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Disques partagés\Ste-Marie Automobiles - Contrôleurs\1- Dossier de fin de mois\a) Réalisé\2025\"/>
    </mc:Choice>
  </mc:AlternateContent>
  <xr:revisionPtr revIDLastSave="0" documentId="13_ncr:1_{57716C39-2DDB-4FD5-8B86-C50847912D9E}" xr6:coauthVersionLast="47" xr6:coauthVersionMax="47" xr10:uidLastSave="{00000000-0000-0000-0000-000000000000}"/>
  <bookViews>
    <workbookView xWindow="-108" yWindow="-108" windowWidth="23256" windowHeight="13896" tabRatio="916" activeTab="8" xr2:uid="{D14DB106-68DC-46EB-83CF-DB0FB1D670C2}"/>
  </bookViews>
  <sheets>
    <sheet name="Parametres" sheetId="1" r:id="rId1"/>
    <sheet name="Bilan" sheetId="2" r:id="rId2"/>
    <sheet name="Budget original" sheetId="3" r:id="rId3"/>
    <sheet name="Réel 2024" sheetId="20" r:id="rId4"/>
    <sheet name="Capex" sheetId="5" state="hidden" r:id="rId5"/>
    <sheet name="Inventaire_Used" sheetId="7" state="hidden" r:id="rId6"/>
    <sheet name="Inventaire_Neuf" sheetId="6" state="hidden" r:id="rId7"/>
    <sheet name="2pager" sheetId="8" state="hidden" r:id="rId8"/>
    <sheet name="Print_Mois" sheetId="9" r:id="rId9"/>
    <sheet name="Print_AAD" sheetId="12" r:id="rId10"/>
    <sheet name="Carrosserie_Mois" sheetId="22" r:id="rId11"/>
    <sheet name="Carrosserie_AAD" sheetId="23" r:id="rId12"/>
    <sheet name="BV_Data_An_Cour" sheetId="15" r:id="rId13"/>
    <sheet name="Data_Validation" sheetId="16" r:id="rId14"/>
    <sheet name="BV_Data_An_Prec" sheetId="21" r:id="rId15"/>
  </sheets>
  <definedNames>
    <definedName name="_xlnm._FilterDatabase" localSheetId="12" hidden="1">BV_Data_An_Cour!$A$2:$AZ$1077</definedName>
    <definedName name="_xlnm._FilterDatabase" localSheetId="14" hidden="1">BV_Data_An_Prec!$A$2:$AZ$899</definedName>
    <definedName name="_xlnm._FilterDatabase" localSheetId="13" hidden="1">Data_Validation!$A$1:$E$1389</definedName>
    <definedName name="_xlnm._FilterDatabase" localSheetId="6" hidden="1">Inventaire_Neuf!$A$1:$H$25</definedName>
    <definedName name="_xlnm._FilterDatabase" localSheetId="5" hidden="1">Inventaire_Used!$A$1:$H$75</definedName>
    <definedName name="Ticker">#REF!</definedName>
    <definedName name="_xlnm.Print_Area" localSheetId="9">Print_AAD!$C$1:$S$487,Print_AAD!$V$489:$AO$585</definedName>
    <definedName name="_xlnm.Print_Area" localSheetId="8">Print_Mois!$C$1:$S$486,Print_Mois!$V$489:$AO$585</definedName>
  </definedNames>
  <calcPr calcId="191029"/>
</workbook>
</file>

<file path=xl/calcChain.xml><?xml version="1.0" encoding="utf-8"?>
<calcChain xmlns="http://schemas.openxmlformats.org/spreadsheetml/2006/main">
  <c r="AQ780" i="15" l="1"/>
  <c r="AP780" i="15"/>
  <c r="AZ780" i="15"/>
  <c r="AX780" i="15"/>
  <c r="AV780" i="15"/>
  <c r="AU780" i="15"/>
  <c r="AT780" i="15"/>
  <c r="AS780" i="15"/>
  <c r="AO780" i="15"/>
  <c r="AX711" i="15"/>
  <c r="AV711" i="15"/>
  <c r="AU711" i="15"/>
  <c r="AT711" i="15"/>
  <c r="AW780" i="15" l="1"/>
  <c r="AW711" i="15"/>
  <c r="AJ1013" i="15" l="1"/>
  <c r="AZ1013" i="15" s="1"/>
  <c r="AK1013" i="15"/>
  <c r="AL1013" i="15"/>
  <c r="AN1013" i="15"/>
  <c r="AT1013" i="15"/>
  <c r="AU1013" i="15"/>
  <c r="AV1013" i="15"/>
  <c r="AX1013" i="15"/>
  <c r="AJ1014" i="15"/>
  <c r="AP1014" i="15" s="1"/>
  <c r="AK1014" i="15"/>
  <c r="AL1014" i="15"/>
  <c r="AN1014" i="15"/>
  <c r="AT1014" i="15"/>
  <c r="AU1014" i="15"/>
  <c r="AV1014" i="15"/>
  <c r="AX1014" i="15"/>
  <c r="AJ1015" i="15"/>
  <c r="AP1015" i="15" s="1"/>
  <c r="AK1015" i="15"/>
  <c r="AL1015" i="15"/>
  <c r="AN1015" i="15"/>
  <c r="AT1015" i="15"/>
  <c r="AU1015" i="15"/>
  <c r="AV1015" i="15"/>
  <c r="AX1015" i="15"/>
  <c r="AJ1016" i="15"/>
  <c r="AQ1016" i="15" s="1"/>
  <c r="AK1016" i="15"/>
  <c r="AL1016" i="15"/>
  <c r="AN1016" i="15"/>
  <c r="AT1016" i="15"/>
  <c r="AU1016" i="15"/>
  <c r="AV1016" i="15"/>
  <c r="AX1016" i="15"/>
  <c r="AJ1017" i="15"/>
  <c r="AZ1017" i="15" s="1"/>
  <c r="AK1017" i="15"/>
  <c r="AL1017" i="15"/>
  <c r="AN1017" i="15"/>
  <c r="AT1017" i="15"/>
  <c r="AU1017" i="15"/>
  <c r="AV1017" i="15"/>
  <c r="AX1017" i="15"/>
  <c r="AJ1018" i="15"/>
  <c r="AP1018" i="15" s="1"/>
  <c r="AK1018" i="15"/>
  <c r="AL1018" i="15"/>
  <c r="AN1018" i="15"/>
  <c r="AT1018" i="15"/>
  <c r="AU1018" i="15"/>
  <c r="AV1018" i="15"/>
  <c r="AX1018" i="15"/>
  <c r="AJ1019" i="15"/>
  <c r="AP1019" i="15" s="1"/>
  <c r="AK1019" i="15"/>
  <c r="AL1019" i="15"/>
  <c r="AN1019" i="15"/>
  <c r="AT1019" i="15"/>
  <c r="AU1019" i="15"/>
  <c r="AV1019" i="15"/>
  <c r="AX1019" i="15"/>
  <c r="AJ1020" i="15"/>
  <c r="AQ1020" i="15" s="1"/>
  <c r="AK1020" i="15"/>
  <c r="AL1020" i="15"/>
  <c r="AN1020" i="15"/>
  <c r="AT1020" i="15"/>
  <c r="AU1020" i="15"/>
  <c r="AV1020" i="15"/>
  <c r="AX1020" i="15"/>
  <c r="AJ1021" i="15"/>
  <c r="AZ1021" i="15" s="1"/>
  <c r="AK1021" i="15"/>
  <c r="AL1021" i="15"/>
  <c r="AN1021" i="15"/>
  <c r="AT1021" i="15"/>
  <c r="AU1021" i="15"/>
  <c r="AV1021" i="15"/>
  <c r="AX1021" i="15"/>
  <c r="AJ1022" i="15"/>
  <c r="AP1022" i="15" s="1"/>
  <c r="AK1022" i="15"/>
  <c r="AL1022" i="15"/>
  <c r="AN1022" i="15"/>
  <c r="AT1022" i="15"/>
  <c r="AU1022" i="15"/>
  <c r="AV1022" i="15"/>
  <c r="AX1022" i="15"/>
  <c r="AJ1023" i="15"/>
  <c r="AP1023" i="15" s="1"/>
  <c r="AK1023" i="15"/>
  <c r="AL1023" i="15"/>
  <c r="AN1023" i="15"/>
  <c r="AT1023" i="15"/>
  <c r="AU1023" i="15"/>
  <c r="AV1023" i="15"/>
  <c r="AX1023" i="15"/>
  <c r="AJ1024" i="15"/>
  <c r="AQ1024" i="15" s="1"/>
  <c r="AK1024" i="15"/>
  <c r="AL1024" i="15"/>
  <c r="AN1024" i="15"/>
  <c r="AT1024" i="15"/>
  <c r="AU1024" i="15"/>
  <c r="AV1024" i="15"/>
  <c r="AX1024" i="15"/>
  <c r="AJ1025" i="15"/>
  <c r="AO1025" i="15" s="1"/>
  <c r="AK1025" i="15"/>
  <c r="AL1025" i="15"/>
  <c r="AN1025" i="15"/>
  <c r="AT1025" i="15"/>
  <c r="AU1025" i="15"/>
  <c r="AV1025" i="15"/>
  <c r="AX1025" i="15"/>
  <c r="AJ1026" i="15"/>
  <c r="AP1026" i="15" s="1"/>
  <c r="AK1026" i="15"/>
  <c r="AL1026" i="15"/>
  <c r="AN1026" i="15"/>
  <c r="AT1026" i="15"/>
  <c r="AU1026" i="15"/>
  <c r="AV1026" i="15"/>
  <c r="AX1026" i="15"/>
  <c r="AJ1027" i="15"/>
  <c r="AP1027" i="15" s="1"/>
  <c r="AK1027" i="15"/>
  <c r="AL1027" i="15"/>
  <c r="AN1027" i="15"/>
  <c r="AT1027" i="15"/>
  <c r="AU1027" i="15"/>
  <c r="AV1027" i="15"/>
  <c r="AX1027" i="15"/>
  <c r="AJ1028" i="15"/>
  <c r="AQ1028" i="15" s="1"/>
  <c r="AK1028" i="15"/>
  <c r="AL1028" i="15"/>
  <c r="AN1028" i="15"/>
  <c r="AT1028" i="15"/>
  <c r="AU1028" i="15"/>
  <c r="AV1028" i="15"/>
  <c r="AX1028" i="15"/>
  <c r="AJ1029" i="15"/>
  <c r="AZ1029" i="15" s="1"/>
  <c r="AK1029" i="15"/>
  <c r="AL1029" i="15"/>
  <c r="AN1029" i="15"/>
  <c r="AT1029" i="15"/>
  <c r="AU1029" i="15"/>
  <c r="AV1029" i="15"/>
  <c r="AX1029" i="15"/>
  <c r="AJ1030" i="15"/>
  <c r="AP1030" i="15" s="1"/>
  <c r="AK1030" i="15"/>
  <c r="AL1030" i="15"/>
  <c r="AN1030" i="15"/>
  <c r="AT1030" i="15"/>
  <c r="AU1030" i="15"/>
  <c r="AV1030" i="15"/>
  <c r="AX1030" i="15"/>
  <c r="AJ1031" i="15"/>
  <c r="AP1031" i="15" s="1"/>
  <c r="AK1031" i="15"/>
  <c r="AL1031" i="15"/>
  <c r="AN1031" i="15"/>
  <c r="AT1031" i="15"/>
  <c r="AU1031" i="15"/>
  <c r="AV1031" i="15"/>
  <c r="AX1031" i="15"/>
  <c r="AJ1032" i="15"/>
  <c r="AQ1032" i="15" s="1"/>
  <c r="AK1032" i="15"/>
  <c r="AL1032" i="15"/>
  <c r="AN1032" i="15"/>
  <c r="AT1032" i="15"/>
  <c r="AU1032" i="15"/>
  <c r="AV1032" i="15"/>
  <c r="AX1032" i="15"/>
  <c r="AJ1033" i="15"/>
  <c r="AZ1033" i="15" s="1"/>
  <c r="AK1033" i="15"/>
  <c r="AL1033" i="15"/>
  <c r="AN1033" i="15"/>
  <c r="AT1033" i="15"/>
  <c r="AU1033" i="15"/>
  <c r="AV1033" i="15"/>
  <c r="AX1033" i="15"/>
  <c r="AJ1034" i="15"/>
  <c r="AP1034" i="15" s="1"/>
  <c r="AK1034" i="15"/>
  <c r="AL1034" i="15"/>
  <c r="AN1034" i="15"/>
  <c r="AT1034" i="15"/>
  <c r="AU1034" i="15"/>
  <c r="AV1034" i="15"/>
  <c r="AX1034" i="15"/>
  <c r="AJ1035" i="15"/>
  <c r="AP1035" i="15" s="1"/>
  <c r="AK1035" i="15"/>
  <c r="AL1035" i="15"/>
  <c r="AN1035" i="15"/>
  <c r="AT1035" i="15"/>
  <c r="AU1035" i="15"/>
  <c r="AV1035" i="15"/>
  <c r="AX1035" i="15"/>
  <c r="AJ1036" i="15"/>
  <c r="AQ1036" i="15" s="1"/>
  <c r="AK1036" i="15"/>
  <c r="AL1036" i="15"/>
  <c r="AN1036" i="15"/>
  <c r="AT1036" i="15"/>
  <c r="AU1036" i="15"/>
  <c r="AV1036" i="15"/>
  <c r="AX1036" i="15"/>
  <c r="AJ1037" i="15"/>
  <c r="AP1037" i="15" s="1"/>
  <c r="AK1037" i="15"/>
  <c r="AL1037" i="15"/>
  <c r="AN1037" i="15"/>
  <c r="AT1037" i="15"/>
  <c r="AU1037" i="15"/>
  <c r="AV1037" i="15"/>
  <c r="AX1037" i="15"/>
  <c r="AJ1038" i="15"/>
  <c r="AP1038" i="15" s="1"/>
  <c r="AK1038" i="15"/>
  <c r="AL1038" i="15"/>
  <c r="AN1038" i="15"/>
  <c r="AT1038" i="15"/>
  <c r="AU1038" i="15"/>
  <c r="AV1038" i="15"/>
  <c r="AX1038" i="15"/>
  <c r="AJ1039" i="15"/>
  <c r="AP1039" i="15" s="1"/>
  <c r="AK1039" i="15"/>
  <c r="AL1039" i="15"/>
  <c r="AN1039" i="15"/>
  <c r="AT1039" i="15"/>
  <c r="AU1039" i="15"/>
  <c r="AV1039" i="15"/>
  <c r="AX1039" i="15"/>
  <c r="AJ1040" i="15"/>
  <c r="AP1040" i="15" s="1"/>
  <c r="AK1040" i="15"/>
  <c r="AL1040" i="15"/>
  <c r="AN1040" i="15"/>
  <c r="AT1040" i="15"/>
  <c r="AU1040" i="15"/>
  <c r="AV1040" i="15"/>
  <c r="AX1040" i="15"/>
  <c r="AJ1041" i="15"/>
  <c r="AZ1041" i="15" s="1"/>
  <c r="AK1041" i="15"/>
  <c r="AL1041" i="15"/>
  <c r="AN1041" i="15"/>
  <c r="AT1041" i="15"/>
  <c r="AU1041" i="15"/>
  <c r="AV1041" i="15"/>
  <c r="AX1041" i="15"/>
  <c r="AJ1042" i="15"/>
  <c r="AP1042" i="15" s="1"/>
  <c r="AK1042" i="15"/>
  <c r="AL1042" i="15"/>
  <c r="AN1042" i="15"/>
  <c r="AT1042" i="15"/>
  <c r="AU1042" i="15"/>
  <c r="AV1042" i="15"/>
  <c r="AX1042" i="15"/>
  <c r="AJ1043" i="15"/>
  <c r="AP1043" i="15" s="1"/>
  <c r="AK1043" i="15"/>
  <c r="AL1043" i="15"/>
  <c r="AN1043" i="15"/>
  <c r="AT1043" i="15"/>
  <c r="AU1043" i="15"/>
  <c r="AV1043" i="15"/>
  <c r="AX1043" i="15"/>
  <c r="AJ1044" i="15"/>
  <c r="AQ1044" i="15" s="1"/>
  <c r="AK1044" i="15"/>
  <c r="AL1044" i="15"/>
  <c r="AN1044" i="15"/>
  <c r="AT1044" i="15"/>
  <c r="AU1044" i="15"/>
  <c r="AV1044" i="15"/>
  <c r="AX1044" i="15"/>
  <c r="AJ1045" i="15"/>
  <c r="AO1045" i="15" s="1"/>
  <c r="AK1045" i="15"/>
  <c r="AL1045" i="15"/>
  <c r="AN1045" i="15"/>
  <c r="AT1045" i="15"/>
  <c r="AU1045" i="15"/>
  <c r="AV1045" i="15"/>
  <c r="AX1045" i="15"/>
  <c r="AJ1046" i="15"/>
  <c r="AP1046" i="15" s="1"/>
  <c r="AK1046" i="15"/>
  <c r="AL1046" i="15"/>
  <c r="AN1046" i="15"/>
  <c r="AT1046" i="15"/>
  <c r="AU1046" i="15"/>
  <c r="AV1046" i="15"/>
  <c r="AX1046" i="15"/>
  <c r="AJ1047" i="15"/>
  <c r="AP1047" i="15" s="1"/>
  <c r="AK1047" i="15"/>
  <c r="AL1047" i="15"/>
  <c r="AN1047" i="15"/>
  <c r="AT1047" i="15"/>
  <c r="AU1047" i="15"/>
  <c r="AV1047" i="15"/>
  <c r="AX1047" i="15"/>
  <c r="AJ1048" i="15"/>
  <c r="AO1048" i="15" s="1"/>
  <c r="AK1048" i="15"/>
  <c r="AL1048" i="15"/>
  <c r="AN1048" i="15"/>
  <c r="AT1048" i="15"/>
  <c r="AU1048" i="15"/>
  <c r="AV1048" i="15"/>
  <c r="AX1048" i="15"/>
  <c r="AJ1049" i="15"/>
  <c r="AP1049" i="15" s="1"/>
  <c r="AK1049" i="15"/>
  <c r="AL1049" i="15"/>
  <c r="AN1049" i="15"/>
  <c r="AT1049" i="15"/>
  <c r="AU1049" i="15"/>
  <c r="AV1049" i="15"/>
  <c r="AX1049" i="15"/>
  <c r="AJ1050" i="15"/>
  <c r="AP1050" i="15" s="1"/>
  <c r="AK1050" i="15"/>
  <c r="AL1050" i="15"/>
  <c r="AN1050" i="15"/>
  <c r="AT1050" i="15"/>
  <c r="AU1050" i="15"/>
  <c r="AV1050" i="15"/>
  <c r="AX1050" i="15"/>
  <c r="AJ1051" i="15"/>
  <c r="AP1051" i="15" s="1"/>
  <c r="AK1051" i="15"/>
  <c r="AL1051" i="15"/>
  <c r="AN1051" i="15"/>
  <c r="AT1051" i="15"/>
  <c r="AU1051" i="15"/>
  <c r="AV1051" i="15"/>
  <c r="AX1051" i="15"/>
  <c r="AJ1052" i="15"/>
  <c r="AO1052" i="15" s="1"/>
  <c r="AK1052" i="15"/>
  <c r="AL1052" i="15"/>
  <c r="AN1052" i="15"/>
  <c r="AT1052" i="15"/>
  <c r="AU1052" i="15"/>
  <c r="AV1052" i="15"/>
  <c r="AX1052" i="15"/>
  <c r="AJ1053" i="15"/>
  <c r="AZ1053" i="15" s="1"/>
  <c r="AK1053" i="15"/>
  <c r="AL1053" i="15"/>
  <c r="AN1053" i="15"/>
  <c r="AT1053" i="15"/>
  <c r="AU1053" i="15"/>
  <c r="AV1053" i="15"/>
  <c r="AX1053" i="15"/>
  <c r="AJ1054" i="15"/>
  <c r="AP1054" i="15" s="1"/>
  <c r="AK1054" i="15"/>
  <c r="AL1054" i="15"/>
  <c r="AN1054" i="15"/>
  <c r="AT1054" i="15"/>
  <c r="AU1054" i="15"/>
  <c r="AV1054" i="15"/>
  <c r="AX1054" i="15"/>
  <c r="AJ1055" i="15"/>
  <c r="AP1055" i="15" s="1"/>
  <c r="AK1055" i="15"/>
  <c r="AL1055" i="15"/>
  <c r="AN1055" i="15"/>
  <c r="AT1055" i="15"/>
  <c r="AU1055" i="15"/>
  <c r="AV1055" i="15"/>
  <c r="AX1055" i="15"/>
  <c r="AJ1056" i="15"/>
  <c r="AP1056" i="15" s="1"/>
  <c r="AK1056" i="15"/>
  <c r="AL1056" i="15"/>
  <c r="AN1056" i="15"/>
  <c r="AT1056" i="15"/>
  <c r="AU1056" i="15"/>
  <c r="AV1056" i="15"/>
  <c r="AX1056" i="15"/>
  <c r="AJ1057" i="15"/>
  <c r="AZ1057" i="15" s="1"/>
  <c r="AK1057" i="15"/>
  <c r="AL1057" i="15"/>
  <c r="AN1057" i="15"/>
  <c r="AT1057" i="15"/>
  <c r="AU1057" i="15"/>
  <c r="AV1057" i="15"/>
  <c r="AX1057" i="15"/>
  <c r="AJ1058" i="15"/>
  <c r="AP1058" i="15" s="1"/>
  <c r="AK1058" i="15"/>
  <c r="AL1058" i="15"/>
  <c r="AN1058" i="15"/>
  <c r="AT1058" i="15"/>
  <c r="AU1058" i="15"/>
  <c r="AV1058" i="15"/>
  <c r="AX1058" i="15"/>
  <c r="AJ1059" i="15"/>
  <c r="AP1059" i="15" s="1"/>
  <c r="AK1059" i="15"/>
  <c r="AL1059" i="15"/>
  <c r="AN1059" i="15"/>
  <c r="AT1059" i="15"/>
  <c r="AU1059" i="15"/>
  <c r="AV1059" i="15"/>
  <c r="AX1059" i="15"/>
  <c r="AJ1060" i="15"/>
  <c r="AS1060" i="15" s="1"/>
  <c r="AK1060" i="15"/>
  <c r="AL1060" i="15"/>
  <c r="AN1060" i="15"/>
  <c r="AT1060" i="15"/>
  <c r="AU1060" i="15"/>
  <c r="AV1060" i="15"/>
  <c r="AX1060" i="15"/>
  <c r="AJ1061" i="15"/>
  <c r="AP1061" i="15" s="1"/>
  <c r="AK1061" i="15"/>
  <c r="AL1061" i="15"/>
  <c r="AN1061" i="15"/>
  <c r="AT1061" i="15"/>
  <c r="AU1061" i="15"/>
  <c r="AV1061" i="15"/>
  <c r="AX1061" i="15"/>
  <c r="AJ1062" i="15"/>
  <c r="AP1062" i="15" s="1"/>
  <c r="AK1062" i="15"/>
  <c r="AL1062" i="15"/>
  <c r="AN1062" i="15"/>
  <c r="AT1062" i="15"/>
  <c r="AU1062" i="15"/>
  <c r="AV1062" i="15"/>
  <c r="AX1062" i="15"/>
  <c r="AJ1063" i="15"/>
  <c r="AP1063" i="15" s="1"/>
  <c r="AK1063" i="15"/>
  <c r="AL1063" i="15"/>
  <c r="AN1063" i="15"/>
  <c r="AT1063" i="15"/>
  <c r="AU1063" i="15"/>
  <c r="AV1063" i="15"/>
  <c r="AX1063" i="15"/>
  <c r="AJ1064" i="15"/>
  <c r="AP1064" i="15" s="1"/>
  <c r="AK1064" i="15"/>
  <c r="AL1064" i="15"/>
  <c r="AN1064" i="15"/>
  <c r="AT1064" i="15"/>
  <c r="AU1064" i="15"/>
  <c r="AV1064" i="15"/>
  <c r="AX1064" i="15"/>
  <c r="AJ1065" i="15"/>
  <c r="AQ1065" i="15" s="1"/>
  <c r="AK1065" i="15"/>
  <c r="AL1065" i="15"/>
  <c r="AN1065" i="15"/>
  <c r="AT1065" i="15"/>
  <c r="AU1065" i="15"/>
  <c r="AV1065" i="15"/>
  <c r="AX1065" i="15"/>
  <c r="AJ1066" i="15"/>
  <c r="AP1066" i="15" s="1"/>
  <c r="AK1066" i="15"/>
  <c r="AL1066" i="15"/>
  <c r="AN1066" i="15"/>
  <c r="AT1066" i="15"/>
  <c r="AU1066" i="15"/>
  <c r="AV1066" i="15"/>
  <c r="AX1066" i="15"/>
  <c r="AJ1067" i="15"/>
  <c r="AP1067" i="15" s="1"/>
  <c r="AK1067" i="15"/>
  <c r="AL1067" i="15"/>
  <c r="AN1067" i="15"/>
  <c r="AT1067" i="15"/>
  <c r="AU1067" i="15"/>
  <c r="AV1067" i="15"/>
  <c r="AX1067" i="15"/>
  <c r="AJ1068" i="15"/>
  <c r="AQ1068" i="15" s="1"/>
  <c r="AK1068" i="15"/>
  <c r="AL1068" i="15"/>
  <c r="AN1068" i="15"/>
  <c r="AT1068" i="15"/>
  <c r="AU1068" i="15"/>
  <c r="AV1068" i="15"/>
  <c r="AX1068" i="15"/>
  <c r="AJ1069" i="15"/>
  <c r="AO1069" i="15" s="1"/>
  <c r="AK1069" i="15"/>
  <c r="AL1069" i="15"/>
  <c r="AN1069" i="15"/>
  <c r="AT1069" i="15"/>
  <c r="AU1069" i="15"/>
  <c r="AV1069" i="15"/>
  <c r="AX1069" i="15"/>
  <c r="AJ1070" i="15"/>
  <c r="AP1070" i="15" s="1"/>
  <c r="AK1070" i="15"/>
  <c r="AL1070" i="15"/>
  <c r="AN1070" i="15"/>
  <c r="AT1070" i="15"/>
  <c r="AU1070" i="15"/>
  <c r="AV1070" i="15"/>
  <c r="AX1070" i="15"/>
  <c r="AJ1071" i="15"/>
  <c r="AP1071" i="15" s="1"/>
  <c r="AK1071" i="15"/>
  <c r="AL1071" i="15"/>
  <c r="AN1071" i="15"/>
  <c r="AT1071" i="15"/>
  <c r="AU1071" i="15"/>
  <c r="AV1071" i="15"/>
  <c r="AX1071" i="15"/>
  <c r="AJ1072" i="15"/>
  <c r="AO1072" i="15" s="1"/>
  <c r="AK1072" i="15"/>
  <c r="AL1072" i="15"/>
  <c r="AN1072" i="15"/>
  <c r="AT1072" i="15"/>
  <c r="AU1072" i="15"/>
  <c r="AV1072" i="15"/>
  <c r="AX1072" i="15"/>
  <c r="AJ1073" i="15"/>
  <c r="AO1073" i="15" s="1"/>
  <c r="AK1073" i="15"/>
  <c r="AL1073" i="15"/>
  <c r="AN1073" i="15"/>
  <c r="AT1073" i="15"/>
  <c r="AU1073" i="15"/>
  <c r="AV1073" i="15"/>
  <c r="AX1073" i="15"/>
  <c r="AJ1074" i="15"/>
  <c r="AP1074" i="15" s="1"/>
  <c r="AK1074" i="15"/>
  <c r="AL1074" i="15"/>
  <c r="AN1074" i="15"/>
  <c r="AT1074" i="15"/>
  <c r="AU1074" i="15"/>
  <c r="AV1074" i="15"/>
  <c r="AX1074" i="15"/>
  <c r="AJ1075" i="15"/>
  <c r="AP1075" i="15" s="1"/>
  <c r="AK1075" i="15"/>
  <c r="AL1075" i="15"/>
  <c r="AN1075" i="15"/>
  <c r="AT1075" i="15"/>
  <c r="AU1075" i="15"/>
  <c r="AV1075" i="15"/>
  <c r="AX1075" i="15"/>
  <c r="AJ1076" i="15"/>
  <c r="AO1076" i="15" s="1"/>
  <c r="AK1076" i="15"/>
  <c r="AL1076" i="15"/>
  <c r="AN1076" i="15"/>
  <c r="AT1076" i="15"/>
  <c r="AU1076" i="15"/>
  <c r="AV1076" i="15"/>
  <c r="AX1076" i="15"/>
  <c r="AJ1077" i="15"/>
  <c r="AZ1077" i="15" s="1"/>
  <c r="AK1077" i="15"/>
  <c r="AL1077" i="15"/>
  <c r="AN1077" i="15"/>
  <c r="AT1077" i="15"/>
  <c r="AU1077" i="15"/>
  <c r="AV1077" i="15"/>
  <c r="AX1077" i="15"/>
  <c r="AJ990" i="15"/>
  <c r="AQ990" i="15" s="1"/>
  <c r="AK990" i="15"/>
  <c r="AL990" i="15"/>
  <c r="AN990" i="15"/>
  <c r="AT990" i="15"/>
  <c r="AU990" i="15"/>
  <c r="AV990" i="15"/>
  <c r="AX990" i="15"/>
  <c r="AJ991" i="15"/>
  <c r="AQ991" i="15" s="1"/>
  <c r="AK991" i="15"/>
  <c r="AL991" i="15"/>
  <c r="AN991" i="15"/>
  <c r="AT991" i="15"/>
  <c r="AU991" i="15"/>
  <c r="AV991" i="15"/>
  <c r="AX991" i="15"/>
  <c r="AJ992" i="15"/>
  <c r="AP992" i="15" s="1"/>
  <c r="AK992" i="15"/>
  <c r="AL992" i="15"/>
  <c r="AN992" i="15"/>
  <c r="AT992" i="15"/>
  <c r="AU992" i="15"/>
  <c r="AV992" i="15"/>
  <c r="AX992" i="15"/>
  <c r="AJ993" i="15"/>
  <c r="AO993" i="15" s="1"/>
  <c r="AK993" i="15"/>
  <c r="AL993" i="15"/>
  <c r="AN993" i="15"/>
  <c r="AT993" i="15"/>
  <c r="AU993" i="15"/>
  <c r="AV993" i="15"/>
  <c r="AX993" i="15"/>
  <c r="AJ994" i="15"/>
  <c r="AO994" i="15" s="1"/>
  <c r="AK994" i="15"/>
  <c r="AL994" i="15"/>
  <c r="AN994" i="15"/>
  <c r="AT994" i="15"/>
  <c r="AU994" i="15"/>
  <c r="AV994" i="15"/>
  <c r="AX994" i="15"/>
  <c r="AJ995" i="15"/>
  <c r="AS995" i="15" s="1"/>
  <c r="AK995" i="15"/>
  <c r="AL995" i="15"/>
  <c r="AN995" i="15"/>
  <c r="AT995" i="15"/>
  <c r="AU995" i="15"/>
  <c r="AV995" i="15"/>
  <c r="AX995" i="15"/>
  <c r="AJ996" i="15"/>
  <c r="AP996" i="15" s="1"/>
  <c r="AK996" i="15"/>
  <c r="AL996" i="15"/>
  <c r="AN996" i="15"/>
  <c r="AT996" i="15"/>
  <c r="AU996" i="15"/>
  <c r="AV996" i="15"/>
  <c r="AX996" i="15"/>
  <c r="AJ997" i="15"/>
  <c r="AO997" i="15" s="1"/>
  <c r="AK997" i="15"/>
  <c r="AL997" i="15"/>
  <c r="AN997" i="15"/>
  <c r="AT997" i="15"/>
  <c r="AU997" i="15"/>
  <c r="AV997" i="15"/>
  <c r="AX997" i="15"/>
  <c r="AJ998" i="15"/>
  <c r="AO998" i="15" s="1"/>
  <c r="AK998" i="15"/>
  <c r="AL998" i="15"/>
  <c r="AN998" i="15"/>
  <c r="AT998" i="15"/>
  <c r="AU998" i="15"/>
  <c r="AV998" i="15"/>
  <c r="AX998" i="15"/>
  <c r="AJ999" i="15"/>
  <c r="AS999" i="15" s="1"/>
  <c r="AK999" i="15"/>
  <c r="AL999" i="15"/>
  <c r="AN999" i="15"/>
  <c r="AT999" i="15"/>
  <c r="AU999" i="15"/>
  <c r="AV999" i="15"/>
  <c r="AX999" i="15"/>
  <c r="AJ1000" i="15"/>
  <c r="AP1000" i="15" s="1"/>
  <c r="AK1000" i="15"/>
  <c r="AL1000" i="15"/>
  <c r="AN1000" i="15"/>
  <c r="AT1000" i="15"/>
  <c r="AU1000" i="15"/>
  <c r="AV1000" i="15"/>
  <c r="AX1000" i="15"/>
  <c r="AJ1001" i="15"/>
  <c r="AO1001" i="15" s="1"/>
  <c r="AK1001" i="15"/>
  <c r="AL1001" i="15"/>
  <c r="AN1001" i="15"/>
  <c r="AT1001" i="15"/>
  <c r="AU1001" i="15"/>
  <c r="AV1001" i="15"/>
  <c r="AX1001" i="15"/>
  <c r="AJ1002" i="15"/>
  <c r="AO1002" i="15" s="1"/>
  <c r="AK1002" i="15"/>
  <c r="AL1002" i="15"/>
  <c r="AN1002" i="15"/>
  <c r="AT1002" i="15"/>
  <c r="AU1002" i="15"/>
  <c r="AV1002" i="15"/>
  <c r="AX1002" i="15"/>
  <c r="AJ1003" i="15"/>
  <c r="AP1003" i="15" s="1"/>
  <c r="AK1003" i="15"/>
  <c r="AL1003" i="15"/>
  <c r="AN1003" i="15"/>
  <c r="AT1003" i="15"/>
  <c r="AU1003" i="15"/>
  <c r="AV1003" i="15"/>
  <c r="AX1003" i="15"/>
  <c r="AJ1004" i="15"/>
  <c r="AP1004" i="15" s="1"/>
  <c r="AK1004" i="15"/>
  <c r="AL1004" i="15"/>
  <c r="AN1004" i="15"/>
  <c r="AT1004" i="15"/>
  <c r="AU1004" i="15"/>
  <c r="AV1004" i="15"/>
  <c r="AX1004" i="15"/>
  <c r="AJ1005" i="15"/>
  <c r="AO1005" i="15" s="1"/>
  <c r="AK1005" i="15"/>
  <c r="AL1005" i="15"/>
  <c r="AN1005" i="15"/>
  <c r="AT1005" i="15"/>
  <c r="AU1005" i="15"/>
  <c r="AV1005" i="15"/>
  <c r="AX1005" i="15"/>
  <c r="AJ1006" i="15"/>
  <c r="AO1006" i="15" s="1"/>
  <c r="AK1006" i="15"/>
  <c r="AL1006" i="15"/>
  <c r="AN1006" i="15"/>
  <c r="AT1006" i="15"/>
  <c r="AU1006" i="15"/>
  <c r="AV1006" i="15"/>
  <c r="AX1006" i="15"/>
  <c r="AJ1007" i="15"/>
  <c r="AO1007" i="15" s="1"/>
  <c r="AK1007" i="15"/>
  <c r="AL1007" i="15"/>
  <c r="AN1007" i="15"/>
  <c r="AT1007" i="15"/>
  <c r="AU1007" i="15"/>
  <c r="AV1007" i="15"/>
  <c r="AX1007" i="15"/>
  <c r="AJ1008" i="15"/>
  <c r="AP1008" i="15" s="1"/>
  <c r="AK1008" i="15"/>
  <c r="AL1008" i="15"/>
  <c r="AN1008" i="15"/>
  <c r="AT1008" i="15"/>
  <c r="AU1008" i="15"/>
  <c r="AV1008" i="15"/>
  <c r="AX1008" i="15"/>
  <c r="AJ1009" i="15"/>
  <c r="AO1009" i="15" s="1"/>
  <c r="AK1009" i="15"/>
  <c r="AL1009" i="15"/>
  <c r="AN1009" i="15"/>
  <c r="AT1009" i="15"/>
  <c r="AU1009" i="15"/>
  <c r="AV1009" i="15"/>
  <c r="AX1009" i="15"/>
  <c r="AJ1010" i="15"/>
  <c r="AP1010" i="15" s="1"/>
  <c r="AK1010" i="15"/>
  <c r="AL1010" i="15"/>
  <c r="AN1010" i="15"/>
  <c r="AT1010" i="15"/>
  <c r="AU1010" i="15"/>
  <c r="AV1010" i="15"/>
  <c r="AX1010" i="15"/>
  <c r="AJ1011" i="15"/>
  <c r="AO1011" i="15" s="1"/>
  <c r="AK1011" i="15"/>
  <c r="AL1011" i="15"/>
  <c r="AN1011" i="15"/>
  <c r="AT1011" i="15"/>
  <c r="AU1011" i="15"/>
  <c r="AV1011" i="15"/>
  <c r="AX1011" i="15"/>
  <c r="AJ1012" i="15"/>
  <c r="AP1012" i="15" s="1"/>
  <c r="AK1012" i="15"/>
  <c r="AL1012" i="15"/>
  <c r="AN1012" i="15"/>
  <c r="AT1012" i="15"/>
  <c r="AU1012" i="15"/>
  <c r="AV1012" i="15"/>
  <c r="AX1012" i="15"/>
  <c r="AW1058" i="15" l="1"/>
  <c r="AP1013" i="15"/>
  <c r="AQ1018" i="15"/>
  <c r="AW1042" i="15"/>
  <c r="AM1038" i="15"/>
  <c r="AW1024" i="15"/>
  <c r="AS1013" i="15"/>
  <c r="AM1058" i="15"/>
  <c r="AW1029" i="15"/>
  <c r="AZ1023" i="15"/>
  <c r="AW1023" i="15"/>
  <c r="AZ1020" i="15"/>
  <c r="AM1016" i="15"/>
  <c r="AP1020" i="15"/>
  <c r="AO1075" i="15"/>
  <c r="AM1017" i="15"/>
  <c r="AQ1013" i="15"/>
  <c r="AO1063" i="15"/>
  <c r="AW1010" i="15"/>
  <c r="AM1009" i="15"/>
  <c r="AW1004" i="15"/>
  <c r="AM1003" i="15"/>
  <c r="AW1001" i="15"/>
  <c r="AW992" i="15"/>
  <c r="AW1046" i="15"/>
  <c r="AO1070" i="15"/>
  <c r="AM1042" i="15"/>
  <c r="AZ1037" i="15"/>
  <c r="AO1046" i="15"/>
  <c r="AO1027" i="15"/>
  <c r="AM1007" i="15"/>
  <c r="AW1005" i="15"/>
  <c r="AW1002" i="15"/>
  <c r="AW996" i="15"/>
  <c r="AZ1044" i="15"/>
  <c r="AQ1040" i="15"/>
  <c r="AZ1048" i="15"/>
  <c r="AM1037" i="15"/>
  <c r="AZ1065" i="15"/>
  <c r="AZ1058" i="15"/>
  <c r="AS1034" i="15"/>
  <c r="AS1024" i="15"/>
  <c r="AZ1034" i="15"/>
  <c r="AQ1064" i="15"/>
  <c r="AO1051" i="15"/>
  <c r="AO1034" i="15"/>
  <c r="AO1024" i="15"/>
  <c r="AM1013" i="15"/>
  <c r="AZ1024" i="15"/>
  <c r="AS1077" i="15"/>
  <c r="AO1064" i="15"/>
  <c r="AM1035" i="15"/>
  <c r="AW1069" i="15"/>
  <c r="AW1066" i="15"/>
  <c r="AM1045" i="15"/>
  <c r="AW1075" i="15"/>
  <c r="AM1057" i="15"/>
  <c r="AZ1032" i="15"/>
  <c r="AM1012" i="15"/>
  <c r="AZ1010" i="15"/>
  <c r="AZ1042" i="15"/>
  <c r="AZ1052" i="15"/>
  <c r="AM1065" i="15"/>
  <c r="AQ1025" i="15"/>
  <c r="AQ1041" i="15"/>
  <c r="AP1036" i="15"/>
  <c r="AZ1007" i="15"/>
  <c r="AS1037" i="15"/>
  <c r="AM1036" i="15"/>
  <c r="AO1032" i="15"/>
  <c r="AZ994" i="15"/>
  <c r="AP991" i="15"/>
  <c r="AW1011" i="15"/>
  <c r="AM991" i="15"/>
  <c r="AZ1054" i="15"/>
  <c r="AW1050" i="15"/>
  <c r="AO1049" i="15"/>
  <c r="AS1038" i="15"/>
  <c r="AQ1037" i="15"/>
  <c r="AZ1019" i="15"/>
  <c r="AM1010" i="15"/>
  <c r="AW1008" i="15"/>
  <c r="AQ1053" i="15"/>
  <c r="AS1042" i="15"/>
  <c r="AQ1038" i="15"/>
  <c r="AO1037" i="15"/>
  <c r="AS1018" i="15"/>
  <c r="AO1040" i="15"/>
  <c r="AO1035" i="15"/>
  <c r="AQ1030" i="15"/>
  <c r="AP1025" i="15"/>
  <c r="AO1062" i="15"/>
  <c r="AW1054" i="15"/>
  <c r="AO1041" i="15"/>
  <c r="AP1016" i="15"/>
  <c r="AZ998" i="15"/>
  <c r="AW1072" i="15"/>
  <c r="AM1071" i="15"/>
  <c r="AZ1060" i="15"/>
  <c r="AZ1059" i="15"/>
  <c r="AW1047" i="15"/>
  <c r="AQ1046" i="15"/>
  <c r="AW1043" i="15"/>
  <c r="AM1041" i="15"/>
  <c r="AO1026" i="15"/>
  <c r="AW1018" i="15"/>
  <c r="AQ1074" i="15"/>
  <c r="AQ1026" i="15"/>
  <c r="AW998" i="15"/>
  <c r="AZ1076" i="15"/>
  <c r="AZ1069" i="15"/>
  <c r="AW1060" i="15"/>
  <c r="AW1022" i="15"/>
  <c r="AM1021" i="15"/>
  <c r="AO1017" i="15"/>
  <c r="AM1077" i="15"/>
  <c r="AP1065" i="15"/>
  <c r="AS1014" i="15"/>
  <c r="AO1065" i="15"/>
  <c r="AQ1060" i="15"/>
  <c r="AO1059" i="15"/>
  <c r="AZ1049" i="15"/>
  <c r="AZ1030" i="15"/>
  <c r="AP1028" i="15"/>
  <c r="AQ1014" i="15"/>
  <c r="AS1065" i="15"/>
  <c r="AZ1040" i="15"/>
  <c r="AS1028" i="15"/>
  <c r="AW1012" i="15"/>
  <c r="AM995" i="15"/>
  <c r="AZ993" i="15"/>
  <c r="AM1076" i="15"/>
  <c r="AM1069" i="15"/>
  <c r="AW1067" i="15"/>
  <c r="AZ1062" i="15"/>
  <c r="AP1060" i="15"/>
  <c r="AO1033" i="15"/>
  <c r="AW1030" i="15"/>
  <c r="AZ1016" i="15"/>
  <c r="AO1060" i="15"/>
  <c r="AO1044" i="15"/>
  <c r="AO1029" i="15"/>
  <c r="AW1026" i="15"/>
  <c r="AO1023" i="15"/>
  <c r="AW1003" i="15"/>
  <c r="AW1000" i="15"/>
  <c r="AM999" i="15"/>
  <c r="AM1073" i="15"/>
  <c r="AM1061" i="15"/>
  <c r="AM1029" i="15"/>
  <c r="AO996" i="15"/>
  <c r="AW993" i="15"/>
  <c r="AO991" i="15"/>
  <c r="AW1071" i="15"/>
  <c r="AM1062" i="15"/>
  <c r="AO1061" i="15"/>
  <c r="AM1059" i="15"/>
  <c r="AO1058" i="15"/>
  <c r="AO1056" i="15"/>
  <c r="AQ1050" i="15"/>
  <c r="AM1049" i="15"/>
  <c r="AM1033" i="15"/>
  <c r="AS1026" i="15"/>
  <c r="AS1025" i="15"/>
  <c r="AQ1017" i="15"/>
  <c r="AW999" i="15"/>
  <c r="AW994" i="15"/>
  <c r="AZ1072" i="15"/>
  <c r="AM1066" i="15"/>
  <c r="AM1064" i="15"/>
  <c r="AS1041" i="15"/>
  <c r="AO1039" i="15"/>
  <c r="AO1038" i="15"/>
  <c r="AO1036" i="15"/>
  <c r="AM1027" i="15"/>
  <c r="AM1025" i="15"/>
  <c r="AM1018" i="15"/>
  <c r="AW1014" i="15"/>
  <c r="AZ1000" i="15"/>
  <c r="AZ991" i="15"/>
  <c r="AZ1031" i="15"/>
  <c r="AZ1022" i="15"/>
  <c r="AZ1004" i="15"/>
  <c r="AW995" i="15"/>
  <c r="AW990" i="15"/>
  <c r="AW1062" i="15"/>
  <c r="AW1057" i="15"/>
  <c r="AZ1056" i="15"/>
  <c r="AW1055" i="15"/>
  <c r="AS1053" i="15"/>
  <c r="AM1052" i="15"/>
  <c r="AW1048" i="15"/>
  <c r="AM1047" i="15"/>
  <c r="AP1041" i="15"/>
  <c r="AM1028" i="15"/>
  <c r="AM1019" i="15"/>
  <c r="AZ1015" i="15"/>
  <c r="AZ1068" i="15"/>
  <c r="AZ1061" i="15"/>
  <c r="AZ1005" i="15"/>
  <c r="AS1054" i="15"/>
  <c r="AO1053" i="15"/>
  <c r="AZ1050" i="15"/>
  <c r="AZ1026" i="15"/>
  <c r="AZ1025" i="15"/>
  <c r="AS1021" i="15"/>
  <c r="AZ996" i="15"/>
  <c r="AO1077" i="15"/>
  <c r="AZ1074" i="15"/>
  <c r="AZ1070" i="15"/>
  <c r="AZ1064" i="15"/>
  <c r="AQ1054" i="15"/>
  <c r="AZ1038" i="15"/>
  <c r="AZ1035" i="15"/>
  <c r="AW1034" i="15"/>
  <c r="AO1030" i="15"/>
  <c r="AQ1021" i="15"/>
  <c r="AO1014" i="15"/>
  <c r="AQ1077" i="15"/>
  <c r="AM1011" i="15"/>
  <c r="AO1004" i="15"/>
  <c r="AW1006" i="15"/>
  <c r="AZ997" i="15"/>
  <c r="AS991" i="15"/>
  <c r="AP990" i="15"/>
  <c r="AW1074" i="15"/>
  <c r="AW1070" i="15"/>
  <c r="AO1068" i="15"/>
  <c r="AS1062" i="15"/>
  <c r="AS1061" i="15"/>
  <c r="AQ1057" i="15"/>
  <c r="AO1055" i="15"/>
  <c r="AM1054" i="15"/>
  <c r="AM1053" i="15"/>
  <c r="AZ1051" i="15"/>
  <c r="AZ1046" i="15"/>
  <c r="AW1045" i="15"/>
  <c r="AW1038" i="15"/>
  <c r="AZ1036" i="15"/>
  <c r="AW1035" i="15"/>
  <c r="AS1033" i="15"/>
  <c r="AS1032" i="15"/>
  <c r="AM1030" i="15"/>
  <c r="AZ1027" i="15"/>
  <c r="AS1022" i="15"/>
  <c r="AO1021" i="15"/>
  <c r="AZ1073" i="15"/>
  <c r="AZ1001" i="15"/>
  <c r="AZ1002" i="15"/>
  <c r="AO1000" i="15"/>
  <c r="AW997" i="15"/>
  <c r="AM990" i="15"/>
  <c r="AZ1075" i="15"/>
  <c r="AZ1066" i="15"/>
  <c r="AQ1062" i="15"/>
  <c r="AQ1061" i="15"/>
  <c r="AS1058" i="15"/>
  <c r="AP1057" i="15"/>
  <c r="AS1056" i="15"/>
  <c r="AQ1049" i="15"/>
  <c r="AW1036" i="15"/>
  <c r="AP1033" i="15"/>
  <c r="AP1032" i="15"/>
  <c r="AQ1022" i="15"/>
  <c r="AQ1058" i="15"/>
  <c r="AO1057" i="15"/>
  <c r="AQ1056" i="15"/>
  <c r="AM1022" i="15"/>
  <c r="AS1017" i="15"/>
  <c r="AO1010" i="15"/>
  <c r="AM1006" i="15"/>
  <c r="AZ1003" i="15"/>
  <c r="AZ999" i="15"/>
  <c r="AZ995" i="15"/>
  <c r="AZ990" i="15"/>
  <c r="AW1077" i="15"/>
  <c r="AM1072" i="15"/>
  <c r="AP1068" i="15"/>
  <c r="AM1067" i="15"/>
  <c r="AO1066" i="15"/>
  <c r="AS1064" i="15"/>
  <c r="AW1056" i="15"/>
  <c r="AZ1055" i="15"/>
  <c r="AW1053" i="15"/>
  <c r="AM1048" i="15"/>
  <c r="AP1044" i="15"/>
  <c r="AM1043" i="15"/>
  <c r="AO1042" i="15"/>
  <c r="AS1040" i="15"/>
  <c r="AW1028" i="15"/>
  <c r="AW1027" i="15"/>
  <c r="AW1021" i="15"/>
  <c r="AW1017" i="15"/>
  <c r="AZ1011" i="15"/>
  <c r="AZ1008" i="15"/>
  <c r="AW1007" i="15"/>
  <c r="AW1076" i="15"/>
  <c r="AW1073" i="15"/>
  <c r="AM1068" i="15"/>
  <c r="AM1063" i="15"/>
  <c r="AS1057" i="15"/>
  <c r="AW1052" i="15"/>
  <c r="AW1049" i="15"/>
  <c r="AM1044" i="15"/>
  <c r="AM1039" i="15"/>
  <c r="AS1036" i="15"/>
  <c r="AQ1034" i="15"/>
  <c r="AQ1033" i="15"/>
  <c r="AS1030" i="15"/>
  <c r="AS1029" i="15"/>
  <c r="AW1020" i="15"/>
  <c r="AW1019" i="15"/>
  <c r="AW1016" i="15"/>
  <c r="AW1015" i="15"/>
  <c r="AW1051" i="15"/>
  <c r="AZ1045" i="15"/>
  <c r="AO1031" i="15"/>
  <c r="AQ1029" i="15"/>
  <c r="AZ1012" i="15"/>
  <c r="AZ1071" i="15"/>
  <c r="AM1040" i="15"/>
  <c r="AM1034" i="15"/>
  <c r="AM1031" i="15"/>
  <c r="AP1029" i="15"/>
  <c r="AW1009" i="15"/>
  <c r="AS1007" i="15"/>
  <c r="AQ1003" i="15"/>
  <c r="AQ999" i="15"/>
  <c r="AQ995" i="15"/>
  <c r="AM992" i="15"/>
  <c r="AO990" i="15"/>
  <c r="AP1077" i="15"/>
  <c r="AS1076" i="15"/>
  <c r="AS1074" i="15"/>
  <c r="AS1073" i="15"/>
  <c r="AW1068" i="15"/>
  <c r="AZ1067" i="15"/>
  <c r="AW1065" i="15"/>
  <c r="AM1060" i="15"/>
  <c r="AM1055" i="15"/>
  <c r="AO1054" i="15"/>
  <c r="AP1053" i="15"/>
  <c r="AS1052" i="15"/>
  <c r="AS1050" i="15"/>
  <c r="AS1049" i="15"/>
  <c r="AW1044" i="15"/>
  <c r="AZ1043" i="15"/>
  <c r="AW1041" i="15"/>
  <c r="AM1032" i="15"/>
  <c r="AO1028" i="15"/>
  <c r="AM1026" i="15"/>
  <c r="AP1024" i="15"/>
  <c r="AM1023" i="15"/>
  <c r="AO1022" i="15"/>
  <c r="AP1021" i="15"/>
  <c r="AS1020" i="15"/>
  <c r="AO1019" i="15"/>
  <c r="AO1018" i="15"/>
  <c r="AP1017" i="15"/>
  <c r="AS1016" i="15"/>
  <c r="AM1015" i="15"/>
  <c r="AM1014" i="15"/>
  <c r="AO1013" i="15"/>
  <c r="AS1003" i="15"/>
  <c r="AS1011" i="15"/>
  <c r="AQ1007" i="15"/>
  <c r="AP999" i="15"/>
  <c r="AS998" i="15"/>
  <c r="AS994" i="15"/>
  <c r="AQ1076" i="15"/>
  <c r="AQ1052" i="15"/>
  <c r="AZ1006" i="15"/>
  <c r="AP995" i="15"/>
  <c r="AQ1011" i="15"/>
  <c r="AO1008" i="15"/>
  <c r="AP1007" i="15"/>
  <c r="AS1006" i="15"/>
  <c r="AM1004" i="15"/>
  <c r="AO1003" i="15"/>
  <c r="AQ1002" i="15"/>
  <c r="AS1001" i="15"/>
  <c r="AM1000" i="15"/>
  <c r="AO999" i="15"/>
  <c r="AQ998" i="15"/>
  <c r="AS997" i="15"/>
  <c r="AM996" i="15"/>
  <c r="AO995" i="15"/>
  <c r="AQ994" i="15"/>
  <c r="AS993" i="15"/>
  <c r="AP1076" i="15"/>
  <c r="AM1075" i="15"/>
  <c r="AO1074" i="15"/>
  <c r="AP1073" i="15"/>
  <c r="AS1072" i="15"/>
  <c r="AS1070" i="15"/>
  <c r="AS1069" i="15"/>
  <c r="AW1064" i="15"/>
  <c r="AZ1063" i="15"/>
  <c r="AW1061" i="15"/>
  <c r="AM1056" i="15"/>
  <c r="AP1052" i="15"/>
  <c r="AM1051" i="15"/>
  <c r="AO1050" i="15"/>
  <c r="AS1048" i="15"/>
  <c r="AS1046" i="15"/>
  <c r="AS1045" i="15"/>
  <c r="AW1040" i="15"/>
  <c r="AZ1039" i="15"/>
  <c r="AW1037" i="15"/>
  <c r="AM1024" i="15"/>
  <c r="AO1020" i="15"/>
  <c r="AO1016" i="15"/>
  <c r="AS1002" i="15"/>
  <c r="AQ1073" i="15"/>
  <c r="AO1012" i="15"/>
  <c r="AP1011" i="15"/>
  <c r="AS1010" i="15"/>
  <c r="AM1008" i="15"/>
  <c r="AQ1006" i="15"/>
  <c r="AM1005" i="15"/>
  <c r="AP1002" i="15"/>
  <c r="AM1001" i="15"/>
  <c r="AP998" i="15"/>
  <c r="AM997" i="15"/>
  <c r="AP994" i="15"/>
  <c r="AM993" i="15"/>
  <c r="AM1074" i="15"/>
  <c r="AQ1072" i="15"/>
  <c r="AO1071" i="15"/>
  <c r="AQ1070" i="15"/>
  <c r="AQ1069" i="15"/>
  <c r="AW1063" i="15"/>
  <c r="AM1050" i="15"/>
  <c r="AQ1048" i="15"/>
  <c r="AO1047" i="15"/>
  <c r="AQ1045" i="15"/>
  <c r="AW1039" i="15"/>
  <c r="AW1033" i="15"/>
  <c r="AM1020" i="15"/>
  <c r="AZ1047" i="15"/>
  <c r="AZ1009" i="15"/>
  <c r="AP1048" i="15"/>
  <c r="AZ1014" i="15"/>
  <c r="AQ1010" i="15"/>
  <c r="AP1006" i="15"/>
  <c r="AP1072" i="15"/>
  <c r="AP1069" i="15"/>
  <c r="AS1068" i="15"/>
  <c r="AS1066" i="15"/>
  <c r="AP1045" i="15"/>
  <c r="AS1044" i="15"/>
  <c r="AM1002" i="15"/>
  <c r="AM998" i="15"/>
  <c r="AM994" i="15"/>
  <c r="AW991" i="15"/>
  <c r="AM1070" i="15"/>
  <c r="AO1067" i="15"/>
  <c r="AQ1066" i="15"/>
  <c r="AW1059" i="15"/>
  <c r="AM1046" i="15"/>
  <c r="AO1043" i="15"/>
  <c r="AQ1042" i="15"/>
  <c r="AW1032" i="15"/>
  <c r="AW1031" i="15"/>
  <c r="AZ1028" i="15"/>
  <c r="AW1025" i="15"/>
  <c r="AZ1018" i="15"/>
  <c r="AW1013" i="15"/>
  <c r="AO1015" i="15"/>
  <c r="AS1075" i="15"/>
  <c r="AS1067" i="15"/>
  <c r="AS1063" i="15"/>
  <c r="AS1035" i="15"/>
  <c r="AS1027" i="15"/>
  <c r="AS1019" i="15"/>
  <c r="AS1055" i="15"/>
  <c r="AS1051" i="15"/>
  <c r="AS1039" i="15"/>
  <c r="AS1023" i="15"/>
  <c r="AQ1067" i="15"/>
  <c r="AQ1055" i="15"/>
  <c r="AQ1047" i="15"/>
  <c r="AQ1043" i="15"/>
  <c r="AQ1039" i="15"/>
  <c r="AQ1035" i="15"/>
  <c r="AQ1031" i="15"/>
  <c r="AQ1027" i="15"/>
  <c r="AQ1023" i="15"/>
  <c r="AQ1019" i="15"/>
  <c r="AQ1015" i="15"/>
  <c r="AS1071" i="15"/>
  <c r="AS1059" i="15"/>
  <c r="AS1047" i="15"/>
  <c r="AS1043" i="15"/>
  <c r="AS1031" i="15"/>
  <c r="AS1015" i="15"/>
  <c r="AQ1075" i="15"/>
  <c r="AQ1071" i="15"/>
  <c r="AQ1063" i="15"/>
  <c r="AQ1059" i="15"/>
  <c r="AQ1051" i="15"/>
  <c r="AO992" i="15"/>
  <c r="AZ992" i="15"/>
  <c r="AS990" i="15"/>
  <c r="AS1009" i="15"/>
  <c r="AQ1009" i="15"/>
  <c r="AQ997" i="15"/>
  <c r="AS1005" i="15"/>
  <c r="AQ1005" i="15"/>
  <c r="AQ1001" i="15"/>
  <c r="AQ993" i="15"/>
  <c r="AP1009" i="15"/>
  <c r="AP1005" i="15"/>
  <c r="AP1001" i="15"/>
  <c r="AP997" i="15"/>
  <c r="AP993" i="15"/>
  <c r="AS1012" i="15"/>
  <c r="AS1000" i="15"/>
  <c r="AS992" i="15"/>
  <c r="AQ1008" i="15"/>
  <c r="AQ1004" i="15"/>
  <c r="AQ1000" i="15"/>
  <c r="AS1008" i="15"/>
  <c r="AS1004" i="15"/>
  <c r="AS996" i="15"/>
  <c r="AQ1012" i="15"/>
  <c r="AQ996" i="15"/>
  <c r="AQ992" i="15"/>
  <c r="V23" i="22"/>
  <c r="S1" i="12"/>
  <c r="AO584" i="12"/>
  <c r="AO552" i="12"/>
  <c r="AN552" i="12"/>
  <c r="AO551" i="12"/>
  <c r="AN551" i="12"/>
  <c r="AO550" i="12"/>
  <c r="AN550" i="12"/>
  <c r="AO538" i="12"/>
  <c r="AO537" i="12"/>
  <c r="AO536" i="12"/>
  <c r="AO519" i="12"/>
  <c r="S157" i="12"/>
  <c r="S157" i="9"/>
  <c r="O443" i="12" l="1" a="1"/>
  <c r="O440" i="12" a="1"/>
  <c r="R324" i="9" l="1"/>
  <c r="R324" i="12"/>
  <c r="R321" i="12" l="1"/>
  <c r="R318" i="12"/>
  <c r="R315" i="12"/>
  <c r="R448" i="12"/>
  <c r="V33" i="23" l="1"/>
  <c r="G33" i="23"/>
  <c r="E33" i="23"/>
  <c r="V23" i="23"/>
  <c r="G23" i="23"/>
  <c r="E23" i="23"/>
  <c r="F23" i="23" s="1"/>
  <c r="V13" i="23"/>
  <c r="G13" i="23"/>
  <c r="E13" i="23"/>
  <c r="E33" i="22"/>
  <c r="G13" i="22"/>
  <c r="G33" i="22"/>
  <c r="V33" i="22"/>
  <c r="E23" i="22"/>
  <c r="G23" i="22"/>
  <c r="E13" i="22"/>
  <c r="AX899" i="21"/>
  <c r="AV899" i="21"/>
  <c r="AU899" i="21"/>
  <c r="AT899" i="21"/>
  <c r="AN899" i="21"/>
  <c r="AL899" i="21"/>
  <c r="AK899" i="21"/>
  <c r="AJ899" i="21"/>
  <c r="AZ899" i="21" s="1"/>
  <c r="AX898" i="21"/>
  <c r="AV898" i="21"/>
  <c r="AU898" i="21"/>
  <c r="AT898" i="21"/>
  <c r="AN898" i="21"/>
  <c r="AL898" i="21"/>
  <c r="AK898" i="21"/>
  <c r="AJ898" i="21"/>
  <c r="AZ898" i="21" s="1"/>
  <c r="AX897" i="21"/>
  <c r="AV897" i="21"/>
  <c r="AU897" i="21"/>
  <c r="AT897" i="21"/>
  <c r="AN897" i="21"/>
  <c r="AL897" i="21"/>
  <c r="AK897" i="21"/>
  <c r="AJ897" i="21"/>
  <c r="AS897" i="21" s="1"/>
  <c r="AX896" i="21"/>
  <c r="AV896" i="21"/>
  <c r="AU896" i="21"/>
  <c r="AT896" i="21"/>
  <c r="AN896" i="21"/>
  <c r="AL896" i="21"/>
  <c r="AK896" i="21"/>
  <c r="AJ896" i="21"/>
  <c r="AQ896" i="21" s="1"/>
  <c r="AX895" i="21"/>
  <c r="AV895" i="21"/>
  <c r="AU895" i="21"/>
  <c r="AT895" i="21"/>
  <c r="AN895" i="21"/>
  <c r="AL895" i="21"/>
  <c r="AK895" i="21"/>
  <c r="AJ895" i="21"/>
  <c r="AS895" i="21" s="1"/>
  <c r="AX894" i="21"/>
  <c r="AV894" i="21"/>
  <c r="AU894" i="21"/>
  <c r="AT894" i="21"/>
  <c r="AN894" i="21"/>
  <c r="AL894" i="21"/>
  <c r="AK894" i="21"/>
  <c r="AJ894" i="21"/>
  <c r="AZ894" i="21" s="1"/>
  <c r="AX893" i="21"/>
  <c r="AV893" i="21"/>
  <c r="AU893" i="21"/>
  <c r="AT893" i="21"/>
  <c r="AN893" i="21"/>
  <c r="AL893" i="21"/>
  <c r="AK893" i="21"/>
  <c r="AJ893" i="21"/>
  <c r="AQ893" i="21" s="1"/>
  <c r="AX892" i="21"/>
  <c r="AV892" i="21"/>
  <c r="AU892" i="21"/>
  <c r="AT892" i="21"/>
  <c r="AN892" i="21"/>
  <c r="AL892" i="21"/>
  <c r="AK892" i="21"/>
  <c r="AJ892" i="21"/>
  <c r="AQ892" i="21" s="1"/>
  <c r="AX891" i="21"/>
  <c r="AV891" i="21"/>
  <c r="AU891" i="21"/>
  <c r="AT891" i="21"/>
  <c r="AN891" i="21"/>
  <c r="AL891" i="21"/>
  <c r="AK891" i="21"/>
  <c r="AJ891" i="21"/>
  <c r="AS891" i="21" s="1"/>
  <c r="AX890" i="21"/>
  <c r="AV890" i="21"/>
  <c r="AU890" i="21"/>
  <c r="AT890" i="21"/>
  <c r="AN890" i="21"/>
  <c r="AL890" i="21"/>
  <c r="AK890" i="21"/>
  <c r="AJ890" i="21"/>
  <c r="AZ890" i="21" s="1"/>
  <c r="AJ793" i="21"/>
  <c r="AO793" i="21" s="1"/>
  <c r="AK793" i="21"/>
  <c r="AL793" i="21"/>
  <c r="AN793" i="21"/>
  <c r="AT793" i="21"/>
  <c r="AU793" i="21"/>
  <c r="AV793" i="21"/>
  <c r="AX793" i="21"/>
  <c r="AJ794" i="21"/>
  <c r="AO794" i="21" s="1"/>
  <c r="AK794" i="21"/>
  <c r="AL794" i="21"/>
  <c r="AN794" i="21"/>
  <c r="AT794" i="21"/>
  <c r="AU794" i="21"/>
  <c r="AV794" i="21"/>
  <c r="AX794" i="21"/>
  <c r="AJ795" i="21"/>
  <c r="AP795" i="21" s="1"/>
  <c r="AK795" i="21"/>
  <c r="AL795" i="21"/>
  <c r="AN795" i="21"/>
  <c r="AT795" i="21"/>
  <c r="AU795" i="21"/>
  <c r="AV795" i="21"/>
  <c r="AX795" i="21"/>
  <c r="AJ796" i="21"/>
  <c r="AP796" i="21" s="1"/>
  <c r="AK796" i="21"/>
  <c r="AL796" i="21"/>
  <c r="AN796" i="21"/>
  <c r="AT796" i="21"/>
  <c r="AU796" i="21"/>
  <c r="AV796" i="21"/>
  <c r="AX796" i="21"/>
  <c r="AJ797" i="21"/>
  <c r="AO797" i="21" s="1"/>
  <c r="AK797" i="21"/>
  <c r="AL797" i="21"/>
  <c r="AN797" i="21"/>
  <c r="AT797" i="21"/>
  <c r="AU797" i="21"/>
  <c r="AV797" i="21"/>
  <c r="AX797" i="21"/>
  <c r="AJ798" i="21"/>
  <c r="AP798" i="21" s="1"/>
  <c r="AK798" i="21"/>
  <c r="AL798" i="21"/>
  <c r="AN798" i="21"/>
  <c r="AT798" i="21"/>
  <c r="AU798" i="21"/>
  <c r="AV798" i="21"/>
  <c r="AX798" i="21"/>
  <c r="AJ799" i="21"/>
  <c r="AP799" i="21" s="1"/>
  <c r="AK799" i="21"/>
  <c r="AL799" i="21"/>
  <c r="AN799" i="21"/>
  <c r="AT799" i="21"/>
  <c r="AU799" i="21"/>
  <c r="AV799" i="21"/>
  <c r="AX799" i="21"/>
  <c r="AJ800" i="21"/>
  <c r="AP800" i="21" s="1"/>
  <c r="AK800" i="21"/>
  <c r="AL800" i="21"/>
  <c r="AN800" i="21"/>
  <c r="AT800" i="21"/>
  <c r="AU800" i="21"/>
  <c r="AV800" i="21"/>
  <c r="AX800" i="21"/>
  <c r="AJ801" i="21"/>
  <c r="AO801" i="21" s="1"/>
  <c r="AK801" i="21"/>
  <c r="AL801" i="21"/>
  <c r="AN801" i="21"/>
  <c r="AT801" i="21"/>
  <c r="AU801" i="21"/>
  <c r="AV801" i="21"/>
  <c r="AX801" i="21"/>
  <c r="AJ802" i="21"/>
  <c r="AS802" i="21" s="1"/>
  <c r="AK802" i="21"/>
  <c r="AL802" i="21"/>
  <c r="AN802" i="21"/>
  <c r="AT802" i="21"/>
  <c r="AU802" i="21"/>
  <c r="AV802" i="21"/>
  <c r="AX802" i="21"/>
  <c r="AJ803" i="21"/>
  <c r="AP803" i="21" s="1"/>
  <c r="AK803" i="21"/>
  <c r="AL803" i="21"/>
  <c r="AN803" i="21"/>
  <c r="AT803" i="21"/>
  <c r="AU803" i="21"/>
  <c r="AV803" i="21"/>
  <c r="AX803" i="21"/>
  <c r="AJ804" i="21"/>
  <c r="AP804" i="21" s="1"/>
  <c r="AK804" i="21"/>
  <c r="AL804" i="21"/>
  <c r="AN804" i="21"/>
  <c r="AT804" i="21"/>
  <c r="AU804" i="21"/>
  <c r="AV804" i="21"/>
  <c r="AX804" i="21"/>
  <c r="AJ805" i="21"/>
  <c r="AO805" i="21" s="1"/>
  <c r="AK805" i="21"/>
  <c r="AL805" i="21"/>
  <c r="AN805" i="21"/>
  <c r="AT805" i="21"/>
  <c r="AU805" i="21"/>
  <c r="AV805" i="21"/>
  <c r="AX805" i="21"/>
  <c r="AJ806" i="21"/>
  <c r="AO806" i="21" s="1"/>
  <c r="AK806" i="21"/>
  <c r="AL806" i="21"/>
  <c r="AN806" i="21"/>
  <c r="AT806" i="21"/>
  <c r="AU806" i="21"/>
  <c r="AV806" i="21"/>
  <c r="AX806" i="21"/>
  <c r="AJ807" i="21"/>
  <c r="AP807" i="21" s="1"/>
  <c r="AK807" i="21"/>
  <c r="AL807" i="21"/>
  <c r="AN807" i="21"/>
  <c r="AT807" i="21"/>
  <c r="AU807" i="21"/>
  <c r="AV807" i="21"/>
  <c r="AX807" i="21"/>
  <c r="AJ808" i="21"/>
  <c r="AP808" i="21" s="1"/>
  <c r="AK808" i="21"/>
  <c r="AL808" i="21"/>
  <c r="AN808" i="21"/>
  <c r="AT808" i="21"/>
  <c r="AU808" i="21"/>
  <c r="AV808" i="21"/>
  <c r="AX808" i="21"/>
  <c r="AJ809" i="21"/>
  <c r="AO809" i="21" s="1"/>
  <c r="AK809" i="21"/>
  <c r="AL809" i="21"/>
  <c r="AN809" i="21"/>
  <c r="AT809" i="21"/>
  <c r="AU809" i="21"/>
  <c r="AV809" i="21"/>
  <c r="AX809" i="21"/>
  <c r="AJ810" i="21"/>
  <c r="AP810" i="21" s="1"/>
  <c r="AK810" i="21"/>
  <c r="AL810" i="21"/>
  <c r="AN810" i="21"/>
  <c r="AT810" i="21"/>
  <c r="AU810" i="21"/>
  <c r="AV810" i="21"/>
  <c r="AX810" i="21"/>
  <c r="AJ811" i="21"/>
  <c r="AP811" i="21" s="1"/>
  <c r="AK811" i="21"/>
  <c r="AL811" i="21"/>
  <c r="AN811" i="21"/>
  <c r="AT811" i="21"/>
  <c r="AU811" i="21"/>
  <c r="AV811" i="21"/>
  <c r="AX811" i="21"/>
  <c r="AJ812" i="21"/>
  <c r="AP812" i="21" s="1"/>
  <c r="AK812" i="21"/>
  <c r="AL812" i="21"/>
  <c r="AN812" i="21"/>
  <c r="AT812" i="21"/>
  <c r="AU812" i="21"/>
  <c r="AV812" i="21"/>
  <c r="AX812" i="21"/>
  <c r="AJ813" i="21"/>
  <c r="AO813" i="21" s="1"/>
  <c r="AK813" i="21"/>
  <c r="AL813" i="21"/>
  <c r="AN813" i="21"/>
  <c r="AT813" i="21"/>
  <c r="AU813" i="21"/>
  <c r="AV813" i="21"/>
  <c r="AX813" i="21"/>
  <c r="AJ814" i="21"/>
  <c r="AO814" i="21" s="1"/>
  <c r="AK814" i="21"/>
  <c r="AL814" i="21"/>
  <c r="AN814" i="21"/>
  <c r="AT814" i="21"/>
  <c r="AU814" i="21"/>
  <c r="AV814" i="21"/>
  <c r="AX814" i="21"/>
  <c r="AJ815" i="21"/>
  <c r="AP815" i="21" s="1"/>
  <c r="AK815" i="21"/>
  <c r="AL815" i="21"/>
  <c r="AN815" i="21"/>
  <c r="AT815" i="21"/>
  <c r="AU815" i="21"/>
  <c r="AV815" i="21"/>
  <c r="AX815" i="21"/>
  <c r="AJ816" i="21"/>
  <c r="AP816" i="21" s="1"/>
  <c r="AK816" i="21"/>
  <c r="AL816" i="21"/>
  <c r="AN816" i="21"/>
  <c r="AT816" i="21"/>
  <c r="AU816" i="21"/>
  <c r="AV816" i="21"/>
  <c r="AX816" i="21"/>
  <c r="AJ817" i="21"/>
  <c r="AO817" i="21" s="1"/>
  <c r="AK817" i="21"/>
  <c r="AL817" i="21"/>
  <c r="AN817" i="21"/>
  <c r="AT817" i="21"/>
  <c r="AU817" i="21"/>
  <c r="AV817" i="21"/>
  <c r="AX817" i="21"/>
  <c r="AJ818" i="21"/>
  <c r="AQ818" i="21" s="1"/>
  <c r="AK818" i="21"/>
  <c r="AL818" i="21"/>
  <c r="AN818" i="21"/>
  <c r="AT818" i="21"/>
  <c r="AU818" i="21"/>
  <c r="AV818" i="21"/>
  <c r="AX818" i="21"/>
  <c r="AJ819" i="21"/>
  <c r="AP819" i="21" s="1"/>
  <c r="AK819" i="21"/>
  <c r="AL819" i="21"/>
  <c r="AN819" i="21"/>
  <c r="AT819" i="21"/>
  <c r="AU819" i="21"/>
  <c r="AV819" i="21"/>
  <c r="AX819" i="21"/>
  <c r="AJ820" i="21"/>
  <c r="AP820" i="21" s="1"/>
  <c r="AK820" i="21"/>
  <c r="AL820" i="21"/>
  <c r="AN820" i="21"/>
  <c r="AT820" i="21"/>
  <c r="AU820" i="21"/>
  <c r="AV820" i="21"/>
  <c r="AX820" i="21"/>
  <c r="AJ821" i="21"/>
  <c r="AO821" i="21" s="1"/>
  <c r="AK821" i="21"/>
  <c r="AL821" i="21"/>
  <c r="AN821" i="21"/>
  <c r="AT821" i="21"/>
  <c r="AU821" i="21"/>
  <c r="AV821" i="21"/>
  <c r="AX821" i="21"/>
  <c r="AJ822" i="21"/>
  <c r="AP822" i="21" s="1"/>
  <c r="AK822" i="21"/>
  <c r="AL822" i="21"/>
  <c r="AN822" i="21"/>
  <c r="AT822" i="21"/>
  <c r="AU822" i="21"/>
  <c r="AV822" i="21"/>
  <c r="AX822" i="21"/>
  <c r="AJ823" i="21"/>
  <c r="AP823" i="21" s="1"/>
  <c r="AK823" i="21"/>
  <c r="AL823" i="21"/>
  <c r="AN823" i="21"/>
  <c r="AT823" i="21"/>
  <c r="AU823" i="21"/>
  <c r="AV823" i="21"/>
  <c r="AX823" i="21"/>
  <c r="AJ824" i="21"/>
  <c r="AP824" i="21" s="1"/>
  <c r="AK824" i="21"/>
  <c r="AL824" i="21"/>
  <c r="AN824" i="21"/>
  <c r="AT824" i="21"/>
  <c r="AU824" i="21"/>
  <c r="AV824" i="21"/>
  <c r="AX824" i="21"/>
  <c r="AJ825" i="21"/>
  <c r="AZ825" i="21" s="1"/>
  <c r="AK825" i="21"/>
  <c r="AL825" i="21"/>
  <c r="AN825" i="21"/>
  <c r="AT825" i="21"/>
  <c r="AU825" i="21"/>
  <c r="AV825" i="21"/>
  <c r="AX825" i="21"/>
  <c r="AJ826" i="21"/>
  <c r="AP826" i="21" s="1"/>
  <c r="AK826" i="21"/>
  <c r="AL826" i="21"/>
  <c r="AN826" i="21"/>
  <c r="AT826" i="21"/>
  <c r="AU826" i="21"/>
  <c r="AV826" i="21"/>
  <c r="AX826" i="21"/>
  <c r="AJ827" i="21"/>
  <c r="AP827" i="21" s="1"/>
  <c r="AK827" i="21"/>
  <c r="AL827" i="21"/>
  <c r="AN827" i="21"/>
  <c r="AT827" i="21"/>
  <c r="AU827" i="21"/>
  <c r="AV827" i="21"/>
  <c r="AX827" i="21"/>
  <c r="AJ828" i="21"/>
  <c r="AP828" i="21" s="1"/>
  <c r="AK828" i="21"/>
  <c r="AL828" i="21"/>
  <c r="AN828" i="21"/>
  <c r="AT828" i="21"/>
  <c r="AU828" i="21"/>
  <c r="AV828" i="21"/>
  <c r="AX828" i="21"/>
  <c r="AJ829" i="21"/>
  <c r="AZ829" i="21" s="1"/>
  <c r="AK829" i="21"/>
  <c r="AL829" i="21"/>
  <c r="AN829" i="21"/>
  <c r="AT829" i="21"/>
  <c r="AU829" i="21"/>
  <c r="AV829" i="21"/>
  <c r="AX829" i="21"/>
  <c r="AJ830" i="21"/>
  <c r="AP830" i="21" s="1"/>
  <c r="AK830" i="21"/>
  <c r="AL830" i="21"/>
  <c r="AN830" i="21"/>
  <c r="AT830" i="21"/>
  <c r="AU830" i="21"/>
  <c r="AV830" i="21"/>
  <c r="AX830" i="21"/>
  <c r="AJ831" i="21"/>
  <c r="AP831" i="21" s="1"/>
  <c r="AK831" i="21"/>
  <c r="AL831" i="21"/>
  <c r="AN831" i="21"/>
  <c r="AT831" i="21"/>
  <c r="AU831" i="21"/>
  <c r="AV831" i="21"/>
  <c r="AX831" i="21"/>
  <c r="AJ832" i="21"/>
  <c r="AP832" i="21" s="1"/>
  <c r="AK832" i="21"/>
  <c r="AL832" i="21"/>
  <c r="AN832" i="21"/>
  <c r="AT832" i="21"/>
  <c r="AU832" i="21"/>
  <c r="AV832" i="21"/>
  <c r="AX832" i="21"/>
  <c r="AJ833" i="21"/>
  <c r="AO833" i="21" s="1"/>
  <c r="AK833" i="21"/>
  <c r="AL833" i="21"/>
  <c r="AN833" i="21"/>
  <c r="AT833" i="21"/>
  <c r="AU833" i="21"/>
  <c r="AV833" i="21"/>
  <c r="AX833" i="21"/>
  <c r="AJ834" i="21"/>
  <c r="AP834" i="21" s="1"/>
  <c r="AK834" i="21"/>
  <c r="AL834" i="21"/>
  <c r="AN834" i="21"/>
  <c r="AT834" i="21"/>
  <c r="AU834" i="21"/>
  <c r="AV834" i="21"/>
  <c r="AX834" i="21"/>
  <c r="AJ835" i="21"/>
  <c r="AP835" i="21" s="1"/>
  <c r="AK835" i="21"/>
  <c r="AL835" i="21"/>
  <c r="AN835" i="21"/>
  <c r="AT835" i="21"/>
  <c r="AU835" i="21"/>
  <c r="AV835" i="21"/>
  <c r="AX835" i="21"/>
  <c r="AJ836" i="21"/>
  <c r="AP836" i="21" s="1"/>
  <c r="AK836" i="21"/>
  <c r="AL836" i="21"/>
  <c r="AN836" i="21"/>
  <c r="AT836" i="21"/>
  <c r="AU836" i="21"/>
  <c r="AV836" i="21"/>
  <c r="AX836" i="21"/>
  <c r="AJ837" i="21"/>
  <c r="AO837" i="21" s="1"/>
  <c r="AK837" i="21"/>
  <c r="AL837" i="21"/>
  <c r="AN837" i="21"/>
  <c r="AT837" i="21"/>
  <c r="AU837" i="21"/>
  <c r="AV837" i="21"/>
  <c r="AX837" i="21"/>
  <c r="AJ838" i="21"/>
  <c r="AP838" i="21" s="1"/>
  <c r="AK838" i="21"/>
  <c r="AL838" i="21"/>
  <c r="AN838" i="21"/>
  <c r="AT838" i="21"/>
  <c r="AU838" i="21"/>
  <c r="AV838" i="21"/>
  <c r="AX838" i="21"/>
  <c r="AJ839" i="21"/>
  <c r="AP839" i="21" s="1"/>
  <c r="AK839" i="21"/>
  <c r="AL839" i="21"/>
  <c r="AN839" i="21"/>
  <c r="AT839" i="21"/>
  <c r="AU839" i="21"/>
  <c r="AV839" i="21"/>
  <c r="AX839" i="21"/>
  <c r="AJ840" i="21"/>
  <c r="AP840" i="21" s="1"/>
  <c r="AK840" i="21"/>
  <c r="AL840" i="21"/>
  <c r="AN840" i="21"/>
  <c r="AT840" i="21"/>
  <c r="AU840" i="21"/>
  <c r="AV840" i="21"/>
  <c r="AX840" i="21"/>
  <c r="AJ841" i="21"/>
  <c r="AO841" i="21" s="1"/>
  <c r="AK841" i="21"/>
  <c r="AL841" i="21"/>
  <c r="AN841" i="21"/>
  <c r="AT841" i="21"/>
  <c r="AU841" i="21"/>
  <c r="AV841" i="21"/>
  <c r="AX841" i="21"/>
  <c r="AJ842" i="21"/>
  <c r="AP842" i="21" s="1"/>
  <c r="AK842" i="21"/>
  <c r="AL842" i="21"/>
  <c r="AN842" i="21"/>
  <c r="AT842" i="21"/>
  <c r="AU842" i="21"/>
  <c r="AV842" i="21"/>
  <c r="AX842" i="21"/>
  <c r="AJ843" i="21"/>
  <c r="AP843" i="21" s="1"/>
  <c r="AK843" i="21"/>
  <c r="AL843" i="21"/>
  <c r="AN843" i="21"/>
  <c r="AT843" i="21"/>
  <c r="AU843" i="21"/>
  <c r="AV843" i="21"/>
  <c r="AX843" i="21"/>
  <c r="AJ844" i="21"/>
  <c r="AP844" i="21" s="1"/>
  <c r="AK844" i="21"/>
  <c r="AL844" i="21"/>
  <c r="AN844" i="21"/>
  <c r="AT844" i="21"/>
  <c r="AU844" i="21"/>
  <c r="AV844" i="21"/>
  <c r="AX844" i="21"/>
  <c r="AJ845" i="21"/>
  <c r="AO845" i="21" s="1"/>
  <c r="AK845" i="21"/>
  <c r="AL845" i="21"/>
  <c r="AN845" i="21"/>
  <c r="AT845" i="21"/>
  <c r="AU845" i="21"/>
  <c r="AV845" i="21"/>
  <c r="AX845" i="21"/>
  <c r="AJ846" i="21"/>
  <c r="AP846" i="21" s="1"/>
  <c r="AK846" i="21"/>
  <c r="AL846" i="21"/>
  <c r="AN846" i="21"/>
  <c r="AT846" i="21"/>
  <c r="AU846" i="21"/>
  <c r="AV846" i="21"/>
  <c r="AX846" i="21"/>
  <c r="AJ847" i="21"/>
  <c r="AP847" i="21" s="1"/>
  <c r="AK847" i="21"/>
  <c r="AL847" i="21"/>
  <c r="AN847" i="21"/>
  <c r="AT847" i="21"/>
  <c r="AU847" i="21"/>
  <c r="AV847" i="21"/>
  <c r="AX847" i="21"/>
  <c r="AJ848" i="21"/>
  <c r="AP848" i="21" s="1"/>
  <c r="AK848" i="21"/>
  <c r="AL848" i="21"/>
  <c r="AN848" i="21"/>
  <c r="AT848" i="21"/>
  <c r="AU848" i="21"/>
  <c r="AV848" i="21"/>
  <c r="AX848" i="21"/>
  <c r="AJ849" i="21"/>
  <c r="AO849" i="21" s="1"/>
  <c r="AK849" i="21"/>
  <c r="AL849" i="21"/>
  <c r="AN849" i="21"/>
  <c r="AT849" i="21"/>
  <c r="AU849" i="21"/>
  <c r="AV849" i="21"/>
  <c r="AX849" i="21"/>
  <c r="AJ850" i="21"/>
  <c r="AZ850" i="21" s="1"/>
  <c r="AK850" i="21"/>
  <c r="AL850" i="21"/>
  <c r="AN850" i="21"/>
  <c r="AT850" i="21"/>
  <c r="AU850" i="21"/>
  <c r="AV850" i="21"/>
  <c r="AX850" i="21"/>
  <c r="AJ851" i="21"/>
  <c r="AP851" i="21" s="1"/>
  <c r="AK851" i="21"/>
  <c r="AL851" i="21"/>
  <c r="AN851" i="21"/>
  <c r="AT851" i="21"/>
  <c r="AU851" i="21"/>
  <c r="AV851" i="21"/>
  <c r="AX851" i="21"/>
  <c r="AJ852" i="21"/>
  <c r="AP852" i="21" s="1"/>
  <c r="AK852" i="21"/>
  <c r="AL852" i="21"/>
  <c r="AN852" i="21"/>
  <c r="AT852" i="21"/>
  <c r="AU852" i="21"/>
  <c r="AV852" i="21"/>
  <c r="AX852" i="21"/>
  <c r="AJ853" i="21"/>
  <c r="AO853" i="21" s="1"/>
  <c r="AK853" i="21"/>
  <c r="AL853" i="21"/>
  <c r="AN853" i="21"/>
  <c r="AT853" i="21"/>
  <c r="AU853" i="21"/>
  <c r="AV853" i="21"/>
  <c r="AX853" i="21"/>
  <c r="AJ854" i="21"/>
  <c r="AZ854" i="21" s="1"/>
  <c r="AK854" i="21"/>
  <c r="AL854" i="21"/>
  <c r="AN854" i="21"/>
  <c r="AT854" i="21"/>
  <c r="AU854" i="21"/>
  <c r="AV854" i="21"/>
  <c r="AX854" i="21"/>
  <c r="AJ855" i="21"/>
  <c r="AP855" i="21" s="1"/>
  <c r="AK855" i="21"/>
  <c r="AL855" i="21"/>
  <c r="AN855" i="21"/>
  <c r="AT855" i="21"/>
  <c r="AU855" i="21"/>
  <c r="AV855" i="21"/>
  <c r="AX855" i="21"/>
  <c r="AJ856" i="21"/>
  <c r="AO856" i="21" s="1"/>
  <c r="AK856" i="21"/>
  <c r="AL856" i="21"/>
  <c r="AN856" i="21"/>
  <c r="AT856" i="21"/>
  <c r="AU856" i="21"/>
  <c r="AV856" i="21"/>
  <c r="AX856" i="21"/>
  <c r="AJ857" i="21"/>
  <c r="AO857" i="21" s="1"/>
  <c r="AK857" i="21"/>
  <c r="AL857" i="21"/>
  <c r="AN857" i="21"/>
  <c r="AT857" i="21"/>
  <c r="AU857" i="21"/>
  <c r="AV857" i="21"/>
  <c r="AX857" i="21"/>
  <c r="AJ858" i="21"/>
  <c r="AS858" i="21" s="1"/>
  <c r="AK858" i="21"/>
  <c r="AL858" i="21"/>
  <c r="AN858" i="21"/>
  <c r="AT858" i="21"/>
  <c r="AU858" i="21"/>
  <c r="AV858" i="21"/>
  <c r="AX858" i="21"/>
  <c r="AJ859" i="21"/>
  <c r="AP859" i="21" s="1"/>
  <c r="AK859" i="21"/>
  <c r="AL859" i="21"/>
  <c r="AN859" i="21"/>
  <c r="AT859" i="21"/>
  <c r="AU859" i="21"/>
  <c r="AV859" i="21"/>
  <c r="AX859" i="21"/>
  <c r="AJ860" i="21"/>
  <c r="AO860" i="21" s="1"/>
  <c r="AK860" i="21"/>
  <c r="AL860" i="21"/>
  <c r="AN860" i="21"/>
  <c r="AT860" i="21"/>
  <c r="AU860" i="21"/>
  <c r="AV860" i="21"/>
  <c r="AX860" i="21"/>
  <c r="AJ861" i="21"/>
  <c r="AO861" i="21" s="1"/>
  <c r="AK861" i="21"/>
  <c r="AL861" i="21"/>
  <c r="AN861" i="21"/>
  <c r="AT861" i="21"/>
  <c r="AU861" i="21"/>
  <c r="AV861" i="21"/>
  <c r="AX861" i="21"/>
  <c r="AJ862" i="21"/>
  <c r="AO862" i="21" s="1"/>
  <c r="AK862" i="21"/>
  <c r="AL862" i="21"/>
  <c r="AN862" i="21"/>
  <c r="AT862" i="21"/>
  <c r="AU862" i="21"/>
  <c r="AV862" i="21"/>
  <c r="AX862" i="21"/>
  <c r="AJ863" i="21"/>
  <c r="AP863" i="21" s="1"/>
  <c r="AK863" i="21"/>
  <c r="AL863" i="21"/>
  <c r="AN863" i="21"/>
  <c r="AT863" i="21"/>
  <c r="AU863" i="21"/>
  <c r="AV863" i="21"/>
  <c r="AX863" i="21"/>
  <c r="AJ864" i="21"/>
  <c r="AP864" i="21" s="1"/>
  <c r="AK864" i="21"/>
  <c r="AL864" i="21"/>
  <c r="AN864" i="21"/>
  <c r="AT864" i="21"/>
  <c r="AU864" i="21"/>
  <c r="AV864" i="21"/>
  <c r="AX864" i="21"/>
  <c r="AJ865" i="21"/>
  <c r="AQ865" i="21" s="1"/>
  <c r="AK865" i="21"/>
  <c r="AL865" i="21"/>
  <c r="AN865" i="21"/>
  <c r="AT865" i="21"/>
  <c r="AU865" i="21"/>
  <c r="AV865" i="21"/>
  <c r="AX865" i="21"/>
  <c r="AJ866" i="21"/>
  <c r="AS866" i="21" s="1"/>
  <c r="AK866" i="21"/>
  <c r="AL866" i="21"/>
  <c r="AN866" i="21"/>
  <c r="AT866" i="21"/>
  <c r="AU866" i="21"/>
  <c r="AV866" i="21"/>
  <c r="AX866" i="21"/>
  <c r="AJ867" i="21"/>
  <c r="AP867" i="21" s="1"/>
  <c r="AK867" i="21"/>
  <c r="AL867" i="21"/>
  <c r="AN867" i="21"/>
  <c r="AT867" i="21"/>
  <c r="AU867" i="21"/>
  <c r="AV867" i="21"/>
  <c r="AX867" i="21"/>
  <c r="AJ868" i="21"/>
  <c r="AP868" i="21" s="1"/>
  <c r="AK868" i="21"/>
  <c r="AL868" i="21"/>
  <c r="AN868" i="21"/>
  <c r="AT868" i="21"/>
  <c r="AU868" i="21"/>
  <c r="AV868" i="21"/>
  <c r="AX868" i="21"/>
  <c r="AJ869" i="21"/>
  <c r="AZ869" i="21" s="1"/>
  <c r="AK869" i="21"/>
  <c r="AL869" i="21"/>
  <c r="AN869" i="21"/>
  <c r="AT869" i="21"/>
  <c r="AU869" i="21"/>
  <c r="AV869" i="21"/>
  <c r="AX869" i="21"/>
  <c r="AJ870" i="21"/>
  <c r="AS870" i="21" s="1"/>
  <c r="AK870" i="21"/>
  <c r="AL870" i="21"/>
  <c r="AN870" i="21"/>
  <c r="AT870" i="21"/>
  <c r="AU870" i="21"/>
  <c r="AV870" i="21"/>
  <c r="AX870" i="21"/>
  <c r="AJ871" i="21"/>
  <c r="AP871" i="21" s="1"/>
  <c r="AK871" i="21"/>
  <c r="AL871" i="21"/>
  <c r="AN871" i="21"/>
  <c r="AT871" i="21"/>
  <c r="AU871" i="21"/>
  <c r="AV871" i="21"/>
  <c r="AX871" i="21"/>
  <c r="AJ872" i="21"/>
  <c r="AP872" i="21" s="1"/>
  <c r="AK872" i="21"/>
  <c r="AL872" i="21"/>
  <c r="AN872" i="21"/>
  <c r="AT872" i="21"/>
  <c r="AU872" i="21"/>
  <c r="AV872" i="21"/>
  <c r="AX872" i="21"/>
  <c r="AJ873" i="21"/>
  <c r="AP873" i="21" s="1"/>
  <c r="AK873" i="21"/>
  <c r="AL873" i="21"/>
  <c r="AN873" i="21"/>
  <c r="AT873" i="21"/>
  <c r="AU873" i="21"/>
  <c r="AV873" i="21"/>
  <c r="AX873" i="21"/>
  <c r="AJ874" i="21"/>
  <c r="AO874" i="21" s="1"/>
  <c r="AK874" i="21"/>
  <c r="AL874" i="21"/>
  <c r="AN874" i="21"/>
  <c r="AT874" i="21"/>
  <c r="AU874" i="21"/>
  <c r="AV874" i="21"/>
  <c r="AX874" i="21"/>
  <c r="AJ875" i="21"/>
  <c r="AP875" i="21" s="1"/>
  <c r="AK875" i="21"/>
  <c r="AL875" i="21"/>
  <c r="AN875" i="21"/>
  <c r="AT875" i="21"/>
  <c r="AU875" i="21"/>
  <c r="AV875" i="21"/>
  <c r="AX875" i="21"/>
  <c r="AJ876" i="21"/>
  <c r="AP876" i="21" s="1"/>
  <c r="AK876" i="21"/>
  <c r="AL876" i="21"/>
  <c r="AN876" i="21"/>
  <c r="AT876" i="21"/>
  <c r="AU876" i="21"/>
  <c r="AV876" i="21"/>
  <c r="AX876" i="21"/>
  <c r="AJ877" i="21"/>
  <c r="AS877" i="21" s="1"/>
  <c r="AK877" i="21"/>
  <c r="AL877" i="21"/>
  <c r="AN877" i="21"/>
  <c r="AT877" i="21"/>
  <c r="AU877" i="21"/>
  <c r="AV877" i="21"/>
  <c r="AX877" i="21"/>
  <c r="AJ878" i="21"/>
  <c r="AQ878" i="21" s="1"/>
  <c r="AK878" i="21"/>
  <c r="AL878" i="21"/>
  <c r="AN878" i="21"/>
  <c r="AT878" i="21"/>
  <c r="AU878" i="21"/>
  <c r="AV878" i="21"/>
  <c r="AX878" i="21"/>
  <c r="AJ879" i="21"/>
  <c r="AP879" i="21" s="1"/>
  <c r="AK879" i="21"/>
  <c r="AL879" i="21"/>
  <c r="AN879" i="21"/>
  <c r="AT879" i="21"/>
  <c r="AU879" i="21"/>
  <c r="AV879" i="21"/>
  <c r="AX879" i="21"/>
  <c r="AJ880" i="21"/>
  <c r="AP880" i="21" s="1"/>
  <c r="AK880" i="21"/>
  <c r="AL880" i="21"/>
  <c r="AN880" i="21"/>
  <c r="AT880" i="21"/>
  <c r="AU880" i="21"/>
  <c r="AV880" i="21"/>
  <c r="AX880" i="21"/>
  <c r="AJ881" i="21"/>
  <c r="AP881" i="21" s="1"/>
  <c r="AK881" i="21"/>
  <c r="AL881" i="21"/>
  <c r="AN881" i="21"/>
  <c r="AT881" i="21"/>
  <c r="AU881" i="21"/>
  <c r="AV881" i="21"/>
  <c r="AX881" i="21"/>
  <c r="AJ882" i="21"/>
  <c r="AO882" i="21" s="1"/>
  <c r="AK882" i="21"/>
  <c r="AL882" i="21"/>
  <c r="AN882" i="21"/>
  <c r="AT882" i="21"/>
  <c r="AU882" i="21"/>
  <c r="AV882" i="21"/>
  <c r="AX882" i="21"/>
  <c r="AJ883" i="21"/>
  <c r="AP883" i="21" s="1"/>
  <c r="AK883" i="21"/>
  <c r="AL883" i="21"/>
  <c r="AN883" i="21"/>
  <c r="AT883" i="21"/>
  <c r="AU883" i="21"/>
  <c r="AV883" i="21"/>
  <c r="AX883" i="21"/>
  <c r="AJ884" i="21"/>
  <c r="AP884" i="21" s="1"/>
  <c r="AK884" i="21"/>
  <c r="AL884" i="21"/>
  <c r="AN884" i="21"/>
  <c r="AT884" i="21"/>
  <c r="AU884" i="21"/>
  <c r="AV884" i="21"/>
  <c r="AX884" i="21"/>
  <c r="AJ885" i="21"/>
  <c r="AO885" i="21" s="1"/>
  <c r="AK885" i="21"/>
  <c r="AL885" i="21"/>
  <c r="AN885" i="21"/>
  <c r="AT885" i="21"/>
  <c r="AU885" i="21"/>
  <c r="AV885" i="21"/>
  <c r="AX885" i="21"/>
  <c r="AJ886" i="21"/>
  <c r="AO886" i="21" s="1"/>
  <c r="AK886" i="21"/>
  <c r="AL886" i="21"/>
  <c r="AN886" i="21"/>
  <c r="AT886" i="21"/>
  <c r="AU886" i="21"/>
  <c r="AV886" i="21"/>
  <c r="AX886" i="21"/>
  <c r="AJ887" i="21"/>
  <c r="AP887" i="21" s="1"/>
  <c r="AK887" i="21"/>
  <c r="AL887" i="21"/>
  <c r="AN887" i="21"/>
  <c r="AT887" i="21"/>
  <c r="AU887" i="21"/>
  <c r="AV887" i="21"/>
  <c r="AX887" i="21"/>
  <c r="AJ888" i="21"/>
  <c r="AP888" i="21" s="1"/>
  <c r="AK888" i="21"/>
  <c r="AL888" i="21"/>
  <c r="AN888" i="21"/>
  <c r="AT888" i="21"/>
  <c r="AU888" i="21"/>
  <c r="AV888" i="21"/>
  <c r="AX888" i="21"/>
  <c r="AJ889" i="21"/>
  <c r="AQ889" i="21" s="1"/>
  <c r="AK889" i="21"/>
  <c r="AL889" i="21"/>
  <c r="AN889" i="21"/>
  <c r="AT889" i="21"/>
  <c r="AU889" i="21"/>
  <c r="AV889" i="21"/>
  <c r="AX889" i="21"/>
  <c r="AJ795" i="15"/>
  <c r="AO795" i="15" s="1"/>
  <c r="AK795" i="15"/>
  <c r="AL795" i="15"/>
  <c r="AN795" i="15"/>
  <c r="AT795" i="15"/>
  <c r="AU795" i="15"/>
  <c r="AV795" i="15"/>
  <c r="AX795" i="15"/>
  <c r="AJ796" i="15"/>
  <c r="AZ796" i="15" s="1"/>
  <c r="AK796" i="15"/>
  <c r="AL796" i="15"/>
  <c r="AN796" i="15"/>
  <c r="AT796" i="15"/>
  <c r="AU796" i="15"/>
  <c r="AV796" i="15"/>
  <c r="AX796" i="15"/>
  <c r="AJ797" i="15"/>
  <c r="AS797" i="15" s="1"/>
  <c r="AK797" i="15"/>
  <c r="AL797" i="15"/>
  <c r="AN797" i="15"/>
  <c r="AT797" i="15"/>
  <c r="AU797" i="15"/>
  <c r="AV797" i="15"/>
  <c r="AX797" i="15"/>
  <c r="AJ798" i="15"/>
  <c r="AP798" i="15" s="1"/>
  <c r="AK798" i="15"/>
  <c r="AL798" i="15"/>
  <c r="AN798" i="15"/>
  <c r="AT798" i="15"/>
  <c r="AU798" i="15"/>
  <c r="AV798" i="15"/>
  <c r="AX798" i="15"/>
  <c r="AJ799" i="15"/>
  <c r="AZ799" i="15" s="1"/>
  <c r="AK799" i="15"/>
  <c r="AL799" i="15"/>
  <c r="AN799" i="15"/>
  <c r="AT799" i="15"/>
  <c r="AU799" i="15"/>
  <c r="AV799" i="15"/>
  <c r="AX799" i="15"/>
  <c r="AJ800" i="15"/>
  <c r="AK800" i="15"/>
  <c r="AL800" i="15"/>
  <c r="AN800" i="15"/>
  <c r="AT800" i="15"/>
  <c r="AU800" i="15"/>
  <c r="AV800" i="15"/>
  <c r="AX800" i="15"/>
  <c r="AJ801" i="15"/>
  <c r="AZ801" i="15" s="1"/>
  <c r="AK801" i="15"/>
  <c r="AL801" i="15"/>
  <c r="AN801" i="15"/>
  <c r="AT801" i="15"/>
  <c r="AU801" i="15"/>
  <c r="AV801" i="15"/>
  <c r="AX801" i="15"/>
  <c r="AJ802" i="15"/>
  <c r="AZ802" i="15" s="1"/>
  <c r="AK802" i="15"/>
  <c r="AL802" i="15"/>
  <c r="AN802" i="15"/>
  <c r="AT802" i="15"/>
  <c r="AU802" i="15"/>
  <c r="AV802" i="15"/>
  <c r="AX802" i="15"/>
  <c r="AJ803" i="15"/>
  <c r="AZ803" i="15" s="1"/>
  <c r="AK803" i="15"/>
  <c r="AL803" i="15"/>
  <c r="AN803" i="15"/>
  <c r="AT803" i="15"/>
  <c r="AU803" i="15"/>
  <c r="AV803" i="15"/>
  <c r="AX803" i="15"/>
  <c r="AJ804" i="15"/>
  <c r="AO804" i="15" s="1"/>
  <c r="AK804" i="15"/>
  <c r="AL804" i="15"/>
  <c r="AN804" i="15"/>
  <c r="AT804" i="15"/>
  <c r="AU804" i="15"/>
  <c r="AV804" i="15"/>
  <c r="AX804" i="15"/>
  <c r="AJ805" i="15"/>
  <c r="AO805" i="15" s="1"/>
  <c r="AK805" i="15"/>
  <c r="AL805" i="15"/>
  <c r="AN805" i="15"/>
  <c r="AT805" i="15"/>
  <c r="AU805" i="15"/>
  <c r="AV805" i="15"/>
  <c r="AX805" i="15"/>
  <c r="AJ806" i="15"/>
  <c r="AO806" i="15" s="1"/>
  <c r="AK806" i="15"/>
  <c r="AL806" i="15"/>
  <c r="AN806" i="15"/>
  <c r="AT806" i="15"/>
  <c r="AU806" i="15"/>
  <c r="AV806" i="15"/>
  <c r="AX806" i="15"/>
  <c r="AJ807" i="15"/>
  <c r="AK807" i="15"/>
  <c r="AL807" i="15"/>
  <c r="AN807" i="15"/>
  <c r="AT807" i="15"/>
  <c r="AU807" i="15"/>
  <c r="AV807" i="15"/>
  <c r="AX807" i="15"/>
  <c r="AJ808" i="15"/>
  <c r="AS808" i="15" s="1"/>
  <c r="AK808" i="15"/>
  <c r="AL808" i="15"/>
  <c r="AN808" i="15"/>
  <c r="AT808" i="15"/>
  <c r="AU808" i="15"/>
  <c r="AV808" i="15"/>
  <c r="AX808" i="15"/>
  <c r="AJ809" i="15"/>
  <c r="AZ809" i="15" s="1"/>
  <c r="AK809" i="15"/>
  <c r="AL809" i="15"/>
  <c r="AN809" i="15"/>
  <c r="AT809" i="15"/>
  <c r="AU809" i="15"/>
  <c r="AV809" i="15"/>
  <c r="AX809" i="15"/>
  <c r="AJ810" i="15"/>
  <c r="AO810" i="15" s="1"/>
  <c r="AK810" i="15"/>
  <c r="AL810" i="15"/>
  <c r="AN810" i="15"/>
  <c r="AT810" i="15"/>
  <c r="AU810" i="15"/>
  <c r="AV810" i="15"/>
  <c r="AX810" i="15"/>
  <c r="AJ811" i="15"/>
  <c r="AS811" i="15" s="1"/>
  <c r="AK811" i="15"/>
  <c r="AL811" i="15"/>
  <c r="AN811" i="15"/>
  <c r="AT811" i="15"/>
  <c r="AU811" i="15"/>
  <c r="AV811" i="15"/>
  <c r="AX811" i="15"/>
  <c r="AJ812" i="15"/>
  <c r="AZ812" i="15" s="1"/>
  <c r="AK812" i="15"/>
  <c r="AL812" i="15"/>
  <c r="AN812" i="15"/>
  <c r="AT812" i="15"/>
  <c r="AU812" i="15"/>
  <c r="AV812" i="15"/>
  <c r="AX812" i="15"/>
  <c r="AJ813" i="15"/>
  <c r="AO813" i="15" s="1"/>
  <c r="AK813" i="15"/>
  <c r="AL813" i="15"/>
  <c r="AN813" i="15"/>
  <c r="AT813" i="15"/>
  <c r="AU813" i="15"/>
  <c r="AV813" i="15"/>
  <c r="AX813" i="15"/>
  <c r="AJ814" i="15"/>
  <c r="AK814" i="15"/>
  <c r="AL814" i="15"/>
  <c r="AN814" i="15"/>
  <c r="AT814" i="15"/>
  <c r="AU814" i="15"/>
  <c r="AV814" i="15"/>
  <c r="AX814" i="15"/>
  <c r="AJ815" i="15"/>
  <c r="AP815" i="15" s="1"/>
  <c r="AK815" i="15"/>
  <c r="AL815" i="15"/>
  <c r="AN815" i="15"/>
  <c r="AT815" i="15"/>
  <c r="AU815" i="15"/>
  <c r="AV815" i="15"/>
  <c r="AX815" i="15"/>
  <c r="AJ816" i="15"/>
  <c r="AO816" i="15" s="1"/>
  <c r="AK816" i="15"/>
  <c r="AL816" i="15"/>
  <c r="AN816" i="15"/>
  <c r="AT816" i="15"/>
  <c r="AU816" i="15"/>
  <c r="AV816" i="15"/>
  <c r="AX816" i="15"/>
  <c r="AJ817" i="15"/>
  <c r="AZ817" i="15" s="1"/>
  <c r="AK817" i="15"/>
  <c r="AL817" i="15"/>
  <c r="AN817" i="15"/>
  <c r="AT817" i="15"/>
  <c r="AU817" i="15"/>
  <c r="AV817" i="15"/>
  <c r="AX817" i="15"/>
  <c r="AJ818" i="15"/>
  <c r="AK818" i="15"/>
  <c r="AL818" i="15"/>
  <c r="AN818" i="15"/>
  <c r="AT818" i="15"/>
  <c r="AU818" i="15"/>
  <c r="AV818" i="15"/>
  <c r="AX818" i="15"/>
  <c r="AJ819" i="15"/>
  <c r="AK819" i="15"/>
  <c r="AL819" i="15"/>
  <c r="AN819" i="15"/>
  <c r="AT819" i="15"/>
  <c r="AU819" i="15"/>
  <c r="AV819" i="15"/>
  <c r="AX819" i="15"/>
  <c r="AJ820" i="15"/>
  <c r="AK820" i="15"/>
  <c r="AL820" i="15"/>
  <c r="AN820" i="15"/>
  <c r="AT820" i="15"/>
  <c r="AU820" i="15"/>
  <c r="AV820" i="15"/>
  <c r="AX820" i="15"/>
  <c r="AJ821" i="15"/>
  <c r="AK821" i="15"/>
  <c r="AL821" i="15"/>
  <c r="AN821" i="15"/>
  <c r="AT821" i="15"/>
  <c r="AU821" i="15"/>
  <c r="AV821" i="15"/>
  <c r="AX821" i="15"/>
  <c r="AJ822" i="15"/>
  <c r="AO822" i="15" s="1"/>
  <c r="AK822" i="15"/>
  <c r="AL822" i="15"/>
  <c r="AN822" i="15"/>
  <c r="AT822" i="15"/>
  <c r="AU822" i="15"/>
  <c r="AV822" i="15"/>
  <c r="AX822" i="15"/>
  <c r="AJ823" i="15"/>
  <c r="AQ823" i="15" s="1"/>
  <c r="AK823" i="15"/>
  <c r="AL823" i="15"/>
  <c r="AN823" i="15"/>
  <c r="AT823" i="15"/>
  <c r="AU823" i="15"/>
  <c r="AV823" i="15"/>
  <c r="AX823" i="15"/>
  <c r="AJ824" i="15"/>
  <c r="AZ824" i="15" s="1"/>
  <c r="AK824" i="15"/>
  <c r="AL824" i="15"/>
  <c r="AN824" i="15"/>
  <c r="AT824" i="15"/>
  <c r="AU824" i="15"/>
  <c r="AV824" i="15"/>
  <c r="AX824" i="15"/>
  <c r="AJ825" i="15"/>
  <c r="AZ825" i="15" s="1"/>
  <c r="AK825" i="15"/>
  <c r="AL825" i="15"/>
  <c r="AN825" i="15"/>
  <c r="AT825" i="15"/>
  <c r="AU825" i="15"/>
  <c r="AV825" i="15"/>
  <c r="AX825" i="15"/>
  <c r="AJ826" i="15"/>
  <c r="AK826" i="15"/>
  <c r="AL826" i="15"/>
  <c r="AN826" i="15"/>
  <c r="AT826" i="15"/>
  <c r="AU826" i="15"/>
  <c r="AV826" i="15"/>
  <c r="AX826" i="15"/>
  <c r="AJ827" i="15"/>
  <c r="AP827" i="15" s="1"/>
  <c r="AK827" i="15"/>
  <c r="AL827" i="15"/>
  <c r="AN827" i="15"/>
  <c r="AT827" i="15"/>
  <c r="AU827" i="15"/>
  <c r="AV827" i="15"/>
  <c r="AX827" i="15"/>
  <c r="AJ828" i="15"/>
  <c r="AS828" i="15" s="1"/>
  <c r="AK828" i="15"/>
  <c r="AL828" i="15"/>
  <c r="AN828" i="15"/>
  <c r="AT828" i="15"/>
  <c r="AU828" i="15"/>
  <c r="AV828" i="15"/>
  <c r="AX828" i="15"/>
  <c r="AJ829" i="15"/>
  <c r="AZ829" i="15" s="1"/>
  <c r="AK829" i="15"/>
  <c r="AL829" i="15"/>
  <c r="AN829" i="15"/>
  <c r="AT829" i="15"/>
  <c r="AU829" i="15"/>
  <c r="AV829" i="15"/>
  <c r="AX829" i="15"/>
  <c r="AJ830" i="15"/>
  <c r="AK830" i="15"/>
  <c r="AL830" i="15"/>
  <c r="AN830" i="15"/>
  <c r="AT830" i="15"/>
  <c r="AU830" i="15"/>
  <c r="AV830" i="15"/>
  <c r="AX830" i="15"/>
  <c r="AJ831" i="15"/>
  <c r="AS831" i="15" s="1"/>
  <c r="AK831" i="15"/>
  <c r="AL831" i="15"/>
  <c r="AN831" i="15"/>
  <c r="AT831" i="15"/>
  <c r="AU831" i="15"/>
  <c r="AV831" i="15"/>
  <c r="AX831" i="15"/>
  <c r="AJ832" i="15"/>
  <c r="AO832" i="15" s="1"/>
  <c r="AK832" i="15"/>
  <c r="AL832" i="15"/>
  <c r="AN832" i="15"/>
  <c r="AT832" i="15"/>
  <c r="AU832" i="15"/>
  <c r="AV832" i="15"/>
  <c r="AX832" i="15"/>
  <c r="AJ833" i="15"/>
  <c r="AS833" i="15" s="1"/>
  <c r="AK833" i="15"/>
  <c r="AL833" i="15"/>
  <c r="AN833" i="15"/>
  <c r="AT833" i="15"/>
  <c r="AU833" i="15"/>
  <c r="AV833" i="15"/>
  <c r="AX833" i="15"/>
  <c r="AJ834" i="15"/>
  <c r="AO834" i="15" s="1"/>
  <c r="AK834" i="15"/>
  <c r="AL834" i="15"/>
  <c r="AN834" i="15"/>
  <c r="AT834" i="15"/>
  <c r="AU834" i="15"/>
  <c r="AV834" i="15"/>
  <c r="AX834" i="15"/>
  <c r="AJ835" i="15"/>
  <c r="AZ835" i="15" s="1"/>
  <c r="AK835" i="15"/>
  <c r="AL835" i="15"/>
  <c r="AN835" i="15"/>
  <c r="AT835" i="15"/>
  <c r="AU835" i="15"/>
  <c r="AV835" i="15"/>
  <c r="AX835" i="15"/>
  <c r="AJ836" i="15"/>
  <c r="AO836" i="15" s="1"/>
  <c r="AK836" i="15"/>
  <c r="AL836" i="15"/>
  <c r="AN836" i="15"/>
  <c r="AT836" i="15"/>
  <c r="AU836" i="15"/>
  <c r="AV836" i="15"/>
  <c r="AX836" i="15"/>
  <c r="AJ837" i="15"/>
  <c r="AK837" i="15"/>
  <c r="AL837" i="15"/>
  <c r="AN837" i="15"/>
  <c r="AT837" i="15"/>
  <c r="AU837" i="15"/>
  <c r="AV837" i="15"/>
  <c r="AX837" i="15"/>
  <c r="AJ838" i="15"/>
  <c r="AO838" i="15" s="1"/>
  <c r="AK838" i="15"/>
  <c r="AL838" i="15"/>
  <c r="AN838" i="15"/>
  <c r="AT838" i="15"/>
  <c r="AU838" i="15"/>
  <c r="AV838" i="15"/>
  <c r="AX838" i="15"/>
  <c r="AJ839" i="15"/>
  <c r="AZ839" i="15" s="1"/>
  <c r="AK839" i="15"/>
  <c r="AL839" i="15"/>
  <c r="AN839" i="15"/>
  <c r="AT839" i="15"/>
  <c r="AU839" i="15"/>
  <c r="AV839" i="15"/>
  <c r="AX839" i="15"/>
  <c r="AJ840" i="15"/>
  <c r="AQ840" i="15" s="1"/>
  <c r="AK840" i="15"/>
  <c r="AL840" i="15"/>
  <c r="AN840" i="15"/>
  <c r="AT840" i="15"/>
  <c r="AU840" i="15"/>
  <c r="AV840" i="15"/>
  <c r="AX840" i="15"/>
  <c r="AJ841" i="15"/>
  <c r="AS841" i="15" s="1"/>
  <c r="AK841" i="15"/>
  <c r="AL841" i="15"/>
  <c r="AN841" i="15"/>
  <c r="AT841" i="15"/>
  <c r="AU841" i="15"/>
  <c r="AV841" i="15"/>
  <c r="AX841" i="15"/>
  <c r="AJ842" i="15"/>
  <c r="AZ842" i="15" s="1"/>
  <c r="AK842" i="15"/>
  <c r="AL842" i="15"/>
  <c r="AN842" i="15"/>
  <c r="AT842" i="15"/>
  <c r="AU842" i="15"/>
  <c r="AV842" i="15"/>
  <c r="AX842" i="15"/>
  <c r="AJ843" i="15"/>
  <c r="AS843" i="15" s="1"/>
  <c r="AK843" i="15"/>
  <c r="AL843" i="15"/>
  <c r="AN843" i="15"/>
  <c r="AT843" i="15"/>
  <c r="AU843" i="15"/>
  <c r="AV843" i="15"/>
  <c r="AX843" i="15"/>
  <c r="AJ844" i="15"/>
  <c r="AK844" i="15"/>
  <c r="AL844" i="15"/>
  <c r="AN844" i="15"/>
  <c r="AT844" i="15"/>
  <c r="AU844" i="15"/>
  <c r="AV844" i="15"/>
  <c r="AX844" i="15"/>
  <c r="AJ845" i="15"/>
  <c r="AS845" i="15" s="1"/>
  <c r="AK845" i="15"/>
  <c r="AL845" i="15"/>
  <c r="AN845" i="15"/>
  <c r="AT845" i="15"/>
  <c r="AU845" i="15"/>
  <c r="AV845" i="15"/>
  <c r="AX845" i="15"/>
  <c r="AJ846" i="15"/>
  <c r="AK846" i="15"/>
  <c r="AL846" i="15"/>
  <c r="AN846" i="15"/>
  <c r="AT846" i="15"/>
  <c r="AU846" i="15"/>
  <c r="AV846" i="15"/>
  <c r="AX846" i="15"/>
  <c r="AJ847" i="15"/>
  <c r="AS847" i="15" s="1"/>
  <c r="AK847" i="15"/>
  <c r="AL847" i="15"/>
  <c r="AN847" i="15"/>
  <c r="AT847" i="15"/>
  <c r="AU847" i="15"/>
  <c r="AV847" i="15"/>
  <c r="AX847" i="15"/>
  <c r="AJ848" i="15"/>
  <c r="AO848" i="15" s="1"/>
  <c r="AK848" i="15"/>
  <c r="AL848" i="15"/>
  <c r="AN848" i="15"/>
  <c r="AT848" i="15"/>
  <c r="AU848" i="15"/>
  <c r="AV848" i="15"/>
  <c r="AX848" i="15"/>
  <c r="AJ849" i="15"/>
  <c r="AO849" i="15" s="1"/>
  <c r="AK849" i="15"/>
  <c r="AL849" i="15"/>
  <c r="AN849" i="15"/>
  <c r="AT849" i="15"/>
  <c r="AU849" i="15"/>
  <c r="AV849" i="15"/>
  <c r="AX849" i="15"/>
  <c r="AJ850" i="15"/>
  <c r="AS850" i="15" s="1"/>
  <c r="AK850" i="15"/>
  <c r="AL850" i="15"/>
  <c r="AN850" i="15"/>
  <c r="AT850" i="15"/>
  <c r="AU850" i="15"/>
  <c r="AV850" i="15"/>
  <c r="AX850" i="15"/>
  <c r="AJ851" i="15"/>
  <c r="AK851" i="15"/>
  <c r="AL851" i="15"/>
  <c r="AN851" i="15"/>
  <c r="AT851" i="15"/>
  <c r="AU851" i="15"/>
  <c r="AV851" i="15"/>
  <c r="AX851" i="15"/>
  <c r="AJ852" i="15"/>
  <c r="AP852" i="15" s="1"/>
  <c r="AK852" i="15"/>
  <c r="AL852" i="15"/>
  <c r="AN852" i="15"/>
  <c r="AT852" i="15"/>
  <c r="AU852" i="15"/>
  <c r="AV852" i="15"/>
  <c r="AX852" i="15"/>
  <c r="AJ853" i="15"/>
  <c r="AP853" i="15" s="1"/>
  <c r="AK853" i="15"/>
  <c r="AL853" i="15"/>
  <c r="AN853" i="15"/>
  <c r="AT853" i="15"/>
  <c r="AU853" i="15"/>
  <c r="AV853" i="15"/>
  <c r="AX853" i="15"/>
  <c r="AJ854" i="15"/>
  <c r="AS854" i="15" s="1"/>
  <c r="AK854" i="15"/>
  <c r="AL854" i="15"/>
  <c r="AN854" i="15"/>
  <c r="AT854" i="15"/>
  <c r="AU854" i="15"/>
  <c r="AV854" i="15"/>
  <c r="AX854" i="15"/>
  <c r="AJ855" i="15"/>
  <c r="AQ855" i="15" s="1"/>
  <c r="AK855" i="15"/>
  <c r="AL855" i="15"/>
  <c r="AN855" i="15"/>
  <c r="AT855" i="15"/>
  <c r="AU855" i="15"/>
  <c r="AV855" i="15"/>
  <c r="AX855" i="15"/>
  <c r="AJ856" i="15"/>
  <c r="AP856" i="15" s="1"/>
  <c r="AK856" i="15"/>
  <c r="AL856" i="15"/>
  <c r="AN856" i="15"/>
  <c r="AT856" i="15"/>
  <c r="AU856" i="15"/>
  <c r="AV856" i="15"/>
  <c r="AX856" i="15"/>
  <c r="AJ857" i="15"/>
  <c r="AP857" i="15" s="1"/>
  <c r="AK857" i="15"/>
  <c r="AL857" i="15"/>
  <c r="AN857" i="15"/>
  <c r="AT857" i="15"/>
  <c r="AU857" i="15"/>
  <c r="AV857" i="15"/>
  <c r="AX857" i="15"/>
  <c r="AJ858" i="15"/>
  <c r="AS858" i="15" s="1"/>
  <c r="AK858" i="15"/>
  <c r="AL858" i="15"/>
  <c r="AN858" i="15"/>
  <c r="AT858" i="15"/>
  <c r="AU858" i="15"/>
  <c r="AV858" i="15"/>
  <c r="AX858" i="15"/>
  <c r="AJ859" i="15"/>
  <c r="AK859" i="15"/>
  <c r="AL859" i="15"/>
  <c r="AN859" i="15"/>
  <c r="AT859" i="15"/>
  <c r="AU859" i="15"/>
  <c r="AV859" i="15"/>
  <c r="AX859" i="15"/>
  <c r="AJ860" i="15"/>
  <c r="AK860" i="15"/>
  <c r="AL860" i="15"/>
  <c r="AN860" i="15"/>
  <c r="AT860" i="15"/>
  <c r="AU860" i="15"/>
  <c r="AV860" i="15"/>
  <c r="AX860" i="15"/>
  <c r="AJ861" i="15"/>
  <c r="AO861" i="15" s="1"/>
  <c r="AK861" i="15"/>
  <c r="AL861" i="15"/>
  <c r="AN861" i="15"/>
  <c r="AT861" i="15"/>
  <c r="AU861" i="15"/>
  <c r="AV861" i="15"/>
  <c r="AX861" i="15"/>
  <c r="AJ862" i="15"/>
  <c r="AO862" i="15" s="1"/>
  <c r="AK862" i="15"/>
  <c r="AL862" i="15"/>
  <c r="AN862" i="15"/>
  <c r="AT862" i="15"/>
  <c r="AU862" i="15"/>
  <c r="AV862" i="15"/>
  <c r="AX862" i="15"/>
  <c r="AJ863" i="15"/>
  <c r="AP863" i="15" s="1"/>
  <c r="AK863" i="15"/>
  <c r="AL863" i="15"/>
  <c r="AN863" i="15"/>
  <c r="AT863" i="15"/>
  <c r="AU863" i="15"/>
  <c r="AV863" i="15"/>
  <c r="AX863" i="15"/>
  <c r="AJ864" i="15"/>
  <c r="AS864" i="15" s="1"/>
  <c r="AK864" i="15"/>
  <c r="AL864" i="15"/>
  <c r="AN864" i="15"/>
  <c r="AT864" i="15"/>
  <c r="AU864" i="15"/>
  <c r="AV864" i="15"/>
  <c r="AX864" i="15"/>
  <c r="AJ865" i="15"/>
  <c r="AK865" i="15"/>
  <c r="AL865" i="15"/>
  <c r="AN865" i="15"/>
  <c r="AT865" i="15"/>
  <c r="AU865" i="15"/>
  <c r="AV865" i="15"/>
  <c r="AX865" i="15"/>
  <c r="AJ866" i="15"/>
  <c r="AK866" i="15"/>
  <c r="AL866" i="15"/>
  <c r="AN866" i="15"/>
  <c r="AT866" i="15"/>
  <c r="AU866" i="15"/>
  <c r="AV866" i="15"/>
  <c r="AX866" i="15"/>
  <c r="AJ867" i="15"/>
  <c r="AP867" i="15" s="1"/>
  <c r="AK867" i="15"/>
  <c r="AL867" i="15"/>
  <c r="AN867" i="15"/>
  <c r="AT867" i="15"/>
  <c r="AU867" i="15"/>
  <c r="AV867" i="15"/>
  <c r="AX867" i="15"/>
  <c r="AJ868" i="15"/>
  <c r="AZ868" i="15" s="1"/>
  <c r="AK868" i="15"/>
  <c r="AL868" i="15"/>
  <c r="AN868" i="15"/>
  <c r="AT868" i="15"/>
  <c r="AU868" i="15"/>
  <c r="AV868" i="15"/>
  <c r="AX868" i="15"/>
  <c r="AJ869" i="15"/>
  <c r="AO869" i="15" s="1"/>
  <c r="AK869" i="15"/>
  <c r="AL869" i="15"/>
  <c r="AN869" i="15"/>
  <c r="AT869" i="15"/>
  <c r="AU869" i="15"/>
  <c r="AV869" i="15"/>
  <c r="AX869" i="15"/>
  <c r="AJ870" i="15"/>
  <c r="AK870" i="15"/>
  <c r="AL870" i="15"/>
  <c r="AN870" i="15"/>
  <c r="AT870" i="15"/>
  <c r="AU870" i="15"/>
  <c r="AV870" i="15"/>
  <c r="AX870" i="15"/>
  <c r="AJ871" i="15"/>
  <c r="AZ871" i="15" s="1"/>
  <c r="AK871" i="15"/>
  <c r="AL871" i="15"/>
  <c r="AN871" i="15"/>
  <c r="AT871" i="15"/>
  <c r="AU871" i="15"/>
  <c r="AV871" i="15"/>
  <c r="AX871" i="15"/>
  <c r="AJ872" i="15"/>
  <c r="AZ872" i="15" s="1"/>
  <c r="AK872" i="15"/>
  <c r="AL872" i="15"/>
  <c r="AN872" i="15"/>
  <c r="AT872" i="15"/>
  <c r="AU872" i="15"/>
  <c r="AV872" i="15"/>
  <c r="AX872" i="15"/>
  <c r="AJ873" i="15"/>
  <c r="AK873" i="15"/>
  <c r="AL873" i="15"/>
  <c r="AN873" i="15"/>
  <c r="AT873" i="15"/>
  <c r="AU873" i="15"/>
  <c r="AV873" i="15"/>
  <c r="AX873" i="15"/>
  <c r="AJ874" i="15"/>
  <c r="AS874" i="15" s="1"/>
  <c r="AK874" i="15"/>
  <c r="AL874" i="15"/>
  <c r="AN874" i="15"/>
  <c r="AT874" i="15"/>
  <c r="AU874" i="15"/>
  <c r="AV874" i="15"/>
  <c r="AX874" i="15"/>
  <c r="AJ875" i="15"/>
  <c r="AK875" i="15"/>
  <c r="AL875" i="15"/>
  <c r="AN875" i="15"/>
  <c r="AT875" i="15"/>
  <c r="AU875" i="15"/>
  <c r="AV875" i="15"/>
  <c r="AX875" i="15"/>
  <c r="AJ876" i="15"/>
  <c r="AK876" i="15"/>
  <c r="AL876" i="15"/>
  <c r="AN876" i="15"/>
  <c r="AT876" i="15"/>
  <c r="AU876" i="15"/>
  <c r="AV876" i="15"/>
  <c r="AX876" i="15"/>
  <c r="AJ877" i="15"/>
  <c r="AP877" i="15" s="1"/>
  <c r="AK877" i="15"/>
  <c r="AL877" i="15"/>
  <c r="AN877" i="15"/>
  <c r="AT877" i="15"/>
  <c r="AU877" i="15"/>
  <c r="AV877" i="15"/>
  <c r="AX877" i="15"/>
  <c r="AJ878" i="15"/>
  <c r="AS878" i="15" s="1"/>
  <c r="AK878" i="15"/>
  <c r="AL878" i="15"/>
  <c r="AN878" i="15"/>
  <c r="AT878" i="15"/>
  <c r="AU878" i="15"/>
  <c r="AV878" i="15"/>
  <c r="AX878" i="15"/>
  <c r="AJ879" i="15"/>
  <c r="AS879" i="15" s="1"/>
  <c r="AK879" i="15"/>
  <c r="AL879" i="15"/>
  <c r="AN879" i="15"/>
  <c r="AT879" i="15"/>
  <c r="AU879" i="15"/>
  <c r="AV879" i="15"/>
  <c r="AX879" i="15"/>
  <c r="AJ880" i="15"/>
  <c r="AK880" i="15"/>
  <c r="AL880" i="15"/>
  <c r="AN880" i="15"/>
  <c r="AT880" i="15"/>
  <c r="AU880" i="15"/>
  <c r="AV880" i="15"/>
  <c r="AX880" i="15"/>
  <c r="AJ881" i="15"/>
  <c r="AO881" i="15" s="1"/>
  <c r="AK881" i="15"/>
  <c r="AL881" i="15"/>
  <c r="AN881" i="15"/>
  <c r="AT881" i="15"/>
  <c r="AU881" i="15"/>
  <c r="AV881" i="15"/>
  <c r="AX881" i="15"/>
  <c r="AJ882" i="15"/>
  <c r="AO882" i="15" s="1"/>
  <c r="AK882" i="15"/>
  <c r="AL882" i="15"/>
  <c r="AN882" i="15"/>
  <c r="AT882" i="15"/>
  <c r="AU882" i="15"/>
  <c r="AV882" i="15"/>
  <c r="AX882" i="15"/>
  <c r="AJ883" i="15"/>
  <c r="AO883" i="15" s="1"/>
  <c r="AK883" i="15"/>
  <c r="AL883" i="15"/>
  <c r="AN883" i="15"/>
  <c r="AT883" i="15"/>
  <c r="AU883" i="15"/>
  <c r="AV883" i="15"/>
  <c r="AX883" i="15"/>
  <c r="AJ884" i="15"/>
  <c r="AO884" i="15" s="1"/>
  <c r="AK884" i="15"/>
  <c r="AL884" i="15"/>
  <c r="AN884" i="15"/>
  <c r="AT884" i="15"/>
  <c r="AU884" i="15"/>
  <c r="AV884" i="15"/>
  <c r="AX884" i="15"/>
  <c r="AJ885" i="15"/>
  <c r="AP885" i="15" s="1"/>
  <c r="AK885" i="15"/>
  <c r="AL885" i="15"/>
  <c r="AN885" i="15"/>
  <c r="AT885" i="15"/>
  <c r="AU885" i="15"/>
  <c r="AV885" i="15"/>
  <c r="AX885" i="15"/>
  <c r="AJ886" i="15"/>
  <c r="AK886" i="15"/>
  <c r="AL886" i="15"/>
  <c r="AN886" i="15"/>
  <c r="AT886" i="15"/>
  <c r="AU886" i="15"/>
  <c r="AV886" i="15"/>
  <c r="AX886" i="15"/>
  <c r="AJ887" i="15"/>
  <c r="AK887" i="15"/>
  <c r="AL887" i="15"/>
  <c r="AN887" i="15"/>
  <c r="AT887" i="15"/>
  <c r="AU887" i="15"/>
  <c r="AV887" i="15"/>
  <c r="AX887" i="15"/>
  <c r="AJ888" i="15"/>
  <c r="AK888" i="15"/>
  <c r="AL888" i="15"/>
  <c r="AN888" i="15"/>
  <c r="AT888" i="15"/>
  <c r="AU888" i="15"/>
  <c r="AV888" i="15"/>
  <c r="AX888" i="15"/>
  <c r="AJ889" i="15"/>
  <c r="AK889" i="15"/>
  <c r="AL889" i="15"/>
  <c r="AN889" i="15"/>
  <c r="AT889" i="15"/>
  <c r="AU889" i="15"/>
  <c r="AV889" i="15"/>
  <c r="AX889" i="15"/>
  <c r="AJ890" i="15"/>
  <c r="AS890" i="15" s="1"/>
  <c r="AK890" i="15"/>
  <c r="AL890" i="15"/>
  <c r="AN890" i="15"/>
  <c r="AT890" i="15"/>
  <c r="AU890" i="15"/>
  <c r="AV890" i="15"/>
  <c r="AX890" i="15"/>
  <c r="AJ891" i="15"/>
  <c r="AK891" i="15"/>
  <c r="AL891" i="15"/>
  <c r="AN891" i="15"/>
  <c r="AT891" i="15"/>
  <c r="AU891" i="15"/>
  <c r="AV891" i="15"/>
  <c r="AX891" i="15"/>
  <c r="AJ892" i="15"/>
  <c r="AO892" i="15" s="1"/>
  <c r="AK892" i="15"/>
  <c r="AL892" i="15"/>
  <c r="AN892" i="15"/>
  <c r="AT892" i="15"/>
  <c r="AU892" i="15"/>
  <c r="AV892" i="15"/>
  <c r="AX892" i="15"/>
  <c r="AJ893" i="15"/>
  <c r="AO893" i="15" s="1"/>
  <c r="AK893" i="15"/>
  <c r="AL893" i="15"/>
  <c r="AN893" i="15"/>
  <c r="AT893" i="15"/>
  <c r="AU893" i="15"/>
  <c r="AV893" i="15"/>
  <c r="AX893" i="15"/>
  <c r="AJ894" i="15"/>
  <c r="AK894" i="15"/>
  <c r="AL894" i="15"/>
  <c r="AN894" i="15"/>
  <c r="AT894" i="15"/>
  <c r="AU894" i="15"/>
  <c r="AV894" i="15"/>
  <c r="AX894" i="15"/>
  <c r="AJ895" i="15"/>
  <c r="AP895" i="15" s="1"/>
  <c r="AK895" i="15"/>
  <c r="AL895" i="15"/>
  <c r="AN895" i="15"/>
  <c r="AT895" i="15"/>
  <c r="AU895" i="15"/>
  <c r="AV895" i="15"/>
  <c r="AX895" i="15"/>
  <c r="AJ896" i="15"/>
  <c r="AZ896" i="15" s="1"/>
  <c r="AK896" i="15"/>
  <c r="AL896" i="15"/>
  <c r="AN896" i="15"/>
  <c r="AT896" i="15"/>
  <c r="AU896" i="15"/>
  <c r="AV896" i="15"/>
  <c r="AX896" i="15"/>
  <c r="AJ897" i="15"/>
  <c r="AP897" i="15" s="1"/>
  <c r="AK897" i="15"/>
  <c r="AL897" i="15"/>
  <c r="AN897" i="15"/>
  <c r="AT897" i="15"/>
  <c r="AU897" i="15"/>
  <c r="AV897" i="15"/>
  <c r="AX897" i="15"/>
  <c r="AJ898" i="15"/>
  <c r="AK898" i="15"/>
  <c r="AL898" i="15"/>
  <c r="AN898" i="15"/>
  <c r="AT898" i="15"/>
  <c r="AU898" i="15"/>
  <c r="AV898" i="15"/>
  <c r="AX898" i="15"/>
  <c r="AJ899" i="15"/>
  <c r="AZ899" i="15" s="1"/>
  <c r="AK899" i="15"/>
  <c r="AL899" i="15"/>
  <c r="AN899" i="15"/>
  <c r="AT899" i="15"/>
  <c r="AU899" i="15"/>
  <c r="AV899" i="15"/>
  <c r="AX899" i="15"/>
  <c r="AJ900" i="15"/>
  <c r="AO900" i="15" s="1"/>
  <c r="AK900" i="15"/>
  <c r="AL900" i="15"/>
  <c r="AN900" i="15"/>
  <c r="AT900" i="15"/>
  <c r="AU900" i="15"/>
  <c r="AV900" i="15"/>
  <c r="AX900" i="15"/>
  <c r="AJ901" i="15"/>
  <c r="AP901" i="15" s="1"/>
  <c r="AK901" i="15"/>
  <c r="AL901" i="15"/>
  <c r="AN901" i="15"/>
  <c r="AT901" i="15"/>
  <c r="AU901" i="15"/>
  <c r="AV901" i="15"/>
  <c r="AX901" i="15"/>
  <c r="AJ902" i="15"/>
  <c r="AK902" i="15"/>
  <c r="AL902" i="15"/>
  <c r="AN902" i="15"/>
  <c r="AT902" i="15"/>
  <c r="AU902" i="15"/>
  <c r="AV902" i="15"/>
  <c r="AX902" i="15"/>
  <c r="AJ903" i="15"/>
  <c r="AK903" i="15"/>
  <c r="AL903" i="15"/>
  <c r="AN903" i="15"/>
  <c r="AT903" i="15"/>
  <c r="AU903" i="15"/>
  <c r="AV903" i="15"/>
  <c r="AX903" i="15"/>
  <c r="AJ904" i="15"/>
  <c r="AQ904" i="15" s="1"/>
  <c r="AK904" i="15"/>
  <c r="AL904" i="15"/>
  <c r="AN904" i="15"/>
  <c r="AT904" i="15"/>
  <c r="AU904" i="15"/>
  <c r="AV904" i="15"/>
  <c r="AX904" i="15"/>
  <c r="AJ905" i="15"/>
  <c r="AK905" i="15"/>
  <c r="AL905" i="15"/>
  <c r="AN905" i="15"/>
  <c r="AT905" i="15"/>
  <c r="AU905" i="15"/>
  <c r="AV905" i="15"/>
  <c r="AX905" i="15"/>
  <c r="AJ906" i="15"/>
  <c r="AO906" i="15" s="1"/>
  <c r="AK906" i="15"/>
  <c r="AL906" i="15"/>
  <c r="AN906" i="15"/>
  <c r="AT906" i="15"/>
  <c r="AU906" i="15"/>
  <c r="AV906" i="15"/>
  <c r="AX906" i="15"/>
  <c r="AJ907" i="15"/>
  <c r="AZ907" i="15" s="1"/>
  <c r="AK907" i="15"/>
  <c r="AL907" i="15"/>
  <c r="AN907" i="15"/>
  <c r="AT907" i="15"/>
  <c r="AU907" i="15"/>
  <c r="AV907" i="15"/>
  <c r="AX907" i="15"/>
  <c r="AJ908" i="15"/>
  <c r="AK908" i="15"/>
  <c r="AL908" i="15"/>
  <c r="AN908" i="15"/>
  <c r="AT908" i="15"/>
  <c r="AU908" i="15"/>
  <c r="AV908" i="15"/>
  <c r="AX908" i="15"/>
  <c r="AJ909" i="15"/>
  <c r="AK909" i="15"/>
  <c r="AL909" i="15"/>
  <c r="AN909" i="15"/>
  <c r="AT909" i="15"/>
  <c r="AU909" i="15"/>
  <c r="AV909" i="15"/>
  <c r="AX909" i="15"/>
  <c r="AJ910" i="15"/>
  <c r="AQ910" i="15" s="1"/>
  <c r="AK910" i="15"/>
  <c r="AL910" i="15"/>
  <c r="AN910" i="15"/>
  <c r="AT910" i="15"/>
  <c r="AU910" i="15"/>
  <c r="AV910" i="15"/>
  <c r="AX910" i="15"/>
  <c r="AJ911" i="15"/>
  <c r="AZ911" i="15" s="1"/>
  <c r="AK911" i="15"/>
  <c r="AL911" i="15"/>
  <c r="AN911" i="15"/>
  <c r="AT911" i="15"/>
  <c r="AU911" i="15"/>
  <c r="AV911" i="15"/>
  <c r="AX911" i="15"/>
  <c r="AJ912" i="15"/>
  <c r="AS912" i="15" s="1"/>
  <c r="AK912" i="15"/>
  <c r="AL912" i="15"/>
  <c r="AN912" i="15"/>
  <c r="AT912" i="15"/>
  <c r="AU912" i="15"/>
  <c r="AV912" i="15"/>
  <c r="AX912" i="15"/>
  <c r="AJ913" i="15"/>
  <c r="AS913" i="15" s="1"/>
  <c r="AK913" i="15"/>
  <c r="AL913" i="15"/>
  <c r="AN913" i="15"/>
  <c r="AT913" i="15"/>
  <c r="AU913" i="15"/>
  <c r="AV913" i="15"/>
  <c r="AX913" i="15"/>
  <c r="AJ914" i="15"/>
  <c r="AK914" i="15"/>
  <c r="AL914" i="15"/>
  <c r="AN914" i="15"/>
  <c r="AT914" i="15"/>
  <c r="AU914" i="15"/>
  <c r="AV914" i="15"/>
  <c r="AX914" i="15"/>
  <c r="AJ915" i="15"/>
  <c r="AZ915" i="15" s="1"/>
  <c r="AK915" i="15"/>
  <c r="AL915" i="15"/>
  <c r="AN915" i="15"/>
  <c r="AT915" i="15"/>
  <c r="AU915" i="15"/>
  <c r="AV915" i="15"/>
  <c r="AX915" i="15"/>
  <c r="AJ916" i="15"/>
  <c r="AO916" i="15" s="1"/>
  <c r="AK916" i="15"/>
  <c r="AL916" i="15"/>
  <c r="AN916" i="15"/>
  <c r="AT916" i="15"/>
  <c r="AU916" i="15"/>
  <c r="AV916" i="15"/>
  <c r="AX916" i="15"/>
  <c r="AJ917" i="15"/>
  <c r="AK917" i="15"/>
  <c r="AL917" i="15"/>
  <c r="AN917" i="15"/>
  <c r="AT917" i="15"/>
  <c r="AU917" i="15"/>
  <c r="AV917" i="15"/>
  <c r="AX917" i="15"/>
  <c r="AJ918" i="15"/>
  <c r="AQ918" i="15" s="1"/>
  <c r="AK918" i="15"/>
  <c r="AL918" i="15"/>
  <c r="AN918" i="15"/>
  <c r="AT918" i="15"/>
  <c r="AU918" i="15"/>
  <c r="AV918" i="15"/>
  <c r="AX918" i="15"/>
  <c r="AJ919" i="15"/>
  <c r="AZ919" i="15" s="1"/>
  <c r="AK919" i="15"/>
  <c r="AL919" i="15"/>
  <c r="AN919" i="15"/>
  <c r="AT919" i="15"/>
  <c r="AU919" i="15"/>
  <c r="AV919" i="15"/>
  <c r="AX919" i="15"/>
  <c r="AJ920" i="15"/>
  <c r="AO920" i="15" s="1"/>
  <c r="AK920" i="15"/>
  <c r="AL920" i="15"/>
  <c r="AN920" i="15"/>
  <c r="AT920" i="15"/>
  <c r="AU920" i="15"/>
  <c r="AV920" i="15"/>
  <c r="AX920" i="15"/>
  <c r="AJ921" i="15"/>
  <c r="AS921" i="15" s="1"/>
  <c r="AK921" i="15"/>
  <c r="AL921" i="15"/>
  <c r="AN921" i="15"/>
  <c r="AT921" i="15"/>
  <c r="AU921" i="15"/>
  <c r="AV921" i="15"/>
  <c r="AX921" i="15"/>
  <c r="AJ922" i="15"/>
  <c r="AK922" i="15"/>
  <c r="AL922" i="15"/>
  <c r="AN922" i="15"/>
  <c r="AT922" i="15"/>
  <c r="AU922" i="15"/>
  <c r="AV922" i="15"/>
  <c r="AX922" i="15"/>
  <c r="AJ923" i="15"/>
  <c r="AK923" i="15"/>
  <c r="AL923" i="15"/>
  <c r="AN923" i="15"/>
  <c r="AT923" i="15"/>
  <c r="AU923" i="15"/>
  <c r="AV923" i="15"/>
  <c r="AX923" i="15"/>
  <c r="AJ924" i="15"/>
  <c r="AK924" i="15"/>
  <c r="AL924" i="15"/>
  <c r="AN924" i="15"/>
  <c r="AT924" i="15"/>
  <c r="AU924" i="15"/>
  <c r="AV924" i="15"/>
  <c r="AX924" i="15"/>
  <c r="AJ925" i="15"/>
  <c r="AS925" i="15" s="1"/>
  <c r="AK925" i="15"/>
  <c r="AL925" i="15"/>
  <c r="AN925" i="15"/>
  <c r="AT925" i="15"/>
  <c r="AU925" i="15"/>
  <c r="AV925" i="15"/>
  <c r="AX925" i="15"/>
  <c r="AJ926" i="15"/>
  <c r="AK926" i="15"/>
  <c r="AL926" i="15"/>
  <c r="AN926" i="15"/>
  <c r="AT926" i="15"/>
  <c r="AU926" i="15"/>
  <c r="AV926" i="15"/>
  <c r="AX926" i="15"/>
  <c r="AJ927" i="15"/>
  <c r="AZ927" i="15" s="1"/>
  <c r="AK927" i="15"/>
  <c r="AL927" i="15"/>
  <c r="AN927" i="15"/>
  <c r="AT927" i="15"/>
  <c r="AU927" i="15"/>
  <c r="AV927" i="15"/>
  <c r="AX927" i="15"/>
  <c r="AJ928" i="15"/>
  <c r="AK928" i="15"/>
  <c r="AL928" i="15"/>
  <c r="AN928" i="15"/>
  <c r="AT928" i="15"/>
  <c r="AU928" i="15"/>
  <c r="AV928" i="15"/>
  <c r="AX928" i="15"/>
  <c r="AJ929" i="15"/>
  <c r="AS929" i="15" s="1"/>
  <c r="AK929" i="15"/>
  <c r="AL929" i="15"/>
  <c r="AN929" i="15"/>
  <c r="AT929" i="15"/>
  <c r="AU929" i="15"/>
  <c r="AV929" i="15"/>
  <c r="AX929" i="15"/>
  <c r="AJ930" i="15"/>
  <c r="AK930" i="15"/>
  <c r="AL930" i="15"/>
  <c r="AN930" i="15"/>
  <c r="AT930" i="15"/>
  <c r="AU930" i="15"/>
  <c r="AV930" i="15"/>
  <c r="AX930" i="15"/>
  <c r="AJ931" i="15"/>
  <c r="AS931" i="15" s="1"/>
  <c r="AK931" i="15"/>
  <c r="AL931" i="15"/>
  <c r="AN931" i="15"/>
  <c r="AT931" i="15"/>
  <c r="AU931" i="15"/>
  <c r="AV931" i="15"/>
  <c r="AX931" i="15"/>
  <c r="AJ932" i="15"/>
  <c r="AQ932" i="15" s="1"/>
  <c r="AK932" i="15"/>
  <c r="AL932" i="15"/>
  <c r="AN932" i="15"/>
  <c r="AT932" i="15"/>
  <c r="AU932" i="15"/>
  <c r="AV932" i="15"/>
  <c r="AX932" i="15"/>
  <c r="AJ933" i="15"/>
  <c r="AK933" i="15"/>
  <c r="AL933" i="15"/>
  <c r="AN933" i="15"/>
  <c r="AT933" i="15"/>
  <c r="AU933" i="15"/>
  <c r="AV933" i="15"/>
  <c r="AX933" i="15"/>
  <c r="AJ934" i="15"/>
  <c r="AZ934" i="15" s="1"/>
  <c r="AK934" i="15"/>
  <c r="AL934" i="15"/>
  <c r="AN934" i="15"/>
  <c r="AT934" i="15"/>
  <c r="AU934" i="15"/>
  <c r="AV934" i="15"/>
  <c r="AX934" i="15"/>
  <c r="AJ935" i="15"/>
  <c r="AZ935" i="15" s="1"/>
  <c r="AK935" i="15"/>
  <c r="AL935" i="15"/>
  <c r="AN935" i="15"/>
  <c r="AT935" i="15"/>
  <c r="AU935" i="15"/>
  <c r="AV935" i="15"/>
  <c r="AX935" i="15"/>
  <c r="AJ936" i="15"/>
  <c r="AK936" i="15"/>
  <c r="AL936" i="15"/>
  <c r="AN936" i="15"/>
  <c r="AT936" i="15"/>
  <c r="AU936" i="15"/>
  <c r="AV936" i="15"/>
  <c r="AX936" i="15"/>
  <c r="AJ937" i="15"/>
  <c r="AS937" i="15" s="1"/>
  <c r="AK937" i="15"/>
  <c r="AL937" i="15"/>
  <c r="AN937" i="15"/>
  <c r="AT937" i="15"/>
  <c r="AU937" i="15"/>
  <c r="AV937" i="15"/>
  <c r="AX937" i="15"/>
  <c r="AJ938" i="15"/>
  <c r="AK938" i="15"/>
  <c r="AL938" i="15"/>
  <c r="AN938" i="15"/>
  <c r="AT938" i="15"/>
  <c r="AU938" i="15"/>
  <c r="AV938" i="15"/>
  <c r="AX938" i="15"/>
  <c r="AJ939" i="15"/>
  <c r="AK939" i="15"/>
  <c r="AL939" i="15"/>
  <c r="AN939" i="15"/>
  <c r="AT939" i="15"/>
  <c r="AU939" i="15"/>
  <c r="AV939" i="15"/>
  <c r="AX939" i="15"/>
  <c r="AJ940" i="15"/>
  <c r="AO940" i="15" s="1"/>
  <c r="AK940" i="15"/>
  <c r="AL940" i="15"/>
  <c r="AN940" i="15"/>
  <c r="AT940" i="15"/>
  <c r="AU940" i="15"/>
  <c r="AV940" i="15"/>
  <c r="AX940" i="15"/>
  <c r="AJ941" i="15"/>
  <c r="AS941" i="15" s="1"/>
  <c r="AK941" i="15"/>
  <c r="AL941" i="15"/>
  <c r="AN941" i="15"/>
  <c r="AT941" i="15"/>
  <c r="AU941" i="15"/>
  <c r="AV941" i="15"/>
  <c r="AX941" i="15"/>
  <c r="AJ942" i="15"/>
  <c r="AZ942" i="15" s="1"/>
  <c r="AK942" i="15"/>
  <c r="AL942" i="15"/>
  <c r="AN942" i="15"/>
  <c r="AT942" i="15"/>
  <c r="AU942" i="15"/>
  <c r="AV942" i="15"/>
  <c r="AX942" i="15"/>
  <c r="AJ943" i="15"/>
  <c r="AZ943" i="15" s="1"/>
  <c r="AK943" i="15"/>
  <c r="AL943" i="15"/>
  <c r="AN943" i="15"/>
  <c r="AT943" i="15"/>
  <c r="AU943" i="15"/>
  <c r="AV943" i="15"/>
  <c r="AX943" i="15"/>
  <c r="AJ944" i="15"/>
  <c r="AQ944" i="15" s="1"/>
  <c r="AK944" i="15"/>
  <c r="AL944" i="15"/>
  <c r="AN944" i="15"/>
  <c r="AT944" i="15"/>
  <c r="AU944" i="15"/>
  <c r="AV944" i="15"/>
  <c r="AX944" i="15"/>
  <c r="AJ945" i="15"/>
  <c r="AS945" i="15" s="1"/>
  <c r="AK945" i="15"/>
  <c r="AL945" i="15"/>
  <c r="AN945" i="15"/>
  <c r="AT945" i="15"/>
  <c r="AU945" i="15"/>
  <c r="AV945" i="15"/>
  <c r="AX945" i="15"/>
  <c r="AJ946" i="15"/>
  <c r="AQ946" i="15" s="1"/>
  <c r="AK946" i="15"/>
  <c r="AL946" i="15"/>
  <c r="AN946" i="15"/>
  <c r="AT946" i="15"/>
  <c r="AU946" i="15"/>
  <c r="AV946" i="15"/>
  <c r="AX946" i="15"/>
  <c r="AJ947" i="15"/>
  <c r="AS947" i="15" s="1"/>
  <c r="AK947" i="15"/>
  <c r="AL947" i="15"/>
  <c r="AN947" i="15"/>
  <c r="AT947" i="15"/>
  <c r="AU947" i="15"/>
  <c r="AV947" i="15"/>
  <c r="AX947" i="15"/>
  <c r="AJ948" i="15"/>
  <c r="AQ948" i="15" s="1"/>
  <c r="AK948" i="15"/>
  <c r="AL948" i="15"/>
  <c r="AN948" i="15"/>
  <c r="AT948" i="15"/>
  <c r="AU948" i="15"/>
  <c r="AV948" i="15"/>
  <c r="AX948" i="15"/>
  <c r="AJ949" i="15"/>
  <c r="AK949" i="15"/>
  <c r="AL949" i="15"/>
  <c r="AN949" i="15"/>
  <c r="AT949" i="15"/>
  <c r="AU949" i="15"/>
  <c r="AV949" i="15"/>
  <c r="AX949" i="15"/>
  <c r="AJ950" i="15"/>
  <c r="AZ950" i="15" s="1"/>
  <c r="AK950" i="15"/>
  <c r="AL950" i="15"/>
  <c r="AN950" i="15"/>
  <c r="AT950" i="15"/>
  <c r="AU950" i="15"/>
  <c r="AV950" i="15"/>
  <c r="AX950" i="15"/>
  <c r="AJ951" i="15"/>
  <c r="AZ951" i="15" s="1"/>
  <c r="AK951" i="15"/>
  <c r="AL951" i="15"/>
  <c r="AN951" i="15"/>
  <c r="AT951" i="15"/>
  <c r="AU951" i="15"/>
  <c r="AV951" i="15"/>
  <c r="AX951" i="15"/>
  <c r="AJ952" i="15"/>
  <c r="AK952" i="15"/>
  <c r="AL952" i="15"/>
  <c r="AN952" i="15"/>
  <c r="AT952" i="15"/>
  <c r="AU952" i="15"/>
  <c r="AV952" i="15"/>
  <c r="AX952" i="15"/>
  <c r="AJ953" i="15"/>
  <c r="AS953" i="15" s="1"/>
  <c r="AK953" i="15"/>
  <c r="AL953" i="15"/>
  <c r="AN953" i="15"/>
  <c r="AT953" i="15"/>
  <c r="AU953" i="15"/>
  <c r="AV953" i="15"/>
  <c r="AX953" i="15"/>
  <c r="AJ954" i="15"/>
  <c r="AK954" i="15"/>
  <c r="AL954" i="15"/>
  <c r="AN954" i="15"/>
  <c r="AT954" i="15"/>
  <c r="AU954" i="15"/>
  <c r="AV954" i="15"/>
  <c r="AX954" i="15"/>
  <c r="AJ955" i="15"/>
  <c r="AK955" i="15"/>
  <c r="AL955" i="15"/>
  <c r="AN955" i="15"/>
  <c r="AT955" i="15"/>
  <c r="AU955" i="15"/>
  <c r="AV955" i="15"/>
  <c r="AX955" i="15"/>
  <c r="AJ956" i="15"/>
  <c r="AQ956" i="15" s="1"/>
  <c r="AK956" i="15"/>
  <c r="AL956" i="15"/>
  <c r="AN956" i="15"/>
  <c r="AT956" i="15"/>
  <c r="AU956" i="15"/>
  <c r="AV956" i="15"/>
  <c r="AX956" i="15"/>
  <c r="AJ957" i="15"/>
  <c r="AK957" i="15"/>
  <c r="AL957" i="15"/>
  <c r="AN957" i="15"/>
  <c r="AT957" i="15"/>
  <c r="AU957" i="15"/>
  <c r="AV957" i="15"/>
  <c r="AX957" i="15"/>
  <c r="AJ958" i="15"/>
  <c r="AQ958" i="15" s="1"/>
  <c r="AK958" i="15"/>
  <c r="AL958" i="15"/>
  <c r="AN958" i="15"/>
  <c r="AT958" i="15"/>
  <c r="AU958" i="15"/>
  <c r="AV958" i="15"/>
  <c r="AX958" i="15"/>
  <c r="AJ959" i="15"/>
  <c r="AZ959" i="15" s="1"/>
  <c r="AK959" i="15"/>
  <c r="AL959" i="15"/>
  <c r="AN959" i="15"/>
  <c r="AT959" i="15"/>
  <c r="AU959" i="15"/>
  <c r="AV959" i="15"/>
  <c r="AX959" i="15"/>
  <c r="AJ960" i="15"/>
  <c r="AO960" i="15" s="1"/>
  <c r="AK960" i="15"/>
  <c r="AL960" i="15"/>
  <c r="AN960" i="15"/>
  <c r="AT960" i="15"/>
  <c r="AU960" i="15"/>
  <c r="AV960" i="15"/>
  <c r="AX960" i="15"/>
  <c r="AJ961" i="15"/>
  <c r="AS961" i="15" s="1"/>
  <c r="AK961" i="15"/>
  <c r="AL961" i="15"/>
  <c r="AN961" i="15"/>
  <c r="AT961" i="15"/>
  <c r="AU961" i="15"/>
  <c r="AV961" i="15"/>
  <c r="AX961" i="15"/>
  <c r="AJ962" i="15"/>
  <c r="AQ962" i="15" s="1"/>
  <c r="AK962" i="15"/>
  <c r="AL962" i="15"/>
  <c r="AN962" i="15"/>
  <c r="AT962" i="15"/>
  <c r="AU962" i="15"/>
  <c r="AV962" i="15"/>
  <c r="AX962" i="15"/>
  <c r="AJ963" i="15"/>
  <c r="AO963" i="15" s="1"/>
  <c r="AK963" i="15"/>
  <c r="AL963" i="15"/>
  <c r="AN963" i="15"/>
  <c r="AT963" i="15"/>
  <c r="AU963" i="15"/>
  <c r="AV963" i="15"/>
  <c r="AX963" i="15"/>
  <c r="AJ964" i="15"/>
  <c r="AO964" i="15" s="1"/>
  <c r="AK964" i="15"/>
  <c r="AL964" i="15"/>
  <c r="AN964" i="15"/>
  <c r="AT964" i="15"/>
  <c r="AU964" i="15"/>
  <c r="AV964" i="15"/>
  <c r="AX964" i="15"/>
  <c r="AJ965" i="15"/>
  <c r="AS965" i="15" s="1"/>
  <c r="AK965" i="15"/>
  <c r="AL965" i="15"/>
  <c r="AN965" i="15"/>
  <c r="AT965" i="15"/>
  <c r="AU965" i="15"/>
  <c r="AV965" i="15"/>
  <c r="AX965" i="15"/>
  <c r="AJ966" i="15"/>
  <c r="AK966" i="15"/>
  <c r="AL966" i="15"/>
  <c r="AN966" i="15"/>
  <c r="AT966" i="15"/>
  <c r="AU966" i="15"/>
  <c r="AV966" i="15"/>
  <c r="AX966" i="15"/>
  <c r="AJ967" i="15"/>
  <c r="AZ967" i="15" s="1"/>
  <c r="AK967" i="15"/>
  <c r="AL967" i="15"/>
  <c r="AN967" i="15"/>
  <c r="AT967" i="15"/>
  <c r="AU967" i="15"/>
  <c r="AV967" i="15"/>
  <c r="AX967" i="15"/>
  <c r="AJ968" i="15"/>
  <c r="AZ968" i="15" s="1"/>
  <c r="AK968" i="15"/>
  <c r="AL968" i="15"/>
  <c r="AN968" i="15"/>
  <c r="AT968" i="15"/>
  <c r="AU968" i="15"/>
  <c r="AV968" i="15"/>
  <c r="AX968" i="15"/>
  <c r="AJ969" i="15"/>
  <c r="AS969" i="15" s="1"/>
  <c r="AK969" i="15"/>
  <c r="AL969" i="15"/>
  <c r="AN969" i="15"/>
  <c r="AT969" i="15"/>
  <c r="AU969" i="15"/>
  <c r="AV969" i="15"/>
  <c r="AX969" i="15"/>
  <c r="AJ970" i="15"/>
  <c r="AQ970" i="15" s="1"/>
  <c r="AK970" i="15"/>
  <c r="AL970" i="15"/>
  <c r="AN970" i="15"/>
  <c r="AT970" i="15"/>
  <c r="AU970" i="15"/>
  <c r="AV970" i="15"/>
  <c r="AX970" i="15"/>
  <c r="AJ971" i="15"/>
  <c r="AO971" i="15" s="1"/>
  <c r="AK971" i="15"/>
  <c r="AL971" i="15"/>
  <c r="AN971" i="15"/>
  <c r="AT971" i="15"/>
  <c r="AU971" i="15"/>
  <c r="AV971" i="15"/>
  <c r="AX971" i="15"/>
  <c r="AJ972" i="15"/>
  <c r="AK972" i="15"/>
  <c r="AL972" i="15"/>
  <c r="AN972" i="15"/>
  <c r="AT972" i="15"/>
  <c r="AU972" i="15"/>
  <c r="AV972" i="15"/>
  <c r="AX972" i="15"/>
  <c r="AJ973" i="15"/>
  <c r="AK973" i="15"/>
  <c r="AL973" i="15"/>
  <c r="AN973" i="15"/>
  <c r="AT973" i="15"/>
  <c r="AU973" i="15"/>
  <c r="AV973" i="15"/>
  <c r="AX973" i="15"/>
  <c r="AJ974" i="15"/>
  <c r="AK974" i="15"/>
  <c r="AL974" i="15"/>
  <c r="AN974" i="15"/>
  <c r="AT974" i="15"/>
  <c r="AU974" i="15"/>
  <c r="AV974" i="15"/>
  <c r="AX974" i="15"/>
  <c r="AJ975" i="15"/>
  <c r="AZ975" i="15" s="1"/>
  <c r="AK975" i="15"/>
  <c r="AL975" i="15"/>
  <c r="AN975" i="15"/>
  <c r="AT975" i="15"/>
  <c r="AU975" i="15"/>
  <c r="AV975" i="15"/>
  <c r="AX975" i="15"/>
  <c r="AJ976" i="15"/>
  <c r="AZ976" i="15" s="1"/>
  <c r="AK976" i="15"/>
  <c r="AL976" i="15"/>
  <c r="AN976" i="15"/>
  <c r="AT976" i="15"/>
  <c r="AU976" i="15"/>
  <c r="AV976" i="15"/>
  <c r="AX976" i="15"/>
  <c r="AJ977" i="15"/>
  <c r="AS977" i="15" s="1"/>
  <c r="AK977" i="15"/>
  <c r="AL977" i="15"/>
  <c r="AN977" i="15"/>
  <c r="AT977" i="15"/>
  <c r="AU977" i="15"/>
  <c r="AV977" i="15"/>
  <c r="AX977" i="15"/>
  <c r="AJ978" i="15"/>
  <c r="AK978" i="15"/>
  <c r="AL978" i="15"/>
  <c r="AN978" i="15"/>
  <c r="AT978" i="15"/>
  <c r="AU978" i="15"/>
  <c r="AV978" i="15"/>
  <c r="AX978" i="15"/>
  <c r="AJ979" i="15"/>
  <c r="AS979" i="15" s="1"/>
  <c r="AK979" i="15"/>
  <c r="AL979" i="15"/>
  <c r="AN979" i="15"/>
  <c r="AT979" i="15"/>
  <c r="AU979" i="15"/>
  <c r="AV979" i="15"/>
  <c r="AX979" i="15"/>
  <c r="AJ980" i="15"/>
  <c r="AK980" i="15"/>
  <c r="AL980" i="15"/>
  <c r="AN980" i="15"/>
  <c r="AT980" i="15"/>
  <c r="AU980" i="15"/>
  <c r="AV980" i="15"/>
  <c r="AX980" i="15"/>
  <c r="AJ981" i="15"/>
  <c r="AK981" i="15"/>
  <c r="AL981" i="15"/>
  <c r="AN981" i="15"/>
  <c r="AT981" i="15"/>
  <c r="AU981" i="15"/>
  <c r="AV981" i="15"/>
  <c r="AX981" i="15"/>
  <c r="AJ982" i="15"/>
  <c r="AS982" i="15" s="1"/>
  <c r="AK982" i="15"/>
  <c r="AL982" i="15"/>
  <c r="AN982" i="15"/>
  <c r="AT982" i="15"/>
  <c r="AU982" i="15"/>
  <c r="AV982" i="15"/>
  <c r="AX982" i="15"/>
  <c r="AJ983" i="15"/>
  <c r="AZ983" i="15" s="1"/>
  <c r="AK983" i="15"/>
  <c r="AL983" i="15"/>
  <c r="AN983" i="15"/>
  <c r="AT983" i="15"/>
  <c r="AU983" i="15"/>
  <c r="AV983" i="15"/>
  <c r="AX983" i="15"/>
  <c r="AJ984" i="15"/>
  <c r="AQ984" i="15" s="1"/>
  <c r="AK984" i="15"/>
  <c r="AL984" i="15"/>
  <c r="AN984" i="15"/>
  <c r="AT984" i="15"/>
  <c r="AU984" i="15"/>
  <c r="AV984" i="15"/>
  <c r="AX984" i="15"/>
  <c r="AJ985" i="15"/>
  <c r="AS985" i="15" s="1"/>
  <c r="AK985" i="15"/>
  <c r="AL985" i="15"/>
  <c r="AN985" i="15"/>
  <c r="AT985" i="15"/>
  <c r="AU985" i="15"/>
  <c r="AV985" i="15"/>
  <c r="AX985" i="15"/>
  <c r="AJ986" i="15"/>
  <c r="AK986" i="15"/>
  <c r="AL986" i="15"/>
  <c r="AN986" i="15"/>
  <c r="AT986" i="15"/>
  <c r="AU986" i="15"/>
  <c r="AV986" i="15"/>
  <c r="AX986" i="15"/>
  <c r="AJ987" i="15"/>
  <c r="AP987" i="15" s="1"/>
  <c r="AK987" i="15"/>
  <c r="AL987" i="15"/>
  <c r="AN987" i="15"/>
  <c r="AT987" i="15"/>
  <c r="AU987" i="15"/>
  <c r="AV987" i="15"/>
  <c r="AX987" i="15"/>
  <c r="AJ988" i="15"/>
  <c r="AO988" i="15" s="1"/>
  <c r="AK988" i="15"/>
  <c r="AL988" i="15"/>
  <c r="AN988" i="15"/>
  <c r="AT988" i="15"/>
  <c r="AU988" i="15"/>
  <c r="AV988" i="15"/>
  <c r="AX988" i="15"/>
  <c r="AJ989" i="15"/>
  <c r="AS989" i="15" s="1"/>
  <c r="AK989" i="15"/>
  <c r="AL989" i="15"/>
  <c r="AN989" i="15"/>
  <c r="AT989" i="15"/>
  <c r="AU989" i="15"/>
  <c r="AV989" i="15"/>
  <c r="AX989" i="15"/>
  <c r="AJ3" i="15"/>
  <c r="AQ3" i="15" s="1"/>
  <c r="AK3" i="15"/>
  <c r="AL3" i="15"/>
  <c r="AN3" i="15"/>
  <c r="AT3" i="15"/>
  <c r="AU3" i="15"/>
  <c r="AV3" i="15"/>
  <c r="AX3" i="15"/>
  <c r="AJ4" i="15"/>
  <c r="AQ4" i="15" s="1"/>
  <c r="AK4" i="15"/>
  <c r="AL4" i="15"/>
  <c r="AN4" i="15"/>
  <c r="AT4" i="15"/>
  <c r="AU4" i="15"/>
  <c r="AV4" i="15"/>
  <c r="AX4" i="15"/>
  <c r="AJ5" i="15"/>
  <c r="AK5" i="15"/>
  <c r="AL5" i="15"/>
  <c r="AN5" i="15"/>
  <c r="AT5" i="15"/>
  <c r="AU5" i="15"/>
  <c r="AV5" i="15"/>
  <c r="AX5" i="15"/>
  <c r="AJ6" i="15"/>
  <c r="AK6" i="15"/>
  <c r="AL6" i="15"/>
  <c r="AN6" i="15"/>
  <c r="AT6" i="15"/>
  <c r="AU6" i="15"/>
  <c r="AV6" i="15"/>
  <c r="AX6" i="15"/>
  <c r="AJ7" i="15"/>
  <c r="AK7" i="15"/>
  <c r="AL7" i="15"/>
  <c r="AN7" i="15"/>
  <c r="AT7" i="15"/>
  <c r="AU7" i="15"/>
  <c r="AV7" i="15"/>
  <c r="AX7" i="15"/>
  <c r="AJ8" i="15"/>
  <c r="AK8" i="15"/>
  <c r="AL8" i="15"/>
  <c r="AN8" i="15"/>
  <c r="AT8" i="15"/>
  <c r="AU8" i="15"/>
  <c r="AV8" i="15"/>
  <c r="AX8" i="15"/>
  <c r="AJ9" i="15"/>
  <c r="AO9" i="15" s="1"/>
  <c r="AK9" i="15"/>
  <c r="AL9" i="15"/>
  <c r="AN9" i="15"/>
  <c r="AT9" i="15"/>
  <c r="AU9" i="15"/>
  <c r="AV9" i="15"/>
  <c r="AX9" i="15"/>
  <c r="AJ10" i="15"/>
  <c r="AO10" i="15" s="1"/>
  <c r="AK10" i="15"/>
  <c r="AL10" i="15"/>
  <c r="AN10" i="15"/>
  <c r="AT10" i="15"/>
  <c r="AU10" i="15"/>
  <c r="AV10" i="15"/>
  <c r="AX10" i="15"/>
  <c r="AJ11" i="15"/>
  <c r="AO11" i="15" s="1"/>
  <c r="AK11" i="15"/>
  <c r="AL11" i="15"/>
  <c r="AN11" i="15"/>
  <c r="AT11" i="15"/>
  <c r="AU11" i="15"/>
  <c r="AV11" i="15"/>
  <c r="AX11" i="15"/>
  <c r="AJ12" i="15"/>
  <c r="AK12" i="15"/>
  <c r="AL12" i="15"/>
  <c r="AN12" i="15"/>
  <c r="AT12" i="15"/>
  <c r="AU12" i="15"/>
  <c r="AV12" i="15"/>
  <c r="AX12" i="15"/>
  <c r="AJ13" i="15"/>
  <c r="AZ13" i="15" s="1"/>
  <c r="AK13" i="15"/>
  <c r="AL13" i="15"/>
  <c r="AN13" i="15"/>
  <c r="AT13" i="15"/>
  <c r="AU13" i="15"/>
  <c r="AV13" i="15"/>
  <c r="AX13" i="15"/>
  <c r="AJ14" i="15"/>
  <c r="AO14" i="15" s="1"/>
  <c r="AK14" i="15"/>
  <c r="AL14" i="15"/>
  <c r="AN14" i="15"/>
  <c r="AT14" i="15"/>
  <c r="AU14" i="15"/>
  <c r="AV14" i="15"/>
  <c r="AX14" i="15"/>
  <c r="AJ15" i="15"/>
  <c r="AK15" i="15"/>
  <c r="AL15" i="15"/>
  <c r="AN15" i="15"/>
  <c r="AT15" i="15"/>
  <c r="AU15" i="15"/>
  <c r="AV15" i="15"/>
  <c r="AX15" i="15"/>
  <c r="AJ16" i="15"/>
  <c r="AK16" i="15"/>
  <c r="AL16" i="15"/>
  <c r="AN16" i="15"/>
  <c r="AT16" i="15"/>
  <c r="AU16" i="15"/>
  <c r="AV16" i="15"/>
  <c r="AX16" i="15"/>
  <c r="AJ17" i="15"/>
  <c r="AO17" i="15" s="1"/>
  <c r="AK17" i="15"/>
  <c r="AL17" i="15"/>
  <c r="AN17" i="15"/>
  <c r="AT17" i="15"/>
  <c r="AU17" i="15"/>
  <c r="AV17" i="15"/>
  <c r="AX17" i="15"/>
  <c r="AJ18" i="15"/>
  <c r="AO18" i="15" s="1"/>
  <c r="AK18" i="15"/>
  <c r="AL18" i="15"/>
  <c r="AN18" i="15"/>
  <c r="AT18" i="15"/>
  <c r="AU18" i="15"/>
  <c r="AV18" i="15"/>
  <c r="AX18" i="15"/>
  <c r="AJ19" i="15"/>
  <c r="AP19" i="15" s="1"/>
  <c r="AK19" i="15"/>
  <c r="AL19" i="15"/>
  <c r="AN19" i="15"/>
  <c r="AT19" i="15"/>
  <c r="AU19" i="15"/>
  <c r="AV19" i="15"/>
  <c r="AX19" i="15"/>
  <c r="AJ20" i="15"/>
  <c r="AK20" i="15"/>
  <c r="AL20" i="15"/>
  <c r="AN20" i="15"/>
  <c r="AT20" i="15"/>
  <c r="AU20" i="15"/>
  <c r="AV20" i="15"/>
  <c r="AX20" i="15"/>
  <c r="AJ21" i="15"/>
  <c r="AO21" i="15" s="1"/>
  <c r="AK21" i="15"/>
  <c r="AL21" i="15"/>
  <c r="AN21" i="15"/>
  <c r="AT21" i="15"/>
  <c r="AU21" i="15"/>
  <c r="AV21" i="15"/>
  <c r="AX21" i="15"/>
  <c r="AJ22" i="15"/>
  <c r="AK22" i="15"/>
  <c r="AL22" i="15"/>
  <c r="AN22" i="15"/>
  <c r="AT22" i="15"/>
  <c r="AU22" i="15"/>
  <c r="AV22" i="15"/>
  <c r="AX22" i="15"/>
  <c r="AJ23" i="15"/>
  <c r="AK23" i="15"/>
  <c r="AL23" i="15"/>
  <c r="AN23" i="15"/>
  <c r="AT23" i="15"/>
  <c r="AU23" i="15"/>
  <c r="AV23" i="15"/>
  <c r="AX23" i="15"/>
  <c r="AJ24" i="15"/>
  <c r="AK24" i="15"/>
  <c r="AL24" i="15"/>
  <c r="AN24" i="15"/>
  <c r="AT24" i="15"/>
  <c r="AU24" i="15"/>
  <c r="AV24" i="15"/>
  <c r="AX24" i="15"/>
  <c r="AJ25" i="15"/>
  <c r="AK25" i="15"/>
  <c r="AL25" i="15"/>
  <c r="AN25" i="15"/>
  <c r="AT25" i="15"/>
  <c r="AU25" i="15"/>
  <c r="AV25" i="15"/>
  <c r="AX25" i="15"/>
  <c r="AJ26" i="15"/>
  <c r="AZ26" i="15" s="1"/>
  <c r="AK26" i="15"/>
  <c r="AL26" i="15"/>
  <c r="AN26" i="15"/>
  <c r="AT26" i="15"/>
  <c r="AU26" i="15"/>
  <c r="AV26" i="15"/>
  <c r="AX26" i="15"/>
  <c r="AJ27" i="15"/>
  <c r="AQ27" i="15" s="1"/>
  <c r="AK27" i="15"/>
  <c r="AL27" i="15"/>
  <c r="AN27" i="15"/>
  <c r="AT27" i="15"/>
  <c r="AU27" i="15"/>
  <c r="AV27" i="15"/>
  <c r="AX27" i="15"/>
  <c r="AJ28" i="15"/>
  <c r="AS28" i="15" s="1"/>
  <c r="AK28" i="15"/>
  <c r="AL28" i="15"/>
  <c r="AN28" i="15"/>
  <c r="AT28" i="15"/>
  <c r="AU28" i="15"/>
  <c r="AV28" i="15"/>
  <c r="AX28" i="15"/>
  <c r="AJ29" i="15"/>
  <c r="AK29" i="15"/>
  <c r="AL29" i="15"/>
  <c r="AN29" i="15"/>
  <c r="AT29" i="15"/>
  <c r="AU29" i="15"/>
  <c r="AV29" i="15"/>
  <c r="AX29" i="15"/>
  <c r="AJ30" i="15"/>
  <c r="AK30" i="15"/>
  <c r="AL30" i="15"/>
  <c r="AN30" i="15"/>
  <c r="AT30" i="15"/>
  <c r="AU30" i="15"/>
  <c r="AV30" i="15"/>
  <c r="AX30" i="15"/>
  <c r="AJ31" i="15"/>
  <c r="AZ31" i="15" s="1"/>
  <c r="AK31" i="15"/>
  <c r="AL31" i="15"/>
  <c r="AN31" i="15"/>
  <c r="AT31" i="15"/>
  <c r="AU31" i="15"/>
  <c r="AV31" i="15"/>
  <c r="AX31" i="15"/>
  <c r="AJ32" i="15"/>
  <c r="AK32" i="15"/>
  <c r="AL32" i="15"/>
  <c r="AN32" i="15"/>
  <c r="AT32" i="15"/>
  <c r="AU32" i="15"/>
  <c r="AV32" i="15"/>
  <c r="AX32" i="15"/>
  <c r="AJ33" i="15"/>
  <c r="AO33" i="15" s="1"/>
  <c r="AK33" i="15"/>
  <c r="AL33" i="15"/>
  <c r="AN33" i="15"/>
  <c r="AT33" i="15"/>
  <c r="AU33" i="15"/>
  <c r="AV33" i="15"/>
  <c r="AX33" i="15"/>
  <c r="AJ34" i="15"/>
  <c r="AK34" i="15"/>
  <c r="AL34" i="15"/>
  <c r="AN34" i="15"/>
  <c r="AT34" i="15"/>
  <c r="AU34" i="15"/>
  <c r="AV34" i="15"/>
  <c r="AX34" i="15"/>
  <c r="AJ35" i="15"/>
  <c r="AO35" i="15" s="1"/>
  <c r="AK35" i="15"/>
  <c r="AL35" i="15"/>
  <c r="AN35" i="15"/>
  <c r="AT35" i="15"/>
  <c r="AU35" i="15"/>
  <c r="AV35" i="15"/>
  <c r="AX35" i="15"/>
  <c r="AJ36" i="15"/>
  <c r="AZ36" i="15" s="1"/>
  <c r="AK36" i="15"/>
  <c r="AL36" i="15"/>
  <c r="AN36" i="15"/>
  <c r="AT36" i="15"/>
  <c r="AU36" i="15"/>
  <c r="AV36" i="15"/>
  <c r="AX36" i="15"/>
  <c r="AJ37" i="15"/>
  <c r="AK37" i="15"/>
  <c r="AL37" i="15"/>
  <c r="AN37" i="15"/>
  <c r="AT37" i="15"/>
  <c r="AU37" i="15"/>
  <c r="AV37" i="15"/>
  <c r="AX37" i="15"/>
  <c r="AJ38" i="15"/>
  <c r="AK38" i="15"/>
  <c r="AL38" i="15"/>
  <c r="AN38" i="15"/>
  <c r="AT38" i="15"/>
  <c r="AU38" i="15"/>
  <c r="AV38" i="15"/>
  <c r="AX38" i="15"/>
  <c r="AJ39" i="15"/>
  <c r="AO39" i="15" s="1"/>
  <c r="AK39" i="15"/>
  <c r="AL39" i="15"/>
  <c r="AN39" i="15"/>
  <c r="AT39" i="15"/>
  <c r="AU39" i="15"/>
  <c r="AV39" i="15"/>
  <c r="AX39" i="15"/>
  <c r="AJ40" i="15"/>
  <c r="AK40" i="15"/>
  <c r="AL40" i="15"/>
  <c r="AN40" i="15"/>
  <c r="AT40" i="15"/>
  <c r="AU40" i="15"/>
  <c r="AV40" i="15"/>
  <c r="AX40" i="15"/>
  <c r="AJ41" i="15"/>
  <c r="AP41" i="15" s="1"/>
  <c r="AK41" i="15"/>
  <c r="AL41" i="15"/>
  <c r="AN41" i="15"/>
  <c r="AT41" i="15"/>
  <c r="AU41" i="15"/>
  <c r="AV41" i="15"/>
  <c r="AX41" i="15"/>
  <c r="AJ42" i="15"/>
  <c r="AP42" i="15" s="1"/>
  <c r="AK42" i="15"/>
  <c r="AL42" i="15"/>
  <c r="AN42" i="15"/>
  <c r="AT42" i="15"/>
  <c r="AU42" i="15"/>
  <c r="AV42" i="15"/>
  <c r="AX42" i="15"/>
  <c r="AJ43" i="15"/>
  <c r="AK43" i="15"/>
  <c r="AL43" i="15"/>
  <c r="AN43" i="15"/>
  <c r="AT43" i="15"/>
  <c r="AU43" i="15"/>
  <c r="AV43" i="15"/>
  <c r="AX43" i="15"/>
  <c r="AJ44" i="15"/>
  <c r="AK44" i="15"/>
  <c r="AL44" i="15"/>
  <c r="AN44" i="15"/>
  <c r="AT44" i="15"/>
  <c r="AU44" i="15"/>
  <c r="AV44" i="15"/>
  <c r="AX44" i="15"/>
  <c r="AJ45" i="15"/>
  <c r="AK45" i="15"/>
  <c r="AL45" i="15"/>
  <c r="AN45" i="15"/>
  <c r="AT45" i="15"/>
  <c r="AU45" i="15"/>
  <c r="AV45" i="15"/>
  <c r="AX45" i="15"/>
  <c r="AJ46" i="15"/>
  <c r="AP46" i="15" s="1"/>
  <c r="AK46" i="15"/>
  <c r="AL46" i="15"/>
  <c r="AN46" i="15"/>
  <c r="AT46" i="15"/>
  <c r="AU46" i="15"/>
  <c r="AV46" i="15"/>
  <c r="AX46" i="15"/>
  <c r="AJ47" i="15"/>
  <c r="AZ47" i="15" s="1"/>
  <c r="AK47" i="15"/>
  <c r="AL47" i="15"/>
  <c r="AN47" i="15"/>
  <c r="AT47" i="15"/>
  <c r="AU47" i="15"/>
  <c r="AV47" i="15"/>
  <c r="AX47" i="15"/>
  <c r="AJ48" i="15"/>
  <c r="AZ48" i="15" s="1"/>
  <c r="AK48" i="15"/>
  <c r="AL48" i="15"/>
  <c r="AN48" i="15"/>
  <c r="AT48" i="15"/>
  <c r="AU48" i="15"/>
  <c r="AV48" i="15"/>
  <c r="AX48" i="15"/>
  <c r="AJ49" i="15"/>
  <c r="AK49" i="15"/>
  <c r="AL49" i="15"/>
  <c r="AN49" i="15"/>
  <c r="AT49" i="15"/>
  <c r="AU49" i="15"/>
  <c r="AV49" i="15"/>
  <c r="AX49" i="15"/>
  <c r="AJ50" i="15"/>
  <c r="AK50" i="15"/>
  <c r="AL50" i="15"/>
  <c r="AN50" i="15"/>
  <c r="AT50" i="15"/>
  <c r="AU50" i="15"/>
  <c r="AV50" i="15"/>
  <c r="AX50" i="15"/>
  <c r="AJ51" i="15"/>
  <c r="AZ51" i="15" s="1"/>
  <c r="AK51" i="15"/>
  <c r="AL51" i="15"/>
  <c r="AN51" i="15"/>
  <c r="AT51" i="15"/>
  <c r="AU51" i="15"/>
  <c r="AV51" i="15"/>
  <c r="AX51" i="15"/>
  <c r="AJ52" i="15"/>
  <c r="AZ52" i="15" s="1"/>
  <c r="AK52" i="15"/>
  <c r="AL52" i="15"/>
  <c r="AN52" i="15"/>
  <c r="AT52" i="15"/>
  <c r="AU52" i="15"/>
  <c r="AV52" i="15"/>
  <c r="AX52" i="15"/>
  <c r="AJ53" i="15"/>
  <c r="AK53" i="15"/>
  <c r="AL53" i="15"/>
  <c r="AN53" i="15"/>
  <c r="AT53" i="15"/>
  <c r="AU53" i="15"/>
  <c r="AV53" i="15"/>
  <c r="AX53" i="15"/>
  <c r="AJ54" i="15"/>
  <c r="AS54" i="15" s="1"/>
  <c r="AK54" i="15"/>
  <c r="AL54" i="15"/>
  <c r="AN54" i="15"/>
  <c r="AT54" i="15"/>
  <c r="AU54" i="15"/>
  <c r="AV54" i="15"/>
  <c r="AX54" i="15"/>
  <c r="AJ55" i="15"/>
  <c r="AO55" i="15" s="1"/>
  <c r="AK55" i="15"/>
  <c r="AL55" i="15"/>
  <c r="AN55" i="15"/>
  <c r="AT55" i="15"/>
  <c r="AU55" i="15"/>
  <c r="AV55" i="15"/>
  <c r="AX55" i="15"/>
  <c r="AJ56" i="15"/>
  <c r="AK56" i="15"/>
  <c r="AL56" i="15"/>
  <c r="AN56" i="15"/>
  <c r="AT56" i="15"/>
  <c r="AU56" i="15"/>
  <c r="AV56" i="15"/>
  <c r="AX56" i="15"/>
  <c r="AJ57" i="15"/>
  <c r="AP57" i="15" s="1"/>
  <c r="AK57" i="15"/>
  <c r="AL57" i="15"/>
  <c r="AN57" i="15"/>
  <c r="AT57" i="15"/>
  <c r="AU57" i="15"/>
  <c r="AV57" i="15"/>
  <c r="AX57" i="15"/>
  <c r="AJ58" i="15"/>
  <c r="AK58" i="15"/>
  <c r="AL58" i="15"/>
  <c r="AN58" i="15"/>
  <c r="AT58" i="15"/>
  <c r="AU58" i="15"/>
  <c r="AV58" i="15"/>
  <c r="AX58" i="15"/>
  <c r="AJ59" i="15"/>
  <c r="AZ59" i="15" s="1"/>
  <c r="AK59" i="15"/>
  <c r="AL59" i="15"/>
  <c r="AN59" i="15"/>
  <c r="AT59" i="15"/>
  <c r="AU59" i="15"/>
  <c r="AV59" i="15"/>
  <c r="AX59" i="15"/>
  <c r="AJ60" i="15"/>
  <c r="AO60" i="15" s="1"/>
  <c r="AK60" i="15"/>
  <c r="AL60" i="15"/>
  <c r="AN60" i="15"/>
  <c r="AT60" i="15"/>
  <c r="AU60" i="15"/>
  <c r="AV60" i="15"/>
  <c r="AX60" i="15"/>
  <c r="AJ61" i="15"/>
  <c r="AK61" i="15"/>
  <c r="AL61" i="15"/>
  <c r="AN61" i="15"/>
  <c r="AT61" i="15"/>
  <c r="AU61" i="15"/>
  <c r="AV61" i="15"/>
  <c r="AX61" i="15"/>
  <c r="AJ62" i="15"/>
  <c r="AS62" i="15" s="1"/>
  <c r="AK62" i="15"/>
  <c r="AL62" i="15"/>
  <c r="AN62" i="15"/>
  <c r="AT62" i="15"/>
  <c r="AU62" i="15"/>
  <c r="AV62" i="15"/>
  <c r="AX62" i="15"/>
  <c r="AJ63" i="15"/>
  <c r="AS63" i="15" s="1"/>
  <c r="AK63" i="15"/>
  <c r="AL63" i="15"/>
  <c r="AN63" i="15"/>
  <c r="AT63" i="15"/>
  <c r="AU63" i="15"/>
  <c r="AV63" i="15"/>
  <c r="AX63" i="15"/>
  <c r="AJ64" i="15"/>
  <c r="AK64" i="15"/>
  <c r="AL64" i="15"/>
  <c r="AN64" i="15"/>
  <c r="AT64" i="15"/>
  <c r="AU64" i="15"/>
  <c r="AV64" i="15"/>
  <c r="AX64" i="15"/>
  <c r="AJ65" i="15"/>
  <c r="AK65" i="15"/>
  <c r="AL65" i="15"/>
  <c r="AN65" i="15"/>
  <c r="AT65" i="15"/>
  <c r="AU65" i="15"/>
  <c r="AV65" i="15"/>
  <c r="AX65" i="15"/>
  <c r="AJ66" i="15"/>
  <c r="AP66" i="15" s="1"/>
  <c r="AK66" i="15"/>
  <c r="AL66" i="15"/>
  <c r="AN66" i="15"/>
  <c r="AT66" i="15"/>
  <c r="AU66" i="15"/>
  <c r="AV66" i="15"/>
  <c r="AX66" i="15"/>
  <c r="AJ67" i="15"/>
  <c r="AZ67" i="15" s="1"/>
  <c r="AK67" i="15"/>
  <c r="AL67" i="15"/>
  <c r="AN67" i="15"/>
  <c r="AT67" i="15"/>
  <c r="AU67" i="15"/>
  <c r="AV67" i="15"/>
  <c r="AX67" i="15"/>
  <c r="AJ68" i="15"/>
  <c r="AK68" i="15"/>
  <c r="AL68" i="15"/>
  <c r="AN68" i="15"/>
  <c r="AT68" i="15"/>
  <c r="AU68" i="15"/>
  <c r="AV68" i="15"/>
  <c r="AX68" i="15"/>
  <c r="AJ69" i="15"/>
  <c r="AK69" i="15"/>
  <c r="AL69" i="15"/>
  <c r="AN69" i="15"/>
  <c r="AT69" i="15"/>
  <c r="AU69" i="15"/>
  <c r="AV69" i="15"/>
  <c r="AX69" i="15"/>
  <c r="AJ70" i="15"/>
  <c r="AZ70" i="15" s="1"/>
  <c r="AK70" i="15"/>
  <c r="AL70" i="15"/>
  <c r="AN70" i="15"/>
  <c r="AT70" i="15"/>
  <c r="AU70" i="15"/>
  <c r="AV70" i="15"/>
  <c r="AX70" i="15"/>
  <c r="AJ71" i="15"/>
  <c r="AQ71" i="15" s="1"/>
  <c r="AK71" i="15"/>
  <c r="AL71" i="15"/>
  <c r="AN71" i="15"/>
  <c r="AT71" i="15"/>
  <c r="AU71" i="15"/>
  <c r="AV71" i="15"/>
  <c r="AX71" i="15"/>
  <c r="AJ72" i="15"/>
  <c r="AK72" i="15"/>
  <c r="AL72" i="15"/>
  <c r="AN72" i="15"/>
  <c r="AT72" i="15"/>
  <c r="AU72" i="15"/>
  <c r="AV72" i="15"/>
  <c r="AX72" i="15"/>
  <c r="AJ73" i="15"/>
  <c r="AP73" i="15" s="1"/>
  <c r="AK73" i="15"/>
  <c r="AL73" i="15"/>
  <c r="AN73" i="15"/>
  <c r="AT73" i="15"/>
  <c r="AU73" i="15"/>
  <c r="AV73" i="15"/>
  <c r="AX73" i="15"/>
  <c r="AJ74" i="15"/>
  <c r="AK74" i="15"/>
  <c r="AL74" i="15"/>
  <c r="AN74" i="15"/>
  <c r="AT74" i="15"/>
  <c r="AU74" i="15"/>
  <c r="AV74" i="15"/>
  <c r="AX74" i="15"/>
  <c r="AJ75" i="15"/>
  <c r="AK75" i="15"/>
  <c r="AL75" i="15"/>
  <c r="AN75" i="15"/>
  <c r="AT75" i="15"/>
  <c r="AU75" i="15"/>
  <c r="AV75" i="15"/>
  <c r="AX75" i="15"/>
  <c r="AJ76" i="15"/>
  <c r="AO76" i="15" s="1"/>
  <c r="AK76" i="15"/>
  <c r="AL76" i="15"/>
  <c r="AN76" i="15"/>
  <c r="AT76" i="15"/>
  <c r="AU76" i="15"/>
  <c r="AV76" i="15"/>
  <c r="AX76" i="15"/>
  <c r="AJ77" i="15"/>
  <c r="AK77" i="15"/>
  <c r="AL77" i="15"/>
  <c r="AN77" i="15"/>
  <c r="AT77" i="15"/>
  <c r="AU77" i="15"/>
  <c r="AV77" i="15"/>
  <c r="AX77" i="15"/>
  <c r="AJ78" i="15"/>
  <c r="AK78" i="15"/>
  <c r="AL78" i="15"/>
  <c r="AN78" i="15"/>
  <c r="AT78" i="15"/>
  <c r="AU78" i="15"/>
  <c r="AV78" i="15"/>
  <c r="AX78" i="15"/>
  <c r="AJ79" i="15"/>
  <c r="AK79" i="15"/>
  <c r="AL79" i="15"/>
  <c r="AN79" i="15"/>
  <c r="AT79" i="15"/>
  <c r="AU79" i="15"/>
  <c r="AV79" i="15"/>
  <c r="AX79" i="15"/>
  <c r="AJ80" i="15"/>
  <c r="AQ80" i="15" s="1"/>
  <c r="AK80" i="15"/>
  <c r="AL80" i="15"/>
  <c r="AN80" i="15"/>
  <c r="AT80" i="15"/>
  <c r="AU80" i="15"/>
  <c r="AV80" i="15"/>
  <c r="AX80" i="15"/>
  <c r="AJ81" i="15"/>
  <c r="AS81" i="15" s="1"/>
  <c r="AK81" i="15"/>
  <c r="AL81" i="15"/>
  <c r="AN81" i="15"/>
  <c r="AT81" i="15"/>
  <c r="AU81" i="15"/>
  <c r="AV81" i="15"/>
  <c r="AX81" i="15"/>
  <c r="AJ82" i="15"/>
  <c r="AK82" i="15"/>
  <c r="AL82" i="15"/>
  <c r="AN82" i="15"/>
  <c r="AT82" i="15"/>
  <c r="AU82" i="15"/>
  <c r="AV82" i="15"/>
  <c r="AX82" i="15"/>
  <c r="AJ83" i="15"/>
  <c r="AK83" i="15"/>
  <c r="AL83" i="15"/>
  <c r="AN83" i="15"/>
  <c r="AT83" i="15"/>
  <c r="AU83" i="15"/>
  <c r="AV83" i="15"/>
  <c r="AX83" i="15"/>
  <c r="AJ84" i="15"/>
  <c r="AS84" i="15" s="1"/>
  <c r="AK84" i="15"/>
  <c r="AL84" i="15"/>
  <c r="AN84" i="15"/>
  <c r="AT84" i="15"/>
  <c r="AU84" i="15"/>
  <c r="AV84" i="15"/>
  <c r="AX84" i="15"/>
  <c r="AJ85" i="15"/>
  <c r="AZ85" i="15" s="1"/>
  <c r="AK85" i="15"/>
  <c r="AL85" i="15"/>
  <c r="AN85" i="15"/>
  <c r="AT85" i="15"/>
  <c r="AU85" i="15"/>
  <c r="AV85" i="15"/>
  <c r="AX85" i="15"/>
  <c r="AJ86" i="15"/>
  <c r="AZ86" i="15" s="1"/>
  <c r="AK86" i="15"/>
  <c r="AL86" i="15"/>
  <c r="AN86" i="15"/>
  <c r="AT86" i="15"/>
  <c r="AU86" i="15"/>
  <c r="AV86" i="15"/>
  <c r="AX86" i="15"/>
  <c r="AJ87" i="15"/>
  <c r="AK87" i="15"/>
  <c r="AL87" i="15"/>
  <c r="AN87" i="15"/>
  <c r="AT87" i="15"/>
  <c r="AU87" i="15"/>
  <c r="AV87" i="15"/>
  <c r="AX87" i="15"/>
  <c r="AJ88" i="15"/>
  <c r="AK88" i="15"/>
  <c r="AL88" i="15"/>
  <c r="AN88" i="15"/>
  <c r="AT88" i="15"/>
  <c r="AU88" i="15"/>
  <c r="AV88" i="15"/>
  <c r="AX88" i="15"/>
  <c r="AJ89" i="15"/>
  <c r="AK89" i="15"/>
  <c r="AL89" i="15"/>
  <c r="AN89" i="15"/>
  <c r="AT89" i="15"/>
  <c r="AU89" i="15"/>
  <c r="AV89" i="15"/>
  <c r="AX89" i="15"/>
  <c r="AJ90" i="15"/>
  <c r="AK90" i="15"/>
  <c r="AL90" i="15"/>
  <c r="AN90" i="15"/>
  <c r="AT90" i="15"/>
  <c r="AU90" i="15"/>
  <c r="AV90" i="15"/>
  <c r="AX90" i="15"/>
  <c r="AJ91" i="15"/>
  <c r="AP91" i="15" s="1"/>
  <c r="AK91" i="15"/>
  <c r="AL91" i="15"/>
  <c r="AN91" i="15"/>
  <c r="AT91" i="15"/>
  <c r="AU91" i="15"/>
  <c r="AV91" i="15"/>
  <c r="AX91" i="15"/>
  <c r="AJ92" i="15"/>
  <c r="AK92" i="15"/>
  <c r="AL92" i="15"/>
  <c r="AN92" i="15"/>
  <c r="AT92" i="15"/>
  <c r="AU92" i="15"/>
  <c r="AV92" i="15"/>
  <c r="AX92" i="15"/>
  <c r="AJ93" i="15"/>
  <c r="AO93" i="15" s="1"/>
  <c r="AK93" i="15"/>
  <c r="AL93" i="15"/>
  <c r="AN93" i="15"/>
  <c r="AT93" i="15"/>
  <c r="AU93" i="15"/>
  <c r="AV93" i="15"/>
  <c r="AX93" i="15"/>
  <c r="AJ94" i="15"/>
  <c r="AS94" i="15" s="1"/>
  <c r="AK94" i="15"/>
  <c r="AL94" i="15"/>
  <c r="AN94" i="15"/>
  <c r="AT94" i="15"/>
  <c r="AU94" i="15"/>
  <c r="AV94" i="15"/>
  <c r="AX94" i="15"/>
  <c r="AJ95" i="15"/>
  <c r="AK95" i="15"/>
  <c r="AL95" i="15"/>
  <c r="AN95" i="15"/>
  <c r="AT95" i="15"/>
  <c r="AU95" i="15"/>
  <c r="AV95" i="15"/>
  <c r="AX95" i="15"/>
  <c r="AJ96" i="15"/>
  <c r="AO96" i="15" s="1"/>
  <c r="AK96" i="15"/>
  <c r="AL96" i="15"/>
  <c r="AN96" i="15"/>
  <c r="AT96" i="15"/>
  <c r="AU96" i="15"/>
  <c r="AV96" i="15"/>
  <c r="AX96" i="15"/>
  <c r="AJ97" i="15"/>
  <c r="AO97" i="15" s="1"/>
  <c r="AK97" i="15"/>
  <c r="AL97" i="15"/>
  <c r="AN97" i="15"/>
  <c r="AT97" i="15"/>
  <c r="AU97" i="15"/>
  <c r="AV97" i="15"/>
  <c r="AX97" i="15"/>
  <c r="AJ98" i="15"/>
  <c r="AK98" i="15"/>
  <c r="AL98" i="15"/>
  <c r="AN98" i="15"/>
  <c r="AT98" i="15"/>
  <c r="AU98" i="15"/>
  <c r="AV98" i="15"/>
  <c r="AX98" i="15"/>
  <c r="AJ99" i="15"/>
  <c r="AO99" i="15" s="1"/>
  <c r="AK99" i="15"/>
  <c r="AL99" i="15"/>
  <c r="AN99" i="15"/>
  <c r="AT99" i="15"/>
  <c r="AU99" i="15"/>
  <c r="AV99" i="15"/>
  <c r="AX99" i="15"/>
  <c r="AJ100" i="15"/>
  <c r="AO100" i="15" s="1"/>
  <c r="AK100" i="15"/>
  <c r="AL100" i="15"/>
  <c r="AN100" i="15"/>
  <c r="AT100" i="15"/>
  <c r="AU100" i="15"/>
  <c r="AV100" i="15"/>
  <c r="AX100" i="15"/>
  <c r="AJ101" i="15"/>
  <c r="AZ101" i="15" s="1"/>
  <c r="AK101" i="15"/>
  <c r="AL101" i="15"/>
  <c r="AN101" i="15"/>
  <c r="AT101" i="15"/>
  <c r="AU101" i="15"/>
  <c r="AV101" i="15"/>
  <c r="AX101" i="15"/>
  <c r="AJ102" i="15"/>
  <c r="AZ102" i="15" s="1"/>
  <c r="AK102" i="15"/>
  <c r="AL102" i="15"/>
  <c r="AN102" i="15"/>
  <c r="AT102" i="15"/>
  <c r="AU102" i="15"/>
  <c r="AV102" i="15"/>
  <c r="AX102" i="15"/>
  <c r="AJ103" i="15"/>
  <c r="AZ103" i="15" s="1"/>
  <c r="AK103" i="15"/>
  <c r="AL103" i="15"/>
  <c r="AN103" i="15"/>
  <c r="AT103" i="15"/>
  <c r="AU103" i="15"/>
  <c r="AV103" i="15"/>
  <c r="AX103" i="15"/>
  <c r="AJ104" i="15"/>
  <c r="AZ104" i="15" s="1"/>
  <c r="AK104" i="15"/>
  <c r="AL104" i="15"/>
  <c r="AN104" i="15"/>
  <c r="AT104" i="15"/>
  <c r="AU104" i="15"/>
  <c r="AV104" i="15"/>
  <c r="AX104" i="15"/>
  <c r="AJ105" i="15"/>
  <c r="AS105" i="15" s="1"/>
  <c r="AK105" i="15"/>
  <c r="AL105" i="15"/>
  <c r="AN105" i="15"/>
  <c r="AT105" i="15"/>
  <c r="AU105" i="15"/>
  <c r="AV105" i="15"/>
  <c r="AX105" i="15"/>
  <c r="AJ106" i="15"/>
  <c r="AZ106" i="15" s="1"/>
  <c r="AK106" i="15"/>
  <c r="AL106" i="15"/>
  <c r="AN106" i="15"/>
  <c r="AT106" i="15"/>
  <c r="AU106" i="15"/>
  <c r="AV106" i="15"/>
  <c r="AX106" i="15"/>
  <c r="AJ107" i="15"/>
  <c r="AS107" i="15" s="1"/>
  <c r="AK107" i="15"/>
  <c r="AL107" i="15"/>
  <c r="AN107" i="15"/>
  <c r="AT107" i="15"/>
  <c r="AU107" i="15"/>
  <c r="AV107" i="15"/>
  <c r="AX107" i="15"/>
  <c r="AJ108" i="15"/>
  <c r="AK108" i="15"/>
  <c r="AL108" i="15"/>
  <c r="AN108" i="15"/>
  <c r="AT108" i="15"/>
  <c r="AU108" i="15"/>
  <c r="AV108" i="15"/>
  <c r="AX108" i="15"/>
  <c r="AJ109" i="15"/>
  <c r="AZ109" i="15" s="1"/>
  <c r="AK109" i="15"/>
  <c r="AL109" i="15"/>
  <c r="AN109" i="15"/>
  <c r="AT109" i="15"/>
  <c r="AU109" i="15"/>
  <c r="AV109" i="15"/>
  <c r="AX109" i="15"/>
  <c r="AJ110" i="15"/>
  <c r="AZ110" i="15" s="1"/>
  <c r="AK110" i="15"/>
  <c r="AL110" i="15"/>
  <c r="AN110" i="15"/>
  <c r="AT110" i="15"/>
  <c r="AU110" i="15"/>
  <c r="AV110" i="15"/>
  <c r="AX110" i="15"/>
  <c r="AJ111" i="15"/>
  <c r="AO111" i="15" s="1"/>
  <c r="AK111" i="15"/>
  <c r="AL111" i="15"/>
  <c r="AN111" i="15"/>
  <c r="AT111" i="15"/>
  <c r="AU111" i="15"/>
  <c r="AV111" i="15"/>
  <c r="AX111" i="15"/>
  <c r="AJ112" i="15"/>
  <c r="AZ112" i="15" s="1"/>
  <c r="AK112" i="15"/>
  <c r="AL112" i="15"/>
  <c r="AN112" i="15"/>
  <c r="AT112" i="15"/>
  <c r="AU112" i="15"/>
  <c r="AV112" i="15"/>
  <c r="AX112" i="15"/>
  <c r="AJ113" i="15"/>
  <c r="AK113" i="15"/>
  <c r="AL113" i="15"/>
  <c r="AN113" i="15"/>
  <c r="AT113" i="15"/>
  <c r="AU113" i="15"/>
  <c r="AV113" i="15"/>
  <c r="AX113" i="15"/>
  <c r="AJ114" i="15"/>
  <c r="AK114" i="15"/>
  <c r="AL114" i="15"/>
  <c r="AN114" i="15"/>
  <c r="AT114" i="15"/>
  <c r="AU114" i="15"/>
  <c r="AV114" i="15"/>
  <c r="AX114" i="15"/>
  <c r="AJ115" i="15"/>
  <c r="AQ115" i="15" s="1"/>
  <c r="AK115" i="15"/>
  <c r="AL115" i="15"/>
  <c r="AN115" i="15"/>
  <c r="AT115" i="15"/>
  <c r="AU115" i="15"/>
  <c r="AV115" i="15"/>
  <c r="AX115" i="15"/>
  <c r="AJ116" i="15"/>
  <c r="AZ116" i="15" s="1"/>
  <c r="AK116" i="15"/>
  <c r="AL116" i="15"/>
  <c r="AN116" i="15"/>
  <c r="AT116" i="15"/>
  <c r="AU116" i="15"/>
  <c r="AV116" i="15"/>
  <c r="AX116" i="15"/>
  <c r="AJ117" i="15"/>
  <c r="AQ117" i="15" s="1"/>
  <c r="AK117" i="15"/>
  <c r="AL117" i="15"/>
  <c r="AN117" i="15"/>
  <c r="AT117" i="15"/>
  <c r="AU117" i="15"/>
  <c r="AV117" i="15"/>
  <c r="AX117" i="15"/>
  <c r="AJ118" i="15"/>
  <c r="AP118" i="15" s="1"/>
  <c r="AK118" i="15"/>
  <c r="AL118" i="15"/>
  <c r="AN118" i="15"/>
  <c r="AT118" i="15"/>
  <c r="AU118" i="15"/>
  <c r="AV118" i="15"/>
  <c r="AX118" i="15"/>
  <c r="AJ119" i="15"/>
  <c r="AK119" i="15"/>
  <c r="AL119" i="15"/>
  <c r="AN119" i="15"/>
  <c r="AT119" i="15"/>
  <c r="AU119" i="15"/>
  <c r="AV119" i="15"/>
  <c r="AX119" i="15"/>
  <c r="AJ120" i="15"/>
  <c r="AK120" i="15"/>
  <c r="AL120" i="15"/>
  <c r="AN120" i="15"/>
  <c r="AT120" i="15"/>
  <c r="AU120" i="15"/>
  <c r="AV120" i="15"/>
  <c r="AX120" i="15"/>
  <c r="AJ121" i="15"/>
  <c r="AK121" i="15"/>
  <c r="AL121" i="15"/>
  <c r="AN121" i="15"/>
  <c r="AT121" i="15"/>
  <c r="AU121" i="15"/>
  <c r="AV121" i="15"/>
  <c r="AX121" i="15"/>
  <c r="AJ122" i="15"/>
  <c r="AK122" i="15"/>
  <c r="AL122" i="15"/>
  <c r="AN122" i="15"/>
  <c r="AT122" i="15"/>
  <c r="AU122" i="15"/>
  <c r="AV122" i="15"/>
  <c r="AX122" i="15"/>
  <c r="AJ123" i="15"/>
  <c r="AO123" i="15" s="1"/>
  <c r="AK123" i="15"/>
  <c r="AL123" i="15"/>
  <c r="AN123" i="15"/>
  <c r="AT123" i="15"/>
  <c r="AU123" i="15"/>
  <c r="AV123" i="15"/>
  <c r="AX123" i="15"/>
  <c r="AJ124" i="15"/>
  <c r="AO124" i="15" s="1"/>
  <c r="AK124" i="15"/>
  <c r="AL124" i="15"/>
  <c r="AN124" i="15"/>
  <c r="AT124" i="15"/>
  <c r="AU124" i="15"/>
  <c r="AV124" i="15"/>
  <c r="AX124" i="15"/>
  <c r="AJ125" i="15"/>
  <c r="AK125" i="15"/>
  <c r="AL125" i="15"/>
  <c r="AN125" i="15"/>
  <c r="AT125" i="15"/>
  <c r="AU125" i="15"/>
  <c r="AV125" i="15"/>
  <c r="AX125" i="15"/>
  <c r="AJ126" i="15"/>
  <c r="AK126" i="15"/>
  <c r="AL126" i="15"/>
  <c r="AN126" i="15"/>
  <c r="AT126" i="15"/>
  <c r="AU126" i="15"/>
  <c r="AV126" i="15"/>
  <c r="AX126" i="15"/>
  <c r="AJ127" i="15"/>
  <c r="AZ127" i="15" s="1"/>
  <c r="AK127" i="15"/>
  <c r="AL127" i="15"/>
  <c r="AN127" i="15"/>
  <c r="AT127" i="15"/>
  <c r="AU127" i="15"/>
  <c r="AV127" i="15"/>
  <c r="AX127" i="15"/>
  <c r="AJ128" i="15"/>
  <c r="AQ128" i="15" s="1"/>
  <c r="AK128" i="15"/>
  <c r="AL128" i="15"/>
  <c r="AN128" i="15"/>
  <c r="AT128" i="15"/>
  <c r="AU128" i="15"/>
  <c r="AV128" i="15"/>
  <c r="AX128" i="15"/>
  <c r="AJ129" i="15"/>
  <c r="AP129" i="15" s="1"/>
  <c r="AK129" i="15"/>
  <c r="AL129" i="15"/>
  <c r="AN129" i="15"/>
  <c r="AT129" i="15"/>
  <c r="AU129" i="15"/>
  <c r="AV129" i="15"/>
  <c r="AX129" i="15"/>
  <c r="AJ130" i="15"/>
  <c r="AK130" i="15"/>
  <c r="AL130" i="15"/>
  <c r="AN130" i="15"/>
  <c r="AT130" i="15"/>
  <c r="AU130" i="15"/>
  <c r="AV130" i="15"/>
  <c r="AX130" i="15"/>
  <c r="AJ131" i="15"/>
  <c r="AS131" i="15" s="1"/>
  <c r="AK131" i="15"/>
  <c r="AL131" i="15"/>
  <c r="AN131" i="15"/>
  <c r="AT131" i="15"/>
  <c r="AU131" i="15"/>
  <c r="AV131" i="15"/>
  <c r="AX131" i="15"/>
  <c r="AJ132" i="15"/>
  <c r="AO132" i="15" s="1"/>
  <c r="AK132" i="15"/>
  <c r="AL132" i="15"/>
  <c r="AN132" i="15"/>
  <c r="AT132" i="15"/>
  <c r="AU132" i="15"/>
  <c r="AV132" i="15"/>
  <c r="AX132" i="15"/>
  <c r="AJ133" i="15"/>
  <c r="AK133" i="15"/>
  <c r="AL133" i="15"/>
  <c r="AN133" i="15"/>
  <c r="AT133" i="15"/>
  <c r="AU133" i="15"/>
  <c r="AV133" i="15"/>
  <c r="AX133" i="15"/>
  <c r="AJ134" i="15"/>
  <c r="AZ134" i="15" s="1"/>
  <c r="AK134" i="15"/>
  <c r="AL134" i="15"/>
  <c r="AN134" i="15"/>
  <c r="AT134" i="15"/>
  <c r="AU134" i="15"/>
  <c r="AV134" i="15"/>
  <c r="AX134" i="15"/>
  <c r="AJ135" i="15"/>
  <c r="AK135" i="15"/>
  <c r="AL135" i="15"/>
  <c r="AN135" i="15"/>
  <c r="AT135" i="15"/>
  <c r="AU135" i="15"/>
  <c r="AV135" i="15"/>
  <c r="AX135" i="15"/>
  <c r="AJ136" i="15"/>
  <c r="AK136" i="15"/>
  <c r="AL136" i="15"/>
  <c r="AN136" i="15"/>
  <c r="AT136" i="15"/>
  <c r="AU136" i="15"/>
  <c r="AV136" i="15"/>
  <c r="AX136" i="15"/>
  <c r="AJ137" i="15"/>
  <c r="AS137" i="15" s="1"/>
  <c r="AK137" i="15"/>
  <c r="AL137" i="15"/>
  <c r="AN137" i="15"/>
  <c r="AT137" i="15"/>
  <c r="AU137" i="15"/>
  <c r="AV137" i="15"/>
  <c r="AX137" i="15"/>
  <c r="AJ138" i="15"/>
  <c r="AK138" i="15"/>
  <c r="AL138" i="15"/>
  <c r="AN138" i="15"/>
  <c r="AT138" i="15"/>
  <c r="AU138" i="15"/>
  <c r="AV138" i="15"/>
  <c r="AX138" i="15"/>
  <c r="AJ139" i="15"/>
  <c r="AO139" i="15" s="1"/>
  <c r="AK139" i="15"/>
  <c r="AL139" i="15"/>
  <c r="AN139" i="15"/>
  <c r="AT139" i="15"/>
  <c r="AU139" i="15"/>
  <c r="AV139" i="15"/>
  <c r="AX139" i="15"/>
  <c r="AJ140" i="15"/>
  <c r="AO140" i="15" s="1"/>
  <c r="AK140" i="15"/>
  <c r="AL140" i="15"/>
  <c r="AN140" i="15"/>
  <c r="AT140" i="15"/>
  <c r="AU140" i="15"/>
  <c r="AV140" i="15"/>
  <c r="AX140" i="15"/>
  <c r="AJ141" i="15"/>
  <c r="AK141" i="15"/>
  <c r="AL141" i="15"/>
  <c r="AN141" i="15"/>
  <c r="AT141" i="15"/>
  <c r="AU141" i="15"/>
  <c r="AV141" i="15"/>
  <c r="AX141" i="15"/>
  <c r="AJ142" i="15"/>
  <c r="AK142" i="15"/>
  <c r="AL142" i="15"/>
  <c r="AN142" i="15"/>
  <c r="AT142" i="15"/>
  <c r="AU142" i="15"/>
  <c r="AV142" i="15"/>
  <c r="AX142" i="15"/>
  <c r="AJ143" i="15"/>
  <c r="AZ143" i="15" s="1"/>
  <c r="AK143" i="15"/>
  <c r="AL143" i="15"/>
  <c r="AN143" i="15"/>
  <c r="AT143" i="15"/>
  <c r="AU143" i="15"/>
  <c r="AV143" i="15"/>
  <c r="AX143" i="15"/>
  <c r="AJ144" i="15"/>
  <c r="AK144" i="15"/>
  <c r="AL144" i="15"/>
  <c r="AN144" i="15"/>
  <c r="AT144" i="15"/>
  <c r="AU144" i="15"/>
  <c r="AV144" i="15"/>
  <c r="AX144" i="15"/>
  <c r="AJ145" i="15"/>
  <c r="AK145" i="15"/>
  <c r="AL145" i="15"/>
  <c r="AN145" i="15"/>
  <c r="AT145" i="15"/>
  <c r="AU145" i="15"/>
  <c r="AV145" i="15"/>
  <c r="AX145" i="15"/>
  <c r="AJ146" i="15"/>
  <c r="AO146" i="15" s="1"/>
  <c r="AK146" i="15"/>
  <c r="AL146" i="15"/>
  <c r="AN146" i="15"/>
  <c r="AT146" i="15"/>
  <c r="AU146" i="15"/>
  <c r="AV146" i="15"/>
  <c r="AX146" i="15"/>
  <c r="AJ147" i="15"/>
  <c r="AP147" i="15" s="1"/>
  <c r="AK147" i="15"/>
  <c r="AL147" i="15"/>
  <c r="AN147" i="15"/>
  <c r="AT147" i="15"/>
  <c r="AU147" i="15"/>
  <c r="AV147" i="15"/>
  <c r="AX147" i="15"/>
  <c r="AJ148" i="15"/>
  <c r="AZ148" i="15" s="1"/>
  <c r="AK148" i="15"/>
  <c r="AL148" i="15"/>
  <c r="AN148" i="15"/>
  <c r="AT148" i="15"/>
  <c r="AU148" i="15"/>
  <c r="AV148" i="15"/>
  <c r="AX148" i="15"/>
  <c r="AJ149" i="15"/>
  <c r="AK149" i="15"/>
  <c r="AL149" i="15"/>
  <c r="AN149" i="15"/>
  <c r="AT149" i="15"/>
  <c r="AU149" i="15"/>
  <c r="AV149" i="15"/>
  <c r="AX149" i="15"/>
  <c r="AJ150" i="15"/>
  <c r="AK150" i="15"/>
  <c r="AL150" i="15"/>
  <c r="AN150" i="15"/>
  <c r="AT150" i="15"/>
  <c r="AU150" i="15"/>
  <c r="AV150" i="15"/>
  <c r="AX150" i="15"/>
  <c r="AJ151" i="15"/>
  <c r="AZ151" i="15" s="1"/>
  <c r="AK151" i="15"/>
  <c r="AL151" i="15"/>
  <c r="AN151" i="15"/>
  <c r="AT151" i="15"/>
  <c r="AU151" i="15"/>
  <c r="AV151" i="15"/>
  <c r="AX151" i="15"/>
  <c r="AJ152" i="15"/>
  <c r="AK152" i="15"/>
  <c r="AL152" i="15"/>
  <c r="AN152" i="15"/>
  <c r="AT152" i="15"/>
  <c r="AU152" i="15"/>
  <c r="AV152" i="15"/>
  <c r="AX152" i="15"/>
  <c r="AJ153" i="15"/>
  <c r="AO153" i="15" s="1"/>
  <c r="AK153" i="15"/>
  <c r="AL153" i="15"/>
  <c r="AN153" i="15"/>
  <c r="AT153" i="15"/>
  <c r="AU153" i="15"/>
  <c r="AV153" i="15"/>
  <c r="AX153" i="15"/>
  <c r="AJ154" i="15"/>
  <c r="AK154" i="15"/>
  <c r="AL154" i="15"/>
  <c r="AN154" i="15"/>
  <c r="AT154" i="15"/>
  <c r="AU154" i="15"/>
  <c r="AV154" i="15"/>
  <c r="AX154" i="15"/>
  <c r="AJ155" i="15"/>
  <c r="AK155" i="15"/>
  <c r="AL155" i="15"/>
  <c r="AN155" i="15"/>
  <c r="AT155" i="15"/>
  <c r="AU155" i="15"/>
  <c r="AV155" i="15"/>
  <c r="AX155" i="15"/>
  <c r="AJ156" i="15"/>
  <c r="AK156" i="15"/>
  <c r="AL156" i="15"/>
  <c r="AN156" i="15"/>
  <c r="AT156" i="15"/>
  <c r="AU156" i="15"/>
  <c r="AV156" i="15"/>
  <c r="AX156" i="15"/>
  <c r="AJ157" i="15"/>
  <c r="AK157" i="15"/>
  <c r="AL157" i="15"/>
  <c r="AN157" i="15"/>
  <c r="AT157" i="15"/>
  <c r="AU157" i="15"/>
  <c r="AV157" i="15"/>
  <c r="AX157" i="15"/>
  <c r="AJ158" i="15"/>
  <c r="AS158" i="15" s="1"/>
  <c r="AK158" i="15"/>
  <c r="AL158" i="15"/>
  <c r="AN158" i="15"/>
  <c r="AT158" i="15"/>
  <c r="AU158" i="15"/>
  <c r="AV158" i="15"/>
  <c r="AX158" i="15"/>
  <c r="AJ159" i="15"/>
  <c r="AK159" i="15"/>
  <c r="AL159" i="15"/>
  <c r="AN159" i="15"/>
  <c r="AT159" i="15"/>
  <c r="AU159" i="15"/>
  <c r="AV159" i="15"/>
  <c r="AX159" i="15"/>
  <c r="AJ160" i="15"/>
  <c r="AQ160" i="15" s="1"/>
  <c r="AK160" i="15"/>
  <c r="AL160" i="15"/>
  <c r="AN160" i="15"/>
  <c r="AT160" i="15"/>
  <c r="AU160" i="15"/>
  <c r="AV160" i="15"/>
  <c r="AX160" i="15"/>
  <c r="AJ161" i="15"/>
  <c r="AK161" i="15"/>
  <c r="AL161" i="15"/>
  <c r="AN161" i="15"/>
  <c r="AT161" i="15"/>
  <c r="AU161" i="15"/>
  <c r="AV161" i="15"/>
  <c r="AX161" i="15"/>
  <c r="AJ162" i="15"/>
  <c r="AK162" i="15"/>
  <c r="AL162" i="15"/>
  <c r="AN162" i="15"/>
  <c r="AT162" i="15"/>
  <c r="AU162" i="15"/>
  <c r="AV162" i="15"/>
  <c r="AX162" i="15"/>
  <c r="AJ163" i="15"/>
  <c r="AS163" i="15" s="1"/>
  <c r="AK163" i="15"/>
  <c r="AL163" i="15"/>
  <c r="AN163" i="15"/>
  <c r="AT163" i="15"/>
  <c r="AU163" i="15"/>
  <c r="AV163" i="15"/>
  <c r="AX163" i="15"/>
  <c r="AJ164" i="15"/>
  <c r="AK164" i="15"/>
  <c r="AL164" i="15"/>
  <c r="AN164" i="15"/>
  <c r="AT164" i="15"/>
  <c r="AU164" i="15"/>
  <c r="AV164" i="15"/>
  <c r="AX164" i="15"/>
  <c r="AJ165" i="15"/>
  <c r="AK165" i="15"/>
  <c r="AL165" i="15"/>
  <c r="AN165" i="15"/>
  <c r="AT165" i="15"/>
  <c r="AU165" i="15"/>
  <c r="AV165" i="15"/>
  <c r="AX165" i="15"/>
  <c r="AJ166" i="15"/>
  <c r="AK166" i="15"/>
  <c r="AL166" i="15"/>
  <c r="AN166" i="15"/>
  <c r="AT166" i="15"/>
  <c r="AU166" i="15"/>
  <c r="AV166" i="15"/>
  <c r="AX166" i="15"/>
  <c r="AJ167" i="15"/>
  <c r="AZ167" i="15" s="1"/>
  <c r="AK167" i="15"/>
  <c r="AL167" i="15"/>
  <c r="AN167" i="15"/>
  <c r="AT167" i="15"/>
  <c r="AU167" i="15"/>
  <c r="AV167" i="15"/>
  <c r="AX167" i="15"/>
  <c r="AJ168" i="15"/>
  <c r="AK168" i="15"/>
  <c r="AL168" i="15"/>
  <c r="AN168" i="15"/>
  <c r="AT168" i="15"/>
  <c r="AU168" i="15"/>
  <c r="AV168" i="15"/>
  <c r="AX168" i="15"/>
  <c r="AJ169" i="15"/>
  <c r="AZ169" i="15" s="1"/>
  <c r="AK169" i="15"/>
  <c r="AL169" i="15"/>
  <c r="AN169" i="15"/>
  <c r="AT169" i="15"/>
  <c r="AU169" i="15"/>
  <c r="AV169" i="15"/>
  <c r="AX169" i="15"/>
  <c r="AJ170" i="15"/>
  <c r="AK170" i="15"/>
  <c r="AL170" i="15"/>
  <c r="AN170" i="15"/>
  <c r="AT170" i="15"/>
  <c r="AU170" i="15"/>
  <c r="AV170" i="15"/>
  <c r="AX170" i="15"/>
  <c r="AJ171" i="15"/>
  <c r="AQ171" i="15" s="1"/>
  <c r="AK171" i="15"/>
  <c r="AL171" i="15"/>
  <c r="AN171" i="15"/>
  <c r="AT171" i="15"/>
  <c r="AU171" i="15"/>
  <c r="AV171" i="15"/>
  <c r="AX171" i="15"/>
  <c r="AJ172" i="15"/>
  <c r="AP172" i="15" s="1"/>
  <c r="AK172" i="15"/>
  <c r="AL172" i="15"/>
  <c r="AN172" i="15"/>
  <c r="AT172" i="15"/>
  <c r="AU172" i="15"/>
  <c r="AV172" i="15"/>
  <c r="AX172" i="15"/>
  <c r="AJ173" i="15"/>
  <c r="AZ173" i="15" s="1"/>
  <c r="AK173" i="15"/>
  <c r="AL173" i="15"/>
  <c r="AN173" i="15"/>
  <c r="AT173" i="15"/>
  <c r="AU173" i="15"/>
  <c r="AV173" i="15"/>
  <c r="AX173" i="15"/>
  <c r="AJ174" i="15"/>
  <c r="AK174" i="15"/>
  <c r="AL174" i="15"/>
  <c r="AN174" i="15"/>
  <c r="AT174" i="15"/>
  <c r="AU174" i="15"/>
  <c r="AV174" i="15"/>
  <c r="AX174" i="15"/>
  <c r="AJ175" i="15"/>
  <c r="AK175" i="15"/>
  <c r="AL175" i="15"/>
  <c r="AN175" i="15"/>
  <c r="AT175" i="15"/>
  <c r="AU175" i="15"/>
  <c r="AV175" i="15"/>
  <c r="AX175" i="15"/>
  <c r="AJ176" i="15"/>
  <c r="AO176" i="15" s="1"/>
  <c r="AK176" i="15"/>
  <c r="AL176" i="15"/>
  <c r="AN176" i="15"/>
  <c r="AT176" i="15"/>
  <c r="AU176" i="15"/>
  <c r="AV176" i="15"/>
  <c r="AX176" i="15"/>
  <c r="AJ177" i="15"/>
  <c r="AZ177" i="15" s="1"/>
  <c r="AK177" i="15"/>
  <c r="AL177" i="15"/>
  <c r="AN177" i="15"/>
  <c r="AT177" i="15"/>
  <c r="AU177" i="15"/>
  <c r="AV177" i="15"/>
  <c r="AX177" i="15"/>
  <c r="AJ178" i="15"/>
  <c r="AK178" i="15"/>
  <c r="AL178" i="15"/>
  <c r="AN178" i="15"/>
  <c r="AT178" i="15"/>
  <c r="AU178" i="15"/>
  <c r="AV178" i="15"/>
  <c r="AX178" i="15"/>
  <c r="AJ179" i="15"/>
  <c r="AK179" i="15"/>
  <c r="AL179" i="15"/>
  <c r="AN179" i="15"/>
  <c r="AT179" i="15"/>
  <c r="AU179" i="15"/>
  <c r="AV179" i="15"/>
  <c r="AX179" i="15"/>
  <c r="AJ180" i="15"/>
  <c r="AZ180" i="15" s="1"/>
  <c r="AK180" i="15"/>
  <c r="AL180" i="15"/>
  <c r="AN180" i="15"/>
  <c r="AT180" i="15"/>
  <c r="AU180" i="15"/>
  <c r="AV180" i="15"/>
  <c r="AX180" i="15"/>
  <c r="AJ181" i="15"/>
  <c r="AS181" i="15" s="1"/>
  <c r="AK181" i="15"/>
  <c r="AL181" i="15"/>
  <c r="AN181" i="15"/>
  <c r="AT181" i="15"/>
  <c r="AU181" i="15"/>
  <c r="AV181" i="15"/>
  <c r="AX181" i="15"/>
  <c r="AJ182" i="15"/>
  <c r="AO182" i="15" s="1"/>
  <c r="AK182" i="15"/>
  <c r="AL182" i="15"/>
  <c r="AN182" i="15"/>
  <c r="AT182" i="15"/>
  <c r="AU182" i="15"/>
  <c r="AV182" i="15"/>
  <c r="AX182" i="15"/>
  <c r="AJ183" i="15"/>
  <c r="AZ183" i="15" s="1"/>
  <c r="AK183" i="15"/>
  <c r="AL183" i="15"/>
  <c r="AN183" i="15"/>
  <c r="AT183" i="15"/>
  <c r="AU183" i="15"/>
  <c r="AV183" i="15"/>
  <c r="AX183" i="15"/>
  <c r="AJ184" i="15"/>
  <c r="AS184" i="15" s="1"/>
  <c r="AK184" i="15"/>
  <c r="AL184" i="15"/>
  <c r="AN184" i="15"/>
  <c r="AT184" i="15"/>
  <c r="AU184" i="15"/>
  <c r="AV184" i="15"/>
  <c r="AX184" i="15"/>
  <c r="AJ185" i="15"/>
  <c r="AO185" i="15" s="1"/>
  <c r="AK185" i="15"/>
  <c r="AL185" i="15"/>
  <c r="AN185" i="15"/>
  <c r="AT185" i="15"/>
  <c r="AU185" i="15"/>
  <c r="AV185" i="15"/>
  <c r="AX185" i="15"/>
  <c r="AJ186" i="15"/>
  <c r="AO186" i="15" s="1"/>
  <c r="AK186" i="15"/>
  <c r="AL186" i="15"/>
  <c r="AN186" i="15"/>
  <c r="AT186" i="15"/>
  <c r="AU186" i="15"/>
  <c r="AV186" i="15"/>
  <c r="AX186" i="15"/>
  <c r="AJ187" i="15"/>
  <c r="AO187" i="15" s="1"/>
  <c r="AK187" i="15"/>
  <c r="AL187" i="15"/>
  <c r="AN187" i="15"/>
  <c r="AT187" i="15"/>
  <c r="AU187" i="15"/>
  <c r="AV187" i="15"/>
  <c r="AX187" i="15"/>
  <c r="AJ188" i="15"/>
  <c r="AS188" i="15" s="1"/>
  <c r="AK188" i="15"/>
  <c r="AL188" i="15"/>
  <c r="AN188" i="15"/>
  <c r="AT188" i="15"/>
  <c r="AU188" i="15"/>
  <c r="AV188" i="15"/>
  <c r="AX188" i="15"/>
  <c r="AJ189" i="15"/>
  <c r="AZ189" i="15" s="1"/>
  <c r="AK189" i="15"/>
  <c r="AL189" i="15"/>
  <c r="AN189" i="15"/>
  <c r="AT189" i="15"/>
  <c r="AU189" i="15"/>
  <c r="AV189" i="15"/>
  <c r="AX189" i="15"/>
  <c r="AJ190" i="15"/>
  <c r="AK190" i="15"/>
  <c r="AL190" i="15"/>
  <c r="AN190" i="15"/>
  <c r="AT190" i="15"/>
  <c r="AU190" i="15"/>
  <c r="AV190" i="15"/>
  <c r="AX190" i="15"/>
  <c r="AJ191" i="15"/>
  <c r="AZ191" i="15" s="1"/>
  <c r="AK191" i="15"/>
  <c r="AL191" i="15"/>
  <c r="AN191" i="15"/>
  <c r="AT191" i="15"/>
  <c r="AU191" i="15"/>
  <c r="AV191" i="15"/>
  <c r="AX191" i="15"/>
  <c r="AJ192" i="15"/>
  <c r="AQ192" i="15" s="1"/>
  <c r="AK192" i="15"/>
  <c r="AL192" i="15"/>
  <c r="AN192" i="15"/>
  <c r="AT192" i="15"/>
  <c r="AU192" i="15"/>
  <c r="AV192" i="15"/>
  <c r="AX192" i="15"/>
  <c r="AJ193" i="15"/>
  <c r="AZ193" i="15" s="1"/>
  <c r="AK193" i="15"/>
  <c r="AL193" i="15"/>
  <c r="AN193" i="15"/>
  <c r="AT193" i="15"/>
  <c r="AU193" i="15"/>
  <c r="AV193" i="15"/>
  <c r="AX193" i="15"/>
  <c r="AJ194" i="15"/>
  <c r="AK194" i="15"/>
  <c r="AL194" i="15"/>
  <c r="AN194" i="15"/>
  <c r="AT194" i="15"/>
  <c r="AU194" i="15"/>
  <c r="AV194" i="15"/>
  <c r="AX194" i="15"/>
  <c r="AJ195" i="15"/>
  <c r="AQ195" i="15" s="1"/>
  <c r="AK195" i="15"/>
  <c r="AL195" i="15"/>
  <c r="AN195" i="15"/>
  <c r="AT195" i="15"/>
  <c r="AU195" i="15"/>
  <c r="AV195" i="15"/>
  <c r="AX195" i="15"/>
  <c r="AJ196" i="15"/>
  <c r="AP196" i="15" s="1"/>
  <c r="AK196" i="15"/>
  <c r="AL196" i="15"/>
  <c r="AN196" i="15"/>
  <c r="AT196" i="15"/>
  <c r="AU196" i="15"/>
  <c r="AV196" i="15"/>
  <c r="AX196" i="15"/>
  <c r="AJ197" i="15"/>
  <c r="AO197" i="15" s="1"/>
  <c r="AK197" i="15"/>
  <c r="AL197" i="15"/>
  <c r="AN197" i="15"/>
  <c r="AT197" i="15"/>
  <c r="AU197" i="15"/>
  <c r="AV197" i="15"/>
  <c r="AX197" i="15"/>
  <c r="AJ198" i="15"/>
  <c r="AP198" i="15" s="1"/>
  <c r="AK198" i="15"/>
  <c r="AL198" i="15"/>
  <c r="AN198" i="15"/>
  <c r="AT198" i="15"/>
  <c r="AU198" i="15"/>
  <c r="AV198" i="15"/>
  <c r="AX198" i="15"/>
  <c r="AJ199" i="15"/>
  <c r="AK199" i="15"/>
  <c r="AL199" i="15"/>
  <c r="AN199" i="15"/>
  <c r="AT199" i="15"/>
  <c r="AU199" i="15"/>
  <c r="AV199" i="15"/>
  <c r="AX199" i="15"/>
  <c r="AJ200" i="15"/>
  <c r="AQ200" i="15" s="1"/>
  <c r="AK200" i="15"/>
  <c r="AL200" i="15"/>
  <c r="AN200" i="15"/>
  <c r="AT200" i="15"/>
  <c r="AU200" i="15"/>
  <c r="AV200" i="15"/>
  <c r="AX200" i="15"/>
  <c r="AJ201" i="15"/>
  <c r="AP201" i="15" s="1"/>
  <c r="AK201" i="15"/>
  <c r="AL201" i="15"/>
  <c r="AN201" i="15"/>
  <c r="AT201" i="15"/>
  <c r="AU201" i="15"/>
  <c r="AV201" i="15"/>
  <c r="AX201" i="15"/>
  <c r="AJ202" i="15"/>
  <c r="AK202" i="15"/>
  <c r="AL202" i="15"/>
  <c r="AN202" i="15"/>
  <c r="AT202" i="15"/>
  <c r="AU202" i="15"/>
  <c r="AV202" i="15"/>
  <c r="AX202" i="15"/>
  <c r="AJ203" i="15"/>
  <c r="AQ203" i="15" s="1"/>
  <c r="AK203" i="15"/>
  <c r="AL203" i="15"/>
  <c r="AN203" i="15"/>
  <c r="AT203" i="15"/>
  <c r="AU203" i="15"/>
  <c r="AV203" i="15"/>
  <c r="AX203" i="15"/>
  <c r="AJ204" i="15"/>
  <c r="AK204" i="15"/>
  <c r="AL204" i="15"/>
  <c r="AN204" i="15"/>
  <c r="AT204" i="15"/>
  <c r="AU204" i="15"/>
  <c r="AV204" i="15"/>
  <c r="AX204" i="15"/>
  <c r="AJ205" i="15"/>
  <c r="AQ205" i="15" s="1"/>
  <c r="AK205" i="15"/>
  <c r="AL205" i="15"/>
  <c r="AN205" i="15"/>
  <c r="AT205" i="15"/>
  <c r="AU205" i="15"/>
  <c r="AV205" i="15"/>
  <c r="AX205" i="15"/>
  <c r="AJ206" i="15"/>
  <c r="AP206" i="15" s="1"/>
  <c r="AK206" i="15"/>
  <c r="AL206" i="15"/>
  <c r="AN206" i="15"/>
  <c r="AT206" i="15"/>
  <c r="AU206" i="15"/>
  <c r="AV206" i="15"/>
  <c r="AX206" i="15"/>
  <c r="AJ207" i="15"/>
  <c r="AK207" i="15"/>
  <c r="AL207" i="15"/>
  <c r="AN207" i="15"/>
  <c r="AT207" i="15"/>
  <c r="AU207" i="15"/>
  <c r="AV207" i="15"/>
  <c r="AX207" i="15"/>
  <c r="AJ208" i="15"/>
  <c r="AZ208" i="15" s="1"/>
  <c r="AK208" i="15"/>
  <c r="AL208" i="15"/>
  <c r="AN208" i="15"/>
  <c r="AT208" i="15"/>
  <c r="AU208" i="15"/>
  <c r="AV208" i="15"/>
  <c r="AX208" i="15"/>
  <c r="AJ209" i="15"/>
  <c r="AP209" i="15" s="1"/>
  <c r="AK209" i="15"/>
  <c r="AL209" i="15"/>
  <c r="AN209" i="15"/>
  <c r="AT209" i="15"/>
  <c r="AU209" i="15"/>
  <c r="AV209" i="15"/>
  <c r="AX209" i="15"/>
  <c r="AJ210" i="15"/>
  <c r="AP210" i="15" s="1"/>
  <c r="AK210" i="15"/>
  <c r="AL210" i="15"/>
  <c r="AN210" i="15"/>
  <c r="AT210" i="15"/>
  <c r="AU210" i="15"/>
  <c r="AV210" i="15"/>
  <c r="AX210" i="15"/>
  <c r="AJ211" i="15"/>
  <c r="AS211" i="15" s="1"/>
  <c r="AK211" i="15"/>
  <c r="AL211" i="15"/>
  <c r="AN211" i="15"/>
  <c r="AT211" i="15"/>
  <c r="AU211" i="15"/>
  <c r="AV211" i="15"/>
  <c r="AX211" i="15"/>
  <c r="AJ212" i="15"/>
  <c r="AO212" i="15" s="1"/>
  <c r="AK212" i="15"/>
  <c r="AL212" i="15"/>
  <c r="AN212" i="15"/>
  <c r="AT212" i="15"/>
  <c r="AU212" i="15"/>
  <c r="AV212" i="15"/>
  <c r="AX212" i="15"/>
  <c r="AJ213" i="15"/>
  <c r="AO213" i="15" s="1"/>
  <c r="AK213" i="15"/>
  <c r="AL213" i="15"/>
  <c r="AN213" i="15"/>
  <c r="AT213" i="15"/>
  <c r="AU213" i="15"/>
  <c r="AV213" i="15"/>
  <c r="AX213" i="15"/>
  <c r="AJ214" i="15"/>
  <c r="AK214" i="15"/>
  <c r="AL214" i="15"/>
  <c r="AN214" i="15"/>
  <c r="AT214" i="15"/>
  <c r="AU214" i="15"/>
  <c r="AV214" i="15"/>
  <c r="AX214" i="15"/>
  <c r="AJ215" i="15"/>
  <c r="AK215" i="15"/>
  <c r="AL215" i="15"/>
  <c r="AN215" i="15"/>
  <c r="AT215" i="15"/>
  <c r="AU215" i="15"/>
  <c r="AV215" i="15"/>
  <c r="AX215" i="15"/>
  <c r="AJ216" i="15"/>
  <c r="AK216" i="15"/>
  <c r="AL216" i="15"/>
  <c r="AN216" i="15"/>
  <c r="AT216" i="15"/>
  <c r="AU216" i="15"/>
  <c r="AV216" i="15"/>
  <c r="AX216" i="15"/>
  <c r="AJ217" i="15"/>
  <c r="AP217" i="15" s="1"/>
  <c r="AK217" i="15"/>
  <c r="AL217" i="15"/>
  <c r="AN217" i="15"/>
  <c r="AT217" i="15"/>
  <c r="AU217" i="15"/>
  <c r="AV217" i="15"/>
  <c r="AX217" i="15"/>
  <c r="AJ218" i="15"/>
  <c r="AO218" i="15" s="1"/>
  <c r="AK218" i="15"/>
  <c r="AL218" i="15"/>
  <c r="AN218" i="15"/>
  <c r="AT218" i="15"/>
  <c r="AU218" i="15"/>
  <c r="AV218" i="15"/>
  <c r="AX218" i="15"/>
  <c r="AJ219" i="15"/>
  <c r="AS219" i="15" s="1"/>
  <c r="AK219" i="15"/>
  <c r="AL219" i="15"/>
  <c r="AN219" i="15"/>
  <c r="AT219" i="15"/>
  <c r="AU219" i="15"/>
  <c r="AV219" i="15"/>
  <c r="AX219" i="15"/>
  <c r="AJ220" i="15"/>
  <c r="AQ220" i="15" s="1"/>
  <c r="AK220" i="15"/>
  <c r="AL220" i="15"/>
  <c r="AN220" i="15"/>
  <c r="AT220" i="15"/>
  <c r="AU220" i="15"/>
  <c r="AV220" i="15"/>
  <c r="AX220" i="15"/>
  <c r="AJ221" i="15"/>
  <c r="AO221" i="15" s="1"/>
  <c r="AK221" i="15"/>
  <c r="AL221" i="15"/>
  <c r="AN221" i="15"/>
  <c r="AT221" i="15"/>
  <c r="AU221" i="15"/>
  <c r="AV221" i="15"/>
  <c r="AX221" i="15"/>
  <c r="AJ222" i="15"/>
  <c r="AP222" i="15" s="1"/>
  <c r="AK222" i="15"/>
  <c r="AL222" i="15"/>
  <c r="AN222" i="15"/>
  <c r="AT222" i="15"/>
  <c r="AU222" i="15"/>
  <c r="AV222" i="15"/>
  <c r="AX222" i="15"/>
  <c r="AJ223" i="15"/>
  <c r="AO223" i="15" s="1"/>
  <c r="AK223" i="15"/>
  <c r="AL223" i="15"/>
  <c r="AN223" i="15"/>
  <c r="AT223" i="15"/>
  <c r="AU223" i="15"/>
  <c r="AV223" i="15"/>
  <c r="AX223" i="15"/>
  <c r="AJ224" i="15"/>
  <c r="AK224" i="15"/>
  <c r="AL224" i="15"/>
  <c r="AN224" i="15"/>
  <c r="AT224" i="15"/>
  <c r="AU224" i="15"/>
  <c r="AV224" i="15"/>
  <c r="AX224" i="15"/>
  <c r="AJ225" i="15"/>
  <c r="AP225" i="15" s="1"/>
  <c r="AK225" i="15"/>
  <c r="AL225" i="15"/>
  <c r="AN225" i="15"/>
  <c r="AT225" i="15"/>
  <c r="AU225" i="15"/>
  <c r="AV225" i="15"/>
  <c r="AX225" i="15"/>
  <c r="AJ226" i="15"/>
  <c r="AK226" i="15"/>
  <c r="AL226" i="15"/>
  <c r="AN226" i="15"/>
  <c r="AT226" i="15"/>
  <c r="AU226" i="15"/>
  <c r="AV226" i="15"/>
  <c r="AX226" i="15"/>
  <c r="AJ227" i="15"/>
  <c r="AK227" i="15"/>
  <c r="AL227" i="15"/>
  <c r="AN227" i="15"/>
  <c r="AT227" i="15"/>
  <c r="AU227" i="15"/>
  <c r="AV227" i="15"/>
  <c r="AX227" i="15"/>
  <c r="AJ228" i="15"/>
  <c r="AO228" i="15" s="1"/>
  <c r="AK228" i="15"/>
  <c r="AL228" i="15"/>
  <c r="AN228" i="15"/>
  <c r="AT228" i="15"/>
  <c r="AU228" i="15"/>
  <c r="AV228" i="15"/>
  <c r="AX228" i="15"/>
  <c r="AJ229" i="15"/>
  <c r="AS229" i="15" s="1"/>
  <c r="AK229" i="15"/>
  <c r="AL229" i="15"/>
  <c r="AN229" i="15"/>
  <c r="AT229" i="15"/>
  <c r="AU229" i="15"/>
  <c r="AV229" i="15"/>
  <c r="AX229" i="15"/>
  <c r="AJ230" i="15"/>
  <c r="AK230" i="15"/>
  <c r="AL230" i="15"/>
  <c r="AN230" i="15"/>
  <c r="AT230" i="15"/>
  <c r="AU230" i="15"/>
  <c r="AV230" i="15"/>
  <c r="AX230" i="15"/>
  <c r="AJ231" i="15"/>
  <c r="AQ231" i="15" s="1"/>
  <c r="AK231" i="15"/>
  <c r="AL231" i="15"/>
  <c r="AN231" i="15"/>
  <c r="AT231" i="15"/>
  <c r="AU231" i="15"/>
  <c r="AV231" i="15"/>
  <c r="AX231" i="15"/>
  <c r="AJ232" i="15"/>
  <c r="AK232" i="15"/>
  <c r="AL232" i="15"/>
  <c r="AN232" i="15"/>
  <c r="AT232" i="15"/>
  <c r="AU232" i="15"/>
  <c r="AV232" i="15"/>
  <c r="AX232" i="15"/>
  <c r="AJ233" i="15"/>
  <c r="AO233" i="15" s="1"/>
  <c r="AK233" i="15"/>
  <c r="AL233" i="15"/>
  <c r="AN233" i="15"/>
  <c r="AT233" i="15"/>
  <c r="AU233" i="15"/>
  <c r="AV233" i="15"/>
  <c r="AX233" i="15"/>
  <c r="AJ234" i="15"/>
  <c r="AO234" i="15" s="1"/>
  <c r="AK234" i="15"/>
  <c r="AL234" i="15"/>
  <c r="AN234" i="15"/>
  <c r="AT234" i="15"/>
  <c r="AU234" i="15"/>
  <c r="AV234" i="15"/>
  <c r="AX234" i="15"/>
  <c r="AJ235" i="15"/>
  <c r="AZ235" i="15" s="1"/>
  <c r="AK235" i="15"/>
  <c r="AL235" i="15"/>
  <c r="AN235" i="15"/>
  <c r="AT235" i="15"/>
  <c r="AU235" i="15"/>
  <c r="AV235" i="15"/>
  <c r="AX235" i="15"/>
  <c r="AJ236" i="15"/>
  <c r="AK236" i="15"/>
  <c r="AL236" i="15"/>
  <c r="AN236" i="15"/>
  <c r="AT236" i="15"/>
  <c r="AU236" i="15"/>
  <c r="AV236" i="15"/>
  <c r="AX236" i="15"/>
  <c r="AJ237" i="15"/>
  <c r="AK237" i="15"/>
  <c r="AL237" i="15"/>
  <c r="AN237" i="15"/>
  <c r="AT237" i="15"/>
  <c r="AU237" i="15"/>
  <c r="AV237" i="15"/>
  <c r="AX237" i="15"/>
  <c r="AJ238" i="15"/>
  <c r="AK238" i="15"/>
  <c r="AL238" i="15"/>
  <c r="AN238" i="15"/>
  <c r="AT238" i="15"/>
  <c r="AU238" i="15"/>
  <c r="AV238" i="15"/>
  <c r="AX238" i="15"/>
  <c r="AJ239" i="15"/>
  <c r="AK239" i="15"/>
  <c r="AL239" i="15"/>
  <c r="AN239" i="15"/>
  <c r="AT239" i="15"/>
  <c r="AU239" i="15"/>
  <c r="AV239" i="15"/>
  <c r="AX239" i="15"/>
  <c r="AJ240" i="15"/>
  <c r="AQ240" i="15" s="1"/>
  <c r="AK240" i="15"/>
  <c r="AL240" i="15"/>
  <c r="AN240" i="15"/>
  <c r="AT240" i="15"/>
  <c r="AU240" i="15"/>
  <c r="AV240" i="15"/>
  <c r="AX240" i="15"/>
  <c r="AJ241" i="15"/>
  <c r="AO241" i="15" s="1"/>
  <c r="AK241" i="15"/>
  <c r="AL241" i="15"/>
  <c r="AN241" i="15"/>
  <c r="AT241" i="15"/>
  <c r="AU241" i="15"/>
  <c r="AV241" i="15"/>
  <c r="AX241" i="15"/>
  <c r="AJ242" i="15"/>
  <c r="AQ242" i="15" s="1"/>
  <c r="AK242" i="15"/>
  <c r="AL242" i="15"/>
  <c r="AN242" i="15"/>
  <c r="AT242" i="15"/>
  <c r="AU242" i="15"/>
  <c r="AV242" i="15"/>
  <c r="AX242" i="15"/>
  <c r="AJ243" i="15"/>
  <c r="AZ243" i="15" s="1"/>
  <c r="AK243" i="15"/>
  <c r="AL243" i="15"/>
  <c r="AN243" i="15"/>
  <c r="AT243" i="15"/>
  <c r="AU243" i="15"/>
  <c r="AV243" i="15"/>
  <c r="AX243" i="15"/>
  <c r="AJ244" i="15"/>
  <c r="AZ244" i="15" s="1"/>
  <c r="AK244" i="15"/>
  <c r="AL244" i="15"/>
  <c r="AN244" i="15"/>
  <c r="AT244" i="15"/>
  <c r="AU244" i="15"/>
  <c r="AV244" i="15"/>
  <c r="AX244" i="15"/>
  <c r="AJ245" i="15"/>
  <c r="AK245" i="15"/>
  <c r="AL245" i="15"/>
  <c r="AN245" i="15"/>
  <c r="AT245" i="15"/>
  <c r="AU245" i="15"/>
  <c r="AV245" i="15"/>
  <c r="AX245" i="15"/>
  <c r="AJ246" i="15"/>
  <c r="AK246" i="15"/>
  <c r="AL246" i="15"/>
  <c r="AN246" i="15"/>
  <c r="AT246" i="15"/>
  <c r="AU246" i="15"/>
  <c r="AV246" i="15"/>
  <c r="AX246" i="15"/>
  <c r="AJ247" i="15"/>
  <c r="AK247" i="15"/>
  <c r="AL247" i="15"/>
  <c r="AN247" i="15"/>
  <c r="AT247" i="15"/>
  <c r="AU247" i="15"/>
  <c r="AV247" i="15"/>
  <c r="AX247" i="15"/>
  <c r="AJ248" i="15"/>
  <c r="AZ248" i="15" s="1"/>
  <c r="AK248" i="15"/>
  <c r="AL248" i="15"/>
  <c r="AN248" i="15"/>
  <c r="AT248" i="15"/>
  <c r="AU248" i="15"/>
  <c r="AV248" i="15"/>
  <c r="AX248" i="15"/>
  <c r="AJ249" i="15"/>
  <c r="AK249" i="15"/>
  <c r="AL249" i="15"/>
  <c r="AN249" i="15"/>
  <c r="AT249" i="15"/>
  <c r="AU249" i="15"/>
  <c r="AV249" i="15"/>
  <c r="AX249" i="15"/>
  <c r="AJ250" i="15"/>
  <c r="AK250" i="15"/>
  <c r="AL250" i="15"/>
  <c r="AN250" i="15"/>
  <c r="AT250" i="15"/>
  <c r="AU250" i="15"/>
  <c r="AV250" i="15"/>
  <c r="AX250" i="15"/>
  <c r="AJ251" i="15"/>
  <c r="AK251" i="15"/>
  <c r="AL251" i="15"/>
  <c r="AN251" i="15"/>
  <c r="AT251" i="15"/>
  <c r="AU251" i="15"/>
  <c r="AV251" i="15"/>
  <c r="AX251" i="15"/>
  <c r="AJ252" i="15"/>
  <c r="AZ252" i="15" s="1"/>
  <c r="AK252" i="15"/>
  <c r="AL252" i="15"/>
  <c r="AN252" i="15"/>
  <c r="AT252" i="15"/>
  <c r="AU252" i="15"/>
  <c r="AV252" i="15"/>
  <c r="AX252" i="15"/>
  <c r="AJ253" i="15"/>
  <c r="AS253" i="15" s="1"/>
  <c r="AK253" i="15"/>
  <c r="AL253" i="15"/>
  <c r="AN253" i="15"/>
  <c r="AT253" i="15"/>
  <c r="AU253" i="15"/>
  <c r="AV253" i="15"/>
  <c r="AX253" i="15"/>
  <c r="AJ254" i="15"/>
  <c r="AO254" i="15" s="1"/>
  <c r="AK254" i="15"/>
  <c r="AL254" i="15"/>
  <c r="AN254" i="15"/>
  <c r="AT254" i="15"/>
  <c r="AU254" i="15"/>
  <c r="AV254" i="15"/>
  <c r="AX254" i="15"/>
  <c r="AJ255" i="15"/>
  <c r="AK255" i="15"/>
  <c r="AL255" i="15"/>
  <c r="AN255" i="15"/>
  <c r="AT255" i="15"/>
  <c r="AU255" i="15"/>
  <c r="AV255" i="15"/>
  <c r="AX255" i="15"/>
  <c r="AJ256" i="15"/>
  <c r="AK256" i="15"/>
  <c r="AL256" i="15"/>
  <c r="AN256" i="15"/>
  <c r="AT256" i="15"/>
  <c r="AU256" i="15"/>
  <c r="AV256" i="15"/>
  <c r="AX256" i="15"/>
  <c r="AJ257" i="15"/>
  <c r="AK257" i="15"/>
  <c r="AL257" i="15"/>
  <c r="AN257" i="15"/>
  <c r="AT257" i="15"/>
  <c r="AU257" i="15"/>
  <c r="AV257" i="15"/>
  <c r="AX257" i="15"/>
  <c r="AJ258" i="15"/>
  <c r="AS258" i="15" s="1"/>
  <c r="AK258" i="15"/>
  <c r="AL258" i="15"/>
  <c r="AN258" i="15"/>
  <c r="AT258" i="15"/>
  <c r="AU258" i="15"/>
  <c r="AV258" i="15"/>
  <c r="AX258" i="15"/>
  <c r="AJ259" i="15"/>
  <c r="AZ259" i="15" s="1"/>
  <c r="AK259" i="15"/>
  <c r="AL259" i="15"/>
  <c r="AN259" i="15"/>
  <c r="AT259" i="15"/>
  <c r="AU259" i="15"/>
  <c r="AV259" i="15"/>
  <c r="AX259" i="15"/>
  <c r="AJ260" i="15"/>
  <c r="AZ260" i="15" s="1"/>
  <c r="AK260" i="15"/>
  <c r="AL260" i="15"/>
  <c r="AN260" i="15"/>
  <c r="AT260" i="15"/>
  <c r="AU260" i="15"/>
  <c r="AV260" i="15"/>
  <c r="AX260" i="15"/>
  <c r="AJ261" i="15"/>
  <c r="AQ261" i="15" s="1"/>
  <c r="AK261" i="15"/>
  <c r="AL261" i="15"/>
  <c r="AN261" i="15"/>
  <c r="AT261" i="15"/>
  <c r="AU261" i="15"/>
  <c r="AV261" i="15"/>
  <c r="AX261" i="15"/>
  <c r="AJ262" i="15"/>
  <c r="AP262" i="15" s="1"/>
  <c r="AK262" i="15"/>
  <c r="AL262" i="15"/>
  <c r="AN262" i="15"/>
  <c r="AT262" i="15"/>
  <c r="AU262" i="15"/>
  <c r="AV262" i="15"/>
  <c r="AX262" i="15"/>
  <c r="AJ263" i="15"/>
  <c r="AZ263" i="15" s="1"/>
  <c r="AK263" i="15"/>
  <c r="AL263" i="15"/>
  <c r="AN263" i="15"/>
  <c r="AT263" i="15"/>
  <c r="AU263" i="15"/>
  <c r="AV263" i="15"/>
  <c r="AX263" i="15"/>
  <c r="AJ264" i="15"/>
  <c r="AZ264" i="15" s="1"/>
  <c r="AK264" i="15"/>
  <c r="AL264" i="15"/>
  <c r="AN264" i="15"/>
  <c r="AT264" i="15"/>
  <c r="AU264" i="15"/>
  <c r="AV264" i="15"/>
  <c r="AX264" i="15"/>
  <c r="AJ265" i="15"/>
  <c r="AZ265" i="15" s="1"/>
  <c r="AK265" i="15"/>
  <c r="AL265" i="15"/>
  <c r="AN265" i="15"/>
  <c r="AT265" i="15"/>
  <c r="AU265" i="15"/>
  <c r="AV265" i="15"/>
  <c r="AX265" i="15"/>
  <c r="AJ266" i="15"/>
  <c r="AZ266" i="15" s="1"/>
  <c r="AK266" i="15"/>
  <c r="AL266" i="15"/>
  <c r="AN266" i="15"/>
  <c r="AT266" i="15"/>
  <c r="AU266" i="15"/>
  <c r="AV266" i="15"/>
  <c r="AX266" i="15"/>
  <c r="AJ267" i="15"/>
  <c r="AK267" i="15"/>
  <c r="AL267" i="15"/>
  <c r="AN267" i="15"/>
  <c r="AT267" i="15"/>
  <c r="AU267" i="15"/>
  <c r="AV267" i="15"/>
  <c r="AX267" i="15"/>
  <c r="AJ268" i="15"/>
  <c r="AS268" i="15" s="1"/>
  <c r="AK268" i="15"/>
  <c r="AL268" i="15"/>
  <c r="AN268" i="15"/>
  <c r="AT268" i="15"/>
  <c r="AU268" i="15"/>
  <c r="AV268" i="15"/>
  <c r="AX268" i="15"/>
  <c r="AJ269" i="15"/>
  <c r="AK269" i="15"/>
  <c r="AL269" i="15"/>
  <c r="AN269" i="15"/>
  <c r="AT269" i="15"/>
  <c r="AU269" i="15"/>
  <c r="AV269" i="15"/>
  <c r="AX269" i="15"/>
  <c r="AJ270" i="15"/>
  <c r="AK270" i="15"/>
  <c r="AL270" i="15"/>
  <c r="AN270" i="15"/>
  <c r="AT270" i="15"/>
  <c r="AU270" i="15"/>
  <c r="AV270" i="15"/>
  <c r="AX270" i="15"/>
  <c r="AJ271" i="15"/>
  <c r="AK271" i="15"/>
  <c r="AL271" i="15"/>
  <c r="AN271" i="15"/>
  <c r="AT271" i="15"/>
  <c r="AU271" i="15"/>
  <c r="AV271" i="15"/>
  <c r="AX271" i="15"/>
  <c r="AJ272" i="15"/>
  <c r="AO272" i="15" s="1"/>
  <c r="AK272" i="15"/>
  <c r="AL272" i="15"/>
  <c r="AN272" i="15"/>
  <c r="AT272" i="15"/>
  <c r="AU272" i="15"/>
  <c r="AV272" i="15"/>
  <c r="AX272" i="15"/>
  <c r="AJ273" i="15"/>
  <c r="AP273" i="15" s="1"/>
  <c r="AK273" i="15"/>
  <c r="AL273" i="15"/>
  <c r="AN273" i="15"/>
  <c r="AT273" i="15"/>
  <c r="AU273" i="15"/>
  <c r="AV273" i="15"/>
  <c r="AX273" i="15"/>
  <c r="AJ274" i="15"/>
  <c r="AK274" i="15"/>
  <c r="AL274" i="15"/>
  <c r="AN274" i="15"/>
  <c r="AT274" i="15"/>
  <c r="AU274" i="15"/>
  <c r="AV274" i="15"/>
  <c r="AX274" i="15"/>
  <c r="AJ275" i="15"/>
  <c r="AK275" i="15"/>
  <c r="AL275" i="15"/>
  <c r="AN275" i="15"/>
  <c r="AT275" i="15"/>
  <c r="AU275" i="15"/>
  <c r="AV275" i="15"/>
  <c r="AX275" i="15"/>
  <c r="AJ276" i="15"/>
  <c r="AP276" i="15" s="1"/>
  <c r="AK276" i="15"/>
  <c r="AL276" i="15"/>
  <c r="AN276" i="15"/>
  <c r="AT276" i="15"/>
  <c r="AU276" i="15"/>
  <c r="AV276" i="15"/>
  <c r="AX276" i="15"/>
  <c r="AJ277" i="15"/>
  <c r="AK277" i="15"/>
  <c r="AL277" i="15"/>
  <c r="AN277" i="15"/>
  <c r="AT277" i="15"/>
  <c r="AU277" i="15"/>
  <c r="AV277" i="15"/>
  <c r="AX277" i="15"/>
  <c r="AJ278" i="15"/>
  <c r="AP278" i="15" s="1"/>
  <c r="AK278" i="15"/>
  <c r="AL278" i="15"/>
  <c r="AN278" i="15"/>
  <c r="AT278" i="15"/>
  <c r="AU278" i="15"/>
  <c r="AV278" i="15"/>
  <c r="AX278" i="15"/>
  <c r="AJ279" i="15"/>
  <c r="AK279" i="15"/>
  <c r="AL279" i="15"/>
  <c r="AN279" i="15"/>
  <c r="AT279" i="15"/>
  <c r="AU279" i="15"/>
  <c r="AV279" i="15"/>
  <c r="AX279" i="15"/>
  <c r="AJ280" i="15"/>
  <c r="AO280" i="15" s="1"/>
  <c r="AK280" i="15"/>
  <c r="AL280" i="15"/>
  <c r="AN280" i="15"/>
  <c r="AT280" i="15"/>
  <c r="AU280" i="15"/>
  <c r="AV280" i="15"/>
  <c r="AX280" i="15"/>
  <c r="AJ281" i="15"/>
  <c r="AQ281" i="15" s="1"/>
  <c r="AK281" i="15"/>
  <c r="AL281" i="15"/>
  <c r="AN281" i="15"/>
  <c r="AT281" i="15"/>
  <c r="AU281" i="15"/>
  <c r="AV281" i="15"/>
  <c r="AX281" i="15"/>
  <c r="AJ282" i="15"/>
  <c r="AK282" i="15"/>
  <c r="AL282" i="15"/>
  <c r="AN282" i="15"/>
  <c r="AT282" i="15"/>
  <c r="AU282" i="15"/>
  <c r="AV282" i="15"/>
  <c r="AX282" i="15"/>
  <c r="AJ283" i="15"/>
  <c r="AK283" i="15"/>
  <c r="AL283" i="15"/>
  <c r="AN283" i="15"/>
  <c r="AT283" i="15"/>
  <c r="AU283" i="15"/>
  <c r="AV283" i="15"/>
  <c r="AX283" i="15"/>
  <c r="AJ284" i="15"/>
  <c r="AZ284" i="15" s="1"/>
  <c r="AK284" i="15"/>
  <c r="AL284" i="15"/>
  <c r="AN284" i="15"/>
  <c r="AT284" i="15"/>
  <c r="AU284" i="15"/>
  <c r="AV284" i="15"/>
  <c r="AX284" i="15"/>
  <c r="AJ285" i="15"/>
  <c r="AZ285" i="15" s="1"/>
  <c r="AK285" i="15"/>
  <c r="AL285" i="15"/>
  <c r="AN285" i="15"/>
  <c r="AT285" i="15"/>
  <c r="AU285" i="15"/>
  <c r="AV285" i="15"/>
  <c r="AX285" i="15"/>
  <c r="AJ286" i="15"/>
  <c r="AP286" i="15" s="1"/>
  <c r="AK286" i="15"/>
  <c r="AL286" i="15"/>
  <c r="AN286" i="15"/>
  <c r="AT286" i="15"/>
  <c r="AU286" i="15"/>
  <c r="AV286" i="15"/>
  <c r="AX286" i="15"/>
  <c r="AJ287" i="15"/>
  <c r="AP287" i="15" s="1"/>
  <c r="AK287" i="15"/>
  <c r="AL287" i="15"/>
  <c r="AN287" i="15"/>
  <c r="AT287" i="15"/>
  <c r="AU287" i="15"/>
  <c r="AV287" i="15"/>
  <c r="AX287" i="15"/>
  <c r="AJ288" i="15"/>
  <c r="AQ288" i="15" s="1"/>
  <c r="AK288" i="15"/>
  <c r="AL288" i="15"/>
  <c r="AN288" i="15"/>
  <c r="AT288" i="15"/>
  <c r="AU288" i="15"/>
  <c r="AV288" i="15"/>
  <c r="AX288" i="15"/>
  <c r="AJ289" i="15"/>
  <c r="AK289" i="15"/>
  <c r="AL289" i="15"/>
  <c r="AN289" i="15"/>
  <c r="AT289" i="15"/>
  <c r="AU289" i="15"/>
  <c r="AV289" i="15"/>
  <c r="AX289" i="15"/>
  <c r="AJ290" i="15"/>
  <c r="AP290" i="15" s="1"/>
  <c r="AK290" i="15"/>
  <c r="AL290" i="15"/>
  <c r="AN290" i="15"/>
  <c r="AT290" i="15"/>
  <c r="AU290" i="15"/>
  <c r="AV290" i="15"/>
  <c r="AX290" i="15"/>
  <c r="AJ291" i="15"/>
  <c r="AO291" i="15" s="1"/>
  <c r="AK291" i="15"/>
  <c r="AL291" i="15"/>
  <c r="AN291" i="15"/>
  <c r="AT291" i="15"/>
  <c r="AU291" i="15"/>
  <c r="AV291" i="15"/>
  <c r="AX291" i="15"/>
  <c r="AJ292" i="15"/>
  <c r="AP292" i="15" s="1"/>
  <c r="AK292" i="15"/>
  <c r="AL292" i="15"/>
  <c r="AN292" i="15"/>
  <c r="AT292" i="15"/>
  <c r="AU292" i="15"/>
  <c r="AV292" i="15"/>
  <c r="AX292" i="15"/>
  <c r="AJ293" i="15"/>
  <c r="AK293" i="15"/>
  <c r="AL293" i="15"/>
  <c r="AN293" i="15"/>
  <c r="AT293" i="15"/>
  <c r="AU293" i="15"/>
  <c r="AV293" i="15"/>
  <c r="AX293" i="15"/>
  <c r="AJ294" i="15"/>
  <c r="AP294" i="15" s="1"/>
  <c r="AK294" i="15"/>
  <c r="AL294" i="15"/>
  <c r="AN294" i="15"/>
  <c r="AT294" i="15"/>
  <c r="AU294" i="15"/>
  <c r="AV294" i="15"/>
  <c r="AX294" i="15"/>
  <c r="AJ295" i="15"/>
  <c r="AK295" i="15"/>
  <c r="AL295" i="15"/>
  <c r="AN295" i="15"/>
  <c r="AT295" i="15"/>
  <c r="AU295" i="15"/>
  <c r="AV295" i="15"/>
  <c r="AX295" i="15"/>
  <c r="AJ296" i="15"/>
  <c r="AK296" i="15"/>
  <c r="AL296" i="15"/>
  <c r="AN296" i="15"/>
  <c r="AT296" i="15"/>
  <c r="AU296" i="15"/>
  <c r="AV296" i="15"/>
  <c r="AX296" i="15"/>
  <c r="AJ297" i="15"/>
  <c r="AZ297" i="15" s="1"/>
  <c r="AK297" i="15"/>
  <c r="AL297" i="15"/>
  <c r="AN297" i="15"/>
  <c r="AT297" i="15"/>
  <c r="AU297" i="15"/>
  <c r="AV297" i="15"/>
  <c r="AX297" i="15"/>
  <c r="AJ298" i="15"/>
  <c r="AK298" i="15"/>
  <c r="AL298" i="15"/>
  <c r="AN298" i="15"/>
  <c r="AT298" i="15"/>
  <c r="AU298" i="15"/>
  <c r="AV298" i="15"/>
  <c r="AX298" i="15"/>
  <c r="AJ299" i="15"/>
  <c r="AP299" i="15" s="1"/>
  <c r="AK299" i="15"/>
  <c r="AL299" i="15"/>
  <c r="AN299" i="15"/>
  <c r="AT299" i="15"/>
  <c r="AU299" i="15"/>
  <c r="AV299" i="15"/>
  <c r="AX299" i="15"/>
  <c r="AJ300" i="15"/>
  <c r="AZ300" i="15" s="1"/>
  <c r="AK300" i="15"/>
  <c r="AL300" i="15"/>
  <c r="AN300" i="15"/>
  <c r="AT300" i="15"/>
  <c r="AU300" i="15"/>
  <c r="AV300" i="15"/>
  <c r="AX300" i="15"/>
  <c r="AJ301" i="15"/>
  <c r="AZ301" i="15" s="1"/>
  <c r="AK301" i="15"/>
  <c r="AL301" i="15"/>
  <c r="AN301" i="15"/>
  <c r="AT301" i="15"/>
  <c r="AU301" i="15"/>
  <c r="AV301" i="15"/>
  <c r="AX301" i="15"/>
  <c r="AJ302" i="15"/>
  <c r="AQ302" i="15" s="1"/>
  <c r="AK302" i="15"/>
  <c r="AL302" i="15"/>
  <c r="AN302" i="15"/>
  <c r="AT302" i="15"/>
  <c r="AU302" i="15"/>
  <c r="AV302" i="15"/>
  <c r="AX302" i="15"/>
  <c r="AJ303" i="15"/>
  <c r="AK303" i="15"/>
  <c r="AL303" i="15"/>
  <c r="AN303" i="15"/>
  <c r="AT303" i="15"/>
  <c r="AU303" i="15"/>
  <c r="AV303" i="15"/>
  <c r="AX303" i="15"/>
  <c r="AJ304" i="15"/>
  <c r="AZ304" i="15" s="1"/>
  <c r="AK304" i="15"/>
  <c r="AL304" i="15"/>
  <c r="AN304" i="15"/>
  <c r="AT304" i="15"/>
  <c r="AU304" i="15"/>
  <c r="AV304" i="15"/>
  <c r="AX304" i="15"/>
  <c r="AJ305" i="15"/>
  <c r="AO305" i="15" s="1"/>
  <c r="AK305" i="15"/>
  <c r="AL305" i="15"/>
  <c r="AN305" i="15"/>
  <c r="AT305" i="15"/>
  <c r="AU305" i="15"/>
  <c r="AV305" i="15"/>
  <c r="AX305" i="15"/>
  <c r="AJ306" i="15"/>
  <c r="AP306" i="15" s="1"/>
  <c r="AK306" i="15"/>
  <c r="AL306" i="15"/>
  <c r="AN306" i="15"/>
  <c r="AT306" i="15"/>
  <c r="AU306" i="15"/>
  <c r="AV306" i="15"/>
  <c r="AX306" i="15"/>
  <c r="AJ307" i="15"/>
  <c r="AK307" i="15"/>
  <c r="AL307" i="15"/>
  <c r="AN307" i="15"/>
  <c r="AT307" i="15"/>
  <c r="AU307" i="15"/>
  <c r="AV307" i="15"/>
  <c r="AX307" i="15"/>
  <c r="AJ308" i="15"/>
  <c r="AZ308" i="15" s="1"/>
  <c r="AK308" i="15"/>
  <c r="AL308" i="15"/>
  <c r="AN308" i="15"/>
  <c r="AT308" i="15"/>
  <c r="AU308" i="15"/>
  <c r="AV308" i="15"/>
  <c r="AX308" i="15"/>
  <c r="AJ309" i="15"/>
  <c r="AK309" i="15"/>
  <c r="AL309" i="15"/>
  <c r="AN309" i="15"/>
  <c r="AT309" i="15"/>
  <c r="AU309" i="15"/>
  <c r="AV309" i="15"/>
  <c r="AX309" i="15"/>
  <c r="AJ310" i="15"/>
  <c r="AP310" i="15" s="1"/>
  <c r="AK310" i="15"/>
  <c r="AL310" i="15"/>
  <c r="AN310" i="15"/>
  <c r="AT310" i="15"/>
  <c r="AU310" i="15"/>
  <c r="AV310" i="15"/>
  <c r="AX310" i="15"/>
  <c r="AJ311" i="15"/>
  <c r="AK311" i="15"/>
  <c r="AL311" i="15"/>
  <c r="AN311" i="15"/>
  <c r="AT311" i="15"/>
  <c r="AU311" i="15"/>
  <c r="AV311" i="15"/>
  <c r="AX311" i="15"/>
  <c r="AJ312" i="15"/>
  <c r="AK312" i="15"/>
  <c r="AL312" i="15"/>
  <c r="AN312" i="15"/>
  <c r="AT312" i="15"/>
  <c r="AU312" i="15"/>
  <c r="AV312" i="15"/>
  <c r="AX312" i="15"/>
  <c r="AJ313" i="15"/>
  <c r="AK313" i="15"/>
  <c r="AL313" i="15"/>
  <c r="AN313" i="15"/>
  <c r="AT313" i="15"/>
  <c r="AU313" i="15"/>
  <c r="AV313" i="15"/>
  <c r="AX313" i="15"/>
  <c r="AJ314" i="15"/>
  <c r="AZ314" i="15" s="1"/>
  <c r="AK314" i="15"/>
  <c r="AL314" i="15"/>
  <c r="AN314" i="15"/>
  <c r="AT314" i="15"/>
  <c r="AU314" i="15"/>
  <c r="AV314" i="15"/>
  <c r="AX314" i="15"/>
  <c r="AJ315" i="15"/>
  <c r="AP315" i="15" s="1"/>
  <c r="AK315" i="15"/>
  <c r="AL315" i="15"/>
  <c r="AN315" i="15"/>
  <c r="AT315" i="15"/>
  <c r="AU315" i="15"/>
  <c r="AV315" i="15"/>
  <c r="AX315" i="15"/>
  <c r="AJ316" i="15"/>
  <c r="AK316" i="15"/>
  <c r="AL316" i="15"/>
  <c r="AN316" i="15"/>
  <c r="AT316" i="15"/>
  <c r="AU316" i="15"/>
  <c r="AV316" i="15"/>
  <c r="AX316" i="15"/>
  <c r="AJ317" i="15"/>
  <c r="AZ317" i="15" s="1"/>
  <c r="AK317" i="15"/>
  <c r="AL317" i="15"/>
  <c r="AN317" i="15"/>
  <c r="AT317" i="15"/>
  <c r="AU317" i="15"/>
  <c r="AV317" i="15"/>
  <c r="AX317" i="15"/>
  <c r="AJ318" i="15"/>
  <c r="AK318" i="15"/>
  <c r="AL318" i="15"/>
  <c r="AN318" i="15"/>
  <c r="AT318" i="15"/>
  <c r="AU318" i="15"/>
  <c r="AV318" i="15"/>
  <c r="AX318" i="15"/>
  <c r="AJ319" i="15"/>
  <c r="AQ319" i="15" s="1"/>
  <c r="AK319" i="15"/>
  <c r="AL319" i="15"/>
  <c r="AN319" i="15"/>
  <c r="AT319" i="15"/>
  <c r="AU319" i="15"/>
  <c r="AV319" i="15"/>
  <c r="AX319" i="15"/>
  <c r="AJ320" i="15"/>
  <c r="AK320" i="15"/>
  <c r="AL320" i="15"/>
  <c r="AN320" i="15"/>
  <c r="AT320" i="15"/>
  <c r="AU320" i="15"/>
  <c r="AV320" i="15"/>
  <c r="AX320" i="15"/>
  <c r="AJ321" i="15"/>
  <c r="AK321" i="15"/>
  <c r="AL321" i="15"/>
  <c r="AN321" i="15"/>
  <c r="AT321" i="15"/>
  <c r="AU321" i="15"/>
  <c r="AV321" i="15"/>
  <c r="AX321" i="15"/>
  <c r="AJ322" i="15"/>
  <c r="AZ322" i="15" s="1"/>
  <c r="AK322" i="15"/>
  <c r="AL322" i="15"/>
  <c r="AN322" i="15"/>
  <c r="AT322" i="15"/>
  <c r="AU322" i="15"/>
  <c r="AV322" i="15"/>
  <c r="AX322" i="15"/>
  <c r="AJ323" i="15"/>
  <c r="AS323" i="15" s="1"/>
  <c r="AK323" i="15"/>
  <c r="AL323" i="15"/>
  <c r="AN323" i="15"/>
  <c r="AT323" i="15"/>
  <c r="AU323" i="15"/>
  <c r="AV323" i="15"/>
  <c r="AX323" i="15"/>
  <c r="AJ324" i="15"/>
  <c r="AO324" i="15" s="1"/>
  <c r="AK324" i="15"/>
  <c r="AL324" i="15"/>
  <c r="AN324" i="15"/>
  <c r="AT324" i="15"/>
  <c r="AU324" i="15"/>
  <c r="AV324" i="15"/>
  <c r="AX324" i="15"/>
  <c r="AJ325" i="15"/>
  <c r="AK325" i="15"/>
  <c r="AL325" i="15"/>
  <c r="AN325" i="15"/>
  <c r="AT325" i="15"/>
  <c r="AU325" i="15"/>
  <c r="AV325" i="15"/>
  <c r="AX325" i="15"/>
  <c r="AJ326" i="15"/>
  <c r="AK326" i="15"/>
  <c r="AL326" i="15"/>
  <c r="AN326" i="15"/>
  <c r="AT326" i="15"/>
  <c r="AU326" i="15"/>
  <c r="AV326" i="15"/>
  <c r="AX326" i="15"/>
  <c r="AJ327" i="15"/>
  <c r="AZ327" i="15" s="1"/>
  <c r="AK327" i="15"/>
  <c r="AL327" i="15"/>
  <c r="AN327" i="15"/>
  <c r="AT327" i="15"/>
  <c r="AU327" i="15"/>
  <c r="AV327" i="15"/>
  <c r="AX327" i="15"/>
  <c r="AJ328" i="15"/>
  <c r="AK328" i="15"/>
  <c r="AL328" i="15"/>
  <c r="AN328" i="15"/>
  <c r="AT328" i="15"/>
  <c r="AU328" i="15"/>
  <c r="AV328" i="15"/>
  <c r="AX328" i="15"/>
  <c r="AJ329" i="15"/>
  <c r="AK329" i="15"/>
  <c r="AL329" i="15"/>
  <c r="AN329" i="15"/>
  <c r="AT329" i="15"/>
  <c r="AU329" i="15"/>
  <c r="AV329" i="15"/>
  <c r="AX329" i="15"/>
  <c r="AJ330" i="15"/>
  <c r="AS330" i="15" s="1"/>
  <c r="AK330" i="15"/>
  <c r="AL330" i="15"/>
  <c r="AN330" i="15"/>
  <c r="AT330" i="15"/>
  <c r="AU330" i="15"/>
  <c r="AV330" i="15"/>
  <c r="AX330" i="15"/>
  <c r="AJ331" i="15"/>
  <c r="AK331" i="15"/>
  <c r="AL331" i="15"/>
  <c r="AN331" i="15"/>
  <c r="AT331" i="15"/>
  <c r="AU331" i="15"/>
  <c r="AV331" i="15"/>
  <c r="AX331" i="15"/>
  <c r="AJ332" i="15"/>
  <c r="AO332" i="15" s="1"/>
  <c r="AK332" i="15"/>
  <c r="AL332" i="15"/>
  <c r="AN332" i="15"/>
  <c r="AT332" i="15"/>
  <c r="AU332" i="15"/>
  <c r="AV332" i="15"/>
  <c r="AX332" i="15"/>
  <c r="AJ333" i="15"/>
  <c r="AK333" i="15"/>
  <c r="AL333" i="15"/>
  <c r="AN333" i="15"/>
  <c r="AT333" i="15"/>
  <c r="AU333" i="15"/>
  <c r="AV333" i="15"/>
  <c r="AX333" i="15"/>
  <c r="AJ334" i="15"/>
  <c r="AO334" i="15" s="1"/>
  <c r="AK334" i="15"/>
  <c r="AL334" i="15"/>
  <c r="AN334" i="15"/>
  <c r="AT334" i="15"/>
  <c r="AU334" i="15"/>
  <c r="AV334" i="15"/>
  <c r="AX334" i="15"/>
  <c r="AJ335" i="15"/>
  <c r="AP335" i="15" s="1"/>
  <c r="AK335" i="15"/>
  <c r="AL335" i="15"/>
  <c r="AN335" i="15"/>
  <c r="AT335" i="15"/>
  <c r="AU335" i="15"/>
  <c r="AV335" i="15"/>
  <c r="AX335" i="15"/>
  <c r="AJ336" i="15"/>
  <c r="AO336" i="15" s="1"/>
  <c r="AK336" i="15"/>
  <c r="AL336" i="15"/>
  <c r="AN336" i="15"/>
  <c r="AT336" i="15"/>
  <c r="AU336" i="15"/>
  <c r="AV336" i="15"/>
  <c r="AX336" i="15"/>
  <c r="AJ337" i="15"/>
  <c r="AK337" i="15"/>
  <c r="AL337" i="15"/>
  <c r="AN337" i="15"/>
  <c r="AT337" i="15"/>
  <c r="AU337" i="15"/>
  <c r="AV337" i="15"/>
  <c r="AX337" i="15"/>
  <c r="AJ338" i="15"/>
  <c r="AO338" i="15" s="1"/>
  <c r="AK338" i="15"/>
  <c r="AL338" i="15"/>
  <c r="AN338" i="15"/>
  <c r="AT338" i="15"/>
  <c r="AU338" i="15"/>
  <c r="AV338" i="15"/>
  <c r="AX338" i="15"/>
  <c r="AJ339" i="15"/>
  <c r="AO339" i="15" s="1"/>
  <c r="AK339" i="15"/>
  <c r="AL339" i="15"/>
  <c r="AN339" i="15"/>
  <c r="AT339" i="15"/>
  <c r="AU339" i="15"/>
  <c r="AV339" i="15"/>
  <c r="AX339" i="15"/>
  <c r="AJ340" i="15"/>
  <c r="AO340" i="15" s="1"/>
  <c r="AK340" i="15"/>
  <c r="AL340" i="15"/>
  <c r="AN340" i="15"/>
  <c r="AT340" i="15"/>
  <c r="AU340" i="15"/>
  <c r="AV340" i="15"/>
  <c r="AX340" i="15"/>
  <c r="AJ341" i="15"/>
  <c r="AK341" i="15"/>
  <c r="AL341" i="15"/>
  <c r="AN341" i="15"/>
  <c r="AT341" i="15"/>
  <c r="AU341" i="15"/>
  <c r="AV341" i="15"/>
  <c r="AX341" i="15"/>
  <c r="AJ342" i="15"/>
  <c r="AK342" i="15"/>
  <c r="AL342" i="15"/>
  <c r="AN342" i="15"/>
  <c r="AT342" i="15"/>
  <c r="AU342" i="15"/>
  <c r="AV342" i="15"/>
  <c r="AX342" i="15"/>
  <c r="AJ343" i="15"/>
  <c r="AO343" i="15" s="1"/>
  <c r="AK343" i="15"/>
  <c r="AL343" i="15"/>
  <c r="AN343" i="15"/>
  <c r="AT343" i="15"/>
  <c r="AU343" i="15"/>
  <c r="AV343" i="15"/>
  <c r="AX343" i="15"/>
  <c r="AJ344" i="15"/>
  <c r="AZ344" i="15" s="1"/>
  <c r="AK344" i="15"/>
  <c r="AL344" i="15"/>
  <c r="AN344" i="15"/>
  <c r="AT344" i="15"/>
  <c r="AU344" i="15"/>
  <c r="AV344" i="15"/>
  <c r="AX344" i="15"/>
  <c r="AJ345" i="15"/>
  <c r="AK345" i="15"/>
  <c r="AL345" i="15"/>
  <c r="AN345" i="15"/>
  <c r="AT345" i="15"/>
  <c r="AU345" i="15"/>
  <c r="AV345" i="15"/>
  <c r="AX345" i="15"/>
  <c r="AJ346" i="15"/>
  <c r="AZ346" i="15" s="1"/>
  <c r="AK346" i="15"/>
  <c r="AL346" i="15"/>
  <c r="AN346" i="15"/>
  <c r="AT346" i="15"/>
  <c r="AU346" i="15"/>
  <c r="AV346" i="15"/>
  <c r="AX346" i="15"/>
  <c r="AJ347" i="15"/>
  <c r="AK347" i="15"/>
  <c r="AL347" i="15"/>
  <c r="AN347" i="15"/>
  <c r="AT347" i="15"/>
  <c r="AU347" i="15"/>
  <c r="AV347" i="15"/>
  <c r="AX347" i="15"/>
  <c r="AJ348" i="15"/>
  <c r="AK348" i="15"/>
  <c r="AL348" i="15"/>
  <c r="AN348" i="15"/>
  <c r="AT348" i="15"/>
  <c r="AU348" i="15"/>
  <c r="AV348" i="15"/>
  <c r="AX348" i="15"/>
  <c r="AJ349" i="15"/>
  <c r="AK349" i="15"/>
  <c r="AL349" i="15"/>
  <c r="AN349" i="15"/>
  <c r="AT349" i="15"/>
  <c r="AU349" i="15"/>
  <c r="AV349" i="15"/>
  <c r="AX349" i="15"/>
  <c r="AJ350" i="15"/>
  <c r="AS350" i="15" s="1"/>
  <c r="AK350" i="15"/>
  <c r="AL350" i="15"/>
  <c r="AN350" i="15"/>
  <c r="AT350" i="15"/>
  <c r="AU350" i="15"/>
  <c r="AV350" i="15"/>
  <c r="AX350" i="15"/>
  <c r="AJ351" i="15"/>
  <c r="AO351" i="15" s="1"/>
  <c r="AK351" i="15"/>
  <c r="AL351" i="15"/>
  <c r="AN351" i="15"/>
  <c r="AT351" i="15"/>
  <c r="AU351" i="15"/>
  <c r="AV351" i="15"/>
  <c r="AX351" i="15"/>
  <c r="AJ352" i="15"/>
  <c r="AP352" i="15" s="1"/>
  <c r="AK352" i="15"/>
  <c r="AL352" i="15"/>
  <c r="AN352" i="15"/>
  <c r="AT352" i="15"/>
  <c r="AU352" i="15"/>
  <c r="AV352" i="15"/>
  <c r="AX352" i="15"/>
  <c r="AJ353" i="15"/>
  <c r="AK353" i="15"/>
  <c r="AL353" i="15"/>
  <c r="AN353" i="15"/>
  <c r="AT353" i="15"/>
  <c r="AU353" i="15"/>
  <c r="AV353" i="15"/>
  <c r="AX353" i="15"/>
  <c r="AJ354" i="15"/>
  <c r="AZ354" i="15" s="1"/>
  <c r="AK354" i="15"/>
  <c r="AL354" i="15"/>
  <c r="AN354" i="15"/>
  <c r="AT354" i="15"/>
  <c r="AU354" i="15"/>
  <c r="AV354" i="15"/>
  <c r="AX354" i="15"/>
  <c r="AJ355" i="15"/>
  <c r="AZ355" i="15" s="1"/>
  <c r="AK355" i="15"/>
  <c r="AL355" i="15"/>
  <c r="AN355" i="15"/>
  <c r="AT355" i="15"/>
  <c r="AU355" i="15"/>
  <c r="AV355" i="15"/>
  <c r="AX355" i="15"/>
  <c r="AJ356" i="15"/>
  <c r="AK356" i="15"/>
  <c r="AL356" i="15"/>
  <c r="AN356" i="15"/>
  <c r="AT356" i="15"/>
  <c r="AU356" i="15"/>
  <c r="AV356" i="15"/>
  <c r="AX356" i="15"/>
  <c r="AJ357" i="15"/>
  <c r="AK357" i="15"/>
  <c r="AL357" i="15"/>
  <c r="AN357" i="15"/>
  <c r="AT357" i="15"/>
  <c r="AU357" i="15"/>
  <c r="AV357" i="15"/>
  <c r="AX357" i="15"/>
  <c r="AJ358" i="15"/>
  <c r="AO358" i="15" s="1"/>
  <c r="AK358" i="15"/>
  <c r="AL358" i="15"/>
  <c r="AN358" i="15"/>
  <c r="AT358" i="15"/>
  <c r="AU358" i="15"/>
  <c r="AV358" i="15"/>
  <c r="AX358" i="15"/>
  <c r="AJ359" i="15"/>
  <c r="AO359" i="15" s="1"/>
  <c r="AK359" i="15"/>
  <c r="AL359" i="15"/>
  <c r="AN359" i="15"/>
  <c r="AT359" i="15"/>
  <c r="AU359" i="15"/>
  <c r="AV359" i="15"/>
  <c r="AX359" i="15"/>
  <c r="AJ360" i="15"/>
  <c r="AK360" i="15"/>
  <c r="AL360" i="15"/>
  <c r="AN360" i="15"/>
  <c r="AT360" i="15"/>
  <c r="AU360" i="15"/>
  <c r="AV360" i="15"/>
  <c r="AX360" i="15"/>
  <c r="AJ361" i="15"/>
  <c r="AK361" i="15"/>
  <c r="AL361" i="15"/>
  <c r="AN361" i="15"/>
  <c r="AT361" i="15"/>
  <c r="AU361" i="15"/>
  <c r="AV361" i="15"/>
  <c r="AX361" i="15"/>
  <c r="AJ362" i="15"/>
  <c r="AZ362" i="15" s="1"/>
  <c r="AK362" i="15"/>
  <c r="AL362" i="15"/>
  <c r="AN362" i="15"/>
  <c r="AT362" i="15"/>
  <c r="AU362" i="15"/>
  <c r="AV362" i="15"/>
  <c r="AX362" i="15"/>
  <c r="AJ363" i="15"/>
  <c r="AQ363" i="15" s="1"/>
  <c r="AK363" i="15"/>
  <c r="AL363" i="15"/>
  <c r="AN363" i="15"/>
  <c r="AT363" i="15"/>
  <c r="AU363" i="15"/>
  <c r="AV363" i="15"/>
  <c r="AX363" i="15"/>
  <c r="AJ364" i="15"/>
  <c r="AK364" i="15"/>
  <c r="AL364" i="15"/>
  <c r="AN364" i="15"/>
  <c r="AT364" i="15"/>
  <c r="AU364" i="15"/>
  <c r="AV364" i="15"/>
  <c r="AX364" i="15"/>
  <c r="AJ365" i="15"/>
  <c r="AK365" i="15"/>
  <c r="AL365" i="15"/>
  <c r="AN365" i="15"/>
  <c r="AT365" i="15"/>
  <c r="AU365" i="15"/>
  <c r="AV365" i="15"/>
  <c r="AX365" i="15"/>
  <c r="AJ366" i="15"/>
  <c r="AO366" i="15" s="1"/>
  <c r="AK366" i="15"/>
  <c r="AL366" i="15"/>
  <c r="AN366" i="15"/>
  <c r="AT366" i="15"/>
  <c r="AU366" i="15"/>
  <c r="AV366" i="15"/>
  <c r="AX366" i="15"/>
  <c r="AJ367" i="15"/>
  <c r="AS367" i="15" s="1"/>
  <c r="AK367" i="15"/>
  <c r="AL367" i="15"/>
  <c r="AN367" i="15"/>
  <c r="AT367" i="15"/>
  <c r="AU367" i="15"/>
  <c r="AV367" i="15"/>
  <c r="AX367" i="15"/>
  <c r="AJ368" i="15"/>
  <c r="AO368" i="15" s="1"/>
  <c r="AK368" i="15"/>
  <c r="AL368" i="15"/>
  <c r="AN368" i="15"/>
  <c r="AT368" i="15"/>
  <c r="AU368" i="15"/>
  <c r="AV368" i="15"/>
  <c r="AX368" i="15"/>
  <c r="AJ369" i="15"/>
  <c r="AK369" i="15"/>
  <c r="AL369" i="15"/>
  <c r="AN369" i="15"/>
  <c r="AT369" i="15"/>
  <c r="AU369" i="15"/>
  <c r="AV369" i="15"/>
  <c r="AX369" i="15"/>
  <c r="AJ370" i="15"/>
  <c r="AK370" i="15"/>
  <c r="AL370" i="15"/>
  <c r="AN370" i="15"/>
  <c r="AT370" i="15"/>
  <c r="AU370" i="15"/>
  <c r="AV370" i="15"/>
  <c r="AX370" i="15"/>
  <c r="AJ371" i="15"/>
  <c r="AQ371" i="15" s="1"/>
  <c r="AK371" i="15"/>
  <c r="AL371" i="15"/>
  <c r="AN371" i="15"/>
  <c r="AT371" i="15"/>
  <c r="AU371" i="15"/>
  <c r="AV371" i="15"/>
  <c r="AX371" i="15"/>
  <c r="AJ372" i="15"/>
  <c r="AS372" i="15" s="1"/>
  <c r="AK372" i="15"/>
  <c r="AL372" i="15"/>
  <c r="AN372" i="15"/>
  <c r="AT372" i="15"/>
  <c r="AU372" i="15"/>
  <c r="AV372" i="15"/>
  <c r="AX372" i="15"/>
  <c r="AJ373" i="15"/>
  <c r="AK373" i="15"/>
  <c r="AL373" i="15"/>
  <c r="AN373" i="15"/>
  <c r="AT373" i="15"/>
  <c r="AU373" i="15"/>
  <c r="AV373" i="15"/>
  <c r="AX373" i="15"/>
  <c r="AJ374" i="15"/>
  <c r="AS374" i="15" s="1"/>
  <c r="AK374" i="15"/>
  <c r="AL374" i="15"/>
  <c r="AN374" i="15"/>
  <c r="AT374" i="15"/>
  <c r="AU374" i="15"/>
  <c r="AV374" i="15"/>
  <c r="AX374" i="15"/>
  <c r="AJ375" i="15"/>
  <c r="AQ375" i="15" s="1"/>
  <c r="AK375" i="15"/>
  <c r="AL375" i="15"/>
  <c r="AN375" i="15"/>
  <c r="AT375" i="15"/>
  <c r="AU375" i="15"/>
  <c r="AV375" i="15"/>
  <c r="AX375" i="15"/>
  <c r="AJ376" i="15"/>
  <c r="AO376" i="15" s="1"/>
  <c r="AK376" i="15"/>
  <c r="AL376" i="15"/>
  <c r="AN376" i="15"/>
  <c r="AT376" i="15"/>
  <c r="AU376" i="15"/>
  <c r="AV376" i="15"/>
  <c r="AX376" i="15"/>
  <c r="AJ377" i="15"/>
  <c r="AK377" i="15"/>
  <c r="AL377" i="15"/>
  <c r="AN377" i="15"/>
  <c r="AT377" i="15"/>
  <c r="AU377" i="15"/>
  <c r="AV377" i="15"/>
  <c r="AX377" i="15"/>
  <c r="AJ378" i="15"/>
  <c r="AP378" i="15" s="1"/>
  <c r="AK378" i="15"/>
  <c r="AL378" i="15"/>
  <c r="AN378" i="15"/>
  <c r="AT378" i="15"/>
  <c r="AU378" i="15"/>
  <c r="AV378" i="15"/>
  <c r="AX378" i="15"/>
  <c r="AJ379" i="15"/>
  <c r="AK379" i="15"/>
  <c r="AL379" i="15"/>
  <c r="AN379" i="15"/>
  <c r="AT379" i="15"/>
  <c r="AU379" i="15"/>
  <c r="AV379" i="15"/>
  <c r="AX379" i="15"/>
  <c r="AJ380" i="15"/>
  <c r="AP380" i="15" s="1"/>
  <c r="AK380" i="15"/>
  <c r="AL380" i="15"/>
  <c r="AN380" i="15"/>
  <c r="AT380" i="15"/>
  <c r="AU380" i="15"/>
  <c r="AV380" i="15"/>
  <c r="AX380" i="15"/>
  <c r="AJ381" i="15"/>
  <c r="AK381" i="15"/>
  <c r="AL381" i="15"/>
  <c r="AN381" i="15"/>
  <c r="AT381" i="15"/>
  <c r="AU381" i="15"/>
  <c r="AV381" i="15"/>
  <c r="AX381" i="15"/>
  <c r="AJ382" i="15"/>
  <c r="AZ382" i="15" s="1"/>
  <c r="AK382" i="15"/>
  <c r="AL382" i="15"/>
  <c r="AN382" i="15"/>
  <c r="AT382" i="15"/>
  <c r="AU382" i="15"/>
  <c r="AV382" i="15"/>
  <c r="AX382" i="15"/>
  <c r="AJ383" i="15"/>
  <c r="AZ383" i="15" s="1"/>
  <c r="AK383" i="15"/>
  <c r="AL383" i="15"/>
  <c r="AN383" i="15"/>
  <c r="AT383" i="15"/>
  <c r="AU383" i="15"/>
  <c r="AV383" i="15"/>
  <c r="AX383" i="15"/>
  <c r="AJ384" i="15"/>
  <c r="AO384" i="15" s="1"/>
  <c r="AK384" i="15"/>
  <c r="AL384" i="15"/>
  <c r="AN384" i="15"/>
  <c r="AT384" i="15"/>
  <c r="AU384" i="15"/>
  <c r="AV384" i="15"/>
  <c r="AX384" i="15"/>
  <c r="AJ385" i="15"/>
  <c r="AK385" i="15"/>
  <c r="AL385" i="15"/>
  <c r="AN385" i="15"/>
  <c r="AT385" i="15"/>
  <c r="AU385" i="15"/>
  <c r="AV385" i="15"/>
  <c r="AX385" i="15"/>
  <c r="AJ386" i="15"/>
  <c r="AK386" i="15"/>
  <c r="AL386" i="15"/>
  <c r="AN386" i="15"/>
  <c r="AT386" i="15"/>
  <c r="AU386" i="15"/>
  <c r="AV386" i="15"/>
  <c r="AX386" i="15"/>
  <c r="AJ387" i="15"/>
  <c r="AK387" i="15"/>
  <c r="AL387" i="15"/>
  <c r="AN387" i="15"/>
  <c r="AT387" i="15"/>
  <c r="AU387" i="15"/>
  <c r="AV387" i="15"/>
  <c r="AX387" i="15"/>
  <c r="AJ388" i="15"/>
  <c r="AK388" i="15"/>
  <c r="AL388" i="15"/>
  <c r="AN388" i="15"/>
  <c r="AT388" i="15"/>
  <c r="AU388" i="15"/>
  <c r="AV388" i="15"/>
  <c r="AX388" i="15"/>
  <c r="AJ389" i="15"/>
  <c r="AK389" i="15"/>
  <c r="AL389" i="15"/>
  <c r="AN389" i="15"/>
  <c r="AT389" i="15"/>
  <c r="AU389" i="15"/>
  <c r="AV389" i="15"/>
  <c r="AX389" i="15"/>
  <c r="AJ390" i="15"/>
  <c r="AK390" i="15"/>
  <c r="AL390" i="15"/>
  <c r="AN390" i="15"/>
  <c r="AT390" i="15"/>
  <c r="AU390" i="15"/>
  <c r="AV390" i="15"/>
  <c r="AX390" i="15"/>
  <c r="AJ391" i="15"/>
  <c r="AP391" i="15" s="1"/>
  <c r="AK391" i="15"/>
  <c r="AL391" i="15"/>
  <c r="AN391" i="15"/>
  <c r="AT391" i="15"/>
  <c r="AU391" i="15"/>
  <c r="AV391" i="15"/>
  <c r="AX391" i="15"/>
  <c r="AJ392" i="15"/>
  <c r="AS392" i="15" s="1"/>
  <c r="AK392" i="15"/>
  <c r="AL392" i="15"/>
  <c r="AN392" i="15"/>
  <c r="AT392" i="15"/>
  <c r="AU392" i="15"/>
  <c r="AV392" i="15"/>
  <c r="AX392" i="15"/>
  <c r="AJ393" i="15"/>
  <c r="AZ393" i="15" s="1"/>
  <c r="AK393" i="15"/>
  <c r="AL393" i="15"/>
  <c r="AN393" i="15"/>
  <c r="AT393" i="15"/>
  <c r="AU393" i="15"/>
  <c r="AV393" i="15"/>
  <c r="AX393" i="15"/>
  <c r="AJ394" i="15"/>
  <c r="AK394" i="15"/>
  <c r="AL394" i="15"/>
  <c r="AN394" i="15"/>
  <c r="AT394" i="15"/>
  <c r="AU394" i="15"/>
  <c r="AV394" i="15"/>
  <c r="AX394" i="15"/>
  <c r="AJ395" i="15"/>
  <c r="AO395" i="15" s="1"/>
  <c r="AK395" i="15"/>
  <c r="AL395" i="15"/>
  <c r="AN395" i="15"/>
  <c r="AT395" i="15"/>
  <c r="AU395" i="15"/>
  <c r="AV395" i="15"/>
  <c r="AX395" i="15"/>
  <c r="AJ396" i="15"/>
  <c r="AK396" i="15"/>
  <c r="AL396" i="15"/>
  <c r="AN396" i="15"/>
  <c r="AT396" i="15"/>
  <c r="AU396" i="15"/>
  <c r="AV396" i="15"/>
  <c r="AX396" i="15"/>
  <c r="AJ397" i="15"/>
  <c r="AO397" i="15" s="1"/>
  <c r="AK397" i="15"/>
  <c r="AL397" i="15"/>
  <c r="AN397" i="15"/>
  <c r="AT397" i="15"/>
  <c r="AU397" i="15"/>
  <c r="AV397" i="15"/>
  <c r="AX397" i="15"/>
  <c r="AJ398" i="15"/>
  <c r="AO398" i="15" s="1"/>
  <c r="AK398" i="15"/>
  <c r="AL398" i="15"/>
  <c r="AN398" i="15"/>
  <c r="AT398" i="15"/>
  <c r="AU398" i="15"/>
  <c r="AV398" i="15"/>
  <c r="AX398" i="15"/>
  <c r="AJ399" i="15"/>
  <c r="AZ399" i="15" s="1"/>
  <c r="AK399" i="15"/>
  <c r="AL399" i="15"/>
  <c r="AN399" i="15"/>
  <c r="AT399" i="15"/>
  <c r="AU399" i="15"/>
  <c r="AV399" i="15"/>
  <c r="AX399" i="15"/>
  <c r="AJ400" i="15"/>
  <c r="AK400" i="15"/>
  <c r="AL400" i="15"/>
  <c r="AN400" i="15"/>
  <c r="AT400" i="15"/>
  <c r="AU400" i="15"/>
  <c r="AV400" i="15"/>
  <c r="AX400" i="15"/>
  <c r="AJ401" i="15"/>
  <c r="AO401" i="15" s="1"/>
  <c r="AK401" i="15"/>
  <c r="AL401" i="15"/>
  <c r="AN401" i="15"/>
  <c r="AT401" i="15"/>
  <c r="AU401" i="15"/>
  <c r="AV401" i="15"/>
  <c r="AX401" i="15"/>
  <c r="AJ402" i="15"/>
  <c r="AK402" i="15"/>
  <c r="AL402" i="15"/>
  <c r="AN402" i="15"/>
  <c r="AT402" i="15"/>
  <c r="AU402" i="15"/>
  <c r="AV402" i="15"/>
  <c r="AX402" i="15"/>
  <c r="AJ403" i="15"/>
  <c r="AO403" i="15" s="1"/>
  <c r="AK403" i="15"/>
  <c r="AL403" i="15"/>
  <c r="AN403" i="15"/>
  <c r="AT403" i="15"/>
  <c r="AU403" i="15"/>
  <c r="AV403" i="15"/>
  <c r="AX403" i="15"/>
  <c r="AJ404" i="15"/>
  <c r="AP404" i="15" s="1"/>
  <c r="AK404" i="15"/>
  <c r="AL404" i="15"/>
  <c r="AN404" i="15"/>
  <c r="AT404" i="15"/>
  <c r="AU404" i="15"/>
  <c r="AV404" i="15"/>
  <c r="AX404" i="15"/>
  <c r="AJ405" i="15"/>
  <c r="AK405" i="15"/>
  <c r="AL405" i="15"/>
  <c r="AN405" i="15"/>
  <c r="AT405" i="15"/>
  <c r="AU405" i="15"/>
  <c r="AV405" i="15"/>
  <c r="AX405" i="15"/>
  <c r="AJ406" i="15"/>
  <c r="AK406" i="15"/>
  <c r="AL406" i="15"/>
  <c r="AN406" i="15"/>
  <c r="AT406" i="15"/>
  <c r="AU406" i="15"/>
  <c r="AV406" i="15"/>
  <c r="AX406" i="15"/>
  <c r="AJ407" i="15"/>
  <c r="AS407" i="15" s="1"/>
  <c r="AK407" i="15"/>
  <c r="AL407" i="15"/>
  <c r="AN407" i="15"/>
  <c r="AT407" i="15"/>
  <c r="AU407" i="15"/>
  <c r="AV407" i="15"/>
  <c r="AX407" i="15"/>
  <c r="AJ408" i="15"/>
  <c r="AP408" i="15" s="1"/>
  <c r="AK408" i="15"/>
  <c r="AL408" i="15"/>
  <c r="AN408" i="15"/>
  <c r="AT408" i="15"/>
  <c r="AU408" i="15"/>
  <c r="AV408" i="15"/>
  <c r="AX408" i="15"/>
  <c r="AJ409" i="15"/>
  <c r="AO409" i="15" s="1"/>
  <c r="AK409" i="15"/>
  <c r="AL409" i="15"/>
  <c r="AN409" i="15"/>
  <c r="AT409" i="15"/>
  <c r="AU409" i="15"/>
  <c r="AV409" i="15"/>
  <c r="AX409" i="15"/>
  <c r="AJ410" i="15"/>
  <c r="AK410" i="15"/>
  <c r="AL410" i="15"/>
  <c r="AN410" i="15"/>
  <c r="AT410" i="15"/>
  <c r="AU410" i="15"/>
  <c r="AV410" i="15"/>
  <c r="AX410" i="15"/>
  <c r="AJ411" i="15"/>
  <c r="AO411" i="15" s="1"/>
  <c r="AK411" i="15"/>
  <c r="AL411" i="15"/>
  <c r="AN411" i="15"/>
  <c r="AT411" i="15"/>
  <c r="AU411" i="15"/>
  <c r="AV411" i="15"/>
  <c r="AX411" i="15"/>
  <c r="AJ412" i="15"/>
  <c r="AP412" i="15" s="1"/>
  <c r="AK412" i="15"/>
  <c r="AL412" i="15"/>
  <c r="AN412" i="15"/>
  <c r="AT412" i="15"/>
  <c r="AU412" i="15"/>
  <c r="AV412" i="15"/>
  <c r="AX412" i="15"/>
  <c r="AJ413" i="15"/>
  <c r="AK413" i="15"/>
  <c r="AL413" i="15"/>
  <c r="AN413" i="15"/>
  <c r="AT413" i="15"/>
  <c r="AU413" i="15"/>
  <c r="AV413" i="15"/>
  <c r="AX413" i="15"/>
  <c r="AJ414" i="15"/>
  <c r="AO414" i="15" s="1"/>
  <c r="AK414" i="15"/>
  <c r="AL414" i="15"/>
  <c r="AN414" i="15"/>
  <c r="AT414" i="15"/>
  <c r="AU414" i="15"/>
  <c r="AV414" i="15"/>
  <c r="AX414" i="15"/>
  <c r="AJ415" i="15"/>
  <c r="AK415" i="15"/>
  <c r="AL415" i="15"/>
  <c r="AN415" i="15"/>
  <c r="AT415" i="15"/>
  <c r="AU415" i="15"/>
  <c r="AV415" i="15"/>
  <c r="AX415" i="15"/>
  <c r="AJ416" i="15"/>
  <c r="AK416" i="15"/>
  <c r="AL416" i="15"/>
  <c r="AN416" i="15"/>
  <c r="AT416" i="15"/>
  <c r="AU416" i="15"/>
  <c r="AV416" i="15"/>
  <c r="AX416" i="15"/>
  <c r="AJ417" i="15"/>
  <c r="AK417" i="15"/>
  <c r="AL417" i="15"/>
  <c r="AN417" i="15"/>
  <c r="AT417" i="15"/>
  <c r="AU417" i="15"/>
  <c r="AV417" i="15"/>
  <c r="AX417" i="15"/>
  <c r="AJ418" i="15"/>
  <c r="AZ418" i="15" s="1"/>
  <c r="AK418" i="15"/>
  <c r="AL418" i="15"/>
  <c r="AN418" i="15"/>
  <c r="AT418" i="15"/>
  <c r="AU418" i="15"/>
  <c r="AV418" i="15"/>
  <c r="AX418" i="15"/>
  <c r="AJ419" i="15"/>
  <c r="AO419" i="15" s="1"/>
  <c r="AK419" i="15"/>
  <c r="AL419" i="15"/>
  <c r="AN419" i="15"/>
  <c r="AT419" i="15"/>
  <c r="AU419" i="15"/>
  <c r="AV419" i="15"/>
  <c r="AX419" i="15"/>
  <c r="AJ420" i="15"/>
  <c r="AP420" i="15" s="1"/>
  <c r="AK420" i="15"/>
  <c r="AL420" i="15"/>
  <c r="AN420" i="15"/>
  <c r="AT420" i="15"/>
  <c r="AU420" i="15"/>
  <c r="AV420" i="15"/>
  <c r="AX420" i="15"/>
  <c r="AJ421" i="15"/>
  <c r="AK421" i="15"/>
  <c r="AL421" i="15"/>
  <c r="AN421" i="15"/>
  <c r="AT421" i="15"/>
  <c r="AU421" i="15"/>
  <c r="AV421" i="15"/>
  <c r="AX421" i="15"/>
  <c r="AJ422" i="15"/>
  <c r="AS422" i="15" s="1"/>
  <c r="AK422" i="15"/>
  <c r="AL422" i="15"/>
  <c r="AN422" i="15"/>
  <c r="AT422" i="15"/>
  <c r="AU422" i="15"/>
  <c r="AV422" i="15"/>
  <c r="AX422" i="15"/>
  <c r="AJ423" i="15"/>
  <c r="AO423" i="15" s="1"/>
  <c r="AK423" i="15"/>
  <c r="AL423" i="15"/>
  <c r="AN423" i="15"/>
  <c r="AT423" i="15"/>
  <c r="AU423" i="15"/>
  <c r="AV423" i="15"/>
  <c r="AX423" i="15"/>
  <c r="AJ424" i="15"/>
  <c r="AP424" i="15" s="1"/>
  <c r="AK424" i="15"/>
  <c r="AL424" i="15"/>
  <c r="AN424" i="15"/>
  <c r="AT424" i="15"/>
  <c r="AU424" i="15"/>
  <c r="AV424" i="15"/>
  <c r="AX424" i="15"/>
  <c r="AJ425" i="15"/>
  <c r="AK425" i="15"/>
  <c r="AL425" i="15"/>
  <c r="AN425" i="15"/>
  <c r="AT425" i="15"/>
  <c r="AU425" i="15"/>
  <c r="AV425" i="15"/>
  <c r="AX425" i="15"/>
  <c r="AJ426" i="15"/>
  <c r="AO426" i="15" s="1"/>
  <c r="AK426" i="15"/>
  <c r="AL426" i="15"/>
  <c r="AN426" i="15"/>
  <c r="AT426" i="15"/>
  <c r="AU426" i="15"/>
  <c r="AV426" i="15"/>
  <c r="AX426" i="15"/>
  <c r="AJ427" i="15"/>
  <c r="AK427" i="15"/>
  <c r="AL427" i="15"/>
  <c r="AN427" i="15"/>
  <c r="AT427" i="15"/>
  <c r="AU427" i="15"/>
  <c r="AV427" i="15"/>
  <c r="AX427" i="15"/>
  <c r="AJ428" i="15"/>
  <c r="AO428" i="15" s="1"/>
  <c r="AK428" i="15"/>
  <c r="AL428" i="15"/>
  <c r="AN428" i="15"/>
  <c r="AT428" i="15"/>
  <c r="AU428" i="15"/>
  <c r="AV428" i="15"/>
  <c r="AX428" i="15"/>
  <c r="AJ429" i="15"/>
  <c r="AP429" i="15" s="1"/>
  <c r="AK429" i="15"/>
  <c r="AL429" i="15"/>
  <c r="AN429" i="15"/>
  <c r="AT429" i="15"/>
  <c r="AU429" i="15"/>
  <c r="AV429" i="15"/>
  <c r="AX429" i="15"/>
  <c r="AJ430" i="15"/>
  <c r="AO430" i="15" s="1"/>
  <c r="AK430" i="15"/>
  <c r="AL430" i="15"/>
  <c r="AN430" i="15"/>
  <c r="AT430" i="15"/>
  <c r="AU430" i="15"/>
  <c r="AV430" i="15"/>
  <c r="AX430" i="15"/>
  <c r="AJ431" i="15"/>
  <c r="AO431" i="15" s="1"/>
  <c r="AK431" i="15"/>
  <c r="AL431" i="15"/>
  <c r="AN431" i="15"/>
  <c r="AT431" i="15"/>
  <c r="AU431" i="15"/>
  <c r="AV431" i="15"/>
  <c r="AX431" i="15"/>
  <c r="AJ432" i="15"/>
  <c r="AP432" i="15" s="1"/>
  <c r="AK432" i="15"/>
  <c r="AL432" i="15"/>
  <c r="AN432" i="15"/>
  <c r="AT432" i="15"/>
  <c r="AU432" i="15"/>
  <c r="AV432" i="15"/>
  <c r="AX432" i="15"/>
  <c r="AJ433" i="15"/>
  <c r="AP433" i="15" s="1"/>
  <c r="AK433" i="15"/>
  <c r="AL433" i="15"/>
  <c r="AN433" i="15"/>
  <c r="AT433" i="15"/>
  <c r="AU433" i="15"/>
  <c r="AV433" i="15"/>
  <c r="AX433" i="15"/>
  <c r="AJ434" i="15"/>
  <c r="AK434" i="15"/>
  <c r="AL434" i="15"/>
  <c r="AN434" i="15"/>
  <c r="AT434" i="15"/>
  <c r="AU434" i="15"/>
  <c r="AV434" i="15"/>
  <c r="AX434" i="15"/>
  <c r="AJ435" i="15"/>
  <c r="AO435" i="15" s="1"/>
  <c r="AK435" i="15"/>
  <c r="AL435" i="15"/>
  <c r="AN435" i="15"/>
  <c r="AT435" i="15"/>
  <c r="AU435" i="15"/>
  <c r="AV435" i="15"/>
  <c r="AX435" i="15"/>
  <c r="AJ436" i="15"/>
  <c r="AK436" i="15"/>
  <c r="AL436" i="15"/>
  <c r="AN436" i="15"/>
  <c r="AT436" i="15"/>
  <c r="AU436" i="15"/>
  <c r="AV436" i="15"/>
  <c r="AX436" i="15"/>
  <c r="AJ437" i="15"/>
  <c r="AK437" i="15"/>
  <c r="AL437" i="15"/>
  <c r="AN437" i="15"/>
  <c r="AT437" i="15"/>
  <c r="AU437" i="15"/>
  <c r="AV437" i="15"/>
  <c r="AX437" i="15"/>
  <c r="AJ438" i="15"/>
  <c r="AO438" i="15" s="1"/>
  <c r="AK438" i="15"/>
  <c r="AL438" i="15"/>
  <c r="AN438" i="15"/>
  <c r="AT438" i="15"/>
  <c r="AU438" i="15"/>
  <c r="AV438" i="15"/>
  <c r="AX438" i="15"/>
  <c r="AJ439" i="15"/>
  <c r="AO439" i="15" s="1"/>
  <c r="AK439" i="15"/>
  <c r="AL439" i="15"/>
  <c r="AN439" i="15"/>
  <c r="AT439" i="15"/>
  <c r="AU439" i="15"/>
  <c r="AV439" i="15"/>
  <c r="AX439" i="15"/>
  <c r="AJ440" i="15"/>
  <c r="AP440" i="15" s="1"/>
  <c r="AK440" i="15"/>
  <c r="AL440" i="15"/>
  <c r="AN440" i="15"/>
  <c r="AT440" i="15"/>
  <c r="AU440" i="15"/>
  <c r="AV440" i="15"/>
  <c r="AX440" i="15"/>
  <c r="AJ441" i="15"/>
  <c r="AK441" i="15"/>
  <c r="AL441" i="15"/>
  <c r="AN441" i="15"/>
  <c r="AT441" i="15"/>
  <c r="AU441" i="15"/>
  <c r="AV441" i="15"/>
  <c r="AX441" i="15"/>
  <c r="AJ442" i="15"/>
  <c r="AQ442" i="15" s="1"/>
  <c r="AK442" i="15"/>
  <c r="AL442" i="15"/>
  <c r="AN442" i="15"/>
  <c r="AT442" i="15"/>
  <c r="AU442" i="15"/>
  <c r="AV442" i="15"/>
  <c r="AX442" i="15"/>
  <c r="AJ443" i="15"/>
  <c r="AK443" i="15"/>
  <c r="AL443" i="15"/>
  <c r="AN443" i="15"/>
  <c r="AT443" i="15"/>
  <c r="AU443" i="15"/>
  <c r="AV443" i="15"/>
  <c r="AX443" i="15"/>
  <c r="AJ444" i="15"/>
  <c r="AK444" i="15"/>
  <c r="AL444" i="15"/>
  <c r="AN444" i="15"/>
  <c r="AT444" i="15"/>
  <c r="AU444" i="15"/>
  <c r="AV444" i="15"/>
  <c r="AX444" i="15"/>
  <c r="AJ445" i="15"/>
  <c r="AK445" i="15"/>
  <c r="AL445" i="15"/>
  <c r="AN445" i="15"/>
  <c r="AT445" i="15"/>
  <c r="AU445" i="15"/>
  <c r="AV445" i="15"/>
  <c r="AX445" i="15"/>
  <c r="AJ446" i="15"/>
  <c r="AZ446" i="15" s="1"/>
  <c r="AK446" i="15"/>
  <c r="AL446" i="15"/>
  <c r="AN446" i="15"/>
  <c r="AT446" i="15"/>
  <c r="AU446" i="15"/>
  <c r="AV446" i="15"/>
  <c r="AX446" i="15"/>
  <c r="AJ447" i="15"/>
  <c r="AK447" i="15"/>
  <c r="AL447" i="15"/>
  <c r="AN447" i="15"/>
  <c r="AT447" i="15"/>
  <c r="AU447" i="15"/>
  <c r="AV447" i="15"/>
  <c r="AX447" i="15"/>
  <c r="AJ448" i="15"/>
  <c r="AK448" i="15"/>
  <c r="AL448" i="15"/>
  <c r="AN448" i="15"/>
  <c r="AT448" i="15"/>
  <c r="AU448" i="15"/>
  <c r="AV448" i="15"/>
  <c r="AX448" i="15"/>
  <c r="AJ449" i="15"/>
  <c r="AP449" i="15" s="1"/>
  <c r="AK449" i="15"/>
  <c r="AL449" i="15"/>
  <c r="AN449" i="15"/>
  <c r="AT449" i="15"/>
  <c r="AU449" i="15"/>
  <c r="AV449" i="15"/>
  <c r="AX449" i="15"/>
  <c r="AJ450" i="15"/>
  <c r="AK450" i="15"/>
  <c r="AL450" i="15"/>
  <c r="AN450" i="15"/>
  <c r="AT450" i="15"/>
  <c r="AU450" i="15"/>
  <c r="AV450" i="15"/>
  <c r="AX450" i="15"/>
  <c r="AJ451" i="15"/>
  <c r="AZ451" i="15" s="1"/>
  <c r="AK451" i="15"/>
  <c r="AL451" i="15"/>
  <c r="AN451" i="15"/>
  <c r="AT451" i="15"/>
  <c r="AU451" i="15"/>
  <c r="AV451" i="15"/>
  <c r="AX451" i="15"/>
  <c r="AJ452" i="15"/>
  <c r="AK452" i="15"/>
  <c r="AL452" i="15"/>
  <c r="AN452" i="15"/>
  <c r="AT452" i="15"/>
  <c r="AU452" i="15"/>
  <c r="AV452" i="15"/>
  <c r="AX452" i="15"/>
  <c r="AJ453" i="15"/>
  <c r="AQ453" i="15" s="1"/>
  <c r="AK453" i="15"/>
  <c r="AL453" i="15"/>
  <c r="AN453" i="15"/>
  <c r="AT453" i="15"/>
  <c r="AU453" i="15"/>
  <c r="AV453" i="15"/>
  <c r="AX453" i="15"/>
  <c r="AJ454" i="15"/>
  <c r="AO454" i="15" s="1"/>
  <c r="AK454" i="15"/>
  <c r="AL454" i="15"/>
  <c r="AN454" i="15"/>
  <c r="AT454" i="15"/>
  <c r="AU454" i="15"/>
  <c r="AV454" i="15"/>
  <c r="AX454" i="15"/>
  <c r="AJ455" i="15"/>
  <c r="AO455" i="15" s="1"/>
  <c r="AK455" i="15"/>
  <c r="AL455" i="15"/>
  <c r="AN455" i="15"/>
  <c r="AT455" i="15"/>
  <c r="AU455" i="15"/>
  <c r="AV455" i="15"/>
  <c r="AX455" i="15"/>
  <c r="AJ456" i="15"/>
  <c r="AS456" i="15" s="1"/>
  <c r="AK456" i="15"/>
  <c r="AL456" i="15"/>
  <c r="AN456" i="15"/>
  <c r="AT456" i="15"/>
  <c r="AU456" i="15"/>
  <c r="AV456" i="15"/>
  <c r="AX456" i="15"/>
  <c r="AJ457" i="15"/>
  <c r="AK457" i="15"/>
  <c r="AL457" i="15"/>
  <c r="AN457" i="15"/>
  <c r="AT457" i="15"/>
  <c r="AU457" i="15"/>
  <c r="AV457" i="15"/>
  <c r="AX457" i="15"/>
  <c r="AJ458" i="15"/>
  <c r="AZ458" i="15" s="1"/>
  <c r="AK458" i="15"/>
  <c r="AL458" i="15"/>
  <c r="AN458" i="15"/>
  <c r="AT458" i="15"/>
  <c r="AU458" i="15"/>
  <c r="AV458" i="15"/>
  <c r="AX458" i="15"/>
  <c r="AJ459" i="15"/>
  <c r="AZ459" i="15" s="1"/>
  <c r="AK459" i="15"/>
  <c r="AL459" i="15"/>
  <c r="AN459" i="15"/>
  <c r="AT459" i="15"/>
  <c r="AU459" i="15"/>
  <c r="AV459" i="15"/>
  <c r="AX459" i="15"/>
  <c r="AJ460" i="15"/>
  <c r="AK460" i="15"/>
  <c r="AL460" i="15"/>
  <c r="AN460" i="15"/>
  <c r="AT460" i="15"/>
  <c r="AU460" i="15"/>
  <c r="AV460" i="15"/>
  <c r="AX460" i="15"/>
  <c r="AJ461" i="15"/>
  <c r="AP461" i="15" s="1"/>
  <c r="AK461" i="15"/>
  <c r="AL461" i="15"/>
  <c r="AN461" i="15"/>
  <c r="AT461" i="15"/>
  <c r="AU461" i="15"/>
  <c r="AV461" i="15"/>
  <c r="AX461" i="15"/>
  <c r="AJ462" i="15"/>
  <c r="AK462" i="15"/>
  <c r="AL462" i="15"/>
  <c r="AN462" i="15"/>
  <c r="AT462" i="15"/>
  <c r="AU462" i="15"/>
  <c r="AV462" i="15"/>
  <c r="AX462" i="15"/>
  <c r="AJ463" i="15"/>
  <c r="AK463" i="15"/>
  <c r="AL463" i="15"/>
  <c r="AN463" i="15"/>
  <c r="AT463" i="15"/>
  <c r="AU463" i="15"/>
  <c r="AV463" i="15"/>
  <c r="AX463" i="15"/>
  <c r="AJ464" i="15"/>
  <c r="AP464" i="15" s="1"/>
  <c r="AK464" i="15"/>
  <c r="AL464" i="15"/>
  <c r="AN464" i="15"/>
  <c r="AT464" i="15"/>
  <c r="AU464" i="15"/>
  <c r="AV464" i="15"/>
  <c r="AX464" i="15"/>
  <c r="AJ465" i="15"/>
  <c r="AK465" i="15"/>
  <c r="AL465" i="15"/>
  <c r="AN465" i="15"/>
  <c r="AT465" i="15"/>
  <c r="AU465" i="15"/>
  <c r="AV465" i="15"/>
  <c r="AX465" i="15"/>
  <c r="AJ466" i="15"/>
  <c r="AZ466" i="15" s="1"/>
  <c r="AK466" i="15"/>
  <c r="AL466" i="15"/>
  <c r="AN466" i="15"/>
  <c r="AT466" i="15"/>
  <c r="AU466" i="15"/>
  <c r="AV466" i="15"/>
  <c r="AX466" i="15"/>
  <c r="AJ467" i="15"/>
  <c r="AP467" i="15" s="1"/>
  <c r="AK467" i="15"/>
  <c r="AL467" i="15"/>
  <c r="AN467" i="15"/>
  <c r="AT467" i="15"/>
  <c r="AU467" i="15"/>
  <c r="AV467" i="15"/>
  <c r="AX467" i="15"/>
  <c r="AJ468" i="15"/>
  <c r="AK468" i="15"/>
  <c r="AL468" i="15"/>
  <c r="AN468" i="15"/>
  <c r="AT468" i="15"/>
  <c r="AU468" i="15"/>
  <c r="AV468" i="15"/>
  <c r="AX468" i="15"/>
  <c r="AJ469" i="15"/>
  <c r="AZ469" i="15" s="1"/>
  <c r="AK469" i="15"/>
  <c r="AL469" i="15"/>
  <c r="AN469" i="15"/>
  <c r="AT469" i="15"/>
  <c r="AU469" i="15"/>
  <c r="AV469" i="15"/>
  <c r="AX469" i="15"/>
  <c r="AJ470" i="15"/>
  <c r="AZ470" i="15" s="1"/>
  <c r="AK470" i="15"/>
  <c r="AL470" i="15"/>
  <c r="AN470" i="15"/>
  <c r="AT470" i="15"/>
  <c r="AU470" i="15"/>
  <c r="AV470" i="15"/>
  <c r="AX470" i="15"/>
  <c r="AJ471" i="15"/>
  <c r="AZ471" i="15" s="1"/>
  <c r="AK471" i="15"/>
  <c r="AL471" i="15"/>
  <c r="AN471" i="15"/>
  <c r="AT471" i="15"/>
  <c r="AU471" i="15"/>
  <c r="AV471" i="15"/>
  <c r="AX471" i="15"/>
  <c r="AJ472" i="15"/>
  <c r="AZ472" i="15" s="1"/>
  <c r="AK472" i="15"/>
  <c r="AL472" i="15"/>
  <c r="AN472" i="15"/>
  <c r="AT472" i="15"/>
  <c r="AU472" i="15"/>
  <c r="AV472" i="15"/>
  <c r="AX472" i="15"/>
  <c r="AJ473" i="15"/>
  <c r="AK473" i="15"/>
  <c r="AL473" i="15"/>
  <c r="AN473" i="15"/>
  <c r="AT473" i="15"/>
  <c r="AU473" i="15"/>
  <c r="AV473" i="15"/>
  <c r="AX473" i="15"/>
  <c r="AJ474" i="15"/>
  <c r="AK474" i="15"/>
  <c r="AL474" i="15"/>
  <c r="AN474" i="15"/>
  <c r="AT474" i="15"/>
  <c r="AU474" i="15"/>
  <c r="AV474" i="15"/>
  <c r="AX474" i="15"/>
  <c r="AJ475" i="15"/>
  <c r="AQ475" i="15" s="1"/>
  <c r="AK475" i="15"/>
  <c r="AL475" i="15"/>
  <c r="AN475" i="15"/>
  <c r="AT475" i="15"/>
  <c r="AU475" i="15"/>
  <c r="AV475" i="15"/>
  <c r="AX475" i="15"/>
  <c r="AJ476" i="15"/>
  <c r="AK476" i="15"/>
  <c r="AL476" i="15"/>
  <c r="AN476" i="15"/>
  <c r="AT476" i="15"/>
  <c r="AU476" i="15"/>
  <c r="AV476" i="15"/>
  <c r="AX476" i="15"/>
  <c r="AJ477" i="15"/>
  <c r="AK477" i="15"/>
  <c r="AL477" i="15"/>
  <c r="AN477" i="15"/>
  <c r="AT477" i="15"/>
  <c r="AU477" i="15"/>
  <c r="AV477" i="15"/>
  <c r="AX477" i="15"/>
  <c r="AJ478" i="15"/>
  <c r="AZ478" i="15" s="1"/>
  <c r="AK478" i="15"/>
  <c r="AL478" i="15"/>
  <c r="AN478" i="15"/>
  <c r="AT478" i="15"/>
  <c r="AU478" i="15"/>
  <c r="AV478" i="15"/>
  <c r="AX478" i="15"/>
  <c r="AJ479" i="15"/>
  <c r="AK479" i="15"/>
  <c r="AL479" i="15"/>
  <c r="AN479" i="15"/>
  <c r="AT479" i="15"/>
  <c r="AU479" i="15"/>
  <c r="AV479" i="15"/>
  <c r="AX479" i="15"/>
  <c r="AJ480" i="15"/>
  <c r="AO480" i="15" s="1"/>
  <c r="AK480" i="15"/>
  <c r="AL480" i="15"/>
  <c r="AN480" i="15"/>
  <c r="AT480" i="15"/>
  <c r="AU480" i="15"/>
  <c r="AV480" i="15"/>
  <c r="AX480" i="15"/>
  <c r="AJ481" i="15"/>
  <c r="AK481" i="15"/>
  <c r="AL481" i="15"/>
  <c r="AN481" i="15"/>
  <c r="AT481" i="15"/>
  <c r="AU481" i="15"/>
  <c r="AV481" i="15"/>
  <c r="AX481" i="15"/>
  <c r="AJ482" i="15"/>
  <c r="AZ482" i="15" s="1"/>
  <c r="AK482" i="15"/>
  <c r="AL482" i="15"/>
  <c r="AN482" i="15"/>
  <c r="AT482" i="15"/>
  <c r="AU482" i="15"/>
  <c r="AV482" i="15"/>
  <c r="AX482" i="15"/>
  <c r="AJ483" i="15"/>
  <c r="AQ483" i="15" s="1"/>
  <c r="AK483" i="15"/>
  <c r="AL483" i="15"/>
  <c r="AN483" i="15"/>
  <c r="AT483" i="15"/>
  <c r="AU483" i="15"/>
  <c r="AV483" i="15"/>
  <c r="AX483" i="15"/>
  <c r="AJ484" i="15"/>
  <c r="AK484" i="15"/>
  <c r="AL484" i="15"/>
  <c r="AN484" i="15"/>
  <c r="AT484" i="15"/>
  <c r="AU484" i="15"/>
  <c r="AV484" i="15"/>
  <c r="AX484" i="15"/>
  <c r="AJ485" i="15"/>
  <c r="AP485" i="15" s="1"/>
  <c r="AK485" i="15"/>
  <c r="AL485" i="15"/>
  <c r="AN485" i="15"/>
  <c r="AT485" i="15"/>
  <c r="AU485" i="15"/>
  <c r="AV485" i="15"/>
  <c r="AX485" i="15"/>
  <c r="AJ486" i="15"/>
  <c r="AK486" i="15"/>
  <c r="AL486" i="15"/>
  <c r="AN486" i="15"/>
  <c r="AT486" i="15"/>
  <c r="AU486" i="15"/>
  <c r="AV486" i="15"/>
  <c r="AX486" i="15"/>
  <c r="AJ487" i="15"/>
  <c r="AK487" i="15"/>
  <c r="AL487" i="15"/>
  <c r="AN487" i="15"/>
  <c r="AT487" i="15"/>
  <c r="AU487" i="15"/>
  <c r="AV487" i="15"/>
  <c r="AX487" i="15"/>
  <c r="AJ488" i="15"/>
  <c r="AZ488" i="15" s="1"/>
  <c r="AK488" i="15"/>
  <c r="AL488" i="15"/>
  <c r="AN488" i="15"/>
  <c r="AT488" i="15"/>
  <c r="AU488" i="15"/>
  <c r="AV488" i="15"/>
  <c r="AX488" i="15"/>
  <c r="AJ489" i="15"/>
  <c r="AK489" i="15"/>
  <c r="AL489" i="15"/>
  <c r="AN489" i="15"/>
  <c r="AT489" i="15"/>
  <c r="AU489" i="15"/>
  <c r="AV489" i="15"/>
  <c r="AX489" i="15"/>
  <c r="AJ490" i="15"/>
  <c r="AZ490" i="15" s="1"/>
  <c r="AK490" i="15"/>
  <c r="AL490" i="15"/>
  <c r="AN490" i="15"/>
  <c r="AT490" i="15"/>
  <c r="AU490" i="15"/>
  <c r="AV490" i="15"/>
  <c r="AX490" i="15"/>
  <c r="AJ491" i="15"/>
  <c r="AO491" i="15" s="1"/>
  <c r="AK491" i="15"/>
  <c r="AL491" i="15"/>
  <c r="AN491" i="15"/>
  <c r="AT491" i="15"/>
  <c r="AU491" i="15"/>
  <c r="AV491" i="15"/>
  <c r="AX491" i="15"/>
  <c r="AJ492" i="15"/>
  <c r="AK492" i="15"/>
  <c r="AL492" i="15"/>
  <c r="AN492" i="15"/>
  <c r="AT492" i="15"/>
  <c r="AU492" i="15"/>
  <c r="AV492" i="15"/>
  <c r="AX492" i="15"/>
  <c r="AJ493" i="15"/>
  <c r="AK493" i="15"/>
  <c r="AL493" i="15"/>
  <c r="AN493" i="15"/>
  <c r="AT493" i="15"/>
  <c r="AU493" i="15"/>
  <c r="AV493" i="15"/>
  <c r="AX493" i="15"/>
  <c r="AJ494" i="15"/>
  <c r="AZ494" i="15" s="1"/>
  <c r="AK494" i="15"/>
  <c r="AL494" i="15"/>
  <c r="AN494" i="15"/>
  <c r="AT494" i="15"/>
  <c r="AU494" i="15"/>
  <c r="AV494" i="15"/>
  <c r="AX494" i="15"/>
  <c r="AJ495" i="15"/>
  <c r="AZ495" i="15" s="1"/>
  <c r="AK495" i="15"/>
  <c r="AL495" i="15"/>
  <c r="AN495" i="15"/>
  <c r="AT495" i="15"/>
  <c r="AU495" i="15"/>
  <c r="AV495" i="15"/>
  <c r="AX495" i="15"/>
  <c r="AJ496" i="15"/>
  <c r="AK496" i="15"/>
  <c r="AL496" i="15"/>
  <c r="AN496" i="15"/>
  <c r="AT496" i="15"/>
  <c r="AU496" i="15"/>
  <c r="AV496" i="15"/>
  <c r="AX496" i="15"/>
  <c r="AJ497" i="15"/>
  <c r="AP497" i="15" s="1"/>
  <c r="AK497" i="15"/>
  <c r="AL497" i="15"/>
  <c r="AN497" i="15"/>
  <c r="AT497" i="15"/>
  <c r="AU497" i="15"/>
  <c r="AV497" i="15"/>
  <c r="AX497" i="15"/>
  <c r="AJ498" i="15"/>
  <c r="AK498" i="15"/>
  <c r="AL498" i="15"/>
  <c r="AN498" i="15"/>
  <c r="AT498" i="15"/>
  <c r="AU498" i="15"/>
  <c r="AV498" i="15"/>
  <c r="AX498" i="15"/>
  <c r="AJ499" i="15"/>
  <c r="AZ499" i="15" s="1"/>
  <c r="AK499" i="15"/>
  <c r="AL499" i="15"/>
  <c r="AN499" i="15"/>
  <c r="AT499" i="15"/>
  <c r="AU499" i="15"/>
  <c r="AV499" i="15"/>
  <c r="AX499" i="15"/>
  <c r="AJ500" i="15"/>
  <c r="AK500" i="15"/>
  <c r="AL500" i="15"/>
  <c r="AN500" i="15"/>
  <c r="AT500" i="15"/>
  <c r="AU500" i="15"/>
  <c r="AV500" i="15"/>
  <c r="AX500" i="15"/>
  <c r="AJ501" i="15"/>
  <c r="AP501" i="15" s="1"/>
  <c r="AK501" i="15"/>
  <c r="AL501" i="15"/>
  <c r="AN501" i="15"/>
  <c r="AT501" i="15"/>
  <c r="AU501" i="15"/>
  <c r="AV501" i="15"/>
  <c r="AX501" i="15"/>
  <c r="AJ502" i="15"/>
  <c r="AO502" i="15" s="1"/>
  <c r="AK502" i="15"/>
  <c r="AL502" i="15"/>
  <c r="AN502" i="15"/>
  <c r="AT502" i="15"/>
  <c r="AU502" i="15"/>
  <c r="AV502" i="15"/>
  <c r="AX502" i="15"/>
  <c r="AJ503" i="15"/>
  <c r="AK503" i="15"/>
  <c r="AL503" i="15"/>
  <c r="AN503" i="15"/>
  <c r="AT503" i="15"/>
  <c r="AU503" i="15"/>
  <c r="AV503" i="15"/>
  <c r="AX503" i="15"/>
  <c r="AJ504" i="15"/>
  <c r="AK504" i="15"/>
  <c r="AL504" i="15"/>
  <c r="AN504" i="15"/>
  <c r="AT504" i="15"/>
  <c r="AU504" i="15"/>
  <c r="AV504" i="15"/>
  <c r="AX504" i="15"/>
  <c r="AJ505" i="15"/>
  <c r="AK505" i="15"/>
  <c r="AL505" i="15"/>
  <c r="AN505" i="15"/>
  <c r="AT505" i="15"/>
  <c r="AU505" i="15"/>
  <c r="AV505" i="15"/>
  <c r="AX505" i="15"/>
  <c r="AJ506" i="15"/>
  <c r="AP506" i="15" s="1"/>
  <c r="AK506" i="15"/>
  <c r="AL506" i="15"/>
  <c r="AN506" i="15"/>
  <c r="AT506" i="15"/>
  <c r="AU506" i="15"/>
  <c r="AV506" i="15"/>
  <c r="AX506" i="15"/>
  <c r="AJ507" i="15"/>
  <c r="AZ507" i="15" s="1"/>
  <c r="AK507" i="15"/>
  <c r="AL507" i="15"/>
  <c r="AN507" i="15"/>
  <c r="AT507" i="15"/>
  <c r="AU507" i="15"/>
  <c r="AV507" i="15"/>
  <c r="AX507" i="15"/>
  <c r="AJ508" i="15"/>
  <c r="AK508" i="15"/>
  <c r="AL508" i="15"/>
  <c r="AN508" i="15"/>
  <c r="AT508" i="15"/>
  <c r="AU508" i="15"/>
  <c r="AV508" i="15"/>
  <c r="AX508" i="15"/>
  <c r="AJ509" i="15"/>
  <c r="AP509" i="15" s="1"/>
  <c r="AK509" i="15"/>
  <c r="AL509" i="15"/>
  <c r="AN509" i="15"/>
  <c r="AT509" i="15"/>
  <c r="AU509" i="15"/>
  <c r="AV509" i="15"/>
  <c r="AX509" i="15"/>
  <c r="AJ510" i="15"/>
  <c r="AQ510" i="15" s="1"/>
  <c r="AK510" i="15"/>
  <c r="AL510" i="15"/>
  <c r="AN510" i="15"/>
  <c r="AT510" i="15"/>
  <c r="AU510" i="15"/>
  <c r="AV510" i="15"/>
  <c r="AX510" i="15"/>
  <c r="AJ511" i="15"/>
  <c r="AP511" i="15" s="1"/>
  <c r="AK511" i="15"/>
  <c r="AL511" i="15"/>
  <c r="AN511" i="15"/>
  <c r="AT511" i="15"/>
  <c r="AU511" i="15"/>
  <c r="AV511" i="15"/>
  <c r="AX511" i="15"/>
  <c r="AJ512" i="15"/>
  <c r="AK512" i="15"/>
  <c r="AL512" i="15"/>
  <c r="AN512" i="15"/>
  <c r="AT512" i="15"/>
  <c r="AU512" i="15"/>
  <c r="AV512" i="15"/>
  <c r="AX512" i="15"/>
  <c r="AJ513" i="15"/>
  <c r="AP513" i="15" s="1"/>
  <c r="AK513" i="15"/>
  <c r="AL513" i="15"/>
  <c r="AN513" i="15"/>
  <c r="AT513" i="15"/>
  <c r="AU513" i="15"/>
  <c r="AV513" i="15"/>
  <c r="AX513" i="15"/>
  <c r="AJ514" i="15"/>
  <c r="AZ514" i="15" s="1"/>
  <c r="AK514" i="15"/>
  <c r="AL514" i="15"/>
  <c r="AN514" i="15"/>
  <c r="AT514" i="15"/>
  <c r="AU514" i="15"/>
  <c r="AV514" i="15"/>
  <c r="AX514" i="15"/>
  <c r="AJ515" i="15"/>
  <c r="AS515" i="15" s="1"/>
  <c r="AK515" i="15"/>
  <c r="AL515" i="15"/>
  <c r="AN515" i="15"/>
  <c r="AT515" i="15"/>
  <c r="AU515" i="15"/>
  <c r="AV515" i="15"/>
  <c r="AX515" i="15"/>
  <c r="AJ516" i="15"/>
  <c r="AK516" i="15"/>
  <c r="AL516" i="15"/>
  <c r="AN516" i="15"/>
  <c r="AT516" i="15"/>
  <c r="AU516" i="15"/>
  <c r="AV516" i="15"/>
  <c r="AX516" i="15"/>
  <c r="AJ517" i="15"/>
  <c r="AO517" i="15" s="1"/>
  <c r="AK517" i="15"/>
  <c r="AL517" i="15"/>
  <c r="AN517" i="15"/>
  <c r="AT517" i="15"/>
  <c r="AU517" i="15"/>
  <c r="AV517" i="15"/>
  <c r="AX517" i="15"/>
  <c r="AJ518" i="15"/>
  <c r="AK518" i="15"/>
  <c r="AL518" i="15"/>
  <c r="AN518" i="15"/>
  <c r="AT518" i="15"/>
  <c r="AU518" i="15"/>
  <c r="AV518" i="15"/>
  <c r="AX518" i="15"/>
  <c r="AJ519" i="15"/>
  <c r="AO519" i="15" s="1"/>
  <c r="AK519" i="15"/>
  <c r="AL519" i="15"/>
  <c r="AN519" i="15"/>
  <c r="AT519" i="15"/>
  <c r="AU519" i="15"/>
  <c r="AV519" i="15"/>
  <c r="AX519" i="15"/>
  <c r="AJ520" i="15"/>
  <c r="AK520" i="15"/>
  <c r="AL520" i="15"/>
  <c r="AN520" i="15"/>
  <c r="AT520" i="15"/>
  <c r="AU520" i="15"/>
  <c r="AV520" i="15"/>
  <c r="AX520" i="15"/>
  <c r="AJ521" i="15"/>
  <c r="AO521" i="15" s="1"/>
  <c r="AK521" i="15"/>
  <c r="AL521" i="15"/>
  <c r="AN521" i="15"/>
  <c r="AT521" i="15"/>
  <c r="AU521" i="15"/>
  <c r="AV521" i="15"/>
  <c r="AX521" i="15"/>
  <c r="AJ522" i="15"/>
  <c r="AK522" i="15"/>
  <c r="AL522" i="15"/>
  <c r="AN522" i="15"/>
  <c r="AT522" i="15"/>
  <c r="AU522" i="15"/>
  <c r="AV522" i="15"/>
  <c r="AX522" i="15"/>
  <c r="AJ523" i="15"/>
  <c r="AK523" i="15"/>
  <c r="AL523" i="15"/>
  <c r="AN523" i="15"/>
  <c r="AT523" i="15"/>
  <c r="AU523" i="15"/>
  <c r="AV523" i="15"/>
  <c r="AX523" i="15"/>
  <c r="AJ524" i="15"/>
  <c r="AO524" i="15" s="1"/>
  <c r="AK524" i="15"/>
  <c r="AL524" i="15"/>
  <c r="AN524" i="15"/>
  <c r="AT524" i="15"/>
  <c r="AU524" i="15"/>
  <c r="AV524" i="15"/>
  <c r="AX524" i="15"/>
  <c r="AJ525" i="15"/>
  <c r="AS525" i="15" s="1"/>
  <c r="AK525" i="15"/>
  <c r="AL525" i="15"/>
  <c r="AN525" i="15"/>
  <c r="AT525" i="15"/>
  <c r="AU525" i="15"/>
  <c r="AV525" i="15"/>
  <c r="AX525" i="15"/>
  <c r="AJ526" i="15"/>
  <c r="AO526" i="15" s="1"/>
  <c r="AK526" i="15"/>
  <c r="AL526" i="15"/>
  <c r="AN526" i="15"/>
  <c r="AT526" i="15"/>
  <c r="AU526" i="15"/>
  <c r="AV526" i="15"/>
  <c r="AX526" i="15"/>
  <c r="AJ527" i="15"/>
  <c r="AK527" i="15"/>
  <c r="AL527" i="15"/>
  <c r="AN527" i="15"/>
  <c r="AT527" i="15"/>
  <c r="AU527" i="15"/>
  <c r="AV527" i="15"/>
  <c r="AX527" i="15"/>
  <c r="AJ528" i="15"/>
  <c r="AP528" i="15" s="1"/>
  <c r="AK528" i="15"/>
  <c r="AL528" i="15"/>
  <c r="AN528" i="15"/>
  <c r="AT528" i="15"/>
  <c r="AU528" i="15"/>
  <c r="AV528" i="15"/>
  <c r="AX528" i="15"/>
  <c r="AJ529" i="15"/>
  <c r="AO529" i="15" s="1"/>
  <c r="AK529" i="15"/>
  <c r="AL529" i="15"/>
  <c r="AN529" i="15"/>
  <c r="AT529" i="15"/>
  <c r="AU529" i="15"/>
  <c r="AV529" i="15"/>
  <c r="AX529" i="15"/>
  <c r="AJ530" i="15"/>
  <c r="AK530" i="15"/>
  <c r="AL530" i="15"/>
  <c r="AN530" i="15"/>
  <c r="AT530" i="15"/>
  <c r="AU530" i="15"/>
  <c r="AV530" i="15"/>
  <c r="AX530" i="15"/>
  <c r="AJ531" i="15"/>
  <c r="AK531" i="15"/>
  <c r="AL531" i="15"/>
  <c r="AN531" i="15"/>
  <c r="AT531" i="15"/>
  <c r="AU531" i="15"/>
  <c r="AV531" i="15"/>
  <c r="AX531" i="15"/>
  <c r="AJ532" i="15"/>
  <c r="AK532" i="15"/>
  <c r="AL532" i="15"/>
  <c r="AN532" i="15"/>
  <c r="AT532" i="15"/>
  <c r="AU532" i="15"/>
  <c r="AV532" i="15"/>
  <c r="AX532" i="15"/>
  <c r="AJ533" i="15"/>
  <c r="AS533" i="15" s="1"/>
  <c r="AK533" i="15"/>
  <c r="AL533" i="15"/>
  <c r="AN533" i="15"/>
  <c r="AT533" i="15"/>
  <c r="AU533" i="15"/>
  <c r="AV533" i="15"/>
  <c r="AX533" i="15"/>
  <c r="AJ534" i="15"/>
  <c r="AO534" i="15" s="1"/>
  <c r="AK534" i="15"/>
  <c r="AL534" i="15"/>
  <c r="AN534" i="15"/>
  <c r="AT534" i="15"/>
  <c r="AU534" i="15"/>
  <c r="AV534" i="15"/>
  <c r="AX534" i="15"/>
  <c r="AJ535" i="15"/>
  <c r="AK535" i="15"/>
  <c r="AL535" i="15"/>
  <c r="AN535" i="15"/>
  <c r="AT535" i="15"/>
  <c r="AU535" i="15"/>
  <c r="AV535" i="15"/>
  <c r="AX535" i="15"/>
  <c r="AJ536" i="15"/>
  <c r="AK536" i="15"/>
  <c r="AL536" i="15"/>
  <c r="AN536" i="15"/>
  <c r="AT536" i="15"/>
  <c r="AU536" i="15"/>
  <c r="AV536" i="15"/>
  <c r="AX536" i="15"/>
  <c r="AJ537" i="15"/>
  <c r="AK537" i="15"/>
  <c r="AL537" i="15"/>
  <c r="AN537" i="15"/>
  <c r="AT537" i="15"/>
  <c r="AU537" i="15"/>
  <c r="AV537" i="15"/>
  <c r="AX537" i="15"/>
  <c r="AJ538" i="15"/>
  <c r="AZ538" i="15" s="1"/>
  <c r="AK538" i="15"/>
  <c r="AL538" i="15"/>
  <c r="AN538" i="15"/>
  <c r="AT538" i="15"/>
  <c r="AU538" i="15"/>
  <c r="AV538" i="15"/>
  <c r="AX538" i="15"/>
  <c r="AJ539" i="15"/>
  <c r="AK539" i="15"/>
  <c r="AL539" i="15"/>
  <c r="AN539" i="15"/>
  <c r="AT539" i="15"/>
  <c r="AU539" i="15"/>
  <c r="AV539" i="15"/>
  <c r="AX539" i="15"/>
  <c r="AJ540" i="15"/>
  <c r="AS540" i="15" s="1"/>
  <c r="AK540" i="15"/>
  <c r="AL540" i="15"/>
  <c r="AN540" i="15"/>
  <c r="AT540" i="15"/>
  <c r="AU540" i="15"/>
  <c r="AV540" i="15"/>
  <c r="AX540" i="15"/>
  <c r="AJ541" i="15"/>
  <c r="AZ541" i="15" s="1"/>
  <c r="AK541" i="15"/>
  <c r="AL541" i="15"/>
  <c r="AN541" i="15"/>
  <c r="AT541" i="15"/>
  <c r="AU541" i="15"/>
  <c r="AV541" i="15"/>
  <c r="AX541" i="15"/>
  <c r="AJ542" i="15"/>
  <c r="AK542" i="15"/>
  <c r="AL542" i="15"/>
  <c r="AN542" i="15"/>
  <c r="AT542" i="15"/>
  <c r="AU542" i="15"/>
  <c r="AV542" i="15"/>
  <c r="AX542" i="15"/>
  <c r="AJ543" i="15"/>
  <c r="AK543" i="15"/>
  <c r="AL543" i="15"/>
  <c r="AN543" i="15"/>
  <c r="AT543" i="15"/>
  <c r="AU543" i="15"/>
  <c r="AV543" i="15"/>
  <c r="AX543" i="15"/>
  <c r="AJ544" i="15"/>
  <c r="AS544" i="15" s="1"/>
  <c r="AK544" i="15"/>
  <c r="AL544" i="15"/>
  <c r="AN544" i="15"/>
  <c r="AT544" i="15"/>
  <c r="AU544" i="15"/>
  <c r="AV544" i="15"/>
  <c r="AX544" i="15"/>
  <c r="AJ545" i="15"/>
  <c r="AQ545" i="15" s="1"/>
  <c r="AK545" i="15"/>
  <c r="AL545" i="15"/>
  <c r="AN545" i="15"/>
  <c r="AT545" i="15"/>
  <c r="AU545" i="15"/>
  <c r="AV545" i="15"/>
  <c r="AX545" i="15"/>
  <c r="AJ546" i="15"/>
  <c r="AZ546" i="15" s="1"/>
  <c r="AK546" i="15"/>
  <c r="AL546" i="15"/>
  <c r="AN546" i="15"/>
  <c r="AT546" i="15"/>
  <c r="AU546" i="15"/>
  <c r="AV546" i="15"/>
  <c r="AX546" i="15"/>
  <c r="AJ547" i="15"/>
  <c r="AK547" i="15"/>
  <c r="AL547" i="15"/>
  <c r="AN547" i="15"/>
  <c r="AT547" i="15"/>
  <c r="AU547" i="15"/>
  <c r="AV547" i="15"/>
  <c r="AX547" i="15"/>
  <c r="AJ548" i="15"/>
  <c r="AS548" i="15" s="1"/>
  <c r="AK548" i="15"/>
  <c r="AL548" i="15"/>
  <c r="AN548" i="15"/>
  <c r="AT548" i="15"/>
  <c r="AU548" i="15"/>
  <c r="AV548" i="15"/>
  <c r="AX548" i="15"/>
  <c r="AJ549" i="15"/>
  <c r="AP549" i="15" s="1"/>
  <c r="AK549" i="15"/>
  <c r="AL549" i="15"/>
  <c r="AN549" i="15"/>
  <c r="AT549" i="15"/>
  <c r="AU549" i="15"/>
  <c r="AV549" i="15"/>
  <c r="AX549" i="15"/>
  <c r="AJ550" i="15"/>
  <c r="AO550" i="15" s="1"/>
  <c r="AK550" i="15"/>
  <c r="AL550" i="15"/>
  <c r="AN550" i="15"/>
  <c r="AT550" i="15"/>
  <c r="AU550" i="15"/>
  <c r="AV550" i="15"/>
  <c r="AX550" i="15"/>
  <c r="AJ551" i="15"/>
  <c r="AK551" i="15"/>
  <c r="AL551" i="15"/>
  <c r="AN551" i="15"/>
  <c r="AT551" i="15"/>
  <c r="AU551" i="15"/>
  <c r="AV551" i="15"/>
  <c r="AX551" i="15"/>
  <c r="AJ552" i="15"/>
  <c r="AK552" i="15"/>
  <c r="AL552" i="15"/>
  <c r="AN552" i="15"/>
  <c r="AT552" i="15"/>
  <c r="AU552" i="15"/>
  <c r="AV552" i="15"/>
  <c r="AX552" i="15"/>
  <c r="AJ553" i="15"/>
  <c r="AS553" i="15" s="1"/>
  <c r="AK553" i="15"/>
  <c r="AL553" i="15"/>
  <c r="AN553" i="15"/>
  <c r="AT553" i="15"/>
  <c r="AU553" i="15"/>
  <c r="AV553" i="15"/>
  <c r="AX553" i="15"/>
  <c r="AJ554" i="15"/>
  <c r="AK554" i="15"/>
  <c r="AL554" i="15"/>
  <c r="AN554" i="15"/>
  <c r="AT554" i="15"/>
  <c r="AU554" i="15"/>
  <c r="AV554" i="15"/>
  <c r="AX554" i="15"/>
  <c r="AJ555" i="15"/>
  <c r="AK555" i="15"/>
  <c r="AL555" i="15"/>
  <c r="AN555" i="15"/>
  <c r="AT555" i="15"/>
  <c r="AU555" i="15"/>
  <c r="AV555" i="15"/>
  <c r="AX555" i="15"/>
  <c r="AJ556" i="15"/>
  <c r="AO556" i="15" s="1"/>
  <c r="AK556" i="15"/>
  <c r="AL556" i="15"/>
  <c r="AN556" i="15"/>
  <c r="AT556" i="15"/>
  <c r="AU556" i="15"/>
  <c r="AV556" i="15"/>
  <c r="AX556" i="15"/>
  <c r="AJ557" i="15"/>
  <c r="AZ557" i="15" s="1"/>
  <c r="AK557" i="15"/>
  <c r="AL557" i="15"/>
  <c r="AN557" i="15"/>
  <c r="AT557" i="15"/>
  <c r="AU557" i="15"/>
  <c r="AV557" i="15"/>
  <c r="AX557" i="15"/>
  <c r="AJ558" i="15"/>
  <c r="AK558" i="15"/>
  <c r="AL558" i="15"/>
  <c r="AN558" i="15"/>
  <c r="AT558" i="15"/>
  <c r="AU558" i="15"/>
  <c r="AV558" i="15"/>
  <c r="AX558" i="15"/>
  <c r="AJ559" i="15"/>
  <c r="AS559" i="15" s="1"/>
  <c r="AK559" i="15"/>
  <c r="AL559" i="15"/>
  <c r="AN559" i="15"/>
  <c r="AT559" i="15"/>
  <c r="AU559" i="15"/>
  <c r="AV559" i="15"/>
  <c r="AX559" i="15"/>
  <c r="AJ560" i="15"/>
  <c r="AP560" i="15" s="1"/>
  <c r="AK560" i="15"/>
  <c r="AL560" i="15"/>
  <c r="AN560" i="15"/>
  <c r="AT560" i="15"/>
  <c r="AU560" i="15"/>
  <c r="AV560" i="15"/>
  <c r="AX560" i="15"/>
  <c r="AJ561" i="15"/>
  <c r="AK561" i="15"/>
  <c r="AL561" i="15"/>
  <c r="AN561" i="15"/>
  <c r="AT561" i="15"/>
  <c r="AU561" i="15"/>
  <c r="AV561" i="15"/>
  <c r="AX561" i="15"/>
  <c r="AJ562" i="15"/>
  <c r="AK562" i="15"/>
  <c r="AL562" i="15"/>
  <c r="AN562" i="15"/>
  <c r="AT562" i="15"/>
  <c r="AU562" i="15"/>
  <c r="AV562" i="15"/>
  <c r="AX562" i="15"/>
  <c r="AJ563" i="15"/>
  <c r="AK563" i="15"/>
  <c r="AL563" i="15"/>
  <c r="AN563" i="15"/>
  <c r="AT563" i="15"/>
  <c r="AU563" i="15"/>
  <c r="AV563" i="15"/>
  <c r="AX563" i="15"/>
  <c r="AJ564" i="15"/>
  <c r="AP564" i="15" s="1"/>
  <c r="AK564" i="15"/>
  <c r="AL564" i="15"/>
  <c r="AN564" i="15"/>
  <c r="AT564" i="15"/>
  <c r="AU564" i="15"/>
  <c r="AV564" i="15"/>
  <c r="AX564" i="15"/>
  <c r="AJ565" i="15"/>
  <c r="AK565" i="15"/>
  <c r="AL565" i="15"/>
  <c r="AN565" i="15"/>
  <c r="AT565" i="15"/>
  <c r="AU565" i="15"/>
  <c r="AV565" i="15"/>
  <c r="AX565" i="15"/>
  <c r="AJ566" i="15"/>
  <c r="AK566" i="15"/>
  <c r="AL566" i="15"/>
  <c r="AN566" i="15"/>
  <c r="AT566" i="15"/>
  <c r="AU566" i="15"/>
  <c r="AV566" i="15"/>
  <c r="AX566" i="15"/>
  <c r="AJ567" i="15"/>
  <c r="AK567" i="15"/>
  <c r="AL567" i="15"/>
  <c r="AN567" i="15"/>
  <c r="AT567" i="15"/>
  <c r="AU567" i="15"/>
  <c r="AV567" i="15"/>
  <c r="AX567" i="15"/>
  <c r="AJ568" i="15"/>
  <c r="AP568" i="15" s="1"/>
  <c r="AK568" i="15"/>
  <c r="AL568" i="15"/>
  <c r="AN568" i="15"/>
  <c r="AT568" i="15"/>
  <c r="AU568" i="15"/>
  <c r="AV568" i="15"/>
  <c r="AX568" i="15"/>
  <c r="AJ569" i="15"/>
  <c r="AK569" i="15"/>
  <c r="AL569" i="15"/>
  <c r="AN569" i="15"/>
  <c r="AT569" i="15"/>
  <c r="AU569" i="15"/>
  <c r="AV569" i="15"/>
  <c r="AX569" i="15"/>
  <c r="AJ570" i="15"/>
  <c r="AK570" i="15"/>
  <c r="AL570" i="15"/>
  <c r="AN570" i="15"/>
  <c r="AT570" i="15"/>
  <c r="AU570" i="15"/>
  <c r="AV570" i="15"/>
  <c r="AX570" i="15"/>
  <c r="AJ571" i="15"/>
  <c r="AK571" i="15"/>
  <c r="AL571" i="15"/>
  <c r="AN571" i="15"/>
  <c r="AT571" i="15"/>
  <c r="AU571" i="15"/>
  <c r="AV571" i="15"/>
  <c r="AX571" i="15"/>
  <c r="AJ572" i="15"/>
  <c r="AK572" i="15"/>
  <c r="AL572" i="15"/>
  <c r="AN572" i="15"/>
  <c r="AT572" i="15"/>
  <c r="AU572" i="15"/>
  <c r="AV572" i="15"/>
  <c r="AX572" i="15"/>
  <c r="AJ573" i="15"/>
  <c r="AS573" i="15" s="1"/>
  <c r="AK573" i="15"/>
  <c r="AL573" i="15"/>
  <c r="AN573" i="15"/>
  <c r="AT573" i="15"/>
  <c r="AU573" i="15"/>
  <c r="AV573" i="15"/>
  <c r="AX573" i="15"/>
  <c r="AJ574" i="15"/>
  <c r="AP574" i="15" s="1"/>
  <c r="AK574" i="15"/>
  <c r="AL574" i="15"/>
  <c r="AN574" i="15"/>
  <c r="AT574" i="15"/>
  <c r="AU574" i="15"/>
  <c r="AV574" i="15"/>
  <c r="AX574" i="15"/>
  <c r="AJ575" i="15"/>
  <c r="AZ575" i="15" s="1"/>
  <c r="AK575" i="15"/>
  <c r="AL575" i="15"/>
  <c r="AN575" i="15"/>
  <c r="AT575" i="15"/>
  <c r="AU575" i="15"/>
  <c r="AV575" i="15"/>
  <c r="AX575" i="15"/>
  <c r="AJ576" i="15"/>
  <c r="AK576" i="15"/>
  <c r="AL576" i="15"/>
  <c r="AN576" i="15"/>
  <c r="AT576" i="15"/>
  <c r="AU576" i="15"/>
  <c r="AV576" i="15"/>
  <c r="AX576" i="15"/>
  <c r="AJ577" i="15"/>
  <c r="AO577" i="15" s="1"/>
  <c r="AK577" i="15"/>
  <c r="AL577" i="15"/>
  <c r="AN577" i="15"/>
  <c r="AT577" i="15"/>
  <c r="AU577" i="15"/>
  <c r="AV577" i="15"/>
  <c r="AX577" i="15"/>
  <c r="AJ578" i="15"/>
  <c r="AK578" i="15"/>
  <c r="AL578" i="15"/>
  <c r="AN578" i="15"/>
  <c r="AT578" i="15"/>
  <c r="AU578" i="15"/>
  <c r="AV578" i="15"/>
  <c r="AX578" i="15"/>
  <c r="AJ579" i="15"/>
  <c r="AO579" i="15" s="1"/>
  <c r="AK579" i="15"/>
  <c r="AL579" i="15"/>
  <c r="AN579" i="15"/>
  <c r="AT579" i="15"/>
  <c r="AU579" i="15"/>
  <c r="AV579" i="15"/>
  <c r="AX579" i="15"/>
  <c r="AJ580" i="15"/>
  <c r="AS580" i="15" s="1"/>
  <c r="AK580" i="15"/>
  <c r="AL580" i="15"/>
  <c r="AN580" i="15"/>
  <c r="AT580" i="15"/>
  <c r="AU580" i="15"/>
  <c r="AV580" i="15"/>
  <c r="AX580" i="15"/>
  <c r="AJ581" i="15"/>
  <c r="AK581" i="15"/>
  <c r="AL581" i="15"/>
  <c r="AN581" i="15"/>
  <c r="AT581" i="15"/>
  <c r="AU581" i="15"/>
  <c r="AV581" i="15"/>
  <c r="AX581" i="15"/>
  <c r="AJ582" i="15"/>
  <c r="AK582" i="15"/>
  <c r="AL582" i="15"/>
  <c r="AN582" i="15"/>
  <c r="AT582" i="15"/>
  <c r="AU582" i="15"/>
  <c r="AV582" i="15"/>
  <c r="AX582" i="15"/>
  <c r="AJ583" i="15"/>
  <c r="AZ583" i="15" s="1"/>
  <c r="AK583" i="15"/>
  <c r="AL583" i="15"/>
  <c r="AN583" i="15"/>
  <c r="AT583" i="15"/>
  <c r="AU583" i="15"/>
  <c r="AV583" i="15"/>
  <c r="AX583" i="15"/>
  <c r="AJ584" i="15"/>
  <c r="AO584" i="15" s="1"/>
  <c r="AK584" i="15"/>
  <c r="AL584" i="15"/>
  <c r="AN584" i="15"/>
  <c r="AT584" i="15"/>
  <c r="AU584" i="15"/>
  <c r="AV584" i="15"/>
  <c r="AX584" i="15"/>
  <c r="AJ585" i="15"/>
  <c r="AK585" i="15"/>
  <c r="AL585" i="15"/>
  <c r="AN585" i="15"/>
  <c r="AT585" i="15"/>
  <c r="AU585" i="15"/>
  <c r="AV585" i="15"/>
  <c r="AX585" i="15"/>
  <c r="AJ586" i="15"/>
  <c r="AP586" i="15" s="1"/>
  <c r="AK586" i="15"/>
  <c r="AL586" i="15"/>
  <c r="AN586" i="15"/>
  <c r="AT586" i="15"/>
  <c r="AU586" i="15"/>
  <c r="AV586" i="15"/>
  <c r="AX586" i="15"/>
  <c r="AJ587" i="15"/>
  <c r="AK587" i="15"/>
  <c r="AL587" i="15"/>
  <c r="AN587" i="15"/>
  <c r="AT587" i="15"/>
  <c r="AU587" i="15"/>
  <c r="AV587" i="15"/>
  <c r="AX587" i="15"/>
  <c r="AJ588" i="15"/>
  <c r="AK588" i="15"/>
  <c r="AL588" i="15"/>
  <c r="AN588" i="15"/>
  <c r="AT588" i="15"/>
  <c r="AU588" i="15"/>
  <c r="AV588" i="15"/>
  <c r="AX588" i="15"/>
  <c r="AJ589" i="15"/>
  <c r="AK589" i="15"/>
  <c r="AL589" i="15"/>
  <c r="AN589" i="15"/>
  <c r="AT589" i="15"/>
  <c r="AU589" i="15"/>
  <c r="AV589" i="15"/>
  <c r="AX589" i="15"/>
  <c r="AJ590" i="15"/>
  <c r="AS590" i="15" s="1"/>
  <c r="AK590" i="15"/>
  <c r="AL590" i="15"/>
  <c r="AN590" i="15"/>
  <c r="AT590" i="15"/>
  <c r="AU590" i="15"/>
  <c r="AV590" i="15"/>
  <c r="AX590" i="15"/>
  <c r="AJ591" i="15"/>
  <c r="AK591" i="15"/>
  <c r="AL591" i="15"/>
  <c r="AN591" i="15"/>
  <c r="AT591" i="15"/>
  <c r="AU591" i="15"/>
  <c r="AV591" i="15"/>
  <c r="AX591" i="15"/>
  <c r="AJ592" i="15"/>
  <c r="AK592" i="15"/>
  <c r="AL592" i="15"/>
  <c r="AN592" i="15"/>
  <c r="AT592" i="15"/>
  <c r="AU592" i="15"/>
  <c r="AV592" i="15"/>
  <c r="AX592" i="15"/>
  <c r="AJ593" i="15"/>
  <c r="AK593" i="15"/>
  <c r="AL593" i="15"/>
  <c r="AN593" i="15"/>
  <c r="AT593" i="15"/>
  <c r="AU593" i="15"/>
  <c r="AV593" i="15"/>
  <c r="AX593" i="15"/>
  <c r="AJ594" i="15"/>
  <c r="AP594" i="15" s="1"/>
  <c r="AK594" i="15"/>
  <c r="AL594" i="15"/>
  <c r="AN594" i="15"/>
  <c r="AT594" i="15"/>
  <c r="AU594" i="15"/>
  <c r="AV594" i="15"/>
  <c r="AX594" i="15"/>
  <c r="AJ595" i="15"/>
  <c r="AK595" i="15"/>
  <c r="AL595" i="15"/>
  <c r="AN595" i="15"/>
  <c r="AT595" i="15"/>
  <c r="AU595" i="15"/>
  <c r="AV595" i="15"/>
  <c r="AX595" i="15"/>
  <c r="AJ596" i="15"/>
  <c r="AK596" i="15"/>
  <c r="AL596" i="15"/>
  <c r="AN596" i="15"/>
  <c r="AT596" i="15"/>
  <c r="AU596" i="15"/>
  <c r="AV596" i="15"/>
  <c r="AX596" i="15"/>
  <c r="AJ597" i="15"/>
  <c r="AQ597" i="15" s="1"/>
  <c r="AK597" i="15"/>
  <c r="AL597" i="15"/>
  <c r="AN597" i="15"/>
  <c r="AT597" i="15"/>
  <c r="AU597" i="15"/>
  <c r="AV597" i="15"/>
  <c r="AX597" i="15"/>
  <c r="AJ598" i="15"/>
  <c r="AP598" i="15" s="1"/>
  <c r="AK598" i="15"/>
  <c r="AL598" i="15"/>
  <c r="AN598" i="15"/>
  <c r="AT598" i="15"/>
  <c r="AU598" i="15"/>
  <c r="AV598" i="15"/>
  <c r="AX598" i="15"/>
  <c r="AJ599" i="15"/>
  <c r="AP599" i="15" s="1"/>
  <c r="AK599" i="15"/>
  <c r="AL599" i="15"/>
  <c r="AN599" i="15"/>
  <c r="AT599" i="15"/>
  <c r="AU599" i="15"/>
  <c r="AV599" i="15"/>
  <c r="AX599" i="15"/>
  <c r="AJ600" i="15"/>
  <c r="AK600" i="15"/>
  <c r="AL600" i="15"/>
  <c r="AN600" i="15"/>
  <c r="AT600" i="15"/>
  <c r="AU600" i="15"/>
  <c r="AV600" i="15"/>
  <c r="AX600" i="15"/>
  <c r="AJ601" i="15"/>
  <c r="AO601" i="15" s="1"/>
  <c r="AK601" i="15"/>
  <c r="AL601" i="15"/>
  <c r="AN601" i="15"/>
  <c r="AT601" i="15"/>
  <c r="AU601" i="15"/>
  <c r="AV601" i="15"/>
  <c r="AX601" i="15"/>
  <c r="AJ602" i="15"/>
  <c r="AP602" i="15" s="1"/>
  <c r="AK602" i="15"/>
  <c r="AL602" i="15"/>
  <c r="AN602" i="15"/>
  <c r="AT602" i="15"/>
  <c r="AU602" i="15"/>
  <c r="AV602" i="15"/>
  <c r="AX602" i="15"/>
  <c r="AJ603" i="15"/>
  <c r="AK603" i="15"/>
  <c r="AL603" i="15"/>
  <c r="AN603" i="15"/>
  <c r="AT603" i="15"/>
  <c r="AU603" i="15"/>
  <c r="AV603" i="15"/>
  <c r="AX603" i="15"/>
  <c r="AJ604" i="15"/>
  <c r="AO604" i="15" s="1"/>
  <c r="AK604" i="15"/>
  <c r="AL604" i="15"/>
  <c r="AN604" i="15"/>
  <c r="AT604" i="15"/>
  <c r="AU604" i="15"/>
  <c r="AV604" i="15"/>
  <c r="AX604" i="15"/>
  <c r="AJ605" i="15"/>
  <c r="AO605" i="15" s="1"/>
  <c r="AK605" i="15"/>
  <c r="AL605" i="15"/>
  <c r="AN605" i="15"/>
  <c r="AT605" i="15"/>
  <c r="AU605" i="15"/>
  <c r="AV605" i="15"/>
  <c r="AX605" i="15"/>
  <c r="AJ606" i="15"/>
  <c r="AQ606" i="15" s="1"/>
  <c r="AK606" i="15"/>
  <c r="AL606" i="15"/>
  <c r="AN606" i="15"/>
  <c r="AT606" i="15"/>
  <c r="AU606" i="15"/>
  <c r="AV606" i="15"/>
  <c r="AX606" i="15"/>
  <c r="AJ607" i="15"/>
  <c r="AK607" i="15"/>
  <c r="AL607" i="15"/>
  <c r="AN607" i="15"/>
  <c r="AT607" i="15"/>
  <c r="AU607" i="15"/>
  <c r="AV607" i="15"/>
  <c r="AX607" i="15"/>
  <c r="AJ608" i="15"/>
  <c r="AP608" i="15" s="1"/>
  <c r="AK608" i="15"/>
  <c r="AL608" i="15"/>
  <c r="AN608" i="15"/>
  <c r="AT608" i="15"/>
  <c r="AU608" i="15"/>
  <c r="AV608" i="15"/>
  <c r="AX608" i="15"/>
  <c r="AJ609" i="15"/>
  <c r="AO609" i="15" s="1"/>
  <c r="AK609" i="15"/>
  <c r="AL609" i="15"/>
  <c r="AN609" i="15"/>
  <c r="AT609" i="15"/>
  <c r="AU609" i="15"/>
  <c r="AV609" i="15"/>
  <c r="AX609" i="15"/>
  <c r="AJ610" i="15"/>
  <c r="AZ610" i="15" s="1"/>
  <c r="AK610" i="15"/>
  <c r="AL610" i="15"/>
  <c r="AN610" i="15"/>
  <c r="AT610" i="15"/>
  <c r="AU610" i="15"/>
  <c r="AV610" i="15"/>
  <c r="AX610" i="15"/>
  <c r="AJ611" i="15"/>
  <c r="AP611" i="15" s="1"/>
  <c r="AK611" i="15"/>
  <c r="AL611" i="15"/>
  <c r="AN611" i="15"/>
  <c r="AT611" i="15"/>
  <c r="AU611" i="15"/>
  <c r="AV611" i="15"/>
  <c r="AX611" i="15"/>
  <c r="AJ612" i="15"/>
  <c r="AZ612" i="15" s="1"/>
  <c r="AK612" i="15"/>
  <c r="AL612" i="15"/>
  <c r="AN612" i="15"/>
  <c r="AT612" i="15"/>
  <c r="AU612" i="15"/>
  <c r="AV612" i="15"/>
  <c r="AX612" i="15"/>
  <c r="AJ613" i="15"/>
  <c r="AS613" i="15" s="1"/>
  <c r="AK613" i="15"/>
  <c r="AL613" i="15"/>
  <c r="AN613" i="15"/>
  <c r="AT613" i="15"/>
  <c r="AU613" i="15"/>
  <c r="AV613" i="15"/>
  <c r="AX613" i="15"/>
  <c r="AJ614" i="15"/>
  <c r="AP614" i="15" s="1"/>
  <c r="AK614" i="15"/>
  <c r="AL614" i="15"/>
  <c r="AN614" i="15"/>
  <c r="AT614" i="15"/>
  <c r="AU614" i="15"/>
  <c r="AV614" i="15"/>
  <c r="AX614" i="15"/>
  <c r="AJ615" i="15"/>
  <c r="AP615" i="15" s="1"/>
  <c r="AK615" i="15"/>
  <c r="AL615" i="15"/>
  <c r="AN615" i="15"/>
  <c r="AT615" i="15"/>
  <c r="AU615" i="15"/>
  <c r="AV615" i="15"/>
  <c r="AX615" i="15"/>
  <c r="AJ616" i="15"/>
  <c r="AZ616" i="15" s="1"/>
  <c r="AK616" i="15"/>
  <c r="AL616" i="15"/>
  <c r="AN616" i="15"/>
  <c r="AT616" i="15"/>
  <c r="AU616" i="15"/>
  <c r="AV616" i="15"/>
  <c r="AX616" i="15"/>
  <c r="AJ617" i="15"/>
  <c r="AK617" i="15"/>
  <c r="AL617" i="15"/>
  <c r="AN617" i="15"/>
  <c r="AT617" i="15"/>
  <c r="AU617" i="15"/>
  <c r="AV617" i="15"/>
  <c r="AX617" i="15"/>
  <c r="AJ618" i="15"/>
  <c r="AP618" i="15" s="1"/>
  <c r="AK618" i="15"/>
  <c r="AL618" i="15"/>
  <c r="AN618" i="15"/>
  <c r="AT618" i="15"/>
  <c r="AU618" i="15"/>
  <c r="AV618" i="15"/>
  <c r="AX618" i="15"/>
  <c r="AJ619" i="15"/>
  <c r="AP619" i="15" s="1"/>
  <c r="AK619" i="15"/>
  <c r="AL619" i="15"/>
  <c r="AN619" i="15"/>
  <c r="AT619" i="15"/>
  <c r="AU619" i="15"/>
  <c r="AV619" i="15"/>
  <c r="AX619" i="15"/>
  <c r="AJ620" i="15"/>
  <c r="AP620" i="15" s="1"/>
  <c r="AK620" i="15"/>
  <c r="AL620" i="15"/>
  <c r="AN620" i="15"/>
  <c r="AT620" i="15"/>
  <c r="AU620" i="15"/>
  <c r="AV620" i="15"/>
  <c r="AX620" i="15"/>
  <c r="AJ621" i="15"/>
  <c r="AK621" i="15"/>
  <c r="AL621" i="15"/>
  <c r="AN621" i="15"/>
  <c r="AT621" i="15"/>
  <c r="AU621" i="15"/>
  <c r="AV621" i="15"/>
  <c r="AX621" i="15"/>
  <c r="AJ622" i="15"/>
  <c r="AP622" i="15" s="1"/>
  <c r="AK622" i="15"/>
  <c r="AL622" i="15"/>
  <c r="AN622" i="15"/>
  <c r="AT622" i="15"/>
  <c r="AU622" i="15"/>
  <c r="AV622" i="15"/>
  <c r="AX622" i="15"/>
  <c r="AJ623" i="15"/>
  <c r="AP623" i="15" s="1"/>
  <c r="AK623" i="15"/>
  <c r="AL623" i="15"/>
  <c r="AN623" i="15"/>
  <c r="AT623" i="15"/>
  <c r="AU623" i="15"/>
  <c r="AV623" i="15"/>
  <c r="AX623" i="15"/>
  <c r="AJ624" i="15"/>
  <c r="AZ624" i="15" s="1"/>
  <c r="AK624" i="15"/>
  <c r="AL624" i="15"/>
  <c r="AN624" i="15"/>
  <c r="AT624" i="15"/>
  <c r="AU624" i="15"/>
  <c r="AV624" i="15"/>
  <c r="AX624" i="15"/>
  <c r="AJ625" i="15"/>
  <c r="AQ625" i="15" s="1"/>
  <c r="AK625" i="15"/>
  <c r="AL625" i="15"/>
  <c r="AN625" i="15"/>
  <c r="AT625" i="15"/>
  <c r="AU625" i="15"/>
  <c r="AV625" i="15"/>
  <c r="AX625" i="15"/>
  <c r="AJ626" i="15"/>
  <c r="AP626" i="15" s="1"/>
  <c r="AK626" i="15"/>
  <c r="AL626" i="15"/>
  <c r="AN626" i="15"/>
  <c r="AT626" i="15"/>
  <c r="AU626" i="15"/>
  <c r="AV626" i="15"/>
  <c r="AX626" i="15"/>
  <c r="AJ627" i="15"/>
  <c r="AP627" i="15" s="1"/>
  <c r="AK627" i="15"/>
  <c r="AL627" i="15"/>
  <c r="AN627" i="15"/>
  <c r="AT627" i="15"/>
  <c r="AU627" i="15"/>
  <c r="AV627" i="15"/>
  <c r="AX627" i="15"/>
  <c r="AJ628" i="15"/>
  <c r="AQ628" i="15" s="1"/>
  <c r="AK628" i="15"/>
  <c r="AL628" i="15"/>
  <c r="AN628" i="15"/>
  <c r="AT628" i="15"/>
  <c r="AU628" i="15"/>
  <c r="AV628" i="15"/>
  <c r="AX628" i="15"/>
  <c r="AJ629" i="15"/>
  <c r="AP629" i="15" s="1"/>
  <c r="AK629" i="15"/>
  <c r="AL629" i="15"/>
  <c r="AN629" i="15"/>
  <c r="AT629" i="15"/>
  <c r="AU629" i="15"/>
  <c r="AV629" i="15"/>
  <c r="AX629" i="15"/>
  <c r="AJ630" i="15"/>
  <c r="AP630" i="15" s="1"/>
  <c r="AK630" i="15"/>
  <c r="AL630" i="15"/>
  <c r="AN630" i="15"/>
  <c r="AT630" i="15"/>
  <c r="AU630" i="15"/>
  <c r="AV630" i="15"/>
  <c r="AX630" i="15"/>
  <c r="AJ631" i="15"/>
  <c r="AP631" i="15" s="1"/>
  <c r="AK631" i="15"/>
  <c r="AL631" i="15"/>
  <c r="AN631" i="15"/>
  <c r="AT631" i="15"/>
  <c r="AU631" i="15"/>
  <c r="AV631" i="15"/>
  <c r="AX631" i="15"/>
  <c r="AJ632" i="15"/>
  <c r="AS632" i="15" s="1"/>
  <c r="AK632" i="15"/>
  <c r="AL632" i="15"/>
  <c r="AN632" i="15"/>
  <c r="AT632" i="15"/>
  <c r="AU632" i="15"/>
  <c r="AV632" i="15"/>
  <c r="AX632" i="15"/>
  <c r="AJ633" i="15"/>
  <c r="AS633" i="15" s="1"/>
  <c r="AK633" i="15"/>
  <c r="AL633" i="15"/>
  <c r="AN633" i="15"/>
  <c r="AT633" i="15"/>
  <c r="AU633" i="15"/>
  <c r="AV633" i="15"/>
  <c r="AX633" i="15"/>
  <c r="AJ634" i="15"/>
  <c r="AK634" i="15"/>
  <c r="AL634" i="15"/>
  <c r="AN634" i="15"/>
  <c r="AT634" i="15"/>
  <c r="AU634" i="15"/>
  <c r="AV634" i="15"/>
  <c r="AX634" i="15"/>
  <c r="AJ635" i="15"/>
  <c r="AZ635" i="15" s="1"/>
  <c r="AK635" i="15"/>
  <c r="AL635" i="15"/>
  <c r="AN635" i="15"/>
  <c r="AT635" i="15"/>
  <c r="AU635" i="15"/>
  <c r="AV635" i="15"/>
  <c r="AX635" i="15"/>
  <c r="AJ636" i="15"/>
  <c r="AK636" i="15"/>
  <c r="AL636" i="15"/>
  <c r="AN636" i="15"/>
  <c r="AT636" i="15"/>
  <c r="AU636" i="15"/>
  <c r="AV636" i="15"/>
  <c r="AX636" i="15"/>
  <c r="AJ637" i="15"/>
  <c r="AQ637" i="15" s="1"/>
  <c r="AK637" i="15"/>
  <c r="AL637" i="15"/>
  <c r="AN637" i="15"/>
  <c r="AT637" i="15"/>
  <c r="AU637" i="15"/>
  <c r="AV637" i="15"/>
  <c r="AX637" i="15"/>
  <c r="AJ638" i="15"/>
  <c r="AP638" i="15" s="1"/>
  <c r="AK638" i="15"/>
  <c r="AL638" i="15"/>
  <c r="AN638" i="15"/>
  <c r="AT638" i="15"/>
  <c r="AU638" i="15"/>
  <c r="AV638" i="15"/>
  <c r="AX638" i="15"/>
  <c r="AJ639" i="15"/>
  <c r="AP639" i="15" s="1"/>
  <c r="AK639" i="15"/>
  <c r="AL639" i="15"/>
  <c r="AN639" i="15"/>
  <c r="AT639" i="15"/>
  <c r="AU639" i="15"/>
  <c r="AV639" i="15"/>
  <c r="AX639" i="15"/>
  <c r="AJ640" i="15"/>
  <c r="AK640" i="15"/>
  <c r="AL640" i="15"/>
  <c r="AN640" i="15"/>
  <c r="AT640" i="15"/>
  <c r="AU640" i="15"/>
  <c r="AV640" i="15"/>
  <c r="AX640" i="15"/>
  <c r="AJ641" i="15"/>
  <c r="AQ641" i="15" s="1"/>
  <c r="AK641" i="15"/>
  <c r="AL641" i="15"/>
  <c r="AN641" i="15"/>
  <c r="AT641" i="15"/>
  <c r="AU641" i="15"/>
  <c r="AV641" i="15"/>
  <c r="AX641" i="15"/>
  <c r="AJ642" i="15"/>
  <c r="AP642" i="15" s="1"/>
  <c r="AK642" i="15"/>
  <c r="AL642" i="15"/>
  <c r="AN642" i="15"/>
  <c r="AT642" i="15"/>
  <c r="AU642" i="15"/>
  <c r="AV642" i="15"/>
  <c r="AX642" i="15"/>
  <c r="AJ643" i="15"/>
  <c r="AP643" i="15" s="1"/>
  <c r="AK643" i="15"/>
  <c r="AL643" i="15"/>
  <c r="AN643" i="15"/>
  <c r="AT643" i="15"/>
  <c r="AU643" i="15"/>
  <c r="AV643" i="15"/>
  <c r="AX643" i="15"/>
  <c r="AJ644" i="15"/>
  <c r="AS644" i="15" s="1"/>
  <c r="AK644" i="15"/>
  <c r="AL644" i="15"/>
  <c r="AN644" i="15"/>
  <c r="AT644" i="15"/>
  <c r="AU644" i="15"/>
  <c r="AV644" i="15"/>
  <c r="AX644" i="15"/>
  <c r="AJ645" i="15"/>
  <c r="AQ645" i="15" s="1"/>
  <c r="AK645" i="15"/>
  <c r="AL645" i="15"/>
  <c r="AN645" i="15"/>
  <c r="AT645" i="15"/>
  <c r="AU645" i="15"/>
  <c r="AV645" i="15"/>
  <c r="AX645" i="15"/>
  <c r="AJ646" i="15"/>
  <c r="AP646" i="15" s="1"/>
  <c r="AK646" i="15"/>
  <c r="AL646" i="15"/>
  <c r="AN646" i="15"/>
  <c r="AT646" i="15"/>
  <c r="AU646" i="15"/>
  <c r="AV646" i="15"/>
  <c r="AX646" i="15"/>
  <c r="AJ647" i="15"/>
  <c r="AP647" i="15" s="1"/>
  <c r="AK647" i="15"/>
  <c r="AL647" i="15"/>
  <c r="AN647" i="15"/>
  <c r="AT647" i="15"/>
  <c r="AU647" i="15"/>
  <c r="AV647" i="15"/>
  <c r="AX647" i="15"/>
  <c r="AJ648" i="15"/>
  <c r="AO648" i="15" s="1"/>
  <c r="AK648" i="15"/>
  <c r="AL648" i="15"/>
  <c r="AN648" i="15"/>
  <c r="AT648" i="15"/>
  <c r="AU648" i="15"/>
  <c r="AV648" i="15"/>
  <c r="AX648" i="15"/>
  <c r="AJ649" i="15"/>
  <c r="AP649" i="15" s="1"/>
  <c r="AK649" i="15"/>
  <c r="AL649" i="15"/>
  <c r="AN649" i="15"/>
  <c r="AT649" i="15"/>
  <c r="AU649" i="15"/>
  <c r="AV649" i="15"/>
  <c r="AX649" i="15"/>
  <c r="AJ650" i="15"/>
  <c r="AP650" i="15" s="1"/>
  <c r="AK650" i="15"/>
  <c r="AL650" i="15"/>
  <c r="AN650" i="15"/>
  <c r="AT650" i="15"/>
  <c r="AU650" i="15"/>
  <c r="AV650" i="15"/>
  <c r="AX650" i="15"/>
  <c r="AJ651" i="15"/>
  <c r="AP651" i="15" s="1"/>
  <c r="AK651" i="15"/>
  <c r="AL651" i="15"/>
  <c r="AN651" i="15"/>
  <c r="AT651" i="15"/>
  <c r="AU651" i="15"/>
  <c r="AV651" i="15"/>
  <c r="AX651" i="15"/>
  <c r="AJ652" i="15"/>
  <c r="AS652" i="15" s="1"/>
  <c r="AK652" i="15"/>
  <c r="AL652" i="15"/>
  <c r="AN652" i="15"/>
  <c r="AT652" i="15"/>
  <c r="AU652" i="15"/>
  <c r="AV652" i="15"/>
  <c r="AX652" i="15"/>
  <c r="AJ653" i="15"/>
  <c r="AS653" i="15" s="1"/>
  <c r="AK653" i="15"/>
  <c r="AL653" i="15"/>
  <c r="AN653" i="15"/>
  <c r="AT653" i="15"/>
  <c r="AU653" i="15"/>
  <c r="AV653" i="15"/>
  <c r="AX653" i="15"/>
  <c r="AJ654" i="15"/>
  <c r="AP654" i="15" s="1"/>
  <c r="AK654" i="15"/>
  <c r="AL654" i="15"/>
  <c r="AN654" i="15"/>
  <c r="AT654" i="15"/>
  <c r="AU654" i="15"/>
  <c r="AV654" i="15"/>
  <c r="AX654" i="15"/>
  <c r="AJ655" i="15"/>
  <c r="AK655" i="15"/>
  <c r="AL655" i="15"/>
  <c r="AN655" i="15"/>
  <c r="AT655" i="15"/>
  <c r="AU655" i="15"/>
  <c r="AV655" i="15"/>
  <c r="AX655" i="15"/>
  <c r="AJ656" i="15"/>
  <c r="AQ656" i="15" s="1"/>
  <c r="AK656" i="15"/>
  <c r="AL656" i="15"/>
  <c r="AN656" i="15"/>
  <c r="AT656" i="15"/>
  <c r="AU656" i="15"/>
  <c r="AV656" i="15"/>
  <c r="AX656" i="15"/>
  <c r="AJ657" i="15"/>
  <c r="AO657" i="15" s="1"/>
  <c r="AK657" i="15"/>
  <c r="AL657" i="15"/>
  <c r="AN657" i="15"/>
  <c r="AT657" i="15"/>
  <c r="AU657" i="15"/>
  <c r="AV657" i="15"/>
  <c r="AX657" i="15"/>
  <c r="AJ658" i="15"/>
  <c r="AK658" i="15"/>
  <c r="AL658" i="15"/>
  <c r="AN658" i="15"/>
  <c r="AT658" i="15"/>
  <c r="AU658" i="15"/>
  <c r="AV658" i="15"/>
  <c r="AX658" i="15"/>
  <c r="AJ659" i="15"/>
  <c r="AK659" i="15"/>
  <c r="AL659" i="15"/>
  <c r="AN659" i="15"/>
  <c r="AT659" i="15"/>
  <c r="AU659" i="15"/>
  <c r="AV659" i="15"/>
  <c r="AX659" i="15"/>
  <c r="AJ660" i="15"/>
  <c r="AK660" i="15"/>
  <c r="AL660" i="15"/>
  <c r="AN660" i="15"/>
  <c r="AT660" i="15"/>
  <c r="AU660" i="15"/>
  <c r="AV660" i="15"/>
  <c r="AX660" i="15"/>
  <c r="AJ661" i="15"/>
  <c r="AS661" i="15" s="1"/>
  <c r="AK661" i="15"/>
  <c r="AL661" i="15"/>
  <c r="AN661" i="15"/>
  <c r="AT661" i="15"/>
  <c r="AU661" i="15"/>
  <c r="AV661" i="15"/>
  <c r="AX661" i="15"/>
  <c r="AJ662" i="15"/>
  <c r="AP662" i="15" s="1"/>
  <c r="AK662" i="15"/>
  <c r="AL662" i="15"/>
  <c r="AN662" i="15"/>
  <c r="AT662" i="15"/>
  <c r="AU662" i="15"/>
  <c r="AV662" i="15"/>
  <c r="AX662" i="15"/>
  <c r="AJ663" i="15"/>
  <c r="AP663" i="15" s="1"/>
  <c r="AK663" i="15"/>
  <c r="AL663" i="15"/>
  <c r="AN663" i="15"/>
  <c r="AT663" i="15"/>
  <c r="AU663" i="15"/>
  <c r="AV663" i="15"/>
  <c r="AX663" i="15"/>
  <c r="AJ664" i="15"/>
  <c r="AP664" i="15" s="1"/>
  <c r="AK664" i="15"/>
  <c r="AL664" i="15"/>
  <c r="AN664" i="15"/>
  <c r="AT664" i="15"/>
  <c r="AU664" i="15"/>
  <c r="AV664" i="15"/>
  <c r="AX664" i="15"/>
  <c r="AJ665" i="15"/>
  <c r="AQ665" i="15" s="1"/>
  <c r="AK665" i="15"/>
  <c r="AL665" i="15"/>
  <c r="AN665" i="15"/>
  <c r="AT665" i="15"/>
  <c r="AU665" i="15"/>
  <c r="AV665" i="15"/>
  <c r="AX665" i="15"/>
  <c r="AJ666" i="15"/>
  <c r="AZ666" i="15" s="1"/>
  <c r="AK666" i="15"/>
  <c r="AL666" i="15"/>
  <c r="AN666" i="15"/>
  <c r="AT666" i="15"/>
  <c r="AU666" i="15"/>
  <c r="AV666" i="15"/>
  <c r="AX666" i="15"/>
  <c r="AJ667" i="15"/>
  <c r="AO667" i="15" s="1"/>
  <c r="AK667" i="15"/>
  <c r="AL667" i="15"/>
  <c r="AN667" i="15"/>
  <c r="AT667" i="15"/>
  <c r="AU667" i="15"/>
  <c r="AV667" i="15"/>
  <c r="AX667" i="15"/>
  <c r="AJ668" i="15"/>
  <c r="AK668" i="15"/>
  <c r="AL668" i="15"/>
  <c r="AN668" i="15"/>
  <c r="AT668" i="15"/>
  <c r="AU668" i="15"/>
  <c r="AV668" i="15"/>
  <c r="AX668" i="15"/>
  <c r="AJ669" i="15"/>
  <c r="AP669" i="15" s="1"/>
  <c r="AK669" i="15"/>
  <c r="AL669" i="15"/>
  <c r="AN669" i="15"/>
  <c r="AT669" i="15"/>
  <c r="AU669" i="15"/>
  <c r="AV669" i="15"/>
  <c r="AX669" i="15"/>
  <c r="AJ670" i="15"/>
  <c r="AP670" i="15" s="1"/>
  <c r="AK670" i="15"/>
  <c r="AL670" i="15"/>
  <c r="AN670" i="15"/>
  <c r="AT670" i="15"/>
  <c r="AU670" i="15"/>
  <c r="AV670" i="15"/>
  <c r="AX670" i="15"/>
  <c r="AJ671" i="15"/>
  <c r="AK671" i="15"/>
  <c r="AL671" i="15"/>
  <c r="AN671" i="15"/>
  <c r="AT671" i="15"/>
  <c r="AU671" i="15"/>
  <c r="AV671" i="15"/>
  <c r="AX671" i="15"/>
  <c r="AJ672" i="15"/>
  <c r="AO672" i="15" s="1"/>
  <c r="AK672" i="15"/>
  <c r="AL672" i="15"/>
  <c r="AN672" i="15"/>
  <c r="AT672" i="15"/>
  <c r="AU672" i="15"/>
  <c r="AV672" i="15"/>
  <c r="AX672" i="15"/>
  <c r="AJ673" i="15"/>
  <c r="AO673" i="15" s="1"/>
  <c r="AK673" i="15"/>
  <c r="AL673" i="15"/>
  <c r="AN673" i="15"/>
  <c r="AT673" i="15"/>
  <c r="AU673" i="15"/>
  <c r="AV673" i="15"/>
  <c r="AX673" i="15"/>
  <c r="AJ674" i="15"/>
  <c r="AQ674" i="15" s="1"/>
  <c r="AK674" i="15"/>
  <c r="AL674" i="15"/>
  <c r="AN674" i="15"/>
  <c r="AT674" i="15"/>
  <c r="AU674" i="15"/>
  <c r="AV674" i="15"/>
  <c r="AX674" i="15"/>
  <c r="AJ675" i="15"/>
  <c r="AQ675" i="15" s="1"/>
  <c r="AK675" i="15"/>
  <c r="AL675" i="15"/>
  <c r="AN675" i="15"/>
  <c r="AT675" i="15"/>
  <c r="AU675" i="15"/>
  <c r="AV675" i="15"/>
  <c r="AX675" i="15"/>
  <c r="AJ676" i="15"/>
  <c r="AP676" i="15" s="1"/>
  <c r="AK676" i="15"/>
  <c r="AL676" i="15"/>
  <c r="AN676" i="15"/>
  <c r="AT676" i="15"/>
  <c r="AU676" i="15"/>
  <c r="AV676" i="15"/>
  <c r="AX676" i="15"/>
  <c r="AJ677" i="15"/>
  <c r="AP677" i="15" s="1"/>
  <c r="AK677" i="15"/>
  <c r="AL677" i="15"/>
  <c r="AN677" i="15"/>
  <c r="AT677" i="15"/>
  <c r="AU677" i="15"/>
  <c r="AV677" i="15"/>
  <c r="AX677" i="15"/>
  <c r="AJ678" i="15"/>
  <c r="AP678" i="15" s="1"/>
  <c r="AK678" i="15"/>
  <c r="AL678" i="15"/>
  <c r="AN678" i="15"/>
  <c r="AT678" i="15"/>
  <c r="AU678" i="15"/>
  <c r="AV678" i="15"/>
  <c r="AX678" i="15"/>
  <c r="AJ679" i="15"/>
  <c r="AP679" i="15" s="1"/>
  <c r="AK679" i="15"/>
  <c r="AL679" i="15"/>
  <c r="AN679" i="15"/>
  <c r="AT679" i="15"/>
  <c r="AU679" i="15"/>
  <c r="AV679" i="15"/>
  <c r="AX679" i="15"/>
  <c r="AJ680" i="15"/>
  <c r="AK680" i="15"/>
  <c r="AL680" i="15"/>
  <c r="AN680" i="15"/>
  <c r="AT680" i="15"/>
  <c r="AU680" i="15"/>
  <c r="AV680" i="15"/>
  <c r="AX680" i="15"/>
  <c r="AJ681" i="15"/>
  <c r="AK681" i="15"/>
  <c r="AL681" i="15"/>
  <c r="AN681" i="15"/>
  <c r="AT681" i="15"/>
  <c r="AU681" i="15"/>
  <c r="AV681" i="15"/>
  <c r="AX681" i="15"/>
  <c r="AJ682" i="15"/>
  <c r="AP682" i="15" s="1"/>
  <c r="AK682" i="15"/>
  <c r="AL682" i="15"/>
  <c r="AN682" i="15"/>
  <c r="AT682" i="15"/>
  <c r="AU682" i="15"/>
  <c r="AV682" i="15"/>
  <c r="AX682" i="15"/>
  <c r="AJ683" i="15"/>
  <c r="AS683" i="15" s="1"/>
  <c r="AK683" i="15"/>
  <c r="AL683" i="15"/>
  <c r="AN683" i="15"/>
  <c r="AT683" i="15"/>
  <c r="AU683" i="15"/>
  <c r="AV683" i="15"/>
  <c r="AX683" i="15"/>
  <c r="AJ684" i="15"/>
  <c r="AO684" i="15" s="1"/>
  <c r="AK684" i="15"/>
  <c r="AL684" i="15"/>
  <c r="AN684" i="15"/>
  <c r="AT684" i="15"/>
  <c r="AU684" i="15"/>
  <c r="AV684" i="15"/>
  <c r="AX684" i="15"/>
  <c r="AJ685" i="15"/>
  <c r="AZ685" i="15" s="1"/>
  <c r="AK685" i="15"/>
  <c r="AL685" i="15"/>
  <c r="AN685" i="15"/>
  <c r="AT685" i="15"/>
  <c r="AU685" i="15"/>
  <c r="AV685" i="15"/>
  <c r="AX685" i="15"/>
  <c r="AJ686" i="15"/>
  <c r="AZ686" i="15" s="1"/>
  <c r="AK686" i="15"/>
  <c r="AL686" i="15"/>
  <c r="AN686" i="15"/>
  <c r="AT686" i="15"/>
  <c r="AU686" i="15"/>
  <c r="AV686" i="15"/>
  <c r="AX686" i="15"/>
  <c r="AJ687" i="15"/>
  <c r="AO687" i="15" s="1"/>
  <c r="AK687" i="15"/>
  <c r="AL687" i="15"/>
  <c r="AN687" i="15"/>
  <c r="AT687" i="15"/>
  <c r="AU687" i="15"/>
  <c r="AV687" i="15"/>
  <c r="AX687" i="15"/>
  <c r="AJ688" i="15"/>
  <c r="AO688" i="15" s="1"/>
  <c r="AK688" i="15"/>
  <c r="AL688" i="15"/>
  <c r="AN688" i="15"/>
  <c r="AT688" i="15"/>
  <c r="AU688" i="15"/>
  <c r="AV688" i="15"/>
  <c r="AX688" i="15"/>
  <c r="AJ689" i="15"/>
  <c r="AZ689" i="15" s="1"/>
  <c r="AK689" i="15"/>
  <c r="AL689" i="15"/>
  <c r="AN689" i="15"/>
  <c r="AT689" i="15"/>
  <c r="AU689" i="15"/>
  <c r="AV689" i="15"/>
  <c r="AX689" i="15"/>
  <c r="AJ690" i="15"/>
  <c r="AO690" i="15" s="1"/>
  <c r="AK690" i="15"/>
  <c r="AL690" i="15"/>
  <c r="AN690" i="15"/>
  <c r="AT690" i="15"/>
  <c r="AU690" i="15"/>
  <c r="AV690" i="15"/>
  <c r="AX690" i="15"/>
  <c r="AJ691" i="15"/>
  <c r="AP691" i="15" s="1"/>
  <c r="AK691" i="15"/>
  <c r="AL691" i="15"/>
  <c r="AN691" i="15"/>
  <c r="AT691" i="15"/>
  <c r="AU691" i="15"/>
  <c r="AV691" i="15"/>
  <c r="AX691" i="15"/>
  <c r="AJ692" i="15"/>
  <c r="AK692" i="15"/>
  <c r="AL692" i="15"/>
  <c r="AN692" i="15"/>
  <c r="AT692" i="15"/>
  <c r="AU692" i="15"/>
  <c r="AV692" i="15"/>
  <c r="AX692" i="15"/>
  <c r="AJ693" i="15"/>
  <c r="AZ693" i="15" s="1"/>
  <c r="AK693" i="15"/>
  <c r="AL693" i="15"/>
  <c r="AN693" i="15"/>
  <c r="AT693" i="15"/>
  <c r="AU693" i="15"/>
  <c r="AV693" i="15"/>
  <c r="AX693" i="15"/>
  <c r="AJ694" i="15"/>
  <c r="AK694" i="15"/>
  <c r="AL694" i="15"/>
  <c r="AN694" i="15"/>
  <c r="AT694" i="15"/>
  <c r="AU694" i="15"/>
  <c r="AV694" i="15"/>
  <c r="AX694" i="15"/>
  <c r="AJ695" i="15"/>
  <c r="AK695" i="15"/>
  <c r="AL695" i="15"/>
  <c r="AN695" i="15"/>
  <c r="AT695" i="15"/>
  <c r="AU695" i="15"/>
  <c r="AV695" i="15"/>
  <c r="AX695" i="15"/>
  <c r="AJ696" i="15"/>
  <c r="AK696" i="15"/>
  <c r="AL696" i="15"/>
  <c r="AN696" i="15"/>
  <c r="AT696" i="15"/>
  <c r="AU696" i="15"/>
  <c r="AV696" i="15"/>
  <c r="AX696" i="15"/>
  <c r="AJ697" i="15"/>
  <c r="AZ697" i="15" s="1"/>
  <c r="AK697" i="15"/>
  <c r="AL697" i="15"/>
  <c r="AN697" i="15"/>
  <c r="AT697" i="15"/>
  <c r="AU697" i="15"/>
  <c r="AV697" i="15"/>
  <c r="AX697" i="15"/>
  <c r="AJ698" i="15"/>
  <c r="AZ698" i="15" s="1"/>
  <c r="AK698" i="15"/>
  <c r="AL698" i="15"/>
  <c r="AN698" i="15"/>
  <c r="AT698" i="15"/>
  <c r="AU698" i="15"/>
  <c r="AV698" i="15"/>
  <c r="AX698" i="15"/>
  <c r="AJ699" i="15"/>
  <c r="AK699" i="15"/>
  <c r="AL699" i="15"/>
  <c r="AN699" i="15"/>
  <c r="AT699" i="15"/>
  <c r="AU699" i="15"/>
  <c r="AV699" i="15"/>
  <c r="AX699" i="15"/>
  <c r="AJ700" i="15"/>
  <c r="AO700" i="15" s="1"/>
  <c r="AK700" i="15"/>
  <c r="AL700" i="15"/>
  <c r="AN700" i="15"/>
  <c r="AT700" i="15"/>
  <c r="AU700" i="15"/>
  <c r="AV700" i="15"/>
  <c r="AX700" i="15"/>
  <c r="AJ701" i="15"/>
  <c r="AZ701" i="15" s="1"/>
  <c r="AK701" i="15"/>
  <c r="AL701" i="15"/>
  <c r="AN701" i="15"/>
  <c r="AT701" i="15"/>
  <c r="AU701" i="15"/>
  <c r="AV701" i="15"/>
  <c r="AX701" i="15"/>
  <c r="AJ702" i="15"/>
  <c r="AK702" i="15"/>
  <c r="AL702" i="15"/>
  <c r="AN702" i="15"/>
  <c r="AT702" i="15"/>
  <c r="AU702" i="15"/>
  <c r="AV702" i="15"/>
  <c r="AX702" i="15"/>
  <c r="AJ703" i="15"/>
  <c r="AK703" i="15"/>
  <c r="AL703" i="15"/>
  <c r="AN703" i="15"/>
  <c r="AT703" i="15"/>
  <c r="AU703" i="15"/>
  <c r="AV703" i="15"/>
  <c r="AX703" i="15"/>
  <c r="AJ704" i="15"/>
  <c r="AO704" i="15" s="1"/>
  <c r="AK704" i="15"/>
  <c r="AL704" i="15"/>
  <c r="AN704" i="15"/>
  <c r="AT704" i="15"/>
  <c r="AU704" i="15"/>
  <c r="AV704" i="15"/>
  <c r="AX704" i="15"/>
  <c r="AJ705" i="15"/>
  <c r="AZ705" i="15" s="1"/>
  <c r="AK705" i="15"/>
  <c r="AL705" i="15"/>
  <c r="AN705" i="15"/>
  <c r="AT705" i="15"/>
  <c r="AU705" i="15"/>
  <c r="AV705" i="15"/>
  <c r="AX705" i="15"/>
  <c r="AJ706" i="15"/>
  <c r="AQ706" i="15" s="1"/>
  <c r="AK706" i="15"/>
  <c r="AL706" i="15"/>
  <c r="AN706" i="15"/>
  <c r="AT706" i="15"/>
  <c r="AU706" i="15"/>
  <c r="AV706" i="15"/>
  <c r="AX706" i="15"/>
  <c r="AJ707" i="15"/>
  <c r="AK707" i="15"/>
  <c r="AL707" i="15"/>
  <c r="AN707" i="15"/>
  <c r="AT707" i="15"/>
  <c r="AU707" i="15"/>
  <c r="AV707" i="15"/>
  <c r="AX707" i="15"/>
  <c r="AJ708" i="15"/>
  <c r="AP708" i="15" s="1"/>
  <c r="AK708" i="15"/>
  <c r="AL708" i="15"/>
  <c r="AN708" i="15"/>
  <c r="AT708" i="15"/>
  <c r="AU708" i="15"/>
  <c r="AV708" i="15"/>
  <c r="AX708" i="15"/>
  <c r="AJ709" i="15"/>
  <c r="AZ709" i="15" s="1"/>
  <c r="AK709" i="15"/>
  <c r="AL709" i="15"/>
  <c r="AN709" i="15"/>
  <c r="AT709" i="15"/>
  <c r="AU709" i="15"/>
  <c r="AV709" i="15"/>
  <c r="AX709" i="15"/>
  <c r="AJ710" i="15"/>
  <c r="AZ710" i="15" s="1"/>
  <c r="AK710" i="15"/>
  <c r="AL710" i="15"/>
  <c r="AN710" i="15"/>
  <c r="AT710" i="15"/>
  <c r="AU710" i="15"/>
  <c r="AV710" i="15"/>
  <c r="AX710" i="15"/>
  <c r="AJ711" i="15"/>
  <c r="AK711" i="15"/>
  <c r="AL711" i="15"/>
  <c r="AN711" i="15"/>
  <c r="AJ712" i="15"/>
  <c r="AP712" i="15" s="1"/>
  <c r="AK712" i="15"/>
  <c r="AL712" i="15"/>
  <c r="AN712" i="15"/>
  <c r="AT712" i="15"/>
  <c r="AU712" i="15"/>
  <c r="AV712" i="15"/>
  <c r="AX712" i="15"/>
  <c r="AJ713" i="15"/>
  <c r="AZ713" i="15" s="1"/>
  <c r="AK713" i="15"/>
  <c r="AL713" i="15"/>
  <c r="AN713" i="15"/>
  <c r="AT713" i="15"/>
  <c r="AU713" i="15"/>
  <c r="AV713" i="15"/>
  <c r="AX713" i="15"/>
  <c r="AJ714" i="15"/>
  <c r="AS714" i="15" s="1"/>
  <c r="AK714" i="15"/>
  <c r="AL714" i="15"/>
  <c r="AN714" i="15"/>
  <c r="AT714" i="15"/>
  <c r="AU714" i="15"/>
  <c r="AV714" i="15"/>
  <c r="AX714" i="15"/>
  <c r="AJ715" i="15"/>
  <c r="AK715" i="15"/>
  <c r="AL715" i="15"/>
  <c r="AN715" i="15"/>
  <c r="AT715" i="15"/>
  <c r="AU715" i="15"/>
  <c r="AV715" i="15"/>
  <c r="AX715" i="15"/>
  <c r="AJ716" i="15"/>
  <c r="AP716" i="15" s="1"/>
  <c r="AK716" i="15"/>
  <c r="AL716" i="15"/>
  <c r="AN716" i="15"/>
  <c r="AT716" i="15"/>
  <c r="AU716" i="15"/>
  <c r="AV716" i="15"/>
  <c r="AX716" i="15"/>
  <c r="AJ717" i="15"/>
  <c r="AZ717" i="15" s="1"/>
  <c r="AK717" i="15"/>
  <c r="AL717" i="15"/>
  <c r="AN717" i="15"/>
  <c r="AT717" i="15"/>
  <c r="AU717" i="15"/>
  <c r="AV717" i="15"/>
  <c r="AX717" i="15"/>
  <c r="AJ718" i="15"/>
  <c r="AO718" i="15" s="1"/>
  <c r="AK718" i="15"/>
  <c r="AL718" i="15"/>
  <c r="AN718" i="15"/>
  <c r="AT718" i="15"/>
  <c r="AU718" i="15"/>
  <c r="AV718" i="15"/>
  <c r="AX718" i="15"/>
  <c r="AJ719" i="15"/>
  <c r="AZ719" i="15" s="1"/>
  <c r="AK719" i="15"/>
  <c r="AL719" i="15"/>
  <c r="AN719" i="15"/>
  <c r="AT719" i="15"/>
  <c r="AU719" i="15"/>
  <c r="AV719" i="15"/>
  <c r="AX719" i="15"/>
  <c r="AJ720" i="15"/>
  <c r="AK720" i="15"/>
  <c r="AL720" i="15"/>
  <c r="AN720" i="15"/>
  <c r="AT720" i="15"/>
  <c r="AU720" i="15"/>
  <c r="AV720" i="15"/>
  <c r="AX720" i="15"/>
  <c r="AJ721" i="15"/>
  <c r="AZ721" i="15" s="1"/>
  <c r="AK721" i="15"/>
  <c r="AL721" i="15"/>
  <c r="AN721" i="15"/>
  <c r="AT721" i="15"/>
  <c r="AU721" i="15"/>
  <c r="AV721" i="15"/>
  <c r="AX721" i="15"/>
  <c r="AJ722" i="15"/>
  <c r="AO722" i="15" s="1"/>
  <c r="AK722" i="15"/>
  <c r="AL722" i="15"/>
  <c r="AN722" i="15"/>
  <c r="AT722" i="15"/>
  <c r="AU722" i="15"/>
  <c r="AV722" i="15"/>
  <c r="AX722" i="15"/>
  <c r="AJ723" i="15"/>
  <c r="AP723" i="15" s="1"/>
  <c r="AK723" i="15"/>
  <c r="AL723" i="15"/>
  <c r="AN723" i="15"/>
  <c r="AT723" i="15"/>
  <c r="AU723" i="15"/>
  <c r="AV723" i="15"/>
  <c r="AX723" i="15"/>
  <c r="AJ724" i="15"/>
  <c r="AP724" i="15" s="1"/>
  <c r="AK724" i="15"/>
  <c r="AL724" i="15"/>
  <c r="AN724" i="15"/>
  <c r="AT724" i="15"/>
  <c r="AU724" i="15"/>
  <c r="AV724" i="15"/>
  <c r="AX724" i="15"/>
  <c r="AJ725" i="15"/>
  <c r="AZ725" i="15" s="1"/>
  <c r="AK725" i="15"/>
  <c r="AL725" i="15"/>
  <c r="AN725" i="15"/>
  <c r="AT725" i="15"/>
  <c r="AU725" i="15"/>
  <c r="AV725" i="15"/>
  <c r="AX725" i="15"/>
  <c r="AJ726" i="15"/>
  <c r="AS726" i="15" s="1"/>
  <c r="AK726" i="15"/>
  <c r="AL726" i="15"/>
  <c r="AN726" i="15"/>
  <c r="AT726" i="15"/>
  <c r="AU726" i="15"/>
  <c r="AV726" i="15"/>
  <c r="AX726" i="15"/>
  <c r="AJ727" i="15"/>
  <c r="AK727" i="15"/>
  <c r="AL727" i="15"/>
  <c r="AN727" i="15"/>
  <c r="AT727" i="15"/>
  <c r="AU727" i="15"/>
  <c r="AV727" i="15"/>
  <c r="AX727" i="15"/>
  <c r="AJ728" i="15"/>
  <c r="AO728" i="15" s="1"/>
  <c r="AK728" i="15"/>
  <c r="AL728" i="15"/>
  <c r="AN728" i="15"/>
  <c r="AT728" i="15"/>
  <c r="AU728" i="15"/>
  <c r="AV728" i="15"/>
  <c r="AX728" i="15"/>
  <c r="AJ729" i="15"/>
  <c r="AZ729" i="15" s="1"/>
  <c r="AK729" i="15"/>
  <c r="AL729" i="15"/>
  <c r="AN729" i="15"/>
  <c r="AT729" i="15"/>
  <c r="AU729" i="15"/>
  <c r="AV729" i="15"/>
  <c r="AX729" i="15"/>
  <c r="AJ730" i="15"/>
  <c r="AO730" i="15" s="1"/>
  <c r="AK730" i="15"/>
  <c r="AL730" i="15"/>
  <c r="AN730" i="15"/>
  <c r="AT730" i="15"/>
  <c r="AU730" i="15"/>
  <c r="AV730" i="15"/>
  <c r="AX730" i="15"/>
  <c r="AJ731" i="15"/>
  <c r="AO731" i="15" s="1"/>
  <c r="AK731" i="15"/>
  <c r="AL731" i="15"/>
  <c r="AN731" i="15"/>
  <c r="AT731" i="15"/>
  <c r="AU731" i="15"/>
  <c r="AV731" i="15"/>
  <c r="AX731" i="15"/>
  <c r="AJ732" i="15"/>
  <c r="AP732" i="15" s="1"/>
  <c r="AK732" i="15"/>
  <c r="AL732" i="15"/>
  <c r="AN732" i="15"/>
  <c r="AT732" i="15"/>
  <c r="AU732" i="15"/>
  <c r="AV732" i="15"/>
  <c r="AX732" i="15"/>
  <c r="AJ733" i="15"/>
  <c r="AZ733" i="15" s="1"/>
  <c r="AK733" i="15"/>
  <c r="AL733" i="15"/>
  <c r="AN733" i="15"/>
  <c r="AT733" i="15"/>
  <c r="AU733" i="15"/>
  <c r="AV733" i="15"/>
  <c r="AX733" i="15"/>
  <c r="AJ734" i="15"/>
  <c r="AS734" i="15" s="1"/>
  <c r="AK734" i="15"/>
  <c r="AL734" i="15"/>
  <c r="AN734" i="15"/>
  <c r="AT734" i="15"/>
  <c r="AU734" i="15"/>
  <c r="AV734" i="15"/>
  <c r="AX734" i="15"/>
  <c r="AJ735" i="15"/>
  <c r="AO735" i="15" s="1"/>
  <c r="AK735" i="15"/>
  <c r="AL735" i="15"/>
  <c r="AN735" i="15"/>
  <c r="AT735" i="15"/>
  <c r="AU735" i="15"/>
  <c r="AV735" i="15"/>
  <c r="AX735" i="15"/>
  <c r="AJ736" i="15"/>
  <c r="AP736" i="15" s="1"/>
  <c r="AK736" i="15"/>
  <c r="AL736" i="15"/>
  <c r="AN736" i="15"/>
  <c r="AT736" i="15"/>
  <c r="AU736" i="15"/>
  <c r="AV736" i="15"/>
  <c r="AX736" i="15"/>
  <c r="AJ737" i="15"/>
  <c r="AZ737" i="15" s="1"/>
  <c r="AK737" i="15"/>
  <c r="AL737" i="15"/>
  <c r="AN737" i="15"/>
  <c r="AT737" i="15"/>
  <c r="AU737" i="15"/>
  <c r="AV737" i="15"/>
  <c r="AX737" i="15"/>
  <c r="AJ738" i="15"/>
  <c r="AK738" i="15"/>
  <c r="AL738" i="15"/>
  <c r="AN738" i="15"/>
  <c r="AT738" i="15"/>
  <c r="AU738" i="15"/>
  <c r="AV738" i="15"/>
  <c r="AX738" i="15"/>
  <c r="AJ739" i="15"/>
  <c r="AS739" i="15" s="1"/>
  <c r="AK739" i="15"/>
  <c r="AL739" i="15"/>
  <c r="AN739" i="15"/>
  <c r="AT739" i="15"/>
  <c r="AU739" i="15"/>
  <c r="AV739" i="15"/>
  <c r="AX739" i="15"/>
  <c r="AJ740" i="15"/>
  <c r="AP740" i="15" s="1"/>
  <c r="AK740" i="15"/>
  <c r="AL740" i="15"/>
  <c r="AN740" i="15"/>
  <c r="AT740" i="15"/>
  <c r="AU740" i="15"/>
  <c r="AV740" i="15"/>
  <c r="AX740" i="15"/>
  <c r="AJ741" i="15"/>
  <c r="AZ741" i="15" s="1"/>
  <c r="AK741" i="15"/>
  <c r="AL741" i="15"/>
  <c r="AN741" i="15"/>
  <c r="AT741" i="15"/>
  <c r="AU741" i="15"/>
  <c r="AV741" i="15"/>
  <c r="AX741" i="15"/>
  <c r="AJ742" i="15"/>
  <c r="AQ742" i="15" s="1"/>
  <c r="AK742" i="15"/>
  <c r="AL742" i="15"/>
  <c r="AN742" i="15"/>
  <c r="AT742" i="15"/>
  <c r="AU742" i="15"/>
  <c r="AV742" i="15"/>
  <c r="AX742" i="15"/>
  <c r="AJ743" i="15"/>
  <c r="AO743" i="15" s="1"/>
  <c r="AK743" i="15"/>
  <c r="AL743" i="15"/>
  <c r="AN743" i="15"/>
  <c r="AT743" i="15"/>
  <c r="AU743" i="15"/>
  <c r="AV743" i="15"/>
  <c r="AX743" i="15"/>
  <c r="AJ744" i="15"/>
  <c r="AP744" i="15" s="1"/>
  <c r="AK744" i="15"/>
  <c r="AL744" i="15"/>
  <c r="AN744" i="15"/>
  <c r="AT744" i="15"/>
  <c r="AU744" i="15"/>
  <c r="AV744" i="15"/>
  <c r="AX744" i="15"/>
  <c r="AJ745" i="15"/>
  <c r="AZ745" i="15" s="1"/>
  <c r="AK745" i="15"/>
  <c r="AL745" i="15"/>
  <c r="AN745" i="15"/>
  <c r="AT745" i="15"/>
  <c r="AU745" i="15"/>
  <c r="AV745" i="15"/>
  <c r="AX745" i="15"/>
  <c r="AJ746" i="15"/>
  <c r="AS746" i="15" s="1"/>
  <c r="AK746" i="15"/>
  <c r="AL746" i="15"/>
  <c r="AN746" i="15"/>
  <c r="AT746" i="15"/>
  <c r="AU746" i="15"/>
  <c r="AV746" i="15"/>
  <c r="AX746" i="15"/>
  <c r="AJ747" i="15"/>
  <c r="AS747" i="15" s="1"/>
  <c r="AK747" i="15"/>
  <c r="AL747" i="15"/>
  <c r="AN747" i="15"/>
  <c r="AT747" i="15"/>
  <c r="AU747" i="15"/>
  <c r="AV747" i="15"/>
  <c r="AX747" i="15"/>
  <c r="AJ748" i="15"/>
  <c r="AP748" i="15" s="1"/>
  <c r="AK748" i="15"/>
  <c r="AL748" i="15"/>
  <c r="AN748" i="15"/>
  <c r="AT748" i="15"/>
  <c r="AU748" i="15"/>
  <c r="AV748" i="15"/>
  <c r="AX748" i="15"/>
  <c r="AJ749" i="15"/>
  <c r="AZ749" i="15" s="1"/>
  <c r="AK749" i="15"/>
  <c r="AL749" i="15"/>
  <c r="AN749" i="15"/>
  <c r="AT749" i="15"/>
  <c r="AU749" i="15"/>
  <c r="AV749" i="15"/>
  <c r="AX749" i="15"/>
  <c r="AJ750" i="15"/>
  <c r="AO750" i="15" s="1"/>
  <c r="AK750" i="15"/>
  <c r="AL750" i="15"/>
  <c r="AN750" i="15"/>
  <c r="AT750" i="15"/>
  <c r="AU750" i="15"/>
  <c r="AV750" i="15"/>
  <c r="AX750" i="15"/>
  <c r="AJ751" i="15"/>
  <c r="AS751" i="15" s="1"/>
  <c r="AK751" i="15"/>
  <c r="AL751" i="15"/>
  <c r="AN751" i="15"/>
  <c r="AT751" i="15"/>
  <c r="AU751" i="15"/>
  <c r="AV751" i="15"/>
  <c r="AX751" i="15"/>
  <c r="AJ752" i="15"/>
  <c r="AS752" i="15" s="1"/>
  <c r="AK752" i="15"/>
  <c r="AL752" i="15"/>
  <c r="AN752" i="15"/>
  <c r="AT752" i="15"/>
  <c r="AU752" i="15"/>
  <c r="AV752" i="15"/>
  <c r="AX752" i="15"/>
  <c r="AJ753" i="15"/>
  <c r="AZ753" i="15" s="1"/>
  <c r="AK753" i="15"/>
  <c r="AL753" i="15"/>
  <c r="AN753" i="15"/>
  <c r="AT753" i="15"/>
  <c r="AU753" i="15"/>
  <c r="AV753" i="15"/>
  <c r="AX753" i="15"/>
  <c r="AJ754" i="15"/>
  <c r="AZ754" i="15" s="1"/>
  <c r="AK754" i="15"/>
  <c r="AL754" i="15"/>
  <c r="AN754" i="15"/>
  <c r="AT754" i="15"/>
  <c r="AU754" i="15"/>
  <c r="AV754" i="15"/>
  <c r="AX754" i="15"/>
  <c r="AJ755" i="15"/>
  <c r="AS755" i="15" s="1"/>
  <c r="AK755" i="15"/>
  <c r="AL755" i="15"/>
  <c r="AN755" i="15"/>
  <c r="AT755" i="15"/>
  <c r="AU755" i="15"/>
  <c r="AV755" i="15"/>
  <c r="AX755" i="15"/>
  <c r="AJ756" i="15"/>
  <c r="AQ756" i="15" s="1"/>
  <c r="AK756" i="15"/>
  <c r="AL756" i="15"/>
  <c r="AN756" i="15"/>
  <c r="AT756" i="15"/>
  <c r="AU756" i="15"/>
  <c r="AV756" i="15"/>
  <c r="AX756" i="15"/>
  <c r="AJ757" i="15"/>
  <c r="AZ757" i="15" s="1"/>
  <c r="AK757" i="15"/>
  <c r="AL757" i="15"/>
  <c r="AN757" i="15"/>
  <c r="AT757" i="15"/>
  <c r="AU757" i="15"/>
  <c r="AV757" i="15"/>
  <c r="AX757" i="15"/>
  <c r="AJ758" i="15"/>
  <c r="AK758" i="15"/>
  <c r="AL758" i="15"/>
  <c r="AN758" i="15"/>
  <c r="AT758" i="15"/>
  <c r="AU758" i="15"/>
  <c r="AV758" i="15"/>
  <c r="AX758" i="15"/>
  <c r="AJ759" i="15"/>
  <c r="AK759" i="15"/>
  <c r="AL759" i="15"/>
  <c r="AN759" i="15"/>
  <c r="AT759" i="15"/>
  <c r="AU759" i="15"/>
  <c r="AV759" i="15"/>
  <c r="AX759" i="15"/>
  <c r="AJ760" i="15"/>
  <c r="AQ760" i="15" s="1"/>
  <c r="AK760" i="15"/>
  <c r="AL760" i="15"/>
  <c r="AN760" i="15"/>
  <c r="AT760" i="15"/>
  <c r="AU760" i="15"/>
  <c r="AV760" i="15"/>
  <c r="AX760" i="15"/>
  <c r="AJ761" i="15"/>
  <c r="AZ761" i="15" s="1"/>
  <c r="AK761" i="15"/>
  <c r="AL761" i="15"/>
  <c r="AN761" i="15"/>
  <c r="AT761" i="15"/>
  <c r="AU761" i="15"/>
  <c r="AV761" i="15"/>
  <c r="AX761" i="15"/>
  <c r="AJ762" i="15"/>
  <c r="AK762" i="15"/>
  <c r="AL762" i="15"/>
  <c r="AN762" i="15"/>
  <c r="AT762" i="15"/>
  <c r="AU762" i="15"/>
  <c r="AV762" i="15"/>
  <c r="AX762" i="15"/>
  <c r="AJ763" i="15"/>
  <c r="AK763" i="15"/>
  <c r="AL763" i="15"/>
  <c r="AN763" i="15"/>
  <c r="AT763" i="15"/>
  <c r="AU763" i="15"/>
  <c r="AV763" i="15"/>
  <c r="AX763" i="15"/>
  <c r="AJ764" i="15"/>
  <c r="AS764" i="15" s="1"/>
  <c r="AK764" i="15"/>
  <c r="AL764" i="15"/>
  <c r="AN764" i="15"/>
  <c r="AT764" i="15"/>
  <c r="AU764" i="15"/>
  <c r="AV764" i="15"/>
  <c r="AX764" i="15"/>
  <c r="AJ765" i="15"/>
  <c r="AZ765" i="15" s="1"/>
  <c r="AK765" i="15"/>
  <c r="AL765" i="15"/>
  <c r="AN765" i="15"/>
  <c r="AT765" i="15"/>
  <c r="AU765" i="15"/>
  <c r="AV765" i="15"/>
  <c r="AX765" i="15"/>
  <c r="AJ766" i="15"/>
  <c r="AO766" i="15" s="1"/>
  <c r="AK766" i="15"/>
  <c r="AL766" i="15"/>
  <c r="AN766" i="15"/>
  <c r="AT766" i="15"/>
  <c r="AU766" i="15"/>
  <c r="AV766" i="15"/>
  <c r="AX766" i="15"/>
  <c r="AJ767" i="15"/>
  <c r="AS767" i="15" s="1"/>
  <c r="AK767" i="15"/>
  <c r="AL767" i="15"/>
  <c r="AN767" i="15"/>
  <c r="AT767" i="15"/>
  <c r="AU767" i="15"/>
  <c r="AV767" i="15"/>
  <c r="AX767" i="15"/>
  <c r="AJ768" i="15"/>
  <c r="AQ768" i="15" s="1"/>
  <c r="AK768" i="15"/>
  <c r="AL768" i="15"/>
  <c r="AN768" i="15"/>
  <c r="AT768" i="15"/>
  <c r="AU768" i="15"/>
  <c r="AV768" i="15"/>
  <c r="AX768" i="15"/>
  <c r="AJ769" i="15"/>
  <c r="AZ769" i="15" s="1"/>
  <c r="AK769" i="15"/>
  <c r="AL769" i="15"/>
  <c r="AN769" i="15"/>
  <c r="AT769" i="15"/>
  <c r="AU769" i="15"/>
  <c r="AV769" i="15"/>
  <c r="AX769" i="15"/>
  <c r="AJ770" i="15"/>
  <c r="AK770" i="15"/>
  <c r="AL770" i="15"/>
  <c r="AN770" i="15"/>
  <c r="AT770" i="15"/>
  <c r="AU770" i="15"/>
  <c r="AV770" i="15"/>
  <c r="AX770" i="15"/>
  <c r="AJ771" i="15"/>
  <c r="AS771" i="15" s="1"/>
  <c r="AK771" i="15"/>
  <c r="AL771" i="15"/>
  <c r="AN771" i="15"/>
  <c r="AT771" i="15"/>
  <c r="AU771" i="15"/>
  <c r="AV771" i="15"/>
  <c r="AX771" i="15"/>
  <c r="AJ772" i="15"/>
  <c r="AQ772" i="15" s="1"/>
  <c r="AK772" i="15"/>
  <c r="AL772" i="15"/>
  <c r="AN772" i="15"/>
  <c r="AT772" i="15"/>
  <c r="AU772" i="15"/>
  <c r="AV772" i="15"/>
  <c r="AX772" i="15"/>
  <c r="AJ773" i="15"/>
  <c r="AZ773" i="15" s="1"/>
  <c r="AK773" i="15"/>
  <c r="AL773" i="15"/>
  <c r="AN773" i="15"/>
  <c r="AT773" i="15"/>
  <c r="AU773" i="15"/>
  <c r="AV773" i="15"/>
  <c r="AX773" i="15"/>
  <c r="AJ774" i="15"/>
  <c r="AO774" i="15" s="1"/>
  <c r="AK774" i="15"/>
  <c r="AL774" i="15"/>
  <c r="AN774" i="15"/>
  <c r="AT774" i="15"/>
  <c r="AU774" i="15"/>
  <c r="AV774" i="15"/>
  <c r="AX774" i="15"/>
  <c r="AJ775" i="15"/>
  <c r="AK775" i="15"/>
  <c r="AL775" i="15"/>
  <c r="AN775" i="15"/>
  <c r="AT775" i="15"/>
  <c r="AU775" i="15"/>
  <c r="AV775" i="15"/>
  <c r="AX775" i="15"/>
  <c r="AJ776" i="15"/>
  <c r="AK776" i="15"/>
  <c r="AL776" i="15"/>
  <c r="AN776" i="15"/>
  <c r="AT776" i="15"/>
  <c r="AU776" i="15"/>
  <c r="AV776" i="15"/>
  <c r="AX776" i="15"/>
  <c r="AJ777" i="15"/>
  <c r="AZ777" i="15" s="1"/>
  <c r="AK777" i="15"/>
  <c r="AL777" i="15"/>
  <c r="AN777" i="15"/>
  <c r="AT777" i="15"/>
  <c r="AU777" i="15"/>
  <c r="AV777" i="15"/>
  <c r="AX777" i="15"/>
  <c r="AJ778" i="15"/>
  <c r="AO778" i="15" s="1"/>
  <c r="AK778" i="15"/>
  <c r="AL778" i="15"/>
  <c r="AN778" i="15"/>
  <c r="AT778" i="15"/>
  <c r="AU778" i="15"/>
  <c r="AV778" i="15"/>
  <c r="AX778" i="15"/>
  <c r="AJ779" i="15"/>
  <c r="AQ779" i="15" s="1"/>
  <c r="AK779" i="15"/>
  <c r="AL779" i="15"/>
  <c r="AN779" i="15"/>
  <c r="AT779" i="15"/>
  <c r="AU779" i="15"/>
  <c r="AV779" i="15"/>
  <c r="AX779" i="15"/>
  <c r="AJ780" i="15"/>
  <c r="AK780" i="15"/>
  <c r="AL780" i="15"/>
  <c r="AN780" i="15"/>
  <c r="AJ781" i="15"/>
  <c r="AZ781" i="15" s="1"/>
  <c r="AK781" i="15"/>
  <c r="AL781" i="15"/>
  <c r="AN781" i="15"/>
  <c r="AT781" i="15"/>
  <c r="AU781" i="15"/>
  <c r="AV781" i="15"/>
  <c r="AX781" i="15"/>
  <c r="AJ782" i="15"/>
  <c r="AK782" i="15"/>
  <c r="AL782" i="15"/>
  <c r="AN782" i="15"/>
  <c r="AT782" i="15"/>
  <c r="AU782" i="15"/>
  <c r="AV782" i="15"/>
  <c r="AX782" i="15"/>
  <c r="AJ783" i="15"/>
  <c r="AQ783" i="15" s="1"/>
  <c r="AK783" i="15"/>
  <c r="AL783" i="15"/>
  <c r="AN783" i="15"/>
  <c r="AT783" i="15"/>
  <c r="AU783" i="15"/>
  <c r="AV783" i="15"/>
  <c r="AX783" i="15"/>
  <c r="AJ784" i="15"/>
  <c r="AS784" i="15" s="1"/>
  <c r="AK784" i="15"/>
  <c r="AL784" i="15"/>
  <c r="AN784" i="15"/>
  <c r="AT784" i="15"/>
  <c r="AU784" i="15"/>
  <c r="AV784" i="15"/>
  <c r="AX784" i="15"/>
  <c r="AJ785" i="15"/>
  <c r="AZ785" i="15" s="1"/>
  <c r="AK785" i="15"/>
  <c r="AL785" i="15"/>
  <c r="AN785" i="15"/>
  <c r="AT785" i="15"/>
  <c r="AU785" i="15"/>
  <c r="AV785" i="15"/>
  <c r="AX785" i="15"/>
  <c r="AJ786" i="15"/>
  <c r="AS786" i="15" s="1"/>
  <c r="AK786" i="15"/>
  <c r="AL786" i="15"/>
  <c r="AN786" i="15"/>
  <c r="AT786" i="15"/>
  <c r="AU786" i="15"/>
  <c r="AV786" i="15"/>
  <c r="AX786" i="15"/>
  <c r="AJ787" i="15"/>
  <c r="AQ787" i="15" s="1"/>
  <c r="AK787" i="15"/>
  <c r="AL787" i="15"/>
  <c r="AN787" i="15"/>
  <c r="AT787" i="15"/>
  <c r="AU787" i="15"/>
  <c r="AV787" i="15"/>
  <c r="AX787" i="15"/>
  <c r="AJ788" i="15"/>
  <c r="AQ788" i="15" s="1"/>
  <c r="AK788" i="15"/>
  <c r="AL788" i="15"/>
  <c r="AN788" i="15"/>
  <c r="AT788" i="15"/>
  <c r="AU788" i="15"/>
  <c r="AV788" i="15"/>
  <c r="AX788" i="15"/>
  <c r="AJ789" i="15"/>
  <c r="AO789" i="15" s="1"/>
  <c r="AK789" i="15"/>
  <c r="AL789" i="15"/>
  <c r="AN789" i="15"/>
  <c r="AT789" i="15"/>
  <c r="AU789" i="15"/>
  <c r="AV789" i="15"/>
  <c r="AX789" i="15"/>
  <c r="AJ790" i="15"/>
  <c r="AO790" i="15" s="1"/>
  <c r="AK790" i="15"/>
  <c r="AL790" i="15"/>
  <c r="AN790" i="15"/>
  <c r="AT790" i="15"/>
  <c r="AU790" i="15"/>
  <c r="AV790" i="15"/>
  <c r="AX790" i="15"/>
  <c r="AJ791" i="15"/>
  <c r="AO791" i="15" s="1"/>
  <c r="AK791" i="15"/>
  <c r="AL791" i="15"/>
  <c r="AN791" i="15"/>
  <c r="AT791" i="15"/>
  <c r="AU791" i="15"/>
  <c r="AV791" i="15"/>
  <c r="AX791" i="15"/>
  <c r="AJ792" i="15"/>
  <c r="AP792" i="15" s="1"/>
  <c r="AK792" i="15"/>
  <c r="AL792" i="15"/>
  <c r="AN792" i="15"/>
  <c r="AT792" i="15"/>
  <c r="AU792" i="15"/>
  <c r="AV792" i="15"/>
  <c r="AX792" i="15"/>
  <c r="AJ793" i="15"/>
  <c r="AO793" i="15" s="1"/>
  <c r="AK793" i="15"/>
  <c r="AL793" i="15"/>
  <c r="AN793" i="15"/>
  <c r="AT793" i="15"/>
  <c r="AU793" i="15"/>
  <c r="AV793" i="15"/>
  <c r="AX793" i="15"/>
  <c r="AJ794" i="15"/>
  <c r="AK794" i="15"/>
  <c r="AL794" i="15"/>
  <c r="AN794" i="15"/>
  <c r="AT794" i="15"/>
  <c r="AU794" i="15"/>
  <c r="AV794" i="15"/>
  <c r="AX794" i="15"/>
  <c r="F444" i="9"/>
  <c r="F443" i="12" a="1"/>
  <c r="E443" i="12" a="1"/>
  <c r="D443" i="12" a="1"/>
  <c r="F440" i="12" a="1"/>
  <c r="E440" i="12" a="1"/>
  <c r="D440" i="12" a="1"/>
  <c r="O437" i="12" a="1"/>
  <c r="F437" i="12" a="1"/>
  <c r="E437" i="12" a="1"/>
  <c r="D437" i="12" a="1"/>
  <c r="F182" i="12"/>
  <c r="F182" i="9"/>
  <c r="AM797" i="21" l="1"/>
  <c r="AW795" i="21"/>
  <c r="AZ711" i="15"/>
  <c r="AS711" i="15"/>
  <c r="AQ711" i="15"/>
  <c r="AP711" i="15"/>
  <c r="AO711" i="15"/>
  <c r="F13" i="23"/>
  <c r="G37" i="23"/>
  <c r="E37" i="22"/>
  <c r="F33" i="22"/>
  <c r="G37" i="22"/>
  <c r="F23" i="22"/>
  <c r="F37" i="22"/>
  <c r="AP797" i="21"/>
  <c r="AW851" i="21"/>
  <c r="AW896" i="21"/>
  <c r="AO822" i="21"/>
  <c r="AW794" i="21"/>
  <c r="AW899" i="21"/>
  <c r="AW889" i="21"/>
  <c r="AP801" i="21"/>
  <c r="AM835" i="21"/>
  <c r="AS826" i="21"/>
  <c r="AO836" i="21"/>
  <c r="AP845" i="21"/>
  <c r="AQ826" i="21"/>
  <c r="AW814" i="21"/>
  <c r="AS801" i="21"/>
  <c r="AW818" i="21"/>
  <c r="AQ850" i="21"/>
  <c r="AO840" i="21"/>
  <c r="AZ866" i="21"/>
  <c r="AO850" i="21"/>
  <c r="AS815" i="21"/>
  <c r="AO847" i="21"/>
  <c r="AO815" i="21"/>
  <c r="AW882" i="21"/>
  <c r="AM878" i="21"/>
  <c r="AM815" i="21"/>
  <c r="AM866" i="21"/>
  <c r="AW864" i="21"/>
  <c r="AW823" i="21"/>
  <c r="AP866" i="21"/>
  <c r="AS827" i="21"/>
  <c r="AW807" i="21"/>
  <c r="AM801" i="21"/>
  <c r="AW799" i="21"/>
  <c r="AZ806" i="21"/>
  <c r="AM827" i="21"/>
  <c r="AZ814" i="21"/>
  <c r="AM888" i="21"/>
  <c r="AM882" i="21"/>
  <c r="AM879" i="21"/>
  <c r="AW874" i="21"/>
  <c r="AM867" i="21"/>
  <c r="AS851" i="21"/>
  <c r="AZ815" i="21"/>
  <c r="AS806" i="21"/>
  <c r="AZ851" i="21"/>
  <c r="AO851" i="21"/>
  <c r="AO824" i="21"/>
  <c r="AS807" i="21"/>
  <c r="AQ806" i="21"/>
  <c r="AZ862" i="21"/>
  <c r="AM851" i="21"/>
  <c r="AW842" i="21"/>
  <c r="AZ822" i="21"/>
  <c r="AO807" i="21"/>
  <c r="AP806" i="21"/>
  <c r="AW859" i="21"/>
  <c r="AM858" i="21"/>
  <c r="AQ838" i="21"/>
  <c r="AO889" i="21"/>
  <c r="AW887" i="21"/>
  <c r="AM883" i="21"/>
  <c r="AM880" i="21"/>
  <c r="AM877" i="21"/>
  <c r="AW875" i="21"/>
  <c r="AW869" i="21"/>
  <c r="AS825" i="21"/>
  <c r="AS808" i="21"/>
  <c r="AQ805" i="21"/>
  <c r="AS868" i="21"/>
  <c r="AS839" i="21"/>
  <c r="AW830" i="21"/>
  <c r="AQ825" i="21"/>
  <c r="AM891" i="21"/>
  <c r="AP874" i="21"/>
  <c r="AP849" i="21"/>
  <c r="AO846" i="21"/>
  <c r="AP825" i="21"/>
  <c r="AP821" i="21"/>
  <c r="AM795" i="21"/>
  <c r="AM893" i="21"/>
  <c r="AP865" i="21"/>
  <c r="AO852" i="21"/>
  <c r="AW891" i="21"/>
  <c r="AW894" i="21"/>
  <c r="AS888" i="21"/>
  <c r="AQ866" i="21"/>
  <c r="AO865" i="21"/>
  <c r="AW845" i="21"/>
  <c r="AM819" i="21"/>
  <c r="AS809" i="21"/>
  <c r="AZ794" i="21"/>
  <c r="AO834" i="21"/>
  <c r="AP809" i="21"/>
  <c r="AO800" i="21"/>
  <c r="AP889" i="21"/>
  <c r="AW868" i="21"/>
  <c r="AO866" i="21"/>
  <c r="AS862" i="21"/>
  <c r="AS804" i="21"/>
  <c r="AZ798" i="21"/>
  <c r="AO888" i="21"/>
  <c r="AW863" i="21"/>
  <c r="AO835" i="21"/>
  <c r="AO827" i="21"/>
  <c r="AO826" i="21"/>
  <c r="AM825" i="21"/>
  <c r="AM821" i="21"/>
  <c r="AW819" i="21"/>
  <c r="AZ811" i="21"/>
  <c r="AM807" i="21"/>
  <c r="AW803" i="21"/>
  <c r="AM897" i="21"/>
  <c r="AW898" i="21"/>
  <c r="AZ865" i="21"/>
  <c r="AM859" i="21"/>
  <c r="AW857" i="21"/>
  <c r="AM856" i="21"/>
  <c r="AW854" i="21"/>
  <c r="AW850" i="21"/>
  <c r="AM847" i="21"/>
  <c r="AW838" i="21"/>
  <c r="AZ830" i="21"/>
  <c r="AQ802" i="21"/>
  <c r="AQ801" i="21"/>
  <c r="AS872" i="21"/>
  <c r="AS829" i="21"/>
  <c r="AS810" i="21"/>
  <c r="AS803" i="21"/>
  <c r="AP802" i="21"/>
  <c r="AS793" i="21"/>
  <c r="AQ890" i="21"/>
  <c r="AZ881" i="21"/>
  <c r="AS873" i="21"/>
  <c r="AO848" i="21"/>
  <c r="AS837" i="21"/>
  <c r="AW834" i="21"/>
  <c r="AQ829" i="21"/>
  <c r="AZ826" i="21"/>
  <c r="AZ817" i="21"/>
  <c r="AS811" i="21"/>
  <c r="AQ810" i="21"/>
  <c r="AO803" i="21"/>
  <c r="AO802" i="21"/>
  <c r="AP793" i="21"/>
  <c r="AO896" i="21"/>
  <c r="AS874" i="21"/>
  <c r="AQ873" i="21"/>
  <c r="AS864" i="21"/>
  <c r="AZ861" i="21"/>
  <c r="AS849" i="21"/>
  <c r="AQ837" i="21"/>
  <c r="AP833" i="21"/>
  <c r="AP829" i="21"/>
  <c r="AZ813" i="21"/>
  <c r="AO811" i="21"/>
  <c r="AO810" i="21"/>
  <c r="AQ794" i="21"/>
  <c r="AO899" i="21"/>
  <c r="AZ888" i="21"/>
  <c r="AZ889" i="21"/>
  <c r="AW888" i="21"/>
  <c r="AQ874" i="21"/>
  <c r="AO873" i="21"/>
  <c r="AO864" i="21"/>
  <c r="AW858" i="21"/>
  <c r="AM857" i="21"/>
  <c r="AS850" i="21"/>
  <c r="AQ849" i="21"/>
  <c r="AW846" i="21"/>
  <c r="AS838" i="21"/>
  <c r="AW831" i="21"/>
  <c r="AW827" i="21"/>
  <c r="AO812" i="21"/>
  <c r="AM811" i="21"/>
  <c r="AO804" i="21"/>
  <c r="AO798" i="21"/>
  <c r="AM864" i="21"/>
  <c r="AZ818" i="21"/>
  <c r="AS805" i="21"/>
  <c r="AW862" i="21"/>
  <c r="AW843" i="21"/>
  <c r="AZ802" i="21"/>
  <c r="AZ810" i="21"/>
  <c r="AZ793" i="21"/>
  <c r="AZ885" i="21"/>
  <c r="AZ878" i="21"/>
  <c r="AZ877" i="21"/>
  <c r="AZ876" i="21"/>
  <c r="AO839" i="21"/>
  <c r="AO838" i="21"/>
  <c r="AP837" i="21"/>
  <c r="AO828" i="21"/>
  <c r="AO808" i="21"/>
  <c r="AP805" i="21"/>
  <c r="AO892" i="21"/>
  <c r="AZ841" i="21"/>
  <c r="AW877" i="21"/>
  <c r="AW876" i="21"/>
  <c r="AW870" i="21"/>
  <c r="AM861" i="21"/>
  <c r="AZ859" i="21"/>
  <c r="AZ846" i="21"/>
  <c r="AZ845" i="21"/>
  <c r="AM839" i="21"/>
  <c r="AZ834" i="21"/>
  <c r="AZ833" i="21"/>
  <c r="AZ823" i="21"/>
  <c r="AW822" i="21"/>
  <c r="AZ821" i="21"/>
  <c r="AS814" i="21"/>
  <c r="AS812" i="21"/>
  <c r="AQ809" i="21"/>
  <c r="AM805" i="21"/>
  <c r="AZ799" i="21"/>
  <c r="AW798" i="21"/>
  <c r="AZ797" i="21"/>
  <c r="AW893" i="21"/>
  <c r="AW897" i="21"/>
  <c r="AZ842" i="21"/>
  <c r="AZ858" i="21"/>
  <c r="AZ853" i="21"/>
  <c r="AZ843" i="21"/>
  <c r="AZ819" i="21"/>
  <c r="AZ795" i="21"/>
  <c r="AZ847" i="21"/>
  <c r="AS842" i="21"/>
  <c r="AS841" i="21"/>
  <c r="AZ835" i="21"/>
  <c r="AS830" i="21"/>
  <c r="AQ814" i="21"/>
  <c r="AS813" i="21"/>
  <c r="AZ886" i="21"/>
  <c r="AW886" i="21"/>
  <c r="AZ879" i="21"/>
  <c r="AM873" i="21"/>
  <c r="AS869" i="21"/>
  <c r="AM868" i="21"/>
  <c r="AZ864" i="21"/>
  <c r="AQ858" i="21"/>
  <c r="AS854" i="21"/>
  <c r="AS853" i="21"/>
  <c r="AW847" i="21"/>
  <c r="AS843" i="21"/>
  <c r="AQ842" i="21"/>
  <c r="AQ841" i="21"/>
  <c r="AW835" i="21"/>
  <c r="AS831" i="21"/>
  <c r="AQ830" i="21"/>
  <c r="AS818" i="21"/>
  <c r="AS816" i="21"/>
  <c r="AP814" i="21"/>
  <c r="AQ813" i="21"/>
  <c r="AM809" i="21"/>
  <c r="AZ803" i="21"/>
  <c r="AW802" i="21"/>
  <c r="AZ801" i="21"/>
  <c r="AS794" i="21"/>
  <c r="AM895" i="21"/>
  <c r="AM899" i="21"/>
  <c r="AZ870" i="21"/>
  <c r="AQ869" i="21"/>
  <c r="AP858" i="21"/>
  <c r="AQ854" i="21"/>
  <c r="AQ853" i="21"/>
  <c r="AO843" i="21"/>
  <c r="AO842" i="21"/>
  <c r="AP841" i="21"/>
  <c r="AO831" i="21"/>
  <c r="AS819" i="21"/>
  <c r="AP813" i="21"/>
  <c r="AM885" i="21"/>
  <c r="AZ883" i="21"/>
  <c r="AS878" i="21"/>
  <c r="AQ877" i="21"/>
  <c r="AS876" i="21"/>
  <c r="AQ870" i="21"/>
  <c r="AO869" i="21"/>
  <c r="AW865" i="21"/>
  <c r="AO858" i="21"/>
  <c r="AO854" i="21"/>
  <c r="AP853" i="21"/>
  <c r="AZ849" i="21"/>
  <c r="AO844" i="21"/>
  <c r="AM843" i="21"/>
  <c r="AZ838" i="21"/>
  <c r="AZ837" i="21"/>
  <c r="AO832" i="21"/>
  <c r="AM831" i="21"/>
  <c r="AZ827" i="21"/>
  <c r="AW826" i="21"/>
  <c r="AS822" i="21"/>
  <c r="AS820" i="21"/>
  <c r="AO819" i="21"/>
  <c r="AP818" i="21"/>
  <c r="AQ817" i="21"/>
  <c r="AM813" i="21"/>
  <c r="AZ807" i="21"/>
  <c r="AW806" i="21"/>
  <c r="AZ805" i="21"/>
  <c r="AS798" i="21"/>
  <c r="AS796" i="21"/>
  <c r="AO795" i="21"/>
  <c r="AP794" i="21"/>
  <c r="AQ793" i="21"/>
  <c r="AO890" i="21"/>
  <c r="AZ892" i="21"/>
  <c r="AZ896" i="21"/>
  <c r="AQ899" i="21"/>
  <c r="AP878" i="21"/>
  <c r="AP877" i="21"/>
  <c r="AO876" i="21"/>
  <c r="AP870" i="21"/>
  <c r="AZ856" i="21"/>
  <c r="AS846" i="21"/>
  <c r="AS845" i="21"/>
  <c r="AZ839" i="21"/>
  <c r="AS834" i="21"/>
  <c r="AS833" i="21"/>
  <c r="AS823" i="21"/>
  <c r="AQ822" i="21"/>
  <c r="AS821" i="21"/>
  <c r="AO820" i="21"/>
  <c r="AO818" i="21"/>
  <c r="AP817" i="21"/>
  <c r="AS799" i="21"/>
  <c r="AQ798" i="21"/>
  <c r="AS797" i="21"/>
  <c r="AO796" i="21"/>
  <c r="AO894" i="21"/>
  <c r="AP898" i="21"/>
  <c r="AO830" i="21"/>
  <c r="AS817" i="21"/>
  <c r="AO816" i="21"/>
  <c r="AS795" i="21"/>
  <c r="AS886" i="21"/>
  <c r="AW880" i="21"/>
  <c r="AO878" i="21"/>
  <c r="AO877" i="21"/>
  <c r="AM876" i="21"/>
  <c r="AZ874" i="21"/>
  <c r="AZ873" i="21"/>
  <c r="AM870" i="21"/>
  <c r="AW867" i="21"/>
  <c r="AM855" i="21"/>
  <c r="AS847" i="21"/>
  <c r="AQ846" i="21"/>
  <c r="AQ845" i="21"/>
  <c r="AW839" i="21"/>
  <c r="AS835" i="21"/>
  <c r="AQ834" i="21"/>
  <c r="AQ833" i="21"/>
  <c r="AS824" i="21"/>
  <c r="AO823" i="21"/>
  <c r="AQ821" i="21"/>
  <c r="AM817" i="21"/>
  <c r="AW810" i="21"/>
  <c r="AZ809" i="21"/>
  <c r="AS800" i="21"/>
  <c r="AO799" i="21"/>
  <c r="AQ797" i="21"/>
  <c r="AM793" i="21"/>
  <c r="AZ891" i="21"/>
  <c r="AQ894" i="21"/>
  <c r="AW895" i="21"/>
  <c r="AS898" i="21"/>
  <c r="AM823" i="21"/>
  <c r="AW811" i="21"/>
  <c r="AW809" i="21"/>
  <c r="AM799" i="21"/>
  <c r="AZ831" i="21"/>
  <c r="AW815" i="21"/>
  <c r="AM803" i="21"/>
  <c r="AW890" i="21"/>
  <c r="AM898" i="21"/>
  <c r="AZ895" i="21"/>
  <c r="AM889" i="21"/>
  <c r="AW881" i="21"/>
  <c r="AZ880" i="21"/>
  <c r="AW879" i="21"/>
  <c r="AM871" i="21"/>
  <c r="AO870" i="21"/>
  <c r="AP869" i="21"/>
  <c r="AO868" i="21"/>
  <c r="AM865" i="21"/>
  <c r="AW856" i="21"/>
  <c r="AP854" i="21"/>
  <c r="AS852" i="21"/>
  <c r="AP850" i="21"/>
  <c r="AS848" i="21"/>
  <c r="AS844" i="21"/>
  <c r="AS840" i="21"/>
  <c r="AS836" i="21"/>
  <c r="AS832" i="21"/>
  <c r="AS828" i="21"/>
  <c r="AM890" i="21"/>
  <c r="AM894" i="21"/>
  <c r="AO898" i="21"/>
  <c r="AW885" i="21"/>
  <c r="AZ884" i="21"/>
  <c r="AW883" i="21"/>
  <c r="AM875" i="21"/>
  <c r="AO872" i="21"/>
  <c r="AM869" i="21"/>
  <c r="AW861" i="21"/>
  <c r="AZ860" i="21"/>
  <c r="AM854" i="21"/>
  <c r="AM852" i="21"/>
  <c r="AM850" i="21"/>
  <c r="AM848" i="21"/>
  <c r="AM846" i="21"/>
  <c r="AM844" i="21"/>
  <c r="AM842" i="21"/>
  <c r="AM840" i="21"/>
  <c r="AM838" i="21"/>
  <c r="AM836" i="21"/>
  <c r="AM834" i="21"/>
  <c r="AM832" i="21"/>
  <c r="AM830" i="21"/>
  <c r="AO829" i="21"/>
  <c r="AM828" i="21"/>
  <c r="AM826" i="21"/>
  <c r="AO825" i="21"/>
  <c r="AM824" i="21"/>
  <c r="AM822" i="21"/>
  <c r="AM820" i="21"/>
  <c r="AM818" i="21"/>
  <c r="AM816" i="21"/>
  <c r="AM814" i="21"/>
  <c r="AM812" i="21"/>
  <c r="AM810" i="21"/>
  <c r="AM808" i="21"/>
  <c r="AM806" i="21"/>
  <c r="AM804" i="21"/>
  <c r="AM802" i="21"/>
  <c r="AM800" i="21"/>
  <c r="AM798" i="21"/>
  <c r="AM796" i="21"/>
  <c r="AM794" i="21"/>
  <c r="AP890" i="21"/>
  <c r="AO891" i="21"/>
  <c r="AM892" i="21"/>
  <c r="AO893" i="21"/>
  <c r="AP894" i="21"/>
  <c r="AO895" i="21"/>
  <c r="AM896" i="21"/>
  <c r="AO897" i="21"/>
  <c r="AQ898" i="21"/>
  <c r="AP899" i="21"/>
  <c r="AZ857" i="21"/>
  <c r="AZ887" i="21"/>
  <c r="AW884" i="21"/>
  <c r="AS882" i="21"/>
  <c r="AM874" i="21"/>
  <c r="AM872" i="21"/>
  <c r="AW866" i="21"/>
  <c r="AZ863" i="21"/>
  <c r="AW860" i="21"/>
  <c r="AS857" i="21"/>
  <c r="AM853" i="21"/>
  <c r="AM849" i="21"/>
  <c r="AM845" i="21"/>
  <c r="AM841" i="21"/>
  <c r="AM837" i="21"/>
  <c r="AM833" i="21"/>
  <c r="AM829" i="21"/>
  <c r="AP891" i="21"/>
  <c r="AS893" i="21"/>
  <c r="AP895" i="21"/>
  <c r="AQ882" i="21"/>
  <c r="AS881" i="21"/>
  <c r="AQ857" i="21"/>
  <c r="AS890" i="21"/>
  <c r="AQ891" i="21"/>
  <c r="AS892" i="21"/>
  <c r="AS894" i="21"/>
  <c r="AQ895" i="21"/>
  <c r="AS896" i="21"/>
  <c r="AS899" i="21"/>
  <c r="AZ882" i="21"/>
  <c r="AP882" i="21"/>
  <c r="AQ881" i="21"/>
  <c r="AS880" i="21"/>
  <c r="AZ867" i="21"/>
  <c r="AP886" i="21"/>
  <c r="AQ885" i="21"/>
  <c r="AS884" i="21"/>
  <c r="AO881" i="21"/>
  <c r="AZ871" i="21"/>
  <c r="AP862" i="21"/>
  <c r="AQ861" i="21"/>
  <c r="AS860" i="21"/>
  <c r="AW853" i="21"/>
  <c r="AZ852" i="21"/>
  <c r="AW849" i="21"/>
  <c r="AZ848" i="21"/>
  <c r="AZ844" i="21"/>
  <c r="AW841" i="21"/>
  <c r="AZ840" i="21"/>
  <c r="AW837" i="21"/>
  <c r="AZ836" i="21"/>
  <c r="AW833" i="21"/>
  <c r="AZ832" i="21"/>
  <c r="AW829" i="21"/>
  <c r="AZ828" i="21"/>
  <c r="AW825" i="21"/>
  <c r="AZ824" i="21"/>
  <c r="AW821" i="21"/>
  <c r="AZ820" i="21"/>
  <c r="AW817" i="21"/>
  <c r="AZ816" i="21"/>
  <c r="AW813" i="21"/>
  <c r="AZ812" i="21"/>
  <c r="AZ808" i="21"/>
  <c r="AW805" i="21"/>
  <c r="AZ804" i="21"/>
  <c r="AW801" i="21"/>
  <c r="AZ800" i="21"/>
  <c r="AW797" i="21"/>
  <c r="AZ796" i="21"/>
  <c r="AW793" i="21"/>
  <c r="AZ897" i="21"/>
  <c r="AP857" i="21"/>
  <c r="AQ886" i="21"/>
  <c r="AS885" i="21"/>
  <c r="AO880" i="21"/>
  <c r="AZ868" i="21"/>
  <c r="AQ862" i="21"/>
  <c r="AS861" i="21"/>
  <c r="AS889" i="21"/>
  <c r="AM887" i="21"/>
  <c r="AP885" i="21"/>
  <c r="AO884" i="21"/>
  <c r="AM881" i="21"/>
  <c r="AW873" i="21"/>
  <c r="AZ872" i="21"/>
  <c r="AW871" i="21"/>
  <c r="AS865" i="21"/>
  <c r="AM863" i="21"/>
  <c r="AP861" i="21"/>
  <c r="AM860" i="21"/>
  <c r="AZ855" i="21"/>
  <c r="AW852" i="21"/>
  <c r="AW848" i="21"/>
  <c r="AW844" i="21"/>
  <c r="AW840" i="21"/>
  <c r="AW836" i="21"/>
  <c r="AW832" i="21"/>
  <c r="AW828" i="21"/>
  <c r="AW824" i="21"/>
  <c r="AW820" i="21"/>
  <c r="AW816" i="21"/>
  <c r="AW812" i="21"/>
  <c r="AW808" i="21"/>
  <c r="AW804" i="21"/>
  <c r="AW800" i="21"/>
  <c r="AW796" i="21"/>
  <c r="AW892" i="21"/>
  <c r="AZ893" i="21"/>
  <c r="AM886" i="21"/>
  <c r="AM884" i="21"/>
  <c r="AW878" i="21"/>
  <c r="AZ875" i="21"/>
  <c r="AW872" i="21"/>
  <c r="AM862" i="21"/>
  <c r="AW855" i="21"/>
  <c r="AW798" i="15"/>
  <c r="AW360" i="15"/>
  <c r="AW357" i="15"/>
  <c r="AW321" i="15"/>
  <c r="AW318" i="15"/>
  <c r="AM302" i="15"/>
  <c r="AW294" i="15"/>
  <c r="AP710" i="15"/>
  <c r="AM872" i="15"/>
  <c r="AP116" i="15"/>
  <c r="AM76" i="15"/>
  <c r="AW53" i="15"/>
  <c r="AM838" i="15"/>
  <c r="AM832" i="15"/>
  <c r="AW818" i="15"/>
  <c r="AO808" i="15"/>
  <c r="AM128" i="15"/>
  <c r="AM125" i="15"/>
  <c r="AZ111" i="15"/>
  <c r="AQ276" i="15"/>
  <c r="AO276" i="15"/>
  <c r="AW801" i="15"/>
  <c r="AW482" i="15"/>
  <c r="AM403" i="15"/>
  <c r="AW401" i="15"/>
  <c r="AO286" i="15"/>
  <c r="AZ3" i="15"/>
  <c r="AQ899" i="15"/>
  <c r="AS401" i="15"/>
  <c r="AZ281" i="15"/>
  <c r="AS872" i="15"/>
  <c r="AQ287" i="15"/>
  <c r="AS510" i="15"/>
  <c r="AP3" i="15"/>
  <c r="AW701" i="15"/>
  <c r="AW689" i="15"/>
  <c r="AM688" i="15"/>
  <c r="AW665" i="15"/>
  <c r="AS643" i="15"/>
  <c r="AP510" i="15"/>
  <c r="AM149" i="15"/>
  <c r="AZ147" i="15"/>
  <c r="AZ71" i="15"/>
  <c r="AP27" i="15"/>
  <c r="AM974" i="15"/>
  <c r="AM968" i="15"/>
  <c r="AW966" i="15"/>
  <c r="AM965" i="15"/>
  <c r="AM962" i="15"/>
  <c r="AW954" i="15"/>
  <c r="AM953" i="15"/>
  <c r="AW745" i="15"/>
  <c r="AM744" i="15"/>
  <c r="AZ718" i="15"/>
  <c r="AP411" i="15"/>
  <c r="AW196" i="15"/>
  <c r="AZ172" i="15"/>
  <c r="AM896" i="15"/>
  <c r="AZ272" i="15"/>
  <c r="AO475" i="15"/>
  <c r="AQ942" i="15"/>
  <c r="AQ857" i="15"/>
  <c r="AS942" i="15"/>
  <c r="AW931" i="15"/>
  <c r="AM900" i="15"/>
  <c r="AZ855" i="15"/>
  <c r="AO545" i="15"/>
  <c r="AM594" i="15"/>
  <c r="AM457" i="15"/>
  <c r="AM232" i="15"/>
  <c r="AM988" i="15"/>
  <c r="AW947" i="15"/>
  <c r="AM946" i="15"/>
  <c r="AW944" i="15"/>
  <c r="AS485" i="15"/>
  <c r="AQ643" i="15"/>
  <c r="AO464" i="15"/>
  <c r="AW255" i="15"/>
  <c r="AW252" i="15"/>
  <c r="AQ60" i="15"/>
  <c r="AM928" i="15"/>
  <c r="AW926" i="15"/>
  <c r="AM925" i="15"/>
  <c r="AW923" i="15"/>
  <c r="AW920" i="15"/>
  <c r="AQ272" i="15"/>
  <c r="AW792" i="15"/>
  <c r="AW789" i="15"/>
  <c r="AM767" i="15"/>
  <c r="AM761" i="15"/>
  <c r="AW756" i="15"/>
  <c r="AM740" i="15"/>
  <c r="AW729" i="15"/>
  <c r="AM719" i="15"/>
  <c r="AM565" i="15"/>
  <c r="AS73" i="15"/>
  <c r="AP60" i="15"/>
  <c r="AP855" i="15"/>
  <c r="AM59" i="15"/>
  <c r="AM56" i="15"/>
  <c r="AW48" i="15"/>
  <c r="AW42" i="15"/>
  <c r="AM41" i="15"/>
  <c r="AZ39" i="15"/>
  <c r="AW985" i="15"/>
  <c r="AW982" i="15"/>
  <c r="AW979" i="15"/>
  <c r="AM975" i="15"/>
  <c r="AW970" i="15"/>
  <c r="AM969" i="15"/>
  <c r="AW930" i="15"/>
  <c r="AM923" i="15"/>
  <c r="AS920" i="15"/>
  <c r="AW796" i="15"/>
  <c r="AO509" i="15"/>
  <c r="AM247" i="15"/>
  <c r="AW89" i="15"/>
  <c r="AM85" i="15"/>
  <c r="AS60" i="15"/>
  <c r="AW906" i="15"/>
  <c r="AQ864" i="15"/>
  <c r="AW854" i="15"/>
  <c r="AP864" i="15"/>
  <c r="AS958" i="15"/>
  <c r="AP868" i="15"/>
  <c r="AO864" i="15"/>
  <c r="AO796" i="15"/>
  <c r="AM167" i="15"/>
  <c r="AS208" i="15"/>
  <c r="AM713" i="15"/>
  <c r="AS597" i="15"/>
  <c r="AW552" i="15"/>
  <c r="AQ464" i="15"/>
  <c r="AZ419" i="15"/>
  <c r="AZ391" i="15"/>
  <c r="AW278" i="15"/>
  <c r="AM61" i="15"/>
  <c r="AW37" i="15"/>
  <c r="AW986" i="15"/>
  <c r="AM958" i="15"/>
  <c r="AW956" i="15"/>
  <c r="AM952" i="15"/>
  <c r="AW919" i="15"/>
  <c r="AW910" i="15"/>
  <c r="AS900" i="15"/>
  <c r="AW859" i="15"/>
  <c r="AS514" i="15"/>
  <c r="AW708" i="15"/>
  <c r="AW696" i="15"/>
  <c r="AP597" i="15"/>
  <c r="AM545" i="15"/>
  <c r="AW537" i="15"/>
  <c r="AW525" i="15"/>
  <c r="AM164" i="15"/>
  <c r="AO510" i="15"/>
  <c r="AW748" i="15"/>
  <c r="AQ747" i="15"/>
  <c r="AM665" i="15"/>
  <c r="AW663" i="15"/>
  <c r="AM662" i="15"/>
  <c r="AQ644" i="15"/>
  <c r="AS610" i="15"/>
  <c r="AO597" i="15"/>
  <c r="AP483" i="15"/>
  <c r="AM327" i="15"/>
  <c r="AW325" i="15"/>
  <c r="AW322" i="15"/>
  <c r="AM321" i="15"/>
  <c r="AW145" i="15"/>
  <c r="AW133" i="15"/>
  <c r="AM129" i="15"/>
  <c r="AM21" i="15"/>
  <c r="AZ892" i="15"/>
  <c r="AQ872" i="15"/>
  <c r="AZ510" i="15"/>
  <c r="AW466" i="15"/>
  <c r="AW429" i="15"/>
  <c r="AM422" i="15"/>
  <c r="AZ276" i="15"/>
  <c r="AP240" i="15"/>
  <c r="AS203" i="15"/>
  <c r="AO172" i="15"/>
  <c r="AO3" i="15"/>
  <c r="AQ950" i="15"/>
  <c r="AM910" i="15"/>
  <c r="AW908" i="15"/>
  <c r="AM907" i="15"/>
  <c r="AM882" i="15"/>
  <c r="AZ864" i="15"/>
  <c r="AZ857" i="15"/>
  <c r="AO855" i="15"/>
  <c r="AQ598" i="15"/>
  <c r="AQ784" i="15"/>
  <c r="AM641" i="15"/>
  <c r="AM638" i="15"/>
  <c r="AW624" i="15"/>
  <c r="AW485" i="15"/>
  <c r="AO391" i="15"/>
  <c r="AW286" i="15"/>
  <c r="AS262" i="15"/>
  <c r="AM237" i="15"/>
  <c r="AQ234" i="15"/>
  <c r="AW942" i="15"/>
  <c r="AO852" i="15"/>
  <c r="AM778" i="15"/>
  <c r="AM666" i="15"/>
  <c r="AP438" i="15"/>
  <c r="AW350" i="15"/>
  <c r="AW329" i="15"/>
  <c r="AM328" i="15"/>
  <c r="AW305" i="15"/>
  <c r="AM298" i="15"/>
  <c r="AO262" i="15"/>
  <c r="AW229" i="15"/>
  <c r="AM124" i="15"/>
  <c r="AM25" i="15"/>
  <c r="AO987" i="15"/>
  <c r="AM831" i="15"/>
  <c r="AM828" i="15"/>
  <c r="AM822" i="15"/>
  <c r="AW817" i="15"/>
  <c r="AM813" i="15"/>
  <c r="AM810" i="15"/>
  <c r="AO26" i="15"/>
  <c r="AP4" i="15"/>
  <c r="AO989" i="15"/>
  <c r="AP932" i="15"/>
  <c r="AS910" i="15"/>
  <c r="AO863" i="15"/>
  <c r="AO856" i="15"/>
  <c r="AP795" i="15"/>
  <c r="AQ642" i="15"/>
  <c r="AS288" i="15"/>
  <c r="AZ657" i="15"/>
  <c r="AQ59" i="15"/>
  <c r="AP419" i="15"/>
  <c r="AZ315" i="15"/>
  <c r="AZ35" i="15"/>
  <c r="AM989" i="15"/>
  <c r="AM982" i="15"/>
  <c r="AW977" i="15"/>
  <c r="AW974" i="15"/>
  <c r="AM863" i="15"/>
  <c r="AW861" i="15"/>
  <c r="AM856" i="15"/>
  <c r="AP714" i="15"/>
  <c r="AP633" i="15"/>
  <c r="AQ546" i="15"/>
  <c r="AO412" i="15"/>
  <c r="AO288" i="15"/>
  <c r="AS191" i="15"/>
  <c r="AW688" i="15"/>
  <c r="AW551" i="15"/>
  <c r="AQ550" i="15"/>
  <c r="AW449" i="15"/>
  <c r="AW433" i="15"/>
  <c r="AM432" i="15"/>
  <c r="AS302" i="15"/>
  <c r="AM270" i="15"/>
  <c r="AM37" i="15"/>
  <c r="AW918" i="15"/>
  <c r="AM878" i="15"/>
  <c r="AW828" i="15"/>
  <c r="AW803" i="15"/>
  <c r="AW800" i="15"/>
  <c r="AP31" i="15"/>
  <c r="AW940" i="15"/>
  <c r="AM939" i="15"/>
  <c r="AW937" i="15"/>
  <c r="AM936" i="15"/>
  <c r="AW934" i="15"/>
  <c r="AW912" i="15"/>
  <c r="AM911" i="15"/>
  <c r="AW886" i="15"/>
  <c r="AW850" i="15"/>
  <c r="AM827" i="15"/>
  <c r="AQ895" i="15"/>
  <c r="AO809" i="15"/>
  <c r="AW793" i="15"/>
  <c r="AM792" i="15"/>
  <c r="AO740" i="15"/>
  <c r="AW655" i="15"/>
  <c r="AM654" i="15"/>
  <c r="AM651" i="15"/>
  <c r="AS648" i="15"/>
  <c r="AP455" i="15"/>
  <c r="AS391" i="15"/>
  <c r="AM363" i="15"/>
  <c r="AW193" i="15"/>
  <c r="AM192" i="15"/>
  <c r="AZ187" i="15"/>
  <c r="AW152" i="15"/>
  <c r="AM120" i="15"/>
  <c r="AZ55" i="15"/>
  <c r="AO968" i="15"/>
  <c r="AO895" i="15"/>
  <c r="AQ831" i="15"/>
  <c r="AS461" i="15"/>
  <c r="AS442" i="15"/>
  <c r="AM163" i="15"/>
  <c r="AQ123" i="15"/>
  <c r="AQ774" i="15"/>
  <c r="AQ648" i="15"/>
  <c r="AS509" i="15"/>
  <c r="AW313" i="15"/>
  <c r="AS186" i="15"/>
  <c r="AP167" i="15"/>
  <c r="AS987" i="15"/>
  <c r="AZ960" i="15"/>
  <c r="AZ916" i="15"/>
  <c r="AQ590" i="15"/>
  <c r="AO31" i="15"/>
  <c r="AO682" i="15"/>
  <c r="AQ613" i="15"/>
  <c r="AQ391" i="15"/>
  <c r="AW769" i="15"/>
  <c r="AM716" i="15"/>
  <c r="AW714" i="15"/>
  <c r="AW646" i="15"/>
  <c r="AQ509" i="15"/>
  <c r="AQ286" i="15"/>
  <c r="AZ280" i="15"/>
  <c r="AM145" i="15"/>
  <c r="AQ987" i="15"/>
  <c r="AW935" i="15"/>
  <c r="AZ910" i="15"/>
  <c r="AS896" i="15"/>
  <c r="AW890" i="15"/>
  <c r="AW863" i="15"/>
  <c r="AW851" i="15"/>
  <c r="AW845" i="15"/>
  <c r="AS55" i="15"/>
  <c r="AZ11" i="15"/>
  <c r="AS3" i="15"/>
  <c r="AQ989" i="15"/>
  <c r="AS855" i="15"/>
  <c r="AZ827" i="15"/>
  <c r="AO754" i="15"/>
  <c r="AM717" i="15"/>
  <c r="AW672" i="15"/>
  <c r="AO642" i="15"/>
  <c r="AO549" i="15"/>
  <c r="AW522" i="15"/>
  <c r="AW519" i="15"/>
  <c r="AZ442" i="15"/>
  <c r="AZ429" i="15"/>
  <c r="AM415" i="15"/>
  <c r="AQ412" i="15"/>
  <c r="AW409" i="15"/>
  <c r="AM408" i="15"/>
  <c r="AP288" i="15"/>
  <c r="AM241" i="15"/>
  <c r="AM213" i="15"/>
  <c r="AM197" i="15"/>
  <c r="AZ176" i="15"/>
  <c r="AW101" i="15"/>
  <c r="AM97" i="15"/>
  <c r="AS59" i="15"/>
  <c r="AP55" i="15"/>
  <c r="AS4" i="15"/>
  <c r="AP989" i="15"/>
  <c r="AW958" i="15"/>
  <c r="AS932" i="15"/>
  <c r="AQ863" i="15"/>
  <c r="AQ856" i="15"/>
  <c r="AW846" i="15"/>
  <c r="AS823" i="15"/>
  <c r="AQ795" i="15"/>
  <c r="AZ843" i="15"/>
  <c r="AM808" i="15"/>
  <c r="AZ656" i="15"/>
  <c r="AZ828" i="15"/>
  <c r="AZ808" i="15"/>
  <c r="AZ752" i="15"/>
  <c r="AQ718" i="15"/>
  <c r="AZ665" i="15"/>
  <c r="AP648" i="15"/>
  <c r="AP644" i="15"/>
  <c r="AO643" i="15"/>
  <c r="AM633" i="15"/>
  <c r="AW631" i="15"/>
  <c r="AM627" i="15"/>
  <c r="AM531" i="15"/>
  <c r="AW529" i="15"/>
  <c r="AS528" i="15"/>
  <c r="AW516" i="15"/>
  <c r="AQ485" i="15"/>
  <c r="AQ449" i="15"/>
  <c r="AQ429" i="15"/>
  <c r="AW352" i="15"/>
  <c r="AM963" i="15"/>
  <c r="AW961" i="15"/>
  <c r="AZ912" i="15"/>
  <c r="AP900" i="15"/>
  <c r="AQ843" i="15"/>
  <c r="AW777" i="15"/>
  <c r="AM776" i="15"/>
  <c r="AZ774" i="15"/>
  <c r="AW749" i="15"/>
  <c r="AS748" i="15"/>
  <c r="AP718" i="15"/>
  <c r="AS657" i="15"/>
  <c r="AO649" i="15"/>
  <c r="AP645" i="15"/>
  <c r="AO644" i="15"/>
  <c r="AS599" i="15"/>
  <c r="AO507" i="15"/>
  <c r="AZ483" i="15"/>
  <c r="AZ464" i="15"/>
  <c r="AW404" i="15"/>
  <c r="AZ363" i="15"/>
  <c r="AQ358" i="15"/>
  <c r="AQ351" i="15"/>
  <c r="AO907" i="15"/>
  <c r="AP843" i="15"/>
  <c r="AQ835" i="15"/>
  <c r="AP831" i="15"/>
  <c r="AZ352" i="15"/>
  <c r="AM748" i="15"/>
  <c r="AO732" i="15"/>
  <c r="AM722" i="15"/>
  <c r="AW720" i="15"/>
  <c r="AW709" i="15"/>
  <c r="AQ690" i="15"/>
  <c r="AP661" i="15"/>
  <c r="AQ657" i="15"/>
  <c r="AS656" i="15"/>
  <c r="AO645" i="15"/>
  <c r="AQ599" i="15"/>
  <c r="AQ456" i="15"/>
  <c r="AS359" i="15"/>
  <c r="AS976" i="15"/>
  <c r="AS916" i="15"/>
  <c r="AS915" i="15"/>
  <c r="AQ901" i="15"/>
  <c r="AW881" i="15"/>
  <c r="AO843" i="15"/>
  <c r="AO839" i="15"/>
  <c r="AZ840" i="15"/>
  <c r="AZ836" i="15"/>
  <c r="AQ726" i="15"/>
  <c r="AO661" i="15"/>
  <c r="AP657" i="15"/>
  <c r="AP656" i="15"/>
  <c r="AW553" i="15"/>
  <c r="AQ541" i="15"/>
  <c r="AM495" i="15"/>
  <c r="AM482" i="15"/>
  <c r="AS397" i="15"/>
  <c r="AQ359" i="15"/>
  <c r="AM355" i="15"/>
  <c r="AW353" i="15"/>
  <c r="AW349" i="15"/>
  <c r="AQ330" i="15"/>
  <c r="AM976" i="15"/>
  <c r="AW952" i="15"/>
  <c r="AM951" i="15"/>
  <c r="AQ916" i="15"/>
  <c r="AQ915" i="15"/>
  <c r="AM890" i="15"/>
  <c r="AS884" i="15"/>
  <c r="AM844" i="15"/>
  <c r="AM839" i="15"/>
  <c r="AW837" i="15"/>
  <c r="AP804" i="15"/>
  <c r="AZ742" i="15"/>
  <c r="AP726" i="15"/>
  <c r="AW713" i="15"/>
  <c r="AM661" i="15"/>
  <c r="AO656" i="15"/>
  <c r="AO586" i="15"/>
  <c r="AS549" i="15"/>
  <c r="AS545" i="15"/>
  <c r="AM538" i="15"/>
  <c r="AZ461" i="15"/>
  <c r="AO407" i="15"/>
  <c r="AP359" i="15"/>
  <c r="AS352" i="15"/>
  <c r="AO330" i="15"/>
  <c r="AP916" i="15"/>
  <c r="AM915" i="15"/>
  <c r="AM874" i="15"/>
  <c r="AS840" i="15"/>
  <c r="AP836" i="15"/>
  <c r="AO815" i="15"/>
  <c r="AQ808" i="15"/>
  <c r="AM777" i="15"/>
  <c r="AW775" i="15"/>
  <c r="AW750" i="15"/>
  <c r="AO736" i="15"/>
  <c r="AO726" i="15"/>
  <c r="AW679" i="15"/>
  <c r="AW676" i="15"/>
  <c r="AP665" i="15"/>
  <c r="AW654" i="15"/>
  <c r="AM650" i="15"/>
  <c r="AO616" i="15"/>
  <c r="AO568" i="15"/>
  <c r="AQ549" i="15"/>
  <c r="AP545" i="15"/>
  <c r="AS404" i="15"/>
  <c r="AM375" i="15"/>
  <c r="AW882" i="15"/>
  <c r="AS863" i="15"/>
  <c r="AS809" i="15"/>
  <c r="AP808" i="15"/>
  <c r="AQ293" i="15"/>
  <c r="AO293" i="15"/>
  <c r="AO762" i="15"/>
  <c r="AZ762" i="15"/>
  <c r="AO215" i="15"/>
  <c r="AP215" i="15"/>
  <c r="AQ215" i="15"/>
  <c r="AS215" i="15"/>
  <c r="AW137" i="15"/>
  <c r="AO581" i="15"/>
  <c r="AQ581" i="15"/>
  <c r="AZ581" i="15"/>
  <c r="AZ370" i="15"/>
  <c r="AQ370" i="15"/>
  <c r="AW302" i="15"/>
  <c r="AO164" i="15"/>
  <c r="AZ164" i="15"/>
  <c r="AQ164" i="15"/>
  <c r="AS164" i="15"/>
  <c r="AO794" i="15"/>
  <c r="AP794" i="15"/>
  <c r="AP621" i="15"/>
  <c r="AZ621" i="15"/>
  <c r="AM507" i="15"/>
  <c r="AZ462" i="15"/>
  <c r="AS462" i="15"/>
  <c r="AW331" i="15"/>
  <c r="AZ215" i="15"/>
  <c r="AO168" i="15"/>
  <c r="AQ168" i="15"/>
  <c r="AM853" i="15"/>
  <c r="AP360" i="15"/>
  <c r="AS360" i="15"/>
  <c r="AS202" i="15"/>
  <c r="AZ202" i="15"/>
  <c r="AQ974" i="15"/>
  <c r="AS974" i="15"/>
  <c r="AZ974" i="15"/>
  <c r="AP512" i="15"/>
  <c r="AQ512" i="15"/>
  <c r="AO512" i="15"/>
  <c r="AQ72" i="15"/>
  <c r="AS72" i="15"/>
  <c r="AP720" i="15"/>
  <c r="AO720" i="15"/>
  <c r="AS720" i="15"/>
  <c r="AQ727" i="15"/>
  <c r="AO727" i="15"/>
  <c r="AP727" i="15"/>
  <c r="AS727" i="15"/>
  <c r="AS536" i="15"/>
  <c r="AP536" i="15"/>
  <c r="AZ536" i="15"/>
  <c r="AQ536" i="15"/>
  <c r="AS891" i="15"/>
  <c r="AQ891" i="15"/>
  <c r="AS316" i="15"/>
  <c r="AZ316" i="15"/>
  <c r="AP316" i="15"/>
  <c r="AO216" i="15"/>
  <c r="AQ216" i="15"/>
  <c r="AZ216" i="15"/>
  <c r="AO738" i="15"/>
  <c r="AP738" i="15"/>
  <c r="AS738" i="15"/>
  <c r="AQ738" i="15"/>
  <c r="AS582" i="15"/>
  <c r="AQ582" i="15"/>
  <c r="AZ715" i="15"/>
  <c r="AQ715" i="15"/>
  <c r="AM424" i="15"/>
  <c r="AP250" i="15"/>
  <c r="AQ250" i="15"/>
  <c r="AS250" i="15"/>
  <c r="AS782" i="15"/>
  <c r="AO782" i="15"/>
  <c r="AP719" i="15"/>
  <c r="AO719" i="15"/>
  <c r="AS719" i="15"/>
  <c r="AS552" i="15"/>
  <c r="AZ552" i="15"/>
  <c r="AS342" i="15"/>
  <c r="AO342" i="15"/>
  <c r="AO248" i="15"/>
  <c r="AP248" i="15"/>
  <c r="AQ248" i="15"/>
  <c r="AS248" i="15"/>
  <c r="AM173" i="15"/>
  <c r="AZ122" i="15"/>
  <c r="AQ122" i="15"/>
  <c r="AS122" i="15"/>
  <c r="AS79" i="15"/>
  <c r="AZ79" i="15"/>
  <c r="AS759" i="15"/>
  <c r="AZ759" i="15"/>
  <c r="AS821" i="15"/>
  <c r="AO821" i="15"/>
  <c r="AO364" i="15"/>
  <c r="AZ364" i="15"/>
  <c r="AW915" i="15"/>
  <c r="AP634" i="15"/>
  <c r="AO634" i="15"/>
  <c r="AQ634" i="15"/>
  <c r="AP589" i="15"/>
  <c r="AS589" i="15"/>
  <c r="AO532" i="15"/>
  <c r="AZ532" i="15"/>
  <c r="AP473" i="15"/>
  <c r="AO473" i="15"/>
  <c r="AZ473" i="15"/>
  <c r="AQ450" i="15"/>
  <c r="AZ450" i="15"/>
  <c r="AM343" i="15"/>
  <c r="AP274" i="15"/>
  <c r="AQ274" i="15"/>
  <c r="AZ274" i="15"/>
  <c r="AQ249" i="15"/>
  <c r="AP249" i="15"/>
  <c r="AS249" i="15"/>
  <c r="AP477" i="15"/>
  <c r="AQ477" i="15"/>
  <c r="AO477" i="15"/>
  <c r="AZ309" i="15"/>
  <c r="AO309" i="15"/>
  <c r="AW725" i="15"/>
  <c r="AM310" i="15"/>
  <c r="AW472" i="15"/>
  <c r="AM275" i="15"/>
  <c r="AP98" i="15"/>
  <c r="AZ98" i="15"/>
  <c r="AZ72" i="15"/>
  <c r="AW984" i="15"/>
  <c r="AM983" i="15"/>
  <c r="AZ847" i="15"/>
  <c r="AZ455" i="15"/>
  <c r="AZ918" i="15"/>
  <c r="AZ848" i="15"/>
  <c r="AZ766" i="15"/>
  <c r="AZ625" i="15"/>
  <c r="AZ467" i="15"/>
  <c r="AM341" i="15"/>
  <c r="AZ339" i="15"/>
  <c r="AM337" i="15"/>
  <c r="AZ254" i="15"/>
  <c r="AW164" i="15"/>
  <c r="AZ123" i="15"/>
  <c r="AW98" i="15"/>
  <c r="AM956" i="15"/>
  <c r="AZ948" i="15"/>
  <c r="AW821" i="15"/>
  <c r="AW634" i="15"/>
  <c r="AZ852" i="15"/>
  <c r="AZ601" i="15"/>
  <c r="AW480" i="15"/>
  <c r="AZ881" i="15"/>
  <c r="AM781" i="15"/>
  <c r="AW753" i="15"/>
  <c r="AM682" i="15"/>
  <c r="AZ677" i="15"/>
  <c r="AZ648" i="15"/>
  <c r="AW635" i="15"/>
  <c r="AZ597" i="15"/>
  <c r="AZ549" i="15"/>
  <c r="AZ485" i="15"/>
  <c r="AW463" i="15"/>
  <c r="AM458" i="15"/>
  <c r="AZ403" i="15"/>
  <c r="AM388" i="15"/>
  <c r="AM379" i="15"/>
  <c r="AW377" i="15"/>
  <c r="AZ286" i="15"/>
  <c r="AM222" i="15"/>
  <c r="AW217" i="15"/>
  <c r="AW182" i="15"/>
  <c r="AZ60" i="15"/>
  <c r="AZ987" i="15"/>
  <c r="AZ958" i="15"/>
  <c r="AW909" i="15"/>
  <c r="AM901" i="15"/>
  <c r="AW842" i="15"/>
  <c r="AM817" i="15"/>
  <c r="AM972" i="15"/>
  <c r="AW160" i="15"/>
  <c r="AS893" i="15"/>
  <c r="AS892" i="15"/>
  <c r="AM16" i="15"/>
  <c r="AW228" i="15"/>
  <c r="AZ99" i="15"/>
  <c r="AQ739" i="15"/>
  <c r="AW705" i="15"/>
  <c r="AW699" i="15"/>
  <c r="AW687" i="15"/>
  <c r="AM614" i="15"/>
  <c r="AW579" i="15"/>
  <c r="AW576" i="15"/>
  <c r="AQ553" i="15"/>
  <c r="AZ545" i="15"/>
  <c r="AZ544" i="15"/>
  <c r="AW523" i="15"/>
  <c r="AW464" i="15"/>
  <c r="AM453" i="15"/>
  <c r="AW411" i="15"/>
  <c r="AZ404" i="15"/>
  <c r="AZ340" i="15"/>
  <c r="AM338" i="15"/>
  <c r="AM335" i="15"/>
  <c r="AW326" i="15"/>
  <c r="AM309" i="15"/>
  <c r="AZ262" i="15"/>
  <c r="AW173" i="15"/>
  <c r="AS172" i="15"/>
  <c r="AM144" i="15"/>
  <c r="AM924" i="15"/>
  <c r="AW922" i="15"/>
  <c r="AM921" i="15"/>
  <c r="AZ895" i="15"/>
  <c r="AQ893" i="15"/>
  <c r="AQ892" i="15"/>
  <c r="AW878" i="15"/>
  <c r="AS852" i="15"/>
  <c r="AQ847" i="15"/>
  <c r="AW838" i="15"/>
  <c r="AM837" i="15"/>
  <c r="AW822" i="15"/>
  <c r="AW807" i="15"/>
  <c r="AS806" i="15"/>
  <c r="AW799" i="15"/>
  <c r="AS798" i="15"/>
  <c r="AW685" i="15"/>
  <c r="AM258" i="15"/>
  <c r="AW194" i="15"/>
  <c r="AZ553" i="15"/>
  <c r="AW249" i="15"/>
  <c r="AW121" i="15"/>
  <c r="AZ454" i="15"/>
  <c r="AW198" i="15"/>
  <c r="AM769" i="15"/>
  <c r="AW767" i="15"/>
  <c r="AM756" i="15"/>
  <c r="AP739" i="15"/>
  <c r="AM686" i="15"/>
  <c r="AZ661" i="15"/>
  <c r="AQ601" i="15"/>
  <c r="AP553" i="15"/>
  <c r="AS455" i="15"/>
  <c r="AS454" i="15"/>
  <c r="AP343" i="15"/>
  <c r="AQ172" i="15"/>
  <c r="AQ99" i="15"/>
  <c r="AZ4" i="15"/>
  <c r="AZ989" i="15"/>
  <c r="AM964" i="15"/>
  <c r="AS918" i="15"/>
  <c r="AP892" i="15"/>
  <c r="AZ856" i="15"/>
  <c r="AS853" i="15"/>
  <c r="AQ852" i="15"/>
  <c r="AP848" i="15"/>
  <c r="AP847" i="15"/>
  <c r="AO798" i="15"/>
  <c r="AZ374" i="15"/>
  <c r="AZ261" i="15"/>
  <c r="AW741" i="15"/>
  <c r="AS740" i="15"/>
  <c r="AO739" i="15"/>
  <c r="AW678" i="15"/>
  <c r="AS642" i="15"/>
  <c r="AO625" i="15"/>
  <c r="AS586" i="15"/>
  <c r="AM582" i="15"/>
  <c r="AW567" i="15"/>
  <c r="AS557" i="15"/>
  <c r="AO553" i="15"/>
  <c r="AP533" i="15"/>
  <c r="AZ509" i="15"/>
  <c r="AM500" i="15"/>
  <c r="AM474" i="15"/>
  <c r="AW457" i="15"/>
  <c r="AQ455" i="15"/>
  <c r="AQ454" i="15"/>
  <c r="AM447" i="15"/>
  <c r="AM440" i="15"/>
  <c r="AP407" i="15"/>
  <c r="AZ375" i="15"/>
  <c r="AS339" i="15"/>
  <c r="AM229" i="15"/>
  <c r="AW221" i="15"/>
  <c r="AZ146" i="15"/>
  <c r="AW124" i="15"/>
  <c r="AS123" i="15"/>
  <c r="AW110" i="15"/>
  <c r="AZ107" i="15"/>
  <c r="AW67" i="15"/>
  <c r="AZ984" i="15"/>
  <c r="AZ946" i="15"/>
  <c r="AP941" i="15"/>
  <c r="AM918" i="15"/>
  <c r="AZ900" i="15"/>
  <c r="AM893" i="15"/>
  <c r="AO871" i="15"/>
  <c r="AO853" i="15"/>
  <c r="AO847" i="15"/>
  <c r="AO842" i="15"/>
  <c r="AW830" i="15"/>
  <c r="AW826" i="15"/>
  <c r="AM825" i="15"/>
  <c r="AW816" i="15"/>
  <c r="AM806" i="15"/>
  <c r="AW804" i="15"/>
  <c r="AO406" i="15"/>
  <c r="AP406" i="15"/>
  <c r="AM320" i="15"/>
  <c r="AZ735" i="15"/>
  <c r="AO236" i="15"/>
  <c r="AP236" i="15"/>
  <c r="AS814" i="15"/>
  <c r="AO814" i="15"/>
  <c r="AZ814" i="15"/>
  <c r="AP640" i="15"/>
  <c r="AQ640" i="15"/>
  <c r="AS640" i="15"/>
  <c r="AS636" i="15"/>
  <c r="AO636" i="15"/>
  <c r="AZ226" i="15"/>
  <c r="AQ226" i="15"/>
  <c r="AW563" i="15"/>
  <c r="AZ730" i="15"/>
  <c r="AO522" i="15"/>
  <c r="AS522" i="15"/>
  <c r="AO415" i="15"/>
  <c r="AZ415" i="15"/>
  <c r="AM189" i="15"/>
  <c r="AP121" i="15"/>
  <c r="AZ121" i="15"/>
  <c r="AS121" i="15"/>
  <c r="AQ952" i="15"/>
  <c r="AP952" i="15"/>
  <c r="AS952" i="15"/>
  <c r="AZ952" i="15"/>
  <c r="AQ859" i="15"/>
  <c r="AS859" i="15"/>
  <c r="AO859" i="15"/>
  <c r="AP859" i="15"/>
  <c r="AZ859" i="15"/>
  <c r="AM788" i="15"/>
  <c r="AW786" i="15"/>
  <c r="AM785" i="15"/>
  <c r="AZ771" i="15"/>
  <c r="AZ767" i="15"/>
  <c r="AM765" i="15"/>
  <c r="AW763" i="15"/>
  <c r="AW742" i="15"/>
  <c r="AW730" i="15"/>
  <c r="AM727" i="15"/>
  <c r="AW721" i="15"/>
  <c r="AZ716" i="15"/>
  <c r="AO702" i="15"/>
  <c r="AQ702" i="15"/>
  <c r="AQ699" i="15"/>
  <c r="AO699" i="15"/>
  <c r="AW697" i="15"/>
  <c r="AP667" i="15"/>
  <c r="AS667" i="15"/>
  <c r="AZ640" i="15"/>
  <c r="AZ636" i="15"/>
  <c r="AQ596" i="15"/>
  <c r="AO596" i="15"/>
  <c r="AP596" i="15"/>
  <c r="AP541" i="15"/>
  <c r="AO541" i="15"/>
  <c r="AZ519" i="15"/>
  <c r="AS519" i="15"/>
  <c r="AM496" i="15"/>
  <c r="AW487" i="15"/>
  <c r="AP481" i="15"/>
  <c r="AZ481" i="15"/>
  <c r="AW468" i="15"/>
  <c r="AZ439" i="15"/>
  <c r="AQ430" i="15"/>
  <c r="AZ430" i="15"/>
  <c r="AZ422" i="15"/>
  <c r="AO379" i="15"/>
  <c r="AP379" i="15"/>
  <c r="AQ379" i="15"/>
  <c r="AZ371" i="15"/>
  <c r="AW345" i="15"/>
  <c r="AM344" i="15"/>
  <c r="AM339" i="15"/>
  <c r="AO328" i="15"/>
  <c r="AZ328" i="15"/>
  <c r="AO320" i="15"/>
  <c r="AZ320" i="15"/>
  <c r="AZ247" i="15"/>
  <c r="AS247" i="15"/>
  <c r="AO138" i="15"/>
  <c r="AS138" i="15"/>
  <c r="AO84" i="15"/>
  <c r="AP84" i="15"/>
  <c r="AQ84" i="15"/>
  <c r="AW73" i="15"/>
  <c r="AS949" i="15"/>
  <c r="AP949" i="15"/>
  <c r="AP807" i="15"/>
  <c r="AZ807" i="15"/>
  <c r="AO807" i="15"/>
  <c r="AQ903" i="15"/>
  <c r="AZ903" i="15"/>
  <c r="AP903" i="15"/>
  <c r="AS903" i="15"/>
  <c r="AP889" i="15"/>
  <c r="AS889" i="15"/>
  <c r="AZ889" i="15"/>
  <c r="AS844" i="15"/>
  <c r="AZ844" i="15"/>
  <c r="AO844" i="15"/>
  <c r="AP844" i="15"/>
  <c r="AQ844" i="15"/>
  <c r="AO443" i="15"/>
  <c r="AP443" i="15"/>
  <c r="AO246" i="15"/>
  <c r="AS246" i="15"/>
  <c r="AO851" i="15"/>
  <c r="AZ851" i="15"/>
  <c r="AP851" i="15"/>
  <c r="AO888" i="15"/>
  <c r="AP888" i="15"/>
  <c r="AQ888" i="15"/>
  <c r="AS888" i="15"/>
  <c r="AZ888" i="15"/>
  <c r="AQ681" i="15"/>
  <c r="AZ681" i="15"/>
  <c r="AM171" i="15"/>
  <c r="AZ577" i="15"/>
  <c r="AQ542" i="15"/>
  <c r="AO542" i="15"/>
  <c r="AQ343" i="15"/>
  <c r="AZ343" i="15"/>
  <c r="AZ278" i="15"/>
  <c r="AO224" i="15"/>
  <c r="AQ224" i="15"/>
  <c r="AS224" i="15"/>
  <c r="AZ750" i="15"/>
  <c r="AZ739" i="15"/>
  <c r="AZ731" i="15"/>
  <c r="AO696" i="15"/>
  <c r="AZ696" i="15"/>
  <c r="AS668" i="15"/>
  <c r="AO668" i="15"/>
  <c r="AQ668" i="15"/>
  <c r="AS660" i="15"/>
  <c r="AZ660" i="15"/>
  <c r="AZ637" i="15"/>
  <c r="AQ620" i="15"/>
  <c r="AO620" i="15"/>
  <c r="AW595" i="15"/>
  <c r="AZ522" i="15"/>
  <c r="AS502" i="15"/>
  <c r="AP502" i="15"/>
  <c r="AQ502" i="15"/>
  <c r="AZ477" i="15"/>
  <c r="AP445" i="15"/>
  <c r="AZ445" i="15"/>
  <c r="AQ395" i="15"/>
  <c r="AZ342" i="15"/>
  <c r="AO287" i="15"/>
  <c r="AS287" i="15"/>
  <c r="AQ253" i="15"/>
  <c r="AO253" i="15"/>
  <c r="AZ253" i="15"/>
  <c r="AZ195" i="15"/>
  <c r="AM193" i="15"/>
  <c r="AZ188" i="15"/>
  <c r="AO91" i="15"/>
  <c r="AQ91" i="15"/>
  <c r="AS91" i="15"/>
  <c r="AP23" i="15"/>
  <c r="AQ23" i="15"/>
  <c r="AS23" i="15"/>
  <c r="AO23" i="15"/>
  <c r="AS694" i="15"/>
  <c r="AP694" i="15"/>
  <c r="AQ694" i="15"/>
  <c r="AQ331" i="15"/>
  <c r="AS331" i="15"/>
  <c r="AQ83" i="15"/>
  <c r="AS83" i="15"/>
  <c r="AS680" i="15"/>
  <c r="AZ680" i="15"/>
  <c r="AQ588" i="15"/>
  <c r="AP588" i="15"/>
  <c r="AQ934" i="15"/>
  <c r="AS934" i="15"/>
  <c r="AW693" i="15"/>
  <c r="AP465" i="15"/>
  <c r="AZ465" i="15"/>
  <c r="AZ77" i="15"/>
  <c r="AO77" i="15"/>
  <c r="AQ695" i="15"/>
  <c r="AO695" i="15"/>
  <c r="AP489" i="15"/>
  <c r="AO489" i="15"/>
  <c r="AZ323" i="15"/>
  <c r="AZ196" i="15"/>
  <c r="AO196" i="15"/>
  <c r="AQ734" i="15"/>
  <c r="AW757" i="15"/>
  <c r="AQ680" i="15"/>
  <c r="AZ667" i="15"/>
  <c r="AQ617" i="15"/>
  <c r="AO617" i="15"/>
  <c r="AZ602" i="15"/>
  <c r="AP590" i="15"/>
  <c r="AZ590" i="15"/>
  <c r="AS532" i="15"/>
  <c r="AP496" i="15"/>
  <c r="AZ496" i="15"/>
  <c r="AP462" i="15"/>
  <c r="AO462" i="15"/>
  <c r="AQ462" i="15"/>
  <c r="AP395" i="15"/>
  <c r="AZ368" i="15"/>
  <c r="AQ313" i="15"/>
  <c r="AS313" i="15"/>
  <c r="AP302" i="15"/>
  <c r="AO302" i="15"/>
  <c r="AQ292" i="15"/>
  <c r="AZ292" i="15"/>
  <c r="AO292" i="15"/>
  <c r="AS292" i="15"/>
  <c r="AS263" i="15"/>
  <c r="AZ240" i="15"/>
  <c r="AO200" i="15"/>
  <c r="AS200" i="15"/>
  <c r="AZ200" i="15"/>
  <c r="AP200" i="15"/>
  <c r="AP155" i="15"/>
  <c r="AO155" i="15"/>
  <c r="AZ84" i="15"/>
  <c r="AP860" i="15"/>
  <c r="AQ860" i="15"/>
  <c r="AS860" i="15"/>
  <c r="AO860" i="15"/>
  <c r="AZ860" i="15"/>
  <c r="AO600" i="15"/>
  <c r="AS600" i="15"/>
  <c r="AW773" i="15"/>
  <c r="AP666" i="15"/>
  <c r="AO666" i="15"/>
  <c r="AS666" i="15"/>
  <c r="AP472" i="15"/>
  <c r="AQ472" i="15"/>
  <c r="AO451" i="15"/>
  <c r="AP451" i="15"/>
  <c r="AZ443" i="15"/>
  <c r="AS735" i="15"/>
  <c r="AP593" i="15"/>
  <c r="AO593" i="15"/>
  <c r="AQ589" i="15"/>
  <c r="AZ589" i="15"/>
  <c r="AZ790" i="15"/>
  <c r="AQ735" i="15"/>
  <c r="AZ768" i="15"/>
  <c r="AZ738" i="15"/>
  <c r="AP735" i="15"/>
  <c r="AP734" i="15"/>
  <c r="AQ778" i="15"/>
  <c r="AM774" i="15"/>
  <c r="AW772" i="15"/>
  <c r="AM763" i="15"/>
  <c r="AO734" i="15"/>
  <c r="AS730" i="15"/>
  <c r="AZ727" i="15"/>
  <c r="AZ726" i="15"/>
  <c r="AM724" i="15"/>
  <c r="AW722" i="15"/>
  <c r="AM721" i="15"/>
  <c r="AM704" i="15"/>
  <c r="AZ702" i="15"/>
  <c r="AW695" i="15"/>
  <c r="AO694" i="15"/>
  <c r="AM684" i="15"/>
  <c r="AP680" i="15"/>
  <c r="AW667" i="15"/>
  <c r="AS624" i="15"/>
  <c r="AQ624" i="15"/>
  <c r="AO624" i="15"/>
  <c r="AP600" i="15"/>
  <c r="AZ596" i="15"/>
  <c r="AO583" i="15"/>
  <c r="AS583" i="15"/>
  <c r="AO564" i="15"/>
  <c r="AQ532" i="15"/>
  <c r="AO506" i="15"/>
  <c r="AQ506" i="15"/>
  <c r="AS506" i="15"/>
  <c r="AM497" i="15"/>
  <c r="AP453" i="15"/>
  <c r="AS453" i="15"/>
  <c r="AQ443" i="15"/>
  <c r="AQ406" i="15"/>
  <c r="AM381" i="15"/>
  <c r="AZ379" i="15"/>
  <c r="AW372" i="15"/>
  <c r="AW368" i="15"/>
  <c r="AM367" i="15"/>
  <c r="AW365" i="15"/>
  <c r="AZ324" i="15"/>
  <c r="AS322" i="15"/>
  <c r="AM318" i="15"/>
  <c r="AZ302" i="15"/>
  <c r="AZ288" i="15"/>
  <c r="AZ287" i="15"/>
  <c r="AZ269" i="15"/>
  <c r="AS269" i="15"/>
  <c r="AO263" i="15"/>
  <c r="AM262" i="15"/>
  <c r="AW256" i="15"/>
  <c r="AO238" i="15"/>
  <c r="AQ238" i="15"/>
  <c r="AS226" i="15"/>
  <c r="AM208" i="15"/>
  <c r="AQ204" i="15"/>
  <c r="AP204" i="15"/>
  <c r="AW202" i="15"/>
  <c r="AM156" i="15"/>
  <c r="AW90" i="15"/>
  <c r="AW955" i="15"/>
  <c r="AZ876" i="15"/>
  <c r="AO876" i="15"/>
  <c r="AM861" i="15"/>
  <c r="AQ592" i="15"/>
  <c r="AO592" i="15"/>
  <c r="AP282" i="15"/>
  <c r="AO282" i="15"/>
  <c r="AM324" i="15"/>
  <c r="AZ600" i="15"/>
  <c r="AP488" i="15"/>
  <c r="AQ488" i="15"/>
  <c r="AS327" i="15"/>
  <c r="AQ327" i="15"/>
  <c r="AM735" i="15"/>
  <c r="AM734" i="15"/>
  <c r="AQ730" i="15"/>
  <c r="AW727" i="15"/>
  <c r="AQ714" i="15"/>
  <c r="AO714" i="15"/>
  <c r="AS710" i="15"/>
  <c r="AO710" i="15"/>
  <c r="AQ710" i="15"/>
  <c r="AW702" i="15"/>
  <c r="AM701" i="15"/>
  <c r="AP681" i="15"/>
  <c r="AO680" i="15"/>
  <c r="AS669" i="15"/>
  <c r="AQ669" i="15"/>
  <c r="AZ669" i="15"/>
  <c r="AO640" i="15"/>
  <c r="AQ636" i="15"/>
  <c r="AW623" i="15"/>
  <c r="AW616" i="15"/>
  <c r="AP610" i="15"/>
  <c r="AQ610" i="15"/>
  <c r="AM595" i="15"/>
  <c r="AZ593" i="15"/>
  <c r="AO587" i="15"/>
  <c r="AS587" i="15"/>
  <c r="AW578" i="15"/>
  <c r="AP532" i="15"/>
  <c r="AW526" i="15"/>
  <c r="AM525" i="15"/>
  <c r="AP524" i="15"/>
  <c r="AZ524" i="15"/>
  <c r="AZ502" i="15"/>
  <c r="AZ489" i="15"/>
  <c r="AQ467" i="15"/>
  <c r="AO467" i="15"/>
  <c r="AW461" i="15"/>
  <c r="AM450" i="15"/>
  <c r="AQ422" i="15"/>
  <c r="AW419" i="15"/>
  <c r="AW412" i="15"/>
  <c r="AM399" i="15"/>
  <c r="AW397" i="15"/>
  <c r="AW393" i="15"/>
  <c r="AW379" i="15"/>
  <c r="AZ376" i="15"/>
  <c r="AW309" i="15"/>
  <c r="AO297" i="15"/>
  <c r="AW271" i="15"/>
  <c r="AP254" i="15"/>
  <c r="AS254" i="15"/>
  <c r="AZ234" i="15"/>
  <c r="AO226" i="15"/>
  <c r="AP180" i="15"/>
  <c r="AS180" i="15"/>
  <c r="AM140" i="15"/>
  <c r="AZ91" i="15"/>
  <c r="AQ24" i="15"/>
  <c r="AO24" i="15"/>
  <c r="AP24" i="15"/>
  <c r="AZ24" i="15"/>
  <c r="AS395" i="15"/>
  <c r="AZ395" i="15"/>
  <c r="AP117" i="15"/>
  <c r="AO117" i="15"/>
  <c r="AS117" i="15"/>
  <c r="AP100" i="15"/>
  <c r="AZ100" i="15"/>
  <c r="AZ734" i="15"/>
  <c r="AW683" i="15"/>
  <c r="AS698" i="15"/>
  <c r="AP698" i="15"/>
  <c r="AP558" i="15"/>
  <c r="AZ558" i="15"/>
  <c r="AW235" i="15"/>
  <c r="AS346" i="15"/>
  <c r="AP346" i="15"/>
  <c r="AO346" i="15"/>
  <c r="AS319" i="15"/>
  <c r="AZ319" i="15"/>
  <c r="AO256" i="15"/>
  <c r="AP256" i="15"/>
  <c r="AS256" i="15"/>
  <c r="AO252" i="15"/>
  <c r="AS252" i="15"/>
  <c r="AS616" i="15"/>
  <c r="AQ616" i="15"/>
  <c r="AQ448" i="15"/>
  <c r="AO448" i="15"/>
  <c r="AQ411" i="15"/>
  <c r="AZ411" i="15"/>
  <c r="AQ347" i="15"/>
  <c r="AZ347" i="15"/>
  <c r="AQ309" i="15"/>
  <c r="AP309" i="15"/>
  <c r="AP260" i="15"/>
  <c r="AO260" i="15"/>
  <c r="AQ260" i="15"/>
  <c r="AZ794" i="15"/>
  <c r="AO783" i="15"/>
  <c r="AS779" i="15"/>
  <c r="AP730" i="15"/>
  <c r="AP707" i="15"/>
  <c r="AZ707" i="15"/>
  <c r="AQ698" i="15"/>
  <c r="AZ687" i="15"/>
  <c r="AP687" i="15"/>
  <c r="AS687" i="15"/>
  <c r="AO681" i="15"/>
  <c r="AZ668" i="15"/>
  <c r="AP635" i="15"/>
  <c r="AS635" i="15"/>
  <c r="AQ635" i="15"/>
  <c r="AP604" i="15"/>
  <c r="AZ604" i="15"/>
  <c r="AQ577" i="15"/>
  <c r="AZ576" i="15"/>
  <c r="AS576" i="15"/>
  <c r="AO558" i="15"/>
  <c r="AQ511" i="15"/>
  <c r="AS507" i="15"/>
  <c r="AP507" i="15"/>
  <c r="AQ507" i="15"/>
  <c r="AO472" i="15"/>
  <c r="AO465" i="15"/>
  <c r="AS451" i="15"/>
  <c r="AP422" i="15"/>
  <c r="AP327" i="15"/>
  <c r="AP323" i="15"/>
  <c r="AP319" i="15"/>
  <c r="AO308" i="15"/>
  <c r="AO259" i="15"/>
  <c r="AQ223" i="15"/>
  <c r="AS116" i="15"/>
  <c r="AO116" i="15"/>
  <c r="AQ116" i="15"/>
  <c r="AS104" i="15"/>
  <c r="AZ23" i="15"/>
  <c r="AO908" i="15"/>
  <c r="AP908" i="15"/>
  <c r="AQ908" i="15"/>
  <c r="AS908" i="15"/>
  <c r="AZ908" i="15"/>
  <c r="AP779" i="15"/>
  <c r="AW761" i="15"/>
  <c r="AZ755" i="15"/>
  <c r="AS715" i="15"/>
  <c r="AO715" i="15"/>
  <c r="AS794" i="15"/>
  <c r="AO779" i="15"/>
  <c r="AM737" i="15"/>
  <c r="AW719" i="15"/>
  <c r="AZ714" i="15"/>
  <c r="AZ706" i="15"/>
  <c r="AP695" i="15"/>
  <c r="AO637" i="15"/>
  <c r="AM619" i="15"/>
  <c r="AZ617" i="15"/>
  <c r="AM574" i="15"/>
  <c r="AQ554" i="15"/>
  <c r="AZ554" i="15"/>
  <c r="AM550" i="15"/>
  <c r="AM549" i="15"/>
  <c r="AW547" i="15"/>
  <c r="AS541" i="15"/>
  <c r="AQ522" i="15"/>
  <c r="AO514" i="15"/>
  <c r="AP514" i="15"/>
  <c r="AQ514" i="15"/>
  <c r="AZ506" i="15"/>
  <c r="AO488" i="15"/>
  <c r="AS477" i="15"/>
  <c r="AP456" i="15"/>
  <c r="AZ456" i="15"/>
  <c r="AZ453" i="15"/>
  <c r="AQ451" i="15"/>
  <c r="AP442" i="15"/>
  <c r="AO442" i="15"/>
  <c r="AP430" i="15"/>
  <c r="AS423" i="15"/>
  <c r="AO422" i="15"/>
  <c r="AS411" i="15"/>
  <c r="AS402" i="15"/>
  <c r="AZ402" i="15"/>
  <c r="AW383" i="15"/>
  <c r="AQ346" i="15"/>
  <c r="AP342" i="15"/>
  <c r="AW339" i="15"/>
  <c r="AO327" i="15"/>
  <c r="AO319" i="15"/>
  <c r="AP318" i="15"/>
  <c r="AZ318" i="15"/>
  <c r="AO318" i="15"/>
  <c r="AM315" i="15"/>
  <c r="AW292" i="15"/>
  <c r="AS281" i="15"/>
  <c r="AO281" i="15"/>
  <c r="AP281" i="15"/>
  <c r="AP258" i="15"/>
  <c r="AO258" i="15"/>
  <c r="AZ251" i="15"/>
  <c r="AS251" i="15"/>
  <c r="AP195" i="15"/>
  <c r="AW158" i="15"/>
  <c r="AZ155" i="15"/>
  <c r="AS99" i="15"/>
  <c r="AP99" i="15"/>
  <c r="AP15" i="15"/>
  <c r="AO15" i="15"/>
  <c r="AQ924" i="15"/>
  <c r="AS924" i="15"/>
  <c r="AO924" i="15"/>
  <c r="AP924" i="15"/>
  <c r="AZ924" i="15"/>
  <c r="AW879" i="15"/>
  <c r="AW241" i="15"/>
  <c r="AM214" i="15"/>
  <c r="AO167" i="15"/>
  <c r="AM81" i="15"/>
  <c r="AO36" i="15"/>
  <c r="AS36" i="15"/>
  <c r="AZ29" i="15"/>
  <c r="AO29" i="15"/>
  <c r="AM986" i="15"/>
  <c r="AW962" i="15"/>
  <c r="AP960" i="15"/>
  <c r="AQ960" i="15"/>
  <c r="AS960" i="15"/>
  <c r="AM954" i="15"/>
  <c r="AM932" i="15"/>
  <c r="AM926" i="15"/>
  <c r="AP896" i="15"/>
  <c r="AO896" i="15"/>
  <c r="AP881" i="15"/>
  <c r="AQ881" i="15"/>
  <c r="AS881" i="15"/>
  <c r="AS871" i="15"/>
  <c r="AO835" i="15"/>
  <c r="AP835" i="15"/>
  <c r="AO831" i="15"/>
  <c r="AZ821" i="15"/>
  <c r="AM804" i="15"/>
  <c r="AP803" i="15"/>
  <c r="AO803" i="15"/>
  <c r="AP799" i="15"/>
  <c r="AO799" i="15"/>
  <c r="AP796" i="15"/>
  <c r="AW35" i="15"/>
  <c r="AW14" i="15"/>
  <c r="AO6" i="15"/>
  <c r="AS6" i="15"/>
  <c r="AQ982" i="15"/>
  <c r="AZ982" i="15"/>
  <c r="AZ939" i="15"/>
  <c r="AO939" i="15"/>
  <c r="AQ939" i="15"/>
  <c r="AS939" i="15"/>
  <c r="AQ936" i="15"/>
  <c r="AZ936" i="15"/>
  <c r="AS909" i="15"/>
  <c r="AP909" i="15"/>
  <c r="AM898" i="15"/>
  <c r="AW895" i="15"/>
  <c r="AP890" i="15"/>
  <c r="AZ890" i="15"/>
  <c r="AP882" i="15"/>
  <c r="AQ882" i="15"/>
  <c r="AS882" i="15"/>
  <c r="AW873" i="15"/>
  <c r="AW869" i="15"/>
  <c r="AW865" i="15"/>
  <c r="AM833" i="15"/>
  <c r="AM820" i="15"/>
  <c r="AW813" i="15"/>
  <c r="AQ986" i="15"/>
  <c r="AZ986" i="15"/>
  <c r="AQ815" i="15"/>
  <c r="AS815" i="15"/>
  <c r="AQ804" i="15"/>
  <c r="AS804" i="15"/>
  <c r="AO800" i="15"/>
  <c r="AP800" i="15"/>
  <c r="AQ800" i="15"/>
  <c r="AS800" i="15"/>
  <c r="AW122" i="15"/>
  <c r="AS108" i="15"/>
  <c r="AQ108" i="15"/>
  <c r="AW39" i="15"/>
  <c r="AW963" i="15"/>
  <c r="AS883" i="15"/>
  <c r="AP883" i="15"/>
  <c r="AQ883" i="15"/>
  <c r="AQ832" i="15"/>
  <c r="AP832" i="15"/>
  <c r="AP816" i="15"/>
  <c r="AQ816" i="15"/>
  <c r="AS816" i="15"/>
  <c r="AO811" i="15"/>
  <c r="AP811" i="15"/>
  <c r="AQ811" i="15"/>
  <c r="AP805" i="15"/>
  <c r="AS805" i="15"/>
  <c r="AM797" i="15"/>
  <c r="AS795" i="15"/>
  <c r="AZ795" i="15"/>
  <c r="AP968" i="15"/>
  <c r="AQ968" i="15"/>
  <c r="AS968" i="15"/>
  <c r="AM948" i="15"/>
  <c r="AQ914" i="15"/>
  <c r="AZ914" i="15"/>
  <c r="AO891" i="15"/>
  <c r="AZ891" i="15"/>
  <c r="AO887" i="15"/>
  <c r="AQ887" i="15"/>
  <c r="AS887" i="15"/>
  <c r="AM884" i="15"/>
  <c r="AZ882" i="15"/>
  <c r="AS875" i="15"/>
  <c r="AO875" i="15"/>
  <c r="AQ875" i="15"/>
  <c r="AS867" i="15"/>
  <c r="AZ867" i="15"/>
  <c r="AZ831" i="15"/>
  <c r="AQ820" i="15"/>
  <c r="AS820" i="15"/>
  <c r="AZ815" i="15"/>
  <c r="AZ804" i="15"/>
  <c r="AM720" i="15"/>
  <c r="AO612" i="15"/>
  <c r="AS612" i="15"/>
  <c r="AM606" i="15"/>
  <c r="AP591" i="15"/>
  <c r="AZ591" i="15"/>
  <c r="AO446" i="15"/>
  <c r="AS446" i="15"/>
  <c r="AM317" i="15"/>
  <c r="AM250" i="15"/>
  <c r="AW210" i="15"/>
  <c r="AP50" i="15"/>
  <c r="AO50" i="15"/>
  <c r="AO44" i="15"/>
  <c r="AZ44" i="15"/>
  <c r="AO976" i="15"/>
  <c r="AP976" i="15"/>
  <c r="AQ976" i="15"/>
  <c r="AW967" i="15"/>
  <c r="AZ964" i="15"/>
  <c r="AW950" i="15"/>
  <c r="AW946" i="15"/>
  <c r="AM945" i="15"/>
  <c r="AO944" i="15"/>
  <c r="AZ944" i="15"/>
  <c r="AM941" i="15"/>
  <c r="AZ923" i="15"/>
  <c r="AS923" i="15"/>
  <c r="AW901" i="15"/>
  <c r="AZ897" i="15"/>
  <c r="AM888" i="15"/>
  <c r="AO879" i="15"/>
  <c r="AP879" i="15"/>
  <c r="AQ879" i="15"/>
  <c r="AZ832" i="15"/>
  <c r="AP824" i="15"/>
  <c r="AQ824" i="15"/>
  <c r="AO812" i="15"/>
  <c r="AP812" i="15"/>
  <c r="AS812" i="15"/>
  <c r="AW810" i="15"/>
  <c r="AP806" i="15"/>
  <c r="AZ806" i="15"/>
  <c r="AP801" i="15"/>
  <c r="AO801" i="15"/>
  <c r="AS801" i="15"/>
  <c r="AW717" i="15"/>
  <c r="AM715" i="15"/>
  <c r="AM714" i="15"/>
  <c r="AW712" i="15"/>
  <c r="AM678" i="15"/>
  <c r="AM657" i="15"/>
  <c r="AP601" i="15"/>
  <c r="AS601" i="15"/>
  <c r="AP595" i="15"/>
  <c r="AZ595" i="15"/>
  <c r="AW589" i="15"/>
  <c r="AM542" i="15"/>
  <c r="AM534" i="15"/>
  <c r="AW527" i="15"/>
  <c r="AM471" i="15"/>
  <c r="AM442" i="15"/>
  <c r="AW440" i="15"/>
  <c r="AS419" i="15"/>
  <c r="AQ419" i="15"/>
  <c r="AM372" i="15"/>
  <c r="AW366" i="15"/>
  <c r="AZ359" i="15"/>
  <c r="AM303" i="15"/>
  <c r="AM291" i="15"/>
  <c r="AW289" i="15"/>
  <c r="AW239" i="15"/>
  <c r="AW236" i="15"/>
  <c r="AW136" i="15"/>
  <c r="AM117" i="15"/>
  <c r="AS71" i="15"/>
  <c r="AO71" i="15"/>
  <c r="AP71" i="15"/>
  <c r="AP65" i="15"/>
  <c r="AQ65" i="15"/>
  <c r="AS65" i="15"/>
  <c r="AW49" i="15"/>
  <c r="AM48" i="15"/>
  <c r="AW971" i="15"/>
  <c r="AM949" i="15"/>
  <c r="AW943" i="15"/>
  <c r="AW939" i="15"/>
  <c r="AW897" i="15"/>
  <c r="AM885" i="15"/>
  <c r="AM873" i="15"/>
  <c r="AM851" i="15"/>
  <c r="AZ849" i="15"/>
  <c r="AW841" i="15"/>
  <c r="AS835" i="15"/>
  <c r="AW823" i="15"/>
  <c r="AZ816" i="15"/>
  <c r="AZ811" i="15"/>
  <c r="AZ805" i="15"/>
  <c r="AZ800" i="15"/>
  <c r="AM675" i="15"/>
  <c r="AW638" i="15"/>
  <c r="AM625" i="15"/>
  <c r="AM597" i="15"/>
  <c r="AW531" i="15"/>
  <c r="AM530" i="15"/>
  <c r="AW437" i="15"/>
  <c r="AM417" i="15"/>
  <c r="AM409" i="15"/>
  <c r="AW381" i="15"/>
  <c r="AM322" i="15"/>
  <c r="AM261" i="15"/>
  <c r="AW258" i="15"/>
  <c r="AW254" i="15"/>
  <c r="AW247" i="15"/>
  <c r="AZ158" i="15"/>
  <c r="AQ158" i="15"/>
  <c r="AW143" i="15"/>
  <c r="AW140" i="15"/>
  <c r="AM139" i="15"/>
  <c r="AO135" i="15"/>
  <c r="AZ135" i="15"/>
  <c r="AW114" i="15"/>
  <c r="AW111" i="15"/>
  <c r="AM95" i="15"/>
  <c r="AO72" i="15"/>
  <c r="AP72" i="15"/>
  <c r="AZ28" i="15"/>
  <c r="AO28" i="15"/>
  <c r="AP28" i="15"/>
  <c r="AO20" i="15"/>
  <c r="AZ20" i="15"/>
  <c r="AW983" i="15"/>
  <c r="AW968" i="15"/>
  <c r="AM960" i="15"/>
  <c r="AW951" i="15"/>
  <c r="AW933" i="15"/>
  <c r="AP907" i="15"/>
  <c r="AQ907" i="15"/>
  <c r="AS907" i="15"/>
  <c r="AZ887" i="15"/>
  <c r="AZ879" i="15"/>
  <c r="AZ875" i="15"/>
  <c r="AM826" i="15"/>
  <c r="AS825" i="15"/>
  <c r="AO825" i="15"/>
  <c r="AP802" i="15"/>
  <c r="AO802" i="15"/>
  <c r="AS802" i="15"/>
  <c r="AM667" i="15"/>
  <c r="AM556" i="15"/>
  <c r="AM551" i="15"/>
  <c r="AW530" i="15"/>
  <c r="AM529" i="15"/>
  <c r="AM513" i="15"/>
  <c r="AW495" i="15"/>
  <c r="AW488" i="15"/>
  <c r="AM466" i="15"/>
  <c r="AM410" i="15"/>
  <c r="AW370" i="15"/>
  <c r="AM357" i="15"/>
  <c r="AW332" i="15"/>
  <c r="AW306" i="15"/>
  <c r="AW291" i="15"/>
  <c r="AW233" i="15"/>
  <c r="AM119" i="15"/>
  <c r="AQ73" i="15"/>
  <c r="AW902" i="15"/>
  <c r="AW814" i="15"/>
  <c r="AW805" i="15"/>
  <c r="AW132" i="15"/>
  <c r="AW903" i="15"/>
  <c r="AM865" i="15"/>
  <c r="AW149" i="15"/>
  <c r="AW69" i="15"/>
  <c r="AW47" i="15"/>
  <c r="AM28" i="15"/>
  <c r="AW13" i="15"/>
  <c r="AW965" i="15"/>
  <c r="AW949" i="15"/>
  <c r="AM943" i="15"/>
  <c r="AM935" i="15"/>
  <c r="AM934" i="15"/>
  <c r="AZ932" i="15"/>
  <c r="AM930" i="15"/>
  <c r="AM927" i="15"/>
  <c r="AW925" i="15"/>
  <c r="AM919" i="15"/>
  <c r="AM913" i="15"/>
  <c r="AW898" i="15"/>
  <c r="AM880" i="15"/>
  <c r="AM864" i="15"/>
  <c r="AM812" i="15"/>
  <c r="AW75" i="15"/>
  <c r="AW41" i="15"/>
  <c r="AM33" i="15"/>
  <c r="AM29" i="15"/>
  <c r="AW987" i="15"/>
  <c r="AW973" i="15"/>
  <c r="AW932" i="15"/>
  <c r="AM902" i="15"/>
  <c r="AM65" i="15"/>
  <c r="AM62" i="15"/>
  <c r="AM985" i="15"/>
  <c r="AZ970" i="15"/>
  <c r="AZ962" i="15"/>
  <c r="AW957" i="15"/>
  <c r="AW945" i="15"/>
  <c r="AW899" i="15"/>
  <c r="AM887" i="15"/>
  <c r="AZ885" i="15"/>
  <c r="AW877" i="15"/>
  <c r="AM850" i="15"/>
  <c r="AW827" i="15"/>
  <c r="AW809" i="15"/>
  <c r="AM802" i="15"/>
  <c r="AM800" i="15"/>
  <c r="AW797" i="15"/>
  <c r="AP469" i="15"/>
  <c r="AQ469" i="15"/>
  <c r="AS469" i="15"/>
  <c r="AP298" i="15"/>
  <c r="AQ298" i="15"/>
  <c r="AP270" i="15"/>
  <c r="AZ270" i="15"/>
  <c r="AS78" i="15"/>
  <c r="AZ78" i="15"/>
  <c r="AZ25" i="15"/>
  <c r="AO25" i="15"/>
  <c r="AP880" i="15"/>
  <c r="AQ880" i="15"/>
  <c r="AS880" i="15"/>
  <c r="AO880" i="15"/>
  <c r="AM784" i="15"/>
  <c r="AM783" i="15"/>
  <c r="AM782" i="15"/>
  <c r="AW762" i="15"/>
  <c r="AO748" i="15"/>
  <c r="AM736" i="15"/>
  <c r="AM725" i="15"/>
  <c r="AW718" i="15"/>
  <c r="AO716" i="15"/>
  <c r="AP715" i="15"/>
  <c r="AM708" i="15"/>
  <c r="AM700" i="15"/>
  <c r="AO698" i="15"/>
  <c r="AW686" i="15"/>
  <c r="AM674" i="15"/>
  <c r="AW671" i="15"/>
  <c r="AO669" i="15"/>
  <c r="AP668" i="15"/>
  <c r="AQ667" i="15"/>
  <c r="AQ666" i="15"/>
  <c r="AO665" i="15"/>
  <c r="AQ661" i="15"/>
  <c r="AM649" i="15"/>
  <c r="AO633" i="15"/>
  <c r="AW630" i="15"/>
  <c r="AM629" i="15"/>
  <c r="AW626" i="15"/>
  <c r="AP625" i="15"/>
  <c r="AP624" i="15"/>
  <c r="AO610" i="15"/>
  <c r="AS598" i="15"/>
  <c r="AS596" i="15"/>
  <c r="AW572" i="15"/>
  <c r="AW569" i="15"/>
  <c r="AW558" i="15"/>
  <c r="AW557" i="15"/>
  <c r="AP519" i="15"/>
  <c r="AQ519" i="15"/>
  <c r="AW512" i="15"/>
  <c r="AO481" i="15"/>
  <c r="AM460" i="15"/>
  <c r="AO456" i="15"/>
  <c r="AP441" i="15"/>
  <c r="AQ441" i="15"/>
  <c r="AQ407" i="15"/>
  <c r="AZ407" i="15"/>
  <c r="AM395" i="15"/>
  <c r="AQ383" i="15"/>
  <c r="AO383" i="15"/>
  <c r="AP383" i="15"/>
  <c r="AS383" i="15"/>
  <c r="AW335" i="15"/>
  <c r="AO244" i="15"/>
  <c r="AP244" i="15"/>
  <c r="AQ244" i="15"/>
  <c r="AQ237" i="15"/>
  <c r="AO237" i="15"/>
  <c r="AW232" i="15"/>
  <c r="AP119" i="15"/>
  <c r="AS119" i="15"/>
  <c r="AZ119" i="15"/>
  <c r="AO7" i="15"/>
  <c r="AZ7" i="15"/>
  <c r="AP520" i="15"/>
  <c r="AO520" i="15"/>
  <c r="AQ520" i="15"/>
  <c r="AS227" i="15"/>
  <c r="AP227" i="15"/>
  <c r="AZ227" i="15"/>
  <c r="AO144" i="15"/>
  <c r="AQ144" i="15"/>
  <c r="AS144" i="15"/>
  <c r="AP144" i="15"/>
  <c r="AP928" i="15"/>
  <c r="AQ928" i="15"/>
  <c r="AS928" i="15"/>
  <c r="AO928" i="15"/>
  <c r="AZ722" i="15"/>
  <c r="AM698" i="15"/>
  <c r="AP493" i="15"/>
  <c r="AS493" i="15"/>
  <c r="AZ493" i="15"/>
  <c r="AO275" i="15"/>
  <c r="AS275" i="15"/>
  <c r="AQ95" i="15"/>
  <c r="AO95" i="15"/>
  <c r="AP95" i="15"/>
  <c r="AS95" i="15"/>
  <c r="AZ649" i="15"/>
  <c r="AZ515" i="15"/>
  <c r="AP431" i="15"/>
  <c r="AS431" i="15"/>
  <c r="AZ431" i="15"/>
  <c r="AO400" i="15"/>
  <c r="AZ400" i="15"/>
  <c r="AZ367" i="15"/>
  <c r="AZ350" i="15"/>
  <c r="AP271" i="15"/>
  <c r="AZ271" i="15"/>
  <c r="AZ880" i="15"/>
  <c r="AW791" i="15"/>
  <c r="AZ783" i="15"/>
  <c r="AZ782" i="15"/>
  <c r="AW781" i="15"/>
  <c r="AW768" i="15"/>
  <c r="AM762" i="15"/>
  <c r="AW755" i="15"/>
  <c r="AW746" i="15"/>
  <c r="AM741" i="15"/>
  <c r="AS731" i="15"/>
  <c r="AZ724" i="15"/>
  <c r="AZ723" i="15"/>
  <c r="AQ719" i="15"/>
  <c r="AS718" i="15"/>
  <c r="AW707" i="15"/>
  <c r="AZ699" i="15"/>
  <c r="AM695" i="15"/>
  <c r="AM690" i="15"/>
  <c r="AQ686" i="15"/>
  <c r="AW677" i="15"/>
  <c r="AZ673" i="15"/>
  <c r="AW651" i="15"/>
  <c r="AW649" i="15"/>
  <c r="AM645" i="15"/>
  <c r="AM643" i="15"/>
  <c r="AP637" i="15"/>
  <c r="AP636" i="15"/>
  <c r="AZ628" i="15"/>
  <c r="AW622" i="15"/>
  <c r="AM621" i="15"/>
  <c r="AW618" i="15"/>
  <c r="AP617" i="15"/>
  <c r="AP616" i="15"/>
  <c r="AM607" i="15"/>
  <c r="AQ600" i="15"/>
  <c r="AM599" i="15"/>
  <c r="AZ592" i="15"/>
  <c r="AM586" i="15"/>
  <c r="AZ584" i="15"/>
  <c r="AS581" i="15"/>
  <c r="AS577" i="15"/>
  <c r="AZ574" i="15"/>
  <c r="AM569" i="15"/>
  <c r="AZ560" i="15"/>
  <c r="AS558" i="15"/>
  <c r="AZ534" i="15"/>
  <c r="AM522" i="15"/>
  <c r="AP521" i="15"/>
  <c r="AZ521" i="15"/>
  <c r="AM504" i="15"/>
  <c r="AZ501" i="15"/>
  <c r="AZ497" i="15"/>
  <c r="AS450" i="15"/>
  <c r="AQ438" i="15"/>
  <c r="AZ438" i="15"/>
  <c r="AP423" i="15"/>
  <c r="AZ423" i="15"/>
  <c r="AW386" i="15"/>
  <c r="AM385" i="15"/>
  <c r="AW359" i="15"/>
  <c r="AM342" i="15"/>
  <c r="AP267" i="15"/>
  <c r="AO267" i="15"/>
  <c r="AQ267" i="15"/>
  <c r="AS267" i="15"/>
  <c r="AQ257" i="15"/>
  <c r="AO257" i="15"/>
  <c r="AS257" i="15"/>
  <c r="AP56" i="15"/>
  <c r="AS56" i="15"/>
  <c r="AO56" i="15"/>
  <c r="AQ56" i="15"/>
  <c r="AZ56" i="15"/>
  <c r="AM49" i="15"/>
  <c r="AS917" i="15"/>
  <c r="AP917" i="15"/>
  <c r="AP904" i="15"/>
  <c r="AS904" i="15"/>
  <c r="AO904" i="15"/>
  <c r="AZ904" i="15"/>
  <c r="AM693" i="15"/>
  <c r="AP434" i="15"/>
  <c r="AZ434" i="15"/>
  <c r="AZ573" i="15"/>
  <c r="AQ245" i="15"/>
  <c r="AO245" i="15"/>
  <c r="AP245" i="15"/>
  <c r="AZ245" i="15"/>
  <c r="AW787" i="15"/>
  <c r="AZ784" i="15"/>
  <c r="AM779" i="15"/>
  <c r="AZ764" i="15"/>
  <c r="AW760" i="15"/>
  <c r="AW751" i="15"/>
  <c r="AZ747" i="15"/>
  <c r="AZ743" i="15"/>
  <c r="AM739" i="15"/>
  <c r="AM738" i="15"/>
  <c r="AZ736" i="15"/>
  <c r="AW735" i="15"/>
  <c r="AW733" i="15"/>
  <c r="AS732" i="15"/>
  <c r="AQ731" i="15"/>
  <c r="AW723" i="15"/>
  <c r="AW703" i="15"/>
  <c r="AW692" i="15"/>
  <c r="AM691" i="15"/>
  <c r="AP686" i="15"/>
  <c r="AW673" i="15"/>
  <c r="AZ664" i="15"/>
  <c r="AW659" i="15"/>
  <c r="AM658" i="15"/>
  <c r="AM646" i="15"/>
  <c r="AM635" i="15"/>
  <c r="AZ609" i="15"/>
  <c r="AZ605" i="15"/>
  <c r="AM602" i="15"/>
  <c r="AQ558" i="15"/>
  <c r="AM546" i="15"/>
  <c r="AW534" i="15"/>
  <c r="AZ520" i="15"/>
  <c r="AW507" i="15"/>
  <c r="AW506" i="15"/>
  <c r="AW501" i="15"/>
  <c r="AW497" i="15"/>
  <c r="AW484" i="15"/>
  <c r="AZ475" i="15"/>
  <c r="AW453" i="15"/>
  <c r="AP450" i="15"/>
  <c r="AP448" i="15"/>
  <c r="AS448" i="15"/>
  <c r="AS440" i="15"/>
  <c r="AQ428" i="15"/>
  <c r="AS312" i="15"/>
  <c r="AQ312" i="15"/>
  <c r="AQ277" i="15"/>
  <c r="AO277" i="15"/>
  <c r="AZ277" i="15"/>
  <c r="AZ275" i="15"/>
  <c r="AW274" i="15"/>
  <c r="AQ228" i="15"/>
  <c r="AP228" i="15"/>
  <c r="AZ228" i="15"/>
  <c r="AO160" i="15"/>
  <c r="AP160" i="15"/>
  <c r="AS160" i="15"/>
  <c r="AZ160" i="15"/>
  <c r="AZ144" i="15"/>
  <c r="AW54" i="15"/>
  <c r="AZ928" i="15"/>
  <c r="AS926" i="15"/>
  <c r="AZ926" i="15"/>
  <c r="AQ926" i="15"/>
  <c r="AQ355" i="15"/>
  <c r="AO355" i="15"/>
  <c r="AP355" i="15"/>
  <c r="AS355" i="15"/>
  <c r="AO303" i="15"/>
  <c r="AP303" i="15"/>
  <c r="AS303" i="15"/>
  <c r="AZ303" i="15"/>
  <c r="AP284" i="15"/>
  <c r="AQ284" i="15"/>
  <c r="AS284" i="15"/>
  <c r="AP266" i="15"/>
  <c r="AO266" i="15"/>
  <c r="AQ266" i="15"/>
  <c r="AS266" i="15"/>
  <c r="AS686" i="15"/>
  <c r="AZ651" i="15"/>
  <c r="AZ608" i="15"/>
  <c r="AP480" i="15"/>
  <c r="AZ480" i="15"/>
  <c r="AP387" i="15"/>
  <c r="AQ387" i="15"/>
  <c r="AS387" i="15"/>
  <c r="AZ291" i="15"/>
  <c r="AP291" i="15"/>
  <c r="AS291" i="15"/>
  <c r="AS175" i="15"/>
  <c r="AQ175" i="15"/>
  <c r="AM794" i="15"/>
  <c r="AS790" i="15"/>
  <c r="AM780" i="15"/>
  <c r="AS772" i="15"/>
  <c r="AM771" i="15"/>
  <c r="AW764" i="15"/>
  <c r="AZ756" i="15"/>
  <c r="AM750" i="15"/>
  <c r="AW743" i="15"/>
  <c r="AW736" i="15"/>
  <c r="AP731" i="15"/>
  <c r="AM711" i="15"/>
  <c r="AM710" i="15"/>
  <c r="AP706" i="15"/>
  <c r="AM696" i="15"/>
  <c r="AO686" i="15"/>
  <c r="AM681" i="15"/>
  <c r="AM676" i="15"/>
  <c r="AW664" i="15"/>
  <c r="AW640" i="15"/>
  <c r="AW639" i="15"/>
  <c r="AM637" i="15"/>
  <c r="AW632" i="15"/>
  <c r="AZ623" i="15"/>
  <c r="AM617" i="15"/>
  <c r="AW614" i="15"/>
  <c r="AZ564" i="15"/>
  <c r="AW555" i="15"/>
  <c r="AW549" i="15"/>
  <c r="AW548" i="15"/>
  <c r="AP517" i="15"/>
  <c r="AQ517" i="15"/>
  <c r="AS517" i="15"/>
  <c r="AO511" i="15"/>
  <c r="AS511" i="15"/>
  <c r="AZ511" i="15"/>
  <c r="AM487" i="15"/>
  <c r="AW456" i="15"/>
  <c r="AO450" i="15"/>
  <c r="AM445" i="15"/>
  <c r="AW421" i="15"/>
  <c r="AO405" i="15"/>
  <c r="AS405" i="15"/>
  <c r="AW403" i="15"/>
  <c r="AP388" i="15"/>
  <c r="AO388" i="15"/>
  <c r="AS388" i="15"/>
  <c r="AZ388" i="15"/>
  <c r="AS378" i="15"/>
  <c r="AO348" i="15"/>
  <c r="AS348" i="15"/>
  <c r="AZ348" i="15"/>
  <c r="AW346" i="15"/>
  <c r="AO326" i="15"/>
  <c r="AQ326" i="15"/>
  <c r="AZ326" i="15"/>
  <c r="AO171" i="15"/>
  <c r="AP171" i="15"/>
  <c r="AS171" i="15"/>
  <c r="AO115" i="15"/>
  <c r="AP115" i="15"/>
  <c r="AS115" i="15"/>
  <c r="AZ95" i="15"/>
  <c r="AO980" i="15"/>
  <c r="AP980" i="15"/>
  <c r="AS980" i="15"/>
  <c r="AQ980" i="15"/>
  <c r="AZ175" i="15"/>
  <c r="AQ938" i="15"/>
  <c r="AZ938" i="15"/>
  <c r="AZ672" i="15"/>
  <c r="AO447" i="15"/>
  <c r="AQ447" i="15"/>
  <c r="AZ447" i="15"/>
  <c r="AQ390" i="15"/>
  <c r="AZ390" i="15"/>
  <c r="AZ653" i="15"/>
  <c r="AZ650" i="15"/>
  <c r="AS722" i="15"/>
  <c r="AO706" i="15"/>
  <c r="AZ700" i="15"/>
  <c r="AS672" i="15"/>
  <c r="AQ491" i="15"/>
  <c r="AP491" i="15"/>
  <c r="AZ491" i="15"/>
  <c r="AO420" i="15"/>
  <c r="AO268" i="15"/>
  <c r="AP268" i="15"/>
  <c r="AQ268" i="15"/>
  <c r="AO264" i="15"/>
  <c r="AP264" i="15"/>
  <c r="AS264" i="15"/>
  <c r="AZ232" i="15"/>
  <c r="AQ232" i="15"/>
  <c r="AQ791" i="15"/>
  <c r="AM790" i="15"/>
  <c r="AW774" i="15"/>
  <c r="AS768" i="15"/>
  <c r="AW752" i="15"/>
  <c r="AZ740" i="15"/>
  <c r="AM732" i="15"/>
  <c r="AM731" i="15"/>
  <c r="AQ722" i="15"/>
  <c r="AM712" i="15"/>
  <c r="AO707" i="15"/>
  <c r="AM706" i="15"/>
  <c r="AW704" i="15"/>
  <c r="AM702" i="15"/>
  <c r="AW700" i="15"/>
  <c r="AZ694" i="15"/>
  <c r="AO677" i="15"/>
  <c r="AW670" i="15"/>
  <c r="AW661" i="15"/>
  <c r="AW660" i="15"/>
  <c r="AQ653" i="15"/>
  <c r="AQ652" i="15"/>
  <c r="AS651" i="15"/>
  <c r="AS650" i="15"/>
  <c r="AS649" i="15"/>
  <c r="AZ644" i="15"/>
  <c r="AZ643" i="15"/>
  <c r="AZ642" i="15"/>
  <c r="AW641" i="15"/>
  <c r="AZ620" i="15"/>
  <c r="AS604" i="15"/>
  <c r="AS593" i="15"/>
  <c r="AO590" i="15"/>
  <c r="AO589" i="15"/>
  <c r="AW571" i="15"/>
  <c r="AZ568" i="15"/>
  <c r="AW561" i="15"/>
  <c r="AM554" i="15"/>
  <c r="AM541" i="15"/>
  <c r="AW539" i="15"/>
  <c r="AW521" i="15"/>
  <c r="AQ515" i="15"/>
  <c r="AM451" i="15"/>
  <c r="AW448" i="15"/>
  <c r="AQ367" i="15"/>
  <c r="AQ350" i="15"/>
  <c r="AO335" i="15"/>
  <c r="AQ335" i="15"/>
  <c r="AS335" i="15"/>
  <c r="AZ335" i="15"/>
  <c r="AZ267" i="15"/>
  <c r="AS194" i="15"/>
  <c r="AO194" i="15"/>
  <c r="AZ194" i="15"/>
  <c r="AZ955" i="15"/>
  <c r="AO955" i="15"/>
  <c r="AQ955" i="15"/>
  <c r="AS955" i="15"/>
  <c r="AO399" i="15"/>
  <c r="AP399" i="15"/>
  <c r="AQ399" i="15"/>
  <c r="AZ652" i="15"/>
  <c r="AO469" i="15"/>
  <c r="AP414" i="15"/>
  <c r="AQ414" i="15"/>
  <c r="AS414" i="15"/>
  <c r="AZ387" i="15"/>
  <c r="AW788" i="15"/>
  <c r="AW785" i="15"/>
  <c r="AS783" i="15"/>
  <c r="AQ782" i="15"/>
  <c r="AW778" i="15"/>
  <c r="AM768" i="15"/>
  <c r="AW765" i="15"/>
  <c r="AS760" i="15"/>
  <c r="AM759" i="15"/>
  <c r="AM755" i="15"/>
  <c r="AM751" i="15"/>
  <c r="AM746" i="15"/>
  <c r="AW744" i="15"/>
  <c r="AW740" i="15"/>
  <c r="AW739" i="15"/>
  <c r="AW737" i="15"/>
  <c r="AM733" i="15"/>
  <c r="AM730" i="15"/>
  <c r="AW728" i="15"/>
  <c r="AS724" i="15"/>
  <c r="AO723" i="15"/>
  <c r="AP722" i="15"/>
  <c r="AM703" i="15"/>
  <c r="AS699" i="15"/>
  <c r="AM697" i="15"/>
  <c r="AM692" i="15"/>
  <c r="AZ690" i="15"/>
  <c r="AW684" i="15"/>
  <c r="AO683" i="15"/>
  <c r="AM677" i="15"/>
  <c r="AQ673" i="15"/>
  <c r="AM659" i="15"/>
  <c r="AP653" i="15"/>
  <c r="AP652" i="15"/>
  <c r="AQ651" i="15"/>
  <c r="AQ650" i="15"/>
  <c r="AQ649" i="15"/>
  <c r="AZ645" i="15"/>
  <c r="AW643" i="15"/>
  <c r="AP628" i="15"/>
  <c r="AW611" i="15"/>
  <c r="AQ604" i="15"/>
  <c r="AS594" i="15"/>
  <c r="AQ593" i="15"/>
  <c r="AS592" i="15"/>
  <c r="AM590" i="15"/>
  <c r="AZ586" i="15"/>
  <c r="AS584" i="15"/>
  <c r="AM583" i="15"/>
  <c r="AS574" i="15"/>
  <c r="AO560" i="15"/>
  <c r="AZ556" i="15"/>
  <c r="AM553" i="15"/>
  <c r="AS534" i="15"/>
  <c r="AM532" i="15"/>
  <c r="AM528" i="15"/>
  <c r="AZ517" i="15"/>
  <c r="AP515" i="15"/>
  <c r="AW509" i="15"/>
  <c r="AS501" i="15"/>
  <c r="AO497" i="15"/>
  <c r="AQ493" i="15"/>
  <c r="AW471" i="15"/>
  <c r="AM441" i="15"/>
  <c r="AS434" i="15"/>
  <c r="AM416" i="15"/>
  <c r="AS399" i="15"/>
  <c r="AS382" i="15"/>
  <c r="AO382" i="15"/>
  <c r="AQ382" i="15"/>
  <c r="AO370" i="15"/>
  <c r="AP370" i="15"/>
  <c r="AS370" i="15"/>
  <c r="AP367" i="15"/>
  <c r="AP350" i="15"/>
  <c r="AP297" i="15"/>
  <c r="AQ297" i="15"/>
  <c r="AS297" i="15"/>
  <c r="AO284" i="15"/>
  <c r="AP283" i="15"/>
  <c r="AO283" i="15"/>
  <c r="AZ283" i="15"/>
  <c r="AW281" i="15"/>
  <c r="AQ273" i="15"/>
  <c r="AZ273" i="15"/>
  <c r="AQ269" i="15"/>
  <c r="AO269" i="15"/>
  <c r="AP269" i="15"/>
  <c r="AM195" i="15"/>
  <c r="AZ171" i="15"/>
  <c r="AZ115" i="15"/>
  <c r="AP972" i="15"/>
  <c r="AQ972" i="15"/>
  <c r="AS972" i="15"/>
  <c r="AZ972" i="15"/>
  <c r="AO972" i="15"/>
  <c r="AZ947" i="15"/>
  <c r="AO947" i="15"/>
  <c r="AQ947" i="15"/>
  <c r="AM752" i="15"/>
  <c r="AP421" i="15"/>
  <c r="AZ421" i="15"/>
  <c r="AW682" i="15"/>
  <c r="AP790" i="15"/>
  <c r="AZ629" i="15"/>
  <c r="AP783" i="15"/>
  <c r="AP782" i="15"/>
  <c r="AW779" i="15"/>
  <c r="AM773" i="15"/>
  <c r="AS736" i="15"/>
  <c r="AO724" i="15"/>
  <c r="AP699" i="15"/>
  <c r="AM683" i="15"/>
  <c r="AW675" i="15"/>
  <c r="AW657" i="15"/>
  <c r="AO653" i="15"/>
  <c r="AO652" i="15"/>
  <c r="AO651" i="15"/>
  <c r="AO650" i="15"/>
  <c r="AO628" i="15"/>
  <c r="AW615" i="15"/>
  <c r="AS609" i="15"/>
  <c r="AQ605" i="15"/>
  <c r="AQ594" i="15"/>
  <c r="AP592" i="15"/>
  <c r="AW586" i="15"/>
  <c r="AQ584" i="15"/>
  <c r="AW580" i="15"/>
  <c r="AQ574" i="15"/>
  <c r="AW556" i="15"/>
  <c r="AM555" i="15"/>
  <c r="AW545" i="15"/>
  <c r="AW544" i="15"/>
  <c r="AQ534" i="15"/>
  <c r="AM520" i="15"/>
  <c r="AO515" i="15"/>
  <c r="AQ501" i="15"/>
  <c r="AO493" i="15"/>
  <c r="AM488" i="15"/>
  <c r="AQ480" i="15"/>
  <c r="AW477" i="15"/>
  <c r="AP475" i="15"/>
  <c r="AP447" i="15"/>
  <c r="AW444" i="15"/>
  <c r="AO434" i="15"/>
  <c r="AP428" i="15"/>
  <c r="AZ428" i="15"/>
  <c r="AO421" i="15"/>
  <c r="AZ414" i="15"/>
  <c r="AO390" i="15"/>
  <c r="AW369" i="15"/>
  <c r="AO367" i="15"/>
  <c r="AO354" i="15"/>
  <c r="AP354" i="15"/>
  <c r="AQ354" i="15"/>
  <c r="AO350" i="15"/>
  <c r="AM319" i="15"/>
  <c r="AZ282" i="15"/>
  <c r="AP275" i="15"/>
  <c r="AZ268" i="15"/>
  <c r="AQ265" i="15"/>
  <c r="AO265" i="15"/>
  <c r="AP265" i="15"/>
  <c r="AS265" i="15"/>
  <c r="AM216" i="15"/>
  <c r="AP214" i="15"/>
  <c r="AZ214" i="15"/>
  <c r="AM185" i="15"/>
  <c r="AW179" i="15"/>
  <c r="AZ980" i="15"/>
  <c r="AM537" i="15"/>
  <c r="AO536" i="15"/>
  <c r="AW533" i="15"/>
  <c r="AW517" i="15"/>
  <c r="AM511" i="15"/>
  <c r="AW500" i="15"/>
  <c r="AW496" i="15"/>
  <c r="AW490" i="15"/>
  <c r="AO483" i="15"/>
  <c r="AW479" i="15"/>
  <c r="AW474" i="15"/>
  <c r="AW469" i="15"/>
  <c r="AM448" i="15"/>
  <c r="AW439" i="15"/>
  <c r="AM437" i="15"/>
  <c r="AZ435" i="15"/>
  <c r="AM433" i="15"/>
  <c r="AW430" i="15"/>
  <c r="AM427" i="15"/>
  <c r="AW414" i="15"/>
  <c r="AW413" i="15"/>
  <c r="AS379" i="15"/>
  <c r="AW375" i="15"/>
  <c r="AW373" i="15"/>
  <c r="AW363" i="15"/>
  <c r="AM349" i="15"/>
  <c r="AW338" i="15"/>
  <c r="AZ334" i="15"/>
  <c r="AS318" i="15"/>
  <c r="AM297" i="15"/>
  <c r="AW290" i="15"/>
  <c r="AS286" i="15"/>
  <c r="AM284" i="15"/>
  <c r="AM266" i="15"/>
  <c r="AZ231" i="15"/>
  <c r="AW212" i="15"/>
  <c r="AW209" i="15"/>
  <c r="AS193" i="15"/>
  <c r="AQ193" i="15"/>
  <c r="AW175" i="15"/>
  <c r="AP164" i="15"/>
  <c r="AM160" i="15"/>
  <c r="AZ139" i="15"/>
  <c r="AW117" i="15"/>
  <c r="AM109" i="15"/>
  <c r="AQ100" i="15"/>
  <c r="AS100" i="15"/>
  <c r="AW93" i="15"/>
  <c r="AZ76" i="15"/>
  <c r="AW58" i="15"/>
  <c r="AW43" i="15"/>
  <c r="AP38" i="15"/>
  <c r="AZ38" i="15"/>
  <c r="AZ33" i="15"/>
  <c r="AQ19" i="15"/>
  <c r="AS19" i="15"/>
  <c r="AZ19" i="15"/>
  <c r="AO19" i="15"/>
  <c r="AS933" i="15"/>
  <c r="AP933" i="15"/>
  <c r="AP870" i="15"/>
  <c r="AQ870" i="15"/>
  <c r="AS870" i="15"/>
  <c r="AZ870" i="15"/>
  <c r="AO870" i="15"/>
  <c r="AQ496" i="15"/>
  <c r="AW492" i="15"/>
  <c r="AM490" i="15"/>
  <c r="AM479" i="15"/>
  <c r="AQ461" i="15"/>
  <c r="AM456" i="15"/>
  <c r="AP454" i="15"/>
  <c r="AQ439" i="15"/>
  <c r="AW436" i="15"/>
  <c r="AO429" i="15"/>
  <c r="AM428" i="15"/>
  <c r="AZ426" i="15"/>
  <c r="AS375" i="15"/>
  <c r="AQ374" i="15"/>
  <c r="AS363" i="15"/>
  <c r="AW355" i="15"/>
  <c r="AO352" i="15"/>
  <c r="AM350" i="15"/>
  <c r="AQ339" i="15"/>
  <c r="AM333" i="15"/>
  <c r="AO323" i="15"/>
  <c r="AQ322" i="15"/>
  <c r="AM314" i="15"/>
  <c r="AW297" i="15"/>
  <c r="AW265" i="15"/>
  <c r="AW264" i="15"/>
  <c r="AW263" i="15"/>
  <c r="AQ254" i="15"/>
  <c r="AP253" i="15"/>
  <c r="AQ252" i="15"/>
  <c r="AO251" i="15"/>
  <c r="AO250" i="15"/>
  <c r="AO249" i="15"/>
  <c r="AW244" i="15"/>
  <c r="AM242" i="15"/>
  <c r="AM235" i="15"/>
  <c r="AP224" i="15"/>
  <c r="AO195" i="15"/>
  <c r="AS195" i="15"/>
  <c r="AQ188" i="15"/>
  <c r="AS187" i="15"/>
  <c r="AM175" i="15"/>
  <c r="AP123" i="15"/>
  <c r="AP122" i="15"/>
  <c r="AQ121" i="15"/>
  <c r="AP32" i="15"/>
  <c r="AQ32" i="15"/>
  <c r="AO32" i="15"/>
  <c r="AS32" i="15"/>
  <c r="AZ32" i="15"/>
  <c r="AW30" i="15"/>
  <c r="AS29" i="15"/>
  <c r="AS956" i="15"/>
  <c r="AZ956" i="15"/>
  <c r="AO956" i="15"/>
  <c r="AP956" i="15"/>
  <c r="AP899" i="15"/>
  <c r="AS899" i="15"/>
  <c r="AO899" i="15"/>
  <c r="AP894" i="15"/>
  <c r="AZ894" i="15"/>
  <c r="AW541" i="15"/>
  <c r="AW540" i="15"/>
  <c r="AW536" i="15"/>
  <c r="AW535" i="15"/>
  <c r="AM533" i="15"/>
  <c r="AW520" i="15"/>
  <c r="AW508" i="15"/>
  <c r="AM505" i="15"/>
  <c r="AO496" i="15"/>
  <c r="AW493" i="15"/>
  <c r="AO485" i="15"/>
  <c r="AW476" i="15"/>
  <c r="AM463" i="15"/>
  <c r="AM461" i="15"/>
  <c r="AM455" i="15"/>
  <c r="AW441" i="15"/>
  <c r="AM439" i="15"/>
  <c r="AM429" i="15"/>
  <c r="AM425" i="15"/>
  <c r="AW388" i="15"/>
  <c r="AP375" i="15"/>
  <c r="AP374" i="15"/>
  <c r="AP363" i="15"/>
  <c r="AM352" i="15"/>
  <c r="AM345" i="15"/>
  <c r="AW341" i="15"/>
  <c r="AP339" i="15"/>
  <c r="AQ334" i="15"/>
  <c r="AM323" i="15"/>
  <c r="AP322" i="15"/>
  <c r="AM306" i="15"/>
  <c r="AW303" i="15"/>
  <c r="AW257" i="15"/>
  <c r="AP252" i="15"/>
  <c r="AP231" i="15"/>
  <c r="AM225" i="15"/>
  <c r="AQ196" i="15"/>
  <c r="AS196" i="15"/>
  <c r="AP188" i="15"/>
  <c r="AQ187" i="15"/>
  <c r="AW177" i="15"/>
  <c r="AW163" i="15"/>
  <c r="AW148" i="15"/>
  <c r="AS139" i="15"/>
  <c r="AM138" i="15"/>
  <c r="AO137" i="15"/>
  <c r="AQ137" i="15"/>
  <c r="AO122" i="15"/>
  <c r="AO121" i="15"/>
  <c r="AP76" i="15"/>
  <c r="AW56" i="15"/>
  <c r="AQ978" i="15"/>
  <c r="AZ978" i="15"/>
  <c r="AO948" i="15"/>
  <c r="AP948" i="15"/>
  <c r="AS948" i="15"/>
  <c r="AW405" i="15"/>
  <c r="AS403" i="15"/>
  <c r="AW394" i="15"/>
  <c r="AO375" i="15"/>
  <c r="AO374" i="15"/>
  <c r="AM369" i="15"/>
  <c r="AO363" i="15"/>
  <c r="AO322" i="15"/>
  <c r="AO315" i="15"/>
  <c r="AW298" i="15"/>
  <c r="AW288" i="15"/>
  <c r="AQ280" i="15"/>
  <c r="AP261" i="15"/>
  <c r="AM255" i="15"/>
  <c r="AW237" i="15"/>
  <c r="AO231" i="15"/>
  <c r="AW215" i="15"/>
  <c r="AM206" i="15"/>
  <c r="AP205" i="15"/>
  <c r="AO205" i="15"/>
  <c r="AM198" i="15"/>
  <c r="AP197" i="15"/>
  <c r="AQ197" i="15"/>
  <c r="AO188" i="15"/>
  <c r="AP187" i="15"/>
  <c r="AW181" i="15"/>
  <c r="AQ176" i="15"/>
  <c r="AM158" i="15"/>
  <c r="AW156" i="15"/>
  <c r="AM122" i="15"/>
  <c r="AM114" i="15"/>
  <c r="AM98" i="15"/>
  <c r="AW91" i="15"/>
  <c r="AP988" i="15"/>
  <c r="AQ988" i="15"/>
  <c r="AS988" i="15"/>
  <c r="AQ922" i="15"/>
  <c r="AZ922" i="15"/>
  <c r="AO873" i="15"/>
  <c r="AQ873" i="15"/>
  <c r="AZ873" i="15"/>
  <c r="AO58" i="15"/>
  <c r="AS58" i="15"/>
  <c r="AZ58" i="15"/>
  <c r="AO43" i="15"/>
  <c r="AZ43" i="15"/>
  <c r="AS27" i="15"/>
  <c r="AO27" i="15"/>
  <c r="AP5" i="15"/>
  <c r="AZ5" i="15"/>
  <c r="AS5" i="15"/>
  <c r="AS957" i="15"/>
  <c r="AP957" i="15"/>
  <c r="AP940" i="15"/>
  <c r="AQ940" i="15"/>
  <c r="AS940" i="15"/>
  <c r="AP886" i="15"/>
  <c r="AZ886" i="15"/>
  <c r="AZ846" i="15"/>
  <c r="AS846" i="15"/>
  <c r="AW285" i="15"/>
  <c r="AZ138" i="15"/>
  <c r="AP138" i="15"/>
  <c r="AQ138" i="15"/>
  <c r="AM135" i="15"/>
  <c r="AO63" i="15"/>
  <c r="AZ63" i="15"/>
  <c r="AZ931" i="15"/>
  <c r="AQ931" i="15"/>
  <c r="AO931" i="15"/>
  <c r="AP839" i="15"/>
  <c r="AQ839" i="15"/>
  <c r="AS839" i="15"/>
  <c r="AW543" i="15"/>
  <c r="AM535" i="15"/>
  <c r="AW514" i="15"/>
  <c r="AZ513" i="15"/>
  <c r="AM508" i="15"/>
  <c r="AM503" i="15"/>
  <c r="AW499" i="15"/>
  <c r="AM498" i="15"/>
  <c r="AM419" i="15"/>
  <c r="AM404" i="15"/>
  <c r="AM377" i="15"/>
  <c r="AM365" i="15"/>
  <c r="AM359" i="15"/>
  <c r="AM346" i="15"/>
  <c r="AM316" i="15"/>
  <c r="AZ305" i="15"/>
  <c r="AM301" i="15"/>
  <c r="AM292" i="15"/>
  <c r="AM281" i="15"/>
  <c r="AZ250" i="15"/>
  <c r="AZ249" i="15"/>
  <c r="AM240" i="15"/>
  <c r="AM236" i="15"/>
  <c r="AZ224" i="15"/>
  <c r="AZ223" i="15"/>
  <c r="AM203" i="15"/>
  <c r="AM184" i="15"/>
  <c r="AQ183" i="15"/>
  <c r="AO183" i="15"/>
  <c r="AP183" i="15"/>
  <c r="AW178" i="15"/>
  <c r="AM172" i="15"/>
  <c r="AW161" i="15"/>
  <c r="AW126" i="15"/>
  <c r="AW102" i="15"/>
  <c r="AW62" i="15"/>
  <c r="AZ27" i="15"/>
  <c r="AO22" i="15"/>
  <c r="AS22" i="15"/>
  <c r="AZ988" i="15"/>
  <c r="AS966" i="15"/>
  <c r="AZ966" i="15"/>
  <c r="AQ966" i="15"/>
  <c r="AQ819" i="15"/>
  <c r="AS819" i="15"/>
  <c r="AO819" i="15"/>
  <c r="AP819" i="15"/>
  <c r="AZ819" i="15"/>
  <c r="AM394" i="15"/>
  <c r="AM370" i="15"/>
  <c r="AM354" i="15"/>
  <c r="AM348" i="15"/>
  <c r="AW299" i="15"/>
  <c r="AM283" i="15"/>
  <c r="AM277" i="15"/>
  <c r="AM269" i="15"/>
  <c r="AW259" i="15"/>
  <c r="AM227" i="15"/>
  <c r="AW224" i="15"/>
  <c r="AW201" i="15"/>
  <c r="AW169" i="15"/>
  <c r="AP139" i="15"/>
  <c r="AQ139" i="15"/>
  <c r="AM136" i="15"/>
  <c r="AM101" i="15"/>
  <c r="AM90" i="15"/>
  <c r="AO81" i="15"/>
  <c r="AQ81" i="15"/>
  <c r="AS76" i="15"/>
  <c r="AQ76" i="15"/>
  <c r="AM72" i="15"/>
  <c r="AP984" i="15"/>
  <c r="AS984" i="15"/>
  <c r="AO984" i="15"/>
  <c r="AW978" i="15"/>
  <c r="AQ954" i="15"/>
  <c r="AZ954" i="15"/>
  <c r="AZ940" i="15"/>
  <c r="AW862" i="15"/>
  <c r="AM67" i="15"/>
  <c r="AW65" i="15"/>
  <c r="AP47" i="15"/>
  <c r="AO47" i="15"/>
  <c r="AQ964" i="15"/>
  <c r="AS964" i="15"/>
  <c r="AP51" i="15"/>
  <c r="AO51" i="15"/>
  <c r="AW46" i="15"/>
  <c r="AM19" i="15"/>
  <c r="AW17" i="15"/>
  <c r="AW10" i="15"/>
  <c r="AM5" i="15"/>
  <c r="AO4" i="15"/>
  <c r="AM984" i="15"/>
  <c r="AW969" i="15"/>
  <c r="AM966" i="15"/>
  <c r="AO952" i="15"/>
  <c r="AM938" i="15"/>
  <c r="AM933" i="15"/>
  <c r="AO932" i="15"/>
  <c r="AM931" i="15"/>
  <c r="AQ930" i="15"/>
  <c r="AZ930" i="15"/>
  <c r="AO912" i="15"/>
  <c r="AP912" i="15"/>
  <c r="AM905" i="15"/>
  <c r="AM904" i="15"/>
  <c r="AO903" i="15"/>
  <c r="AP902" i="15"/>
  <c r="AZ902" i="15"/>
  <c r="AP898" i="15"/>
  <c r="AZ898" i="15"/>
  <c r="AW896" i="15"/>
  <c r="AM877" i="15"/>
  <c r="AM870" i="15"/>
  <c r="AQ868" i="15"/>
  <c r="AS868" i="15"/>
  <c r="AM859" i="15"/>
  <c r="AW853" i="15"/>
  <c r="AM845" i="15"/>
  <c r="AQ827" i="15"/>
  <c r="AS827" i="15"/>
  <c r="AW819" i="15"/>
  <c r="AW50" i="15"/>
  <c r="AO34" i="15"/>
  <c r="AZ34" i="15"/>
  <c r="AM9" i="15"/>
  <c r="AM4" i="15"/>
  <c r="AW981" i="15"/>
  <c r="AM973" i="15"/>
  <c r="AZ971" i="15"/>
  <c r="AQ971" i="15"/>
  <c r="AS971" i="15"/>
  <c r="AM967" i="15"/>
  <c r="AM961" i="15"/>
  <c r="AW936" i="15"/>
  <c r="AW929" i="15"/>
  <c r="AM920" i="15"/>
  <c r="AW917" i="15"/>
  <c r="AW911" i="15"/>
  <c r="AQ876" i="15"/>
  <c r="AS876" i="15"/>
  <c r="AQ869" i="15"/>
  <c r="AS869" i="15"/>
  <c r="AM830" i="15"/>
  <c r="AO828" i="15"/>
  <c r="AP828" i="15"/>
  <c r="AM823" i="15"/>
  <c r="AM816" i="15"/>
  <c r="AS813" i="15"/>
  <c r="AZ813" i="15"/>
  <c r="AO12" i="15"/>
  <c r="AZ12" i="15"/>
  <c r="AW7" i="15"/>
  <c r="AM3" i="15"/>
  <c r="AM979" i="15"/>
  <c r="AW964" i="15"/>
  <c r="AM914" i="15"/>
  <c r="AM909" i="15"/>
  <c r="AM906" i="15"/>
  <c r="AP905" i="15"/>
  <c r="AZ905" i="15"/>
  <c r="AM883" i="15"/>
  <c r="AW874" i="15"/>
  <c r="AM848" i="15"/>
  <c r="AP845" i="15"/>
  <c r="AZ845" i="15"/>
  <c r="AM815" i="15"/>
  <c r="AM796" i="15"/>
  <c r="AM795" i="15"/>
  <c r="AM68" i="15"/>
  <c r="AS30" i="15"/>
  <c r="AO30" i="15"/>
  <c r="AS24" i="15"/>
  <c r="AS20" i="15"/>
  <c r="AP20" i="15"/>
  <c r="AQ20" i="15"/>
  <c r="AO16" i="15"/>
  <c r="AZ16" i="15"/>
  <c r="AM13" i="15"/>
  <c r="AS973" i="15"/>
  <c r="AP973" i="15"/>
  <c r="AP920" i="15"/>
  <c r="AQ920" i="15"/>
  <c r="AM908" i="15"/>
  <c r="AM881" i="15"/>
  <c r="AP862" i="15"/>
  <c r="AQ862" i="15"/>
  <c r="AM849" i="15"/>
  <c r="AO823" i="15"/>
  <c r="AP823" i="15"/>
  <c r="AS807" i="15"/>
  <c r="AS803" i="15"/>
  <c r="AS799" i="15"/>
  <c r="AW206" i="15"/>
  <c r="AM201" i="15"/>
  <c r="AM188" i="15"/>
  <c r="AW172" i="15"/>
  <c r="AW171" i="15"/>
  <c r="AW170" i="15"/>
  <c r="AW166" i="15"/>
  <c r="AM165" i="15"/>
  <c r="AM151" i="15"/>
  <c r="AW134" i="15"/>
  <c r="AM133" i="15"/>
  <c r="AW113" i="15"/>
  <c r="AW95" i="15"/>
  <c r="AM84" i="15"/>
  <c r="AO59" i="15"/>
  <c r="AP59" i="15"/>
  <c r="AW51" i="15"/>
  <c r="AM31" i="15"/>
  <c r="AW26" i="15"/>
  <c r="AZ15" i="15"/>
  <c r="AM980" i="15"/>
  <c r="AZ979" i="15"/>
  <c r="AO979" i="15"/>
  <c r="AQ979" i="15"/>
  <c r="AQ963" i="15"/>
  <c r="AM940" i="15"/>
  <c r="AS936" i="15"/>
  <c r="AP906" i="15"/>
  <c r="AZ906" i="15"/>
  <c r="AQ896" i="15"/>
  <c r="AP891" i="15"/>
  <c r="AQ890" i="15"/>
  <c r="AP887" i="15"/>
  <c r="AP884" i="15"/>
  <c r="AQ884" i="15"/>
  <c r="AP871" i="15"/>
  <c r="AQ871" i="15"/>
  <c r="AS851" i="15"/>
  <c r="AQ848" i="15"/>
  <c r="AS848" i="15"/>
  <c r="AS836" i="15"/>
  <c r="AO824" i="15"/>
  <c r="AS824" i="15"/>
  <c r="AQ807" i="15"/>
  <c r="AQ803" i="15"/>
  <c r="AQ799" i="15"/>
  <c r="AQ796" i="15"/>
  <c r="AS796" i="15"/>
  <c r="AM209" i="15"/>
  <c r="AM205" i="15"/>
  <c r="AM200" i="15"/>
  <c r="AW162" i="15"/>
  <c r="AM161" i="15"/>
  <c r="AW141" i="15"/>
  <c r="AW127" i="15"/>
  <c r="AM93" i="15"/>
  <c r="AW77" i="15"/>
  <c r="AW972" i="15"/>
  <c r="AP964" i="15"/>
  <c r="AW960" i="15"/>
  <c r="AW959" i="15"/>
  <c r="AM957" i="15"/>
  <c r="AM955" i="15"/>
  <c r="AS950" i="15"/>
  <c r="AM947" i="15"/>
  <c r="AM942" i="15"/>
  <c r="AM929" i="15"/>
  <c r="AM922" i="15"/>
  <c r="AZ920" i="15"/>
  <c r="AM917" i="15"/>
  <c r="AW913" i="15"/>
  <c r="AS901" i="15"/>
  <c r="AO897" i="15"/>
  <c r="AS895" i="15"/>
  <c r="AM892" i="15"/>
  <c r="AO890" i="15"/>
  <c r="AM889" i="15"/>
  <c r="AZ884" i="15"/>
  <c r="AZ883" i="15"/>
  <c r="AP878" i="15"/>
  <c r="AZ878" i="15"/>
  <c r="AO872" i="15"/>
  <c r="AP872" i="15"/>
  <c r="AQ867" i="15"/>
  <c r="AW864" i="15"/>
  <c r="AZ863" i="15"/>
  <c r="AZ862" i="15"/>
  <c r="AS857" i="15"/>
  <c r="AS856" i="15"/>
  <c r="AQ851" i="15"/>
  <c r="AP849" i="15"/>
  <c r="AQ849" i="15"/>
  <c r="AS849" i="15"/>
  <c r="AQ836" i="15"/>
  <c r="AM834" i="15"/>
  <c r="AO833" i="15"/>
  <c r="AZ833" i="15"/>
  <c r="AW829" i="15"/>
  <c r="AZ823" i="15"/>
  <c r="AW815" i="15"/>
  <c r="AM809" i="15"/>
  <c r="AM798" i="15"/>
  <c r="AP797" i="15"/>
  <c r="AZ797" i="15"/>
  <c r="AW82" i="15"/>
  <c r="AW59" i="15"/>
  <c r="AQ57" i="15"/>
  <c r="AQ55" i="15"/>
  <c r="AQ31" i="15"/>
  <c r="AS31" i="15"/>
  <c r="AQ28" i="15"/>
  <c r="AM24" i="15"/>
  <c r="AZ9" i="15"/>
  <c r="AW989" i="15"/>
  <c r="AS983" i="15"/>
  <c r="AS981" i="15"/>
  <c r="AP981" i="15"/>
  <c r="AM977" i="15"/>
  <c r="AP965" i="15"/>
  <c r="AW953" i="15"/>
  <c r="AM950" i="15"/>
  <c r="AS944" i="15"/>
  <c r="AW938" i="15"/>
  <c r="AW927" i="15"/>
  <c r="AP925" i="15"/>
  <c r="AQ923" i="15"/>
  <c r="AM916" i="15"/>
  <c r="AQ912" i="15"/>
  <c r="AO901" i="15"/>
  <c r="AQ900" i="15"/>
  <c r="AS898" i="15"/>
  <c r="AM897" i="15"/>
  <c r="AP893" i="15"/>
  <c r="AZ893" i="15"/>
  <c r="AP876" i="15"/>
  <c r="AP875" i="15"/>
  <c r="AW871" i="15"/>
  <c r="AO868" i="15"/>
  <c r="AO867" i="15"/>
  <c r="AO857" i="15"/>
  <c r="AM854" i="15"/>
  <c r="AM852" i="15"/>
  <c r="AS842" i="15"/>
  <c r="AO840" i="15"/>
  <c r="AP840" i="15"/>
  <c r="AW831" i="15"/>
  <c r="AQ828" i="15"/>
  <c r="AO827" i="15"/>
  <c r="AS826" i="15"/>
  <c r="AO826" i="15"/>
  <c r="AZ826" i="15"/>
  <c r="AQ812" i="15"/>
  <c r="AM8" i="15"/>
  <c r="AW6" i="15"/>
  <c r="AW980" i="15"/>
  <c r="AM971" i="15"/>
  <c r="AZ963" i="15"/>
  <c r="AS963" i="15"/>
  <c r="AM959" i="15"/>
  <c r="AW948" i="15"/>
  <c r="AP944" i="15"/>
  <c r="AO936" i="15"/>
  <c r="AP936" i="15"/>
  <c r="AW928" i="15"/>
  <c r="AW921" i="15"/>
  <c r="AW914" i="15"/>
  <c r="AM912" i="15"/>
  <c r="AQ905" i="15"/>
  <c r="AW893" i="15"/>
  <c r="AM876" i="15"/>
  <c r="AM875" i="15"/>
  <c r="AO874" i="15"/>
  <c r="AZ874" i="15"/>
  <c r="AM869" i="15"/>
  <c r="AM857" i="15"/>
  <c r="AQ845" i="15"/>
  <c r="AW833" i="15"/>
  <c r="AZ820" i="15"/>
  <c r="AO820" i="15"/>
  <c r="AP820" i="15"/>
  <c r="AW825" i="15"/>
  <c r="AW885" i="15"/>
  <c r="AW875" i="15"/>
  <c r="AW870" i="15"/>
  <c r="AW866" i="15"/>
  <c r="AM860" i="15"/>
  <c r="AW849" i="15"/>
  <c r="AW847" i="15"/>
  <c r="AW844" i="15"/>
  <c r="AM835" i="15"/>
  <c r="AM821" i="15"/>
  <c r="AM814" i="15"/>
  <c r="AM811" i="15"/>
  <c r="AW795" i="15"/>
  <c r="AM18" i="15"/>
  <c r="AM987" i="15"/>
  <c r="AM978" i="15"/>
  <c r="AS832" i="15"/>
  <c r="AM94" i="15"/>
  <c r="AW78" i="15"/>
  <c r="AM60" i="15"/>
  <c r="AM55" i="15"/>
  <c r="AW45" i="15"/>
  <c r="AW38" i="15"/>
  <c r="AW34" i="15"/>
  <c r="AM30" i="15"/>
  <c r="AW3" i="15"/>
  <c r="AM981" i="15"/>
  <c r="AW976" i="15"/>
  <c r="AW975" i="15"/>
  <c r="AM970" i="15"/>
  <c r="AM944" i="15"/>
  <c r="AW941" i="15"/>
  <c r="AM937" i="15"/>
  <c r="AW924" i="15"/>
  <c r="AW916" i="15"/>
  <c r="AW905" i="15"/>
  <c r="AW894" i="15"/>
  <c r="AW889" i="15"/>
  <c r="AM866" i="15"/>
  <c r="AW857" i="15"/>
  <c r="AW855" i="15"/>
  <c r="AM841" i="15"/>
  <c r="AW835" i="15"/>
  <c r="AW834" i="15"/>
  <c r="AM829" i="15"/>
  <c r="AM824" i="15"/>
  <c r="F33" i="23"/>
  <c r="E37" i="23"/>
  <c r="F37" i="23" s="1"/>
  <c r="F13" i="22"/>
  <c r="AP892" i="21"/>
  <c r="AP896" i="21"/>
  <c r="AP893" i="21"/>
  <c r="V13" i="22" s="1"/>
  <c r="AP897" i="21"/>
  <c r="AQ897" i="21"/>
  <c r="AO887" i="21"/>
  <c r="AO883" i="21"/>
  <c r="AO879" i="21"/>
  <c r="AO875" i="21"/>
  <c r="AO871" i="21"/>
  <c r="AO867" i="21"/>
  <c r="AO863" i="21"/>
  <c r="AO859" i="21"/>
  <c r="AO855" i="21"/>
  <c r="AQ888" i="21"/>
  <c r="AQ884" i="21"/>
  <c r="AQ880" i="21"/>
  <c r="AQ876" i="21"/>
  <c r="AQ872" i="21"/>
  <c r="AQ868" i="21"/>
  <c r="AQ864" i="21"/>
  <c r="AQ860" i="21"/>
  <c r="AQ856" i="21"/>
  <c r="AQ852" i="21"/>
  <c r="AQ848" i="21"/>
  <c r="AQ844" i="21"/>
  <c r="AQ840" i="21"/>
  <c r="AQ836" i="21"/>
  <c r="AQ832" i="21"/>
  <c r="AQ828" i="21"/>
  <c r="AQ824" i="21"/>
  <c r="AQ820" i="21"/>
  <c r="AQ816" i="21"/>
  <c r="AQ812" i="21"/>
  <c r="AQ808" i="21"/>
  <c r="AQ804" i="21"/>
  <c r="AQ800" i="21"/>
  <c r="AQ796" i="21"/>
  <c r="AS856" i="21"/>
  <c r="AP860" i="21"/>
  <c r="AP856" i="21"/>
  <c r="AS887" i="21"/>
  <c r="AS883" i="21"/>
  <c r="AS879" i="21"/>
  <c r="AS875" i="21"/>
  <c r="AS871" i="21"/>
  <c r="AS867" i="21"/>
  <c r="AS863" i="21"/>
  <c r="AQ887" i="21"/>
  <c r="AQ883" i="21"/>
  <c r="AQ879" i="21"/>
  <c r="AQ875" i="21"/>
  <c r="AQ871" i="21"/>
  <c r="AQ867" i="21"/>
  <c r="AQ863" i="21"/>
  <c r="AQ859" i="21"/>
  <c r="AQ855" i="21"/>
  <c r="AQ851" i="21"/>
  <c r="AQ847" i="21"/>
  <c r="AQ843" i="21"/>
  <c r="AQ839" i="21"/>
  <c r="AQ835" i="21"/>
  <c r="AQ831" i="21"/>
  <c r="AQ827" i="21"/>
  <c r="AQ823" i="21"/>
  <c r="AQ819" i="21"/>
  <c r="AQ815" i="21"/>
  <c r="AQ811" i="21"/>
  <c r="AQ807" i="21"/>
  <c r="AQ803" i="21"/>
  <c r="AQ799" i="21"/>
  <c r="AQ795" i="21"/>
  <c r="AS859" i="21"/>
  <c r="AS855" i="21"/>
  <c r="AZ985" i="15"/>
  <c r="AO983" i="15"/>
  <c r="AQ981" i="15"/>
  <c r="AZ977" i="15"/>
  <c r="AO975" i="15"/>
  <c r="AQ973" i="15"/>
  <c r="AZ969" i="15"/>
  <c r="AO967" i="15"/>
  <c r="AQ965" i="15"/>
  <c r="AZ961" i="15"/>
  <c r="AO959" i="15"/>
  <c r="AQ957" i="15"/>
  <c r="AZ953" i="15"/>
  <c r="AO951" i="15"/>
  <c r="AQ949" i="15"/>
  <c r="AZ945" i="15"/>
  <c r="AO943" i="15"/>
  <c r="AQ941" i="15"/>
  <c r="AZ937" i="15"/>
  <c r="AO935" i="15"/>
  <c r="AQ933" i="15"/>
  <c r="AZ929" i="15"/>
  <c r="AO927" i="15"/>
  <c r="AQ925" i="15"/>
  <c r="AZ921" i="15"/>
  <c r="AO919" i="15"/>
  <c r="AQ917" i="15"/>
  <c r="AZ913" i="15"/>
  <c r="AO911" i="15"/>
  <c r="AQ909" i="15"/>
  <c r="AM903" i="15"/>
  <c r="AO902" i="15"/>
  <c r="AM894" i="15"/>
  <c r="AW888" i="15"/>
  <c r="AP866" i="15"/>
  <c r="AQ866" i="15"/>
  <c r="AP865" i="15"/>
  <c r="AS865" i="15"/>
  <c r="AP837" i="15"/>
  <c r="AS837" i="15"/>
  <c r="AZ837" i="15"/>
  <c r="AO837" i="15"/>
  <c r="AQ837" i="15"/>
  <c r="AO981" i="15"/>
  <c r="AO973" i="15"/>
  <c r="AO965" i="15"/>
  <c r="AO957" i="15"/>
  <c r="AO949" i="15"/>
  <c r="AO941" i="15"/>
  <c r="AO933" i="15"/>
  <c r="AO925" i="15"/>
  <c r="AO917" i="15"/>
  <c r="AO909" i="15"/>
  <c r="AW904" i="15"/>
  <c r="AW887" i="15"/>
  <c r="AZ877" i="15"/>
  <c r="AW867" i="15"/>
  <c r="AZ866" i="15"/>
  <c r="AZ865" i="15"/>
  <c r="AM862" i="15"/>
  <c r="AS986" i="15"/>
  <c r="AP982" i="15"/>
  <c r="AO982" i="15"/>
  <c r="AP979" i="15"/>
  <c r="AS978" i="15"/>
  <c r="AP974" i="15"/>
  <c r="AO974" i="15"/>
  <c r="AP971" i="15"/>
  <c r="AS970" i="15"/>
  <c r="AP966" i="15"/>
  <c r="AO966" i="15"/>
  <c r="AP963" i="15"/>
  <c r="AS962" i="15"/>
  <c r="AP958" i="15"/>
  <c r="AO958" i="15"/>
  <c r="AP955" i="15"/>
  <c r="AS954" i="15"/>
  <c r="AP950" i="15"/>
  <c r="AO950" i="15"/>
  <c r="AP947" i="15"/>
  <c r="AS946" i="15"/>
  <c r="AP942" i="15"/>
  <c r="AO942" i="15"/>
  <c r="AP939" i="15"/>
  <c r="AS938" i="15"/>
  <c r="AP934" i="15"/>
  <c r="AO934" i="15"/>
  <c r="AP931" i="15"/>
  <c r="AS930" i="15"/>
  <c r="AP926" i="15"/>
  <c r="AO926" i="15"/>
  <c r="AP923" i="15"/>
  <c r="AS922" i="15"/>
  <c r="AP918" i="15"/>
  <c r="AO918" i="15"/>
  <c r="AP915" i="15"/>
  <c r="AS914" i="15"/>
  <c r="AP910" i="15"/>
  <c r="AO910" i="15"/>
  <c r="AS906" i="15"/>
  <c r="AZ901" i="15"/>
  <c r="AQ898" i="15"/>
  <c r="AS897" i="15"/>
  <c r="AM891" i="15"/>
  <c r="AQ889" i="15"/>
  <c r="AP861" i="15"/>
  <c r="AZ861" i="15"/>
  <c r="AP858" i="15"/>
  <c r="AO858" i="15"/>
  <c r="AQ858" i="15"/>
  <c r="AM840" i="15"/>
  <c r="AQ985" i="15"/>
  <c r="AZ981" i="15"/>
  <c r="AQ977" i="15"/>
  <c r="AZ973" i="15"/>
  <c r="AQ969" i="15"/>
  <c r="AZ965" i="15"/>
  <c r="AQ961" i="15"/>
  <c r="AZ957" i="15"/>
  <c r="AQ953" i="15"/>
  <c r="AZ949" i="15"/>
  <c r="AQ945" i="15"/>
  <c r="AZ941" i="15"/>
  <c r="AQ937" i="15"/>
  <c r="AZ933" i="15"/>
  <c r="AQ929" i="15"/>
  <c r="AZ925" i="15"/>
  <c r="AO923" i="15"/>
  <c r="AQ921" i="15"/>
  <c r="AZ917" i="15"/>
  <c r="AO915" i="15"/>
  <c r="AQ913" i="15"/>
  <c r="AZ909" i="15"/>
  <c r="AQ906" i="15"/>
  <c r="AS905" i="15"/>
  <c r="AM899" i="15"/>
  <c r="AO898" i="15"/>
  <c r="AQ897" i="15"/>
  <c r="AO889" i="15"/>
  <c r="AP874" i="15"/>
  <c r="AQ874" i="15"/>
  <c r="AP873" i="15"/>
  <c r="AS873" i="15"/>
  <c r="AM871" i="15"/>
  <c r="AP850" i="15"/>
  <c r="AO850" i="15"/>
  <c r="AQ850" i="15"/>
  <c r="AP985" i="15"/>
  <c r="AP969" i="15"/>
  <c r="AP961" i="15"/>
  <c r="AP953" i="15"/>
  <c r="AP945" i="15"/>
  <c r="AP937" i="15"/>
  <c r="AP929" i="15"/>
  <c r="AP921" i="15"/>
  <c r="AP913" i="15"/>
  <c r="AP854" i="15"/>
  <c r="AO854" i="15"/>
  <c r="AQ854" i="15"/>
  <c r="AP841" i="15"/>
  <c r="AO841" i="15"/>
  <c r="AQ841" i="15"/>
  <c r="AZ841" i="15"/>
  <c r="AW988" i="15"/>
  <c r="AO985" i="15"/>
  <c r="AO977" i="15"/>
  <c r="AO969" i="15"/>
  <c r="AO961" i="15"/>
  <c r="AO953" i="15"/>
  <c r="AO945" i="15"/>
  <c r="AO937" i="15"/>
  <c r="AO929" i="15"/>
  <c r="AO921" i="15"/>
  <c r="AO913" i="15"/>
  <c r="AO905" i="15"/>
  <c r="AS886" i="15"/>
  <c r="AW883" i="15"/>
  <c r="AQ878" i="15"/>
  <c r="AS877" i="15"/>
  <c r="AW872" i="15"/>
  <c r="AS866" i="15"/>
  <c r="AQ865" i="15"/>
  <c r="AZ858" i="15"/>
  <c r="AW856" i="15"/>
  <c r="AP846" i="15"/>
  <c r="AQ846" i="15"/>
  <c r="AO846" i="15"/>
  <c r="AP977" i="15"/>
  <c r="AS975" i="15"/>
  <c r="AS967" i="15"/>
  <c r="AS959" i="15"/>
  <c r="AS951" i="15"/>
  <c r="AS943" i="15"/>
  <c r="AS935" i="15"/>
  <c r="AS927" i="15"/>
  <c r="AS919" i="15"/>
  <c r="AS911" i="15"/>
  <c r="AS894" i="15"/>
  <c r="AW891" i="15"/>
  <c r="AQ886" i="15"/>
  <c r="AS885" i="15"/>
  <c r="AM879" i="15"/>
  <c r="AO878" i="15"/>
  <c r="AQ877" i="15"/>
  <c r="AM868" i="15"/>
  <c r="AO866" i="15"/>
  <c r="AO865" i="15"/>
  <c r="AW858" i="15"/>
  <c r="AZ854" i="15"/>
  <c r="AZ850" i="15"/>
  <c r="AW848" i="15"/>
  <c r="AQ983" i="15"/>
  <c r="AQ975" i="15"/>
  <c r="AQ967" i="15"/>
  <c r="AQ959" i="15"/>
  <c r="AQ951" i="15"/>
  <c r="AQ943" i="15"/>
  <c r="AQ935" i="15"/>
  <c r="AQ927" i="15"/>
  <c r="AQ919" i="15"/>
  <c r="AQ911" i="15"/>
  <c r="AS902" i="15"/>
  <c r="AQ894" i="15"/>
  <c r="AO886" i="15"/>
  <c r="AQ885" i="15"/>
  <c r="AO877" i="15"/>
  <c r="AM867" i="15"/>
  <c r="AS861" i="15"/>
  <c r="AP986" i="15"/>
  <c r="AO986" i="15"/>
  <c r="AP983" i="15"/>
  <c r="AP978" i="15"/>
  <c r="AO978" i="15"/>
  <c r="AP975" i="15"/>
  <c r="AP970" i="15"/>
  <c r="AO970" i="15"/>
  <c r="AP967" i="15"/>
  <c r="AP962" i="15"/>
  <c r="AO962" i="15"/>
  <c r="AP959" i="15"/>
  <c r="AP954" i="15"/>
  <c r="AO954" i="15"/>
  <c r="AP951" i="15"/>
  <c r="AP946" i="15"/>
  <c r="AO946" i="15"/>
  <c r="AP943" i="15"/>
  <c r="AP938" i="15"/>
  <c r="AO938" i="15"/>
  <c r="AP935" i="15"/>
  <c r="AP930" i="15"/>
  <c r="AO930" i="15"/>
  <c r="AP927" i="15"/>
  <c r="AP922" i="15"/>
  <c r="AO922" i="15"/>
  <c r="AP919" i="15"/>
  <c r="AP914" i="15"/>
  <c r="AO914" i="15"/>
  <c r="AP911" i="15"/>
  <c r="AW907" i="15"/>
  <c r="AQ902" i="15"/>
  <c r="AM895" i="15"/>
  <c r="AO894" i="15"/>
  <c r="AM886" i="15"/>
  <c r="AO885" i="15"/>
  <c r="AW880" i="15"/>
  <c r="AP869" i="15"/>
  <c r="AZ869" i="15"/>
  <c r="AS862" i="15"/>
  <c r="AQ861" i="15"/>
  <c r="AM836" i="15"/>
  <c r="AW843" i="15"/>
  <c r="AW832" i="15"/>
  <c r="AW820" i="15"/>
  <c r="AW808" i="15"/>
  <c r="AP830" i="15"/>
  <c r="AQ830" i="15"/>
  <c r="AP818" i="15"/>
  <c r="AQ818" i="15"/>
  <c r="AZ830" i="15"/>
  <c r="AP829" i="15"/>
  <c r="AQ829" i="15"/>
  <c r="AZ818" i="15"/>
  <c r="AP817" i="15"/>
  <c r="AQ817" i="15"/>
  <c r="AM855" i="15"/>
  <c r="AQ853" i="15"/>
  <c r="AM847" i="15"/>
  <c r="AM846" i="15"/>
  <c r="AO845" i="15"/>
  <c r="AW840" i="15"/>
  <c r="AW806" i="15"/>
  <c r="AW802" i="15"/>
  <c r="AP838" i="15"/>
  <c r="AQ838" i="15"/>
  <c r="AS834" i="15"/>
  <c r="AS822" i="15"/>
  <c r="AS810" i="15"/>
  <c r="AW839" i="15"/>
  <c r="AZ838" i="15"/>
  <c r="AP826" i="15"/>
  <c r="AQ826" i="15"/>
  <c r="AP814" i="15"/>
  <c r="AQ814" i="15"/>
  <c r="AP825" i="15"/>
  <c r="AQ825" i="15"/>
  <c r="AP813" i="15"/>
  <c r="AQ813" i="15"/>
  <c r="AZ853" i="15"/>
  <c r="AM843" i="15"/>
  <c r="AM842" i="15"/>
  <c r="AW836" i="15"/>
  <c r="AS830" i="15"/>
  <c r="AS829" i="15"/>
  <c r="AW824" i="15"/>
  <c r="AS818" i="15"/>
  <c r="AS817" i="15"/>
  <c r="AW812" i="15"/>
  <c r="AM805" i="15"/>
  <c r="AM801" i="15"/>
  <c r="AP834" i="15"/>
  <c r="AQ834" i="15"/>
  <c r="AO830" i="15"/>
  <c r="AO829" i="15"/>
  <c r="AP822" i="15"/>
  <c r="AQ822" i="15"/>
  <c r="AO818" i="15"/>
  <c r="AO817" i="15"/>
  <c r="AP810" i="15"/>
  <c r="AQ810" i="15"/>
  <c r="AM858" i="15"/>
  <c r="AZ834" i="15"/>
  <c r="AP833" i="15"/>
  <c r="AQ833" i="15"/>
  <c r="AZ822" i="15"/>
  <c r="AP821" i="15"/>
  <c r="AQ821" i="15"/>
  <c r="AM819" i="15"/>
  <c r="AM818" i="15"/>
  <c r="AW811" i="15"/>
  <c r="AZ810" i="15"/>
  <c r="AP809" i="15"/>
  <c r="AQ809" i="15"/>
  <c r="AM807" i="15"/>
  <c r="AM803" i="15"/>
  <c r="AM799" i="15"/>
  <c r="AW900" i="15"/>
  <c r="AW892" i="15"/>
  <c r="AW884" i="15"/>
  <c r="AW876" i="15"/>
  <c r="AW868" i="15"/>
  <c r="AW860" i="15"/>
  <c r="AW852" i="15"/>
  <c r="AP842" i="15"/>
  <c r="AQ842" i="15"/>
  <c r="AS838" i="15"/>
  <c r="AZ798" i="15"/>
  <c r="AO797" i="15"/>
  <c r="AQ806" i="15"/>
  <c r="AQ802" i="15"/>
  <c r="AQ798" i="15"/>
  <c r="AQ805" i="15"/>
  <c r="AQ801" i="15"/>
  <c r="AQ797" i="15"/>
  <c r="AO775" i="15"/>
  <c r="AQ775" i="15"/>
  <c r="AM770" i="15"/>
  <c r="AM764" i="15"/>
  <c r="AM758" i="15"/>
  <c r="AP728" i="15"/>
  <c r="AZ728" i="15"/>
  <c r="AO676" i="15"/>
  <c r="AQ676" i="15"/>
  <c r="AS676" i="15"/>
  <c r="AP578" i="15"/>
  <c r="AZ578" i="15"/>
  <c r="AO578" i="15"/>
  <c r="AQ578" i="15"/>
  <c r="AS578" i="15"/>
  <c r="AP776" i="15"/>
  <c r="AO776" i="15"/>
  <c r="AO763" i="15"/>
  <c r="AP763" i="15"/>
  <c r="AQ763" i="15"/>
  <c r="AQ703" i="15"/>
  <c r="AO703" i="15"/>
  <c r="AS703" i="15"/>
  <c r="AZ703" i="15"/>
  <c r="AZ791" i="15"/>
  <c r="AZ775" i="15"/>
  <c r="AZ776" i="15"/>
  <c r="AP770" i="15"/>
  <c r="AQ770" i="15"/>
  <c r="AS770" i="15"/>
  <c r="AP764" i="15"/>
  <c r="AO764" i="15"/>
  <c r="AP758" i="15"/>
  <c r="AQ758" i="15"/>
  <c r="AS758" i="15"/>
  <c r="AP752" i="15"/>
  <c r="AO752" i="15"/>
  <c r="AZ676" i="15"/>
  <c r="AP659" i="15"/>
  <c r="AZ659" i="15"/>
  <c r="AO659" i="15"/>
  <c r="AQ659" i="15"/>
  <c r="AS659" i="15"/>
  <c r="AP603" i="15"/>
  <c r="AO603" i="15"/>
  <c r="AZ603" i="15"/>
  <c r="AZ786" i="15"/>
  <c r="AO692" i="15"/>
  <c r="AZ692" i="15"/>
  <c r="AW794" i="15"/>
  <c r="AW790" i="15"/>
  <c r="AW776" i="15"/>
  <c r="AM772" i="15"/>
  <c r="AM766" i="15"/>
  <c r="AZ763" i="15"/>
  <c r="AM760" i="15"/>
  <c r="AM754" i="15"/>
  <c r="AZ751" i="15"/>
  <c r="AO746" i="15"/>
  <c r="AP746" i="15"/>
  <c r="AQ746" i="15"/>
  <c r="AP704" i="15"/>
  <c r="AZ704" i="15"/>
  <c r="AS723" i="15"/>
  <c r="AO664" i="15"/>
  <c r="AQ664" i="15"/>
  <c r="AS664" i="15"/>
  <c r="AO530" i="15"/>
  <c r="AS530" i="15"/>
  <c r="AZ530" i="15"/>
  <c r="AQ530" i="15"/>
  <c r="AS788" i="15"/>
  <c r="AS787" i="15"/>
  <c r="AQ786" i="15"/>
  <c r="AZ770" i="15"/>
  <c r="AZ758" i="15"/>
  <c r="AS756" i="15"/>
  <c r="AO747" i="15"/>
  <c r="AP747" i="15"/>
  <c r="AS743" i="15"/>
  <c r="AS742" i="15"/>
  <c r="AQ723" i="15"/>
  <c r="AP674" i="15"/>
  <c r="AO674" i="15"/>
  <c r="AS674" i="15"/>
  <c r="AZ674" i="15"/>
  <c r="AO632" i="15"/>
  <c r="AP632" i="15"/>
  <c r="AQ632" i="15"/>
  <c r="AZ788" i="15"/>
  <c r="AO518" i="15"/>
  <c r="AS518" i="15"/>
  <c r="AP518" i="15"/>
  <c r="AQ518" i="15"/>
  <c r="AZ518" i="15"/>
  <c r="AZ744" i="15"/>
  <c r="AP778" i="15"/>
  <c r="AS778" i="15"/>
  <c r="AO771" i="15"/>
  <c r="AP771" i="15"/>
  <c r="AQ771" i="15"/>
  <c r="AO759" i="15"/>
  <c r="AP759" i="15"/>
  <c r="AQ759" i="15"/>
  <c r="AS792" i="15"/>
  <c r="AQ792" i="15"/>
  <c r="AS791" i="15"/>
  <c r="AP787" i="15"/>
  <c r="AP786" i="15"/>
  <c r="AZ779" i="15"/>
  <c r="AZ778" i="15"/>
  <c r="AS775" i="15"/>
  <c r="AP772" i="15"/>
  <c r="AO772" i="15"/>
  <c r="AW770" i="15"/>
  <c r="AP766" i="15"/>
  <c r="AQ766" i="15"/>
  <c r="AS766" i="15"/>
  <c r="AP760" i="15"/>
  <c r="AO760" i="15"/>
  <c r="AW758" i="15"/>
  <c r="AP754" i="15"/>
  <c r="AQ754" i="15"/>
  <c r="AS754" i="15"/>
  <c r="AZ746" i="15"/>
  <c r="AS744" i="15"/>
  <c r="AQ743" i="15"/>
  <c r="AS728" i="15"/>
  <c r="AO660" i="15"/>
  <c r="AP660" i="15"/>
  <c r="AQ660" i="15"/>
  <c r="AZ641" i="15"/>
  <c r="AO641" i="15"/>
  <c r="AP641" i="15"/>
  <c r="AS641" i="15"/>
  <c r="AP606" i="15"/>
  <c r="AO606" i="15"/>
  <c r="AS606" i="15"/>
  <c r="AZ606" i="15"/>
  <c r="AZ792" i="15"/>
  <c r="AZ787" i="15"/>
  <c r="AO792" i="15"/>
  <c r="AP743" i="15"/>
  <c r="AQ794" i="15"/>
  <c r="AM793" i="15"/>
  <c r="AP791" i="15"/>
  <c r="AQ790" i="15"/>
  <c r="AM789" i="15"/>
  <c r="AM787" i="15"/>
  <c r="AM786" i="15"/>
  <c r="AP784" i="15"/>
  <c r="AO784" i="15"/>
  <c r="AQ776" i="15"/>
  <c r="AM775" i="15"/>
  <c r="AZ772" i="15"/>
  <c r="AW771" i="15"/>
  <c r="AO767" i="15"/>
  <c r="AP767" i="15"/>
  <c r="AQ767" i="15"/>
  <c r="AS763" i="15"/>
  <c r="AZ760" i="15"/>
  <c r="AW759" i="15"/>
  <c r="AO755" i="15"/>
  <c r="AP755" i="15"/>
  <c r="AQ755" i="15"/>
  <c r="AZ748" i="15"/>
  <c r="AW747" i="15"/>
  <c r="AW734" i="15"/>
  <c r="AM728" i="15"/>
  <c r="AM707" i="15"/>
  <c r="AP703" i="15"/>
  <c r="AP675" i="15"/>
  <c r="AO675" i="15"/>
  <c r="AS675" i="15"/>
  <c r="AZ675" i="15"/>
  <c r="AP655" i="15"/>
  <c r="AZ655" i="15"/>
  <c r="AZ632" i="15"/>
  <c r="AO751" i="15"/>
  <c r="AP751" i="15"/>
  <c r="AQ751" i="15"/>
  <c r="AO786" i="15"/>
  <c r="AP775" i="15"/>
  <c r="AQ691" i="15"/>
  <c r="AO691" i="15"/>
  <c r="AS691" i="15"/>
  <c r="AZ691" i="15"/>
  <c r="AP671" i="15"/>
  <c r="AZ671" i="15"/>
  <c r="AP788" i="15"/>
  <c r="AO788" i="15"/>
  <c r="AO787" i="15"/>
  <c r="AS776" i="15"/>
  <c r="AO744" i="15"/>
  <c r="AM791" i="15"/>
  <c r="AW784" i="15"/>
  <c r="AW783" i="15"/>
  <c r="AW782" i="15"/>
  <c r="AP774" i="15"/>
  <c r="AS774" i="15"/>
  <c r="AO770" i="15"/>
  <c r="AP768" i="15"/>
  <c r="AO768" i="15"/>
  <c r="AW766" i="15"/>
  <c r="AQ764" i="15"/>
  <c r="AP762" i="15"/>
  <c r="AQ762" i="15"/>
  <c r="AS762" i="15"/>
  <c r="AO758" i="15"/>
  <c r="AP756" i="15"/>
  <c r="AO756" i="15"/>
  <c r="AW754" i="15"/>
  <c r="AQ752" i="15"/>
  <c r="AP750" i="15"/>
  <c r="AQ750" i="15"/>
  <c r="AS750" i="15"/>
  <c r="AO742" i="15"/>
  <c r="AP742" i="15"/>
  <c r="AW738" i="15"/>
  <c r="AM726" i="15"/>
  <c r="AP658" i="15"/>
  <c r="AZ658" i="15"/>
  <c r="AO658" i="15"/>
  <c r="AQ658" i="15"/>
  <c r="AS658" i="15"/>
  <c r="AP607" i="15"/>
  <c r="AZ607" i="15"/>
  <c r="AO607" i="15"/>
  <c r="AO572" i="15"/>
  <c r="AP572" i="15"/>
  <c r="AQ572" i="15"/>
  <c r="AS572" i="15"/>
  <c r="AZ572" i="15"/>
  <c r="AM709" i="15"/>
  <c r="AW668" i="15"/>
  <c r="AW656" i="15"/>
  <c r="AS646" i="15"/>
  <c r="AS638" i="15"/>
  <c r="AQ633" i="15"/>
  <c r="AM630" i="15"/>
  <c r="AO629" i="15"/>
  <c r="AQ627" i="15"/>
  <c r="AO626" i="15"/>
  <c r="AM622" i="15"/>
  <c r="AO621" i="15"/>
  <c r="AQ619" i="15"/>
  <c r="AO618" i="15"/>
  <c r="AO608" i="15"/>
  <c r="AW575" i="15"/>
  <c r="AP554" i="15"/>
  <c r="AS554" i="15"/>
  <c r="AP546" i="15"/>
  <c r="AS546" i="15"/>
  <c r="AQ537" i="15"/>
  <c r="AZ537" i="15"/>
  <c r="AO537" i="15"/>
  <c r="AM506" i="15"/>
  <c r="AM501" i="15"/>
  <c r="AO490" i="15"/>
  <c r="AP490" i="15"/>
  <c r="AQ490" i="15"/>
  <c r="AS490" i="15"/>
  <c r="AO478" i="15"/>
  <c r="AP478" i="15"/>
  <c r="AQ478" i="15"/>
  <c r="AS478" i="15"/>
  <c r="AO466" i="15"/>
  <c r="AP466" i="15"/>
  <c r="AQ466" i="15"/>
  <c r="AS466" i="15"/>
  <c r="AO459" i="15"/>
  <c r="AP459" i="15"/>
  <c r="AQ459" i="15"/>
  <c r="AS459" i="15"/>
  <c r="AM449" i="15"/>
  <c r="AW666" i="15"/>
  <c r="AM626" i="15"/>
  <c r="AM618" i="15"/>
  <c r="AO585" i="15"/>
  <c r="AS585" i="15"/>
  <c r="AP538" i="15"/>
  <c r="AS538" i="15"/>
  <c r="AW445" i="15"/>
  <c r="AZ307" i="15"/>
  <c r="AP307" i="15"/>
  <c r="AQ307" i="15"/>
  <c r="AS307" i="15"/>
  <c r="AO307" i="15"/>
  <c r="AM653" i="15"/>
  <c r="AM634" i="15"/>
  <c r="AZ613" i="15"/>
  <c r="AO569" i="15"/>
  <c r="AP569" i="15"/>
  <c r="AQ569" i="15"/>
  <c r="AS569" i="15"/>
  <c r="AO565" i="15"/>
  <c r="AP565" i="15"/>
  <c r="AQ565" i="15"/>
  <c r="AS565" i="15"/>
  <c r="AO561" i="15"/>
  <c r="AP561" i="15"/>
  <c r="AQ561" i="15"/>
  <c r="AS561" i="15"/>
  <c r="AO479" i="15"/>
  <c r="AP479" i="15"/>
  <c r="AQ479" i="15"/>
  <c r="AS479" i="15"/>
  <c r="AP416" i="15"/>
  <c r="AO416" i="15"/>
  <c r="AQ416" i="15"/>
  <c r="AS416" i="15"/>
  <c r="AZ416" i="15"/>
  <c r="AZ708" i="15"/>
  <c r="AM694" i="15"/>
  <c r="AW691" i="15"/>
  <c r="AW690" i="15"/>
  <c r="AW674" i="15"/>
  <c r="AM642" i="15"/>
  <c r="AZ614" i="15"/>
  <c r="AZ611" i="15"/>
  <c r="AZ585" i="15"/>
  <c r="AW583" i="15"/>
  <c r="AO573" i="15"/>
  <c r="AP573" i="15"/>
  <c r="AQ573" i="15"/>
  <c r="AO503" i="15"/>
  <c r="AP503" i="15"/>
  <c r="AQ503" i="15"/>
  <c r="AS503" i="15"/>
  <c r="AO486" i="15"/>
  <c r="AP486" i="15"/>
  <c r="AQ486" i="15"/>
  <c r="AS486" i="15"/>
  <c r="AO474" i="15"/>
  <c r="AP474" i="15"/>
  <c r="AQ474" i="15"/>
  <c r="AS474" i="15"/>
  <c r="AP437" i="15"/>
  <c r="AO437" i="15"/>
  <c r="AQ437" i="15"/>
  <c r="AS437" i="15"/>
  <c r="AP394" i="15"/>
  <c r="AS394" i="15"/>
  <c r="AO394" i="15"/>
  <c r="AQ394" i="15"/>
  <c r="AZ394" i="15"/>
  <c r="AM729" i="15"/>
  <c r="AM723" i="15"/>
  <c r="AM718" i="15"/>
  <c r="AZ712" i="15"/>
  <c r="AZ682" i="15"/>
  <c r="AS677" i="15"/>
  <c r="AS665" i="15"/>
  <c r="AZ630" i="15"/>
  <c r="AZ626" i="15"/>
  <c r="AZ622" i="15"/>
  <c r="AZ618" i="15"/>
  <c r="AW607" i="15"/>
  <c r="AO548" i="15"/>
  <c r="AP548" i="15"/>
  <c r="AQ548" i="15"/>
  <c r="AO498" i="15"/>
  <c r="AP498" i="15"/>
  <c r="AQ498" i="15"/>
  <c r="AS498" i="15"/>
  <c r="AP457" i="15"/>
  <c r="AO457" i="15"/>
  <c r="AQ457" i="15"/>
  <c r="AZ457" i="15"/>
  <c r="AO427" i="15"/>
  <c r="AP427" i="15"/>
  <c r="AQ427" i="15"/>
  <c r="AS427" i="15"/>
  <c r="AO410" i="15"/>
  <c r="AP410" i="15"/>
  <c r="AQ410" i="15"/>
  <c r="AS410" i="15"/>
  <c r="AP356" i="15"/>
  <c r="AZ356" i="15"/>
  <c r="AS356" i="15"/>
  <c r="AO356" i="15"/>
  <c r="AW706" i="15"/>
  <c r="AM699" i="15"/>
  <c r="AZ695" i="15"/>
  <c r="AM687" i="15"/>
  <c r="AM685" i="15"/>
  <c r="AW681" i="15"/>
  <c r="AQ677" i="15"/>
  <c r="AM670" i="15"/>
  <c r="AZ638" i="15"/>
  <c r="AZ634" i="15"/>
  <c r="AZ633" i="15"/>
  <c r="AZ627" i="15"/>
  <c r="AZ619" i="15"/>
  <c r="AO588" i="15"/>
  <c r="AS588" i="15"/>
  <c r="AO580" i="15"/>
  <c r="AP580" i="15"/>
  <c r="AQ580" i="15"/>
  <c r="AP570" i="15"/>
  <c r="AO570" i="15"/>
  <c r="AQ570" i="15"/>
  <c r="AS570" i="15"/>
  <c r="AP566" i="15"/>
  <c r="AO566" i="15"/>
  <c r="AQ566" i="15"/>
  <c r="AS566" i="15"/>
  <c r="AP562" i="15"/>
  <c r="AO562" i="15"/>
  <c r="AQ562" i="15"/>
  <c r="AS562" i="15"/>
  <c r="AP550" i="15"/>
  <c r="AS550" i="15"/>
  <c r="AO540" i="15"/>
  <c r="AP540" i="15"/>
  <c r="AQ540" i="15"/>
  <c r="AM516" i="15"/>
  <c r="AW491" i="15"/>
  <c r="AZ720" i="15"/>
  <c r="AW716" i="15"/>
  <c r="AW715" i="15"/>
  <c r="AW710" i="15"/>
  <c r="AS702" i="15"/>
  <c r="AW694" i="15"/>
  <c r="AS690" i="15"/>
  <c r="AW680" i="15"/>
  <c r="AS673" i="15"/>
  <c r="AM669" i="15"/>
  <c r="AZ646" i="15"/>
  <c r="AW633" i="15"/>
  <c r="AW627" i="15"/>
  <c r="AW619" i="15"/>
  <c r="AS605" i="15"/>
  <c r="AS602" i="15"/>
  <c r="AZ579" i="15"/>
  <c r="AZ569" i="15"/>
  <c r="AZ565" i="15"/>
  <c r="AZ561" i="15"/>
  <c r="AP542" i="15"/>
  <c r="AS542" i="15"/>
  <c r="AS537" i="15"/>
  <c r="AP504" i="15"/>
  <c r="AO504" i="15"/>
  <c r="AQ504" i="15"/>
  <c r="AZ504" i="15"/>
  <c r="AO487" i="15"/>
  <c r="AP487" i="15"/>
  <c r="AQ487" i="15"/>
  <c r="AS487" i="15"/>
  <c r="AZ479" i="15"/>
  <c r="AO463" i="15"/>
  <c r="AP463" i="15"/>
  <c r="AQ463" i="15"/>
  <c r="AS463" i="15"/>
  <c r="AP417" i="15"/>
  <c r="AO417" i="15"/>
  <c r="AQ417" i="15"/>
  <c r="AS417" i="15"/>
  <c r="AZ417" i="15"/>
  <c r="AP396" i="15"/>
  <c r="AS396" i="15"/>
  <c r="AO396" i="15"/>
  <c r="AZ396" i="15"/>
  <c r="AQ602" i="15"/>
  <c r="AM598" i="15"/>
  <c r="AZ588" i="15"/>
  <c r="AW573" i="15"/>
  <c r="AO557" i="15"/>
  <c r="AP557" i="15"/>
  <c r="AQ557" i="15"/>
  <c r="AO554" i="15"/>
  <c r="AZ550" i="15"/>
  <c r="AZ548" i="15"/>
  <c r="AO546" i="15"/>
  <c r="AZ542" i="15"/>
  <c r="AQ538" i="15"/>
  <c r="AP537" i="15"/>
  <c r="AZ503" i="15"/>
  <c r="AO499" i="15"/>
  <c r="AP499" i="15"/>
  <c r="AQ499" i="15"/>
  <c r="AS499" i="15"/>
  <c r="AO494" i="15"/>
  <c r="AP494" i="15"/>
  <c r="AQ494" i="15"/>
  <c r="AS494" i="15"/>
  <c r="AZ486" i="15"/>
  <c r="AO482" i="15"/>
  <c r="AP482" i="15"/>
  <c r="AQ482" i="15"/>
  <c r="AS482" i="15"/>
  <c r="AZ474" i="15"/>
  <c r="AO470" i="15"/>
  <c r="AP470" i="15"/>
  <c r="AQ470" i="15"/>
  <c r="AS470" i="15"/>
  <c r="AZ437" i="15"/>
  <c r="AM745" i="15"/>
  <c r="AW724" i="15"/>
  <c r="AS708" i="15"/>
  <c r="AS707" i="15"/>
  <c r="AP702" i="15"/>
  <c r="AP690" i="15"/>
  <c r="AP673" i="15"/>
  <c r="AQ672" i="15"/>
  <c r="AZ654" i="15"/>
  <c r="AW642" i="15"/>
  <c r="AS629" i="15"/>
  <c r="AS621" i="15"/>
  <c r="AP613" i="15"/>
  <c r="AQ612" i="15"/>
  <c r="AS611" i="15"/>
  <c r="AQ609" i="15"/>
  <c r="AS608" i="15"/>
  <c r="AP605" i="15"/>
  <c r="AO602" i="15"/>
  <c r="AQ585" i="15"/>
  <c r="AP582" i="15"/>
  <c r="AZ582" i="15"/>
  <c r="AO582" i="15"/>
  <c r="AZ580" i="15"/>
  <c r="AO571" i="15"/>
  <c r="AS571" i="15"/>
  <c r="AO567" i="15"/>
  <c r="AS567" i="15"/>
  <c r="AO563" i="15"/>
  <c r="AS563" i="15"/>
  <c r="AZ540" i="15"/>
  <c r="AO538" i="15"/>
  <c r="AO528" i="15"/>
  <c r="AQ528" i="15"/>
  <c r="AZ498" i="15"/>
  <c r="AO458" i="15"/>
  <c r="AP458" i="15"/>
  <c r="AQ458" i="15"/>
  <c r="AS458" i="15"/>
  <c r="AZ427" i="15"/>
  <c r="AZ410" i="15"/>
  <c r="AM757" i="15"/>
  <c r="AM753" i="15"/>
  <c r="AM749" i="15"/>
  <c r="AM743" i="15"/>
  <c r="AZ732" i="15"/>
  <c r="AS712" i="15"/>
  <c r="AO708" i="15"/>
  <c r="AQ707" i="15"/>
  <c r="AS706" i="15"/>
  <c r="AM689" i="15"/>
  <c r="AS682" i="15"/>
  <c r="AS681" i="15"/>
  <c r="AP672" i="15"/>
  <c r="AZ662" i="15"/>
  <c r="AW650" i="15"/>
  <c r="AS645" i="15"/>
  <c r="AS637" i="15"/>
  <c r="AQ629" i="15"/>
  <c r="AS628" i="15"/>
  <c r="AS626" i="15"/>
  <c r="AS625" i="15"/>
  <c r="AQ621" i="15"/>
  <c r="AS620" i="15"/>
  <c r="AS618" i="15"/>
  <c r="AS617" i="15"/>
  <c r="AS614" i="15"/>
  <c r="AO613" i="15"/>
  <c r="AP612" i="15"/>
  <c r="AQ611" i="15"/>
  <c r="AP609" i="15"/>
  <c r="AQ608" i="15"/>
  <c r="AP585" i="15"/>
  <c r="AO576" i="15"/>
  <c r="AP576" i="15"/>
  <c r="AQ576" i="15"/>
  <c r="AZ570" i="15"/>
  <c r="AZ566" i="15"/>
  <c r="AZ562" i="15"/>
  <c r="AS529" i="15"/>
  <c r="AP529" i="15"/>
  <c r="AZ529" i="15"/>
  <c r="AM747" i="15"/>
  <c r="AM742" i="15"/>
  <c r="AW732" i="15"/>
  <c r="AW731" i="15"/>
  <c r="AW726" i="15"/>
  <c r="AS716" i="15"/>
  <c r="AO712" i="15"/>
  <c r="AM705" i="15"/>
  <c r="AW698" i="15"/>
  <c r="AS695" i="15"/>
  <c r="AP683" i="15"/>
  <c r="AQ682" i="15"/>
  <c r="AM673" i="15"/>
  <c r="AW669" i="15"/>
  <c r="AW662" i="15"/>
  <c r="AW658" i="15"/>
  <c r="AW648" i="15"/>
  <c r="AW647" i="15"/>
  <c r="AS634" i="15"/>
  <c r="AS630" i="15"/>
  <c r="AS627" i="15"/>
  <c r="AQ626" i="15"/>
  <c r="AS622" i="15"/>
  <c r="AS619" i="15"/>
  <c r="AQ618" i="15"/>
  <c r="AM613" i="15"/>
  <c r="AM611" i="15"/>
  <c r="AM610" i="15"/>
  <c r="AO552" i="15"/>
  <c r="AP552" i="15"/>
  <c r="AQ552" i="15"/>
  <c r="AO544" i="15"/>
  <c r="AP544" i="15"/>
  <c r="AQ544" i="15"/>
  <c r="AZ528" i="15"/>
  <c r="AM526" i="15"/>
  <c r="AP505" i="15"/>
  <c r="AO505" i="15"/>
  <c r="AZ505" i="15"/>
  <c r="AO495" i="15"/>
  <c r="AP495" i="15"/>
  <c r="AQ495" i="15"/>
  <c r="AS495" i="15"/>
  <c r="AZ487" i="15"/>
  <c r="AO471" i="15"/>
  <c r="AP471" i="15"/>
  <c r="AQ471" i="15"/>
  <c r="AS471" i="15"/>
  <c r="AZ463" i="15"/>
  <c r="AO418" i="15"/>
  <c r="AP418" i="15"/>
  <c r="AQ418" i="15"/>
  <c r="AS418" i="15"/>
  <c r="AM601" i="15"/>
  <c r="AO599" i="15"/>
  <c r="AO598" i="15"/>
  <c r="AO594" i="15"/>
  <c r="AO591" i="15"/>
  <c r="AQ586" i="15"/>
  <c r="AW568" i="15"/>
  <c r="AW564" i="15"/>
  <c r="AW560" i="15"/>
  <c r="AW559" i="15"/>
  <c r="AO533" i="15"/>
  <c r="AZ526" i="15"/>
  <c r="AZ525" i="15"/>
  <c r="AW524" i="15"/>
  <c r="AO513" i="15"/>
  <c r="AM512" i="15"/>
  <c r="AO501" i="15"/>
  <c r="AM493" i="15"/>
  <c r="AM485" i="15"/>
  <c r="AM477" i="15"/>
  <c r="AM469" i="15"/>
  <c r="AO461" i="15"/>
  <c r="AM452" i="15"/>
  <c r="AO449" i="15"/>
  <c r="AS447" i="15"/>
  <c r="AS443" i="15"/>
  <c r="AZ433" i="15"/>
  <c r="AW431" i="15"/>
  <c r="AW423" i="15"/>
  <c r="AZ420" i="15"/>
  <c r="AZ412" i="15"/>
  <c r="AW408" i="15"/>
  <c r="AW407" i="15"/>
  <c r="AZ406" i="15"/>
  <c r="AO380" i="15"/>
  <c r="AO378" i="15"/>
  <c r="AW367" i="15"/>
  <c r="AZ366" i="15"/>
  <c r="AM332" i="15"/>
  <c r="AO386" i="15"/>
  <c r="AQ386" i="15"/>
  <c r="AQ296" i="15"/>
  <c r="AS296" i="15"/>
  <c r="AO296" i="15"/>
  <c r="AP296" i="15"/>
  <c r="AW606" i="15"/>
  <c r="AW605" i="15"/>
  <c r="AM589" i="15"/>
  <c r="AP584" i="15"/>
  <c r="AP581" i="15"/>
  <c r="AP577" i="15"/>
  <c r="AO574" i="15"/>
  <c r="AS556" i="15"/>
  <c r="AM547" i="15"/>
  <c r="AM543" i="15"/>
  <c r="AM539" i="15"/>
  <c r="AW528" i="15"/>
  <c r="AM521" i="15"/>
  <c r="AM519" i="15"/>
  <c r="AM514" i="15"/>
  <c r="AW503" i="15"/>
  <c r="AW498" i="15"/>
  <c r="AW489" i="15"/>
  <c r="AW481" i="15"/>
  <c r="AW473" i="15"/>
  <c r="AW465" i="15"/>
  <c r="AO453" i="15"/>
  <c r="AQ446" i="15"/>
  <c r="AM444" i="15"/>
  <c r="AO441" i="15"/>
  <c r="AQ440" i="15"/>
  <c r="AS439" i="15"/>
  <c r="AS435" i="15"/>
  <c r="AW426" i="15"/>
  <c r="AW425" i="15"/>
  <c r="AW417" i="15"/>
  <c r="AO404" i="15"/>
  <c r="AQ403" i="15"/>
  <c r="AQ402" i="15"/>
  <c r="AP382" i="15"/>
  <c r="AP371" i="15"/>
  <c r="AS371" i="15"/>
  <c r="AO362" i="15"/>
  <c r="AP362" i="15"/>
  <c r="AS362" i="15"/>
  <c r="AS568" i="15"/>
  <c r="AS564" i="15"/>
  <c r="AS560" i="15"/>
  <c r="AQ556" i="15"/>
  <c r="AS524" i="15"/>
  <c r="AP446" i="15"/>
  <c r="AS445" i="15"/>
  <c r="AO440" i="15"/>
  <c r="AQ435" i="15"/>
  <c r="AS432" i="15"/>
  <c r="AS424" i="15"/>
  <c r="AS408" i="15"/>
  <c r="AP403" i="15"/>
  <c r="AP402" i="15"/>
  <c r="AP400" i="15"/>
  <c r="AS400" i="15"/>
  <c r="AP398" i="15"/>
  <c r="AS398" i="15"/>
  <c r="AZ386" i="15"/>
  <c r="AP372" i="15"/>
  <c r="AZ372" i="15"/>
  <c r="AO372" i="15"/>
  <c r="AP308" i="15"/>
  <c r="AQ308" i="15"/>
  <c r="AS308" i="15"/>
  <c r="AW603" i="15"/>
  <c r="AZ599" i="15"/>
  <c r="AZ598" i="15"/>
  <c r="AZ594" i="15"/>
  <c r="AM584" i="15"/>
  <c r="AM581" i="15"/>
  <c r="AM578" i="15"/>
  <c r="AQ568" i="15"/>
  <c r="AQ564" i="15"/>
  <c r="AQ560" i="15"/>
  <c r="AM559" i="15"/>
  <c r="AM558" i="15"/>
  <c r="AP556" i="15"/>
  <c r="AM536" i="15"/>
  <c r="AS526" i="15"/>
  <c r="AP525" i="15"/>
  <c r="AQ524" i="15"/>
  <c r="AM523" i="15"/>
  <c r="AZ512" i="15"/>
  <c r="AW511" i="15"/>
  <c r="AW504" i="15"/>
  <c r="AS491" i="15"/>
  <c r="AS483" i="15"/>
  <c r="AS475" i="15"/>
  <c r="AS467" i="15"/>
  <c r="AW460" i="15"/>
  <c r="AW455" i="15"/>
  <c r="AZ448" i="15"/>
  <c r="AQ445" i="15"/>
  <c r="AM443" i="15"/>
  <c r="AP439" i="15"/>
  <c r="AS438" i="15"/>
  <c r="AP435" i="15"/>
  <c r="AQ434" i="15"/>
  <c r="AQ433" i="15"/>
  <c r="AQ432" i="15"/>
  <c r="AQ431" i="15"/>
  <c r="AS430" i="15"/>
  <c r="AQ424" i="15"/>
  <c r="AQ423" i="15"/>
  <c r="AS420" i="15"/>
  <c r="AS412" i="15"/>
  <c r="AO408" i="15"/>
  <c r="AS406" i="15"/>
  <c r="AM405" i="15"/>
  <c r="AO402" i="15"/>
  <c r="AM392" i="15"/>
  <c r="AW387" i="15"/>
  <c r="AM384" i="15"/>
  <c r="AZ378" i="15"/>
  <c r="AQ366" i="15"/>
  <c r="AP364" i="15"/>
  <c r="AS364" i="15"/>
  <c r="AM360" i="15"/>
  <c r="AQ304" i="15"/>
  <c r="AS304" i="15"/>
  <c r="AO304" i="15"/>
  <c r="AP304" i="15"/>
  <c r="AW599" i="15"/>
  <c r="AW594" i="15"/>
  <c r="AW593" i="15"/>
  <c r="AM573" i="15"/>
  <c r="AM571" i="15"/>
  <c r="AM570" i="15"/>
  <c r="AM567" i="15"/>
  <c r="AM566" i="15"/>
  <c r="AM563" i="15"/>
  <c r="AM562" i="15"/>
  <c r="AM557" i="15"/>
  <c r="AM552" i="15"/>
  <c r="AM548" i="15"/>
  <c r="AM544" i="15"/>
  <c r="AM540" i="15"/>
  <c r="AZ533" i="15"/>
  <c r="AW532" i="15"/>
  <c r="AQ526" i="15"/>
  <c r="AO525" i="15"/>
  <c r="AW515" i="15"/>
  <c r="AW510" i="15"/>
  <c r="AW505" i="15"/>
  <c r="AS488" i="15"/>
  <c r="AS480" i="15"/>
  <c r="AS472" i="15"/>
  <c r="AS464" i="15"/>
  <c r="AZ449" i="15"/>
  <c r="AO445" i="15"/>
  <c r="AM436" i="15"/>
  <c r="AO433" i="15"/>
  <c r="AO432" i="15"/>
  <c r="AS429" i="15"/>
  <c r="AS428" i="15"/>
  <c r="AO424" i="15"/>
  <c r="AQ421" i="15"/>
  <c r="AQ420" i="15"/>
  <c r="AW399" i="15"/>
  <c r="AZ398" i="15"/>
  <c r="AM391" i="15"/>
  <c r="AZ380" i="15"/>
  <c r="AP351" i="15"/>
  <c r="AS351" i="15"/>
  <c r="AZ296" i="15"/>
  <c r="AS426" i="15"/>
  <c r="AS415" i="15"/>
  <c r="AP358" i="15"/>
  <c r="AS358" i="15"/>
  <c r="AW591" i="15"/>
  <c r="AW587" i="15"/>
  <c r="AM564" i="15"/>
  <c r="AM560" i="15"/>
  <c r="AW554" i="15"/>
  <c r="AW550" i="15"/>
  <c r="AW546" i="15"/>
  <c r="AW542" i="15"/>
  <c r="AW538" i="15"/>
  <c r="AM527" i="15"/>
  <c r="AM524" i="15"/>
  <c r="AW518" i="15"/>
  <c r="AW513" i="15"/>
  <c r="AM492" i="15"/>
  <c r="AM489" i="15"/>
  <c r="AM484" i="15"/>
  <c r="AM481" i="15"/>
  <c r="AM476" i="15"/>
  <c r="AM473" i="15"/>
  <c r="AM468" i="15"/>
  <c r="AM465" i="15"/>
  <c r="AW452" i="15"/>
  <c r="AW447" i="15"/>
  <c r="AZ440" i="15"/>
  <c r="AM435" i="15"/>
  <c r="AM434" i="15"/>
  <c r="AM431" i="15"/>
  <c r="AQ426" i="15"/>
  <c r="AM421" i="15"/>
  <c r="AM420" i="15"/>
  <c r="AQ415" i="15"/>
  <c r="AM413" i="15"/>
  <c r="AM412" i="15"/>
  <c r="AM406" i="15"/>
  <c r="AW400" i="15"/>
  <c r="AP392" i="15"/>
  <c r="AZ392" i="15"/>
  <c r="AO392" i="15"/>
  <c r="AP390" i="15"/>
  <c r="AS390" i="15"/>
  <c r="AP384" i="15"/>
  <c r="AS384" i="15"/>
  <c r="AM376" i="15"/>
  <c r="AZ351" i="15"/>
  <c r="AQ338" i="15"/>
  <c r="AS338" i="15"/>
  <c r="AP338" i="15"/>
  <c r="AZ441" i="15"/>
  <c r="AP426" i="15"/>
  <c r="AP415" i="15"/>
  <c r="AW389" i="15"/>
  <c r="AS386" i="15"/>
  <c r="AZ358" i="15"/>
  <c r="AM336" i="15"/>
  <c r="AM491" i="15"/>
  <c r="AM483" i="15"/>
  <c r="AM480" i="15"/>
  <c r="AM475" i="15"/>
  <c r="AM472" i="15"/>
  <c r="AM467" i="15"/>
  <c r="AM464" i="15"/>
  <c r="AP386" i="15"/>
  <c r="AP368" i="15"/>
  <c r="AS368" i="15"/>
  <c r="AS366" i="15"/>
  <c r="AP366" i="15"/>
  <c r="AM499" i="15"/>
  <c r="AM459" i="15"/>
  <c r="AZ432" i="15"/>
  <c r="AZ424" i="15"/>
  <c r="AZ408" i="15"/>
  <c r="AQ398" i="15"/>
  <c r="AW390" i="15"/>
  <c r="AO387" i="15"/>
  <c r="AZ384" i="15"/>
  <c r="AS380" i="15"/>
  <c r="AQ378" i="15"/>
  <c r="AP376" i="15"/>
  <c r="AS376" i="15"/>
  <c r="AO371" i="15"/>
  <c r="AQ362" i="15"/>
  <c r="AO347" i="15"/>
  <c r="AP347" i="15"/>
  <c r="AS347" i="15"/>
  <c r="AZ338" i="15"/>
  <c r="AP334" i="15"/>
  <c r="AS334" i="15"/>
  <c r="AQ300" i="15"/>
  <c r="AS300" i="15"/>
  <c r="AO300" i="15"/>
  <c r="AP300" i="15"/>
  <c r="AM382" i="15"/>
  <c r="AW376" i="15"/>
  <c r="AW374" i="15"/>
  <c r="AM368" i="15"/>
  <c r="AM362" i="15"/>
  <c r="AZ360" i="15"/>
  <c r="AW356" i="15"/>
  <c r="AW354" i="15"/>
  <c r="AM347" i="15"/>
  <c r="AW343" i="15"/>
  <c r="AW342" i="15"/>
  <c r="AM340" i="15"/>
  <c r="AQ316" i="15"/>
  <c r="AM313" i="15"/>
  <c r="AM312" i="15"/>
  <c r="AW310" i="15"/>
  <c r="AQ303" i="15"/>
  <c r="AM299" i="15"/>
  <c r="AW293" i="15"/>
  <c r="AM285" i="15"/>
  <c r="AM280" i="15"/>
  <c r="AS276" i="15"/>
  <c r="AQ264" i="15"/>
  <c r="AQ262" i="15"/>
  <c r="AS261" i="15"/>
  <c r="AS260" i="15"/>
  <c r="AM251" i="15"/>
  <c r="AS240" i="15"/>
  <c r="AM239" i="15"/>
  <c r="AW230" i="15"/>
  <c r="AQ227" i="15"/>
  <c r="AW204" i="15"/>
  <c r="AW192" i="15"/>
  <c r="AZ185" i="15"/>
  <c r="AZ163" i="15"/>
  <c r="AM154" i="15"/>
  <c r="AO143" i="15"/>
  <c r="AP143" i="15"/>
  <c r="AQ143" i="15"/>
  <c r="AM137" i="15"/>
  <c r="AQ131" i="15"/>
  <c r="AO131" i="15"/>
  <c r="AO87" i="15"/>
  <c r="AP87" i="15"/>
  <c r="AQ87" i="15"/>
  <c r="AS87" i="15"/>
  <c r="AP153" i="15"/>
  <c r="AS153" i="15"/>
  <c r="AQ153" i="15"/>
  <c r="AP149" i="15"/>
  <c r="AO149" i="15"/>
  <c r="AQ149" i="15"/>
  <c r="AS149" i="15"/>
  <c r="AS132" i="15"/>
  <c r="AP132" i="15"/>
  <c r="AM389" i="15"/>
  <c r="AW380" i="15"/>
  <c r="AW378" i="15"/>
  <c r="AM366" i="15"/>
  <c r="AW358" i="15"/>
  <c r="AW344" i="15"/>
  <c r="AZ336" i="15"/>
  <c r="AW333" i="15"/>
  <c r="AP331" i="15"/>
  <c r="AP330" i="15"/>
  <c r="AM329" i="15"/>
  <c r="AW324" i="15"/>
  <c r="AO316" i="15"/>
  <c r="AM305" i="15"/>
  <c r="AM304" i="15"/>
  <c r="AM300" i="15"/>
  <c r="AM296" i="15"/>
  <c r="AZ294" i="15"/>
  <c r="AM289" i="15"/>
  <c r="AM288" i="15"/>
  <c r="AQ275" i="15"/>
  <c r="AS274" i="15"/>
  <c r="AS273" i="15"/>
  <c r="AS272" i="15"/>
  <c r="AM268" i="15"/>
  <c r="AM267" i="15"/>
  <c r="AM265" i="15"/>
  <c r="AM263" i="15"/>
  <c r="AO261" i="15"/>
  <c r="AS259" i="15"/>
  <c r="AQ258" i="15"/>
  <c r="AP257" i="15"/>
  <c r="AQ256" i="15"/>
  <c r="AM254" i="15"/>
  <c r="AM248" i="15"/>
  <c r="AZ246" i="15"/>
  <c r="AW243" i="15"/>
  <c r="AO240" i="15"/>
  <c r="AZ237" i="15"/>
  <c r="AZ236" i="15"/>
  <c r="AW234" i="15"/>
  <c r="AS232" i="15"/>
  <c r="AM228" i="15"/>
  <c r="AO227" i="15"/>
  <c r="AW213" i="15"/>
  <c r="AW205" i="15"/>
  <c r="AS176" i="15"/>
  <c r="AM155" i="15"/>
  <c r="AP137" i="15"/>
  <c r="AZ137" i="15"/>
  <c r="AP133" i="15"/>
  <c r="AQ133" i="15"/>
  <c r="AS133" i="15"/>
  <c r="AO133" i="15"/>
  <c r="AZ131" i="15"/>
  <c r="AS128" i="15"/>
  <c r="AO128" i="15"/>
  <c r="AP128" i="15"/>
  <c r="AZ128" i="15"/>
  <c r="AW120" i="15"/>
  <c r="AS92" i="15"/>
  <c r="AP92" i="15"/>
  <c r="AQ92" i="15"/>
  <c r="AW86" i="15"/>
  <c r="AP82" i="15"/>
  <c r="AO82" i="15"/>
  <c r="AQ82" i="15"/>
  <c r="AZ82" i="15"/>
  <c r="AZ80" i="15"/>
  <c r="AO331" i="15"/>
  <c r="AP314" i="15"/>
  <c r="AO314" i="15"/>
  <c r="AZ239" i="15"/>
  <c r="AS239" i="15"/>
  <c r="AS220" i="15"/>
  <c r="AQ219" i="15"/>
  <c r="AQ211" i="15"/>
  <c r="AS210" i="15"/>
  <c r="AQ207" i="15"/>
  <c r="AS207" i="15"/>
  <c r="AO199" i="15"/>
  <c r="AS199" i="15"/>
  <c r="AS179" i="15"/>
  <c r="AO179" i="15"/>
  <c r="AO159" i="15"/>
  <c r="AS159" i="15"/>
  <c r="AZ154" i="15"/>
  <c r="AQ154" i="15"/>
  <c r="AS154" i="15"/>
  <c r="AQ150" i="15"/>
  <c r="AO150" i="15"/>
  <c r="AP150" i="15"/>
  <c r="AZ150" i="15"/>
  <c r="AZ132" i="15"/>
  <c r="AQ96" i="15"/>
  <c r="AO88" i="15"/>
  <c r="AP88" i="15"/>
  <c r="AQ88" i="15"/>
  <c r="AS88" i="15"/>
  <c r="AZ88" i="15"/>
  <c r="AO75" i="15"/>
  <c r="AP75" i="15"/>
  <c r="AQ75" i="15"/>
  <c r="AS75" i="15"/>
  <c r="AM400" i="15"/>
  <c r="AM396" i="15"/>
  <c r="AM393" i="15"/>
  <c r="AW382" i="15"/>
  <c r="AM373" i="15"/>
  <c r="AM371" i="15"/>
  <c r="AW364" i="15"/>
  <c r="AW362" i="15"/>
  <c r="AW361" i="15"/>
  <c r="AS354" i="15"/>
  <c r="AM353" i="15"/>
  <c r="AM351" i="15"/>
  <c r="AW347" i="15"/>
  <c r="AS343" i="15"/>
  <c r="AQ342" i="15"/>
  <c r="AM331" i="15"/>
  <c r="AM330" i="15"/>
  <c r="AW327" i="15"/>
  <c r="AQ323" i="15"/>
  <c r="AQ318" i="15"/>
  <c r="AZ313" i="15"/>
  <c r="AZ312" i="15"/>
  <c r="AW311" i="15"/>
  <c r="AZ298" i="15"/>
  <c r="AP293" i="15"/>
  <c r="AQ291" i="15"/>
  <c r="AM290" i="15"/>
  <c r="AO289" i="15"/>
  <c r="AZ289" i="15"/>
  <c r="AM286" i="15"/>
  <c r="AW282" i="15"/>
  <c r="AW279" i="15"/>
  <c r="AM276" i="15"/>
  <c r="AO274" i="15"/>
  <c r="AO273" i="15"/>
  <c r="AP272" i="15"/>
  <c r="AZ238" i="15"/>
  <c r="AP233" i="15"/>
  <c r="AP232" i="15"/>
  <c r="AS231" i="15"/>
  <c r="AM230" i="15"/>
  <c r="AW223" i="15"/>
  <c r="AZ222" i="15"/>
  <c r="AP220" i="15"/>
  <c r="AP219" i="15"/>
  <c r="AW216" i="15"/>
  <c r="AP212" i="15"/>
  <c r="AP211" i="15"/>
  <c r="AQ210" i="15"/>
  <c r="AP208" i="15"/>
  <c r="AQ208" i="15"/>
  <c r="AO208" i="15"/>
  <c r="AZ206" i="15"/>
  <c r="AS204" i="15"/>
  <c r="AZ198" i="15"/>
  <c r="AS192" i="15"/>
  <c r="AQ184" i="15"/>
  <c r="AS183" i="15"/>
  <c r="AS182" i="15"/>
  <c r="AQ180" i="15"/>
  <c r="AO180" i="15"/>
  <c r="AP176" i="15"/>
  <c r="AM169" i="15"/>
  <c r="AM168" i="15"/>
  <c r="AW165" i="15"/>
  <c r="AZ153" i="15"/>
  <c r="AP96" i="15"/>
  <c r="AZ93" i="15"/>
  <c r="AQ93" i="15"/>
  <c r="AZ87" i="15"/>
  <c r="AM274" i="15"/>
  <c r="AM272" i="15"/>
  <c r="AW250" i="15"/>
  <c r="AW248" i="15"/>
  <c r="AS244" i="15"/>
  <c r="AS243" i="15"/>
  <c r="AW238" i="15"/>
  <c r="AO232" i="15"/>
  <c r="AP229" i="15"/>
  <c r="AZ229" i="15"/>
  <c r="AW222" i="15"/>
  <c r="AO220" i="15"/>
  <c r="AO219" i="15"/>
  <c r="AO211" i="15"/>
  <c r="AO210" i="15"/>
  <c r="AZ207" i="15"/>
  <c r="AW200" i="15"/>
  <c r="AZ199" i="15"/>
  <c r="AS185" i="15"/>
  <c r="AP184" i="15"/>
  <c r="AZ179" i="15"/>
  <c r="AQ167" i="15"/>
  <c r="AS167" i="15"/>
  <c r="AZ159" i="15"/>
  <c r="AQ155" i="15"/>
  <c r="AS155" i="15"/>
  <c r="AQ134" i="15"/>
  <c r="AP134" i="15"/>
  <c r="AO134" i="15"/>
  <c r="AQ118" i="15"/>
  <c r="AZ118" i="15"/>
  <c r="AO118" i="15"/>
  <c r="AW109" i="15"/>
  <c r="AP106" i="15"/>
  <c r="AO106" i="15"/>
  <c r="AQ106" i="15"/>
  <c r="AS106" i="15"/>
  <c r="AS102" i="15"/>
  <c r="AO102" i="15"/>
  <c r="AW99" i="15"/>
  <c r="AZ92" i="15"/>
  <c r="AO83" i="15"/>
  <c r="AP83" i="15"/>
  <c r="AZ83" i="15"/>
  <c r="AO360" i="15"/>
  <c r="AM356" i="15"/>
  <c r="AW337" i="15"/>
  <c r="AW328" i="15"/>
  <c r="AW314" i="15"/>
  <c r="AM308" i="15"/>
  <c r="AM307" i="15"/>
  <c r="AZ299" i="15"/>
  <c r="AW295" i="15"/>
  <c r="AM293" i="15"/>
  <c r="AW283" i="15"/>
  <c r="AW269" i="15"/>
  <c r="AW268" i="15"/>
  <c r="AM243" i="15"/>
  <c r="AQ241" i="15"/>
  <c r="AP241" i="15"/>
  <c r="AM233" i="15"/>
  <c r="AW225" i="15"/>
  <c r="AM221" i="15"/>
  <c r="AM220" i="15"/>
  <c r="AM219" i="15"/>
  <c r="AP218" i="15"/>
  <c r="AZ218" i="15"/>
  <c r="AS218" i="15"/>
  <c r="AW214" i="15"/>
  <c r="AM212" i="15"/>
  <c r="AM211" i="15"/>
  <c r="AW207" i="15"/>
  <c r="AP202" i="15"/>
  <c r="AO202" i="15"/>
  <c r="AQ202" i="15"/>
  <c r="AW199" i="15"/>
  <c r="AO184" i="15"/>
  <c r="AP168" i="15"/>
  <c r="AS168" i="15"/>
  <c r="AW159" i="15"/>
  <c r="AM157" i="15"/>
  <c r="AW154" i="15"/>
  <c r="AP111" i="15"/>
  <c r="AQ111" i="15"/>
  <c r="AS111" i="15"/>
  <c r="AW105" i="15"/>
  <c r="AM73" i="15"/>
  <c r="AW253" i="15"/>
  <c r="AW251" i="15"/>
  <c r="AO242" i="15"/>
  <c r="AS242" i="15"/>
  <c r="AS236" i="15"/>
  <c r="AO191" i="15"/>
  <c r="AP191" i="15"/>
  <c r="AQ191" i="15"/>
  <c r="AO175" i="15"/>
  <c r="AP175" i="15"/>
  <c r="AZ94" i="15"/>
  <c r="AO94" i="15"/>
  <c r="AZ75" i="15"/>
  <c r="AW385" i="15"/>
  <c r="AM380" i="15"/>
  <c r="AM374" i="15"/>
  <c r="AW371" i="15"/>
  <c r="AM361" i="15"/>
  <c r="AW351" i="15"/>
  <c r="AW340" i="15"/>
  <c r="AZ331" i="15"/>
  <c r="AZ330" i="15"/>
  <c r="AS326" i="15"/>
  <c r="AW315" i="15"/>
  <c r="AQ282" i="15"/>
  <c r="AS280" i="15"/>
  <c r="AW276" i="15"/>
  <c r="AW270" i="15"/>
  <c r="AW267" i="15"/>
  <c r="AZ258" i="15"/>
  <c r="AZ257" i="15"/>
  <c r="AZ256" i="15"/>
  <c r="AQ246" i="15"/>
  <c r="AM245" i="15"/>
  <c r="AZ241" i="15"/>
  <c r="AW240" i="15"/>
  <c r="AP237" i="15"/>
  <c r="AQ236" i="15"/>
  <c r="AS235" i="15"/>
  <c r="AM234" i="15"/>
  <c r="AM231" i="15"/>
  <c r="AS223" i="15"/>
  <c r="AS216" i="15"/>
  <c r="AW208" i="15"/>
  <c r="AO203" i="15"/>
  <c r="AP203" i="15"/>
  <c r="AZ203" i="15"/>
  <c r="AW190" i="15"/>
  <c r="AW174" i="15"/>
  <c r="AM170" i="15"/>
  <c r="AZ168" i="15"/>
  <c r="AW167" i="15"/>
  <c r="AW150" i="15"/>
  <c r="AM148" i="15"/>
  <c r="AQ147" i="15"/>
  <c r="AS147" i="15"/>
  <c r="AO147" i="15"/>
  <c r="AS143" i="15"/>
  <c r="AZ142" i="15"/>
  <c r="AQ142" i="15"/>
  <c r="AS142" i="15"/>
  <c r="AQ135" i="15"/>
  <c r="AS135" i="15"/>
  <c r="AP135" i="15"/>
  <c r="AQ132" i="15"/>
  <c r="AP131" i="15"/>
  <c r="AQ119" i="15"/>
  <c r="AO119" i="15"/>
  <c r="AO112" i="15"/>
  <c r="AP112" i="15"/>
  <c r="AQ112" i="15"/>
  <c r="AS112" i="15"/>
  <c r="AO107" i="15"/>
  <c r="AP107" i="15"/>
  <c r="AQ107" i="15"/>
  <c r="AO103" i="15"/>
  <c r="AP103" i="15"/>
  <c r="AQ103" i="15"/>
  <c r="AS103" i="15"/>
  <c r="AW83" i="15"/>
  <c r="AQ233" i="15"/>
  <c r="AZ233" i="15"/>
  <c r="AP221" i="15"/>
  <c r="AQ221" i="15"/>
  <c r="AQ212" i="15"/>
  <c r="AS212" i="15"/>
  <c r="AZ192" i="15"/>
  <c r="AO192" i="15"/>
  <c r="AP192" i="15"/>
  <c r="AO163" i="15"/>
  <c r="AP163" i="15"/>
  <c r="AQ163" i="15"/>
  <c r="AS96" i="15"/>
  <c r="AZ96" i="15"/>
  <c r="AM378" i="15"/>
  <c r="AM364" i="15"/>
  <c r="AM358" i="15"/>
  <c r="AO344" i="15"/>
  <c r="AS344" i="15"/>
  <c r="AM334" i="15"/>
  <c r="AZ332" i="15"/>
  <c r="AW330" i="15"/>
  <c r="AP326" i="15"/>
  <c r="AM325" i="15"/>
  <c r="AW319" i="15"/>
  <c r="AQ314" i="15"/>
  <c r="AP313" i="15"/>
  <c r="AP312" i="15"/>
  <c r="AW308" i="15"/>
  <c r="AW307" i="15"/>
  <c r="AW301" i="15"/>
  <c r="AO298" i="15"/>
  <c r="AM295" i="15"/>
  <c r="AM282" i="15"/>
  <c r="AP280" i="15"/>
  <c r="AW277" i="15"/>
  <c r="AW275" i="15"/>
  <c r="AW273" i="15"/>
  <c r="AW272" i="15"/>
  <c r="AM246" i="15"/>
  <c r="AM244" i="15"/>
  <c r="AZ242" i="15"/>
  <c r="AP223" i="15"/>
  <c r="AZ220" i="15"/>
  <c r="AZ219" i="15"/>
  <c r="AP216" i="15"/>
  <c r="AP213" i="15"/>
  <c r="AQ213" i="15"/>
  <c r="AZ211" i="15"/>
  <c r="AZ210" i="15"/>
  <c r="AP207" i="15"/>
  <c r="AO204" i="15"/>
  <c r="AZ204" i="15"/>
  <c r="AQ199" i="15"/>
  <c r="AQ179" i="15"/>
  <c r="AQ159" i="15"/>
  <c r="AP154" i="15"/>
  <c r="AP148" i="15"/>
  <c r="AQ148" i="15"/>
  <c r="AS148" i="15"/>
  <c r="AO148" i="15"/>
  <c r="AO108" i="15"/>
  <c r="AP108" i="15"/>
  <c r="AZ108" i="15"/>
  <c r="AO92" i="15"/>
  <c r="AS82" i="15"/>
  <c r="AO64" i="15"/>
  <c r="AP64" i="15"/>
  <c r="AQ64" i="15"/>
  <c r="AS64" i="15"/>
  <c r="AZ64" i="15"/>
  <c r="AO313" i="15"/>
  <c r="AO312" i="15"/>
  <c r="AO299" i="15"/>
  <c r="AZ293" i="15"/>
  <c r="AM224" i="15"/>
  <c r="AW220" i="15"/>
  <c r="AW218" i="15"/>
  <c r="AM217" i="15"/>
  <c r="AZ212" i="15"/>
  <c r="AW211" i="15"/>
  <c r="AO207" i="15"/>
  <c r="AW203" i="15"/>
  <c r="AP199" i="15"/>
  <c r="AP193" i="15"/>
  <c r="AO193" i="15"/>
  <c r="AZ184" i="15"/>
  <c r="AP179" i="15"/>
  <c r="AP159" i="15"/>
  <c r="AO154" i="15"/>
  <c r="AM153" i="15"/>
  <c r="AO127" i="15"/>
  <c r="AP127" i="15"/>
  <c r="AQ127" i="15"/>
  <c r="AS127" i="15"/>
  <c r="AM123" i="15"/>
  <c r="AM121" i="15"/>
  <c r="AW106" i="15"/>
  <c r="AP90" i="15"/>
  <c r="AZ90" i="15"/>
  <c r="AO80" i="15"/>
  <c r="AP80" i="15"/>
  <c r="AS80" i="15"/>
  <c r="AO68" i="15"/>
  <c r="AP68" i="15"/>
  <c r="AQ68" i="15"/>
  <c r="AS68" i="15"/>
  <c r="AZ68" i="15"/>
  <c r="AW168" i="15"/>
  <c r="AO151" i="15"/>
  <c r="AP151" i="15"/>
  <c r="AQ151" i="15"/>
  <c r="AS151" i="15"/>
  <c r="AW144" i="15"/>
  <c r="AO130" i="15"/>
  <c r="AZ130" i="15"/>
  <c r="AW128" i="15"/>
  <c r="AZ126" i="15"/>
  <c r="AO126" i="15"/>
  <c r="AQ126" i="15"/>
  <c r="AS126" i="15"/>
  <c r="AP114" i="15"/>
  <c r="AZ114" i="15"/>
  <c r="AO105" i="15"/>
  <c r="AQ105" i="15"/>
  <c r="AO40" i="15"/>
  <c r="AP40" i="15"/>
  <c r="AQ40" i="15"/>
  <c r="AS40" i="15"/>
  <c r="AW348" i="15"/>
  <c r="AW336" i="15"/>
  <c r="AW334" i="15"/>
  <c r="AM326" i="15"/>
  <c r="AW323" i="15"/>
  <c r="AW320" i="15"/>
  <c r="AW317" i="15"/>
  <c r="AM311" i="15"/>
  <c r="AM294" i="15"/>
  <c r="AW287" i="15"/>
  <c r="AM278" i="15"/>
  <c r="AM273" i="15"/>
  <c r="AM260" i="15"/>
  <c r="AM259" i="15"/>
  <c r="AM252" i="15"/>
  <c r="AW246" i="15"/>
  <c r="AW245" i="15"/>
  <c r="AM238" i="15"/>
  <c r="AW227" i="15"/>
  <c r="AW226" i="15"/>
  <c r="AM196" i="15"/>
  <c r="AM194" i="15"/>
  <c r="AM181" i="15"/>
  <c r="AM180" i="15"/>
  <c r="AM179" i="15"/>
  <c r="AM174" i="15"/>
  <c r="AM147" i="15"/>
  <c r="AM134" i="15"/>
  <c r="AM132" i="15"/>
  <c r="AM131" i="15"/>
  <c r="AW129" i="15"/>
  <c r="AM127" i="15"/>
  <c r="AW125" i="15"/>
  <c r="AM116" i="15"/>
  <c r="AM115" i="15"/>
  <c r="AW74" i="15"/>
  <c r="AO37" i="15"/>
  <c r="AZ37" i="15"/>
  <c r="AO52" i="15"/>
  <c r="AP52" i="15"/>
  <c r="AQ52" i="15"/>
  <c r="AS52" i="15"/>
  <c r="AO48" i="15"/>
  <c r="AP48" i="15"/>
  <c r="AQ48" i="15"/>
  <c r="AS48" i="15"/>
  <c r="AM92" i="15"/>
  <c r="AM91" i="15"/>
  <c r="AW85" i="15"/>
  <c r="AO79" i="15"/>
  <c r="AP79" i="15"/>
  <c r="AQ79" i="15"/>
  <c r="AZ40" i="15"/>
  <c r="AO67" i="15"/>
  <c r="AP67" i="15"/>
  <c r="AQ67" i="15"/>
  <c r="AS67" i="15"/>
  <c r="AP45" i="15"/>
  <c r="AQ45" i="15"/>
  <c r="AO8" i="15"/>
  <c r="AP8" i="15"/>
  <c r="AQ8" i="15"/>
  <c r="AS8" i="15"/>
  <c r="AP49" i="15"/>
  <c r="AQ49" i="15"/>
  <c r="AM57" i="15"/>
  <c r="AZ8" i="15"/>
  <c r="AW142" i="15"/>
  <c r="AM141" i="15"/>
  <c r="AW107" i="15"/>
  <c r="AO104" i="15"/>
  <c r="AP104" i="15"/>
  <c r="AQ104" i="15"/>
  <c r="AW87" i="15"/>
  <c r="AW81" i="15"/>
  <c r="AM51" i="15"/>
  <c r="AM47" i="15"/>
  <c r="AW40" i="15"/>
  <c r="AW33" i="15"/>
  <c r="AZ42" i="15"/>
  <c r="AW16" i="15"/>
  <c r="AW9" i="15"/>
  <c r="AM20" i="15"/>
  <c r="AZ17" i="15"/>
  <c r="AW11" i="15"/>
  <c r="AZ10" i="15"/>
  <c r="AW66" i="15"/>
  <c r="AZ50" i="15"/>
  <c r="AZ46" i="15"/>
  <c r="AZ14" i="15"/>
  <c r="AS44" i="15"/>
  <c r="AS39" i="15"/>
  <c r="AS7" i="15"/>
  <c r="AQ63" i="15"/>
  <c r="AQ44" i="15"/>
  <c r="AS43" i="15"/>
  <c r="AQ39" i="15"/>
  <c r="AQ36" i="15"/>
  <c r="AS35" i="15"/>
  <c r="AS16" i="15"/>
  <c r="AS12" i="15"/>
  <c r="AQ7" i="15"/>
  <c r="AW185" i="15"/>
  <c r="AM177" i="15"/>
  <c r="AM162" i="15"/>
  <c r="AW153" i="15"/>
  <c r="AW138" i="15"/>
  <c r="AM100" i="15"/>
  <c r="AM77" i="15"/>
  <c r="AP63" i="15"/>
  <c r="AP44" i="15"/>
  <c r="AQ43" i="15"/>
  <c r="AP39" i="15"/>
  <c r="AS38" i="15"/>
  <c r="AP36" i="15"/>
  <c r="AQ35" i="15"/>
  <c r="AM32" i="15"/>
  <c r="AZ21" i="15"/>
  <c r="AW18" i="15"/>
  <c r="AQ16" i="15"/>
  <c r="AQ12" i="15"/>
  <c r="AS11" i="15"/>
  <c r="AP7" i="15"/>
  <c r="AM6" i="15"/>
  <c r="AW219" i="15"/>
  <c r="AM204" i="15"/>
  <c r="AW186" i="15"/>
  <c r="AM176" i="15"/>
  <c r="AM159" i="15"/>
  <c r="AM142" i="15"/>
  <c r="AW130" i="15"/>
  <c r="AW118" i="15"/>
  <c r="AW116" i="15"/>
  <c r="AM108" i="15"/>
  <c r="AM105" i="15"/>
  <c r="AM102" i="15"/>
  <c r="AW97" i="15"/>
  <c r="AW94" i="15"/>
  <c r="AM83" i="15"/>
  <c r="AM82" i="15"/>
  <c r="AM80" i="15"/>
  <c r="AM75" i="15"/>
  <c r="AW71" i="15"/>
  <c r="AM64" i="15"/>
  <c r="AW55" i="15"/>
  <c r="AS51" i="15"/>
  <c r="AS47" i="15"/>
  <c r="AM45" i="15"/>
  <c r="AP43" i="15"/>
  <c r="AS42" i="15"/>
  <c r="AM40" i="15"/>
  <c r="AO38" i="15"/>
  <c r="AP35" i="15"/>
  <c r="AW28" i="15"/>
  <c r="AW21" i="15"/>
  <c r="AP16" i="15"/>
  <c r="AS15" i="15"/>
  <c r="AP12" i="15"/>
  <c r="AQ11" i="15"/>
  <c r="AS10" i="15"/>
  <c r="AW115" i="15"/>
  <c r="AM107" i="15"/>
  <c r="AM106" i="15"/>
  <c r="AM89" i="15"/>
  <c r="AW70" i="15"/>
  <c r="AM69" i="15"/>
  <c r="AW57" i="15"/>
  <c r="AQ51" i="15"/>
  <c r="AQ47" i="15"/>
  <c r="AM44" i="15"/>
  <c r="AO42" i="15"/>
  <c r="AM39" i="15"/>
  <c r="AM36" i="15"/>
  <c r="AW29" i="15"/>
  <c r="AW25" i="15"/>
  <c r="AW23" i="15"/>
  <c r="AZ22" i="15"/>
  <c r="AM17" i="15"/>
  <c r="AQ15" i="15"/>
  <c r="AS14" i="15"/>
  <c r="AP11" i="15"/>
  <c r="AW197" i="15"/>
  <c r="AW195" i="15"/>
  <c r="AW189" i="15"/>
  <c r="AM178" i="15"/>
  <c r="AM166" i="15"/>
  <c r="AW157" i="15"/>
  <c r="AM152" i="15"/>
  <c r="AM150" i="15"/>
  <c r="AM143" i="15"/>
  <c r="AM126" i="15"/>
  <c r="AM113" i="15"/>
  <c r="AM103" i="15"/>
  <c r="AW100" i="15"/>
  <c r="AS50" i="15"/>
  <c r="AO46" i="15"/>
  <c r="AM43" i="15"/>
  <c r="AW22" i="15"/>
  <c r="AM12" i="15"/>
  <c r="AW4" i="15"/>
  <c r="AZ793" i="15"/>
  <c r="AZ789" i="15"/>
  <c r="AQ687" i="15"/>
  <c r="AQ683" i="15"/>
  <c r="AM603" i="15"/>
  <c r="AM591" i="15"/>
  <c r="AW581" i="15"/>
  <c r="AP579" i="15"/>
  <c r="AQ579" i="15"/>
  <c r="AM576" i="15"/>
  <c r="AM575" i="15"/>
  <c r="AZ523" i="15"/>
  <c r="AO523" i="15"/>
  <c r="AP523" i="15"/>
  <c r="AQ523" i="15"/>
  <c r="AS523" i="15"/>
  <c r="AZ631" i="15"/>
  <c r="AZ688" i="15"/>
  <c r="AZ684" i="15"/>
  <c r="AZ678" i="15"/>
  <c r="AZ670" i="15"/>
  <c r="AM668" i="15"/>
  <c r="AM660" i="15"/>
  <c r="AM652" i="15"/>
  <c r="AM644" i="15"/>
  <c r="AM636" i="15"/>
  <c r="AO635" i="15"/>
  <c r="AM628" i="15"/>
  <c r="AO627" i="15"/>
  <c r="AM620" i="15"/>
  <c r="AO619" i="15"/>
  <c r="AM612" i="15"/>
  <c r="AO611" i="15"/>
  <c r="AW604" i="15"/>
  <c r="AM600" i="15"/>
  <c r="AW592" i="15"/>
  <c r="AM588" i="15"/>
  <c r="AM587" i="15"/>
  <c r="AW577" i="15"/>
  <c r="AP575" i="15"/>
  <c r="AQ575" i="15"/>
  <c r="AM572" i="15"/>
  <c r="AZ527" i="15"/>
  <c r="AO527" i="15"/>
  <c r="AP527" i="15"/>
  <c r="AQ527" i="15"/>
  <c r="AS527" i="15"/>
  <c r="AP492" i="15"/>
  <c r="AO492" i="15"/>
  <c r="AQ492" i="15"/>
  <c r="AS492" i="15"/>
  <c r="AZ492" i="15"/>
  <c r="AP484" i="15"/>
  <c r="AO484" i="15"/>
  <c r="AQ484" i="15"/>
  <c r="AS484" i="15"/>
  <c r="AZ484" i="15"/>
  <c r="AP476" i="15"/>
  <c r="AO476" i="15"/>
  <c r="AQ476" i="15"/>
  <c r="AS476" i="15"/>
  <c r="AZ476" i="15"/>
  <c r="AP468" i="15"/>
  <c r="AO468" i="15"/>
  <c r="AQ468" i="15"/>
  <c r="AS468" i="15"/>
  <c r="AZ468" i="15"/>
  <c r="AP425" i="15"/>
  <c r="AO425" i="15"/>
  <c r="AQ425" i="15"/>
  <c r="AS425" i="15"/>
  <c r="AZ325" i="15"/>
  <c r="AO325" i="15"/>
  <c r="AP325" i="15"/>
  <c r="AQ325" i="15"/>
  <c r="AS325" i="15"/>
  <c r="AP500" i="15"/>
  <c r="AO500" i="15"/>
  <c r="AQ500" i="15"/>
  <c r="AS500" i="15"/>
  <c r="AZ500" i="15"/>
  <c r="AP460" i="15"/>
  <c r="AO460" i="15"/>
  <c r="AQ460" i="15"/>
  <c r="AS460" i="15"/>
  <c r="AZ460" i="15"/>
  <c r="AZ377" i="15"/>
  <c r="AO377" i="15"/>
  <c r="AP377" i="15"/>
  <c r="AQ377" i="15"/>
  <c r="AS377" i="15"/>
  <c r="AZ663" i="15"/>
  <c r="AZ647" i="15"/>
  <c r="AS789" i="15"/>
  <c r="AS785" i="15"/>
  <c r="AS761" i="15"/>
  <c r="AS745" i="15"/>
  <c r="AS741" i="15"/>
  <c r="AS737" i="15"/>
  <c r="AS733" i="15"/>
  <c r="AS729" i="15"/>
  <c r="AS725" i="15"/>
  <c r="AS721" i="15"/>
  <c r="AS717" i="15"/>
  <c r="AS713" i="15"/>
  <c r="AS709" i="15"/>
  <c r="AS705" i="15"/>
  <c r="AS701" i="15"/>
  <c r="AS697" i="15"/>
  <c r="AS693" i="15"/>
  <c r="AS689" i="15"/>
  <c r="AS685" i="15"/>
  <c r="AZ683" i="15"/>
  <c r="AW653" i="15"/>
  <c r="AW645" i="15"/>
  <c r="AW637" i="15"/>
  <c r="AW629" i="15"/>
  <c r="AW621" i="15"/>
  <c r="AW613" i="15"/>
  <c r="AS607" i="15"/>
  <c r="AW602" i="15"/>
  <c r="AS595" i="15"/>
  <c r="AW590" i="15"/>
  <c r="AM585" i="15"/>
  <c r="AW574" i="15"/>
  <c r="AZ571" i="15"/>
  <c r="AP571" i="15"/>
  <c r="AQ571" i="15"/>
  <c r="AM568" i="15"/>
  <c r="AP413" i="15"/>
  <c r="AO413" i="15"/>
  <c r="AQ413" i="15"/>
  <c r="AS413" i="15"/>
  <c r="AP69" i="15"/>
  <c r="AQ69" i="15"/>
  <c r="AS69" i="15"/>
  <c r="AO69" i="15"/>
  <c r="AZ69" i="15"/>
  <c r="AS777" i="15"/>
  <c r="AS773" i="15"/>
  <c r="AS769" i="15"/>
  <c r="AS749" i="15"/>
  <c r="AQ789" i="15"/>
  <c r="AQ781" i="15"/>
  <c r="AQ773" i="15"/>
  <c r="AQ769" i="15"/>
  <c r="AQ765" i="15"/>
  <c r="AQ761" i="15"/>
  <c r="AQ757" i="15"/>
  <c r="AQ753" i="15"/>
  <c r="AQ749" i="15"/>
  <c r="AQ745" i="15"/>
  <c r="AQ741" i="15"/>
  <c r="AQ737" i="15"/>
  <c r="AQ733" i="15"/>
  <c r="AQ729" i="15"/>
  <c r="AQ725" i="15"/>
  <c r="AQ721" i="15"/>
  <c r="AQ717" i="15"/>
  <c r="AQ713" i="15"/>
  <c r="AQ709" i="15"/>
  <c r="AQ705" i="15"/>
  <c r="AQ701" i="15"/>
  <c r="AQ697" i="15"/>
  <c r="AQ693" i="15"/>
  <c r="AQ689" i="15"/>
  <c r="AQ685" i="15"/>
  <c r="AM609" i="15"/>
  <c r="AQ607" i="15"/>
  <c r="AW601" i="15"/>
  <c r="AQ595" i="15"/>
  <c r="AP587" i="15"/>
  <c r="AQ587" i="15"/>
  <c r="AZ531" i="15"/>
  <c r="AO531" i="15"/>
  <c r="AP531" i="15"/>
  <c r="AQ531" i="15"/>
  <c r="AS531" i="15"/>
  <c r="AM515" i="15"/>
  <c r="AP508" i="15"/>
  <c r="AO508" i="15"/>
  <c r="AQ508" i="15"/>
  <c r="AS508" i="15"/>
  <c r="AZ508" i="15"/>
  <c r="AS793" i="15"/>
  <c r="AS781" i="15"/>
  <c r="AS765" i="15"/>
  <c r="AS757" i="15"/>
  <c r="AS753" i="15"/>
  <c r="AQ793" i="15"/>
  <c r="AQ785" i="15"/>
  <c r="AQ777" i="15"/>
  <c r="AP793" i="15"/>
  <c r="AP789" i="15"/>
  <c r="AP785" i="15"/>
  <c r="AP781" i="15"/>
  <c r="AP777" i="15"/>
  <c r="AP773" i="15"/>
  <c r="AP769" i="15"/>
  <c r="AP765" i="15"/>
  <c r="AP761" i="15"/>
  <c r="AP757" i="15"/>
  <c r="AP753" i="15"/>
  <c r="AP749" i="15"/>
  <c r="AP745" i="15"/>
  <c r="AP741" i="15"/>
  <c r="AP737" i="15"/>
  <c r="AP733" i="15"/>
  <c r="AP729" i="15"/>
  <c r="AP725" i="15"/>
  <c r="AP721" i="15"/>
  <c r="AP717" i="15"/>
  <c r="AP713" i="15"/>
  <c r="AP709" i="15"/>
  <c r="AP705" i="15"/>
  <c r="AP701" i="15"/>
  <c r="AP697" i="15"/>
  <c r="AP693" i="15"/>
  <c r="AP689" i="15"/>
  <c r="AP685" i="15"/>
  <c r="AS679" i="15"/>
  <c r="AS671" i="15"/>
  <c r="AS663" i="15"/>
  <c r="AS655" i="15"/>
  <c r="AW652" i="15"/>
  <c r="AS647" i="15"/>
  <c r="AW644" i="15"/>
  <c r="AS639" i="15"/>
  <c r="AW636" i="15"/>
  <c r="AS631" i="15"/>
  <c r="AW628" i="15"/>
  <c r="AS623" i="15"/>
  <c r="AW620" i="15"/>
  <c r="AS615" i="15"/>
  <c r="AW612" i="15"/>
  <c r="AM608" i="15"/>
  <c r="AW600" i="15"/>
  <c r="AM596" i="15"/>
  <c r="AO595" i="15"/>
  <c r="AW588" i="15"/>
  <c r="AZ587" i="15"/>
  <c r="AS579" i="15"/>
  <c r="AW570" i="15"/>
  <c r="AZ567" i="15"/>
  <c r="AP567" i="15"/>
  <c r="AQ567" i="15"/>
  <c r="AP452" i="15"/>
  <c r="AO452" i="15"/>
  <c r="AQ452" i="15"/>
  <c r="AS452" i="15"/>
  <c r="AZ452" i="15"/>
  <c r="AZ425" i="15"/>
  <c r="AO781" i="15"/>
  <c r="AO777" i="15"/>
  <c r="AO761" i="15"/>
  <c r="AO757" i="15"/>
  <c r="AO753" i="15"/>
  <c r="AO749" i="15"/>
  <c r="AO745" i="15"/>
  <c r="AO741" i="15"/>
  <c r="AO737" i="15"/>
  <c r="AO733" i="15"/>
  <c r="AO729" i="15"/>
  <c r="AO725" i="15"/>
  <c r="AO721" i="15"/>
  <c r="AO717" i="15"/>
  <c r="AO713" i="15"/>
  <c r="AO709" i="15"/>
  <c r="AO705" i="15"/>
  <c r="AS704" i="15"/>
  <c r="AO701" i="15"/>
  <c r="AS700" i="15"/>
  <c r="AO697" i="15"/>
  <c r="AS696" i="15"/>
  <c r="AO693" i="15"/>
  <c r="AS692" i="15"/>
  <c r="AO689" i="15"/>
  <c r="AS688" i="15"/>
  <c r="AO685" i="15"/>
  <c r="AS684" i="15"/>
  <c r="AQ679" i="15"/>
  <c r="AS678" i="15"/>
  <c r="AQ671" i="15"/>
  <c r="AS670" i="15"/>
  <c r="AQ663" i="15"/>
  <c r="AS662" i="15"/>
  <c r="AQ655" i="15"/>
  <c r="AS654" i="15"/>
  <c r="AQ647" i="15"/>
  <c r="AQ639" i="15"/>
  <c r="AQ631" i="15"/>
  <c r="AQ623" i="15"/>
  <c r="AQ615" i="15"/>
  <c r="AM561" i="15"/>
  <c r="AP516" i="15"/>
  <c r="AO516" i="15"/>
  <c r="AQ516" i="15"/>
  <c r="AS516" i="15"/>
  <c r="AZ516" i="15"/>
  <c r="AZ615" i="15"/>
  <c r="AP436" i="15"/>
  <c r="AO436" i="15"/>
  <c r="AQ436" i="15"/>
  <c r="AS436" i="15"/>
  <c r="AZ436" i="15"/>
  <c r="AP89" i="15"/>
  <c r="AZ89" i="15"/>
  <c r="AO89" i="15"/>
  <c r="AQ89" i="15"/>
  <c r="AS89" i="15"/>
  <c r="AO769" i="15"/>
  <c r="AQ748" i="15"/>
  <c r="AQ744" i="15"/>
  <c r="AQ740" i="15"/>
  <c r="AQ736" i="15"/>
  <c r="AQ732" i="15"/>
  <c r="AQ728" i="15"/>
  <c r="AQ724" i="15"/>
  <c r="AQ720" i="15"/>
  <c r="AQ716" i="15"/>
  <c r="AQ712" i="15"/>
  <c r="AQ708" i="15"/>
  <c r="AQ704" i="15"/>
  <c r="AQ700" i="15"/>
  <c r="AQ696" i="15"/>
  <c r="AQ692" i="15"/>
  <c r="AQ688" i="15"/>
  <c r="AQ684" i="15"/>
  <c r="AM680" i="15"/>
  <c r="AO679" i="15"/>
  <c r="AQ678" i="15"/>
  <c r="AM672" i="15"/>
  <c r="AO671" i="15"/>
  <c r="AQ670" i="15"/>
  <c r="AM664" i="15"/>
  <c r="AO663" i="15"/>
  <c r="AQ662" i="15"/>
  <c r="AM656" i="15"/>
  <c r="AO655" i="15"/>
  <c r="AQ654" i="15"/>
  <c r="AM648" i="15"/>
  <c r="AO647" i="15"/>
  <c r="AQ646" i="15"/>
  <c r="AM640" i="15"/>
  <c r="AO639" i="15"/>
  <c r="AQ638" i="15"/>
  <c r="AM632" i="15"/>
  <c r="AO631" i="15"/>
  <c r="AQ630" i="15"/>
  <c r="AM624" i="15"/>
  <c r="AO623" i="15"/>
  <c r="AQ622" i="15"/>
  <c r="AM616" i="15"/>
  <c r="AO615" i="15"/>
  <c r="AQ614" i="15"/>
  <c r="AW610" i="15"/>
  <c r="AS603" i="15"/>
  <c r="AW598" i="15"/>
  <c r="AS591" i="15"/>
  <c r="AW585" i="15"/>
  <c r="AP583" i="15"/>
  <c r="AQ583" i="15"/>
  <c r="AM580" i="15"/>
  <c r="AM579" i="15"/>
  <c r="AW566" i="15"/>
  <c r="AZ563" i="15"/>
  <c r="AP563" i="15"/>
  <c r="AQ563" i="15"/>
  <c r="AZ535" i="15"/>
  <c r="AO535" i="15"/>
  <c r="AP535" i="15"/>
  <c r="AQ535" i="15"/>
  <c r="AS535" i="15"/>
  <c r="AZ413" i="15"/>
  <c r="AZ679" i="15"/>
  <c r="AO785" i="15"/>
  <c r="AO773" i="15"/>
  <c r="AO765" i="15"/>
  <c r="AP700" i="15"/>
  <c r="AP696" i="15"/>
  <c r="AP692" i="15"/>
  <c r="AP688" i="15"/>
  <c r="AP684" i="15"/>
  <c r="AM679" i="15"/>
  <c r="AO678" i="15"/>
  <c r="AM671" i="15"/>
  <c r="AO670" i="15"/>
  <c r="AM663" i="15"/>
  <c r="AO662" i="15"/>
  <c r="AM655" i="15"/>
  <c r="AO654" i="15"/>
  <c r="AM647" i="15"/>
  <c r="AO646" i="15"/>
  <c r="AM639" i="15"/>
  <c r="AO638" i="15"/>
  <c r="AM631" i="15"/>
  <c r="AO630" i="15"/>
  <c r="AM623" i="15"/>
  <c r="AO622" i="15"/>
  <c r="AM615" i="15"/>
  <c r="AO614" i="15"/>
  <c r="AW609" i="15"/>
  <c r="AM605" i="15"/>
  <c r="AQ603" i="15"/>
  <c r="AW597" i="15"/>
  <c r="AM593" i="15"/>
  <c r="AQ591" i="15"/>
  <c r="AW584" i="15"/>
  <c r="AS575" i="15"/>
  <c r="AW565" i="15"/>
  <c r="AZ559" i="15"/>
  <c r="AO559" i="15"/>
  <c r="AP559" i="15"/>
  <c r="AQ559" i="15"/>
  <c r="AZ555" i="15"/>
  <c r="AO555" i="15"/>
  <c r="AP555" i="15"/>
  <c r="AQ555" i="15"/>
  <c r="AS555" i="15"/>
  <c r="AZ551" i="15"/>
  <c r="AO551" i="15"/>
  <c r="AP551" i="15"/>
  <c r="AQ551" i="15"/>
  <c r="AS551" i="15"/>
  <c r="AZ547" i="15"/>
  <c r="AO547" i="15"/>
  <c r="AP547" i="15"/>
  <c r="AQ547" i="15"/>
  <c r="AS547" i="15"/>
  <c r="AZ543" i="15"/>
  <c r="AO543" i="15"/>
  <c r="AP543" i="15"/>
  <c r="AQ543" i="15"/>
  <c r="AS543" i="15"/>
  <c r="AZ539" i="15"/>
  <c r="AO539" i="15"/>
  <c r="AP539" i="15"/>
  <c r="AQ539" i="15"/>
  <c r="AS539" i="15"/>
  <c r="AP444" i="15"/>
  <c r="AO444" i="15"/>
  <c r="AQ444" i="15"/>
  <c r="AS444" i="15"/>
  <c r="AZ444" i="15"/>
  <c r="AZ639" i="15"/>
  <c r="AW625" i="15"/>
  <c r="AW617" i="15"/>
  <c r="AW608" i="15"/>
  <c r="AM604" i="15"/>
  <c r="AW596" i="15"/>
  <c r="AM592" i="15"/>
  <c r="AW582" i="15"/>
  <c r="AM577" i="15"/>
  <c r="AO575" i="15"/>
  <c r="AW562" i="15"/>
  <c r="AZ389" i="15"/>
  <c r="AP389" i="15"/>
  <c r="AQ389" i="15"/>
  <c r="AO389" i="15"/>
  <c r="AS389" i="15"/>
  <c r="AQ533" i="15"/>
  <c r="AQ529" i="15"/>
  <c r="AQ525" i="15"/>
  <c r="AQ521" i="15"/>
  <c r="AS520" i="15"/>
  <c r="AQ513" i="15"/>
  <c r="AS512" i="15"/>
  <c r="AQ505" i="15"/>
  <c r="AS504" i="15"/>
  <c r="AQ497" i="15"/>
  <c r="AS496" i="15"/>
  <c r="AQ489" i="15"/>
  <c r="AQ481" i="15"/>
  <c r="AQ473" i="15"/>
  <c r="AQ465" i="15"/>
  <c r="AW427" i="15"/>
  <c r="AM423" i="15"/>
  <c r="AW415" i="15"/>
  <c r="AM411" i="15"/>
  <c r="AW396" i="15"/>
  <c r="AW395" i="15"/>
  <c r="AP393" i="15"/>
  <c r="AQ393" i="15"/>
  <c r="AM386" i="15"/>
  <c r="AM383" i="15"/>
  <c r="AZ373" i="15"/>
  <c r="AO373" i="15"/>
  <c r="AP373" i="15"/>
  <c r="AQ373" i="15"/>
  <c r="AS373" i="15"/>
  <c r="AM407" i="15"/>
  <c r="AW392" i="15"/>
  <c r="AW391" i="15"/>
  <c r="AZ385" i="15"/>
  <c r="AP385" i="15"/>
  <c r="AQ385" i="15"/>
  <c r="AZ381" i="15"/>
  <c r="AO381" i="15"/>
  <c r="AP381" i="15"/>
  <c r="AQ381" i="15"/>
  <c r="AZ341" i="15"/>
  <c r="AO341" i="15"/>
  <c r="AP341" i="15"/>
  <c r="AQ341" i="15"/>
  <c r="AS341" i="15"/>
  <c r="AP255" i="15"/>
  <c r="AQ255" i="15"/>
  <c r="AO255" i="15"/>
  <c r="AS255" i="15"/>
  <c r="AZ255" i="15"/>
  <c r="AW483" i="15"/>
  <c r="AW475" i="15"/>
  <c r="AW467" i="15"/>
  <c r="AW459" i="15"/>
  <c r="AW451" i="15"/>
  <c r="AW443" i="15"/>
  <c r="AW435" i="15"/>
  <c r="AW424" i="15"/>
  <c r="AP409" i="15"/>
  <c r="AQ409" i="15"/>
  <c r="AW384" i="15"/>
  <c r="AZ345" i="15"/>
  <c r="AO345" i="15"/>
  <c r="AP345" i="15"/>
  <c r="AQ345" i="15"/>
  <c r="AS345" i="15"/>
  <c r="AO311" i="15"/>
  <c r="AP311" i="15"/>
  <c r="AQ311" i="15"/>
  <c r="AS311" i="15"/>
  <c r="AZ311" i="15"/>
  <c r="AW458" i="15"/>
  <c r="AW450" i="15"/>
  <c r="AW442" i="15"/>
  <c r="AW434" i="15"/>
  <c r="AM430" i="15"/>
  <c r="AW422" i="15"/>
  <c r="AM418" i="15"/>
  <c r="AW410" i="15"/>
  <c r="AZ409" i="15"/>
  <c r="AM402" i="15"/>
  <c r="AM401" i="15"/>
  <c r="AZ329" i="15"/>
  <c r="AO329" i="15"/>
  <c r="AP329" i="15"/>
  <c r="AQ329" i="15"/>
  <c r="AS329" i="15"/>
  <c r="AP405" i="15"/>
  <c r="AQ405" i="15"/>
  <c r="AZ349" i="15"/>
  <c r="AO349" i="15"/>
  <c r="AP349" i="15"/>
  <c r="AQ349" i="15"/>
  <c r="AS349" i="15"/>
  <c r="AO295" i="15"/>
  <c r="AP295" i="15"/>
  <c r="AQ295" i="15"/>
  <c r="AS295" i="15"/>
  <c r="AZ295" i="15"/>
  <c r="AO279" i="15"/>
  <c r="AP279" i="15"/>
  <c r="AQ279" i="15"/>
  <c r="AS279" i="15"/>
  <c r="AZ279" i="15"/>
  <c r="AM518" i="15"/>
  <c r="AM510" i="15"/>
  <c r="AM502" i="15"/>
  <c r="AM494" i="15"/>
  <c r="AM486" i="15"/>
  <c r="AM478" i="15"/>
  <c r="AM470" i="15"/>
  <c r="AM462" i="15"/>
  <c r="AM454" i="15"/>
  <c r="AM446" i="15"/>
  <c r="AM438" i="15"/>
  <c r="AW432" i="15"/>
  <c r="AW420" i="15"/>
  <c r="AW406" i="15"/>
  <c r="AZ405" i="15"/>
  <c r="AM398" i="15"/>
  <c r="AM397" i="15"/>
  <c r="AS393" i="15"/>
  <c r="AZ353" i="15"/>
  <c r="AO353" i="15"/>
  <c r="AP353" i="15"/>
  <c r="AQ353" i="15"/>
  <c r="AS353" i="15"/>
  <c r="AM517" i="15"/>
  <c r="AM509" i="15"/>
  <c r="AP401" i="15"/>
  <c r="AQ401" i="15"/>
  <c r="AO393" i="15"/>
  <c r="AZ357" i="15"/>
  <c r="AO357" i="15"/>
  <c r="AP357" i="15"/>
  <c r="AQ357" i="15"/>
  <c r="AS357" i="15"/>
  <c r="AZ333" i="15"/>
  <c r="AO333" i="15"/>
  <c r="AP333" i="15"/>
  <c r="AQ333" i="15"/>
  <c r="AS333" i="15"/>
  <c r="AM426" i="15"/>
  <c r="AW418" i="15"/>
  <c r="AM414" i="15"/>
  <c r="AW402" i="15"/>
  <c r="AZ401" i="15"/>
  <c r="AS385" i="15"/>
  <c r="AZ361" i="15"/>
  <c r="AO361" i="15"/>
  <c r="AP361" i="15"/>
  <c r="AQ361" i="15"/>
  <c r="AS361" i="15"/>
  <c r="AP534" i="15"/>
  <c r="AP530" i="15"/>
  <c r="AP526" i="15"/>
  <c r="AP522" i="15"/>
  <c r="AP397" i="15"/>
  <c r="AQ397" i="15"/>
  <c r="AO385" i="15"/>
  <c r="AS381" i="15"/>
  <c r="AZ365" i="15"/>
  <c r="AO365" i="15"/>
  <c r="AP365" i="15"/>
  <c r="AQ365" i="15"/>
  <c r="AS365" i="15"/>
  <c r="AS521" i="15"/>
  <c r="AS513" i="15"/>
  <c r="AS505" i="15"/>
  <c r="AW502" i="15"/>
  <c r="AS497" i="15"/>
  <c r="AW494" i="15"/>
  <c r="AS489" i="15"/>
  <c r="AW486" i="15"/>
  <c r="AS481" i="15"/>
  <c r="AW478" i="15"/>
  <c r="AS473" i="15"/>
  <c r="AW470" i="15"/>
  <c r="AS465" i="15"/>
  <c r="AW462" i="15"/>
  <c r="AS457" i="15"/>
  <c r="AW454" i="15"/>
  <c r="AS449" i="15"/>
  <c r="AW446" i="15"/>
  <c r="AS441" i="15"/>
  <c r="AW438" i="15"/>
  <c r="AS433" i="15"/>
  <c r="AW428" i="15"/>
  <c r="AS421" i="15"/>
  <c r="AW416" i="15"/>
  <c r="AS409" i="15"/>
  <c r="AW398" i="15"/>
  <c r="AZ397" i="15"/>
  <c r="AM390" i="15"/>
  <c r="AM387" i="15"/>
  <c r="AZ369" i="15"/>
  <c r="AO369" i="15"/>
  <c r="AP369" i="15"/>
  <c r="AQ369" i="15"/>
  <c r="AS369" i="15"/>
  <c r="AZ337" i="15"/>
  <c r="AO337" i="15"/>
  <c r="AP337" i="15"/>
  <c r="AQ337" i="15"/>
  <c r="AS337" i="15"/>
  <c r="AZ321" i="15"/>
  <c r="AO321" i="15"/>
  <c r="AP321" i="15"/>
  <c r="AQ321" i="15"/>
  <c r="AS321" i="15"/>
  <c r="AW261" i="15"/>
  <c r="AW260" i="15"/>
  <c r="AO230" i="15"/>
  <c r="AP230" i="15"/>
  <c r="AQ230" i="15"/>
  <c r="AS230" i="15"/>
  <c r="AZ230" i="15"/>
  <c r="AW316" i="15"/>
  <c r="AZ310" i="15"/>
  <c r="AW300" i="15"/>
  <c r="AW284" i="15"/>
  <c r="AZ166" i="15"/>
  <c r="AO166" i="15"/>
  <c r="AP166" i="15"/>
  <c r="AQ166" i="15"/>
  <c r="AS166" i="15"/>
  <c r="AS317" i="15"/>
  <c r="AS301" i="15"/>
  <c r="AM287" i="15"/>
  <c r="AS285" i="15"/>
  <c r="AQ317" i="15"/>
  <c r="AS306" i="15"/>
  <c r="AW304" i="15"/>
  <c r="AQ301" i="15"/>
  <c r="AS290" i="15"/>
  <c r="AQ285" i="15"/>
  <c r="AZ170" i="15"/>
  <c r="AO170" i="15"/>
  <c r="AP170" i="15"/>
  <c r="AQ170" i="15"/>
  <c r="AS170" i="15"/>
  <c r="AP317" i="15"/>
  <c r="AQ306" i="15"/>
  <c r="AP301" i="15"/>
  <c r="AQ290" i="15"/>
  <c r="AP285" i="15"/>
  <c r="AM264" i="15"/>
  <c r="AO317" i="15"/>
  <c r="AO306" i="15"/>
  <c r="AS305" i="15"/>
  <c r="AO301" i="15"/>
  <c r="AO290" i="15"/>
  <c r="AS289" i="15"/>
  <c r="AO285" i="15"/>
  <c r="AS340" i="15"/>
  <c r="AS336" i="15"/>
  <c r="AS332" i="15"/>
  <c r="AS328" i="15"/>
  <c r="AS324" i="15"/>
  <c r="AS320" i="15"/>
  <c r="AS310" i="15"/>
  <c r="AQ305" i="15"/>
  <c r="AS294" i="15"/>
  <c r="AQ289" i="15"/>
  <c r="AS278" i="15"/>
  <c r="AS271" i="15"/>
  <c r="AQ408" i="15"/>
  <c r="AQ404" i="15"/>
  <c r="AQ400" i="15"/>
  <c r="AQ396" i="15"/>
  <c r="AQ392" i="15"/>
  <c r="AQ388" i="15"/>
  <c r="AQ384" i="15"/>
  <c r="AQ380" i="15"/>
  <c r="AQ376" i="15"/>
  <c r="AQ372" i="15"/>
  <c r="AQ368" i="15"/>
  <c r="AQ364" i="15"/>
  <c r="AQ360" i="15"/>
  <c r="AQ356" i="15"/>
  <c r="AQ352" i="15"/>
  <c r="AQ348" i="15"/>
  <c r="AQ344" i="15"/>
  <c r="AQ340" i="15"/>
  <c r="AQ336" i="15"/>
  <c r="AQ332" i="15"/>
  <c r="AQ328" i="15"/>
  <c r="AQ324" i="15"/>
  <c r="AQ320" i="15"/>
  <c r="AS315" i="15"/>
  <c r="AQ310" i="15"/>
  <c r="AP305" i="15"/>
  <c r="AS299" i="15"/>
  <c r="AQ294" i="15"/>
  <c r="AP289" i="15"/>
  <c r="AS283" i="15"/>
  <c r="AQ278" i="15"/>
  <c r="AQ271" i="15"/>
  <c r="AS270" i="15"/>
  <c r="AW266" i="15"/>
  <c r="AP263" i="15"/>
  <c r="AQ263" i="15"/>
  <c r="AM257" i="15"/>
  <c r="AW242" i="15"/>
  <c r="AZ174" i="15"/>
  <c r="AO174" i="15"/>
  <c r="AP174" i="15"/>
  <c r="AQ174" i="15"/>
  <c r="AS174" i="15"/>
  <c r="AP348" i="15"/>
  <c r="AP344" i="15"/>
  <c r="AP340" i="15"/>
  <c r="AP336" i="15"/>
  <c r="AP332" i="15"/>
  <c r="AP328" i="15"/>
  <c r="AP324" i="15"/>
  <c r="AP320" i="15"/>
  <c r="AQ315" i="15"/>
  <c r="AO310" i="15"/>
  <c r="AS309" i="15"/>
  <c r="AQ299" i="15"/>
  <c r="AO294" i="15"/>
  <c r="AS293" i="15"/>
  <c r="AQ283" i="15"/>
  <c r="AM279" i="15"/>
  <c r="AO278" i="15"/>
  <c r="AS277" i="15"/>
  <c r="AO271" i="15"/>
  <c r="AQ270" i="15"/>
  <c r="AM256" i="15"/>
  <c r="AM249" i="15"/>
  <c r="AS314" i="15"/>
  <c r="AW312" i="15"/>
  <c r="AZ306" i="15"/>
  <c r="AS298" i="15"/>
  <c r="AW296" i="15"/>
  <c r="AZ290" i="15"/>
  <c r="AS282" i="15"/>
  <c r="AW280" i="15"/>
  <c r="AP277" i="15"/>
  <c r="AM271" i="15"/>
  <c r="AO270" i="15"/>
  <c r="AW262" i="15"/>
  <c r="AP259" i="15"/>
  <c r="AQ259" i="15"/>
  <c r="AM253" i="15"/>
  <c r="AM223" i="15"/>
  <c r="AO222" i="15"/>
  <c r="AM215" i="15"/>
  <c r="AO214" i="15"/>
  <c r="AM207" i="15"/>
  <c r="AO206" i="15"/>
  <c r="AM199" i="15"/>
  <c r="AO198" i="15"/>
  <c r="AW180" i="15"/>
  <c r="AZ178" i="15"/>
  <c r="AP178" i="15"/>
  <c r="AQ178" i="15"/>
  <c r="AO177" i="15"/>
  <c r="AP177" i="15"/>
  <c r="AQ177" i="15"/>
  <c r="AO173" i="15"/>
  <c r="AP173" i="15"/>
  <c r="AQ173" i="15"/>
  <c r="AS173" i="15"/>
  <c r="AO169" i="15"/>
  <c r="AP169" i="15"/>
  <c r="AQ169" i="15"/>
  <c r="AS169" i="15"/>
  <c r="AP190" i="15"/>
  <c r="AQ190" i="15"/>
  <c r="AW176" i="15"/>
  <c r="AZ152" i="15"/>
  <c r="AO152" i="15"/>
  <c r="AP152" i="15"/>
  <c r="AQ152" i="15"/>
  <c r="AS152" i="15"/>
  <c r="AP113" i="15"/>
  <c r="AZ113" i="15"/>
  <c r="AO113" i="15"/>
  <c r="AQ113" i="15"/>
  <c r="AS113" i="15"/>
  <c r="AW191" i="15"/>
  <c r="AZ190" i="15"/>
  <c r="AP189" i="15"/>
  <c r="AQ189" i="15"/>
  <c r="AM187" i="15"/>
  <c r="AM186" i="15"/>
  <c r="AO156" i="15"/>
  <c r="AP156" i="15"/>
  <c r="AQ156" i="15"/>
  <c r="AS156" i="15"/>
  <c r="AZ156" i="15"/>
  <c r="AZ136" i="15"/>
  <c r="AO136" i="15"/>
  <c r="AP136" i="15"/>
  <c r="AQ136" i="15"/>
  <c r="AS136" i="15"/>
  <c r="AQ251" i="15"/>
  <c r="AQ247" i="15"/>
  <c r="AQ243" i="15"/>
  <c r="AQ239" i="15"/>
  <c r="AQ235" i="15"/>
  <c r="AP226" i="15"/>
  <c r="AS225" i="15"/>
  <c r="AZ221" i="15"/>
  <c r="AQ218" i="15"/>
  <c r="AS217" i="15"/>
  <c r="AZ213" i="15"/>
  <c r="AS209" i="15"/>
  <c r="AZ205" i="15"/>
  <c r="AS201" i="15"/>
  <c r="AZ197" i="15"/>
  <c r="AW188" i="15"/>
  <c r="AP251" i="15"/>
  <c r="AP247" i="15"/>
  <c r="AP243" i="15"/>
  <c r="AP239" i="15"/>
  <c r="AP235" i="15"/>
  <c r="AQ225" i="15"/>
  <c r="AQ217" i="15"/>
  <c r="AQ209" i="15"/>
  <c r="AQ201" i="15"/>
  <c r="AP186" i="15"/>
  <c r="AQ186" i="15"/>
  <c r="AP157" i="15"/>
  <c r="AO157" i="15"/>
  <c r="AQ157" i="15"/>
  <c r="AS157" i="15"/>
  <c r="AZ157" i="15"/>
  <c r="AZ120" i="15"/>
  <c r="AO120" i="15"/>
  <c r="AP120" i="15"/>
  <c r="AQ120" i="15"/>
  <c r="AS120" i="15"/>
  <c r="AO247" i="15"/>
  <c r="AO243" i="15"/>
  <c r="AO239" i="15"/>
  <c r="AS238" i="15"/>
  <c r="AO235" i="15"/>
  <c r="AS234" i="15"/>
  <c r="AM226" i="15"/>
  <c r="AO225" i="15"/>
  <c r="AM218" i="15"/>
  <c r="AO217" i="15"/>
  <c r="AM210" i="15"/>
  <c r="AO209" i="15"/>
  <c r="AM202" i="15"/>
  <c r="AO201" i="15"/>
  <c r="AW187" i="15"/>
  <c r="AZ186" i="15"/>
  <c r="AP185" i="15"/>
  <c r="AQ185" i="15"/>
  <c r="AM183" i="15"/>
  <c r="AM182" i="15"/>
  <c r="AS178" i="15"/>
  <c r="AS177" i="15"/>
  <c r="AW146" i="15"/>
  <c r="AO178" i="15"/>
  <c r="AP141" i="15"/>
  <c r="AO141" i="15"/>
  <c r="AQ141" i="15"/>
  <c r="AS141" i="15"/>
  <c r="AZ141" i="15"/>
  <c r="AP74" i="15"/>
  <c r="AO74" i="15"/>
  <c r="AQ74" i="15"/>
  <c r="AS74" i="15"/>
  <c r="AZ74" i="15"/>
  <c r="AP246" i="15"/>
  <c r="AP242" i="15"/>
  <c r="AP238" i="15"/>
  <c r="AP234" i="15"/>
  <c r="AQ229" i="15"/>
  <c r="AP194" i="15"/>
  <c r="AQ194" i="15"/>
  <c r="AS190" i="15"/>
  <c r="AS189" i="15"/>
  <c r="AW184" i="15"/>
  <c r="AO161" i="15"/>
  <c r="AP161" i="15"/>
  <c r="AQ161" i="15"/>
  <c r="AS161" i="15"/>
  <c r="AZ161" i="15"/>
  <c r="AS245" i="15"/>
  <c r="AS241" i="15"/>
  <c r="AS237" i="15"/>
  <c r="AS233" i="15"/>
  <c r="AO229" i="15"/>
  <c r="AS228" i="15"/>
  <c r="AS222" i="15"/>
  <c r="AS214" i="15"/>
  <c r="AS206" i="15"/>
  <c r="AS198" i="15"/>
  <c r="AO190" i="15"/>
  <c r="AO189" i="15"/>
  <c r="AP182" i="15"/>
  <c r="AQ182" i="15"/>
  <c r="AO181" i="15"/>
  <c r="AP181" i="15"/>
  <c r="AQ181" i="15"/>
  <c r="AP125" i="15"/>
  <c r="AO125" i="15"/>
  <c r="AQ125" i="15"/>
  <c r="AS125" i="15"/>
  <c r="AZ125" i="15"/>
  <c r="AW231" i="15"/>
  <c r="AZ225" i="15"/>
  <c r="AQ222" i="15"/>
  <c r="AS221" i="15"/>
  <c r="AZ217" i="15"/>
  <c r="AQ214" i="15"/>
  <c r="AS213" i="15"/>
  <c r="AZ209" i="15"/>
  <c r="AQ206" i="15"/>
  <c r="AS205" i="15"/>
  <c r="AZ201" i="15"/>
  <c r="AQ198" i="15"/>
  <c r="AS197" i="15"/>
  <c r="AM191" i="15"/>
  <c r="AM190" i="15"/>
  <c r="AW183" i="15"/>
  <c r="AZ182" i="15"/>
  <c r="AZ181" i="15"/>
  <c r="AO165" i="15"/>
  <c r="AP165" i="15"/>
  <c r="AQ165" i="15"/>
  <c r="AS165" i="15"/>
  <c r="AZ165" i="15"/>
  <c r="AZ162" i="15"/>
  <c r="AO162" i="15"/>
  <c r="AP162" i="15"/>
  <c r="AQ162" i="15"/>
  <c r="AS162" i="15"/>
  <c r="AP145" i="15"/>
  <c r="AO145" i="15"/>
  <c r="AQ145" i="15"/>
  <c r="AS145" i="15"/>
  <c r="AZ145" i="15"/>
  <c r="AW147" i="15"/>
  <c r="AW131" i="15"/>
  <c r="AM111" i="15"/>
  <c r="AM110" i="15"/>
  <c r="AW103" i="15"/>
  <c r="AP101" i="15"/>
  <c r="AS101" i="15"/>
  <c r="AM99" i="15"/>
  <c r="AO98" i="15"/>
  <c r="AM87" i="15"/>
  <c r="AM86" i="15"/>
  <c r="AW79" i="15"/>
  <c r="AW76" i="15"/>
  <c r="AO66" i="15"/>
  <c r="AM52" i="15"/>
  <c r="AZ140" i="15"/>
  <c r="AZ124" i="15"/>
  <c r="AM118" i="15"/>
  <c r="AP70" i="15"/>
  <c r="AO70" i="15"/>
  <c r="AQ70" i="15"/>
  <c r="AP53" i="15"/>
  <c r="AQ53" i="15"/>
  <c r="AS53" i="15"/>
  <c r="AZ53" i="15"/>
  <c r="AO53" i="15"/>
  <c r="AW151" i="15"/>
  <c r="AW135" i="15"/>
  <c r="AZ129" i="15"/>
  <c r="AW119" i="15"/>
  <c r="AW112" i="15"/>
  <c r="AP110" i="15"/>
  <c r="AQ110" i="15"/>
  <c r="AM96" i="15"/>
  <c r="AW88" i="15"/>
  <c r="AP86" i="15"/>
  <c r="AQ86" i="15"/>
  <c r="AW72" i="15"/>
  <c r="AW68" i="15"/>
  <c r="AP109" i="15"/>
  <c r="AS109" i="15"/>
  <c r="AP85" i="15"/>
  <c r="AS85" i="15"/>
  <c r="AP61" i="15"/>
  <c r="AQ61" i="15"/>
  <c r="AS61" i="15"/>
  <c r="AP97" i="15"/>
  <c r="AZ97" i="15"/>
  <c r="AZ66" i="15"/>
  <c r="AP62" i="15"/>
  <c r="AO62" i="15"/>
  <c r="AQ62" i="15"/>
  <c r="AP158" i="15"/>
  <c r="AW155" i="15"/>
  <c r="AZ149" i="15"/>
  <c r="AP142" i="15"/>
  <c r="AW139" i="15"/>
  <c r="AZ133" i="15"/>
  <c r="AP126" i="15"/>
  <c r="AW123" i="15"/>
  <c r="AZ117" i="15"/>
  <c r="AS114" i="15"/>
  <c r="AW108" i="15"/>
  <c r="AQ101" i="15"/>
  <c r="AS90" i="15"/>
  <c r="AW84" i="15"/>
  <c r="AZ61" i="15"/>
  <c r="AW60" i="15"/>
  <c r="AP54" i="15"/>
  <c r="AO54" i="15"/>
  <c r="AQ54" i="15"/>
  <c r="AO158" i="15"/>
  <c r="AS146" i="15"/>
  <c r="AO142" i="15"/>
  <c r="AS130" i="15"/>
  <c r="AQ114" i="15"/>
  <c r="AM104" i="15"/>
  <c r="AO101" i="15"/>
  <c r="AW96" i="15"/>
  <c r="AP94" i="15"/>
  <c r="AQ94" i="15"/>
  <c r="AQ90" i="15"/>
  <c r="AM78" i="15"/>
  <c r="AW63" i="15"/>
  <c r="AZ62" i="15"/>
  <c r="AW61" i="15"/>
  <c r="AP58" i="15"/>
  <c r="AQ58" i="15"/>
  <c r="AQ146" i="15"/>
  <c r="AS140" i="15"/>
  <c r="AQ130" i="15"/>
  <c r="AS124" i="15"/>
  <c r="AO114" i="15"/>
  <c r="AP93" i="15"/>
  <c r="AS93" i="15"/>
  <c r="AO90" i="15"/>
  <c r="AZ54" i="15"/>
  <c r="AP146" i="15"/>
  <c r="AQ140" i="15"/>
  <c r="AP130" i="15"/>
  <c r="AS129" i="15"/>
  <c r="AQ124" i="15"/>
  <c r="AP105" i="15"/>
  <c r="AZ105" i="15"/>
  <c r="AP81" i="15"/>
  <c r="AZ81" i="15"/>
  <c r="AS150" i="15"/>
  <c r="AP140" i="15"/>
  <c r="AS134" i="15"/>
  <c r="AQ129" i="15"/>
  <c r="AP124" i="15"/>
  <c r="AS118" i="15"/>
  <c r="AS110" i="15"/>
  <c r="AQ109" i="15"/>
  <c r="AS98" i="15"/>
  <c r="AS97" i="15"/>
  <c r="AW92" i="15"/>
  <c r="AS86" i="15"/>
  <c r="AQ85" i="15"/>
  <c r="AP78" i="15"/>
  <c r="AO78" i="15"/>
  <c r="AQ78" i="15"/>
  <c r="AP77" i="15"/>
  <c r="AQ77" i="15"/>
  <c r="AS77" i="15"/>
  <c r="AS70" i="15"/>
  <c r="AS66" i="15"/>
  <c r="AM146" i="15"/>
  <c r="AM130" i="15"/>
  <c r="AO129" i="15"/>
  <c r="AM112" i="15"/>
  <c r="AO110" i="15"/>
  <c r="AO109" i="15"/>
  <c r="AW104" i="15"/>
  <c r="AP102" i="15"/>
  <c r="AQ102" i="15"/>
  <c r="AQ98" i="15"/>
  <c r="AQ97" i="15"/>
  <c r="AM88" i="15"/>
  <c r="AO86" i="15"/>
  <c r="AO85" i="15"/>
  <c r="AW80" i="15"/>
  <c r="AM70" i="15"/>
  <c r="AQ66" i="15"/>
  <c r="AO61" i="15"/>
  <c r="AM53" i="15"/>
  <c r="AM54" i="15"/>
  <c r="AM46" i="15"/>
  <c r="AO45" i="15"/>
  <c r="AM38" i="15"/>
  <c r="AW31" i="15"/>
  <c r="AZ30" i="15"/>
  <c r="AP29" i="15"/>
  <c r="AQ29" i="15"/>
  <c r="AM27" i="15"/>
  <c r="AM26" i="15"/>
  <c r="AW19" i="15"/>
  <c r="AZ18" i="15"/>
  <c r="AP17" i="15"/>
  <c r="AQ17" i="15"/>
  <c r="AM15" i="15"/>
  <c r="AM14" i="15"/>
  <c r="AW5" i="15"/>
  <c r="AW64" i="15"/>
  <c r="AS34" i="15"/>
  <c r="AS33" i="15"/>
  <c r="AS21" i="15"/>
  <c r="AS9" i="15"/>
  <c r="AP26" i="15"/>
  <c r="AQ26" i="15"/>
  <c r="AP14" i="15"/>
  <c r="AQ14" i="15"/>
  <c r="AS57" i="15"/>
  <c r="AQ50" i="15"/>
  <c r="AS49" i="15"/>
  <c r="AZ45" i="15"/>
  <c r="AQ42" i="15"/>
  <c r="AS41" i="15"/>
  <c r="AP37" i="15"/>
  <c r="AQ37" i="15"/>
  <c r="AM35" i="15"/>
  <c r="AM34" i="15"/>
  <c r="AW27" i="15"/>
  <c r="AP25" i="15"/>
  <c r="AQ25" i="15"/>
  <c r="AM23" i="15"/>
  <c r="AM22" i="15"/>
  <c r="AW15" i="15"/>
  <c r="AP13" i="15"/>
  <c r="AQ13" i="15"/>
  <c r="AM11" i="15"/>
  <c r="AM10" i="15"/>
  <c r="AQ41" i="15"/>
  <c r="AM74" i="15"/>
  <c r="AO73" i="15"/>
  <c r="AM66" i="15"/>
  <c r="AO65" i="15"/>
  <c r="AM58" i="15"/>
  <c r="AO57" i="15"/>
  <c r="AM50" i="15"/>
  <c r="AO49" i="15"/>
  <c r="AM42" i="15"/>
  <c r="AO41" i="15"/>
  <c r="AW36" i="15"/>
  <c r="AW24" i="15"/>
  <c r="AS18" i="15"/>
  <c r="AS17" i="15"/>
  <c r="AW12" i="15"/>
  <c r="AW52" i="15"/>
  <c r="AW44" i="15"/>
  <c r="AP34" i="15"/>
  <c r="AQ34" i="15"/>
  <c r="AP22" i="15"/>
  <c r="AQ22" i="15"/>
  <c r="AP10" i="15"/>
  <c r="AQ10" i="15"/>
  <c r="AP33" i="15"/>
  <c r="AQ33" i="15"/>
  <c r="AP21" i="15"/>
  <c r="AQ21" i="15"/>
  <c r="AP9" i="15"/>
  <c r="AQ9" i="15"/>
  <c r="AM7" i="15"/>
  <c r="AS46" i="15"/>
  <c r="AZ73" i="15"/>
  <c r="AZ65" i="15"/>
  <c r="AZ57" i="15"/>
  <c r="AZ49" i="15"/>
  <c r="AQ46" i="15"/>
  <c r="AS45" i="15"/>
  <c r="AZ41" i="15"/>
  <c r="AQ38" i="15"/>
  <c r="AS37" i="15"/>
  <c r="AW32" i="15"/>
  <c r="AS26" i="15"/>
  <c r="AS25" i="15"/>
  <c r="AW20" i="15"/>
  <c r="AS13" i="15"/>
  <c r="AW8" i="15"/>
  <c r="AP6" i="15"/>
  <c r="AQ6" i="15"/>
  <c r="AZ6" i="15"/>
  <c r="AM79" i="15"/>
  <c r="AM71" i="15"/>
  <c r="AM63" i="15"/>
  <c r="AP30" i="15"/>
  <c r="AQ30" i="15"/>
  <c r="AP18" i="15"/>
  <c r="AQ18" i="15"/>
  <c r="AO13" i="15"/>
  <c r="AO5" i="15"/>
  <c r="AQ5" i="15"/>
  <c r="L467" i="9" l="1"/>
  <c r="L453" i="9"/>
  <c r="L452" i="9"/>
  <c r="L461" i="9"/>
  <c r="L459" i="9"/>
  <c r="L468" i="9"/>
  <c r="L478" i="9"/>
  <c r="L466" i="9"/>
  <c r="L460" i="9"/>
  <c r="L456" i="9"/>
  <c r="L477" i="9"/>
  <c r="L465" i="9"/>
  <c r="L474" i="9"/>
  <c r="L470" i="9"/>
  <c r="L454" i="9"/>
  <c r="L476" i="9"/>
  <c r="L462" i="9"/>
  <c r="L475" i="9"/>
  <c r="L473" i="9"/>
  <c r="L455" i="9"/>
  <c r="L472" i="9"/>
  <c r="L458" i="9"/>
  <c r="L471" i="9"/>
  <c r="L457" i="9"/>
  <c r="L469" i="9"/>
  <c r="M30" i="23"/>
  <c r="P30" i="23" s="1"/>
  <c r="M26" i="23"/>
  <c r="P26" i="23" s="1"/>
  <c r="M20" i="23"/>
  <c r="P20" i="23" s="1"/>
  <c r="M16" i="23"/>
  <c r="P16" i="23" s="1"/>
  <c r="M10" i="23"/>
  <c r="P10" i="23" s="1"/>
  <c r="M6" i="23"/>
  <c r="M19" i="23"/>
  <c r="P19" i="23" s="1"/>
  <c r="O6" i="22"/>
  <c r="O8" i="22"/>
  <c r="M22" i="23"/>
  <c r="L18" i="23"/>
  <c r="O10" i="22"/>
  <c r="O21" i="23"/>
  <c r="O12" i="22"/>
  <c r="M31" i="23"/>
  <c r="P31" i="23" s="1"/>
  <c r="M11" i="23"/>
  <c r="P11" i="23" s="1"/>
  <c r="L17" i="23"/>
  <c r="L7" i="23"/>
  <c r="O20" i="23"/>
  <c r="O6" i="23"/>
  <c r="L30" i="23"/>
  <c r="L26" i="23"/>
  <c r="L20" i="23"/>
  <c r="L16" i="23"/>
  <c r="L10" i="23"/>
  <c r="L6" i="23"/>
  <c r="M25" i="23"/>
  <c r="M9" i="23"/>
  <c r="P9" i="23" s="1"/>
  <c r="O12" i="23"/>
  <c r="M28" i="23"/>
  <c r="P28" i="23" s="1"/>
  <c r="M8" i="23"/>
  <c r="P8" i="23" s="1"/>
  <c r="L28" i="23"/>
  <c r="L8" i="23"/>
  <c r="O27" i="23"/>
  <c r="O11" i="23"/>
  <c r="M27" i="23"/>
  <c r="P27" i="23" s="1"/>
  <c r="M7" i="23"/>
  <c r="P7" i="23" s="1"/>
  <c r="L21" i="23"/>
  <c r="O16" i="23"/>
  <c r="O29" i="23"/>
  <c r="O25" i="23"/>
  <c r="O19" i="23"/>
  <c r="O15" i="23"/>
  <c r="O9" i="23"/>
  <c r="O11" i="22"/>
  <c r="M29" i="23"/>
  <c r="P29" i="23" s="1"/>
  <c r="M15" i="23"/>
  <c r="P15" i="23" s="1"/>
  <c r="O18" i="23"/>
  <c r="O8" i="23"/>
  <c r="M18" i="23"/>
  <c r="P18" i="23" s="1"/>
  <c r="O9" i="22"/>
  <c r="L22" i="23"/>
  <c r="O17" i="23"/>
  <c r="M21" i="23"/>
  <c r="P21" i="23" s="1"/>
  <c r="L31" i="23"/>
  <c r="L11" i="23"/>
  <c r="O26" i="23"/>
  <c r="O35" i="23"/>
  <c r="L29" i="23"/>
  <c r="L25" i="23"/>
  <c r="L19" i="23"/>
  <c r="L15" i="23"/>
  <c r="L9" i="23"/>
  <c r="O7" i="22"/>
  <c r="O32" i="23"/>
  <c r="O28" i="23"/>
  <c r="O22" i="23"/>
  <c r="M32" i="23"/>
  <c r="P32" i="23" s="1"/>
  <c r="M12" i="23"/>
  <c r="P12" i="23" s="1"/>
  <c r="L32" i="23"/>
  <c r="L12" i="23"/>
  <c r="O31" i="23"/>
  <c r="O7" i="23"/>
  <c r="M17" i="23"/>
  <c r="P17" i="23" s="1"/>
  <c r="L27" i="23"/>
  <c r="O30" i="23"/>
  <c r="O10" i="23"/>
  <c r="M22" i="22"/>
  <c r="P22" i="22" s="1"/>
  <c r="L22" i="22"/>
  <c r="O22" i="22"/>
  <c r="AF542" i="9"/>
  <c r="O35" i="22"/>
  <c r="O32" i="22"/>
  <c r="L28" i="22"/>
  <c r="L21" i="22"/>
  <c r="L17" i="22"/>
  <c r="L7" i="22"/>
  <c r="M26" i="22"/>
  <c r="P26" i="22" s="1"/>
  <c r="L26" i="22"/>
  <c r="O29" i="22"/>
  <c r="M25" i="22"/>
  <c r="O31" i="22"/>
  <c r="O27" i="22"/>
  <c r="O20" i="22"/>
  <c r="O16" i="22"/>
  <c r="L6" i="22"/>
  <c r="M19" i="22"/>
  <c r="P19" i="22" s="1"/>
  <c r="M9" i="22"/>
  <c r="P9" i="22" s="1"/>
  <c r="M10" i="22"/>
  <c r="P10" i="22" s="1"/>
  <c r="M11" i="22"/>
  <c r="P11" i="22" s="1"/>
  <c r="M31" i="22"/>
  <c r="P31" i="22" s="1"/>
  <c r="M27" i="22"/>
  <c r="P27" i="22" s="1"/>
  <c r="M20" i="22"/>
  <c r="P20" i="22" s="1"/>
  <c r="M16" i="22"/>
  <c r="P16" i="22" s="1"/>
  <c r="M6" i="22"/>
  <c r="M15" i="22"/>
  <c r="L15" i="22"/>
  <c r="O18" i="22"/>
  <c r="L11" i="22"/>
  <c r="L31" i="22"/>
  <c r="L27" i="22"/>
  <c r="L20" i="22"/>
  <c r="L16" i="22"/>
  <c r="M8" i="22"/>
  <c r="P8" i="22" s="1"/>
  <c r="L30" i="22"/>
  <c r="L12" i="22"/>
  <c r="M29" i="22"/>
  <c r="P29" i="22" s="1"/>
  <c r="O30" i="22"/>
  <c r="O26" i="22"/>
  <c r="O19" i="22"/>
  <c r="O15" i="22"/>
  <c r="M7" i="22"/>
  <c r="P7" i="22" s="1"/>
  <c r="M30" i="22"/>
  <c r="P30" i="22" s="1"/>
  <c r="L19" i="22"/>
  <c r="O25" i="22"/>
  <c r="M18" i="22"/>
  <c r="P18" i="22" s="1"/>
  <c r="M21" i="22"/>
  <c r="P21" i="22" s="1"/>
  <c r="M32" i="22"/>
  <c r="P32" i="22" s="1"/>
  <c r="L18" i="22"/>
  <c r="M17" i="22"/>
  <c r="P17" i="22" s="1"/>
  <c r="O17" i="22"/>
  <c r="L9" i="22"/>
  <c r="L29" i="22"/>
  <c r="M28" i="22"/>
  <c r="P28" i="22" s="1"/>
  <c r="L25" i="22"/>
  <c r="O21" i="22"/>
  <c r="L32" i="22"/>
  <c r="L8" i="22"/>
  <c r="O28" i="22"/>
  <c r="M12" i="22"/>
  <c r="P12" i="22" s="1"/>
  <c r="L10" i="22"/>
  <c r="L68" i="9"/>
  <c r="K440" i="12"/>
  <c r="K443" i="12"/>
  <c r="J443" i="12"/>
  <c r="L440" i="12"/>
  <c r="J440" i="12"/>
  <c r="L443" i="12"/>
  <c r="L324" i="12"/>
  <c r="L324" i="9"/>
  <c r="L12" i="9"/>
  <c r="J11" i="9"/>
  <c r="L11" i="9"/>
  <c r="J12" i="9"/>
  <c r="J10" i="9"/>
  <c r="L10" i="9"/>
  <c r="L179" i="12"/>
  <c r="L177" i="12"/>
  <c r="L175" i="12"/>
  <c r="L179" i="9"/>
  <c r="L175" i="9"/>
  <c r="L177" i="9"/>
  <c r="L297" i="9"/>
  <c r="J437" i="9"/>
  <c r="J440" i="9"/>
  <c r="L443" i="9"/>
  <c r="L437" i="9"/>
  <c r="J443" i="9"/>
  <c r="L437" i="12"/>
  <c r="L440" i="9"/>
  <c r="J437" i="12"/>
  <c r="K437" i="12"/>
  <c r="K443" i="9"/>
  <c r="M443" i="9" s="1"/>
  <c r="K437" i="9"/>
  <c r="K440" i="9"/>
  <c r="L448" i="12" l="1"/>
  <c r="N11" i="23"/>
  <c r="Q11" i="23"/>
  <c r="N26" i="23"/>
  <c r="Q26" i="23"/>
  <c r="N22" i="23"/>
  <c r="N15" i="23"/>
  <c r="Q15" i="23"/>
  <c r="N20" i="23"/>
  <c r="Q20" i="23"/>
  <c r="N18" i="23"/>
  <c r="Q18" i="23"/>
  <c r="N9" i="23"/>
  <c r="Q9" i="23"/>
  <c r="N28" i="23"/>
  <c r="Q28" i="23"/>
  <c r="N19" i="23"/>
  <c r="Q19" i="23"/>
  <c r="M13" i="23"/>
  <c r="P13" i="23" s="1"/>
  <c r="P6" i="23"/>
  <c r="N10" i="23"/>
  <c r="Q10" i="23"/>
  <c r="N32" i="23"/>
  <c r="Q32" i="23"/>
  <c r="N17" i="23"/>
  <c r="Q17" i="23"/>
  <c r="N25" i="23"/>
  <c r="Q25" i="23"/>
  <c r="O33" i="23"/>
  <c r="N12" i="23"/>
  <c r="Q12" i="23"/>
  <c r="N30" i="23"/>
  <c r="Q30" i="23"/>
  <c r="N29" i="23"/>
  <c r="Q29" i="23"/>
  <c r="N16" i="23"/>
  <c r="Q16" i="23"/>
  <c r="P25" i="23"/>
  <c r="M33" i="23"/>
  <c r="P33" i="23" s="1"/>
  <c r="N6" i="23"/>
  <c r="O13" i="23"/>
  <c r="Q6" i="23"/>
  <c r="N31" i="23"/>
  <c r="Q31" i="23"/>
  <c r="N27" i="23"/>
  <c r="Q27" i="23"/>
  <c r="N7" i="23"/>
  <c r="Q7" i="23"/>
  <c r="N8" i="23"/>
  <c r="Q8" i="23"/>
  <c r="N21" i="23"/>
  <c r="Q21" i="23"/>
  <c r="N22" i="22"/>
  <c r="Q22" i="22"/>
  <c r="O23" i="22"/>
  <c r="O23" i="23"/>
  <c r="Q22" i="23"/>
  <c r="P22" i="23"/>
  <c r="M23" i="23"/>
  <c r="M23" i="22"/>
  <c r="O13" i="22"/>
  <c r="Q6" i="22"/>
  <c r="N31" i="22"/>
  <c r="Q31" i="22"/>
  <c r="N11" i="22"/>
  <c r="Q11" i="22"/>
  <c r="P25" i="22"/>
  <c r="M33" i="22"/>
  <c r="P33" i="22" s="1"/>
  <c r="N12" i="22"/>
  <c r="Q12" i="22"/>
  <c r="N19" i="22"/>
  <c r="Q19" i="22"/>
  <c r="N9" i="22"/>
  <c r="Q9" i="22"/>
  <c r="N26" i="22"/>
  <c r="Q26" i="22"/>
  <c r="N18" i="22"/>
  <c r="Q18" i="22"/>
  <c r="N25" i="22"/>
  <c r="Q25" i="22"/>
  <c r="O33" i="22"/>
  <c r="N17" i="22"/>
  <c r="Q17" i="22"/>
  <c r="N28" i="22"/>
  <c r="Q28" i="22"/>
  <c r="N30" i="22"/>
  <c r="Q30" i="22"/>
  <c r="N8" i="22"/>
  <c r="Q8" i="22"/>
  <c r="N15" i="22"/>
  <c r="Q15" i="22"/>
  <c r="N10" i="22"/>
  <c r="Q10" i="22"/>
  <c r="P15" i="22"/>
  <c r="N29" i="22"/>
  <c r="Q29" i="22"/>
  <c r="N7" i="22"/>
  <c r="Q7" i="22"/>
  <c r="N16" i="22"/>
  <c r="Q16" i="22"/>
  <c r="N21" i="22"/>
  <c r="Q21" i="22"/>
  <c r="N6" i="22"/>
  <c r="M13" i="22"/>
  <c r="P13" i="22" s="1"/>
  <c r="P6" i="22"/>
  <c r="N20" i="22"/>
  <c r="Q20" i="22"/>
  <c r="N32" i="22"/>
  <c r="Q32" i="22"/>
  <c r="N27" i="22"/>
  <c r="Q27" i="22"/>
  <c r="K448" i="12"/>
  <c r="L448" i="9"/>
  <c r="K448" i="9"/>
  <c r="K10" i="9"/>
  <c r="K12" i="9"/>
  <c r="K11" i="9"/>
  <c r="L182" i="12"/>
  <c r="L441" i="9"/>
  <c r="L441" i="12"/>
  <c r="L438" i="12"/>
  <c r="L438" i="9"/>
  <c r="L444" i="9"/>
  <c r="N443" i="9"/>
  <c r="N444" i="9" s="1"/>
  <c r="L444" i="12"/>
  <c r="O37" i="23" l="1"/>
  <c r="M37" i="23"/>
  <c r="Q13" i="23"/>
  <c r="N13" i="23"/>
  <c r="Q33" i="23"/>
  <c r="N33" i="23"/>
  <c r="O37" i="22"/>
  <c r="L449" i="12"/>
  <c r="P23" i="23"/>
  <c r="N23" i="23"/>
  <c r="Q23" i="23"/>
  <c r="N33" i="22"/>
  <c r="Q33" i="22"/>
  <c r="L449" i="9"/>
  <c r="M37" i="22"/>
  <c r="P23" i="22"/>
  <c r="N13" i="22"/>
  <c r="Q13" i="22"/>
  <c r="L236" i="12"/>
  <c r="A236" i="12"/>
  <c r="F236" i="12" s="1" a="1"/>
  <c r="L235" i="12"/>
  <c r="A235" i="12"/>
  <c r="F235" i="12" s="1" a="1"/>
  <c r="L234" i="12"/>
  <c r="A234" i="12"/>
  <c r="F234" i="12" s="1" a="1"/>
  <c r="L233" i="12"/>
  <c r="A233" i="12"/>
  <c r="F233" i="12" s="1" a="1"/>
  <c r="L232" i="12"/>
  <c r="A232" i="12"/>
  <c r="F232" i="12" s="1" a="1"/>
  <c r="L231" i="12"/>
  <c r="A231" i="12"/>
  <c r="F231" i="12" s="1" a="1"/>
  <c r="S230" i="12"/>
  <c r="A230" i="12"/>
  <c r="F230" i="12" s="1" a="1"/>
  <c r="A229" i="12"/>
  <c r="A228" i="12"/>
  <c r="A227" i="12"/>
  <c r="L226" i="12"/>
  <c r="A226" i="12"/>
  <c r="F226" i="12" s="1" a="1"/>
  <c r="L225" i="12"/>
  <c r="A225" i="12"/>
  <c r="F225" i="12" s="1" a="1"/>
  <c r="L224" i="12"/>
  <c r="A224" i="12"/>
  <c r="F224" i="12" s="1" a="1"/>
  <c r="L223" i="12"/>
  <c r="A223" i="12"/>
  <c r="F223" i="12" s="1" a="1"/>
  <c r="L222" i="12"/>
  <c r="A222" i="12"/>
  <c r="F222" i="12" s="1" a="1"/>
  <c r="L221" i="12"/>
  <c r="A221" i="12"/>
  <c r="F221" i="12" s="1" a="1"/>
  <c r="L220" i="12"/>
  <c r="A220" i="12"/>
  <c r="F220" i="12" s="1" a="1"/>
  <c r="L219" i="12"/>
  <c r="A219" i="12"/>
  <c r="F219" i="12" s="1" a="1"/>
  <c r="L218" i="12"/>
  <c r="A218" i="12"/>
  <c r="F218" i="12" s="1" a="1"/>
  <c r="L217" i="12"/>
  <c r="A217" i="12"/>
  <c r="F217" i="12" s="1" a="1"/>
  <c r="L216" i="12"/>
  <c r="A216" i="12"/>
  <c r="F216" i="12" s="1" a="1"/>
  <c r="L215" i="12"/>
  <c r="A215" i="12"/>
  <c r="F215" i="12" s="1" a="1"/>
  <c r="L214" i="12"/>
  <c r="A214" i="12"/>
  <c r="F214" i="12" s="1" a="1"/>
  <c r="L213" i="12"/>
  <c r="A213" i="12"/>
  <c r="F213" i="12" s="1" a="1"/>
  <c r="L212" i="12"/>
  <c r="A212" i="12"/>
  <c r="F212" i="12" s="1" a="1"/>
  <c r="L211" i="12"/>
  <c r="A211" i="12"/>
  <c r="F211" i="12" s="1" a="1"/>
  <c r="L210" i="12"/>
  <c r="A210" i="12"/>
  <c r="F210" i="12" s="1" a="1"/>
  <c r="A209" i="12"/>
  <c r="L208" i="12"/>
  <c r="A208" i="12"/>
  <c r="F208" i="12" s="1" a="1"/>
  <c r="L207" i="12"/>
  <c r="A207" i="12"/>
  <c r="F207" i="12" s="1" a="1"/>
  <c r="L206" i="12"/>
  <c r="A206" i="12"/>
  <c r="F206" i="12" s="1" a="1"/>
  <c r="L205" i="12"/>
  <c r="A205" i="12"/>
  <c r="F205" i="12" s="1" a="1"/>
  <c r="L204" i="12"/>
  <c r="A204" i="12"/>
  <c r="F204" i="12" s="1" a="1"/>
  <c r="L203" i="12"/>
  <c r="A203" i="12"/>
  <c r="F203" i="12" s="1" a="1"/>
  <c r="L202" i="12"/>
  <c r="A202" i="12"/>
  <c r="F202" i="12" s="1" a="1"/>
  <c r="L201" i="12"/>
  <c r="A201" i="12"/>
  <c r="F201" i="12" s="1" a="1"/>
  <c r="L200" i="12"/>
  <c r="A200" i="12"/>
  <c r="F200" i="12" s="1" a="1"/>
  <c r="L199" i="12"/>
  <c r="A199" i="12"/>
  <c r="F199" i="12" s="1" a="1"/>
  <c r="L198" i="12"/>
  <c r="A198" i="12"/>
  <c r="F198" i="12" s="1" a="1"/>
  <c r="L197" i="12"/>
  <c r="A197" i="12"/>
  <c r="F197" i="12" s="1" a="1"/>
  <c r="A196" i="12"/>
  <c r="L195" i="12"/>
  <c r="A195" i="12"/>
  <c r="F195" i="12" s="1" a="1"/>
  <c r="L194" i="12"/>
  <c r="A194" i="12"/>
  <c r="F194" i="12" s="1" a="1"/>
  <c r="L193" i="12"/>
  <c r="A193" i="12"/>
  <c r="F193" i="12" s="1" a="1"/>
  <c r="L192" i="12"/>
  <c r="A192" i="12"/>
  <c r="F192" i="12" s="1" a="1"/>
  <c r="L191" i="12"/>
  <c r="A191" i="12"/>
  <c r="F191" i="12" s="1" a="1"/>
  <c r="L190" i="12"/>
  <c r="A190" i="12"/>
  <c r="F190" i="12" s="1" a="1"/>
  <c r="L189" i="12"/>
  <c r="A189" i="12"/>
  <c r="F189" i="12" s="1" a="1"/>
  <c r="L188" i="12"/>
  <c r="A188" i="12"/>
  <c r="F188" i="12" s="1" a="1"/>
  <c r="L187" i="12"/>
  <c r="A187" i="12"/>
  <c r="F187" i="12" s="1" a="1"/>
  <c r="L186" i="12"/>
  <c r="A186" i="12"/>
  <c r="A185" i="12"/>
  <c r="A184" i="12"/>
  <c r="A183" i="12"/>
  <c r="A182" i="12"/>
  <c r="A181" i="12"/>
  <c r="A180" i="12"/>
  <c r="J179" i="12"/>
  <c r="A179" i="12"/>
  <c r="F179" i="12" s="1" a="1"/>
  <c r="J177" i="12"/>
  <c r="A177" i="12"/>
  <c r="J175" i="12"/>
  <c r="A175" i="12"/>
  <c r="F175" i="12" s="1" a="1"/>
  <c r="L173" i="12"/>
  <c r="A173" i="12"/>
  <c r="F173" i="12" s="1" a="1"/>
  <c r="L236" i="9"/>
  <c r="L235" i="9"/>
  <c r="L234" i="9"/>
  <c r="L233" i="9"/>
  <c r="L232" i="9"/>
  <c r="L231" i="9"/>
  <c r="S230" i="9"/>
  <c r="L226" i="9"/>
  <c r="L225" i="9"/>
  <c r="L224" i="9"/>
  <c r="L223" i="9"/>
  <c r="L222" i="9"/>
  <c r="L221" i="9"/>
  <c r="L220" i="9"/>
  <c r="L219" i="9"/>
  <c r="L218" i="9"/>
  <c r="L217" i="9"/>
  <c r="L216" i="9"/>
  <c r="L215" i="9"/>
  <c r="L214" i="9"/>
  <c r="L213" i="9"/>
  <c r="L212" i="9"/>
  <c r="L211" i="9"/>
  <c r="L210" i="9"/>
  <c r="L208" i="9"/>
  <c r="L207" i="9"/>
  <c r="L206" i="9"/>
  <c r="L205" i="9"/>
  <c r="L204" i="9"/>
  <c r="L203" i="9"/>
  <c r="L202" i="9"/>
  <c r="L201" i="9"/>
  <c r="L200" i="9"/>
  <c r="L199" i="9"/>
  <c r="L198" i="9"/>
  <c r="L197" i="9"/>
  <c r="L195" i="9"/>
  <c r="L194" i="9"/>
  <c r="L193" i="9"/>
  <c r="L192" i="9"/>
  <c r="L191" i="9"/>
  <c r="L190" i="9"/>
  <c r="L189" i="9"/>
  <c r="L188" i="9"/>
  <c r="L187" i="9"/>
  <c r="L186" i="9"/>
  <c r="J179" i="9"/>
  <c r="A179" i="9"/>
  <c r="J177" i="9"/>
  <c r="J175" i="9"/>
  <c r="L173" i="9"/>
  <c r="Q37" i="23" l="1"/>
  <c r="Q38" i="23" s="1"/>
  <c r="N37" i="23"/>
  <c r="O38" i="23"/>
  <c r="J182" i="12"/>
  <c r="J182" i="9"/>
  <c r="D175" i="12" a="1"/>
  <c r="L237" i="12"/>
  <c r="D177" i="12" a="1"/>
  <c r="F177" i="12" a="1"/>
  <c r="F186" i="12" a="1"/>
  <c r="L196" i="12"/>
  <c r="L237" i="9"/>
  <c r="L196" i="9"/>
  <c r="L209" i="9"/>
  <c r="D179" i="12" a="1"/>
  <c r="L227" i="9"/>
  <c r="L227" i="12"/>
  <c r="L209" i="12"/>
  <c r="P37" i="23" l="1"/>
  <c r="L229" i="12"/>
  <c r="L229" i="9"/>
  <c r="AX792" i="21"/>
  <c r="AV792" i="21"/>
  <c r="AU792" i="21"/>
  <c r="AT792" i="21"/>
  <c r="AX791" i="21"/>
  <c r="AV791" i="21"/>
  <c r="AU791" i="21"/>
  <c r="AT791" i="21"/>
  <c r="AX790" i="21"/>
  <c r="AV790" i="21"/>
  <c r="AU790" i="21"/>
  <c r="AT790" i="21"/>
  <c r="AX789" i="21"/>
  <c r="AV789" i="21"/>
  <c r="AU789" i="21"/>
  <c r="AT789" i="21"/>
  <c r="AX788" i="21"/>
  <c r="AV788" i="21"/>
  <c r="AU788" i="21"/>
  <c r="AT788" i="21"/>
  <c r="AX787" i="21"/>
  <c r="AV787" i="21"/>
  <c r="AU787" i="21"/>
  <c r="AT787" i="21"/>
  <c r="AX786" i="21"/>
  <c r="AV786" i="21"/>
  <c r="AU786" i="21"/>
  <c r="AT786" i="21"/>
  <c r="AX785" i="21"/>
  <c r="AV785" i="21"/>
  <c r="AU785" i="21"/>
  <c r="AT785" i="21"/>
  <c r="AX784" i="21"/>
  <c r="AV784" i="21"/>
  <c r="AU784" i="21"/>
  <c r="AT784" i="21"/>
  <c r="AX783" i="21"/>
  <c r="AV783" i="21"/>
  <c r="AU783" i="21"/>
  <c r="AT783" i="21"/>
  <c r="AX782" i="21"/>
  <c r="AV782" i="21"/>
  <c r="AU782" i="21"/>
  <c r="AT782" i="21"/>
  <c r="AX781" i="21"/>
  <c r="AV781" i="21"/>
  <c r="AU781" i="21"/>
  <c r="AT781" i="21"/>
  <c r="AX780" i="21"/>
  <c r="AV780" i="21"/>
  <c r="AU780" i="21"/>
  <c r="AT780" i="21"/>
  <c r="AX779" i="21"/>
  <c r="AV779" i="21"/>
  <c r="AU779" i="21"/>
  <c r="AT779" i="21"/>
  <c r="AX778" i="21"/>
  <c r="AV778" i="21"/>
  <c r="AU778" i="21"/>
  <c r="AT778" i="21"/>
  <c r="AX777" i="21"/>
  <c r="AV777" i="21"/>
  <c r="AU777" i="21"/>
  <c r="AT777" i="21"/>
  <c r="AX776" i="21"/>
  <c r="AV776" i="21"/>
  <c r="AU776" i="21"/>
  <c r="AT776" i="21"/>
  <c r="AX775" i="21"/>
  <c r="AV775" i="21"/>
  <c r="AU775" i="21"/>
  <c r="AT775" i="21"/>
  <c r="AX774" i="21"/>
  <c r="AV774" i="21"/>
  <c r="AU774" i="21"/>
  <c r="AT774" i="21"/>
  <c r="AX773" i="21"/>
  <c r="AV773" i="21"/>
  <c r="AU773" i="21"/>
  <c r="AT773" i="21"/>
  <c r="AX772" i="21"/>
  <c r="AV772" i="21"/>
  <c r="AU772" i="21"/>
  <c r="AT772" i="21"/>
  <c r="AX771" i="21"/>
  <c r="AV771" i="21"/>
  <c r="AU771" i="21"/>
  <c r="AT771" i="21"/>
  <c r="AX770" i="21"/>
  <c r="AV770" i="21"/>
  <c r="AU770" i="21"/>
  <c r="AT770" i="21"/>
  <c r="AX769" i="21"/>
  <c r="AV769" i="21"/>
  <c r="AU769" i="21"/>
  <c r="AT769" i="21"/>
  <c r="AX768" i="21"/>
  <c r="AV768" i="21"/>
  <c r="AU768" i="21"/>
  <c r="AT768" i="21"/>
  <c r="AX767" i="21"/>
  <c r="AV767" i="21"/>
  <c r="AU767" i="21"/>
  <c r="AT767" i="21"/>
  <c r="AX766" i="21"/>
  <c r="AV766" i="21"/>
  <c r="AU766" i="21"/>
  <c r="AT766" i="21"/>
  <c r="AX765" i="21"/>
  <c r="AV765" i="21"/>
  <c r="AU765" i="21"/>
  <c r="AT765" i="21"/>
  <c r="AX764" i="21"/>
  <c r="AV764" i="21"/>
  <c r="AU764" i="21"/>
  <c r="AT764" i="21"/>
  <c r="AX763" i="21"/>
  <c r="AV763" i="21"/>
  <c r="AU763" i="21"/>
  <c r="AT763" i="21"/>
  <c r="AX762" i="21"/>
  <c r="AV762" i="21"/>
  <c r="AU762" i="21"/>
  <c r="AT762" i="21"/>
  <c r="AX761" i="21"/>
  <c r="AV761" i="21"/>
  <c r="AU761" i="21"/>
  <c r="AT761" i="21"/>
  <c r="AX760" i="21"/>
  <c r="AV760" i="21"/>
  <c r="AU760" i="21"/>
  <c r="AT760" i="21"/>
  <c r="AX759" i="21"/>
  <c r="AV759" i="21"/>
  <c r="AU759" i="21"/>
  <c r="AT759" i="21"/>
  <c r="AX758" i="21"/>
  <c r="AV758" i="21"/>
  <c r="AU758" i="21"/>
  <c r="AT758" i="21"/>
  <c r="AX757" i="21"/>
  <c r="AV757" i="21"/>
  <c r="AU757" i="21"/>
  <c r="AT757" i="21"/>
  <c r="AX756" i="21"/>
  <c r="AV756" i="21"/>
  <c r="AU756" i="21"/>
  <c r="AT756" i="21"/>
  <c r="AX755" i="21"/>
  <c r="AV755" i="21"/>
  <c r="AU755" i="21"/>
  <c r="AT755" i="21"/>
  <c r="AX754" i="21"/>
  <c r="AV754" i="21"/>
  <c r="AU754" i="21"/>
  <c r="AT754" i="21"/>
  <c r="AX753" i="21"/>
  <c r="AV753" i="21"/>
  <c r="AU753" i="21"/>
  <c r="AT753" i="21"/>
  <c r="AX752" i="21"/>
  <c r="AV752" i="21"/>
  <c r="AU752" i="21"/>
  <c r="AT752" i="21"/>
  <c r="AX751" i="21"/>
  <c r="AV751" i="21"/>
  <c r="AU751" i="21"/>
  <c r="AT751" i="21"/>
  <c r="AX750" i="21"/>
  <c r="AV750" i="21"/>
  <c r="AU750" i="21"/>
  <c r="AT750" i="21"/>
  <c r="AX749" i="21"/>
  <c r="AV749" i="21"/>
  <c r="AU749" i="21"/>
  <c r="AT749" i="21"/>
  <c r="AX748" i="21"/>
  <c r="AV748" i="21"/>
  <c r="AU748" i="21"/>
  <c r="AT748" i="21"/>
  <c r="AX747" i="21"/>
  <c r="AV747" i="21"/>
  <c r="AU747" i="21"/>
  <c r="AT747" i="21"/>
  <c r="AX746" i="21"/>
  <c r="AV746" i="21"/>
  <c r="AU746" i="21"/>
  <c r="AT746" i="21"/>
  <c r="AX745" i="21"/>
  <c r="AV745" i="21"/>
  <c r="AU745" i="21"/>
  <c r="AT745" i="21"/>
  <c r="AX744" i="21"/>
  <c r="AV744" i="21"/>
  <c r="AU744" i="21"/>
  <c r="AT744" i="21"/>
  <c r="AX743" i="21"/>
  <c r="AV743" i="21"/>
  <c r="AU743" i="21"/>
  <c r="AT743" i="21"/>
  <c r="AX742" i="21"/>
  <c r="AV742" i="21"/>
  <c r="AU742" i="21"/>
  <c r="AT742" i="21"/>
  <c r="AX741" i="21"/>
  <c r="AV741" i="21"/>
  <c r="AU741" i="21"/>
  <c r="AT741" i="21"/>
  <c r="AX740" i="21"/>
  <c r="AV740" i="21"/>
  <c r="AU740" i="21"/>
  <c r="AT740" i="21"/>
  <c r="AX739" i="21"/>
  <c r="AV739" i="21"/>
  <c r="AU739" i="21"/>
  <c r="AT739" i="21"/>
  <c r="AX738" i="21"/>
  <c r="AV738" i="21"/>
  <c r="AU738" i="21"/>
  <c r="AT738" i="21"/>
  <c r="AX737" i="21"/>
  <c r="AV737" i="21"/>
  <c r="AU737" i="21"/>
  <c r="AT737" i="21"/>
  <c r="AX736" i="21"/>
  <c r="AV736" i="21"/>
  <c r="AU736" i="21"/>
  <c r="AT736" i="21"/>
  <c r="AX735" i="21"/>
  <c r="AV735" i="21"/>
  <c r="AU735" i="21"/>
  <c r="AT735" i="21"/>
  <c r="AX734" i="21"/>
  <c r="AV734" i="21"/>
  <c r="AU734" i="21"/>
  <c r="AT734" i="21"/>
  <c r="AX733" i="21"/>
  <c r="AV733" i="21"/>
  <c r="AU733" i="21"/>
  <c r="AT733" i="21"/>
  <c r="AX732" i="21"/>
  <c r="AV732" i="21"/>
  <c r="AU732" i="21"/>
  <c r="AT732" i="21"/>
  <c r="AX731" i="21"/>
  <c r="AV731" i="21"/>
  <c r="AU731" i="21"/>
  <c r="AT731" i="21"/>
  <c r="AX730" i="21"/>
  <c r="AV730" i="21"/>
  <c r="AU730" i="21"/>
  <c r="AT730" i="21"/>
  <c r="AX729" i="21"/>
  <c r="AV729" i="21"/>
  <c r="AU729" i="21"/>
  <c r="AT729" i="21"/>
  <c r="AX728" i="21"/>
  <c r="AV728" i="21"/>
  <c r="AU728" i="21"/>
  <c r="AT728" i="21"/>
  <c r="AX727" i="21"/>
  <c r="AV727" i="21"/>
  <c r="AU727" i="21"/>
  <c r="AT727" i="21"/>
  <c r="AX726" i="21"/>
  <c r="AV726" i="21"/>
  <c r="AU726" i="21"/>
  <c r="AT726" i="21"/>
  <c r="AX725" i="21"/>
  <c r="AV725" i="21"/>
  <c r="AU725" i="21"/>
  <c r="AT725" i="21"/>
  <c r="AX724" i="21"/>
  <c r="AV724" i="21"/>
  <c r="AU724" i="21"/>
  <c r="AT724" i="21"/>
  <c r="AX723" i="21"/>
  <c r="AV723" i="21"/>
  <c r="AU723" i="21"/>
  <c r="AT723" i="21"/>
  <c r="AX722" i="21"/>
  <c r="AV722" i="21"/>
  <c r="AU722" i="21"/>
  <c r="AT722" i="21"/>
  <c r="AX721" i="21"/>
  <c r="AV721" i="21"/>
  <c r="AU721" i="21"/>
  <c r="AT721" i="21"/>
  <c r="AX720" i="21"/>
  <c r="AV720" i="21"/>
  <c r="AU720" i="21"/>
  <c r="AT720" i="21"/>
  <c r="AX719" i="21"/>
  <c r="AV719" i="21"/>
  <c r="AU719" i="21"/>
  <c r="AT719" i="21"/>
  <c r="AX718" i="21"/>
  <c r="AV718" i="21"/>
  <c r="AU718" i="21"/>
  <c r="AT718" i="21"/>
  <c r="AX717" i="21"/>
  <c r="AV717" i="21"/>
  <c r="AU717" i="21"/>
  <c r="AT717" i="21"/>
  <c r="AX716" i="21"/>
  <c r="AV716" i="21"/>
  <c r="AU716" i="21"/>
  <c r="AT716" i="21"/>
  <c r="AX715" i="21"/>
  <c r="AV715" i="21"/>
  <c r="AU715" i="21"/>
  <c r="AT715" i="21"/>
  <c r="AX714" i="21"/>
  <c r="AV714" i="21"/>
  <c r="AU714" i="21"/>
  <c r="AT714" i="21"/>
  <c r="AX713" i="21"/>
  <c r="AV713" i="21"/>
  <c r="AU713" i="21"/>
  <c r="AT713" i="21"/>
  <c r="AX712" i="21"/>
  <c r="AV712" i="21"/>
  <c r="AU712" i="21"/>
  <c r="AT712" i="21"/>
  <c r="AX711" i="21"/>
  <c r="AV711" i="21"/>
  <c r="AU711" i="21"/>
  <c r="AT711" i="21"/>
  <c r="AX710" i="21"/>
  <c r="AV710" i="21"/>
  <c r="AU710" i="21"/>
  <c r="AT710" i="21"/>
  <c r="AX709" i="21"/>
  <c r="AV709" i="21"/>
  <c r="AU709" i="21"/>
  <c r="AT709" i="21"/>
  <c r="AX708" i="21"/>
  <c r="AV708" i="21"/>
  <c r="AU708" i="21"/>
  <c r="AT708" i="21"/>
  <c r="AX707" i="21"/>
  <c r="AV707" i="21"/>
  <c r="AU707" i="21"/>
  <c r="AT707" i="21"/>
  <c r="AX706" i="21"/>
  <c r="AV706" i="21"/>
  <c r="AU706" i="21"/>
  <c r="AT706" i="21"/>
  <c r="AX705" i="21"/>
  <c r="AV705" i="21"/>
  <c r="AU705" i="21"/>
  <c r="AT705" i="21"/>
  <c r="AX704" i="21"/>
  <c r="AV704" i="21"/>
  <c r="AU704" i="21"/>
  <c r="AT704" i="21"/>
  <c r="AX703" i="21"/>
  <c r="AV703" i="21"/>
  <c r="AU703" i="21"/>
  <c r="AT703" i="21"/>
  <c r="AX702" i="21"/>
  <c r="AV702" i="21"/>
  <c r="AU702" i="21"/>
  <c r="AT702" i="21"/>
  <c r="AX701" i="21"/>
  <c r="AV701" i="21"/>
  <c r="AU701" i="21"/>
  <c r="AT701" i="21"/>
  <c r="AX700" i="21"/>
  <c r="AV700" i="21"/>
  <c r="AU700" i="21"/>
  <c r="AT700" i="21"/>
  <c r="AX699" i="21"/>
  <c r="AV699" i="21"/>
  <c r="AU699" i="21"/>
  <c r="AT699" i="21"/>
  <c r="AX698" i="21"/>
  <c r="AV698" i="21"/>
  <c r="AU698" i="21"/>
  <c r="AT698" i="21"/>
  <c r="AX697" i="21"/>
  <c r="AV697" i="21"/>
  <c r="AU697" i="21"/>
  <c r="AT697" i="21"/>
  <c r="AX696" i="21"/>
  <c r="AV696" i="21"/>
  <c r="AU696" i="21"/>
  <c r="AT696" i="21"/>
  <c r="AX695" i="21"/>
  <c r="AV695" i="21"/>
  <c r="AU695" i="21"/>
  <c r="AT695" i="21"/>
  <c r="AX694" i="21"/>
  <c r="AV694" i="21"/>
  <c r="AU694" i="21"/>
  <c r="AT694" i="21"/>
  <c r="AX693" i="21"/>
  <c r="AV693" i="21"/>
  <c r="AU693" i="21"/>
  <c r="AT693" i="21"/>
  <c r="AX692" i="21"/>
  <c r="AV692" i="21"/>
  <c r="AU692" i="21"/>
  <c r="AT692" i="21"/>
  <c r="AX691" i="21"/>
  <c r="AV691" i="21"/>
  <c r="AU691" i="21"/>
  <c r="AT691" i="21"/>
  <c r="AX690" i="21"/>
  <c r="AV690" i="21"/>
  <c r="AU690" i="21"/>
  <c r="AT690" i="21"/>
  <c r="AX689" i="21"/>
  <c r="AV689" i="21"/>
  <c r="AU689" i="21"/>
  <c r="AT689" i="21"/>
  <c r="AX688" i="21"/>
  <c r="AV688" i="21"/>
  <c r="AU688" i="21"/>
  <c r="AT688" i="21"/>
  <c r="AX687" i="21"/>
  <c r="AV687" i="21"/>
  <c r="AU687" i="21"/>
  <c r="AT687" i="21"/>
  <c r="AX686" i="21"/>
  <c r="AV686" i="21"/>
  <c r="AU686" i="21"/>
  <c r="AT686" i="21"/>
  <c r="AX685" i="21"/>
  <c r="AV685" i="21"/>
  <c r="AU685" i="21"/>
  <c r="AT685" i="21"/>
  <c r="AX684" i="21"/>
  <c r="AV684" i="21"/>
  <c r="AU684" i="21"/>
  <c r="AT684" i="21"/>
  <c r="AX683" i="21"/>
  <c r="AV683" i="21"/>
  <c r="AU683" i="21"/>
  <c r="AT683" i="21"/>
  <c r="AX682" i="21"/>
  <c r="AV682" i="21"/>
  <c r="AU682" i="21"/>
  <c r="AT682" i="21"/>
  <c r="AX681" i="21"/>
  <c r="AV681" i="21"/>
  <c r="AU681" i="21"/>
  <c r="AT681" i="21"/>
  <c r="AX680" i="21"/>
  <c r="AV680" i="21"/>
  <c r="AU680" i="21"/>
  <c r="AT680" i="21"/>
  <c r="AX679" i="21"/>
  <c r="AV679" i="21"/>
  <c r="AU679" i="21"/>
  <c r="AT679" i="21"/>
  <c r="AX678" i="21"/>
  <c r="AV678" i="21"/>
  <c r="AU678" i="21"/>
  <c r="AT678" i="21"/>
  <c r="AX677" i="21"/>
  <c r="AV677" i="21"/>
  <c r="AU677" i="21"/>
  <c r="AT677" i="21"/>
  <c r="AX676" i="21"/>
  <c r="AV676" i="21"/>
  <c r="AU676" i="21"/>
  <c r="AT676" i="21"/>
  <c r="AX675" i="21"/>
  <c r="AV675" i="21"/>
  <c r="AU675" i="21"/>
  <c r="AT675" i="21"/>
  <c r="AX674" i="21"/>
  <c r="AV674" i="21"/>
  <c r="AU674" i="21"/>
  <c r="AT674" i="21"/>
  <c r="AX673" i="21"/>
  <c r="AV673" i="21"/>
  <c r="AU673" i="21"/>
  <c r="AT673" i="21"/>
  <c r="AX672" i="21"/>
  <c r="AV672" i="21"/>
  <c r="AU672" i="21"/>
  <c r="AT672" i="21"/>
  <c r="AX671" i="21"/>
  <c r="AV671" i="21"/>
  <c r="AU671" i="21"/>
  <c r="AT671" i="21"/>
  <c r="AX670" i="21"/>
  <c r="AV670" i="21"/>
  <c r="AU670" i="21"/>
  <c r="AT670" i="21"/>
  <c r="AX669" i="21"/>
  <c r="AV669" i="21"/>
  <c r="AU669" i="21"/>
  <c r="AT669" i="21"/>
  <c r="AX668" i="21"/>
  <c r="AV668" i="21"/>
  <c r="AU668" i="21"/>
  <c r="AT668" i="21"/>
  <c r="AX667" i="21"/>
  <c r="AV667" i="21"/>
  <c r="AU667" i="21"/>
  <c r="AT667" i="21"/>
  <c r="AX666" i="21"/>
  <c r="AV666" i="21"/>
  <c r="AU666" i="21"/>
  <c r="AT666" i="21"/>
  <c r="AX665" i="21"/>
  <c r="AV665" i="21"/>
  <c r="AU665" i="21"/>
  <c r="AT665" i="21"/>
  <c r="AX664" i="21"/>
  <c r="AV664" i="21"/>
  <c r="AU664" i="21"/>
  <c r="AT664" i="21"/>
  <c r="AX663" i="21"/>
  <c r="AV663" i="21"/>
  <c r="AU663" i="21"/>
  <c r="AT663" i="21"/>
  <c r="AX662" i="21"/>
  <c r="AV662" i="21"/>
  <c r="AU662" i="21"/>
  <c r="AT662" i="21"/>
  <c r="AX661" i="21"/>
  <c r="AV661" i="21"/>
  <c r="AU661" i="21"/>
  <c r="AT661" i="21"/>
  <c r="AX660" i="21"/>
  <c r="AV660" i="21"/>
  <c r="AU660" i="21"/>
  <c r="AT660" i="21"/>
  <c r="AX659" i="21"/>
  <c r="AV659" i="21"/>
  <c r="AU659" i="21"/>
  <c r="AT659" i="21"/>
  <c r="AX658" i="21"/>
  <c r="AV658" i="21"/>
  <c r="AU658" i="21"/>
  <c r="AT658" i="21"/>
  <c r="AX657" i="21"/>
  <c r="AV657" i="21"/>
  <c r="AU657" i="21"/>
  <c r="AT657" i="21"/>
  <c r="AX656" i="21"/>
  <c r="AV656" i="21"/>
  <c r="AU656" i="21"/>
  <c r="AT656" i="21"/>
  <c r="AX655" i="21"/>
  <c r="AV655" i="21"/>
  <c r="AU655" i="21"/>
  <c r="AT655" i="21"/>
  <c r="AX654" i="21"/>
  <c r="AV654" i="21"/>
  <c r="AU654" i="21"/>
  <c r="AT654" i="21"/>
  <c r="AX653" i="21"/>
  <c r="AV653" i="21"/>
  <c r="AU653" i="21"/>
  <c r="AT653" i="21"/>
  <c r="AX652" i="21"/>
  <c r="AV652" i="21"/>
  <c r="AU652" i="21"/>
  <c r="AT652" i="21"/>
  <c r="AX651" i="21"/>
  <c r="AV651" i="21"/>
  <c r="AU651" i="21"/>
  <c r="AT651" i="21"/>
  <c r="AX650" i="21"/>
  <c r="AV650" i="21"/>
  <c r="AU650" i="21"/>
  <c r="AT650" i="21"/>
  <c r="AX649" i="21"/>
  <c r="AV649" i="21"/>
  <c r="AU649" i="21"/>
  <c r="AT649" i="21"/>
  <c r="AX648" i="21"/>
  <c r="AV648" i="21"/>
  <c r="AU648" i="21"/>
  <c r="AT648" i="21"/>
  <c r="AX647" i="21"/>
  <c r="AV647" i="21"/>
  <c r="AU647" i="21"/>
  <c r="AT647" i="21"/>
  <c r="AX646" i="21"/>
  <c r="AV646" i="21"/>
  <c r="AU646" i="21"/>
  <c r="AT646" i="21"/>
  <c r="AX645" i="21"/>
  <c r="AV645" i="21"/>
  <c r="AU645" i="21"/>
  <c r="AT645" i="21"/>
  <c r="AX644" i="21"/>
  <c r="AV644" i="21"/>
  <c r="AU644" i="21"/>
  <c r="AT644" i="21"/>
  <c r="AX643" i="21"/>
  <c r="AV643" i="21"/>
  <c r="AU643" i="21"/>
  <c r="AT643" i="21"/>
  <c r="AX642" i="21"/>
  <c r="AV642" i="21"/>
  <c r="AU642" i="21"/>
  <c r="AT642" i="21"/>
  <c r="AX641" i="21"/>
  <c r="AV641" i="21"/>
  <c r="AU641" i="21"/>
  <c r="AT641" i="21"/>
  <c r="AX640" i="21"/>
  <c r="AV640" i="21"/>
  <c r="AU640" i="21"/>
  <c r="AT640" i="21"/>
  <c r="AX639" i="21"/>
  <c r="AV639" i="21"/>
  <c r="AU639" i="21"/>
  <c r="AT639" i="21"/>
  <c r="AX638" i="21"/>
  <c r="AV638" i="21"/>
  <c r="AU638" i="21"/>
  <c r="AT638" i="21"/>
  <c r="AX637" i="21"/>
  <c r="AV637" i="21"/>
  <c r="AU637" i="21"/>
  <c r="AT637" i="21"/>
  <c r="AX636" i="21"/>
  <c r="AV636" i="21"/>
  <c r="AU636" i="21"/>
  <c r="AT636" i="21"/>
  <c r="AX635" i="21"/>
  <c r="AV635" i="21"/>
  <c r="AU635" i="21"/>
  <c r="AT635" i="21"/>
  <c r="AX634" i="21"/>
  <c r="AV634" i="21"/>
  <c r="AU634" i="21"/>
  <c r="AT634" i="21"/>
  <c r="AX633" i="21"/>
  <c r="AV633" i="21"/>
  <c r="AU633" i="21"/>
  <c r="AT633" i="21"/>
  <c r="AX632" i="21"/>
  <c r="AV632" i="21"/>
  <c r="AU632" i="21"/>
  <c r="AT632" i="21"/>
  <c r="AX631" i="21"/>
  <c r="AV631" i="21"/>
  <c r="AU631" i="21"/>
  <c r="AT631" i="21"/>
  <c r="AX630" i="21"/>
  <c r="AV630" i="21"/>
  <c r="AU630" i="21"/>
  <c r="AT630" i="21"/>
  <c r="AX629" i="21"/>
  <c r="AV629" i="21"/>
  <c r="AU629" i="21"/>
  <c r="AT629" i="21"/>
  <c r="AX628" i="21"/>
  <c r="AV628" i="21"/>
  <c r="AU628" i="21"/>
  <c r="AT628" i="21"/>
  <c r="AX627" i="21"/>
  <c r="AV627" i="21"/>
  <c r="AU627" i="21"/>
  <c r="AT627" i="21"/>
  <c r="AX626" i="21"/>
  <c r="AV626" i="21"/>
  <c r="AU626" i="21"/>
  <c r="AT626" i="21"/>
  <c r="AX625" i="21"/>
  <c r="AV625" i="21"/>
  <c r="AU625" i="21"/>
  <c r="AT625" i="21"/>
  <c r="AX624" i="21"/>
  <c r="AV624" i="21"/>
  <c r="AU624" i="21"/>
  <c r="AT624" i="21"/>
  <c r="AX623" i="21"/>
  <c r="AV623" i="21"/>
  <c r="AU623" i="21"/>
  <c r="AT623" i="21"/>
  <c r="AX622" i="21"/>
  <c r="AV622" i="21"/>
  <c r="AU622" i="21"/>
  <c r="AT622" i="21"/>
  <c r="AX621" i="21"/>
  <c r="AV621" i="21"/>
  <c r="AU621" i="21"/>
  <c r="AT621" i="21"/>
  <c r="AX620" i="21"/>
  <c r="AV620" i="21"/>
  <c r="AU620" i="21"/>
  <c r="AT620" i="21"/>
  <c r="AX619" i="21"/>
  <c r="AV619" i="21"/>
  <c r="AU619" i="21"/>
  <c r="AT619" i="21"/>
  <c r="AX618" i="21"/>
  <c r="AV618" i="21"/>
  <c r="AU618" i="21"/>
  <c r="AT618" i="21"/>
  <c r="AX617" i="21"/>
  <c r="AV617" i="21"/>
  <c r="AU617" i="21"/>
  <c r="AT617" i="21"/>
  <c r="AX616" i="21"/>
  <c r="AV616" i="21"/>
  <c r="AU616" i="21"/>
  <c r="AT616" i="21"/>
  <c r="AX615" i="21"/>
  <c r="AV615" i="21"/>
  <c r="AU615" i="21"/>
  <c r="AT615" i="21"/>
  <c r="AX614" i="21"/>
  <c r="AV614" i="21"/>
  <c r="AU614" i="21"/>
  <c r="AT614" i="21"/>
  <c r="AX613" i="21"/>
  <c r="AV613" i="21"/>
  <c r="AU613" i="21"/>
  <c r="AT613" i="21"/>
  <c r="AX612" i="21"/>
  <c r="AV612" i="21"/>
  <c r="AU612" i="21"/>
  <c r="AT612" i="21"/>
  <c r="AX611" i="21"/>
  <c r="AV611" i="21"/>
  <c r="AU611" i="21"/>
  <c r="AT611" i="21"/>
  <c r="AX610" i="21"/>
  <c r="AV610" i="21"/>
  <c r="AU610" i="21"/>
  <c r="AT610" i="21"/>
  <c r="AX609" i="21"/>
  <c r="AV609" i="21"/>
  <c r="AU609" i="21"/>
  <c r="AT609" i="21"/>
  <c r="AX608" i="21"/>
  <c r="AV608" i="21"/>
  <c r="AU608" i="21"/>
  <c r="AT608" i="21"/>
  <c r="AX607" i="21"/>
  <c r="AV607" i="21"/>
  <c r="AU607" i="21"/>
  <c r="AT607" i="21"/>
  <c r="AX606" i="21"/>
  <c r="AV606" i="21"/>
  <c r="AU606" i="21"/>
  <c r="AT606" i="21"/>
  <c r="AX605" i="21"/>
  <c r="AV605" i="21"/>
  <c r="AU605" i="21"/>
  <c r="AT605" i="21"/>
  <c r="AX604" i="21"/>
  <c r="AV604" i="21"/>
  <c r="AU604" i="21"/>
  <c r="AT604" i="21"/>
  <c r="AX603" i="21"/>
  <c r="AV603" i="21"/>
  <c r="AU603" i="21"/>
  <c r="AT603" i="21"/>
  <c r="AX602" i="21"/>
  <c r="AV602" i="21"/>
  <c r="AU602" i="21"/>
  <c r="AT602" i="21"/>
  <c r="AX601" i="21"/>
  <c r="AV601" i="21"/>
  <c r="AU601" i="21"/>
  <c r="AT601" i="21"/>
  <c r="AX600" i="21"/>
  <c r="AV600" i="21"/>
  <c r="AU600" i="21"/>
  <c r="AT600" i="21"/>
  <c r="AX599" i="21"/>
  <c r="AV599" i="21"/>
  <c r="AU599" i="21"/>
  <c r="AT599" i="21"/>
  <c r="AX598" i="21"/>
  <c r="AV598" i="21"/>
  <c r="AU598" i="21"/>
  <c r="AT598" i="21"/>
  <c r="AX597" i="21"/>
  <c r="AV597" i="21"/>
  <c r="AU597" i="21"/>
  <c r="AT597" i="21"/>
  <c r="AX596" i="21"/>
  <c r="AV596" i="21"/>
  <c r="AU596" i="21"/>
  <c r="AT596" i="21"/>
  <c r="AX595" i="21"/>
  <c r="AV595" i="21"/>
  <c r="AU595" i="21"/>
  <c r="AT595" i="21"/>
  <c r="AX594" i="21"/>
  <c r="AV594" i="21"/>
  <c r="AU594" i="21"/>
  <c r="AT594" i="21"/>
  <c r="AX593" i="21"/>
  <c r="AV593" i="21"/>
  <c r="AU593" i="21"/>
  <c r="AT593" i="21"/>
  <c r="AX592" i="21"/>
  <c r="AV592" i="21"/>
  <c r="AU592" i="21"/>
  <c r="AT592" i="21"/>
  <c r="AX591" i="21"/>
  <c r="AV591" i="21"/>
  <c r="AU591" i="21"/>
  <c r="AT591" i="21"/>
  <c r="AX590" i="21"/>
  <c r="AV590" i="21"/>
  <c r="AU590" i="21"/>
  <c r="AT590" i="21"/>
  <c r="AX589" i="21"/>
  <c r="AV589" i="21"/>
  <c r="AU589" i="21"/>
  <c r="AT589" i="21"/>
  <c r="AX588" i="21"/>
  <c r="AV588" i="21"/>
  <c r="AU588" i="21"/>
  <c r="AT588" i="21"/>
  <c r="AX587" i="21"/>
  <c r="AV587" i="21"/>
  <c r="AU587" i="21"/>
  <c r="AT587" i="21"/>
  <c r="AX586" i="21"/>
  <c r="AV586" i="21"/>
  <c r="AU586" i="21"/>
  <c r="AT586" i="21"/>
  <c r="AX585" i="21"/>
  <c r="AV585" i="21"/>
  <c r="AU585" i="21"/>
  <c r="AT585" i="21"/>
  <c r="AX584" i="21"/>
  <c r="AV584" i="21"/>
  <c r="AU584" i="21"/>
  <c r="AT584" i="21"/>
  <c r="AX583" i="21"/>
  <c r="AV583" i="21"/>
  <c r="AU583" i="21"/>
  <c r="AT583" i="21"/>
  <c r="AX582" i="21"/>
  <c r="AV582" i="21"/>
  <c r="AU582" i="21"/>
  <c r="AT582" i="21"/>
  <c r="AX581" i="21"/>
  <c r="AV581" i="21"/>
  <c r="AU581" i="21"/>
  <c r="AT581" i="21"/>
  <c r="AX580" i="21"/>
  <c r="AV580" i="21"/>
  <c r="AU580" i="21"/>
  <c r="AT580" i="21"/>
  <c r="AX579" i="21"/>
  <c r="AV579" i="21"/>
  <c r="AU579" i="21"/>
  <c r="AT579" i="21"/>
  <c r="AX578" i="21"/>
  <c r="AV578" i="21"/>
  <c r="AU578" i="21"/>
  <c r="AT578" i="21"/>
  <c r="AX577" i="21"/>
  <c r="AV577" i="21"/>
  <c r="AU577" i="21"/>
  <c r="AT577" i="21"/>
  <c r="AX576" i="21"/>
  <c r="AV576" i="21"/>
  <c r="AU576" i="21"/>
  <c r="AT576" i="21"/>
  <c r="AX575" i="21"/>
  <c r="AV575" i="21"/>
  <c r="AU575" i="21"/>
  <c r="AT575" i="21"/>
  <c r="AX574" i="21"/>
  <c r="AV574" i="21"/>
  <c r="AU574" i="21"/>
  <c r="AT574" i="21"/>
  <c r="AX573" i="21"/>
  <c r="AV573" i="21"/>
  <c r="AU573" i="21"/>
  <c r="AT573" i="21"/>
  <c r="AX572" i="21"/>
  <c r="AV572" i="21"/>
  <c r="AU572" i="21"/>
  <c r="AT572" i="21"/>
  <c r="AX571" i="21"/>
  <c r="AV571" i="21"/>
  <c r="AU571" i="21"/>
  <c r="AT571" i="21"/>
  <c r="AX570" i="21"/>
  <c r="AV570" i="21"/>
  <c r="AU570" i="21"/>
  <c r="AT570" i="21"/>
  <c r="AX569" i="21"/>
  <c r="AV569" i="21"/>
  <c r="AU569" i="21"/>
  <c r="AT569" i="21"/>
  <c r="AX568" i="21"/>
  <c r="AV568" i="21"/>
  <c r="AU568" i="21"/>
  <c r="AT568" i="21"/>
  <c r="AX567" i="21"/>
  <c r="AV567" i="21"/>
  <c r="AU567" i="21"/>
  <c r="AT567" i="21"/>
  <c r="AX566" i="21"/>
  <c r="AV566" i="21"/>
  <c r="AU566" i="21"/>
  <c r="AT566" i="21"/>
  <c r="AX565" i="21"/>
  <c r="AV565" i="21"/>
  <c r="AU565" i="21"/>
  <c r="AT565" i="21"/>
  <c r="AX564" i="21"/>
  <c r="AV564" i="21"/>
  <c r="AU564" i="21"/>
  <c r="AT564" i="21"/>
  <c r="AX563" i="21"/>
  <c r="AV563" i="21"/>
  <c r="AU563" i="21"/>
  <c r="AT563" i="21"/>
  <c r="AX562" i="21"/>
  <c r="AV562" i="21"/>
  <c r="AU562" i="21"/>
  <c r="AT562" i="21"/>
  <c r="AX561" i="21"/>
  <c r="AV561" i="21"/>
  <c r="AU561" i="21"/>
  <c r="AT561" i="21"/>
  <c r="AX560" i="21"/>
  <c r="AV560" i="21"/>
  <c r="AU560" i="21"/>
  <c r="AT560" i="21"/>
  <c r="AX559" i="21"/>
  <c r="AV559" i="21"/>
  <c r="AU559" i="21"/>
  <c r="AT559" i="21"/>
  <c r="AX558" i="21"/>
  <c r="AV558" i="21"/>
  <c r="AU558" i="21"/>
  <c r="AT558" i="21"/>
  <c r="AX557" i="21"/>
  <c r="AV557" i="21"/>
  <c r="AU557" i="21"/>
  <c r="AT557" i="21"/>
  <c r="AX556" i="21"/>
  <c r="AV556" i="21"/>
  <c r="AU556" i="21"/>
  <c r="AT556" i="21"/>
  <c r="AX555" i="21"/>
  <c r="AV555" i="21"/>
  <c r="AU555" i="21"/>
  <c r="AT555" i="21"/>
  <c r="AX554" i="21"/>
  <c r="AV554" i="21"/>
  <c r="AU554" i="21"/>
  <c r="AT554" i="21"/>
  <c r="AX553" i="21"/>
  <c r="AV553" i="21"/>
  <c r="AU553" i="21"/>
  <c r="AT553" i="21"/>
  <c r="AX552" i="21"/>
  <c r="AV552" i="21"/>
  <c r="AU552" i="21"/>
  <c r="AT552" i="21"/>
  <c r="AX551" i="21"/>
  <c r="AV551" i="21"/>
  <c r="AU551" i="21"/>
  <c r="AT551" i="21"/>
  <c r="AX550" i="21"/>
  <c r="AV550" i="21"/>
  <c r="AU550" i="21"/>
  <c r="AT550" i="21"/>
  <c r="AX549" i="21"/>
  <c r="AV549" i="21"/>
  <c r="AU549" i="21"/>
  <c r="AT549" i="21"/>
  <c r="AX548" i="21"/>
  <c r="AV548" i="21"/>
  <c r="AU548" i="21"/>
  <c r="AT548" i="21"/>
  <c r="AX547" i="21"/>
  <c r="AV547" i="21"/>
  <c r="AU547" i="21"/>
  <c r="AT547" i="21"/>
  <c r="AX546" i="21"/>
  <c r="AV546" i="21"/>
  <c r="AU546" i="21"/>
  <c r="AT546" i="21"/>
  <c r="AX545" i="21"/>
  <c r="AV545" i="21"/>
  <c r="AU545" i="21"/>
  <c r="AT545" i="21"/>
  <c r="AX544" i="21"/>
  <c r="AV544" i="21"/>
  <c r="AU544" i="21"/>
  <c r="AT544" i="21"/>
  <c r="AX543" i="21"/>
  <c r="AV543" i="21"/>
  <c r="AU543" i="21"/>
  <c r="AT543" i="21"/>
  <c r="AX542" i="21"/>
  <c r="AV542" i="21"/>
  <c r="AU542" i="21"/>
  <c r="AT542" i="21"/>
  <c r="AX541" i="21"/>
  <c r="AV541" i="21"/>
  <c r="AU541" i="21"/>
  <c r="AT541" i="21"/>
  <c r="AX540" i="21"/>
  <c r="AV540" i="21"/>
  <c r="AU540" i="21"/>
  <c r="AT540" i="21"/>
  <c r="AX539" i="21"/>
  <c r="AV539" i="21"/>
  <c r="AU539" i="21"/>
  <c r="AT539" i="21"/>
  <c r="AX538" i="21"/>
  <c r="AV538" i="21"/>
  <c r="AU538" i="21"/>
  <c r="AT538" i="21"/>
  <c r="AX537" i="21"/>
  <c r="AV537" i="21"/>
  <c r="AU537" i="21"/>
  <c r="AT537" i="21"/>
  <c r="AX536" i="21"/>
  <c r="AV536" i="21"/>
  <c r="AU536" i="21"/>
  <c r="AT536" i="21"/>
  <c r="AX535" i="21"/>
  <c r="AV535" i="21"/>
  <c r="AU535" i="21"/>
  <c r="AT535" i="21"/>
  <c r="AX534" i="21"/>
  <c r="AV534" i="21"/>
  <c r="AU534" i="21"/>
  <c r="AT534" i="21"/>
  <c r="AX533" i="21"/>
  <c r="AV533" i="21"/>
  <c r="AU533" i="21"/>
  <c r="AT533" i="21"/>
  <c r="AX532" i="21"/>
  <c r="AV532" i="21"/>
  <c r="AU532" i="21"/>
  <c r="AT532" i="21"/>
  <c r="AX531" i="21"/>
  <c r="AV531" i="21"/>
  <c r="AU531" i="21"/>
  <c r="AT531" i="21"/>
  <c r="AX530" i="21"/>
  <c r="AV530" i="21"/>
  <c r="AU530" i="21"/>
  <c r="AT530" i="21"/>
  <c r="AX529" i="21"/>
  <c r="AV529" i="21"/>
  <c r="AU529" i="21"/>
  <c r="AT529" i="21"/>
  <c r="AX528" i="21"/>
  <c r="AV528" i="21"/>
  <c r="AU528" i="21"/>
  <c r="AT528" i="21"/>
  <c r="AX527" i="21"/>
  <c r="AV527" i="21"/>
  <c r="AU527" i="21"/>
  <c r="AT527" i="21"/>
  <c r="AX526" i="21"/>
  <c r="AV526" i="21"/>
  <c r="AU526" i="21"/>
  <c r="AT526" i="21"/>
  <c r="AX525" i="21"/>
  <c r="AV525" i="21"/>
  <c r="AU525" i="21"/>
  <c r="AT525" i="21"/>
  <c r="AX524" i="21"/>
  <c r="AV524" i="21"/>
  <c r="AU524" i="21"/>
  <c r="AT524" i="21"/>
  <c r="AX523" i="21"/>
  <c r="AV523" i="21"/>
  <c r="AU523" i="21"/>
  <c r="AT523" i="21"/>
  <c r="AX522" i="21"/>
  <c r="AV522" i="21"/>
  <c r="AU522" i="21"/>
  <c r="AT522" i="21"/>
  <c r="AX521" i="21"/>
  <c r="AV521" i="21"/>
  <c r="AU521" i="21"/>
  <c r="AT521" i="21"/>
  <c r="AX520" i="21"/>
  <c r="AV520" i="21"/>
  <c r="AU520" i="21"/>
  <c r="AT520" i="21"/>
  <c r="AX519" i="21"/>
  <c r="AV519" i="21"/>
  <c r="AU519" i="21"/>
  <c r="AT519" i="21"/>
  <c r="AX518" i="21"/>
  <c r="AV518" i="21"/>
  <c r="AU518" i="21"/>
  <c r="AT518" i="21"/>
  <c r="AX517" i="21"/>
  <c r="AV517" i="21"/>
  <c r="AU517" i="21"/>
  <c r="AT517" i="21"/>
  <c r="AX516" i="21"/>
  <c r="AV516" i="21"/>
  <c r="AU516" i="21"/>
  <c r="AT516" i="21"/>
  <c r="AX515" i="21"/>
  <c r="AV515" i="21"/>
  <c r="AU515" i="21"/>
  <c r="AT515" i="21"/>
  <c r="AX514" i="21"/>
  <c r="AV514" i="21"/>
  <c r="AU514" i="21"/>
  <c r="AT514" i="21"/>
  <c r="AX513" i="21"/>
  <c r="AV513" i="21"/>
  <c r="AU513" i="21"/>
  <c r="AT513" i="21"/>
  <c r="AX512" i="21"/>
  <c r="AV512" i="21"/>
  <c r="AU512" i="21"/>
  <c r="AT512" i="21"/>
  <c r="AX511" i="21"/>
  <c r="AV511" i="21"/>
  <c r="AU511" i="21"/>
  <c r="AT511" i="21"/>
  <c r="AX510" i="21"/>
  <c r="AV510" i="21"/>
  <c r="AU510" i="21"/>
  <c r="AT510" i="21"/>
  <c r="AX509" i="21"/>
  <c r="AV509" i="21"/>
  <c r="AU509" i="21"/>
  <c r="AT509" i="21"/>
  <c r="AX508" i="21"/>
  <c r="AV508" i="21"/>
  <c r="AU508" i="21"/>
  <c r="AT508" i="21"/>
  <c r="AX507" i="21"/>
  <c r="AV507" i="21"/>
  <c r="AU507" i="21"/>
  <c r="AT507" i="21"/>
  <c r="AX506" i="21"/>
  <c r="AV506" i="21"/>
  <c r="AU506" i="21"/>
  <c r="AT506" i="21"/>
  <c r="AX505" i="21"/>
  <c r="AV505" i="21"/>
  <c r="AU505" i="21"/>
  <c r="AT505" i="21"/>
  <c r="AX504" i="21"/>
  <c r="AV504" i="21"/>
  <c r="AU504" i="21"/>
  <c r="AT504" i="21"/>
  <c r="AX503" i="21"/>
  <c r="AV503" i="21"/>
  <c r="AU503" i="21"/>
  <c r="AT503" i="21"/>
  <c r="AX502" i="21"/>
  <c r="AV502" i="21"/>
  <c r="AU502" i="21"/>
  <c r="AT502" i="21"/>
  <c r="AX501" i="21"/>
  <c r="AV501" i="21"/>
  <c r="AU501" i="21"/>
  <c r="AT501" i="21"/>
  <c r="AX500" i="21"/>
  <c r="AV500" i="21"/>
  <c r="AU500" i="21"/>
  <c r="AT500" i="21"/>
  <c r="AX499" i="21"/>
  <c r="AV499" i="21"/>
  <c r="AU499" i="21"/>
  <c r="AT499" i="21"/>
  <c r="AX498" i="21"/>
  <c r="AV498" i="21"/>
  <c r="AU498" i="21"/>
  <c r="AT498" i="21"/>
  <c r="AX497" i="21"/>
  <c r="AV497" i="21"/>
  <c r="AU497" i="21"/>
  <c r="AT497" i="21"/>
  <c r="AX496" i="21"/>
  <c r="AV496" i="21"/>
  <c r="AU496" i="21"/>
  <c r="AT496" i="21"/>
  <c r="AX495" i="21"/>
  <c r="AV495" i="21"/>
  <c r="AU495" i="21"/>
  <c r="AT495" i="21"/>
  <c r="AX494" i="21"/>
  <c r="AV494" i="21"/>
  <c r="AU494" i="21"/>
  <c r="AT494" i="21"/>
  <c r="AX493" i="21"/>
  <c r="AV493" i="21"/>
  <c r="AU493" i="21"/>
  <c r="AT493" i="21"/>
  <c r="AX492" i="21"/>
  <c r="AV492" i="21"/>
  <c r="AU492" i="21"/>
  <c r="AT492" i="21"/>
  <c r="AX491" i="21"/>
  <c r="AV491" i="21"/>
  <c r="AU491" i="21"/>
  <c r="AT491" i="21"/>
  <c r="AX490" i="21"/>
  <c r="AV490" i="21"/>
  <c r="AU490" i="21"/>
  <c r="AT490" i="21"/>
  <c r="AX489" i="21"/>
  <c r="AV489" i="21"/>
  <c r="AU489" i="21"/>
  <c r="AT489" i="21"/>
  <c r="AX488" i="21"/>
  <c r="AV488" i="21"/>
  <c r="AU488" i="21"/>
  <c r="AT488" i="21"/>
  <c r="AX487" i="21"/>
  <c r="AV487" i="21"/>
  <c r="AU487" i="21"/>
  <c r="AT487" i="21"/>
  <c r="AX486" i="21"/>
  <c r="AV486" i="21"/>
  <c r="AU486" i="21"/>
  <c r="AT486" i="21"/>
  <c r="AX485" i="21"/>
  <c r="AV485" i="21"/>
  <c r="AU485" i="21"/>
  <c r="AT485" i="21"/>
  <c r="AX484" i="21"/>
  <c r="AV484" i="21"/>
  <c r="AU484" i="21"/>
  <c r="AT484" i="21"/>
  <c r="AX483" i="21"/>
  <c r="AV483" i="21"/>
  <c r="AU483" i="21"/>
  <c r="AT483" i="21"/>
  <c r="AX482" i="21"/>
  <c r="AV482" i="21"/>
  <c r="AU482" i="21"/>
  <c r="AT482" i="21"/>
  <c r="AX481" i="21"/>
  <c r="AV481" i="21"/>
  <c r="AU481" i="21"/>
  <c r="AT481" i="21"/>
  <c r="AX480" i="21"/>
  <c r="AV480" i="21"/>
  <c r="AU480" i="21"/>
  <c r="AT480" i="21"/>
  <c r="AX479" i="21"/>
  <c r="AV479" i="21"/>
  <c r="AU479" i="21"/>
  <c r="AT479" i="21"/>
  <c r="AX478" i="21"/>
  <c r="AV478" i="21"/>
  <c r="AU478" i="21"/>
  <c r="AT478" i="21"/>
  <c r="AX477" i="21"/>
  <c r="AV477" i="21"/>
  <c r="AU477" i="21"/>
  <c r="AT477" i="21"/>
  <c r="AX476" i="21"/>
  <c r="AV476" i="21"/>
  <c r="AU476" i="21"/>
  <c r="AT476" i="21"/>
  <c r="AX475" i="21"/>
  <c r="AV475" i="21"/>
  <c r="AU475" i="21"/>
  <c r="AT475" i="21"/>
  <c r="AX474" i="21"/>
  <c r="AV474" i="21"/>
  <c r="AU474" i="21"/>
  <c r="AT474" i="21"/>
  <c r="AX473" i="21"/>
  <c r="AV473" i="21"/>
  <c r="AU473" i="21"/>
  <c r="AT473" i="21"/>
  <c r="AX472" i="21"/>
  <c r="AV472" i="21"/>
  <c r="AU472" i="21"/>
  <c r="AT472" i="21"/>
  <c r="AX471" i="21"/>
  <c r="AV471" i="21"/>
  <c r="AU471" i="21"/>
  <c r="AT471" i="21"/>
  <c r="AX470" i="21"/>
  <c r="AV470" i="21"/>
  <c r="AU470" i="21"/>
  <c r="AT470" i="21"/>
  <c r="AX469" i="21"/>
  <c r="AV469" i="21"/>
  <c r="AU469" i="21"/>
  <c r="AT469" i="21"/>
  <c r="AX468" i="21"/>
  <c r="AV468" i="21"/>
  <c r="AU468" i="21"/>
  <c r="AT468" i="21"/>
  <c r="AX467" i="21"/>
  <c r="AV467" i="21"/>
  <c r="AU467" i="21"/>
  <c r="AT467" i="21"/>
  <c r="AX466" i="21"/>
  <c r="AV466" i="21"/>
  <c r="AU466" i="21"/>
  <c r="AT466" i="21"/>
  <c r="AX465" i="21"/>
  <c r="AV465" i="21"/>
  <c r="AU465" i="21"/>
  <c r="AT465" i="21"/>
  <c r="AX464" i="21"/>
  <c r="AV464" i="21"/>
  <c r="AU464" i="21"/>
  <c r="AT464" i="21"/>
  <c r="AX463" i="21"/>
  <c r="AV463" i="21"/>
  <c r="AU463" i="21"/>
  <c r="AT463" i="21"/>
  <c r="AX462" i="21"/>
  <c r="AV462" i="21"/>
  <c r="AU462" i="21"/>
  <c r="AT462" i="21"/>
  <c r="AX461" i="21"/>
  <c r="AV461" i="21"/>
  <c r="AU461" i="21"/>
  <c r="AT461" i="21"/>
  <c r="AX460" i="21"/>
  <c r="AV460" i="21"/>
  <c r="AU460" i="21"/>
  <c r="AT460" i="21"/>
  <c r="AX459" i="21"/>
  <c r="AV459" i="21"/>
  <c r="AU459" i="21"/>
  <c r="AT459" i="21"/>
  <c r="AX458" i="21"/>
  <c r="AV458" i="21"/>
  <c r="AU458" i="21"/>
  <c r="AT458" i="21"/>
  <c r="AX457" i="21"/>
  <c r="AV457" i="21"/>
  <c r="AU457" i="21"/>
  <c r="AT457" i="21"/>
  <c r="AX456" i="21"/>
  <c r="AV456" i="21"/>
  <c r="AU456" i="21"/>
  <c r="AT456" i="21"/>
  <c r="AX455" i="21"/>
  <c r="AV455" i="21"/>
  <c r="AU455" i="21"/>
  <c r="AT455" i="21"/>
  <c r="AX454" i="21"/>
  <c r="AV454" i="21"/>
  <c r="AU454" i="21"/>
  <c r="AT454" i="21"/>
  <c r="AX453" i="21"/>
  <c r="AV453" i="21"/>
  <c r="AU453" i="21"/>
  <c r="AT453" i="21"/>
  <c r="AX452" i="21"/>
  <c r="AV452" i="21"/>
  <c r="AU452" i="21"/>
  <c r="AT452" i="21"/>
  <c r="AX451" i="21"/>
  <c r="AV451" i="21"/>
  <c r="AU451" i="21"/>
  <c r="AT451" i="21"/>
  <c r="AX450" i="21"/>
  <c r="AV450" i="21"/>
  <c r="AU450" i="21"/>
  <c r="AT450" i="21"/>
  <c r="AX449" i="21"/>
  <c r="AV449" i="21"/>
  <c r="AU449" i="21"/>
  <c r="AT449" i="21"/>
  <c r="AX448" i="21"/>
  <c r="AV448" i="21"/>
  <c r="AU448" i="21"/>
  <c r="AT448" i="21"/>
  <c r="AX447" i="21"/>
  <c r="AV447" i="21"/>
  <c r="AU447" i="21"/>
  <c r="AT447" i="21"/>
  <c r="AX446" i="21"/>
  <c r="AV446" i="21"/>
  <c r="AU446" i="21"/>
  <c r="AT446" i="21"/>
  <c r="AX445" i="21"/>
  <c r="AV445" i="21"/>
  <c r="AU445" i="21"/>
  <c r="AT445" i="21"/>
  <c r="AX444" i="21"/>
  <c r="AV444" i="21"/>
  <c r="AU444" i="21"/>
  <c r="AT444" i="21"/>
  <c r="AX443" i="21"/>
  <c r="AV443" i="21"/>
  <c r="AU443" i="21"/>
  <c r="AT443" i="21"/>
  <c r="AX442" i="21"/>
  <c r="AV442" i="21"/>
  <c r="AU442" i="21"/>
  <c r="AT442" i="21"/>
  <c r="AX441" i="21"/>
  <c r="AV441" i="21"/>
  <c r="AU441" i="21"/>
  <c r="AT441" i="21"/>
  <c r="AX440" i="21"/>
  <c r="AV440" i="21"/>
  <c r="AU440" i="21"/>
  <c r="AT440" i="21"/>
  <c r="AX439" i="21"/>
  <c r="AV439" i="21"/>
  <c r="AU439" i="21"/>
  <c r="AT439" i="21"/>
  <c r="AX438" i="21"/>
  <c r="AV438" i="21"/>
  <c r="AU438" i="21"/>
  <c r="AT438" i="21"/>
  <c r="AX437" i="21"/>
  <c r="AV437" i="21"/>
  <c r="AU437" i="21"/>
  <c r="AT437" i="21"/>
  <c r="AX436" i="21"/>
  <c r="AV436" i="21"/>
  <c r="AU436" i="21"/>
  <c r="AT436" i="21"/>
  <c r="AX435" i="21"/>
  <c r="AV435" i="21"/>
  <c r="AU435" i="21"/>
  <c r="AT435" i="21"/>
  <c r="AX434" i="21"/>
  <c r="AV434" i="21"/>
  <c r="AU434" i="21"/>
  <c r="AT434" i="21"/>
  <c r="AX433" i="21"/>
  <c r="AV433" i="21"/>
  <c r="AU433" i="21"/>
  <c r="AT433" i="21"/>
  <c r="AX432" i="21"/>
  <c r="AV432" i="21"/>
  <c r="AU432" i="21"/>
  <c r="AT432" i="21"/>
  <c r="AX431" i="21"/>
  <c r="AV431" i="21"/>
  <c r="AU431" i="21"/>
  <c r="AT431" i="21"/>
  <c r="AX430" i="21"/>
  <c r="AV430" i="21"/>
  <c r="AU430" i="21"/>
  <c r="AT430" i="21"/>
  <c r="AX429" i="21"/>
  <c r="AV429" i="21"/>
  <c r="AU429" i="21"/>
  <c r="AT429" i="21"/>
  <c r="AX428" i="21"/>
  <c r="AV428" i="21"/>
  <c r="AU428" i="21"/>
  <c r="AT428" i="21"/>
  <c r="AX427" i="21"/>
  <c r="AV427" i="21"/>
  <c r="AU427" i="21"/>
  <c r="AT427" i="21"/>
  <c r="AX426" i="21"/>
  <c r="AV426" i="21"/>
  <c r="AU426" i="21"/>
  <c r="AT426" i="21"/>
  <c r="AX425" i="21"/>
  <c r="AV425" i="21"/>
  <c r="AU425" i="21"/>
  <c r="AT425" i="21"/>
  <c r="AX424" i="21"/>
  <c r="AV424" i="21"/>
  <c r="AU424" i="21"/>
  <c r="AT424" i="21"/>
  <c r="AX423" i="21"/>
  <c r="AV423" i="21"/>
  <c r="AU423" i="21"/>
  <c r="AT423" i="21"/>
  <c r="AX422" i="21"/>
  <c r="AV422" i="21"/>
  <c r="AU422" i="21"/>
  <c r="AT422" i="21"/>
  <c r="AX421" i="21"/>
  <c r="AV421" i="21"/>
  <c r="AU421" i="21"/>
  <c r="AT421" i="21"/>
  <c r="AX420" i="21"/>
  <c r="AV420" i="21"/>
  <c r="AU420" i="21"/>
  <c r="AT420" i="21"/>
  <c r="AX419" i="21"/>
  <c r="AV419" i="21"/>
  <c r="AU419" i="21"/>
  <c r="AT419" i="21"/>
  <c r="AX418" i="21"/>
  <c r="AV418" i="21"/>
  <c r="AU418" i="21"/>
  <c r="AT418" i="21"/>
  <c r="AX417" i="21"/>
  <c r="AV417" i="21"/>
  <c r="AU417" i="21"/>
  <c r="AT417" i="21"/>
  <c r="AX416" i="21"/>
  <c r="AV416" i="21"/>
  <c r="AU416" i="21"/>
  <c r="AT416" i="21"/>
  <c r="AX415" i="21"/>
  <c r="AV415" i="21"/>
  <c r="AU415" i="21"/>
  <c r="AT415" i="21"/>
  <c r="AX414" i="21"/>
  <c r="AV414" i="21"/>
  <c r="AU414" i="21"/>
  <c r="AT414" i="21"/>
  <c r="AX413" i="21"/>
  <c r="AV413" i="21"/>
  <c r="AU413" i="21"/>
  <c r="AT413" i="21"/>
  <c r="AX412" i="21"/>
  <c r="AV412" i="21"/>
  <c r="AU412" i="21"/>
  <c r="AT412" i="21"/>
  <c r="AX411" i="21"/>
  <c r="AV411" i="21"/>
  <c r="AU411" i="21"/>
  <c r="AT411" i="21"/>
  <c r="AX410" i="21"/>
  <c r="AV410" i="21"/>
  <c r="AU410" i="21"/>
  <c r="AT410" i="21"/>
  <c r="AX409" i="21"/>
  <c r="AV409" i="21"/>
  <c r="AU409" i="21"/>
  <c r="AT409" i="21"/>
  <c r="AX408" i="21"/>
  <c r="AV408" i="21"/>
  <c r="AU408" i="21"/>
  <c r="AT408" i="21"/>
  <c r="AX407" i="21"/>
  <c r="AV407" i="21"/>
  <c r="AU407" i="21"/>
  <c r="AT407" i="21"/>
  <c r="AX406" i="21"/>
  <c r="AV406" i="21"/>
  <c r="AU406" i="21"/>
  <c r="AT406" i="21"/>
  <c r="AX405" i="21"/>
  <c r="AV405" i="21"/>
  <c r="AU405" i="21"/>
  <c r="AT405" i="21"/>
  <c r="AX404" i="21"/>
  <c r="AV404" i="21"/>
  <c r="AU404" i="21"/>
  <c r="AT404" i="21"/>
  <c r="AX403" i="21"/>
  <c r="AV403" i="21"/>
  <c r="AU403" i="21"/>
  <c r="AT403" i="21"/>
  <c r="AX402" i="21"/>
  <c r="AV402" i="21"/>
  <c r="AU402" i="21"/>
  <c r="AT402" i="21"/>
  <c r="AX401" i="21"/>
  <c r="AV401" i="21"/>
  <c r="AU401" i="21"/>
  <c r="AT401" i="21"/>
  <c r="AX400" i="21"/>
  <c r="AV400" i="21"/>
  <c r="AU400" i="21"/>
  <c r="AT400" i="21"/>
  <c r="AX399" i="21"/>
  <c r="AV399" i="21"/>
  <c r="AU399" i="21"/>
  <c r="AT399" i="21"/>
  <c r="AX398" i="21"/>
  <c r="AV398" i="21"/>
  <c r="AU398" i="21"/>
  <c r="AT398" i="21"/>
  <c r="AX397" i="21"/>
  <c r="AV397" i="21"/>
  <c r="AU397" i="21"/>
  <c r="AT397" i="21"/>
  <c r="AX396" i="21"/>
  <c r="AV396" i="21"/>
  <c r="AU396" i="21"/>
  <c r="AT396" i="21"/>
  <c r="AX395" i="21"/>
  <c r="AV395" i="21"/>
  <c r="AU395" i="21"/>
  <c r="AT395" i="21"/>
  <c r="AX394" i="21"/>
  <c r="AV394" i="21"/>
  <c r="AU394" i="21"/>
  <c r="AT394" i="21"/>
  <c r="AX393" i="21"/>
  <c r="AV393" i="21"/>
  <c r="AU393" i="21"/>
  <c r="AT393" i="21"/>
  <c r="AX392" i="21"/>
  <c r="AV392" i="21"/>
  <c r="AU392" i="21"/>
  <c r="AT392" i="21"/>
  <c r="AX391" i="21"/>
  <c r="AV391" i="21"/>
  <c r="AU391" i="21"/>
  <c r="AT391" i="21"/>
  <c r="AX390" i="21"/>
  <c r="AV390" i="21"/>
  <c r="AU390" i="21"/>
  <c r="AT390" i="21"/>
  <c r="AX389" i="21"/>
  <c r="AV389" i="21"/>
  <c r="AU389" i="21"/>
  <c r="AT389" i="21"/>
  <c r="AX388" i="21"/>
  <c r="AV388" i="21"/>
  <c r="AU388" i="21"/>
  <c r="AT388" i="21"/>
  <c r="AX387" i="21"/>
  <c r="AV387" i="21"/>
  <c r="AU387" i="21"/>
  <c r="AT387" i="21"/>
  <c r="AX386" i="21"/>
  <c r="AV386" i="21"/>
  <c r="AU386" i="21"/>
  <c r="AT386" i="21"/>
  <c r="AX385" i="21"/>
  <c r="AV385" i="21"/>
  <c r="AU385" i="21"/>
  <c r="AT385" i="21"/>
  <c r="AX384" i="21"/>
  <c r="AV384" i="21"/>
  <c r="AU384" i="21"/>
  <c r="AT384" i="21"/>
  <c r="AX383" i="21"/>
  <c r="AV383" i="21"/>
  <c r="AU383" i="21"/>
  <c r="AT383" i="21"/>
  <c r="AX382" i="21"/>
  <c r="AV382" i="21"/>
  <c r="AU382" i="21"/>
  <c r="AT382" i="21"/>
  <c r="AX381" i="21"/>
  <c r="AV381" i="21"/>
  <c r="AU381" i="21"/>
  <c r="AT381" i="21"/>
  <c r="AX380" i="21"/>
  <c r="AV380" i="21"/>
  <c r="AU380" i="21"/>
  <c r="AT380" i="21"/>
  <c r="AX379" i="21"/>
  <c r="AV379" i="21"/>
  <c r="AU379" i="21"/>
  <c r="AT379" i="21"/>
  <c r="AX378" i="21"/>
  <c r="AV378" i="21"/>
  <c r="AU378" i="21"/>
  <c r="AT378" i="21"/>
  <c r="AX377" i="21"/>
  <c r="AV377" i="21"/>
  <c r="AU377" i="21"/>
  <c r="AT377" i="21"/>
  <c r="AX376" i="21"/>
  <c r="AV376" i="21"/>
  <c r="AU376" i="21"/>
  <c r="AT376" i="21"/>
  <c r="AX375" i="21"/>
  <c r="AV375" i="21"/>
  <c r="AU375" i="21"/>
  <c r="AT375" i="21"/>
  <c r="AX374" i="21"/>
  <c r="AV374" i="21"/>
  <c r="AU374" i="21"/>
  <c r="AT374" i="21"/>
  <c r="AX373" i="21"/>
  <c r="AV373" i="21"/>
  <c r="AU373" i="21"/>
  <c r="AT373" i="21"/>
  <c r="AX372" i="21"/>
  <c r="AV372" i="21"/>
  <c r="AU372" i="21"/>
  <c r="AT372" i="21"/>
  <c r="AX371" i="21"/>
  <c r="AV371" i="21"/>
  <c r="AU371" i="21"/>
  <c r="AT371" i="21"/>
  <c r="AX370" i="21"/>
  <c r="AV370" i="21"/>
  <c r="AU370" i="21"/>
  <c r="AT370" i="21"/>
  <c r="AX369" i="21"/>
  <c r="AV369" i="21"/>
  <c r="AU369" i="21"/>
  <c r="AT369" i="21"/>
  <c r="AX368" i="21"/>
  <c r="AV368" i="21"/>
  <c r="AU368" i="21"/>
  <c r="AT368" i="21"/>
  <c r="AX367" i="21"/>
  <c r="AV367" i="21"/>
  <c r="AU367" i="21"/>
  <c r="AT367" i="21"/>
  <c r="AX366" i="21"/>
  <c r="AV366" i="21"/>
  <c r="AU366" i="21"/>
  <c r="AT366" i="21"/>
  <c r="AX365" i="21"/>
  <c r="AV365" i="21"/>
  <c r="AU365" i="21"/>
  <c r="AT365" i="21"/>
  <c r="AX364" i="21"/>
  <c r="AV364" i="21"/>
  <c r="AU364" i="21"/>
  <c r="AT364" i="21"/>
  <c r="AX363" i="21"/>
  <c r="AV363" i="21"/>
  <c r="AU363" i="21"/>
  <c r="AT363" i="21"/>
  <c r="AX362" i="21"/>
  <c r="AV362" i="21"/>
  <c r="AU362" i="21"/>
  <c r="AT362" i="21"/>
  <c r="AX361" i="21"/>
  <c r="AV361" i="21"/>
  <c r="AU361" i="21"/>
  <c r="AT361" i="21"/>
  <c r="AX360" i="21"/>
  <c r="AV360" i="21"/>
  <c r="AU360" i="21"/>
  <c r="AT360" i="21"/>
  <c r="AX359" i="21"/>
  <c r="AV359" i="21"/>
  <c r="AU359" i="21"/>
  <c r="AT359" i="21"/>
  <c r="AX358" i="21"/>
  <c r="AV358" i="21"/>
  <c r="AU358" i="21"/>
  <c r="AT358" i="21"/>
  <c r="AX357" i="21"/>
  <c r="AV357" i="21"/>
  <c r="AU357" i="21"/>
  <c r="AT357" i="21"/>
  <c r="AX356" i="21"/>
  <c r="AV356" i="21"/>
  <c r="AU356" i="21"/>
  <c r="AT356" i="21"/>
  <c r="AX355" i="21"/>
  <c r="AV355" i="21"/>
  <c r="AU355" i="21"/>
  <c r="AT355" i="21"/>
  <c r="AX354" i="21"/>
  <c r="AV354" i="21"/>
  <c r="AU354" i="21"/>
  <c r="AT354" i="21"/>
  <c r="AX353" i="21"/>
  <c r="AV353" i="21"/>
  <c r="AU353" i="21"/>
  <c r="AT353" i="21"/>
  <c r="AX352" i="21"/>
  <c r="AV352" i="21"/>
  <c r="AU352" i="21"/>
  <c r="AT352" i="21"/>
  <c r="AX351" i="21"/>
  <c r="AV351" i="21"/>
  <c r="AU351" i="21"/>
  <c r="AT351" i="21"/>
  <c r="AX350" i="21"/>
  <c r="AV350" i="21"/>
  <c r="AU350" i="21"/>
  <c r="AT350" i="21"/>
  <c r="AX349" i="21"/>
  <c r="AV349" i="21"/>
  <c r="AU349" i="21"/>
  <c r="AT349" i="21"/>
  <c r="AX348" i="21"/>
  <c r="AV348" i="21"/>
  <c r="AU348" i="21"/>
  <c r="AT348" i="21"/>
  <c r="AX347" i="21"/>
  <c r="AV347" i="21"/>
  <c r="AU347" i="21"/>
  <c r="AT347" i="21"/>
  <c r="AX346" i="21"/>
  <c r="AV346" i="21"/>
  <c r="AU346" i="21"/>
  <c r="AT346" i="21"/>
  <c r="AX345" i="21"/>
  <c r="AV345" i="21"/>
  <c r="AU345" i="21"/>
  <c r="AT345" i="21"/>
  <c r="AX344" i="21"/>
  <c r="AV344" i="21"/>
  <c r="AU344" i="21"/>
  <c r="AT344" i="21"/>
  <c r="AX343" i="21"/>
  <c r="AV343" i="21"/>
  <c r="AU343" i="21"/>
  <c r="AT343" i="21"/>
  <c r="AX342" i="21"/>
  <c r="AV342" i="21"/>
  <c r="AU342" i="21"/>
  <c r="AT342" i="21"/>
  <c r="AX341" i="21"/>
  <c r="AV341" i="21"/>
  <c r="AU341" i="21"/>
  <c r="AT341" i="21"/>
  <c r="AX340" i="21"/>
  <c r="AV340" i="21"/>
  <c r="AU340" i="21"/>
  <c r="AT340" i="21"/>
  <c r="AX339" i="21"/>
  <c r="AV339" i="21"/>
  <c r="AU339" i="21"/>
  <c r="AT339" i="21"/>
  <c r="AX338" i="21"/>
  <c r="AV338" i="21"/>
  <c r="AU338" i="21"/>
  <c r="AT338" i="21"/>
  <c r="AX337" i="21"/>
  <c r="AV337" i="21"/>
  <c r="AU337" i="21"/>
  <c r="AT337" i="21"/>
  <c r="AX336" i="21"/>
  <c r="AV336" i="21"/>
  <c r="AU336" i="21"/>
  <c r="AT336" i="21"/>
  <c r="AX335" i="21"/>
  <c r="AV335" i="21"/>
  <c r="AU335" i="21"/>
  <c r="AT335" i="21"/>
  <c r="AX334" i="21"/>
  <c r="AV334" i="21"/>
  <c r="AU334" i="21"/>
  <c r="AT334" i="21"/>
  <c r="AX333" i="21"/>
  <c r="AV333" i="21"/>
  <c r="AU333" i="21"/>
  <c r="AT333" i="21"/>
  <c r="AX332" i="21"/>
  <c r="AV332" i="21"/>
  <c r="AU332" i="21"/>
  <c r="AT332" i="21"/>
  <c r="AX331" i="21"/>
  <c r="AV331" i="21"/>
  <c r="AU331" i="21"/>
  <c r="AT331" i="21"/>
  <c r="AX330" i="21"/>
  <c r="AV330" i="21"/>
  <c r="AU330" i="21"/>
  <c r="AT330" i="21"/>
  <c r="AX329" i="21"/>
  <c r="AV329" i="21"/>
  <c r="AU329" i="21"/>
  <c r="AT329" i="21"/>
  <c r="AX328" i="21"/>
  <c r="AV328" i="21"/>
  <c r="AU328" i="21"/>
  <c r="AT328" i="21"/>
  <c r="AX327" i="21"/>
  <c r="AV327" i="21"/>
  <c r="AU327" i="21"/>
  <c r="AT327" i="21"/>
  <c r="AX326" i="21"/>
  <c r="AV326" i="21"/>
  <c r="AU326" i="21"/>
  <c r="AT326" i="21"/>
  <c r="AX325" i="21"/>
  <c r="AV325" i="21"/>
  <c r="AU325" i="21"/>
  <c r="AT325" i="21"/>
  <c r="AX324" i="21"/>
  <c r="AV324" i="21"/>
  <c r="AU324" i="21"/>
  <c r="AT324" i="21"/>
  <c r="AX323" i="21"/>
  <c r="AV323" i="21"/>
  <c r="AU323" i="21"/>
  <c r="AT323" i="21"/>
  <c r="AX322" i="21"/>
  <c r="AV322" i="21"/>
  <c r="AU322" i="21"/>
  <c r="AT322" i="21"/>
  <c r="AX321" i="21"/>
  <c r="AV321" i="21"/>
  <c r="AU321" i="21"/>
  <c r="AT321" i="21"/>
  <c r="AX320" i="21"/>
  <c r="AV320" i="21"/>
  <c r="AU320" i="21"/>
  <c r="AT320" i="21"/>
  <c r="AX319" i="21"/>
  <c r="AV319" i="21"/>
  <c r="AU319" i="21"/>
  <c r="AT319" i="21"/>
  <c r="AX318" i="21"/>
  <c r="AV318" i="21"/>
  <c r="AU318" i="21"/>
  <c r="AT318" i="21"/>
  <c r="AX317" i="21"/>
  <c r="AV317" i="21"/>
  <c r="AU317" i="21"/>
  <c r="AT317" i="21"/>
  <c r="AX316" i="21"/>
  <c r="AV316" i="21"/>
  <c r="AU316" i="21"/>
  <c r="AT316" i="21"/>
  <c r="AX315" i="21"/>
  <c r="AV315" i="21"/>
  <c r="AU315" i="21"/>
  <c r="AT315" i="21"/>
  <c r="AX314" i="21"/>
  <c r="AV314" i="21"/>
  <c r="AU314" i="21"/>
  <c r="AT314" i="21"/>
  <c r="AX313" i="21"/>
  <c r="AV313" i="21"/>
  <c r="AU313" i="21"/>
  <c r="AT313" i="21"/>
  <c r="AX312" i="21"/>
  <c r="AV312" i="21"/>
  <c r="AU312" i="21"/>
  <c r="AT312" i="21"/>
  <c r="AX311" i="21"/>
  <c r="AV311" i="21"/>
  <c r="AU311" i="21"/>
  <c r="AT311" i="21"/>
  <c r="AX310" i="21"/>
  <c r="AV310" i="21"/>
  <c r="AU310" i="21"/>
  <c r="AT310" i="21"/>
  <c r="AX309" i="21"/>
  <c r="AV309" i="21"/>
  <c r="AU309" i="21"/>
  <c r="AT309" i="21"/>
  <c r="AX308" i="21"/>
  <c r="AV308" i="21"/>
  <c r="AU308" i="21"/>
  <c r="AT308" i="21"/>
  <c r="AX307" i="21"/>
  <c r="AV307" i="21"/>
  <c r="AU307" i="21"/>
  <c r="AT307" i="21"/>
  <c r="AX306" i="21"/>
  <c r="AV306" i="21"/>
  <c r="AU306" i="21"/>
  <c r="AT306" i="21"/>
  <c r="AX305" i="21"/>
  <c r="AV305" i="21"/>
  <c r="AU305" i="21"/>
  <c r="AT305" i="21"/>
  <c r="AX304" i="21"/>
  <c r="AV304" i="21"/>
  <c r="AU304" i="21"/>
  <c r="AT304" i="21"/>
  <c r="AX303" i="21"/>
  <c r="AV303" i="21"/>
  <c r="AU303" i="21"/>
  <c r="AT303" i="21"/>
  <c r="AX302" i="21"/>
  <c r="AV302" i="21"/>
  <c r="AU302" i="21"/>
  <c r="AT302" i="21"/>
  <c r="AX301" i="21"/>
  <c r="AV301" i="21"/>
  <c r="AU301" i="21"/>
  <c r="AT301" i="21"/>
  <c r="AX300" i="21"/>
  <c r="AV300" i="21"/>
  <c r="AU300" i="21"/>
  <c r="AT300" i="21"/>
  <c r="AX299" i="21"/>
  <c r="AV299" i="21"/>
  <c r="AU299" i="21"/>
  <c r="AT299" i="21"/>
  <c r="AX298" i="21"/>
  <c r="AV298" i="21"/>
  <c r="AU298" i="21"/>
  <c r="AT298" i="21"/>
  <c r="AX297" i="21"/>
  <c r="AV297" i="21"/>
  <c r="AU297" i="21"/>
  <c r="AT297" i="21"/>
  <c r="AX296" i="21"/>
  <c r="AV296" i="21"/>
  <c r="AU296" i="21"/>
  <c r="AT296" i="21"/>
  <c r="AX295" i="21"/>
  <c r="AV295" i="21"/>
  <c r="AU295" i="21"/>
  <c r="AT295" i="21"/>
  <c r="AX294" i="21"/>
  <c r="AV294" i="21"/>
  <c r="AU294" i="21"/>
  <c r="AT294" i="21"/>
  <c r="AX293" i="21"/>
  <c r="AV293" i="21"/>
  <c r="AU293" i="21"/>
  <c r="AT293" i="21"/>
  <c r="AX292" i="21"/>
  <c r="AV292" i="21"/>
  <c r="AU292" i="21"/>
  <c r="AT292" i="21"/>
  <c r="AX291" i="21"/>
  <c r="AV291" i="21"/>
  <c r="AU291" i="21"/>
  <c r="AT291" i="21"/>
  <c r="AX290" i="21"/>
  <c r="AV290" i="21"/>
  <c r="AU290" i="21"/>
  <c r="AT290" i="21"/>
  <c r="AX289" i="21"/>
  <c r="AV289" i="21"/>
  <c r="AU289" i="21"/>
  <c r="AT289" i="21"/>
  <c r="AX288" i="21"/>
  <c r="AV288" i="21"/>
  <c r="AU288" i="21"/>
  <c r="AT288" i="21"/>
  <c r="AX287" i="21"/>
  <c r="AV287" i="21"/>
  <c r="AU287" i="21"/>
  <c r="AT287" i="21"/>
  <c r="AX286" i="21"/>
  <c r="AV286" i="21"/>
  <c r="AU286" i="21"/>
  <c r="AT286" i="21"/>
  <c r="AX285" i="21"/>
  <c r="AV285" i="21"/>
  <c r="AU285" i="21"/>
  <c r="AT285" i="21"/>
  <c r="AX284" i="21"/>
  <c r="AV284" i="21"/>
  <c r="AU284" i="21"/>
  <c r="AT284" i="21"/>
  <c r="AX283" i="21"/>
  <c r="AV283" i="21"/>
  <c r="AU283" i="21"/>
  <c r="AT283" i="21"/>
  <c r="AX282" i="21"/>
  <c r="AV282" i="21"/>
  <c r="AU282" i="21"/>
  <c r="AT282" i="21"/>
  <c r="AX281" i="21"/>
  <c r="AV281" i="21"/>
  <c r="AU281" i="21"/>
  <c r="AT281" i="21"/>
  <c r="AX280" i="21"/>
  <c r="AV280" i="21"/>
  <c r="AU280" i="21"/>
  <c r="AT280" i="21"/>
  <c r="AX279" i="21"/>
  <c r="AV279" i="21"/>
  <c r="AU279" i="21"/>
  <c r="AT279" i="21"/>
  <c r="AX278" i="21"/>
  <c r="AV278" i="21"/>
  <c r="AU278" i="21"/>
  <c r="AT278" i="21"/>
  <c r="AX277" i="21"/>
  <c r="AV277" i="21"/>
  <c r="AU277" i="21"/>
  <c r="AT277" i="21"/>
  <c r="AX276" i="21"/>
  <c r="AV276" i="21"/>
  <c r="AU276" i="21"/>
  <c r="AT276" i="21"/>
  <c r="AX275" i="21"/>
  <c r="AV275" i="21"/>
  <c r="AU275" i="21"/>
  <c r="AT275" i="21"/>
  <c r="AX274" i="21"/>
  <c r="AV274" i="21"/>
  <c r="AU274" i="21"/>
  <c r="AT274" i="21"/>
  <c r="AX273" i="21"/>
  <c r="AV273" i="21"/>
  <c r="AU273" i="21"/>
  <c r="AT273" i="21"/>
  <c r="AX272" i="21"/>
  <c r="AV272" i="21"/>
  <c r="AU272" i="21"/>
  <c r="AT272" i="21"/>
  <c r="AX271" i="21"/>
  <c r="AV271" i="21"/>
  <c r="AU271" i="21"/>
  <c r="AT271" i="21"/>
  <c r="AX270" i="21"/>
  <c r="AV270" i="21"/>
  <c r="AU270" i="21"/>
  <c r="AT270" i="21"/>
  <c r="AX269" i="21"/>
  <c r="AV269" i="21"/>
  <c r="AU269" i="21"/>
  <c r="AT269" i="21"/>
  <c r="AX268" i="21"/>
  <c r="AV268" i="21"/>
  <c r="AU268" i="21"/>
  <c r="AT268" i="21"/>
  <c r="AX267" i="21"/>
  <c r="AV267" i="21"/>
  <c r="AU267" i="21"/>
  <c r="AT267" i="21"/>
  <c r="AX266" i="21"/>
  <c r="AV266" i="21"/>
  <c r="AU266" i="21"/>
  <c r="AT266" i="21"/>
  <c r="AX265" i="21"/>
  <c r="AV265" i="21"/>
  <c r="AU265" i="21"/>
  <c r="AT265" i="21"/>
  <c r="AX264" i="21"/>
  <c r="AV264" i="21"/>
  <c r="AU264" i="21"/>
  <c r="AT264" i="21"/>
  <c r="AX263" i="21"/>
  <c r="AV263" i="21"/>
  <c r="AU263" i="21"/>
  <c r="AT263" i="21"/>
  <c r="AX262" i="21"/>
  <c r="AV262" i="21"/>
  <c r="AU262" i="21"/>
  <c r="AT262" i="21"/>
  <c r="AX261" i="21"/>
  <c r="AV261" i="21"/>
  <c r="AU261" i="21"/>
  <c r="AT261" i="21"/>
  <c r="AX260" i="21"/>
  <c r="AV260" i="21"/>
  <c r="AU260" i="21"/>
  <c r="AT260" i="21"/>
  <c r="AX259" i="21"/>
  <c r="AV259" i="21"/>
  <c r="AU259" i="21"/>
  <c r="AT259" i="21"/>
  <c r="AX258" i="21"/>
  <c r="AV258" i="21"/>
  <c r="AU258" i="21"/>
  <c r="AT258" i="21"/>
  <c r="AX257" i="21"/>
  <c r="AV257" i="21"/>
  <c r="AU257" i="21"/>
  <c r="AT257" i="21"/>
  <c r="AX256" i="21"/>
  <c r="AV256" i="21"/>
  <c r="AU256" i="21"/>
  <c r="AT256" i="21"/>
  <c r="AX255" i="21"/>
  <c r="AV255" i="21"/>
  <c r="AU255" i="21"/>
  <c r="AT255" i="21"/>
  <c r="AX254" i="21"/>
  <c r="AV254" i="21"/>
  <c r="AU254" i="21"/>
  <c r="AT254" i="21"/>
  <c r="AX253" i="21"/>
  <c r="AV253" i="21"/>
  <c r="AU253" i="21"/>
  <c r="AT253" i="21"/>
  <c r="AX252" i="21"/>
  <c r="AV252" i="21"/>
  <c r="AU252" i="21"/>
  <c r="AT252" i="21"/>
  <c r="AX251" i="21"/>
  <c r="AV251" i="21"/>
  <c r="AU251" i="21"/>
  <c r="AT251" i="21"/>
  <c r="AX250" i="21"/>
  <c r="AV250" i="21"/>
  <c r="AU250" i="21"/>
  <c r="AT250" i="21"/>
  <c r="AX249" i="21"/>
  <c r="AV249" i="21"/>
  <c r="AU249" i="21"/>
  <c r="AT249" i="21"/>
  <c r="AX248" i="21"/>
  <c r="AV248" i="21"/>
  <c r="AU248" i="21"/>
  <c r="AT248" i="21"/>
  <c r="AX247" i="21"/>
  <c r="AV247" i="21"/>
  <c r="AU247" i="21"/>
  <c r="AT247" i="21"/>
  <c r="AX246" i="21"/>
  <c r="AV246" i="21"/>
  <c r="AU246" i="21"/>
  <c r="AT246" i="21"/>
  <c r="AX245" i="21"/>
  <c r="AV245" i="21"/>
  <c r="AU245" i="21"/>
  <c r="AT245" i="21"/>
  <c r="AX244" i="21"/>
  <c r="AV244" i="21"/>
  <c r="AU244" i="21"/>
  <c r="AT244" i="21"/>
  <c r="AX243" i="21"/>
  <c r="AV243" i="21"/>
  <c r="AU243" i="21"/>
  <c r="AT243" i="21"/>
  <c r="AX242" i="21"/>
  <c r="AV242" i="21"/>
  <c r="AU242" i="21"/>
  <c r="AT242" i="21"/>
  <c r="AX241" i="21"/>
  <c r="AV241" i="21"/>
  <c r="AU241" i="21"/>
  <c r="AT241" i="21"/>
  <c r="AX240" i="21"/>
  <c r="AV240" i="21"/>
  <c r="AU240" i="21"/>
  <c r="AT240" i="21"/>
  <c r="AX239" i="21"/>
  <c r="AV239" i="21"/>
  <c r="AU239" i="21"/>
  <c r="AT239" i="21"/>
  <c r="AX238" i="21"/>
  <c r="AV238" i="21"/>
  <c r="AU238" i="21"/>
  <c r="AT238" i="21"/>
  <c r="AX237" i="21"/>
  <c r="AV237" i="21"/>
  <c r="AU237" i="21"/>
  <c r="AT237" i="21"/>
  <c r="AX236" i="21"/>
  <c r="AV236" i="21"/>
  <c r="AU236" i="21"/>
  <c r="AT236" i="21"/>
  <c r="AX235" i="21"/>
  <c r="AV235" i="21"/>
  <c r="AU235" i="21"/>
  <c r="AT235" i="21"/>
  <c r="AX234" i="21"/>
  <c r="AV234" i="21"/>
  <c r="AU234" i="21"/>
  <c r="AT234" i="21"/>
  <c r="AX233" i="21"/>
  <c r="AV233" i="21"/>
  <c r="AU233" i="21"/>
  <c r="AT233" i="21"/>
  <c r="AX232" i="21"/>
  <c r="AV232" i="21"/>
  <c r="AU232" i="21"/>
  <c r="AT232" i="21"/>
  <c r="AX231" i="21"/>
  <c r="AV231" i="21"/>
  <c r="AU231" i="21"/>
  <c r="AT231" i="21"/>
  <c r="AX230" i="21"/>
  <c r="AV230" i="21"/>
  <c r="AU230" i="21"/>
  <c r="AT230" i="21"/>
  <c r="AX229" i="21"/>
  <c r="AV229" i="21"/>
  <c r="AU229" i="21"/>
  <c r="AT229" i="21"/>
  <c r="AX228" i="21"/>
  <c r="AV228" i="21"/>
  <c r="AU228" i="21"/>
  <c r="AT228" i="21"/>
  <c r="AX227" i="21"/>
  <c r="AV227" i="21"/>
  <c r="AU227" i="21"/>
  <c r="AT227" i="21"/>
  <c r="AX226" i="21"/>
  <c r="AV226" i="21"/>
  <c r="AU226" i="21"/>
  <c r="AT226" i="21"/>
  <c r="AX225" i="21"/>
  <c r="AV225" i="21"/>
  <c r="AU225" i="21"/>
  <c r="AT225" i="21"/>
  <c r="AX224" i="21"/>
  <c r="AV224" i="21"/>
  <c r="AU224" i="21"/>
  <c r="AT224" i="21"/>
  <c r="AX223" i="21"/>
  <c r="AV223" i="21"/>
  <c r="AU223" i="21"/>
  <c r="AT223" i="21"/>
  <c r="AX222" i="21"/>
  <c r="AV222" i="21"/>
  <c r="AU222" i="21"/>
  <c r="AT222" i="21"/>
  <c r="AX221" i="21"/>
  <c r="AV221" i="21"/>
  <c r="AU221" i="21"/>
  <c r="AT221" i="21"/>
  <c r="AX220" i="21"/>
  <c r="AV220" i="21"/>
  <c r="AU220" i="21"/>
  <c r="AT220" i="21"/>
  <c r="AX219" i="21"/>
  <c r="AV219" i="21"/>
  <c r="AU219" i="21"/>
  <c r="AT219" i="21"/>
  <c r="AX218" i="21"/>
  <c r="AV218" i="21"/>
  <c r="AU218" i="21"/>
  <c r="AT218" i="21"/>
  <c r="AX217" i="21"/>
  <c r="AV217" i="21"/>
  <c r="AU217" i="21"/>
  <c r="AT217" i="21"/>
  <c r="AX216" i="21"/>
  <c r="AV216" i="21"/>
  <c r="AU216" i="21"/>
  <c r="AT216" i="21"/>
  <c r="AX215" i="21"/>
  <c r="AV215" i="21"/>
  <c r="AU215" i="21"/>
  <c r="AT215" i="21"/>
  <c r="AX214" i="21"/>
  <c r="AV214" i="21"/>
  <c r="AU214" i="21"/>
  <c r="AT214" i="21"/>
  <c r="AX213" i="21"/>
  <c r="AV213" i="21"/>
  <c r="AU213" i="21"/>
  <c r="AT213" i="21"/>
  <c r="AX212" i="21"/>
  <c r="AV212" i="21"/>
  <c r="AU212" i="21"/>
  <c r="AT212" i="21"/>
  <c r="AX211" i="21"/>
  <c r="AV211" i="21"/>
  <c r="AU211" i="21"/>
  <c r="AT211" i="21"/>
  <c r="AX210" i="21"/>
  <c r="AV210" i="21"/>
  <c r="AU210" i="21"/>
  <c r="AT210" i="21"/>
  <c r="AX209" i="21"/>
  <c r="AV209" i="21"/>
  <c r="AU209" i="21"/>
  <c r="AT209" i="21"/>
  <c r="AX208" i="21"/>
  <c r="AV208" i="21"/>
  <c r="AU208" i="21"/>
  <c r="AT208" i="21"/>
  <c r="AX207" i="21"/>
  <c r="AV207" i="21"/>
  <c r="AU207" i="21"/>
  <c r="AT207" i="21"/>
  <c r="AX206" i="21"/>
  <c r="AV206" i="21"/>
  <c r="AU206" i="21"/>
  <c r="AT206" i="21"/>
  <c r="AX205" i="21"/>
  <c r="AV205" i="21"/>
  <c r="AU205" i="21"/>
  <c r="AT205" i="21"/>
  <c r="AX204" i="21"/>
  <c r="AV204" i="21"/>
  <c r="AU204" i="21"/>
  <c r="AT204" i="21"/>
  <c r="AX203" i="21"/>
  <c r="AV203" i="21"/>
  <c r="AU203" i="21"/>
  <c r="AT203" i="21"/>
  <c r="AX202" i="21"/>
  <c r="AV202" i="21"/>
  <c r="AU202" i="21"/>
  <c r="AT202" i="21"/>
  <c r="AX201" i="21"/>
  <c r="AV201" i="21"/>
  <c r="AU201" i="21"/>
  <c r="AT201" i="21"/>
  <c r="AX200" i="21"/>
  <c r="AV200" i="21"/>
  <c r="AU200" i="21"/>
  <c r="AT200" i="21"/>
  <c r="AX199" i="21"/>
  <c r="AV199" i="21"/>
  <c r="AU199" i="21"/>
  <c r="AT199" i="21"/>
  <c r="AX198" i="21"/>
  <c r="AV198" i="21"/>
  <c r="AU198" i="21"/>
  <c r="AT198" i="21"/>
  <c r="AX197" i="21"/>
  <c r="AV197" i="21"/>
  <c r="AU197" i="21"/>
  <c r="AT197" i="21"/>
  <c r="AX196" i="21"/>
  <c r="AV196" i="21"/>
  <c r="AU196" i="21"/>
  <c r="AT196" i="21"/>
  <c r="AX195" i="21"/>
  <c r="AV195" i="21"/>
  <c r="AU195" i="21"/>
  <c r="AT195" i="21"/>
  <c r="AX194" i="21"/>
  <c r="AV194" i="21"/>
  <c r="AU194" i="21"/>
  <c r="AT194" i="21"/>
  <c r="AX193" i="21"/>
  <c r="AV193" i="21"/>
  <c r="AU193" i="21"/>
  <c r="AT193" i="21"/>
  <c r="AX192" i="21"/>
  <c r="AV192" i="21"/>
  <c r="AU192" i="21"/>
  <c r="AT192" i="21"/>
  <c r="AX191" i="21"/>
  <c r="AV191" i="21"/>
  <c r="AU191" i="21"/>
  <c r="AT191" i="21"/>
  <c r="AX190" i="21"/>
  <c r="AV190" i="21"/>
  <c r="AU190" i="21"/>
  <c r="AT190" i="21"/>
  <c r="AX189" i="21"/>
  <c r="AV189" i="21"/>
  <c r="AU189" i="21"/>
  <c r="AT189" i="21"/>
  <c r="AX188" i="21"/>
  <c r="AV188" i="21"/>
  <c r="AU188" i="21"/>
  <c r="AT188" i="21"/>
  <c r="AX187" i="21"/>
  <c r="AV187" i="21"/>
  <c r="AU187" i="21"/>
  <c r="AT187" i="21"/>
  <c r="AX186" i="21"/>
  <c r="AV186" i="21"/>
  <c r="AU186" i="21"/>
  <c r="AT186" i="21"/>
  <c r="AX185" i="21"/>
  <c r="AV185" i="21"/>
  <c r="AU185" i="21"/>
  <c r="AT185" i="21"/>
  <c r="AX184" i="21"/>
  <c r="AV184" i="21"/>
  <c r="AU184" i="21"/>
  <c r="AT184" i="21"/>
  <c r="AX183" i="21"/>
  <c r="AV183" i="21"/>
  <c r="AU183" i="21"/>
  <c r="AT183" i="21"/>
  <c r="AX182" i="21"/>
  <c r="AV182" i="21"/>
  <c r="AU182" i="21"/>
  <c r="AT182" i="21"/>
  <c r="AX181" i="21"/>
  <c r="AV181" i="21"/>
  <c r="AU181" i="21"/>
  <c r="AT181" i="21"/>
  <c r="AX180" i="21"/>
  <c r="AV180" i="21"/>
  <c r="AU180" i="21"/>
  <c r="AT180" i="21"/>
  <c r="AX179" i="21"/>
  <c r="AV179" i="21"/>
  <c r="AU179" i="21"/>
  <c r="AT179" i="21"/>
  <c r="AX178" i="21"/>
  <c r="AV178" i="21"/>
  <c r="AU178" i="21"/>
  <c r="AT178" i="21"/>
  <c r="AX177" i="21"/>
  <c r="AV177" i="21"/>
  <c r="AU177" i="21"/>
  <c r="AT177" i="21"/>
  <c r="AX176" i="21"/>
  <c r="AV176" i="21"/>
  <c r="AU176" i="21"/>
  <c r="AT176" i="21"/>
  <c r="AX175" i="21"/>
  <c r="AV175" i="21"/>
  <c r="AU175" i="21"/>
  <c r="AT175" i="21"/>
  <c r="AX174" i="21"/>
  <c r="AV174" i="21"/>
  <c r="AU174" i="21"/>
  <c r="AT174" i="21"/>
  <c r="AX173" i="21"/>
  <c r="AV173" i="21"/>
  <c r="AU173" i="21"/>
  <c r="AT173" i="21"/>
  <c r="AX172" i="21"/>
  <c r="AV172" i="21"/>
  <c r="AU172" i="21"/>
  <c r="AT172" i="21"/>
  <c r="AX171" i="21"/>
  <c r="AV171" i="21"/>
  <c r="AU171" i="21"/>
  <c r="AT171" i="21"/>
  <c r="AX170" i="21"/>
  <c r="AV170" i="21"/>
  <c r="AU170" i="21"/>
  <c r="AT170" i="21"/>
  <c r="AX169" i="21"/>
  <c r="AV169" i="21"/>
  <c r="AU169" i="21"/>
  <c r="AT169" i="21"/>
  <c r="AX168" i="21"/>
  <c r="AV168" i="21"/>
  <c r="AU168" i="21"/>
  <c r="AT168" i="21"/>
  <c r="AX167" i="21"/>
  <c r="AV167" i="21"/>
  <c r="AU167" i="21"/>
  <c r="AT167" i="21"/>
  <c r="AX166" i="21"/>
  <c r="AV166" i="21"/>
  <c r="AU166" i="21"/>
  <c r="AT166" i="21"/>
  <c r="AX165" i="21"/>
  <c r="AV165" i="21"/>
  <c r="AU165" i="21"/>
  <c r="AT165" i="21"/>
  <c r="AX164" i="21"/>
  <c r="AV164" i="21"/>
  <c r="AU164" i="21"/>
  <c r="AT164" i="21"/>
  <c r="AX163" i="21"/>
  <c r="AV163" i="21"/>
  <c r="AU163" i="21"/>
  <c r="AT163" i="21"/>
  <c r="AX162" i="21"/>
  <c r="AV162" i="21"/>
  <c r="AU162" i="21"/>
  <c r="AT162" i="21"/>
  <c r="AX161" i="21"/>
  <c r="AV161" i="21"/>
  <c r="AU161" i="21"/>
  <c r="AT161" i="21"/>
  <c r="AX160" i="21"/>
  <c r="AV160" i="21"/>
  <c r="AU160" i="21"/>
  <c r="AT160" i="21"/>
  <c r="AX159" i="21"/>
  <c r="AV159" i="21"/>
  <c r="AU159" i="21"/>
  <c r="AT159" i="21"/>
  <c r="AX158" i="21"/>
  <c r="AV158" i="21"/>
  <c r="AU158" i="21"/>
  <c r="AT158" i="21"/>
  <c r="AX157" i="21"/>
  <c r="AV157" i="21"/>
  <c r="AU157" i="21"/>
  <c r="AT157" i="21"/>
  <c r="AX156" i="21"/>
  <c r="AV156" i="21"/>
  <c r="AU156" i="21"/>
  <c r="AT156" i="21"/>
  <c r="AX155" i="21"/>
  <c r="AV155" i="21"/>
  <c r="AU155" i="21"/>
  <c r="AT155" i="21"/>
  <c r="AX154" i="21"/>
  <c r="AV154" i="21"/>
  <c r="AU154" i="21"/>
  <c r="AT154" i="21"/>
  <c r="AX153" i="21"/>
  <c r="AV153" i="21"/>
  <c r="AU153" i="21"/>
  <c r="AT153" i="21"/>
  <c r="AX152" i="21"/>
  <c r="AV152" i="21"/>
  <c r="AU152" i="21"/>
  <c r="AT152" i="21"/>
  <c r="AX151" i="21"/>
  <c r="AV151" i="21"/>
  <c r="AU151" i="21"/>
  <c r="AT151" i="21"/>
  <c r="AX150" i="21"/>
  <c r="AV150" i="21"/>
  <c r="AU150" i="21"/>
  <c r="AT150" i="21"/>
  <c r="AX149" i="21"/>
  <c r="AV149" i="21"/>
  <c r="AU149" i="21"/>
  <c r="AT149" i="21"/>
  <c r="AX148" i="21"/>
  <c r="AV148" i="21"/>
  <c r="AU148" i="21"/>
  <c r="AT148" i="21"/>
  <c r="AX147" i="21"/>
  <c r="AV147" i="21"/>
  <c r="AU147" i="21"/>
  <c r="AT147" i="21"/>
  <c r="AX146" i="21"/>
  <c r="AV146" i="21"/>
  <c r="AU146" i="21"/>
  <c r="AT146" i="21"/>
  <c r="AX145" i="21"/>
  <c r="AV145" i="21"/>
  <c r="AU145" i="21"/>
  <c r="AT145" i="21"/>
  <c r="AX144" i="21"/>
  <c r="AV144" i="21"/>
  <c r="AU144" i="21"/>
  <c r="AT144" i="21"/>
  <c r="AX143" i="21"/>
  <c r="AV143" i="21"/>
  <c r="AU143" i="21"/>
  <c r="AT143" i="21"/>
  <c r="AX142" i="21"/>
  <c r="AV142" i="21"/>
  <c r="AU142" i="21"/>
  <c r="AT142" i="21"/>
  <c r="AX141" i="21"/>
  <c r="AV141" i="21"/>
  <c r="AU141" i="21"/>
  <c r="AT141" i="21"/>
  <c r="AX140" i="21"/>
  <c r="AV140" i="21"/>
  <c r="AU140" i="21"/>
  <c r="AT140" i="21"/>
  <c r="AX139" i="21"/>
  <c r="AV139" i="21"/>
  <c r="AU139" i="21"/>
  <c r="AT139" i="21"/>
  <c r="AX138" i="21"/>
  <c r="AV138" i="21"/>
  <c r="AU138" i="21"/>
  <c r="AT138" i="21"/>
  <c r="AX137" i="21"/>
  <c r="AV137" i="21"/>
  <c r="AU137" i="21"/>
  <c r="AT137" i="21"/>
  <c r="AX136" i="21"/>
  <c r="AV136" i="21"/>
  <c r="AU136" i="21"/>
  <c r="AT136" i="21"/>
  <c r="AX135" i="21"/>
  <c r="AV135" i="21"/>
  <c r="AU135" i="21"/>
  <c r="AT135" i="21"/>
  <c r="AX134" i="21"/>
  <c r="AV134" i="21"/>
  <c r="AU134" i="21"/>
  <c r="AT134" i="21"/>
  <c r="AX133" i="21"/>
  <c r="AV133" i="21"/>
  <c r="AU133" i="21"/>
  <c r="AT133" i="21"/>
  <c r="AX132" i="21"/>
  <c r="AV132" i="21"/>
  <c r="AU132" i="21"/>
  <c r="AT132" i="21"/>
  <c r="AX131" i="21"/>
  <c r="AV131" i="21"/>
  <c r="AU131" i="21"/>
  <c r="AT131" i="21"/>
  <c r="AX130" i="21"/>
  <c r="AV130" i="21"/>
  <c r="AU130" i="21"/>
  <c r="AT130" i="21"/>
  <c r="AX129" i="21"/>
  <c r="AV129" i="21"/>
  <c r="AU129" i="21"/>
  <c r="AT129" i="21"/>
  <c r="AX128" i="21"/>
  <c r="AV128" i="21"/>
  <c r="AU128" i="21"/>
  <c r="AT128" i="21"/>
  <c r="AX127" i="21"/>
  <c r="AV127" i="21"/>
  <c r="AU127" i="21"/>
  <c r="AT127" i="21"/>
  <c r="AX126" i="21"/>
  <c r="AV126" i="21"/>
  <c r="AU126" i="21"/>
  <c r="AT126" i="21"/>
  <c r="AX125" i="21"/>
  <c r="AV125" i="21"/>
  <c r="AU125" i="21"/>
  <c r="AT125" i="21"/>
  <c r="AX124" i="21"/>
  <c r="AV124" i="21"/>
  <c r="AU124" i="21"/>
  <c r="AT124" i="21"/>
  <c r="AX123" i="21"/>
  <c r="AV123" i="21"/>
  <c r="AU123" i="21"/>
  <c r="AT123" i="21"/>
  <c r="AX122" i="21"/>
  <c r="AV122" i="21"/>
  <c r="AU122" i="21"/>
  <c r="AT122" i="21"/>
  <c r="AX121" i="21"/>
  <c r="AV121" i="21"/>
  <c r="AU121" i="21"/>
  <c r="AT121" i="21"/>
  <c r="AX120" i="21"/>
  <c r="AV120" i="21"/>
  <c r="AU120" i="21"/>
  <c r="AT120" i="21"/>
  <c r="AX119" i="21"/>
  <c r="AV119" i="21"/>
  <c r="AU119" i="21"/>
  <c r="AT119" i="21"/>
  <c r="AX118" i="21"/>
  <c r="AV118" i="21"/>
  <c r="AU118" i="21"/>
  <c r="AT118" i="21"/>
  <c r="AX117" i="21"/>
  <c r="AV117" i="21"/>
  <c r="AU117" i="21"/>
  <c r="AT117" i="21"/>
  <c r="AX116" i="21"/>
  <c r="AV116" i="21"/>
  <c r="AU116" i="21"/>
  <c r="AT116" i="21"/>
  <c r="AX115" i="21"/>
  <c r="AV115" i="21"/>
  <c r="AU115" i="21"/>
  <c r="AT115" i="21"/>
  <c r="AX114" i="21"/>
  <c r="AV114" i="21"/>
  <c r="AU114" i="21"/>
  <c r="AT114" i="21"/>
  <c r="AX113" i="21"/>
  <c r="AV113" i="21"/>
  <c r="AU113" i="21"/>
  <c r="AT113" i="21"/>
  <c r="AX112" i="21"/>
  <c r="AV112" i="21"/>
  <c r="AU112" i="21"/>
  <c r="AT112" i="21"/>
  <c r="AX111" i="21"/>
  <c r="AV111" i="21"/>
  <c r="AU111" i="21"/>
  <c r="AT111" i="21"/>
  <c r="AX110" i="21"/>
  <c r="AV110" i="21"/>
  <c r="AU110" i="21"/>
  <c r="AT110" i="21"/>
  <c r="AX109" i="21"/>
  <c r="AV109" i="21"/>
  <c r="AU109" i="21"/>
  <c r="AT109" i="21"/>
  <c r="AX108" i="21"/>
  <c r="AV108" i="21"/>
  <c r="AU108" i="21"/>
  <c r="AT108" i="21"/>
  <c r="AX107" i="21"/>
  <c r="AV107" i="21"/>
  <c r="AU107" i="21"/>
  <c r="AT107" i="21"/>
  <c r="AX106" i="21"/>
  <c r="AV106" i="21"/>
  <c r="AU106" i="21"/>
  <c r="AT106" i="21"/>
  <c r="AX105" i="21"/>
  <c r="AV105" i="21"/>
  <c r="AU105" i="21"/>
  <c r="AT105" i="21"/>
  <c r="AX104" i="21"/>
  <c r="AV104" i="21"/>
  <c r="AU104" i="21"/>
  <c r="AT104" i="21"/>
  <c r="AX103" i="21"/>
  <c r="AV103" i="21"/>
  <c r="AU103" i="21"/>
  <c r="AT103" i="21"/>
  <c r="AX102" i="21"/>
  <c r="AV102" i="21"/>
  <c r="AU102" i="21"/>
  <c r="AT102" i="21"/>
  <c r="AX101" i="21"/>
  <c r="AV101" i="21"/>
  <c r="AU101" i="21"/>
  <c r="AT101" i="21"/>
  <c r="AX100" i="21"/>
  <c r="AV100" i="21"/>
  <c r="AU100" i="21"/>
  <c r="AT100" i="21"/>
  <c r="AX99" i="21"/>
  <c r="AV99" i="21"/>
  <c r="AU99" i="21"/>
  <c r="AT99" i="21"/>
  <c r="AX98" i="21"/>
  <c r="AV98" i="21"/>
  <c r="AU98" i="21"/>
  <c r="AT98" i="21"/>
  <c r="AX97" i="21"/>
  <c r="AV97" i="21"/>
  <c r="AU97" i="21"/>
  <c r="AT97" i="21"/>
  <c r="AX96" i="21"/>
  <c r="AV96" i="21"/>
  <c r="AU96" i="21"/>
  <c r="AT96" i="21"/>
  <c r="AX95" i="21"/>
  <c r="AV95" i="21"/>
  <c r="AU95" i="21"/>
  <c r="AT95" i="21"/>
  <c r="AX94" i="21"/>
  <c r="AV94" i="21"/>
  <c r="AU94" i="21"/>
  <c r="AT94" i="21"/>
  <c r="AX93" i="21"/>
  <c r="AV93" i="21"/>
  <c r="AU93" i="21"/>
  <c r="AT93" i="21"/>
  <c r="AX92" i="21"/>
  <c r="AV92" i="21"/>
  <c r="AU92" i="21"/>
  <c r="AT92" i="21"/>
  <c r="AX91" i="21"/>
  <c r="AV91" i="21"/>
  <c r="AU91" i="21"/>
  <c r="AT91" i="21"/>
  <c r="AX90" i="21"/>
  <c r="AV90" i="21"/>
  <c r="AU90" i="21"/>
  <c r="AT90" i="21"/>
  <c r="AX89" i="21"/>
  <c r="AV89" i="21"/>
  <c r="AU89" i="21"/>
  <c r="AT89" i="21"/>
  <c r="AX88" i="21"/>
  <c r="AV88" i="21"/>
  <c r="AU88" i="21"/>
  <c r="AT88" i="21"/>
  <c r="AX87" i="21"/>
  <c r="AV87" i="21"/>
  <c r="AU87" i="21"/>
  <c r="AT87" i="21"/>
  <c r="AX86" i="21"/>
  <c r="AV86" i="21"/>
  <c r="AU86" i="21"/>
  <c r="AT86" i="21"/>
  <c r="AX85" i="21"/>
  <c r="AV85" i="21"/>
  <c r="AU85" i="21"/>
  <c r="AT85" i="21"/>
  <c r="AX84" i="21"/>
  <c r="AV84" i="21"/>
  <c r="AU84" i="21"/>
  <c r="AT84" i="21"/>
  <c r="AX83" i="21"/>
  <c r="AV83" i="21"/>
  <c r="AU83" i="21"/>
  <c r="AT83" i="21"/>
  <c r="AX82" i="21"/>
  <c r="AV82" i="21"/>
  <c r="AU82" i="21"/>
  <c r="AT82" i="21"/>
  <c r="AX81" i="21"/>
  <c r="AV81" i="21"/>
  <c r="AU81" i="21"/>
  <c r="AT81" i="21"/>
  <c r="AX80" i="21"/>
  <c r="AV80" i="21"/>
  <c r="AU80" i="21"/>
  <c r="AT80" i="21"/>
  <c r="AX79" i="21"/>
  <c r="AV79" i="21"/>
  <c r="AU79" i="21"/>
  <c r="AT79" i="21"/>
  <c r="AX78" i="21"/>
  <c r="AV78" i="21"/>
  <c r="AU78" i="21"/>
  <c r="AT78" i="21"/>
  <c r="AX77" i="21"/>
  <c r="AV77" i="21"/>
  <c r="AU77" i="21"/>
  <c r="AT77" i="21"/>
  <c r="AX76" i="21"/>
  <c r="AV76" i="21"/>
  <c r="AU76" i="21"/>
  <c r="AT76" i="21"/>
  <c r="AX75" i="21"/>
  <c r="AV75" i="21"/>
  <c r="AU75" i="21"/>
  <c r="AT75" i="21"/>
  <c r="AX74" i="21"/>
  <c r="AV74" i="21"/>
  <c r="AU74" i="21"/>
  <c r="AT74" i="21"/>
  <c r="AX73" i="21"/>
  <c r="AV73" i="21"/>
  <c r="AU73" i="21"/>
  <c r="AT73" i="21"/>
  <c r="AX72" i="21"/>
  <c r="AV72" i="21"/>
  <c r="AU72" i="21"/>
  <c r="AT72" i="21"/>
  <c r="AX71" i="21"/>
  <c r="AV71" i="21"/>
  <c r="AU71" i="21"/>
  <c r="AT71" i="21"/>
  <c r="AX70" i="21"/>
  <c r="AV70" i="21"/>
  <c r="AU70" i="21"/>
  <c r="AT70" i="21"/>
  <c r="AX69" i="21"/>
  <c r="AV69" i="21"/>
  <c r="AU69" i="21"/>
  <c r="AT69" i="21"/>
  <c r="AX68" i="21"/>
  <c r="AV68" i="21"/>
  <c r="AU68" i="21"/>
  <c r="AT68" i="21"/>
  <c r="AX67" i="21"/>
  <c r="AV67" i="21"/>
  <c r="AU67" i="21"/>
  <c r="AT67" i="21"/>
  <c r="AX66" i="21"/>
  <c r="AV66" i="21"/>
  <c r="AU66" i="21"/>
  <c r="AT66" i="21"/>
  <c r="AX65" i="21"/>
  <c r="AV65" i="21"/>
  <c r="AU65" i="21"/>
  <c r="AT65" i="21"/>
  <c r="AX64" i="21"/>
  <c r="AV64" i="21"/>
  <c r="AU64" i="21"/>
  <c r="AT64" i="21"/>
  <c r="AX63" i="21"/>
  <c r="AV63" i="21"/>
  <c r="AU63" i="21"/>
  <c r="AT63" i="21"/>
  <c r="AX62" i="21"/>
  <c r="AV62" i="21"/>
  <c r="AU62" i="21"/>
  <c r="AT62" i="21"/>
  <c r="AX61" i="21"/>
  <c r="AV61" i="21"/>
  <c r="AU61" i="21"/>
  <c r="AT61" i="21"/>
  <c r="AX60" i="21"/>
  <c r="AV60" i="21"/>
  <c r="AU60" i="21"/>
  <c r="AT60" i="21"/>
  <c r="AX59" i="21"/>
  <c r="AV59" i="21"/>
  <c r="AU59" i="21"/>
  <c r="AT59" i="21"/>
  <c r="AX58" i="21"/>
  <c r="AV58" i="21"/>
  <c r="AU58" i="21"/>
  <c r="AT58" i="21"/>
  <c r="AX57" i="21"/>
  <c r="AV57" i="21"/>
  <c r="AU57" i="21"/>
  <c r="AT57" i="21"/>
  <c r="AX56" i="21"/>
  <c r="AV56" i="21"/>
  <c r="AU56" i="21"/>
  <c r="AT56" i="21"/>
  <c r="AX55" i="21"/>
  <c r="AV55" i="21"/>
  <c r="AU55" i="21"/>
  <c r="AT55" i="21"/>
  <c r="AX54" i="21"/>
  <c r="AV54" i="21"/>
  <c r="AU54" i="21"/>
  <c r="AT54" i="21"/>
  <c r="AX53" i="21"/>
  <c r="AV53" i="21"/>
  <c r="AU53" i="21"/>
  <c r="AT53" i="21"/>
  <c r="AX52" i="21"/>
  <c r="AV52" i="21"/>
  <c r="AU52" i="21"/>
  <c r="AT52" i="21"/>
  <c r="AX51" i="21"/>
  <c r="AV51" i="21"/>
  <c r="AU51" i="21"/>
  <c r="AT51" i="21"/>
  <c r="AX50" i="21"/>
  <c r="AV50" i="21"/>
  <c r="AU50" i="21"/>
  <c r="AT50" i="21"/>
  <c r="AX49" i="21"/>
  <c r="AV49" i="21"/>
  <c r="AU49" i="21"/>
  <c r="AT49" i="21"/>
  <c r="AX48" i="21"/>
  <c r="AV48" i="21"/>
  <c r="AU48" i="21"/>
  <c r="AT48" i="21"/>
  <c r="AX47" i="21"/>
  <c r="AV47" i="21"/>
  <c r="AU47" i="21"/>
  <c r="AT47" i="21"/>
  <c r="AX46" i="21"/>
  <c r="AV46" i="21"/>
  <c r="AU46" i="21"/>
  <c r="AT46" i="21"/>
  <c r="AX45" i="21"/>
  <c r="AV45" i="21"/>
  <c r="AU45" i="21"/>
  <c r="AT45" i="21"/>
  <c r="AX44" i="21"/>
  <c r="AV44" i="21"/>
  <c r="AU44" i="21"/>
  <c r="AT44" i="21"/>
  <c r="AX43" i="21"/>
  <c r="AV43" i="21"/>
  <c r="AU43" i="21"/>
  <c r="AT43" i="21"/>
  <c r="AX42" i="21"/>
  <c r="AV42" i="21"/>
  <c r="AU42" i="21"/>
  <c r="AT42" i="21"/>
  <c r="AX41" i="21"/>
  <c r="AV41" i="21"/>
  <c r="AU41" i="21"/>
  <c r="AT41" i="21"/>
  <c r="AX40" i="21"/>
  <c r="AV40" i="21"/>
  <c r="AU40" i="21"/>
  <c r="AT40" i="21"/>
  <c r="AX39" i="21"/>
  <c r="AV39" i="21"/>
  <c r="AU39" i="21"/>
  <c r="AT39" i="21"/>
  <c r="AX38" i="21"/>
  <c r="AV38" i="21"/>
  <c r="AU38" i="21"/>
  <c r="AT38" i="21"/>
  <c r="AX37" i="21"/>
  <c r="AV37" i="21"/>
  <c r="AU37" i="21"/>
  <c r="AT37" i="21"/>
  <c r="AX36" i="21"/>
  <c r="AV36" i="21"/>
  <c r="AU36" i="21"/>
  <c r="AT36" i="21"/>
  <c r="AX35" i="21"/>
  <c r="AV35" i="21"/>
  <c r="AU35" i="21"/>
  <c r="AT35" i="21"/>
  <c r="AX34" i="21"/>
  <c r="AV34" i="21"/>
  <c r="AU34" i="21"/>
  <c r="AT34" i="21"/>
  <c r="AX33" i="21"/>
  <c r="AV33" i="21"/>
  <c r="AU33" i="21"/>
  <c r="AT33" i="21"/>
  <c r="AX32" i="21"/>
  <c r="AV32" i="21"/>
  <c r="AU32" i="21"/>
  <c r="AT32" i="21"/>
  <c r="AX31" i="21"/>
  <c r="AV31" i="21"/>
  <c r="AU31" i="21"/>
  <c r="AT31" i="21"/>
  <c r="AX30" i="21"/>
  <c r="AV30" i="21"/>
  <c r="AU30" i="21"/>
  <c r="AT30" i="21"/>
  <c r="AX29" i="21"/>
  <c r="AV29" i="21"/>
  <c r="AU29" i="21"/>
  <c r="AT29" i="21"/>
  <c r="AX28" i="21"/>
  <c r="AV28" i="21"/>
  <c r="AU28" i="21"/>
  <c r="AT28" i="21"/>
  <c r="AX27" i="21"/>
  <c r="AV27" i="21"/>
  <c r="AU27" i="21"/>
  <c r="AT27" i="21"/>
  <c r="AX26" i="21"/>
  <c r="AV26" i="21"/>
  <c r="AU26" i="21"/>
  <c r="AT26" i="21"/>
  <c r="AX25" i="21"/>
  <c r="AV25" i="21"/>
  <c r="AU25" i="21"/>
  <c r="AT25" i="21"/>
  <c r="AX24" i="21"/>
  <c r="AV24" i="21"/>
  <c r="AU24" i="21"/>
  <c r="AT24" i="21"/>
  <c r="AX23" i="21"/>
  <c r="AV23" i="21"/>
  <c r="AU23" i="21"/>
  <c r="AT23" i="21"/>
  <c r="AX22" i="21"/>
  <c r="AV22" i="21"/>
  <c r="AU22" i="21"/>
  <c r="AT22" i="21"/>
  <c r="AX21" i="21"/>
  <c r="AV21" i="21"/>
  <c r="AU21" i="21"/>
  <c r="AT21" i="21"/>
  <c r="AX20" i="21"/>
  <c r="AV20" i="21"/>
  <c r="AU20" i="21"/>
  <c r="AT20" i="21"/>
  <c r="AX19" i="21"/>
  <c r="AV19" i="21"/>
  <c r="AU19" i="21"/>
  <c r="AT19" i="21"/>
  <c r="AX18" i="21"/>
  <c r="AV18" i="21"/>
  <c r="AU18" i="21"/>
  <c r="AT18" i="21"/>
  <c r="AX17" i="21"/>
  <c r="AV17" i="21"/>
  <c r="AU17" i="21"/>
  <c r="AT17" i="21"/>
  <c r="AX16" i="21"/>
  <c r="AV16" i="21"/>
  <c r="AU16" i="21"/>
  <c r="AT16" i="21"/>
  <c r="AX15" i="21"/>
  <c r="AV15" i="21"/>
  <c r="AU15" i="21"/>
  <c r="AT15" i="21"/>
  <c r="AX14" i="21"/>
  <c r="AV14" i="21"/>
  <c r="AU14" i="21"/>
  <c r="AT14" i="21"/>
  <c r="AX13" i="21"/>
  <c r="AV13" i="21"/>
  <c r="AU13" i="21"/>
  <c r="AT13" i="21"/>
  <c r="AX12" i="21"/>
  <c r="AV12" i="21"/>
  <c r="AU12" i="21"/>
  <c r="AT12" i="21"/>
  <c r="AX11" i="21"/>
  <c r="AV11" i="21"/>
  <c r="AU11" i="21"/>
  <c r="AT11" i="21"/>
  <c r="AX10" i="21"/>
  <c r="AV10" i="21"/>
  <c r="AU10" i="21"/>
  <c r="AT10" i="21"/>
  <c r="AX9" i="21"/>
  <c r="AV9" i="21"/>
  <c r="AU9" i="21"/>
  <c r="AT9" i="21"/>
  <c r="AX8" i="21"/>
  <c r="AV8" i="21"/>
  <c r="AU8" i="21"/>
  <c r="AT8" i="21"/>
  <c r="AX7" i="21"/>
  <c r="AV7" i="21"/>
  <c r="AU7" i="21"/>
  <c r="AT7" i="21"/>
  <c r="AX6" i="21"/>
  <c r="AV6" i="21"/>
  <c r="AU6" i="21"/>
  <c r="AT6" i="21"/>
  <c r="AX5" i="21"/>
  <c r="AV5" i="21"/>
  <c r="AU5" i="21"/>
  <c r="AT5" i="21"/>
  <c r="AX4" i="21"/>
  <c r="AV4" i="21"/>
  <c r="AU4" i="21"/>
  <c r="AT4" i="21"/>
  <c r="AX3" i="21"/>
  <c r="AV3" i="21"/>
  <c r="AU3" i="21"/>
  <c r="AT3" i="21"/>
  <c r="AW782" i="21" l="1"/>
  <c r="AW487" i="21"/>
  <c r="AW154" i="21"/>
  <c r="AW254" i="21"/>
  <c r="AW278" i="21"/>
  <c r="AW317" i="21"/>
  <c r="AW329" i="21"/>
  <c r="AW365" i="21"/>
  <c r="AW389" i="21"/>
  <c r="AW413" i="21"/>
  <c r="AW419" i="21"/>
  <c r="AW431" i="21"/>
  <c r="AW455" i="21"/>
  <c r="AW461" i="21"/>
  <c r="AW467" i="21"/>
  <c r="AW491" i="21"/>
  <c r="AW236" i="21"/>
  <c r="AW353" i="21"/>
  <c r="AW377" i="21"/>
  <c r="AW401" i="21"/>
  <c r="AW425" i="21"/>
  <c r="AW437" i="21"/>
  <c r="AW443" i="21"/>
  <c r="AW473" i="21"/>
  <c r="AW212" i="21"/>
  <c r="AW272" i="21"/>
  <c r="AW449" i="21"/>
  <c r="AW190" i="21"/>
  <c r="AW172" i="21"/>
  <c r="AW178" i="21"/>
  <c r="AW196" i="21"/>
  <c r="AW202" i="21"/>
  <c r="AW238" i="21"/>
  <c r="AW274" i="21"/>
  <c r="AW214" i="21"/>
  <c r="AW45" i="21"/>
  <c r="AW141" i="21"/>
  <c r="AW117" i="21"/>
  <c r="AW505" i="21"/>
  <c r="AW511" i="21"/>
  <c r="AW517" i="21"/>
  <c r="AW523" i="21"/>
  <c r="AW529" i="21"/>
  <c r="AW535" i="21"/>
  <c r="AW541" i="21"/>
  <c r="AW547" i="21"/>
  <c r="AW553" i="21"/>
  <c r="AW565" i="21"/>
  <c r="AW571" i="21"/>
  <c r="AW616" i="21"/>
  <c r="AW625" i="21"/>
  <c r="AW634" i="21"/>
  <c r="AW637" i="21"/>
  <c r="AW640" i="21"/>
  <c r="AW661" i="21"/>
  <c r="AW673" i="21"/>
  <c r="AW676" i="21"/>
  <c r="AW685" i="21"/>
  <c r="AW688" i="21"/>
  <c r="AW697" i="21"/>
  <c r="AW700" i="21"/>
  <c r="AW706" i="21"/>
  <c r="AW709" i="21"/>
  <c r="AW718" i="21"/>
  <c r="AW742" i="21"/>
  <c r="AW748" i="21"/>
  <c r="AW754" i="21"/>
  <c r="AW766" i="21"/>
  <c r="AW788" i="21"/>
  <c r="AW27" i="21"/>
  <c r="AW4" i="21"/>
  <c r="AW7" i="21"/>
  <c r="AW31" i="21"/>
  <c r="AW61" i="21"/>
  <c r="AW85" i="21"/>
  <c r="AW109" i="21"/>
  <c r="AW649" i="21"/>
  <c r="AW652" i="21"/>
  <c r="AW5" i="21"/>
  <c r="AW8" i="21"/>
  <c r="AW47" i="21"/>
  <c r="AW53" i="21"/>
  <c r="AW83" i="21"/>
  <c r="AW119" i="21"/>
  <c r="AW149" i="21"/>
  <c r="AW167" i="21"/>
  <c r="AW185" i="21"/>
  <c r="AW191" i="21"/>
  <c r="AW209" i="21"/>
  <c r="AW545" i="21"/>
  <c r="AW611" i="21"/>
  <c r="AW770" i="21"/>
  <c r="AW261" i="21"/>
  <c r="AW309" i="21"/>
  <c r="AW318" i="21"/>
  <c r="AW330" i="21"/>
  <c r="AW342" i="21"/>
  <c r="AW354" i="21"/>
  <c r="AW360" i="21"/>
  <c r="AW372" i="21"/>
  <c r="AW378" i="21"/>
  <c r="AW384" i="21"/>
  <c r="AW390" i="21"/>
  <c r="AW396" i="21"/>
  <c r="AW408" i="21"/>
  <c r="AW420" i="21"/>
  <c r="AW426" i="21"/>
  <c r="AW432" i="21"/>
  <c r="AW438" i="21"/>
  <c r="AW444" i="21"/>
  <c r="AW450" i="21"/>
  <c r="AW456" i="21"/>
  <c r="AW462" i="21"/>
  <c r="AW468" i="21"/>
  <c r="AW480" i="21"/>
  <c r="AW6" i="21"/>
  <c r="AW9" i="21"/>
  <c r="AW33" i="21"/>
  <c r="AW111" i="21"/>
  <c r="AW147" i="21"/>
  <c r="AW159" i="21"/>
  <c r="AW195" i="21"/>
  <c r="AW201" i="21"/>
  <c r="AW207" i="21"/>
  <c r="AW231" i="21"/>
  <c r="AW417" i="21"/>
  <c r="AW429" i="21"/>
  <c r="AW441" i="21"/>
  <c r="AW477" i="21"/>
  <c r="AW246" i="21"/>
  <c r="AW405" i="21"/>
  <c r="AW501" i="21"/>
  <c r="AW504" i="21"/>
  <c r="AW513" i="21"/>
  <c r="AW525" i="21"/>
  <c r="AW528" i="21"/>
  <c r="AW588" i="21"/>
  <c r="AW600" i="21"/>
  <c r="AW157" i="21"/>
  <c r="AW181" i="21"/>
  <c r="AW193" i="21"/>
  <c r="AW205" i="21"/>
  <c r="AW217" i="21"/>
  <c r="AW250" i="21"/>
  <c r="AW277" i="21"/>
  <c r="AW289" i="21"/>
  <c r="AW295" i="21"/>
  <c r="AW328" i="21"/>
  <c r="AW340" i="21"/>
  <c r="AW376" i="21"/>
  <c r="AW388" i="21"/>
  <c r="AW400" i="21"/>
  <c r="AW424" i="21"/>
  <c r="AW436" i="21"/>
  <c r="AW448" i="21"/>
  <c r="AW472" i="21"/>
  <c r="AW481" i="21"/>
  <c r="AW730" i="21"/>
  <c r="AW113" i="21"/>
  <c r="AW161" i="21"/>
  <c r="AW176" i="21"/>
  <c r="AW194" i="21"/>
  <c r="AW41" i="21"/>
  <c r="AW65" i="21"/>
  <c r="AW515" i="21"/>
  <c r="AW563" i="21"/>
  <c r="AW575" i="21"/>
  <c r="AW57" i="21"/>
  <c r="AW69" i="21"/>
  <c r="AW81" i="21"/>
  <c r="AW129" i="21"/>
  <c r="AW189" i="21"/>
  <c r="AW43" i="21"/>
  <c r="AW55" i="21"/>
  <c r="AW67" i="21"/>
  <c r="AW115" i="21"/>
  <c r="AW139" i="21"/>
  <c r="AW163" i="21"/>
  <c r="AW175" i="21"/>
  <c r="AW260" i="21"/>
  <c r="AW17" i="21"/>
  <c r="AW72" i="21"/>
  <c r="AW200" i="21"/>
  <c r="AW25" i="21"/>
  <c r="AW37" i="21"/>
  <c r="AW51" i="21"/>
  <c r="AW188" i="21"/>
  <c r="AW499" i="21"/>
  <c r="AW30" i="21"/>
  <c r="AW23" i="21"/>
  <c r="AW59" i="21"/>
  <c r="AW131" i="21"/>
  <c r="AW155" i="21"/>
  <c r="AW184" i="21"/>
  <c r="AW262" i="21"/>
  <c r="AW286" i="21"/>
  <c r="AW257" i="21"/>
  <c r="AW300" i="21"/>
  <c r="AW559" i="21"/>
  <c r="AW650" i="21"/>
  <c r="AW662" i="21"/>
  <c r="AW787" i="21"/>
  <c r="AW478" i="21"/>
  <c r="AW624" i="21"/>
  <c r="AW320" i="21"/>
  <c r="AW332" i="21"/>
  <c r="AW344" i="21"/>
  <c r="AW356" i="21"/>
  <c r="AW368" i="21"/>
  <c r="AW380" i="21"/>
  <c r="AW392" i="21"/>
  <c r="AW411" i="21"/>
  <c r="AW416" i="21"/>
  <c r="AW423" i="21"/>
  <c r="AW428" i="21"/>
  <c r="AW435" i="21"/>
  <c r="AW440" i="21"/>
  <c r="AW447" i="21"/>
  <c r="AW495" i="21"/>
  <c r="AW569" i="21"/>
  <c r="AW593" i="21"/>
  <c r="AW641" i="21"/>
  <c r="AW653" i="21"/>
  <c r="AW665" i="21"/>
  <c r="AW689" i="21"/>
  <c r="AW701" i="21"/>
  <c r="AW749" i="21"/>
  <c r="AW785" i="21"/>
  <c r="AW313" i="21"/>
  <c r="AW325" i="21"/>
  <c r="AW337" i="21"/>
  <c r="AW349" i="21"/>
  <c r="AW361" i="21"/>
  <c r="AW373" i="21"/>
  <c r="AW385" i="21"/>
  <c r="AW397" i="21"/>
  <c r="AW409" i="21"/>
  <c r="AW421" i="21"/>
  <c r="AW433" i="21"/>
  <c r="AW445" i="21"/>
  <c r="AW507" i="21"/>
  <c r="AW555" i="21"/>
  <c r="AW615" i="21"/>
  <c r="AW627" i="21"/>
  <c r="AW639" i="21"/>
  <c r="AW651" i="21"/>
  <c r="AW663" i="21"/>
  <c r="AW675" i="21"/>
  <c r="AW687" i="21"/>
  <c r="AW699" i="21"/>
  <c r="AW208" i="21"/>
  <c r="AW232" i="21"/>
  <c r="AW251" i="21"/>
  <c r="AW294" i="21"/>
  <c r="AW299" i="21"/>
  <c r="AW479" i="21"/>
  <c r="AW512" i="21"/>
  <c r="AW524" i="21"/>
  <c r="AW536" i="21"/>
  <c r="AW548" i="21"/>
  <c r="AW560" i="21"/>
  <c r="AW613" i="21"/>
  <c r="AW244" i="21"/>
  <c r="AW268" i="21"/>
  <c r="AW292" i="21"/>
  <c r="AW551" i="21"/>
  <c r="AW642" i="21"/>
  <c r="AW654" i="21"/>
  <c r="AW666" i="21"/>
  <c r="AW678" i="21"/>
  <c r="AW690" i="21"/>
  <c r="AW702" i="21"/>
  <c r="AW750" i="21"/>
  <c r="AW762" i="21"/>
  <c r="AW302" i="21"/>
  <c r="AW326" i="21"/>
  <c r="AW338" i="21"/>
  <c r="AW362" i="21"/>
  <c r="AW374" i="21"/>
  <c r="AW386" i="21"/>
  <c r="AW398" i="21"/>
  <c r="AW410" i="21"/>
  <c r="AW422" i="21"/>
  <c r="AW434" i="21"/>
  <c r="AW446" i="21"/>
  <c r="AW453" i="21"/>
  <c r="AW458" i="21"/>
  <c r="AW465" i="21"/>
  <c r="AW470" i="21"/>
  <c r="AW489" i="21"/>
  <c r="AW539" i="21"/>
  <c r="AW623" i="21"/>
  <c r="AW597" i="21"/>
  <c r="AW633" i="21"/>
  <c r="AW645" i="21"/>
  <c r="AW669" i="21"/>
  <c r="AW681" i="21"/>
  <c r="AW693" i="21"/>
  <c r="AW705" i="21"/>
  <c r="AW717" i="21"/>
  <c r="AW729" i="21"/>
  <c r="AW741" i="21"/>
  <c r="AW10" i="21"/>
  <c r="AW29" i="21"/>
  <c r="AW103" i="21"/>
  <c r="AW241" i="21"/>
  <c r="AW298" i="21"/>
  <c r="AW305" i="21"/>
  <c r="AW475" i="21"/>
  <c r="AW557" i="21"/>
  <c r="AW626" i="21"/>
  <c r="AW638" i="21"/>
  <c r="AW686" i="21"/>
  <c r="AW698" i="21"/>
  <c r="AW151" i="21"/>
  <c r="AW165" i="21"/>
  <c r="AW222" i="21"/>
  <c r="AW341" i="21"/>
  <c r="AW485" i="21"/>
  <c r="AW527" i="21"/>
  <c r="AW612" i="21"/>
  <c r="AW619" i="21"/>
  <c r="AW39" i="21"/>
  <c r="AW89" i="21"/>
  <c r="AW96" i="21"/>
  <c r="AW101" i="21"/>
  <c r="AW284" i="21"/>
  <c r="AW296" i="21"/>
  <c r="AW310" i="21"/>
  <c r="AW581" i="21"/>
  <c r="AW605" i="21"/>
  <c r="AW3" i="21"/>
  <c r="AW58" i="21"/>
  <c r="AW75" i="21"/>
  <c r="AW137" i="21"/>
  <c r="AW144" i="21"/>
  <c r="AW182" i="21"/>
  <c r="AW213" i="21"/>
  <c r="AW220" i="21"/>
  <c r="AW225" i="21"/>
  <c r="AW270" i="21"/>
  <c r="AW404" i="21"/>
  <c r="AW471" i="21"/>
  <c r="AW483" i="21"/>
  <c r="AW492" i="21"/>
  <c r="AW497" i="21"/>
  <c r="AW610" i="21"/>
  <c r="AW622" i="21"/>
  <c r="AW629" i="21"/>
  <c r="AW135" i="21"/>
  <c r="AW199" i="21"/>
  <c r="AW249" i="21"/>
  <c r="AW275" i="21"/>
  <c r="AW308" i="21"/>
  <c r="AW509" i="21"/>
  <c r="AW646" i="21"/>
  <c r="AW658" i="21"/>
  <c r="AW670" i="21"/>
  <c r="AW682" i="21"/>
  <c r="AW694" i="21"/>
  <c r="AW778" i="21"/>
  <c r="AW11" i="21"/>
  <c r="AW73" i="21"/>
  <c r="AW206" i="21"/>
  <c r="AW223" i="21"/>
  <c r="AW230" i="21"/>
  <c r="AW366" i="21"/>
  <c r="AW402" i="21"/>
  <c r="AW414" i="21"/>
  <c r="AW537" i="21"/>
  <c r="AW711" i="21"/>
  <c r="AW723" i="21"/>
  <c r="AW735" i="21"/>
  <c r="AW747" i="21"/>
  <c r="AW759" i="21"/>
  <c r="AW771" i="21"/>
  <c r="AW783" i="21"/>
  <c r="AW133" i="21"/>
  <c r="AW166" i="21"/>
  <c r="AW171" i="21"/>
  <c r="AW247" i="21"/>
  <c r="AW273" i="21"/>
  <c r="AW488" i="21"/>
  <c r="AW521" i="21"/>
  <c r="AW589" i="21"/>
  <c r="AW601" i="21"/>
  <c r="AW620" i="21"/>
  <c r="AW35" i="21"/>
  <c r="AW183" i="21"/>
  <c r="AW228" i="21"/>
  <c r="AW271" i="21"/>
  <c r="AW352" i="21"/>
  <c r="AW364" i="21"/>
  <c r="AW407" i="21"/>
  <c r="AW412" i="21"/>
  <c r="AW460" i="21"/>
  <c r="AW549" i="21"/>
  <c r="AW721" i="21"/>
  <c r="AW733" i="21"/>
  <c r="AW745" i="21"/>
  <c r="AW757" i="21"/>
  <c r="AW769" i="21"/>
  <c r="AW781" i="21"/>
  <c r="AW245" i="21"/>
  <c r="AW252" i="21"/>
  <c r="AW493" i="21"/>
  <c r="AW500" i="21"/>
  <c r="AW519" i="21"/>
  <c r="AW533" i="21"/>
  <c r="AW587" i="21"/>
  <c r="AW599" i="21"/>
  <c r="AW618" i="21"/>
  <c r="AW630" i="21"/>
  <c r="AW714" i="21"/>
  <c r="AW726" i="21"/>
  <c r="AW738" i="21"/>
  <c r="AW774" i="21"/>
  <c r="AW791" i="21"/>
  <c r="AW19" i="21"/>
  <c r="AW95" i="21"/>
  <c r="AW107" i="21"/>
  <c r="AW143" i="21"/>
  <c r="AW350" i="21"/>
  <c r="AW561" i="21"/>
  <c r="AW162" i="21"/>
  <c r="AW224" i="21"/>
  <c r="AW276" i="21"/>
  <c r="AW503" i="21"/>
  <c r="AW531" i="21"/>
  <c r="AW585" i="21"/>
  <c r="AW609" i="21"/>
  <c r="AW628" i="21"/>
  <c r="AW664" i="21"/>
  <c r="AW712" i="21"/>
  <c r="AW724" i="21"/>
  <c r="AW736" i="21"/>
  <c r="AW760" i="21"/>
  <c r="AW772" i="21"/>
  <c r="AW784" i="21"/>
  <c r="AW789" i="21"/>
  <c r="AW93" i="21"/>
  <c r="AW153" i="21"/>
  <c r="AW179" i="21"/>
  <c r="AW186" i="21"/>
  <c r="AW248" i="21"/>
  <c r="AW293" i="21"/>
  <c r="AW324" i="21"/>
  <c r="AW336" i="21"/>
  <c r="AW348" i="21"/>
  <c r="AW543" i="21"/>
  <c r="AW614" i="21"/>
  <c r="AW765" i="21"/>
  <c r="AW777" i="21"/>
  <c r="AW218" i="21"/>
  <c r="AW234" i="21"/>
  <c r="AW266" i="21"/>
  <c r="AW282" i="21"/>
  <c r="AW486" i="21"/>
  <c r="AW510" i="21"/>
  <c r="AW534" i="21"/>
  <c r="AW558" i="21"/>
  <c r="AW574" i="21"/>
  <c r="AW586" i="21"/>
  <c r="AW598" i="21"/>
  <c r="AW54" i="21"/>
  <c r="AW87" i="21"/>
  <c r="AW145" i="21"/>
  <c r="AW173" i="21"/>
  <c r="AW319" i="21"/>
  <c r="AW331" i="21"/>
  <c r="AW343" i="21"/>
  <c r="AW355" i="21"/>
  <c r="AW367" i="21"/>
  <c r="AW379" i="21"/>
  <c r="AW391" i="21"/>
  <c r="AW403" i="21"/>
  <c r="AW415" i="21"/>
  <c r="AW484" i="21"/>
  <c r="AW508" i="21"/>
  <c r="AW532" i="21"/>
  <c r="AW556" i="21"/>
  <c r="AW567" i="21"/>
  <c r="AW579" i="21"/>
  <c r="AW591" i="21"/>
  <c r="AW603" i="21"/>
  <c r="AW40" i="21"/>
  <c r="AW15" i="21"/>
  <c r="AW24" i="21"/>
  <c r="AW198" i="21"/>
  <c r="AW216" i="21"/>
  <c r="AW239" i="21"/>
  <c r="AW255" i="21"/>
  <c r="AW264" i="21"/>
  <c r="AW280" i="21"/>
  <c r="AW287" i="21"/>
  <c r="AW303" i="21"/>
  <c r="AW312" i="21"/>
  <c r="AW506" i="21"/>
  <c r="AW530" i="21"/>
  <c r="AW554" i="21"/>
  <c r="AW572" i="21"/>
  <c r="AW584" i="21"/>
  <c r="AW596" i="21"/>
  <c r="AW608" i="21"/>
  <c r="AW82" i="21"/>
  <c r="AW108" i="21"/>
  <c r="AW150" i="21"/>
  <c r="AW164" i="21"/>
  <c r="AW180" i="21"/>
  <c r="AW187" i="21"/>
  <c r="AW221" i="21"/>
  <c r="AW237" i="21"/>
  <c r="AW253" i="21"/>
  <c r="AW269" i="21"/>
  <c r="AW285" i="21"/>
  <c r="AW301" i="21"/>
  <c r="AW322" i="21"/>
  <c r="AW334" i="21"/>
  <c r="AW346" i="21"/>
  <c r="AW358" i="21"/>
  <c r="AW370" i="21"/>
  <c r="AW382" i="21"/>
  <c r="AW394" i="21"/>
  <c r="AW552" i="21"/>
  <c r="AW577" i="21"/>
  <c r="AW168" i="21"/>
  <c r="AW13" i="21"/>
  <c r="AW64" i="21"/>
  <c r="AW71" i="21"/>
  <c r="AW78" i="21"/>
  <c r="AW99" i="21"/>
  <c r="AW106" i="21"/>
  <c r="AW127" i="21"/>
  <c r="AW169" i="21"/>
  <c r="AW203" i="21"/>
  <c r="AW219" i="21"/>
  <c r="AW235" i="21"/>
  <c r="AW267" i="21"/>
  <c r="AW283" i="21"/>
  <c r="AW502" i="21"/>
  <c r="AW526" i="21"/>
  <c r="AW550" i="21"/>
  <c r="AW570" i="21"/>
  <c r="AW582" i="21"/>
  <c r="AW594" i="21"/>
  <c r="AW606" i="21"/>
  <c r="AW48" i="21"/>
  <c r="AW97" i="21"/>
  <c r="AW120" i="21"/>
  <c r="AW125" i="21"/>
  <c r="AW160" i="21"/>
  <c r="AW210" i="21"/>
  <c r="AW226" i="21"/>
  <c r="AW233" i="21"/>
  <c r="AW242" i="21"/>
  <c r="AW258" i="21"/>
  <c r="AW265" i="21"/>
  <c r="AW281" i="21"/>
  <c r="AW290" i="21"/>
  <c r="AW297" i="21"/>
  <c r="AW306" i="21"/>
  <c r="AW498" i="21"/>
  <c r="AW522" i="21"/>
  <c r="AW546" i="21"/>
  <c r="AW568" i="21"/>
  <c r="AW580" i="21"/>
  <c r="AW592" i="21"/>
  <c r="AW604" i="21"/>
  <c r="AW174" i="21"/>
  <c r="AW192" i="21"/>
  <c r="AW457" i="21"/>
  <c r="AW469" i="21"/>
  <c r="AW496" i="21"/>
  <c r="AW520" i="21"/>
  <c r="AW544" i="21"/>
  <c r="AW573" i="21"/>
  <c r="AW16" i="21"/>
  <c r="AW79" i="21"/>
  <c r="AW102" i="21"/>
  <c r="AW123" i="21"/>
  <c r="AW130" i="21"/>
  <c r="AW158" i="21"/>
  <c r="AW197" i="21"/>
  <c r="AW215" i="21"/>
  <c r="AW229" i="21"/>
  <c r="AW240" i="21"/>
  <c r="AW256" i="21"/>
  <c r="AW263" i="21"/>
  <c r="AW279" i="21"/>
  <c r="AW288" i="21"/>
  <c r="AW304" i="21"/>
  <c r="AW494" i="21"/>
  <c r="AW518" i="21"/>
  <c r="AW542" i="21"/>
  <c r="AW566" i="21"/>
  <c r="AW578" i="21"/>
  <c r="AW590" i="21"/>
  <c r="AW602" i="21"/>
  <c r="AW126" i="21"/>
  <c r="AW21" i="21"/>
  <c r="AW516" i="21"/>
  <c r="AW540" i="21"/>
  <c r="AW564" i="21"/>
  <c r="AW583" i="21"/>
  <c r="AW595" i="21"/>
  <c r="AW607" i="21"/>
  <c r="AW12" i="21"/>
  <c r="AW49" i="21"/>
  <c r="AW63" i="21"/>
  <c r="AW77" i="21"/>
  <c r="AW91" i="21"/>
  <c r="AW105" i="21"/>
  <c r="AW121" i="21"/>
  <c r="AW156" i="21"/>
  <c r="AW170" i="21"/>
  <c r="AW177" i="21"/>
  <c r="AW204" i="21"/>
  <c r="AW211" i="21"/>
  <c r="AW227" i="21"/>
  <c r="AW243" i="21"/>
  <c r="AW259" i="21"/>
  <c r="AW291" i="21"/>
  <c r="AW307" i="21"/>
  <c r="AW490" i="21"/>
  <c r="AW514" i="21"/>
  <c r="AW538" i="21"/>
  <c r="AW562" i="21"/>
  <c r="AW576" i="21"/>
  <c r="AW790" i="21"/>
  <c r="AW476" i="21"/>
  <c r="AW621" i="21"/>
  <c r="AW635" i="21"/>
  <c r="AW647" i="21"/>
  <c r="AW659" i="21"/>
  <c r="AW671" i="21"/>
  <c r="AW683" i="21"/>
  <c r="AW695" i="21"/>
  <c r="AW707" i="21"/>
  <c r="AW719" i="21"/>
  <c r="AW731" i="21"/>
  <c r="AW743" i="21"/>
  <c r="AW755" i="21"/>
  <c r="AW767" i="21"/>
  <c r="AW779" i="21"/>
  <c r="AW786" i="21"/>
  <c r="AW474" i="21"/>
  <c r="AW617" i="21"/>
  <c r="AW657" i="21"/>
  <c r="AW753" i="21"/>
  <c r="AW674" i="21"/>
  <c r="AW710" i="21"/>
  <c r="AW722" i="21"/>
  <c r="AW734" i="21"/>
  <c r="AW746" i="21"/>
  <c r="AW758" i="21"/>
  <c r="AW631" i="21"/>
  <c r="AW643" i="21"/>
  <c r="AW655" i="21"/>
  <c r="AW667" i="21"/>
  <c r="AW679" i="21"/>
  <c r="AW691" i="21"/>
  <c r="AW703" i="21"/>
  <c r="AW715" i="21"/>
  <c r="AW727" i="21"/>
  <c r="AW739" i="21"/>
  <c r="AW751" i="21"/>
  <c r="AW763" i="21"/>
  <c r="AW775" i="21"/>
  <c r="AW427" i="21"/>
  <c r="AW439" i="21"/>
  <c r="AW451" i="21"/>
  <c r="AW463" i="21"/>
  <c r="AW636" i="21"/>
  <c r="AW648" i="21"/>
  <c r="AW660" i="21"/>
  <c r="AW672" i="21"/>
  <c r="AW684" i="21"/>
  <c r="AW696" i="21"/>
  <c r="AW708" i="21"/>
  <c r="AW720" i="21"/>
  <c r="AW732" i="21"/>
  <c r="AW744" i="21"/>
  <c r="AW756" i="21"/>
  <c r="AW768" i="21"/>
  <c r="AW780" i="21"/>
  <c r="AW677" i="21"/>
  <c r="AW713" i="21"/>
  <c r="AW725" i="21"/>
  <c r="AW737" i="21"/>
  <c r="AW761" i="21"/>
  <c r="AW773" i="21"/>
  <c r="AW406" i="21"/>
  <c r="AW418" i="21"/>
  <c r="AW430" i="21"/>
  <c r="AW442" i="21"/>
  <c r="AW454" i="21"/>
  <c r="AW466" i="21"/>
  <c r="AW452" i="21"/>
  <c r="AW459" i="21"/>
  <c r="AW464" i="21"/>
  <c r="AW482" i="21"/>
  <c r="AW632" i="21"/>
  <c r="AW644" i="21"/>
  <c r="AW656" i="21"/>
  <c r="AW668" i="21"/>
  <c r="AW680" i="21"/>
  <c r="AW692" i="21"/>
  <c r="AW704" i="21"/>
  <c r="AW716" i="21"/>
  <c r="AW728" i="21"/>
  <c r="AW740" i="21"/>
  <c r="AW752" i="21"/>
  <c r="AW764" i="21"/>
  <c r="AW776" i="21"/>
  <c r="AW792" i="21"/>
  <c r="AW26" i="21"/>
  <c r="AW50" i="21"/>
  <c r="AW74" i="21"/>
  <c r="AW98" i="21"/>
  <c r="AW122" i="21"/>
  <c r="AW146" i="21"/>
  <c r="AW70" i="21"/>
  <c r="AW94" i="21"/>
  <c r="AW118" i="21"/>
  <c r="AW142" i="21"/>
  <c r="AW20" i="21"/>
  <c r="AW44" i="21"/>
  <c r="AW68" i="21"/>
  <c r="AW92" i="21"/>
  <c r="AW116" i="21"/>
  <c r="AW140" i="21"/>
  <c r="AW22" i="21"/>
  <c r="AW46" i="21"/>
  <c r="AW18" i="21"/>
  <c r="AW42" i="21"/>
  <c r="AW66" i="21"/>
  <c r="AW90" i="21"/>
  <c r="AW114" i="21"/>
  <c r="AW138" i="21"/>
  <c r="AW76" i="21"/>
  <c r="AW148" i="21"/>
  <c r="AW88" i="21"/>
  <c r="AW112" i="21"/>
  <c r="AW136" i="21"/>
  <c r="AW28" i="21"/>
  <c r="AW124" i="21"/>
  <c r="AW14" i="21"/>
  <c r="AW38" i="21"/>
  <c r="AW62" i="21"/>
  <c r="AW86" i="21"/>
  <c r="AW110" i="21"/>
  <c r="AW134" i="21"/>
  <c r="AW36" i="21"/>
  <c r="AW60" i="21"/>
  <c r="AW84" i="21"/>
  <c r="AW132" i="21"/>
  <c r="AW100" i="21"/>
  <c r="AW34" i="21"/>
  <c r="AW52" i="21"/>
  <c r="AW32" i="21"/>
  <c r="AW56" i="21"/>
  <c r="AW80" i="21"/>
  <c r="AW104" i="21"/>
  <c r="AW128" i="21"/>
  <c r="AW152" i="21"/>
  <c r="AW316" i="21"/>
  <c r="AW311" i="21"/>
  <c r="AW323" i="21"/>
  <c r="AW335" i="21"/>
  <c r="AW347" i="21"/>
  <c r="AW359" i="21"/>
  <c r="AW371" i="21"/>
  <c r="AW383" i="21"/>
  <c r="AW395" i="21"/>
  <c r="AW321" i="21"/>
  <c r="AW333" i="21"/>
  <c r="AW345" i="21"/>
  <c r="AW357" i="21"/>
  <c r="AW369" i="21"/>
  <c r="AW381" i="21"/>
  <c r="AW393" i="21"/>
  <c r="AW314" i="21"/>
  <c r="AW315" i="21"/>
  <c r="AW327" i="21"/>
  <c r="AW339" i="21"/>
  <c r="AW351" i="21"/>
  <c r="AW363" i="21"/>
  <c r="AW375" i="21"/>
  <c r="AW387" i="21"/>
  <c r="AW399" i="21"/>
  <c r="AN792" i="21"/>
  <c r="AL792" i="21"/>
  <c r="AK792" i="21"/>
  <c r="AJ792" i="21"/>
  <c r="AN791" i="21"/>
  <c r="AL791" i="21"/>
  <c r="AK791" i="21"/>
  <c r="AJ791" i="21"/>
  <c r="AN790" i="21"/>
  <c r="AL790" i="21"/>
  <c r="AK790" i="21"/>
  <c r="AJ790" i="21"/>
  <c r="AN789" i="21"/>
  <c r="AL789" i="21"/>
  <c r="AK789" i="21"/>
  <c r="AJ789" i="21"/>
  <c r="AN788" i="21"/>
  <c r="AL788" i="21"/>
  <c r="AK788" i="21"/>
  <c r="AJ788" i="21"/>
  <c r="AN787" i="21"/>
  <c r="AL787" i="21"/>
  <c r="AK787" i="21"/>
  <c r="AJ787" i="21"/>
  <c r="AN786" i="21"/>
  <c r="AL786" i="21"/>
  <c r="AK786" i="21"/>
  <c r="AJ786" i="21"/>
  <c r="AN785" i="21"/>
  <c r="AL785" i="21"/>
  <c r="AK785" i="21"/>
  <c r="AJ785" i="21"/>
  <c r="AN784" i="21"/>
  <c r="AL784" i="21"/>
  <c r="AK784" i="21"/>
  <c r="AJ784" i="21"/>
  <c r="AN783" i="21"/>
  <c r="AL783" i="21"/>
  <c r="AK783" i="21"/>
  <c r="AJ783" i="21"/>
  <c r="AN782" i="21"/>
  <c r="AL782" i="21"/>
  <c r="AK782" i="21"/>
  <c r="AJ782" i="21"/>
  <c r="AN781" i="21"/>
  <c r="AL781" i="21"/>
  <c r="AK781" i="21"/>
  <c r="AJ781" i="21"/>
  <c r="AN780" i="21"/>
  <c r="AL780" i="21"/>
  <c r="AK780" i="21"/>
  <c r="AJ780" i="21"/>
  <c r="AN779" i="21"/>
  <c r="AL779" i="21"/>
  <c r="AK779" i="21"/>
  <c r="AJ779" i="21"/>
  <c r="AN778" i="21"/>
  <c r="AL778" i="21"/>
  <c r="AK778" i="21"/>
  <c r="AJ778" i="21"/>
  <c r="AN777" i="21"/>
  <c r="AL777" i="21"/>
  <c r="AK777" i="21"/>
  <c r="AJ777" i="21"/>
  <c r="AN776" i="21"/>
  <c r="AL776" i="21"/>
  <c r="AK776" i="21"/>
  <c r="AJ776" i="21"/>
  <c r="AN775" i="21"/>
  <c r="AL775" i="21"/>
  <c r="AK775" i="21"/>
  <c r="AJ775" i="21"/>
  <c r="AN774" i="21"/>
  <c r="AL774" i="21"/>
  <c r="AK774" i="21"/>
  <c r="AJ774" i="21"/>
  <c r="AN773" i="21"/>
  <c r="AL773" i="21"/>
  <c r="AK773" i="21"/>
  <c r="AJ773" i="21"/>
  <c r="AN772" i="21"/>
  <c r="AL772" i="21"/>
  <c r="AK772" i="21"/>
  <c r="AJ772" i="21"/>
  <c r="AN771" i="21"/>
  <c r="AL771" i="21"/>
  <c r="AK771" i="21"/>
  <c r="AJ771" i="21"/>
  <c r="AN770" i="21"/>
  <c r="AL770" i="21"/>
  <c r="AK770" i="21"/>
  <c r="AJ770" i="21"/>
  <c r="AN769" i="21"/>
  <c r="AL769" i="21"/>
  <c r="AK769" i="21"/>
  <c r="AJ769" i="21"/>
  <c r="AN768" i="21"/>
  <c r="AL768" i="21"/>
  <c r="AK768" i="21"/>
  <c r="AJ768" i="21"/>
  <c r="AN767" i="21"/>
  <c r="AL767" i="21"/>
  <c r="AK767" i="21"/>
  <c r="AJ767" i="21"/>
  <c r="AN766" i="21"/>
  <c r="AL766" i="21"/>
  <c r="AK766" i="21"/>
  <c r="AJ766" i="21"/>
  <c r="AN765" i="21"/>
  <c r="AL765" i="21"/>
  <c r="AK765" i="21"/>
  <c r="AJ765" i="21"/>
  <c r="AN764" i="21"/>
  <c r="AL764" i="21"/>
  <c r="AK764" i="21"/>
  <c r="AJ764" i="21"/>
  <c r="AN763" i="21"/>
  <c r="AL763" i="21"/>
  <c r="AK763" i="21"/>
  <c r="AJ763" i="21"/>
  <c r="AN762" i="21"/>
  <c r="AL762" i="21"/>
  <c r="AK762" i="21"/>
  <c r="AJ762" i="21"/>
  <c r="AN761" i="21"/>
  <c r="AL761" i="21"/>
  <c r="AK761" i="21"/>
  <c r="AJ761" i="21"/>
  <c r="AN760" i="21"/>
  <c r="AL760" i="21"/>
  <c r="AK760" i="21"/>
  <c r="AJ760" i="21"/>
  <c r="AN759" i="21"/>
  <c r="AL759" i="21"/>
  <c r="AK759" i="21"/>
  <c r="AJ759" i="21"/>
  <c r="AN758" i="21"/>
  <c r="AL758" i="21"/>
  <c r="AK758" i="21"/>
  <c r="AJ758" i="21"/>
  <c r="AN757" i="21"/>
  <c r="AL757" i="21"/>
  <c r="AK757" i="21"/>
  <c r="AJ757" i="21"/>
  <c r="AN756" i="21"/>
  <c r="AL756" i="21"/>
  <c r="AK756" i="21"/>
  <c r="AJ756" i="21"/>
  <c r="AN755" i="21"/>
  <c r="AL755" i="21"/>
  <c r="AK755" i="21"/>
  <c r="AJ755" i="21"/>
  <c r="AN754" i="21"/>
  <c r="AL754" i="21"/>
  <c r="AK754" i="21"/>
  <c r="AJ754" i="21"/>
  <c r="AN753" i="21"/>
  <c r="AL753" i="21"/>
  <c r="AK753" i="21"/>
  <c r="AJ753" i="21"/>
  <c r="AN752" i="21"/>
  <c r="AL752" i="21"/>
  <c r="AK752" i="21"/>
  <c r="AJ752" i="21"/>
  <c r="AN751" i="21"/>
  <c r="AL751" i="21"/>
  <c r="AK751" i="21"/>
  <c r="AJ751" i="21"/>
  <c r="AN750" i="21"/>
  <c r="AL750" i="21"/>
  <c r="AK750" i="21"/>
  <c r="AJ750" i="21"/>
  <c r="AN749" i="21"/>
  <c r="AL749" i="21"/>
  <c r="AK749" i="21"/>
  <c r="AJ749" i="21"/>
  <c r="AN748" i="21"/>
  <c r="AL748" i="21"/>
  <c r="AK748" i="21"/>
  <c r="AJ748" i="21"/>
  <c r="AZ748" i="21" s="1"/>
  <c r="AN747" i="21"/>
  <c r="AL747" i="21"/>
  <c r="AK747" i="21"/>
  <c r="AJ747" i="21"/>
  <c r="AN746" i="21"/>
  <c r="AL746" i="21"/>
  <c r="AK746" i="21"/>
  <c r="AJ746" i="21"/>
  <c r="AN745" i="21"/>
  <c r="AL745" i="21"/>
  <c r="AK745" i="21"/>
  <c r="AJ745" i="21"/>
  <c r="AN744" i="21"/>
  <c r="AL744" i="21"/>
  <c r="AK744" i="21"/>
  <c r="AJ744" i="21"/>
  <c r="AN743" i="21"/>
  <c r="AL743" i="21"/>
  <c r="AK743" i="21"/>
  <c r="AJ743" i="21"/>
  <c r="AN742" i="21"/>
  <c r="AL742" i="21"/>
  <c r="AK742" i="21"/>
  <c r="AJ742" i="21"/>
  <c r="AN741" i="21"/>
  <c r="AL741" i="21"/>
  <c r="AK741" i="21"/>
  <c r="AJ741" i="21"/>
  <c r="AN740" i="21"/>
  <c r="AL740" i="21"/>
  <c r="AK740" i="21"/>
  <c r="AJ740" i="21"/>
  <c r="AN739" i="21"/>
  <c r="AL739" i="21"/>
  <c r="AK739" i="21"/>
  <c r="AJ739" i="21"/>
  <c r="AN738" i="21"/>
  <c r="AL738" i="21"/>
  <c r="AK738" i="21"/>
  <c r="AJ738" i="21"/>
  <c r="AN737" i="21"/>
  <c r="AL737" i="21"/>
  <c r="AK737" i="21"/>
  <c r="AJ737" i="21"/>
  <c r="AN736" i="21"/>
  <c r="AL736" i="21"/>
  <c r="AK736" i="21"/>
  <c r="AJ736" i="21"/>
  <c r="AZ736" i="21" s="1"/>
  <c r="AN735" i="21"/>
  <c r="AL735" i="21"/>
  <c r="AK735" i="21"/>
  <c r="AJ735" i="21"/>
  <c r="AN734" i="21"/>
  <c r="AL734" i="21"/>
  <c r="AK734" i="21"/>
  <c r="AJ734" i="21"/>
  <c r="AZ734" i="21" s="1"/>
  <c r="AN733" i="21"/>
  <c r="AL733" i="21"/>
  <c r="AK733" i="21"/>
  <c r="AJ733" i="21"/>
  <c r="AN732" i="21"/>
  <c r="AL732" i="21"/>
  <c r="AK732" i="21"/>
  <c r="AJ732" i="21"/>
  <c r="AN731" i="21"/>
  <c r="AL731" i="21"/>
  <c r="AK731" i="21"/>
  <c r="AJ731" i="21"/>
  <c r="AN730" i="21"/>
  <c r="AL730" i="21"/>
  <c r="AK730" i="21"/>
  <c r="AJ730" i="21"/>
  <c r="AN729" i="21"/>
  <c r="AL729" i="21"/>
  <c r="AK729" i="21"/>
  <c r="AJ729" i="21"/>
  <c r="AN728" i="21"/>
  <c r="AL728" i="21"/>
  <c r="AK728" i="21"/>
  <c r="AJ728" i="21"/>
  <c r="AZ728" i="21" s="1"/>
  <c r="AN727" i="21"/>
  <c r="AL727" i="21"/>
  <c r="AK727" i="21"/>
  <c r="AJ727" i="21"/>
  <c r="AN726" i="21"/>
  <c r="AL726" i="21"/>
  <c r="AK726" i="21"/>
  <c r="AJ726" i="21"/>
  <c r="AN725" i="21"/>
  <c r="AL725" i="21"/>
  <c r="AK725" i="21"/>
  <c r="AJ725" i="21"/>
  <c r="AN724" i="21"/>
  <c r="AL724" i="21"/>
  <c r="AK724" i="21"/>
  <c r="AJ724" i="21"/>
  <c r="AZ724" i="21" s="1"/>
  <c r="AN723" i="21"/>
  <c r="AL723" i="21"/>
  <c r="AK723" i="21"/>
  <c r="AJ723" i="21"/>
  <c r="AN722" i="21"/>
  <c r="AL722" i="21"/>
  <c r="AK722" i="21"/>
  <c r="AJ722" i="21"/>
  <c r="AN721" i="21"/>
  <c r="AL721" i="21"/>
  <c r="AK721" i="21"/>
  <c r="AJ721" i="21"/>
  <c r="AN720" i="21"/>
  <c r="AL720" i="21"/>
  <c r="AK720" i="21"/>
  <c r="AJ720" i="21"/>
  <c r="AN719" i="21"/>
  <c r="AL719" i="21"/>
  <c r="AK719" i="21"/>
  <c r="AJ719" i="21"/>
  <c r="AZ719" i="21" s="1"/>
  <c r="AN718" i="21"/>
  <c r="AL718" i="21"/>
  <c r="AK718" i="21"/>
  <c r="AJ718" i="21"/>
  <c r="AN717" i="21"/>
  <c r="AL717" i="21"/>
  <c r="AK717" i="21"/>
  <c r="AJ717" i="21"/>
  <c r="AN716" i="21"/>
  <c r="AL716" i="21"/>
  <c r="AK716" i="21"/>
  <c r="AJ716" i="21"/>
  <c r="AN715" i="21"/>
  <c r="AL715" i="21"/>
  <c r="AK715" i="21"/>
  <c r="AJ715" i="21"/>
  <c r="AN714" i="21"/>
  <c r="AL714" i="21"/>
  <c r="AK714" i="21"/>
  <c r="AJ714" i="21"/>
  <c r="AN713" i="21"/>
  <c r="AL713" i="21"/>
  <c r="AK713" i="21"/>
  <c r="AJ713" i="21"/>
  <c r="AN712" i="21"/>
  <c r="AL712" i="21"/>
  <c r="AK712" i="21"/>
  <c r="AJ712" i="21"/>
  <c r="AZ712" i="21" s="1"/>
  <c r="AN711" i="21"/>
  <c r="AL711" i="21"/>
  <c r="AK711" i="21"/>
  <c r="AJ711" i="21"/>
  <c r="AN710" i="21"/>
  <c r="AL710" i="21"/>
  <c r="AK710" i="21"/>
  <c r="AJ710" i="21"/>
  <c r="AN709" i="21"/>
  <c r="AL709" i="21"/>
  <c r="AK709" i="21"/>
  <c r="AJ709" i="21"/>
  <c r="AN708" i="21"/>
  <c r="AL708" i="21"/>
  <c r="AK708" i="21"/>
  <c r="AJ708" i="21"/>
  <c r="AZ708" i="21" s="1"/>
  <c r="AN707" i="21"/>
  <c r="AL707" i="21"/>
  <c r="AK707" i="21"/>
  <c r="AJ707" i="21"/>
  <c r="AN706" i="21"/>
  <c r="AL706" i="21"/>
  <c r="AK706" i="21"/>
  <c r="AJ706" i="21"/>
  <c r="AN705" i="21"/>
  <c r="AL705" i="21"/>
  <c r="AK705" i="21"/>
  <c r="AJ705" i="21"/>
  <c r="AN704" i="21"/>
  <c r="AL704" i="21"/>
  <c r="AK704" i="21"/>
  <c r="AJ704" i="21"/>
  <c r="AN703" i="21"/>
  <c r="AL703" i="21"/>
  <c r="AK703" i="21"/>
  <c r="AJ703" i="21"/>
  <c r="AN702" i="21"/>
  <c r="AL702" i="21"/>
  <c r="AK702" i="21"/>
  <c r="AJ702" i="21"/>
  <c r="AN701" i="21"/>
  <c r="AL701" i="21"/>
  <c r="AK701" i="21"/>
  <c r="AJ701" i="21"/>
  <c r="AZ701" i="21" s="1"/>
  <c r="AN700" i="21"/>
  <c r="AL700" i="21"/>
  <c r="AK700" i="21"/>
  <c r="AJ700" i="21"/>
  <c r="AZ700" i="21" s="1"/>
  <c r="AN699" i="21"/>
  <c r="AL699" i="21"/>
  <c r="AK699" i="21"/>
  <c r="AJ699" i="21"/>
  <c r="AZ699" i="21" s="1"/>
  <c r="AN698" i="21"/>
  <c r="AL698" i="21"/>
  <c r="AK698" i="21"/>
  <c r="AJ698" i="21"/>
  <c r="AN697" i="21"/>
  <c r="AL697" i="21"/>
  <c r="AK697" i="21"/>
  <c r="AJ697" i="21"/>
  <c r="AZ697" i="21" s="1"/>
  <c r="AN696" i="21"/>
  <c r="AL696" i="21"/>
  <c r="AK696" i="21"/>
  <c r="AJ696" i="21"/>
  <c r="AZ696" i="21" s="1"/>
  <c r="AN695" i="21"/>
  <c r="AL695" i="21"/>
  <c r="AK695" i="21"/>
  <c r="AJ695" i="21"/>
  <c r="AN694" i="21"/>
  <c r="AL694" i="21"/>
  <c r="AK694" i="21"/>
  <c r="AJ694" i="21"/>
  <c r="AZ694" i="21" s="1"/>
  <c r="AN693" i="21"/>
  <c r="AL693" i="21"/>
  <c r="AK693" i="21"/>
  <c r="AJ693" i="21"/>
  <c r="AN692" i="21"/>
  <c r="AL692" i="21"/>
  <c r="AK692" i="21"/>
  <c r="AJ692" i="21"/>
  <c r="AZ692" i="21" s="1"/>
  <c r="AN691" i="21"/>
  <c r="AL691" i="21"/>
  <c r="AK691" i="21"/>
  <c r="AJ691" i="21"/>
  <c r="AN690" i="21"/>
  <c r="AL690" i="21"/>
  <c r="AK690" i="21"/>
  <c r="AJ690" i="21"/>
  <c r="AZ690" i="21" s="1"/>
  <c r="AN689" i="21"/>
  <c r="AL689" i="21"/>
  <c r="AK689" i="21"/>
  <c r="AJ689" i="21"/>
  <c r="AZ689" i="21" s="1"/>
  <c r="AN688" i="21"/>
  <c r="AL688" i="21"/>
  <c r="AK688" i="21"/>
  <c r="AJ688" i="21"/>
  <c r="AZ688" i="21" s="1"/>
  <c r="AN687" i="21"/>
  <c r="AL687" i="21"/>
  <c r="AK687" i="21"/>
  <c r="AJ687" i="21"/>
  <c r="AZ687" i="21" s="1"/>
  <c r="AN686" i="21"/>
  <c r="AL686" i="21"/>
  <c r="AK686" i="21"/>
  <c r="AJ686" i="21"/>
  <c r="AZ686" i="21" s="1"/>
  <c r="AN685" i="21"/>
  <c r="AL685" i="21"/>
  <c r="AK685" i="21"/>
  <c r="AJ685" i="21"/>
  <c r="AN684" i="21"/>
  <c r="AL684" i="21"/>
  <c r="AK684" i="21"/>
  <c r="AJ684" i="21"/>
  <c r="AZ684" i="21" s="1"/>
  <c r="AN683" i="21"/>
  <c r="AL683" i="21"/>
  <c r="AK683" i="21"/>
  <c r="AJ683" i="21"/>
  <c r="AN682" i="21"/>
  <c r="AL682" i="21"/>
  <c r="AK682" i="21"/>
  <c r="AJ682" i="21"/>
  <c r="AN681" i="21"/>
  <c r="AL681" i="21"/>
  <c r="AK681" i="21"/>
  <c r="AJ681" i="21"/>
  <c r="AZ681" i="21" s="1"/>
  <c r="AN680" i="21"/>
  <c r="AL680" i="21"/>
  <c r="AK680" i="21"/>
  <c r="AJ680" i="21"/>
  <c r="AZ680" i="21" s="1"/>
  <c r="AN679" i="21"/>
  <c r="AL679" i="21"/>
  <c r="AK679" i="21"/>
  <c r="AJ679" i="21"/>
  <c r="AZ679" i="21" s="1"/>
  <c r="AN678" i="21"/>
  <c r="AL678" i="21"/>
  <c r="AK678" i="21"/>
  <c r="AJ678" i="21"/>
  <c r="AN677" i="21"/>
  <c r="AL677" i="21"/>
  <c r="AK677" i="21"/>
  <c r="AJ677" i="21"/>
  <c r="AZ677" i="21" s="1"/>
  <c r="AN676" i="21"/>
  <c r="AL676" i="21"/>
  <c r="AK676" i="21"/>
  <c r="AJ676" i="21"/>
  <c r="AN675" i="21"/>
  <c r="AL675" i="21"/>
  <c r="AK675" i="21"/>
  <c r="AJ675" i="21"/>
  <c r="AZ675" i="21" s="1"/>
  <c r="AN674" i="21"/>
  <c r="AL674" i="21"/>
  <c r="AK674" i="21"/>
  <c r="AJ674" i="21"/>
  <c r="AZ674" i="21" s="1"/>
  <c r="AN673" i="21"/>
  <c r="AL673" i="21"/>
  <c r="AK673" i="21"/>
  <c r="AJ673" i="21"/>
  <c r="AZ673" i="21" s="1"/>
  <c r="AN672" i="21"/>
  <c r="AL672" i="21"/>
  <c r="AK672" i="21"/>
  <c r="AJ672" i="21"/>
  <c r="AZ672" i="21" s="1"/>
  <c r="AN671" i="21"/>
  <c r="AL671" i="21"/>
  <c r="AK671" i="21"/>
  <c r="AJ671" i="21"/>
  <c r="AZ671" i="21" s="1"/>
  <c r="AN670" i="21"/>
  <c r="AL670" i="21"/>
  <c r="AK670" i="21"/>
  <c r="AJ670" i="21"/>
  <c r="AN669" i="21"/>
  <c r="AL669" i="21"/>
  <c r="AK669" i="21"/>
  <c r="AJ669" i="21"/>
  <c r="AZ669" i="21" s="1"/>
  <c r="AN668" i="21"/>
  <c r="AL668" i="21"/>
  <c r="AK668" i="21"/>
  <c r="AJ668" i="21"/>
  <c r="AN667" i="21"/>
  <c r="AL667" i="21"/>
  <c r="AK667" i="21"/>
  <c r="AJ667" i="21"/>
  <c r="AN666" i="21"/>
  <c r="AL666" i="21"/>
  <c r="AK666" i="21"/>
  <c r="AJ666" i="21"/>
  <c r="AN665" i="21"/>
  <c r="AL665" i="21"/>
  <c r="AK665" i="21"/>
  <c r="AJ665" i="21"/>
  <c r="AZ665" i="21" s="1"/>
  <c r="AN664" i="21"/>
  <c r="AL664" i="21"/>
  <c r="AK664" i="21"/>
  <c r="AJ664" i="21"/>
  <c r="AN663" i="21"/>
  <c r="AL663" i="21"/>
  <c r="AK663" i="21"/>
  <c r="AJ663" i="21"/>
  <c r="AN662" i="21"/>
  <c r="AL662" i="21"/>
  <c r="AK662" i="21"/>
  <c r="AJ662" i="21"/>
  <c r="AN661" i="21"/>
  <c r="AL661" i="21"/>
  <c r="AK661" i="21"/>
  <c r="AJ661" i="21"/>
  <c r="AN660" i="21"/>
  <c r="AL660" i="21"/>
  <c r="AK660" i="21"/>
  <c r="AJ660" i="21"/>
  <c r="AZ660" i="21" s="1"/>
  <c r="AN659" i="21"/>
  <c r="AL659" i="21"/>
  <c r="AK659" i="21"/>
  <c r="AJ659" i="21"/>
  <c r="AN658" i="21"/>
  <c r="AL658" i="21"/>
  <c r="AK658" i="21"/>
  <c r="AJ658" i="21"/>
  <c r="AN657" i="21"/>
  <c r="AL657" i="21"/>
  <c r="AK657" i="21"/>
  <c r="AJ657" i="21"/>
  <c r="AN656" i="21"/>
  <c r="AL656" i="21"/>
  <c r="AK656" i="21"/>
  <c r="AJ656" i="21"/>
  <c r="AN655" i="21"/>
  <c r="AL655" i="21"/>
  <c r="AK655" i="21"/>
  <c r="AJ655" i="21"/>
  <c r="AN654" i="21"/>
  <c r="AL654" i="21"/>
  <c r="AK654" i="21"/>
  <c r="AJ654" i="21"/>
  <c r="AN653" i="21"/>
  <c r="AL653" i="21"/>
  <c r="AK653" i="21"/>
  <c r="AJ653" i="21"/>
  <c r="AZ653" i="21" s="1"/>
  <c r="AN652" i="21"/>
  <c r="AL652" i="21"/>
  <c r="AK652" i="21"/>
  <c r="AJ652" i="21"/>
  <c r="AZ652" i="21" s="1"/>
  <c r="AN651" i="21"/>
  <c r="AL651" i="21"/>
  <c r="AK651" i="21"/>
  <c r="AJ651" i="21"/>
  <c r="AN650" i="21"/>
  <c r="AL650" i="21"/>
  <c r="AK650" i="21"/>
  <c r="AJ650" i="21"/>
  <c r="AN649" i="21"/>
  <c r="AL649" i="21"/>
  <c r="AK649" i="21"/>
  <c r="AJ649" i="21"/>
  <c r="AN648" i="21"/>
  <c r="AL648" i="21"/>
  <c r="AK648" i="21"/>
  <c r="AJ648" i="21"/>
  <c r="AZ648" i="21" s="1"/>
  <c r="AN647" i="21"/>
  <c r="AL647" i="21"/>
  <c r="AK647" i="21"/>
  <c r="AJ647" i="21"/>
  <c r="AN646" i="21"/>
  <c r="AL646" i="21"/>
  <c r="AK646" i="21"/>
  <c r="AJ646" i="21"/>
  <c r="AN645" i="21"/>
  <c r="AL645" i="21"/>
  <c r="AK645" i="21"/>
  <c r="AJ645" i="21"/>
  <c r="AN644" i="21"/>
  <c r="AL644" i="21"/>
  <c r="AK644" i="21"/>
  <c r="AJ644" i="21"/>
  <c r="AN643" i="21"/>
  <c r="AL643" i="21"/>
  <c r="AK643" i="21"/>
  <c r="AJ643" i="21"/>
  <c r="AN642" i="21"/>
  <c r="AL642" i="21"/>
  <c r="AK642" i="21"/>
  <c r="AJ642" i="21"/>
  <c r="AN641" i="21"/>
  <c r="AL641" i="21"/>
  <c r="AK641" i="21"/>
  <c r="AJ641" i="21"/>
  <c r="AN640" i="21"/>
  <c r="AL640" i="21"/>
  <c r="AK640" i="21"/>
  <c r="AJ640" i="21"/>
  <c r="AZ640" i="21" s="1"/>
  <c r="AN639" i="21"/>
  <c r="AL639" i="21"/>
  <c r="AK639" i="21"/>
  <c r="AJ639" i="21"/>
  <c r="AN638" i="21"/>
  <c r="AL638" i="21"/>
  <c r="AK638" i="21"/>
  <c r="AJ638" i="21"/>
  <c r="AN637" i="21"/>
  <c r="AL637" i="21"/>
  <c r="AK637" i="21"/>
  <c r="AJ637" i="21"/>
  <c r="AN636" i="21"/>
  <c r="AL636" i="21"/>
  <c r="AK636" i="21"/>
  <c r="AJ636" i="21"/>
  <c r="AN635" i="21"/>
  <c r="AL635" i="21"/>
  <c r="AK635" i="21"/>
  <c r="AJ635" i="21"/>
  <c r="AN634" i="21"/>
  <c r="AL634" i="21"/>
  <c r="AK634" i="21"/>
  <c r="AJ634" i="21"/>
  <c r="AN633" i="21"/>
  <c r="AL633" i="21"/>
  <c r="AK633" i="21"/>
  <c r="AJ633" i="21"/>
  <c r="AN632" i="21"/>
  <c r="AL632" i="21"/>
  <c r="AK632" i="21"/>
  <c r="AJ632" i="21"/>
  <c r="AZ632" i="21" s="1"/>
  <c r="AN631" i="21"/>
  <c r="AL631" i="21"/>
  <c r="AK631" i="21"/>
  <c r="AJ631" i="21"/>
  <c r="AN630" i="21"/>
  <c r="AL630" i="21"/>
  <c r="AK630" i="21"/>
  <c r="AJ630" i="21"/>
  <c r="AN629" i="21"/>
  <c r="AL629" i="21"/>
  <c r="AK629" i="21"/>
  <c r="AJ629" i="21"/>
  <c r="AN628" i="21"/>
  <c r="AL628" i="21"/>
  <c r="AK628" i="21"/>
  <c r="AJ628" i="21"/>
  <c r="AZ628" i="21" s="1"/>
  <c r="AN627" i="21"/>
  <c r="AL627" i="21"/>
  <c r="AK627" i="21"/>
  <c r="AJ627" i="21"/>
  <c r="AN626" i="21"/>
  <c r="AL626" i="21"/>
  <c r="AK626" i="21"/>
  <c r="AJ626" i="21"/>
  <c r="AZ626" i="21" s="1"/>
  <c r="AN625" i="21"/>
  <c r="AL625" i="21"/>
  <c r="AK625" i="21"/>
  <c r="AJ625" i="21"/>
  <c r="AZ625" i="21" s="1"/>
  <c r="AN624" i="21"/>
  <c r="AL624" i="21"/>
  <c r="AK624" i="21"/>
  <c r="AJ624" i="21"/>
  <c r="AN623" i="21"/>
  <c r="AL623" i="21"/>
  <c r="AK623" i="21"/>
  <c r="AJ623" i="21"/>
  <c r="AN622" i="21"/>
  <c r="AL622" i="21"/>
  <c r="AK622" i="21"/>
  <c r="AJ622" i="21"/>
  <c r="AN621" i="21"/>
  <c r="AL621" i="21"/>
  <c r="AK621" i="21"/>
  <c r="AJ621" i="21"/>
  <c r="AN620" i="21"/>
  <c r="AL620" i="21"/>
  <c r="AK620" i="21"/>
  <c r="AJ620" i="21"/>
  <c r="AN619" i="21"/>
  <c r="AL619" i="21"/>
  <c r="AK619" i="21"/>
  <c r="AJ619" i="21"/>
  <c r="AN618" i="21"/>
  <c r="AL618" i="21"/>
  <c r="AK618" i="21"/>
  <c r="AJ618" i="21"/>
  <c r="AN617" i="21"/>
  <c r="AL617" i="21"/>
  <c r="AK617" i="21"/>
  <c r="AJ617" i="21"/>
  <c r="AZ617" i="21" s="1"/>
  <c r="AN616" i="21"/>
  <c r="AL616" i="21"/>
  <c r="AK616" i="21"/>
  <c r="AJ616" i="21"/>
  <c r="AN615" i="21"/>
  <c r="AL615" i="21"/>
  <c r="AK615" i="21"/>
  <c r="AJ615" i="21"/>
  <c r="AN614" i="21"/>
  <c r="AL614" i="21"/>
  <c r="AK614" i="21"/>
  <c r="AJ614" i="21"/>
  <c r="AN613" i="21"/>
  <c r="AL613" i="21"/>
  <c r="AK613" i="21"/>
  <c r="AJ613" i="21"/>
  <c r="AN612" i="21"/>
  <c r="AL612" i="21"/>
  <c r="AK612" i="21"/>
  <c r="AJ612" i="21"/>
  <c r="AN611" i="21"/>
  <c r="AL611" i="21"/>
  <c r="AK611" i="21"/>
  <c r="AJ611" i="21"/>
  <c r="AZ611" i="21" s="1"/>
  <c r="AN610" i="21"/>
  <c r="AL610" i="21"/>
  <c r="AK610" i="21"/>
  <c r="AJ610" i="21"/>
  <c r="AN609" i="21"/>
  <c r="AL609" i="21"/>
  <c r="AK609" i="21"/>
  <c r="AJ609" i="21"/>
  <c r="AN608" i="21"/>
  <c r="AL608" i="21"/>
  <c r="AK608" i="21"/>
  <c r="AJ608" i="21"/>
  <c r="AN607" i="21"/>
  <c r="AL607" i="21"/>
  <c r="AK607" i="21"/>
  <c r="AJ607" i="21"/>
  <c r="AN606" i="21"/>
  <c r="AL606" i="21"/>
  <c r="AK606" i="21"/>
  <c r="AJ606" i="21"/>
  <c r="AN605" i="21"/>
  <c r="AL605" i="21"/>
  <c r="AK605" i="21"/>
  <c r="AJ605" i="21"/>
  <c r="AN604" i="21"/>
  <c r="AL604" i="21"/>
  <c r="AK604" i="21"/>
  <c r="AJ604" i="21"/>
  <c r="AN603" i="21"/>
  <c r="AL603" i="21"/>
  <c r="AK603" i="21"/>
  <c r="AJ603" i="21"/>
  <c r="AN602" i="21"/>
  <c r="AL602" i="21"/>
  <c r="AK602" i="21"/>
  <c r="AJ602" i="21"/>
  <c r="AN601" i="21"/>
  <c r="AL601" i="21"/>
  <c r="AK601" i="21"/>
  <c r="AJ601" i="21"/>
  <c r="AZ601" i="21" s="1"/>
  <c r="AN600" i="21"/>
  <c r="AL600" i="21"/>
  <c r="AK600" i="21"/>
  <c r="AJ600" i="21"/>
  <c r="AN599" i="21"/>
  <c r="AL599" i="21"/>
  <c r="AK599" i="21"/>
  <c r="AJ599" i="21"/>
  <c r="AN598" i="21"/>
  <c r="AL598" i="21"/>
  <c r="AK598" i="21"/>
  <c r="AJ598" i="21"/>
  <c r="AZ598" i="21" s="1"/>
  <c r="AN597" i="21"/>
  <c r="AL597" i="21"/>
  <c r="AK597" i="21"/>
  <c r="AJ597" i="21"/>
  <c r="AN596" i="21"/>
  <c r="AL596" i="21"/>
  <c r="AK596" i="21"/>
  <c r="AJ596" i="21"/>
  <c r="AN595" i="21"/>
  <c r="AL595" i="21"/>
  <c r="AK595" i="21"/>
  <c r="AJ595" i="21"/>
  <c r="AN594" i="21"/>
  <c r="AL594" i="21"/>
  <c r="AK594" i="21"/>
  <c r="AJ594" i="21"/>
  <c r="AN593" i="21"/>
  <c r="AL593" i="21"/>
  <c r="AK593" i="21"/>
  <c r="AJ593" i="21"/>
  <c r="AN592" i="21"/>
  <c r="AL592" i="21"/>
  <c r="AK592" i="21"/>
  <c r="AJ592" i="21"/>
  <c r="AZ592" i="21" s="1"/>
  <c r="AN591" i="21"/>
  <c r="AL591" i="21"/>
  <c r="AK591" i="21"/>
  <c r="AJ591" i="21"/>
  <c r="AZ591" i="21" s="1"/>
  <c r="AN590" i="21"/>
  <c r="AL590" i="21"/>
  <c r="AK590" i="21"/>
  <c r="AJ590" i="21"/>
  <c r="AN589" i="21"/>
  <c r="AL589" i="21"/>
  <c r="AK589" i="21"/>
  <c r="AJ589" i="21"/>
  <c r="AN588" i="21"/>
  <c r="AL588" i="21"/>
  <c r="AK588" i="21"/>
  <c r="AJ588" i="21"/>
  <c r="AN587" i="21"/>
  <c r="AL587" i="21"/>
  <c r="AK587" i="21"/>
  <c r="AJ587" i="21"/>
  <c r="AZ587" i="21" s="1"/>
  <c r="AN586" i="21"/>
  <c r="AL586" i="21"/>
  <c r="AK586" i="21"/>
  <c r="AJ586" i="21"/>
  <c r="AZ586" i="21" s="1"/>
  <c r="AN585" i="21"/>
  <c r="AL585" i="21"/>
  <c r="AK585" i="21"/>
  <c r="AJ585" i="21"/>
  <c r="AN584" i="21"/>
  <c r="AL584" i="21"/>
  <c r="AK584" i="21"/>
  <c r="AJ584" i="21"/>
  <c r="AN583" i="21"/>
  <c r="AL583" i="21"/>
  <c r="AK583" i="21"/>
  <c r="AJ583" i="21"/>
  <c r="AZ583" i="21" s="1"/>
  <c r="AN582" i="21"/>
  <c r="AL582" i="21"/>
  <c r="AK582" i="21"/>
  <c r="AJ582" i="21"/>
  <c r="AZ582" i="21" s="1"/>
  <c r="AN581" i="21"/>
  <c r="AL581" i="21"/>
  <c r="AK581" i="21"/>
  <c r="AJ581" i="21"/>
  <c r="AN580" i="21"/>
  <c r="AL580" i="21"/>
  <c r="AK580" i="21"/>
  <c r="AJ580" i="21"/>
  <c r="AN579" i="21"/>
  <c r="AL579" i="21"/>
  <c r="AK579" i="21"/>
  <c r="AJ579" i="21"/>
  <c r="AN578" i="21"/>
  <c r="AL578" i="21"/>
  <c r="AK578" i="21"/>
  <c r="AJ578" i="21"/>
  <c r="AN577" i="21"/>
  <c r="AL577" i="21"/>
  <c r="AK577" i="21"/>
  <c r="AJ577" i="21"/>
  <c r="AN576" i="21"/>
  <c r="AL576" i="21"/>
  <c r="AK576" i="21"/>
  <c r="AJ576" i="21"/>
  <c r="AN575" i="21"/>
  <c r="AL575" i="21"/>
  <c r="AK575" i="21"/>
  <c r="AJ575" i="21"/>
  <c r="AZ575" i="21" s="1"/>
  <c r="AN574" i="21"/>
  <c r="AL574" i="21"/>
  <c r="AK574" i="21"/>
  <c r="AJ574" i="21"/>
  <c r="AN573" i="21"/>
  <c r="AL573" i="21"/>
  <c r="AK573" i="21"/>
  <c r="AJ573" i="21"/>
  <c r="AZ573" i="21" s="1"/>
  <c r="AN572" i="21"/>
  <c r="AL572" i="21"/>
  <c r="AK572" i="21"/>
  <c r="AJ572" i="21"/>
  <c r="AZ572" i="21" s="1"/>
  <c r="AN571" i="21"/>
  <c r="AL571" i="21"/>
  <c r="AK571" i="21"/>
  <c r="AJ571" i="21"/>
  <c r="AZ571" i="21" s="1"/>
  <c r="AN570" i="21"/>
  <c r="AL570" i="21"/>
  <c r="AK570" i="21"/>
  <c r="AJ570" i="21"/>
  <c r="AN569" i="21"/>
  <c r="AL569" i="21"/>
  <c r="AK569" i="21"/>
  <c r="AJ569" i="21"/>
  <c r="AZ569" i="21" s="1"/>
  <c r="AN568" i="21"/>
  <c r="AL568" i="21"/>
  <c r="AK568" i="21"/>
  <c r="AJ568" i="21"/>
  <c r="AN567" i="21"/>
  <c r="AL567" i="21"/>
  <c r="AK567" i="21"/>
  <c r="AJ567" i="21"/>
  <c r="AZ567" i="21" s="1"/>
  <c r="AN566" i="21"/>
  <c r="AL566" i="21"/>
  <c r="AK566" i="21"/>
  <c r="AJ566" i="21"/>
  <c r="AN565" i="21"/>
  <c r="AL565" i="21"/>
  <c r="AK565" i="21"/>
  <c r="AJ565" i="21"/>
  <c r="AN564" i="21"/>
  <c r="AL564" i="21"/>
  <c r="AK564" i="21"/>
  <c r="AJ564" i="21"/>
  <c r="AN563" i="21"/>
  <c r="AL563" i="21"/>
  <c r="AK563" i="21"/>
  <c r="AJ563" i="21"/>
  <c r="AZ563" i="21" s="1"/>
  <c r="AN562" i="21"/>
  <c r="AL562" i="21"/>
  <c r="AK562" i="21"/>
  <c r="AJ562" i="21"/>
  <c r="AZ562" i="21" s="1"/>
  <c r="AN561" i="21"/>
  <c r="AL561" i="21"/>
  <c r="AK561" i="21"/>
  <c r="AJ561" i="21"/>
  <c r="AZ561" i="21" s="1"/>
  <c r="AN560" i="21"/>
  <c r="AL560" i="21"/>
  <c r="AK560" i="21"/>
  <c r="AJ560" i="21"/>
  <c r="AN559" i="21"/>
  <c r="AL559" i="21"/>
  <c r="AK559" i="21"/>
  <c r="AJ559" i="21"/>
  <c r="AN558" i="21"/>
  <c r="AL558" i="21"/>
  <c r="AK558" i="21"/>
  <c r="AJ558" i="21"/>
  <c r="AN557" i="21"/>
  <c r="AL557" i="21"/>
  <c r="AK557" i="21"/>
  <c r="AJ557" i="21"/>
  <c r="AN556" i="21"/>
  <c r="AL556" i="21"/>
  <c r="AK556" i="21"/>
  <c r="AJ556" i="21"/>
  <c r="AN555" i="21"/>
  <c r="AL555" i="21"/>
  <c r="AK555" i="21"/>
  <c r="AJ555" i="21"/>
  <c r="AN554" i="21"/>
  <c r="AL554" i="21"/>
  <c r="AK554" i="21"/>
  <c r="AJ554" i="21"/>
  <c r="AZ554" i="21" s="1"/>
  <c r="AN553" i="21"/>
  <c r="AL553" i="21"/>
  <c r="AK553" i="21"/>
  <c r="AJ553" i="21"/>
  <c r="AN552" i="21"/>
  <c r="AL552" i="21"/>
  <c r="AK552" i="21"/>
  <c r="AJ552" i="21"/>
  <c r="AN551" i="21"/>
  <c r="AL551" i="21"/>
  <c r="AK551" i="21"/>
  <c r="AJ551" i="21"/>
  <c r="AN550" i="21"/>
  <c r="AL550" i="21"/>
  <c r="AK550" i="21"/>
  <c r="AJ550" i="21"/>
  <c r="AN549" i="21"/>
  <c r="AL549" i="21"/>
  <c r="AK549" i="21"/>
  <c r="AJ549" i="21"/>
  <c r="AN548" i="21"/>
  <c r="AL548" i="21"/>
  <c r="AK548" i="21"/>
  <c r="AJ548" i="21"/>
  <c r="AN547" i="21"/>
  <c r="AL547" i="21"/>
  <c r="AK547" i="21"/>
  <c r="AJ547" i="21"/>
  <c r="AZ547" i="21" s="1"/>
  <c r="AN546" i="21"/>
  <c r="AL546" i="21"/>
  <c r="AK546" i="21"/>
  <c r="AJ546" i="21"/>
  <c r="AZ546" i="21" s="1"/>
  <c r="AN545" i="21"/>
  <c r="AL545" i="21"/>
  <c r="AK545" i="21"/>
  <c r="AJ545" i="21"/>
  <c r="AN544" i="21"/>
  <c r="AL544" i="21"/>
  <c r="AK544" i="21"/>
  <c r="AJ544" i="21"/>
  <c r="AN543" i="21"/>
  <c r="AL543" i="21"/>
  <c r="AK543" i="21"/>
  <c r="AJ543" i="21"/>
  <c r="AN542" i="21"/>
  <c r="AL542" i="21"/>
  <c r="AK542" i="21"/>
  <c r="AJ542" i="21"/>
  <c r="AZ542" i="21" s="1"/>
  <c r="AN541" i="21"/>
  <c r="AL541" i="21"/>
  <c r="AK541" i="21"/>
  <c r="AJ541" i="21"/>
  <c r="AZ541" i="21" s="1"/>
  <c r="AN540" i="21"/>
  <c r="AL540" i="21"/>
  <c r="AK540" i="21"/>
  <c r="AJ540" i="21"/>
  <c r="AN539" i="21"/>
  <c r="AL539" i="21"/>
  <c r="AK539" i="21"/>
  <c r="AJ539" i="21"/>
  <c r="AZ539" i="21" s="1"/>
  <c r="AN538" i="21"/>
  <c r="AL538" i="21"/>
  <c r="AK538" i="21"/>
  <c r="AJ538" i="21"/>
  <c r="AN537" i="21"/>
  <c r="AL537" i="21"/>
  <c r="AK537" i="21"/>
  <c r="AJ537" i="21"/>
  <c r="AZ537" i="21" s="1"/>
  <c r="AN536" i="21"/>
  <c r="AL536" i="21"/>
  <c r="AK536" i="21"/>
  <c r="AJ536" i="21"/>
  <c r="AN535" i="21"/>
  <c r="AL535" i="21"/>
  <c r="AK535" i="21"/>
  <c r="AJ535" i="21"/>
  <c r="AN534" i="21"/>
  <c r="AL534" i="21"/>
  <c r="AK534" i="21"/>
  <c r="AJ534" i="21"/>
  <c r="AN533" i="21"/>
  <c r="AL533" i="21"/>
  <c r="AK533" i="21"/>
  <c r="AJ533" i="21"/>
  <c r="AN532" i="21"/>
  <c r="AL532" i="21"/>
  <c r="AK532" i="21"/>
  <c r="AJ532" i="21"/>
  <c r="AN531" i="21"/>
  <c r="AL531" i="21"/>
  <c r="AK531" i="21"/>
  <c r="AJ531" i="21"/>
  <c r="AZ531" i="21" s="1"/>
  <c r="AN530" i="21"/>
  <c r="AL530" i="21"/>
  <c r="AK530" i="21"/>
  <c r="AJ530" i="21"/>
  <c r="AZ530" i="21" s="1"/>
  <c r="AN529" i="21"/>
  <c r="AL529" i="21"/>
  <c r="AK529" i="21"/>
  <c r="AJ529" i="21"/>
  <c r="AN528" i="21"/>
  <c r="AL528" i="21"/>
  <c r="AK528" i="21"/>
  <c r="AJ528" i="21"/>
  <c r="AN527" i="21"/>
  <c r="AL527" i="21"/>
  <c r="AK527" i="21"/>
  <c r="AJ527" i="21"/>
  <c r="AN526" i="21"/>
  <c r="AL526" i="21"/>
  <c r="AK526" i="21"/>
  <c r="AJ526" i="21"/>
  <c r="AZ526" i="21" s="1"/>
  <c r="AN525" i="21"/>
  <c r="AL525" i="21"/>
  <c r="AK525" i="21"/>
  <c r="AJ525" i="21"/>
  <c r="AZ525" i="21" s="1"/>
  <c r="AN524" i="21"/>
  <c r="AL524" i="21"/>
  <c r="AK524" i="21"/>
  <c r="AJ524" i="21"/>
  <c r="AN523" i="21"/>
  <c r="AL523" i="21"/>
  <c r="AK523" i="21"/>
  <c r="AJ523" i="21"/>
  <c r="AZ523" i="21" s="1"/>
  <c r="AN522" i="21"/>
  <c r="AL522" i="21"/>
  <c r="AK522" i="21"/>
  <c r="AJ522" i="21"/>
  <c r="AZ522" i="21" s="1"/>
  <c r="AN521" i="21"/>
  <c r="AL521" i="21"/>
  <c r="AK521" i="21"/>
  <c r="AJ521" i="21"/>
  <c r="AZ521" i="21" s="1"/>
  <c r="AN520" i="21"/>
  <c r="AL520" i="21"/>
  <c r="AK520" i="21"/>
  <c r="AJ520" i="21"/>
  <c r="AN519" i="21"/>
  <c r="AL519" i="21"/>
  <c r="AK519" i="21"/>
  <c r="AJ519" i="21"/>
  <c r="AN518" i="21"/>
  <c r="AL518" i="21"/>
  <c r="AK518" i="21"/>
  <c r="AJ518" i="21"/>
  <c r="AZ518" i="21" s="1"/>
  <c r="AN517" i="21"/>
  <c r="AL517" i="21"/>
  <c r="AK517" i="21"/>
  <c r="AJ517" i="21"/>
  <c r="AN516" i="21"/>
  <c r="AL516" i="21"/>
  <c r="AK516" i="21"/>
  <c r="AJ516" i="21"/>
  <c r="AN515" i="21"/>
  <c r="AL515" i="21"/>
  <c r="AK515" i="21"/>
  <c r="AJ515" i="21"/>
  <c r="AZ515" i="21" s="1"/>
  <c r="AN514" i="21"/>
  <c r="AL514" i="21"/>
  <c r="AK514" i="21"/>
  <c r="AJ514" i="21"/>
  <c r="AZ514" i="21" s="1"/>
  <c r="AN513" i="21"/>
  <c r="AL513" i="21"/>
  <c r="AK513" i="21"/>
  <c r="AJ513" i="21"/>
  <c r="AN512" i="21"/>
  <c r="AL512" i="21"/>
  <c r="AK512" i="21"/>
  <c r="AJ512" i="21"/>
  <c r="AN511" i="21"/>
  <c r="AL511" i="21"/>
  <c r="AK511" i="21"/>
  <c r="AJ511" i="21"/>
  <c r="AN510" i="21"/>
  <c r="AL510" i="21"/>
  <c r="AK510" i="21"/>
  <c r="AJ510" i="21"/>
  <c r="AN509" i="21"/>
  <c r="AL509" i="21"/>
  <c r="AK509" i="21"/>
  <c r="AJ509" i="21"/>
  <c r="AZ509" i="21" s="1"/>
  <c r="AN508" i="21"/>
  <c r="AL508" i="21"/>
  <c r="AK508" i="21"/>
  <c r="AJ508" i="21"/>
  <c r="AN507" i="21"/>
  <c r="AL507" i="21"/>
  <c r="AK507" i="21"/>
  <c r="AJ507" i="21"/>
  <c r="AZ507" i="21" s="1"/>
  <c r="AN506" i="21"/>
  <c r="AL506" i="21"/>
  <c r="AK506" i="21"/>
  <c r="AJ506" i="21"/>
  <c r="AN505" i="21"/>
  <c r="AL505" i="21"/>
  <c r="AK505" i="21"/>
  <c r="AJ505" i="21"/>
  <c r="AN504" i="21"/>
  <c r="AL504" i="21"/>
  <c r="AK504" i="21"/>
  <c r="AJ504" i="21"/>
  <c r="AN503" i="21"/>
  <c r="AL503" i="21"/>
  <c r="AK503" i="21"/>
  <c r="AJ503" i="21"/>
  <c r="AN502" i="21"/>
  <c r="AL502" i="21"/>
  <c r="AK502" i="21"/>
  <c r="AJ502" i="21"/>
  <c r="AZ502" i="21" s="1"/>
  <c r="AN501" i="21"/>
  <c r="AL501" i="21"/>
  <c r="AK501" i="21"/>
  <c r="AJ501" i="21"/>
  <c r="AN500" i="21"/>
  <c r="AL500" i="21"/>
  <c r="AK500" i="21"/>
  <c r="AJ500" i="21"/>
  <c r="AN499" i="21"/>
  <c r="AL499" i="21"/>
  <c r="AK499" i="21"/>
  <c r="AJ499" i="21"/>
  <c r="AN498" i="21"/>
  <c r="AL498" i="21"/>
  <c r="AK498" i="21"/>
  <c r="AJ498" i="21"/>
  <c r="AN497" i="21"/>
  <c r="AL497" i="21"/>
  <c r="AK497" i="21"/>
  <c r="AJ497" i="21"/>
  <c r="AZ497" i="21" s="1"/>
  <c r="AN496" i="21"/>
  <c r="AL496" i="21"/>
  <c r="AK496" i="21"/>
  <c r="AJ496" i="21"/>
  <c r="AN495" i="21"/>
  <c r="AL495" i="21"/>
  <c r="AK495" i="21"/>
  <c r="AJ495" i="21"/>
  <c r="AN494" i="21"/>
  <c r="AL494" i="21"/>
  <c r="AK494" i="21"/>
  <c r="AJ494" i="21"/>
  <c r="AN493" i="21"/>
  <c r="AL493" i="21"/>
  <c r="AK493" i="21"/>
  <c r="AJ493" i="21"/>
  <c r="AN492" i="21"/>
  <c r="AL492" i="21"/>
  <c r="AK492" i="21"/>
  <c r="AJ492" i="21"/>
  <c r="AZ492" i="21" s="1"/>
  <c r="AN491" i="21"/>
  <c r="AL491" i="21"/>
  <c r="AK491" i="21"/>
  <c r="AJ491" i="21"/>
  <c r="AZ491" i="21" s="1"/>
  <c r="AN490" i="21"/>
  <c r="AL490" i="21"/>
  <c r="AK490" i="21"/>
  <c r="AJ490" i="21"/>
  <c r="AZ490" i="21" s="1"/>
  <c r="AN489" i="21"/>
  <c r="AL489" i="21"/>
  <c r="AK489" i="21"/>
  <c r="AJ489" i="21"/>
  <c r="AN488" i="21"/>
  <c r="AL488" i="21"/>
  <c r="AK488" i="21"/>
  <c r="AJ488" i="21"/>
  <c r="AZ488" i="21" s="1"/>
  <c r="AN487" i="21"/>
  <c r="AL487" i="21"/>
  <c r="AK487" i="21"/>
  <c r="AJ487" i="21"/>
  <c r="AN486" i="21"/>
  <c r="AL486" i="21"/>
  <c r="AK486" i="21"/>
  <c r="AJ486" i="21"/>
  <c r="AN485" i="21"/>
  <c r="AL485" i="21"/>
  <c r="AK485" i="21"/>
  <c r="AJ485" i="21"/>
  <c r="AN484" i="21"/>
  <c r="AL484" i="21"/>
  <c r="AK484" i="21"/>
  <c r="AJ484" i="21"/>
  <c r="AZ484" i="21" s="1"/>
  <c r="AN483" i="21"/>
  <c r="AL483" i="21"/>
  <c r="AK483" i="21"/>
  <c r="AJ483" i="21"/>
  <c r="AZ483" i="21" s="1"/>
  <c r="AN482" i="21"/>
  <c r="AL482" i="21"/>
  <c r="AK482" i="21"/>
  <c r="AJ482" i="21"/>
  <c r="AZ482" i="21" s="1"/>
  <c r="AN481" i="21"/>
  <c r="AL481" i="21"/>
  <c r="AK481" i="21"/>
  <c r="AJ481" i="21"/>
  <c r="AN480" i="21"/>
  <c r="AL480" i="21"/>
  <c r="AK480" i="21"/>
  <c r="AJ480" i="21"/>
  <c r="AN479" i="21"/>
  <c r="AL479" i="21"/>
  <c r="AK479" i="21"/>
  <c r="AJ479" i="21"/>
  <c r="AN478" i="21"/>
  <c r="AL478" i="21"/>
  <c r="AK478" i="21"/>
  <c r="AJ478" i="21"/>
  <c r="AN477" i="21"/>
  <c r="AL477" i="21"/>
  <c r="AK477" i="21"/>
  <c r="AJ477" i="21"/>
  <c r="AN476" i="21"/>
  <c r="AL476" i="21"/>
  <c r="AK476" i="21"/>
  <c r="AJ476" i="21"/>
  <c r="AN475" i="21"/>
  <c r="AL475" i="21"/>
  <c r="AK475" i="21"/>
  <c r="AJ475" i="21"/>
  <c r="AN474" i="21"/>
  <c r="AL474" i="21"/>
  <c r="AK474" i="21"/>
  <c r="AJ474" i="21"/>
  <c r="AN473" i="21"/>
  <c r="AL473" i="21"/>
  <c r="AK473" i="21"/>
  <c r="AJ473" i="21"/>
  <c r="AZ473" i="21" s="1"/>
  <c r="AN472" i="21"/>
  <c r="AL472" i="21"/>
  <c r="AK472" i="21"/>
  <c r="AJ472" i="21"/>
  <c r="AZ472" i="21" s="1"/>
  <c r="AN471" i="21"/>
  <c r="AL471" i="21"/>
  <c r="AK471" i="21"/>
  <c r="AJ471" i="21"/>
  <c r="AN470" i="21"/>
  <c r="AL470" i="21"/>
  <c r="AK470" i="21"/>
  <c r="AJ470" i="21"/>
  <c r="AN469" i="21"/>
  <c r="AL469" i="21"/>
  <c r="AK469" i="21"/>
  <c r="AJ469" i="21"/>
  <c r="AZ469" i="21" s="1"/>
  <c r="AN468" i="21"/>
  <c r="AL468" i="21"/>
  <c r="AK468" i="21"/>
  <c r="AJ468" i="21"/>
  <c r="AN467" i="21"/>
  <c r="AL467" i="21"/>
  <c r="AK467" i="21"/>
  <c r="AJ467" i="21"/>
  <c r="AZ467" i="21" s="1"/>
  <c r="AN466" i="21"/>
  <c r="AL466" i="21"/>
  <c r="AK466" i="21"/>
  <c r="AJ466" i="21"/>
  <c r="AZ466" i="21" s="1"/>
  <c r="AN465" i="21"/>
  <c r="AL465" i="21"/>
  <c r="AK465" i="21"/>
  <c r="AJ465" i="21"/>
  <c r="AZ465" i="21" s="1"/>
  <c r="AN464" i="21"/>
  <c r="AL464" i="21"/>
  <c r="AK464" i="21"/>
  <c r="AJ464" i="21"/>
  <c r="AN463" i="21"/>
  <c r="AL463" i="21"/>
  <c r="AK463" i="21"/>
  <c r="AJ463" i="21"/>
  <c r="AN462" i="21"/>
  <c r="AL462" i="21"/>
  <c r="AK462" i="21"/>
  <c r="AJ462" i="21"/>
  <c r="AN461" i="21"/>
  <c r="AL461" i="21"/>
  <c r="AK461" i="21"/>
  <c r="AJ461" i="21"/>
  <c r="AZ461" i="21" s="1"/>
  <c r="AN460" i="21"/>
  <c r="AL460" i="21"/>
  <c r="AK460" i="21"/>
  <c r="AJ460" i="21"/>
  <c r="AN459" i="21"/>
  <c r="AL459" i="21"/>
  <c r="AK459" i="21"/>
  <c r="AJ459" i="21"/>
  <c r="AZ459" i="21" s="1"/>
  <c r="AN458" i="21"/>
  <c r="AL458" i="21"/>
  <c r="AK458" i="21"/>
  <c r="AJ458" i="21"/>
  <c r="AN457" i="21"/>
  <c r="AL457" i="21"/>
  <c r="AK457" i="21"/>
  <c r="AJ457" i="21"/>
  <c r="AZ457" i="21" s="1"/>
  <c r="AN456" i="21"/>
  <c r="AL456" i="21"/>
  <c r="AK456" i="21"/>
  <c r="AJ456" i="21"/>
  <c r="AZ456" i="21" s="1"/>
  <c r="AN455" i="21"/>
  <c r="AL455" i="21"/>
  <c r="AK455" i="21"/>
  <c r="AJ455" i="21"/>
  <c r="AZ455" i="21" s="1"/>
  <c r="AN454" i="21"/>
  <c r="AL454" i="21"/>
  <c r="AK454" i="21"/>
  <c r="AJ454" i="21"/>
  <c r="AZ454" i="21" s="1"/>
  <c r="AN453" i="21"/>
  <c r="AL453" i="21"/>
  <c r="AK453" i="21"/>
  <c r="AJ453" i="21"/>
  <c r="AN452" i="21"/>
  <c r="AL452" i="21"/>
  <c r="AK452" i="21"/>
  <c r="AJ452" i="21"/>
  <c r="AN451" i="21"/>
  <c r="AL451" i="21"/>
  <c r="AK451" i="21"/>
  <c r="AJ451" i="21"/>
  <c r="AN450" i="21"/>
  <c r="AL450" i="21"/>
  <c r="AK450" i="21"/>
  <c r="AJ450" i="21"/>
  <c r="AN449" i="21"/>
  <c r="AL449" i="21"/>
  <c r="AK449" i="21"/>
  <c r="AJ449" i="21"/>
  <c r="AZ449" i="21" s="1"/>
  <c r="AN448" i="21"/>
  <c r="AL448" i="21"/>
  <c r="AK448" i="21"/>
  <c r="AJ448" i="21"/>
  <c r="AZ448" i="21" s="1"/>
  <c r="AN447" i="21"/>
  <c r="AL447" i="21"/>
  <c r="AK447" i="21"/>
  <c r="AJ447" i="21"/>
  <c r="AN446" i="21"/>
  <c r="AL446" i="21"/>
  <c r="AK446" i="21"/>
  <c r="AJ446" i="21"/>
  <c r="AZ446" i="21" s="1"/>
  <c r="AN445" i="21"/>
  <c r="AL445" i="21"/>
  <c r="AK445" i="21"/>
  <c r="AJ445" i="21"/>
  <c r="AN444" i="21"/>
  <c r="AL444" i="21"/>
  <c r="AK444" i="21"/>
  <c r="AJ444" i="21"/>
  <c r="AZ444" i="21" s="1"/>
  <c r="AN443" i="21"/>
  <c r="AL443" i="21"/>
  <c r="AK443" i="21"/>
  <c r="AJ443" i="21"/>
  <c r="AN442" i="21"/>
  <c r="AL442" i="21"/>
  <c r="AK442" i="21"/>
  <c r="AJ442" i="21"/>
  <c r="AN441" i="21"/>
  <c r="AL441" i="21"/>
  <c r="AK441" i="21"/>
  <c r="AJ441" i="21"/>
  <c r="AZ441" i="21" s="1"/>
  <c r="AN440" i="21"/>
  <c r="AL440" i="21"/>
  <c r="AK440" i="21"/>
  <c r="AJ440" i="21"/>
  <c r="AN439" i="21"/>
  <c r="AL439" i="21"/>
  <c r="AK439" i="21"/>
  <c r="AJ439" i="21"/>
  <c r="AZ439" i="21" s="1"/>
  <c r="AN438" i="21"/>
  <c r="AL438" i="21"/>
  <c r="AK438" i="21"/>
  <c r="AJ438" i="21"/>
  <c r="AN437" i="21"/>
  <c r="AL437" i="21"/>
  <c r="AK437" i="21"/>
  <c r="AJ437" i="21"/>
  <c r="AN436" i="21"/>
  <c r="AL436" i="21"/>
  <c r="AK436" i="21"/>
  <c r="AJ436" i="21"/>
  <c r="AN435" i="21"/>
  <c r="AL435" i="21"/>
  <c r="AK435" i="21"/>
  <c r="AJ435" i="21"/>
  <c r="AZ435" i="21" s="1"/>
  <c r="AN434" i="21"/>
  <c r="AL434" i="21"/>
  <c r="AK434" i="21"/>
  <c r="AJ434" i="21"/>
  <c r="AN433" i="21"/>
  <c r="AL433" i="21"/>
  <c r="AK433" i="21"/>
  <c r="AJ433" i="21"/>
  <c r="AN432" i="21"/>
  <c r="AL432" i="21"/>
  <c r="AK432" i="21"/>
  <c r="AJ432" i="21"/>
  <c r="AZ432" i="21" s="1"/>
  <c r="AN431" i="21"/>
  <c r="AL431" i="21"/>
  <c r="AK431" i="21"/>
  <c r="AJ431" i="21"/>
  <c r="AN430" i="21"/>
  <c r="AL430" i="21"/>
  <c r="AK430" i="21"/>
  <c r="AJ430" i="21"/>
  <c r="AZ430" i="21" s="1"/>
  <c r="AN429" i="21"/>
  <c r="AL429" i="21"/>
  <c r="AK429" i="21"/>
  <c r="AJ429" i="21"/>
  <c r="AN428" i="21"/>
  <c r="AL428" i="21"/>
  <c r="AK428" i="21"/>
  <c r="AJ428" i="21"/>
  <c r="AZ428" i="21" s="1"/>
  <c r="AN427" i="21"/>
  <c r="AL427" i="21"/>
  <c r="AK427" i="21"/>
  <c r="AJ427" i="21"/>
  <c r="AN426" i="21"/>
  <c r="AL426" i="21"/>
  <c r="AK426" i="21"/>
  <c r="AJ426" i="21"/>
  <c r="AZ426" i="21" s="1"/>
  <c r="AN425" i="21"/>
  <c r="AL425" i="21"/>
  <c r="AK425" i="21"/>
  <c r="AJ425" i="21"/>
  <c r="AN424" i="21"/>
  <c r="AL424" i="21"/>
  <c r="AK424" i="21"/>
  <c r="AJ424" i="21"/>
  <c r="AN423" i="21"/>
  <c r="AL423" i="21"/>
  <c r="AK423" i="21"/>
  <c r="AJ423" i="21"/>
  <c r="AZ423" i="21" s="1"/>
  <c r="AN422" i="21"/>
  <c r="AL422" i="21"/>
  <c r="AK422" i="21"/>
  <c r="AJ422" i="21"/>
  <c r="AZ422" i="21" s="1"/>
  <c r="AN421" i="21"/>
  <c r="AL421" i="21"/>
  <c r="AK421" i="21"/>
  <c r="AJ421" i="21"/>
  <c r="AN420" i="21"/>
  <c r="AL420" i="21"/>
  <c r="AK420" i="21"/>
  <c r="AJ420" i="21"/>
  <c r="AN419" i="21"/>
  <c r="AL419" i="21"/>
  <c r="AK419" i="21"/>
  <c r="AJ419" i="21"/>
  <c r="AN418" i="21"/>
  <c r="AL418" i="21"/>
  <c r="AK418" i="21"/>
  <c r="AJ418" i="21"/>
  <c r="AZ418" i="21" s="1"/>
  <c r="AN417" i="21"/>
  <c r="AL417" i="21"/>
  <c r="AK417" i="21"/>
  <c r="AJ417" i="21"/>
  <c r="AN416" i="21"/>
  <c r="AL416" i="21"/>
  <c r="AK416" i="21"/>
  <c r="AJ416" i="21"/>
  <c r="AZ416" i="21" s="1"/>
  <c r="AN415" i="21"/>
  <c r="AL415" i="21"/>
  <c r="AK415" i="21"/>
  <c r="AJ415" i="21"/>
  <c r="AN414" i="21"/>
  <c r="AL414" i="21"/>
  <c r="AK414" i="21"/>
  <c r="AJ414" i="21"/>
  <c r="AN413" i="21"/>
  <c r="AL413" i="21"/>
  <c r="AK413" i="21"/>
  <c r="AJ413" i="21"/>
  <c r="AN412" i="21"/>
  <c r="AL412" i="21"/>
  <c r="AK412" i="21"/>
  <c r="AJ412" i="21"/>
  <c r="AZ412" i="21" s="1"/>
  <c r="AN411" i="21"/>
  <c r="AL411" i="21"/>
  <c r="AK411" i="21"/>
  <c r="AJ411" i="21"/>
  <c r="AZ411" i="21" s="1"/>
  <c r="AN410" i="21"/>
  <c r="AL410" i="21"/>
  <c r="AK410" i="21"/>
  <c r="AJ410" i="21"/>
  <c r="AN409" i="21"/>
  <c r="AL409" i="21"/>
  <c r="AK409" i="21"/>
  <c r="AJ409" i="21"/>
  <c r="AN408" i="21"/>
  <c r="AL408" i="21"/>
  <c r="AK408" i="21"/>
  <c r="AJ408" i="21"/>
  <c r="AN407" i="21"/>
  <c r="AL407" i="21"/>
  <c r="AK407" i="21"/>
  <c r="AJ407" i="21"/>
  <c r="AZ407" i="21" s="1"/>
  <c r="AN406" i="21"/>
  <c r="AL406" i="21"/>
  <c r="AK406" i="21"/>
  <c r="AJ406" i="21"/>
  <c r="AZ406" i="21" s="1"/>
  <c r="AN405" i="21"/>
  <c r="AL405" i="21"/>
  <c r="AK405" i="21"/>
  <c r="AJ405" i="21"/>
  <c r="AN404" i="21"/>
  <c r="AL404" i="21"/>
  <c r="AK404" i="21"/>
  <c r="AJ404" i="21"/>
  <c r="AN403" i="21"/>
  <c r="AL403" i="21"/>
  <c r="AK403" i="21"/>
  <c r="AJ403" i="21"/>
  <c r="AZ403" i="21" s="1"/>
  <c r="AN402" i="21"/>
  <c r="AL402" i="21"/>
  <c r="AK402" i="21"/>
  <c r="AJ402" i="21"/>
  <c r="AZ402" i="21" s="1"/>
  <c r="AN401" i="21"/>
  <c r="AL401" i="21"/>
  <c r="AK401" i="21"/>
  <c r="AJ401" i="21"/>
  <c r="AN400" i="21"/>
  <c r="AL400" i="21"/>
  <c r="AK400" i="21"/>
  <c r="AJ400" i="21"/>
  <c r="AN399" i="21"/>
  <c r="AL399" i="21"/>
  <c r="AK399" i="21"/>
  <c r="AJ399" i="21"/>
  <c r="AZ399" i="21" s="1"/>
  <c r="AN398" i="21"/>
  <c r="AL398" i="21"/>
  <c r="AK398" i="21"/>
  <c r="AJ398" i="21"/>
  <c r="AN397" i="21"/>
  <c r="AL397" i="21"/>
  <c r="AK397" i="21"/>
  <c r="AJ397" i="21"/>
  <c r="AZ397" i="21" s="1"/>
  <c r="AN396" i="21"/>
  <c r="AL396" i="21"/>
  <c r="AK396" i="21"/>
  <c r="AJ396" i="21"/>
  <c r="AN395" i="21"/>
  <c r="AL395" i="21"/>
  <c r="AK395" i="21"/>
  <c r="AJ395" i="21"/>
  <c r="AN394" i="21"/>
  <c r="AL394" i="21"/>
  <c r="AK394" i="21"/>
  <c r="AJ394" i="21"/>
  <c r="AZ394" i="21" s="1"/>
  <c r="AN393" i="21"/>
  <c r="AL393" i="21"/>
  <c r="AK393" i="21"/>
  <c r="AJ393" i="21"/>
  <c r="AN392" i="21"/>
  <c r="AL392" i="21"/>
  <c r="AK392" i="21"/>
  <c r="AJ392" i="21"/>
  <c r="AZ392" i="21" s="1"/>
  <c r="AN391" i="21"/>
  <c r="AL391" i="21"/>
  <c r="AK391" i="21"/>
  <c r="AJ391" i="21"/>
  <c r="AN390" i="21"/>
  <c r="AL390" i="21"/>
  <c r="AK390" i="21"/>
  <c r="AJ390" i="21"/>
  <c r="AN389" i="21"/>
  <c r="AL389" i="21"/>
  <c r="AK389" i="21"/>
  <c r="AJ389" i="21"/>
  <c r="AN388" i="21"/>
  <c r="AL388" i="21"/>
  <c r="AK388" i="21"/>
  <c r="AJ388" i="21"/>
  <c r="AN387" i="21"/>
  <c r="AL387" i="21"/>
  <c r="AK387" i="21"/>
  <c r="AJ387" i="21"/>
  <c r="AN386" i="21"/>
  <c r="AL386" i="21"/>
  <c r="AK386" i="21"/>
  <c r="AJ386" i="21"/>
  <c r="AZ386" i="21" s="1"/>
  <c r="AN385" i="21"/>
  <c r="AL385" i="21"/>
  <c r="AK385" i="21"/>
  <c r="AJ385" i="21"/>
  <c r="AN384" i="21"/>
  <c r="AL384" i="21"/>
  <c r="AK384" i="21"/>
  <c r="AJ384" i="21"/>
  <c r="AZ384" i="21" s="1"/>
  <c r="AN383" i="21"/>
  <c r="AL383" i="21"/>
  <c r="AK383" i="21"/>
  <c r="AJ383" i="21"/>
  <c r="AN382" i="21"/>
  <c r="AL382" i="21"/>
  <c r="AK382" i="21"/>
  <c r="AJ382" i="21"/>
  <c r="AZ382" i="21" s="1"/>
  <c r="AN381" i="21"/>
  <c r="AL381" i="21"/>
  <c r="AK381" i="21"/>
  <c r="AJ381" i="21"/>
  <c r="AN380" i="21"/>
  <c r="AL380" i="21"/>
  <c r="AK380" i="21"/>
  <c r="AJ380" i="21"/>
  <c r="AN379" i="21"/>
  <c r="AL379" i="21"/>
  <c r="AK379" i="21"/>
  <c r="AJ379" i="21"/>
  <c r="AZ379" i="21" s="1"/>
  <c r="AN378" i="21"/>
  <c r="AL378" i="21"/>
  <c r="AK378" i="21"/>
  <c r="AJ378" i="21"/>
  <c r="AZ378" i="21" s="1"/>
  <c r="AN377" i="21"/>
  <c r="AL377" i="21"/>
  <c r="AK377" i="21"/>
  <c r="AJ377" i="21"/>
  <c r="AZ377" i="21" s="1"/>
  <c r="AN376" i="21"/>
  <c r="AL376" i="21"/>
  <c r="AK376" i="21"/>
  <c r="AJ376" i="21"/>
  <c r="AN375" i="21"/>
  <c r="AL375" i="21"/>
  <c r="AK375" i="21"/>
  <c r="AJ375" i="21"/>
  <c r="AZ375" i="21" s="1"/>
  <c r="AN374" i="21"/>
  <c r="AL374" i="21"/>
  <c r="AK374" i="21"/>
  <c r="AJ374" i="21"/>
  <c r="AZ374" i="21" s="1"/>
  <c r="AN373" i="21"/>
  <c r="AL373" i="21"/>
  <c r="AK373" i="21"/>
  <c r="AJ373" i="21"/>
  <c r="AZ373" i="21" s="1"/>
  <c r="AN372" i="21"/>
  <c r="AL372" i="21"/>
  <c r="AK372" i="21"/>
  <c r="AJ372" i="21"/>
  <c r="AN371" i="21"/>
  <c r="AL371" i="21"/>
  <c r="AK371" i="21"/>
  <c r="AJ371" i="21"/>
  <c r="AN370" i="21"/>
  <c r="AL370" i="21"/>
  <c r="AK370" i="21"/>
  <c r="AJ370" i="21"/>
  <c r="AN369" i="21"/>
  <c r="AL369" i="21"/>
  <c r="AK369" i="21"/>
  <c r="AJ369" i="21"/>
  <c r="AN368" i="21"/>
  <c r="AL368" i="21"/>
  <c r="AK368" i="21"/>
  <c r="AJ368" i="21"/>
  <c r="AN367" i="21"/>
  <c r="AL367" i="21"/>
  <c r="AK367" i="21"/>
  <c r="AJ367" i="21"/>
  <c r="AZ367" i="21" s="1"/>
  <c r="AN366" i="21"/>
  <c r="AL366" i="21"/>
  <c r="AK366" i="21"/>
  <c r="AJ366" i="21"/>
  <c r="AN365" i="21"/>
  <c r="AL365" i="21"/>
  <c r="AK365" i="21"/>
  <c r="AJ365" i="21"/>
  <c r="AN364" i="21"/>
  <c r="AL364" i="21"/>
  <c r="AK364" i="21"/>
  <c r="AJ364" i="21"/>
  <c r="AZ364" i="21" s="1"/>
  <c r="AN363" i="21"/>
  <c r="AL363" i="21"/>
  <c r="AK363" i="21"/>
  <c r="AJ363" i="21"/>
  <c r="AN362" i="21"/>
  <c r="AL362" i="21"/>
  <c r="AK362" i="21"/>
  <c r="AJ362" i="21"/>
  <c r="AZ362" i="21" s="1"/>
  <c r="AN361" i="21"/>
  <c r="AL361" i="21"/>
  <c r="AK361" i="21"/>
  <c r="AJ361" i="21"/>
  <c r="AZ361" i="21" s="1"/>
  <c r="AN360" i="21"/>
  <c r="AL360" i="21"/>
  <c r="AK360" i="21"/>
  <c r="AJ360" i="21"/>
  <c r="AZ360" i="21" s="1"/>
  <c r="AN359" i="21"/>
  <c r="AL359" i="21"/>
  <c r="AK359" i="21"/>
  <c r="AJ359" i="21"/>
  <c r="AN358" i="21"/>
  <c r="AL358" i="21"/>
  <c r="AK358" i="21"/>
  <c r="AJ358" i="21"/>
  <c r="AN357" i="21"/>
  <c r="AL357" i="21"/>
  <c r="AK357" i="21"/>
  <c r="AJ357" i="21"/>
  <c r="AN356" i="21"/>
  <c r="AL356" i="21"/>
  <c r="AK356" i="21"/>
  <c r="AJ356" i="21"/>
  <c r="AN355" i="21"/>
  <c r="AL355" i="21"/>
  <c r="AK355" i="21"/>
  <c r="AJ355" i="21"/>
  <c r="AN354" i="21"/>
  <c r="AL354" i="21"/>
  <c r="AK354" i="21"/>
  <c r="AJ354" i="21"/>
  <c r="AZ354" i="21" s="1"/>
  <c r="AN353" i="21"/>
  <c r="AL353" i="21"/>
  <c r="AK353" i="21"/>
  <c r="AJ353" i="21"/>
  <c r="AN352" i="21"/>
  <c r="AL352" i="21"/>
  <c r="AK352" i="21"/>
  <c r="AJ352" i="21"/>
  <c r="AN351" i="21"/>
  <c r="AL351" i="21"/>
  <c r="AK351" i="21"/>
  <c r="AJ351" i="21"/>
  <c r="AN350" i="21"/>
  <c r="AL350" i="21"/>
  <c r="AK350" i="21"/>
  <c r="AJ350" i="21"/>
  <c r="AN349" i="21"/>
  <c r="AL349" i="21"/>
  <c r="AK349" i="21"/>
  <c r="AJ349" i="21"/>
  <c r="AN348" i="21"/>
  <c r="AL348" i="21"/>
  <c r="AK348" i="21"/>
  <c r="AJ348" i="21"/>
  <c r="AZ348" i="21" s="1"/>
  <c r="AN347" i="21"/>
  <c r="AL347" i="21"/>
  <c r="AK347" i="21"/>
  <c r="AJ347" i="21"/>
  <c r="AN346" i="21"/>
  <c r="AL346" i="21"/>
  <c r="AK346" i="21"/>
  <c r="AJ346" i="21"/>
  <c r="AZ346" i="21" s="1"/>
  <c r="AN345" i="21"/>
  <c r="AL345" i="21"/>
  <c r="AK345" i="21"/>
  <c r="AJ345" i="21"/>
  <c r="AZ345" i="21" s="1"/>
  <c r="AN344" i="21"/>
  <c r="AL344" i="21"/>
  <c r="AK344" i="21"/>
  <c r="AJ344" i="21"/>
  <c r="AN343" i="21"/>
  <c r="AL343" i="21"/>
  <c r="AK343" i="21"/>
  <c r="AJ343" i="21"/>
  <c r="AN342" i="21"/>
  <c r="AL342" i="21"/>
  <c r="AK342" i="21"/>
  <c r="AJ342" i="21"/>
  <c r="AN341" i="21"/>
  <c r="AL341" i="21"/>
  <c r="AK341" i="21"/>
  <c r="AJ341" i="21"/>
  <c r="AN340" i="21"/>
  <c r="AL340" i="21"/>
  <c r="AK340" i="21"/>
  <c r="AJ340" i="21"/>
  <c r="AN339" i="21"/>
  <c r="AL339" i="21"/>
  <c r="AK339" i="21"/>
  <c r="AJ339" i="21"/>
  <c r="AN338" i="21"/>
  <c r="AL338" i="21"/>
  <c r="AK338" i="21"/>
  <c r="AJ338" i="21"/>
  <c r="AZ338" i="21" s="1"/>
  <c r="AN337" i="21"/>
  <c r="AL337" i="21"/>
  <c r="AK337" i="21"/>
  <c r="AJ337" i="21"/>
  <c r="AN336" i="21"/>
  <c r="AL336" i="21"/>
  <c r="AK336" i="21"/>
  <c r="AJ336" i="21"/>
  <c r="AZ336" i="21" s="1"/>
  <c r="AN335" i="21"/>
  <c r="AL335" i="21"/>
  <c r="AK335" i="21"/>
  <c r="AJ335" i="21"/>
  <c r="AZ335" i="21" s="1"/>
  <c r="AN334" i="21"/>
  <c r="AL334" i="21"/>
  <c r="AK334" i="21"/>
  <c r="AJ334" i="21"/>
  <c r="AZ334" i="21" s="1"/>
  <c r="AN333" i="21"/>
  <c r="AL333" i="21"/>
  <c r="AK333" i="21"/>
  <c r="AJ333" i="21"/>
  <c r="AZ333" i="21" s="1"/>
  <c r="AN332" i="21"/>
  <c r="AL332" i="21"/>
  <c r="AK332" i="21"/>
  <c r="AJ332" i="21"/>
  <c r="AN331" i="21"/>
  <c r="AL331" i="21"/>
  <c r="AK331" i="21"/>
  <c r="AJ331" i="21"/>
  <c r="AN330" i="21"/>
  <c r="AL330" i="21"/>
  <c r="AK330" i="21"/>
  <c r="AJ330" i="21"/>
  <c r="AN329" i="21"/>
  <c r="AL329" i="21"/>
  <c r="AK329" i="21"/>
  <c r="AJ329" i="21"/>
  <c r="AN328" i="21"/>
  <c r="AL328" i="21"/>
  <c r="AK328" i="21"/>
  <c r="AJ328" i="21"/>
  <c r="AN327" i="21"/>
  <c r="AL327" i="21"/>
  <c r="AK327" i="21"/>
  <c r="AJ327" i="21"/>
  <c r="AN326" i="21"/>
  <c r="AL326" i="21"/>
  <c r="AK326" i="21"/>
  <c r="AJ326" i="21"/>
  <c r="AZ326" i="21" s="1"/>
  <c r="AN325" i="21"/>
  <c r="AL325" i="21"/>
  <c r="AK325" i="21"/>
  <c r="AJ325" i="21"/>
  <c r="AZ325" i="21" s="1"/>
  <c r="AN324" i="21"/>
  <c r="AL324" i="21"/>
  <c r="AK324" i="21"/>
  <c r="AJ324" i="21"/>
  <c r="AN323" i="21"/>
  <c r="AL323" i="21"/>
  <c r="AK323" i="21"/>
  <c r="AJ323" i="21"/>
  <c r="AZ323" i="21" s="1"/>
  <c r="AN322" i="21"/>
  <c r="AL322" i="21"/>
  <c r="AK322" i="21"/>
  <c r="AJ322" i="21"/>
  <c r="AZ322" i="21" s="1"/>
  <c r="AN321" i="21"/>
  <c r="AL321" i="21"/>
  <c r="AK321" i="21"/>
  <c r="AJ321" i="21"/>
  <c r="AZ321" i="21" s="1"/>
  <c r="AN320" i="21"/>
  <c r="AL320" i="21"/>
  <c r="AK320" i="21"/>
  <c r="AJ320" i="21"/>
  <c r="AN319" i="21"/>
  <c r="AL319" i="21"/>
  <c r="AK319" i="21"/>
  <c r="AJ319" i="21"/>
  <c r="AN318" i="21"/>
  <c r="AL318" i="21"/>
  <c r="AK318" i="21"/>
  <c r="AJ318" i="21"/>
  <c r="AN317" i="21"/>
  <c r="AL317" i="21"/>
  <c r="AK317" i="21"/>
  <c r="AJ317" i="21"/>
  <c r="AZ317" i="21" s="1"/>
  <c r="AN316" i="21"/>
  <c r="AL316" i="21"/>
  <c r="AK316" i="21"/>
  <c r="AJ316" i="21"/>
  <c r="AN315" i="21"/>
  <c r="AL315" i="21"/>
  <c r="AK315" i="21"/>
  <c r="AJ315" i="21"/>
  <c r="AZ315" i="21" s="1"/>
  <c r="AN314" i="21"/>
  <c r="AL314" i="21"/>
  <c r="AK314" i="21"/>
  <c r="AJ314" i="21"/>
  <c r="AN313" i="21"/>
  <c r="AL313" i="21"/>
  <c r="AK313" i="21"/>
  <c r="AJ313" i="21"/>
  <c r="AN312" i="21"/>
  <c r="AL312" i="21"/>
  <c r="AK312" i="21"/>
  <c r="AJ312" i="21"/>
  <c r="AN311" i="21"/>
  <c r="AL311" i="21"/>
  <c r="AK311" i="21"/>
  <c r="AJ311" i="21"/>
  <c r="AZ311" i="21" s="1"/>
  <c r="AN310" i="21"/>
  <c r="AL310" i="21"/>
  <c r="AK310" i="21"/>
  <c r="AJ310" i="21"/>
  <c r="AZ310" i="21" s="1"/>
  <c r="AN309" i="21"/>
  <c r="AL309" i="21"/>
  <c r="AK309" i="21"/>
  <c r="AJ309" i="21"/>
  <c r="AN308" i="21"/>
  <c r="AL308" i="21"/>
  <c r="AK308" i="21"/>
  <c r="AJ308" i="21"/>
  <c r="AN307" i="21"/>
  <c r="AL307" i="21"/>
  <c r="AK307" i="21"/>
  <c r="AJ307" i="21"/>
  <c r="AZ307" i="21" s="1"/>
  <c r="AN306" i="21"/>
  <c r="AL306" i="21"/>
  <c r="AK306" i="21"/>
  <c r="AJ306" i="21"/>
  <c r="AN305" i="21"/>
  <c r="AL305" i="21"/>
  <c r="AK305" i="21"/>
  <c r="AJ305" i="21"/>
  <c r="AZ305" i="21" s="1"/>
  <c r="AN304" i="21"/>
  <c r="AL304" i="21"/>
  <c r="AK304" i="21"/>
  <c r="AJ304" i="21"/>
  <c r="AN303" i="21"/>
  <c r="AL303" i="21"/>
  <c r="AK303" i="21"/>
  <c r="AJ303" i="21"/>
  <c r="AN302" i="21"/>
  <c r="AL302" i="21"/>
  <c r="AK302" i="21"/>
  <c r="AJ302" i="21"/>
  <c r="AN301" i="21"/>
  <c r="AL301" i="21"/>
  <c r="AK301" i="21"/>
  <c r="AJ301" i="21"/>
  <c r="AN300" i="21"/>
  <c r="AL300" i="21"/>
  <c r="AK300" i="21"/>
  <c r="AJ300" i="21"/>
  <c r="AN299" i="21"/>
  <c r="AL299" i="21"/>
  <c r="AK299" i="21"/>
  <c r="AJ299" i="21"/>
  <c r="AN298" i="21"/>
  <c r="AL298" i="21"/>
  <c r="AK298" i="21"/>
  <c r="AJ298" i="21"/>
  <c r="AZ298" i="21" s="1"/>
  <c r="AN297" i="21"/>
  <c r="AL297" i="21"/>
  <c r="AK297" i="21"/>
  <c r="AJ297" i="21"/>
  <c r="AZ297" i="21" s="1"/>
  <c r="AN296" i="21"/>
  <c r="AL296" i="21"/>
  <c r="AK296" i="21"/>
  <c r="AJ296" i="21"/>
  <c r="AN295" i="21"/>
  <c r="AL295" i="21"/>
  <c r="AK295" i="21"/>
  <c r="AJ295" i="21"/>
  <c r="AN294" i="21"/>
  <c r="AL294" i="21"/>
  <c r="AK294" i="21"/>
  <c r="AJ294" i="21"/>
  <c r="AN293" i="21"/>
  <c r="AL293" i="21"/>
  <c r="AK293" i="21"/>
  <c r="AJ293" i="21"/>
  <c r="AN292" i="21"/>
  <c r="AL292" i="21"/>
  <c r="AK292" i="21"/>
  <c r="AJ292" i="21"/>
  <c r="AZ292" i="21" s="1"/>
  <c r="AN291" i="21"/>
  <c r="AL291" i="21"/>
  <c r="AK291" i="21"/>
  <c r="AJ291" i="21"/>
  <c r="AN290" i="21"/>
  <c r="AL290" i="21"/>
  <c r="AK290" i="21"/>
  <c r="AJ290" i="21"/>
  <c r="AZ290" i="21" s="1"/>
  <c r="AN289" i="21"/>
  <c r="AL289" i="21"/>
  <c r="AK289" i="21"/>
  <c r="AJ289" i="21"/>
  <c r="AN288" i="21"/>
  <c r="AL288" i="21"/>
  <c r="AK288" i="21"/>
  <c r="AJ288" i="21"/>
  <c r="AN287" i="21"/>
  <c r="AL287" i="21"/>
  <c r="AK287" i="21"/>
  <c r="AJ287" i="21"/>
  <c r="AZ287" i="21" s="1"/>
  <c r="AN286" i="21"/>
  <c r="AL286" i="21"/>
  <c r="AK286" i="21"/>
  <c r="AJ286" i="21"/>
  <c r="AN285" i="21"/>
  <c r="AL285" i="21"/>
  <c r="AK285" i="21"/>
  <c r="AJ285" i="21"/>
  <c r="AZ285" i="21" s="1"/>
  <c r="AN284" i="21"/>
  <c r="AL284" i="21"/>
  <c r="AK284" i="21"/>
  <c r="AJ284" i="21"/>
  <c r="AN283" i="21"/>
  <c r="AL283" i="21"/>
  <c r="AK283" i="21"/>
  <c r="AJ283" i="21"/>
  <c r="AN282" i="21"/>
  <c r="AL282" i="21"/>
  <c r="AK282" i="21"/>
  <c r="AJ282" i="21"/>
  <c r="AZ282" i="21" s="1"/>
  <c r="AN281" i="21"/>
  <c r="AL281" i="21"/>
  <c r="AK281" i="21"/>
  <c r="AJ281" i="21"/>
  <c r="AN280" i="21"/>
  <c r="AL280" i="21"/>
  <c r="AK280" i="21"/>
  <c r="AJ280" i="21"/>
  <c r="AN279" i="21"/>
  <c r="AL279" i="21"/>
  <c r="AK279" i="21"/>
  <c r="AJ279" i="21"/>
  <c r="AN278" i="21"/>
  <c r="AL278" i="21"/>
  <c r="AK278" i="21"/>
  <c r="AJ278" i="21"/>
  <c r="AN277" i="21"/>
  <c r="AL277" i="21"/>
  <c r="AK277" i="21"/>
  <c r="AJ277" i="21"/>
  <c r="AN276" i="21"/>
  <c r="AL276" i="21"/>
  <c r="AK276" i="21"/>
  <c r="AJ276" i="21"/>
  <c r="AZ276" i="21" s="1"/>
  <c r="AN275" i="21"/>
  <c r="AL275" i="21"/>
  <c r="AK275" i="21"/>
  <c r="AJ275" i="21"/>
  <c r="AN274" i="21"/>
  <c r="AL274" i="21"/>
  <c r="AK274" i="21"/>
  <c r="AJ274" i="21"/>
  <c r="AZ274" i="21" s="1"/>
  <c r="AN273" i="21"/>
  <c r="AL273" i="21"/>
  <c r="AK273" i="21"/>
  <c r="AJ273" i="21"/>
  <c r="AN272" i="21"/>
  <c r="AL272" i="21"/>
  <c r="AK272" i="21"/>
  <c r="AJ272" i="21"/>
  <c r="AZ272" i="21" s="1"/>
  <c r="AN271" i="21"/>
  <c r="AL271" i="21"/>
  <c r="AK271" i="21"/>
  <c r="AJ271" i="21"/>
  <c r="AN270" i="21"/>
  <c r="AL270" i="21"/>
  <c r="AK270" i="21"/>
  <c r="AJ270" i="21"/>
  <c r="AN269" i="21"/>
  <c r="AL269" i="21"/>
  <c r="AK269" i="21"/>
  <c r="AJ269" i="21"/>
  <c r="AN268" i="21"/>
  <c r="AL268" i="21"/>
  <c r="AK268" i="21"/>
  <c r="AJ268" i="21"/>
  <c r="AZ268" i="21" s="1"/>
  <c r="AN267" i="21"/>
  <c r="AL267" i="21"/>
  <c r="AK267" i="21"/>
  <c r="AJ267" i="21"/>
  <c r="AZ267" i="21" s="1"/>
  <c r="AN266" i="21"/>
  <c r="AL266" i="21"/>
  <c r="AK266" i="21"/>
  <c r="AJ266" i="21"/>
  <c r="AN265" i="21"/>
  <c r="AL265" i="21"/>
  <c r="AK265" i="21"/>
  <c r="AJ265" i="21"/>
  <c r="AZ265" i="21" s="1"/>
  <c r="AN264" i="21"/>
  <c r="AL264" i="21"/>
  <c r="AK264" i="21"/>
  <c r="AJ264" i="21"/>
  <c r="AZ264" i="21" s="1"/>
  <c r="AN263" i="21"/>
  <c r="AL263" i="21"/>
  <c r="AK263" i="21"/>
  <c r="AJ263" i="21"/>
  <c r="AZ263" i="21" s="1"/>
  <c r="AN262" i="21"/>
  <c r="AL262" i="21"/>
  <c r="AK262" i="21"/>
  <c r="AJ262" i="21"/>
  <c r="AZ262" i="21" s="1"/>
  <c r="AN261" i="21"/>
  <c r="AL261" i="21"/>
  <c r="AK261" i="21"/>
  <c r="AJ261" i="21"/>
  <c r="AZ261" i="21" s="1"/>
  <c r="AN260" i="21"/>
  <c r="AL260" i="21"/>
  <c r="AK260" i="21"/>
  <c r="AJ260" i="21"/>
  <c r="AZ260" i="21" s="1"/>
  <c r="AN259" i="21"/>
  <c r="AL259" i="21"/>
  <c r="AK259" i="21"/>
  <c r="AJ259" i="21"/>
  <c r="AN258" i="21"/>
  <c r="AL258" i="21"/>
  <c r="AK258" i="21"/>
  <c r="AJ258" i="21"/>
  <c r="AZ258" i="21" s="1"/>
  <c r="AN257" i="21"/>
  <c r="AL257" i="21"/>
  <c r="AK257" i="21"/>
  <c r="AJ257" i="21"/>
  <c r="AN256" i="21"/>
  <c r="AL256" i="21"/>
  <c r="AK256" i="21"/>
  <c r="AJ256" i="21"/>
  <c r="AZ256" i="21" s="1"/>
  <c r="AN255" i="21"/>
  <c r="AL255" i="21"/>
  <c r="AK255" i="21"/>
  <c r="AJ255" i="21"/>
  <c r="AN254" i="21"/>
  <c r="AL254" i="21"/>
  <c r="AK254" i="21"/>
  <c r="AJ254" i="21"/>
  <c r="AZ254" i="21" s="1"/>
  <c r="AN253" i="21"/>
  <c r="AL253" i="21"/>
  <c r="AK253" i="21"/>
  <c r="AJ253" i="21"/>
  <c r="AZ253" i="21" s="1"/>
  <c r="AN252" i="21"/>
  <c r="AL252" i="21"/>
  <c r="AK252" i="21"/>
  <c r="AJ252" i="21"/>
  <c r="AZ252" i="21" s="1"/>
  <c r="AN251" i="21"/>
  <c r="AL251" i="21"/>
  <c r="AK251" i="21"/>
  <c r="AJ251" i="21"/>
  <c r="AN250" i="21"/>
  <c r="AL250" i="21"/>
  <c r="AK250" i="21"/>
  <c r="AJ250" i="21"/>
  <c r="AN249" i="21"/>
  <c r="AL249" i="21"/>
  <c r="AK249" i="21"/>
  <c r="AJ249" i="21"/>
  <c r="AN248" i="21"/>
  <c r="AL248" i="21"/>
  <c r="AK248" i="21"/>
  <c r="AJ248" i="21"/>
  <c r="AZ248" i="21" s="1"/>
  <c r="AN247" i="21"/>
  <c r="AL247" i="21"/>
  <c r="AK247" i="21"/>
  <c r="AJ247" i="21"/>
  <c r="AN246" i="21"/>
  <c r="AL246" i="21"/>
  <c r="AK246" i="21"/>
  <c r="AJ246" i="21"/>
  <c r="AN245" i="21"/>
  <c r="AL245" i="21"/>
  <c r="AK245" i="21"/>
  <c r="AJ245" i="21"/>
  <c r="AN244" i="21"/>
  <c r="AL244" i="21"/>
  <c r="AK244" i="21"/>
  <c r="AJ244" i="21"/>
  <c r="AZ244" i="21" s="1"/>
  <c r="AN243" i="21"/>
  <c r="AL243" i="21"/>
  <c r="AK243" i="21"/>
  <c r="AJ243" i="21"/>
  <c r="AN242" i="21"/>
  <c r="AL242" i="21"/>
  <c r="AK242" i="21"/>
  <c r="AJ242" i="21"/>
  <c r="AN241" i="21"/>
  <c r="AL241" i="21"/>
  <c r="AK241" i="21"/>
  <c r="AJ241" i="21"/>
  <c r="AN240" i="21"/>
  <c r="AL240" i="21"/>
  <c r="AK240" i="21"/>
  <c r="AJ240" i="21"/>
  <c r="AZ240" i="21" s="1"/>
  <c r="AN239" i="21"/>
  <c r="AL239" i="21"/>
  <c r="AK239" i="21"/>
  <c r="AJ239" i="21"/>
  <c r="AN238" i="21"/>
  <c r="AL238" i="21"/>
  <c r="AK238" i="21"/>
  <c r="AJ238" i="21"/>
  <c r="AN237" i="21"/>
  <c r="AL237" i="21"/>
  <c r="AK237" i="21"/>
  <c r="AJ237" i="21"/>
  <c r="AZ237" i="21" s="1"/>
  <c r="AN236" i="21"/>
  <c r="AL236" i="21"/>
  <c r="AK236" i="21"/>
  <c r="AJ236" i="21"/>
  <c r="AZ236" i="21" s="1"/>
  <c r="AN235" i="21"/>
  <c r="AL235" i="21"/>
  <c r="AK235" i="21"/>
  <c r="AJ235" i="21"/>
  <c r="AN234" i="21"/>
  <c r="AL234" i="21"/>
  <c r="AK234" i="21"/>
  <c r="AJ234" i="21"/>
  <c r="AZ234" i="21" s="1"/>
  <c r="AN233" i="21"/>
  <c r="AL233" i="21"/>
  <c r="AK233" i="21"/>
  <c r="AJ233" i="21"/>
  <c r="AN232" i="21"/>
  <c r="AL232" i="21"/>
  <c r="AK232" i="21"/>
  <c r="AJ232" i="21"/>
  <c r="AZ232" i="21" s="1"/>
  <c r="AN231" i="21"/>
  <c r="AL231" i="21"/>
  <c r="AK231" i="21"/>
  <c r="AJ231" i="21"/>
  <c r="AN230" i="21"/>
  <c r="AL230" i="21"/>
  <c r="AK230" i="21"/>
  <c r="AJ230" i="21"/>
  <c r="AZ230" i="21" s="1"/>
  <c r="AN229" i="21"/>
  <c r="AL229" i="21"/>
  <c r="AK229" i="21"/>
  <c r="AJ229" i="21"/>
  <c r="AN228" i="21"/>
  <c r="AL228" i="21"/>
  <c r="AK228" i="21"/>
  <c r="AJ228" i="21"/>
  <c r="AZ228" i="21" s="1"/>
  <c r="AN227" i="21"/>
  <c r="AL227" i="21"/>
  <c r="AK227" i="21"/>
  <c r="AJ227" i="21"/>
  <c r="AN226" i="21"/>
  <c r="AL226" i="21"/>
  <c r="AK226" i="21"/>
  <c r="AJ226" i="21"/>
  <c r="AN225" i="21"/>
  <c r="AL225" i="21"/>
  <c r="AK225" i="21"/>
  <c r="AJ225" i="21"/>
  <c r="AZ225" i="21" s="1"/>
  <c r="AN224" i="21"/>
  <c r="AL224" i="21"/>
  <c r="AK224" i="21"/>
  <c r="AJ224" i="21"/>
  <c r="AZ224" i="21" s="1"/>
  <c r="AN223" i="21"/>
  <c r="AL223" i="21"/>
  <c r="AK223" i="21"/>
  <c r="AJ223" i="21"/>
  <c r="AZ223" i="21" s="1"/>
  <c r="AN222" i="21"/>
  <c r="AL222" i="21"/>
  <c r="AK222" i="21"/>
  <c r="AJ222" i="21"/>
  <c r="AN221" i="21"/>
  <c r="AL221" i="21"/>
  <c r="AK221" i="21"/>
  <c r="AJ221" i="21"/>
  <c r="AN220" i="21"/>
  <c r="AL220" i="21"/>
  <c r="AK220" i="21"/>
  <c r="AJ220" i="21"/>
  <c r="AZ220" i="21" s="1"/>
  <c r="AN219" i="21"/>
  <c r="AL219" i="21"/>
  <c r="AK219" i="21"/>
  <c r="AJ219" i="21"/>
  <c r="AN218" i="21"/>
  <c r="AL218" i="21"/>
  <c r="AK218" i="21"/>
  <c r="AJ218" i="21"/>
  <c r="AZ218" i="21" s="1"/>
  <c r="AN217" i="21"/>
  <c r="AL217" i="21"/>
  <c r="AK217" i="21"/>
  <c r="AJ217" i="21"/>
  <c r="AN216" i="21"/>
  <c r="AL216" i="21"/>
  <c r="AK216" i="21"/>
  <c r="AJ216" i="21"/>
  <c r="AN215" i="21"/>
  <c r="AL215" i="21"/>
  <c r="AK215" i="21"/>
  <c r="AJ215" i="21"/>
  <c r="AN214" i="21"/>
  <c r="AL214" i="21"/>
  <c r="AK214" i="21"/>
  <c r="AJ214" i="21"/>
  <c r="AN213" i="21"/>
  <c r="AL213" i="21"/>
  <c r="AK213" i="21"/>
  <c r="AJ213" i="21"/>
  <c r="AN212" i="21"/>
  <c r="AL212" i="21"/>
  <c r="AK212" i="21"/>
  <c r="AJ212" i="21"/>
  <c r="AZ212" i="21" s="1"/>
  <c r="AN211" i="21"/>
  <c r="AL211" i="21"/>
  <c r="AK211" i="21"/>
  <c r="AJ211" i="21"/>
  <c r="AN210" i="21"/>
  <c r="AL210" i="21"/>
  <c r="AK210" i="21"/>
  <c r="AJ210" i="21"/>
  <c r="AN209" i="21"/>
  <c r="AL209" i="21"/>
  <c r="AK209" i="21"/>
  <c r="AJ209" i="21"/>
  <c r="AN208" i="21"/>
  <c r="AL208" i="21"/>
  <c r="AK208" i="21"/>
  <c r="AJ208" i="21"/>
  <c r="AZ208" i="21" s="1"/>
  <c r="AN207" i="21"/>
  <c r="AL207" i="21"/>
  <c r="AK207" i="21"/>
  <c r="AJ207" i="21"/>
  <c r="AN206" i="21"/>
  <c r="AL206" i="21"/>
  <c r="AK206" i="21"/>
  <c r="AJ206" i="21"/>
  <c r="AZ206" i="21" s="1"/>
  <c r="AN205" i="21"/>
  <c r="AL205" i="21"/>
  <c r="AK205" i="21"/>
  <c r="AJ205" i="21"/>
  <c r="AN204" i="21"/>
  <c r="AL204" i="21"/>
  <c r="AK204" i="21"/>
  <c r="AJ204" i="21"/>
  <c r="AN203" i="21"/>
  <c r="AL203" i="21"/>
  <c r="AK203" i="21"/>
  <c r="AJ203" i="21"/>
  <c r="AZ203" i="21" s="1"/>
  <c r="AN202" i="21"/>
  <c r="AL202" i="21"/>
  <c r="AK202" i="21"/>
  <c r="AJ202" i="21"/>
  <c r="AZ202" i="21" s="1"/>
  <c r="AN201" i="21"/>
  <c r="AL201" i="21"/>
  <c r="AK201" i="21"/>
  <c r="AJ201" i="21"/>
  <c r="AN200" i="21"/>
  <c r="AL200" i="21"/>
  <c r="AK200" i="21"/>
  <c r="AJ200" i="21"/>
  <c r="AZ200" i="21" s="1"/>
  <c r="AN199" i="21"/>
  <c r="AL199" i="21"/>
  <c r="AK199" i="21"/>
  <c r="AJ199" i="21"/>
  <c r="AN198" i="21"/>
  <c r="AL198" i="21"/>
  <c r="AK198" i="21"/>
  <c r="AJ198" i="21"/>
  <c r="AN197" i="21"/>
  <c r="AL197" i="21"/>
  <c r="AK197" i="21"/>
  <c r="AJ197" i="21"/>
  <c r="AN196" i="21"/>
  <c r="AL196" i="21"/>
  <c r="AK196" i="21"/>
  <c r="AJ196" i="21"/>
  <c r="AZ196" i="21" s="1"/>
  <c r="AN195" i="21"/>
  <c r="AL195" i="21"/>
  <c r="AK195" i="21"/>
  <c r="AJ195" i="21"/>
  <c r="AN194" i="21"/>
  <c r="AL194" i="21"/>
  <c r="AK194" i="21"/>
  <c r="AJ194" i="21"/>
  <c r="AZ194" i="21" s="1"/>
  <c r="AN193" i="21"/>
  <c r="AL193" i="21"/>
  <c r="AK193" i="21"/>
  <c r="AJ193" i="21"/>
  <c r="AN192" i="21"/>
  <c r="AL192" i="21"/>
  <c r="AK192" i="21"/>
  <c r="AJ192" i="21"/>
  <c r="AN191" i="21"/>
  <c r="AL191" i="21"/>
  <c r="AK191" i="21"/>
  <c r="AJ191" i="21"/>
  <c r="AN190" i="21"/>
  <c r="AL190" i="21"/>
  <c r="AK190" i="21"/>
  <c r="AJ190" i="21"/>
  <c r="AN189" i="21"/>
  <c r="AL189" i="21"/>
  <c r="AK189" i="21"/>
  <c r="AJ189" i="21"/>
  <c r="AZ189" i="21" s="1"/>
  <c r="AN188" i="21"/>
  <c r="AL188" i="21"/>
  <c r="AK188" i="21"/>
  <c r="AJ188" i="21"/>
  <c r="AZ188" i="21" s="1"/>
  <c r="AN187" i="21"/>
  <c r="AL187" i="21"/>
  <c r="AK187" i="21"/>
  <c r="AJ187" i="21"/>
  <c r="AN186" i="21"/>
  <c r="AL186" i="21"/>
  <c r="AK186" i="21"/>
  <c r="AJ186" i="21"/>
  <c r="AN185" i="21"/>
  <c r="AL185" i="21"/>
  <c r="AK185" i="21"/>
  <c r="AJ185" i="21"/>
  <c r="AZ185" i="21" s="1"/>
  <c r="AN184" i="21"/>
  <c r="AL184" i="21"/>
  <c r="AK184" i="21"/>
  <c r="AJ184" i="21"/>
  <c r="AZ184" i="21" s="1"/>
  <c r="AN183" i="21"/>
  <c r="AL183" i="21"/>
  <c r="AK183" i="21"/>
  <c r="AJ183" i="21"/>
  <c r="AN182" i="21"/>
  <c r="AL182" i="21"/>
  <c r="AK182" i="21"/>
  <c r="AJ182" i="21"/>
  <c r="AZ182" i="21" s="1"/>
  <c r="AN181" i="21"/>
  <c r="AL181" i="21"/>
  <c r="AK181" i="21"/>
  <c r="AJ181" i="21"/>
  <c r="AN180" i="21"/>
  <c r="AL180" i="21"/>
  <c r="AK180" i="21"/>
  <c r="AJ180" i="21"/>
  <c r="AN179" i="21"/>
  <c r="AL179" i="21"/>
  <c r="AK179" i="21"/>
  <c r="AJ179" i="21"/>
  <c r="AZ179" i="21" s="1"/>
  <c r="AN178" i="21"/>
  <c r="AL178" i="21"/>
  <c r="AK178" i="21"/>
  <c r="AJ178" i="21"/>
  <c r="AN177" i="21"/>
  <c r="AL177" i="21"/>
  <c r="AK177" i="21"/>
  <c r="AJ177" i="21"/>
  <c r="AN176" i="21"/>
  <c r="AL176" i="21"/>
  <c r="AK176" i="21"/>
  <c r="AJ176" i="21"/>
  <c r="AN175" i="21"/>
  <c r="AL175" i="21"/>
  <c r="AK175" i="21"/>
  <c r="AJ175" i="21"/>
  <c r="AN174" i="21"/>
  <c r="AL174" i="21"/>
  <c r="AK174" i="21"/>
  <c r="AJ174" i="21"/>
  <c r="AN173" i="21"/>
  <c r="AL173" i="21"/>
  <c r="AK173" i="21"/>
  <c r="AJ173" i="21"/>
  <c r="AN172" i="21"/>
  <c r="AL172" i="21"/>
  <c r="AK172" i="21"/>
  <c r="AJ172" i="21"/>
  <c r="AN171" i="21"/>
  <c r="AL171" i="21"/>
  <c r="AK171" i="21"/>
  <c r="AJ171" i="21"/>
  <c r="AZ171" i="21" s="1"/>
  <c r="AN170" i="21"/>
  <c r="AL170" i="21"/>
  <c r="AK170" i="21"/>
  <c r="AJ170" i="21"/>
  <c r="AN169" i="21"/>
  <c r="AL169" i="21"/>
  <c r="AK169" i="21"/>
  <c r="AJ169" i="21"/>
  <c r="AN168" i="21"/>
  <c r="AL168" i="21"/>
  <c r="AK168" i="21"/>
  <c r="AJ168" i="21"/>
  <c r="AN167" i="21"/>
  <c r="AL167" i="21"/>
  <c r="AK167" i="21"/>
  <c r="AJ167" i="21"/>
  <c r="AN166" i="21"/>
  <c r="AL166" i="21"/>
  <c r="AK166" i="21"/>
  <c r="AJ166" i="21"/>
  <c r="AZ166" i="21" s="1"/>
  <c r="AN165" i="21"/>
  <c r="AL165" i="21"/>
  <c r="AK165" i="21"/>
  <c r="AJ165" i="21"/>
  <c r="AN164" i="21"/>
  <c r="AL164" i="21"/>
  <c r="AK164" i="21"/>
  <c r="AJ164" i="21"/>
  <c r="AN163" i="21"/>
  <c r="AL163" i="21"/>
  <c r="AK163" i="21"/>
  <c r="AJ163" i="21"/>
  <c r="AZ163" i="21" s="1"/>
  <c r="AN162" i="21"/>
  <c r="AL162" i="21"/>
  <c r="AK162" i="21"/>
  <c r="AJ162" i="21"/>
  <c r="AN161" i="21"/>
  <c r="AL161" i="21"/>
  <c r="AK161" i="21"/>
  <c r="AJ161" i="21"/>
  <c r="AN160" i="21"/>
  <c r="AL160" i="21"/>
  <c r="AK160" i="21"/>
  <c r="AJ160" i="21"/>
  <c r="AZ160" i="21" s="1"/>
  <c r="AN159" i="21"/>
  <c r="AL159" i="21"/>
  <c r="AK159" i="21"/>
  <c r="AJ159" i="21"/>
  <c r="AN158" i="21"/>
  <c r="AL158" i="21"/>
  <c r="AK158" i="21"/>
  <c r="AJ158" i="21"/>
  <c r="AN157" i="21"/>
  <c r="AL157" i="21"/>
  <c r="AK157" i="21"/>
  <c r="AJ157" i="21"/>
  <c r="AN156" i="21"/>
  <c r="AL156" i="21"/>
  <c r="AK156" i="21"/>
  <c r="AJ156" i="21"/>
  <c r="AN155" i="21"/>
  <c r="AL155" i="21"/>
  <c r="AK155" i="21"/>
  <c r="AJ155" i="21"/>
  <c r="AN154" i="21"/>
  <c r="AL154" i="21"/>
  <c r="AK154" i="21"/>
  <c r="AJ154" i="21"/>
  <c r="AZ154" i="21" s="1"/>
  <c r="AN153" i="21"/>
  <c r="AL153" i="21"/>
  <c r="AK153" i="21"/>
  <c r="AJ153" i="21"/>
  <c r="AN152" i="21"/>
  <c r="AL152" i="21"/>
  <c r="AK152" i="21"/>
  <c r="AJ152" i="21"/>
  <c r="AN151" i="21"/>
  <c r="AL151" i="21"/>
  <c r="AK151" i="21"/>
  <c r="AJ151" i="21"/>
  <c r="AN150" i="21"/>
  <c r="AL150" i="21"/>
  <c r="AK150" i="21"/>
  <c r="AJ150" i="21"/>
  <c r="AZ150" i="21" s="1"/>
  <c r="AN149" i="21"/>
  <c r="AL149" i="21"/>
  <c r="AK149" i="21"/>
  <c r="AJ149" i="21"/>
  <c r="AN148" i="21"/>
  <c r="AL148" i="21"/>
  <c r="AK148" i="21"/>
  <c r="AJ148" i="21"/>
  <c r="AN147" i="21"/>
  <c r="AL147" i="21"/>
  <c r="AK147" i="21"/>
  <c r="AJ147" i="21"/>
  <c r="AN146" i="21"/>
  <c r="AL146" i="21"/>
  <c r="AK146" i="21"/>
  <c r="AJ146" i="21"/>
  <c r="AZ146" i="21" s="1"/>
  <c r="AN145" i="21"/>
  <c r="AL145" i="21"/>
  <c r="AK145" i="21"/>
  <c r="AJ145" i="21"/>
  <c r="AN144" i="21"/>
  <c r="AL144" i="21"/>
  <c r="AK144" i="21"/>
  <c r="AJ144" i="21"/>
  <c r="AN143" i="21"/>
  <c r="AL143" i="21"/>
  <c r="AK143" i="21"/>
  <c r="AJ143" i="21"/>
  <c r="AN142" i="21"/>
  <c r="AL142" i="21"/>
  <c r="AK142" i="21"/>
  <c r="AJ142" i="21"/>
  <c r="AZ142" i="21" s="1"/>
  <c r="AN141" i="21"/>
  <c r="AL141" i="21"/>
  <c r="AK141" i="21"/>
  <c r="AJ141" i="21"/>
  <c r="AZ141" i="21" s="1"/>
  <c r="AN140" i="21"/>
  <c r="AL140" i="21"/>
  <c r="AK140" i="21"/>
  <c r="AJ140" i="21"/>
  <c r="AN139" i="21"/>
  <c r="AL139" i="21"/>
  <c r="AK139" i="21"/>
  <c r="AJ139" i="21"/>
  <c r="AN138" i="21"/>
  <c r="AL138" i="21"/>
  <c r="AK138" i="21"/>
  <c r="AJ138" i="21"/>
  <c r="AZ138" i="21" s="1"/>
  <c r="AN137" i="21"/>
  <c r="AL137" i="21"/>
  <c r="AK137" i="21"/>
  <c r="AJ137" i="21"/>
  <c r="AN136" i="21"/>
  <c r="AL136" i="21"/>
  <c r="AK136" i="21"/>
  <c r="AJ136" i="21"/>
  <c r="AN135" i="21"/>
  <c r="AL135" i="21"/>
  <c r="AK135" i="21"/>
  <c r="AJ135" i="21"/>
  <c r="AZ135" i="21" s="1"/>
  <c r="AN134" i="21"/>
  <c r="AL134" i="21"/>
  <c r="AK134" i="21"/>
  <c r="AJ134" i="21"/>
  <c r="AZ134" i="21" s="1"/>
  <c r="AN133" i="21"/>
  <c r="AL133" i="21"/>
  <c r="AK133" i="21"/>
  <c r="AJ133" i="21"/>
  <c r="AN132" i="21"/>
  <c r="AL132" i="21"/>
  <c r="AK132" i="21"/>
  <c r="AJ132" i="21"/>
  <c r="AN131" i="21"/>
  <c r="AL131" i="21"/>
  <c r="AK131" i="21"/>
  <c r="AJ131" i="21"/>
  <c r="AZ131" i="21" s="1"/>
  <c r="AN130" i="21"/>
  <c r="AL130" i="21"/>
  <c r="AK130" i="21"/>
  <c r="AJ130" i="21"/>
  <c r="AZ130" i="21" s="1"/>
  <c r="AN129" i="21"/>
  <c r="AL129" i="21"/>
  <c r="AK129" i="21"/>
  <c r="AJ129" i="21"/>
  <c r="AN128" i="21"/>
  <c r="AL128" i="21"/>
  <c r="AK128" i="21"/>
  <c r="AJ128" i="21"/>
  <c r="AN127" i="21"/>
  <c r="AL127" i="21"/>
  <c r="AK127" i="21"/>
  <c r="AJ127" i="21"/>
  <c r="AZ127" i="21" s="1"/>
  <c r="AN126" i="21"/>
  <c r="AL126" i="21"/>
  <c r="AK126" i="21"/>
  <c r="AJ126" i="21"/>
  <c r="AN125" i="21"/>
  <c r="AL125" i="21"/>
  <c r="AK125" i="21"/>
  <c r="AJ125" i="21"/>
  <c r="AN124" i="21"/>
  <c r="AL124" i="21"/>
  <c r="AK124" i="21"/>
  <c r="AJ124" i="21"/>
  <c r="AN123" i="21"/>
  <c r="AL123" i="21"/>
  <c r="AK123" i="21"/>
  <c r="AJ123" i="21"/>
  <c r="AZ123" i="21" s="1"/>
  <c r="AN122" i="21"/>
  <c r="AL122" i="21"/>
  <c r="AK122" i="21"/>
  <c r="AJ122" i="21"/>
  <c r="AZ122" i="21" s="1"/>
  <c r="AN121" i="21"/>
  <c r="AL121" i="21"/>
  <c r="AK121" i="21"/>
  <c r="AJ121" i="21"/>
  <c r="AN120" i="21"/>
  <c r="AL120" i="21"/>
  <c r="AK120" i="21"/>
  <c r="AJ120" i="21"/>
  <c r="AN119" i="21"/>
  <c r="AL119" i="21"/>
  <c r="AK119" i="21"/>
  <c r="AJ119" i="21"/>
  <c r="AZ119" i="21" s="1"/>
  <c r="AN118" i="21"/>
  <c r="AL118" i="21"/>
  <c r="AK118" i="21"/>
  <c r="AJ118" i="21"/>
  <c r="AN117" i="21"/>
  <c r="AL117" i="21"/>
  <c r="AK117" i="21"/>
  <c r="AJ117" i="21"/>
  <c r="AN116" i="21"/>
  <c r="AL116" i="21"/>
  <c r="AK116" i="21"/>
  <c r="AJ116" i="21"/>
  <c r="AN115" i="21"/>
  <c r="AL115" i="21"/>
  <c r="AK115" i="21"/>
  <c r="AJ115" i="21"/>
  <c r="AZ115" i="21" s="1"/>
  <c r="AN114" i="21"/>
  <c r="AL114" i="21"/>
  <c r="AK114" i="21"/>
  <c r="AJ114" i="21"/>
  <c r="AN113" i="21"/>
  <c r="AL113" i="21"/>
  <c r="AK113" i="21"/>
  <c r="AJ113" i="21"/>
  <c r="AN112" i="21"/>
  <c r="AL112" i="21"/>
  <c r="AK112" i="21"/>
  <c r="AJ112" i="21"/>
  <c r="AN111" i="21"/>
  <c r="AL111" i="21"/>
  <c r="AK111" i="21"/>
  <c r="AJ111" i="21"/>
  <c r="AZ111" i="21" s="1"/>
  <c r="AN110" i="21"/>
  <c r="AL110" i="21"/>
  <c r="AK110" i="21"/>
  <c r="AJ110" i="21"/>
  <c r="AZ110" i="21" s="1"/>
  <c r="AN109" i="21"/>
  <c r="AL109" i="21"/>
  <c r="AK109" i="21"/>
  <c r="AJ109" i="21"/>
  <c r="AN108" i="21"/>
  <c r="AL108" i="21"/>
  <c r="AK108" i="21"/>
  <c r="AJ108" i="21"/>
  <c r="AN107" i="21"/>
  <c r="AL107" i="21"/>
  <c r="AK107" i="21"/>
  <c r="AJ107" i="21"/>
  <c r="AZ107" i="21" s="1"/>
  <c r="AN106" i="21"/>
  <c r="AL106" i="21"/>
  <c r="AK106" i="21"/>
  <c r="AJ106" i="21"/>
  <c r="AN105" i="21"/>
  <c r="AL105" i="21"/>
  <c r="AK105" i="21"/>
  <c r="AJ105" i="21"/>
  <c r="AN104" i="21"/>
  <c r="AL104" i="21"/>
  <c r="AK104" i="21"/>
  <c r="AJ104" i="21"/>
  <c r="AN103" i="21"/>
  <c r="AL103" i="21"/>
  <c r="AK103" i="21"/>
  <c r="AJ103" i="21"/>
  <c r="AZ103" i="21" s="1"/>
  <c r="AN102" i="21"/>
  <c r="AL102" i="21"/>
  <c r="AK102" i="21"/>
  <c r="AJ102" i="21"/>
  <c r="AN101" i="21"/>
  <c r="AL101" i="21"/>
  <c r="AK101" i="21"/>
  <c r="AJ101" i="21"/>
  <c r="AN100" i="21"/>
  <c r="AL100" i="21"/>
  <c r="AK100" i="21"/>
  <c r="AJ100" i="21"/>
  <c r="AN99" i="21"/>
  <c r="AL99" i="21"/>
  <c r="AK99" i="21"/>
  <c r="AJ99" i="21"/>
  <c r="AZ99" i="21" s="1"/>
  <c r="AN98" i="21"/>
  <c r="AL98" i="21"/>
  <c r="AK98" i="21"/>
  <c r="AJ98" i="21"/>
  <c r="AN97" i="21"/>
  <c r="AL97" i="21"/>
  <c r="AK97" i="21"/>
  <c r="AJ97" i="21"/>
  <c r="AN96" i="21"/>
  <c r="AL96" i="21"/>
  <c r="AK96" i="21"/>
  <c r="AJ96" i="21"/>
  <c r="AN95" i="21"/>
  <c r="AL95" i="21"/>
  <c r="AK95" i="21"/>
  <c r="AJ95" i="21"/>
  <c r="AZ95" i="21" s="1"/>
  <c r="AN94" i="21"/>
  <c r="AL94" i="21"/>
  <c r="AK94" i="21"/>
  <c r="AJ94" i="21"/>
  <c r="AN93" i="21"/>
  <c r="AL93" i="21"/>
  <c r="AK93" i="21"/>
  <c r="AJ93" i="21"/>
  <c r="AN92" i="21"/>
  <c r="AL92" i="21"/>
  <c r="AK92" i="21"/>
  <c r="AJ92" i="21"/>
  <c r="AN91" i="21"/>
  <c r="AL91" i="21"/>
  <c r="AK91" i="21"/>
  <c r="AJ91" i="21"/>
  <c r="AZ91" i="21" s="1"/>
  <c r="AN90" i="21"/>
  <c r="AL90" i="21"/>
  <c r="AK90" i="21"/>
  <c r="AJ90" i="21"/>
  <c r="AN89" i="21"/>
  <c r="AL89" i="21"/>
  <c r="AK89" i="21"/>
  <c r="AJ89" i="21"/>
  <c r="AN88" i="21"/>
  <c r="AL88" i="21"/>
  <c r="AK88" i="21"/>
  <c r="AJ88" i="21"/>
  <c r="AN87" i="21"/>
  <c r="AL87" i="21"/>
  <c r="AK87" i="21"/>
  <c r="AJ87" i="21"/>
  <c r="AZ87" i="21" s="1"/>
  <c r="AN86" i="21"/>
  <c r="AL86" i="21"/>
  <c r="AK86" i="21"/>
  <c r="AJ86" i="21"/>
  <c r="AN85" i="21"/>
  <c r="AL85" i="21"/>
  <c r="AK85" i="21"/>
  <c r="AJ85" i="21"/>
  <c r="AN84" i="21"/>
  <c r="AL84" i="21"/>
  <c r="AK84" i="21"/>
  <c r="AJ84" i="21"/>
  <c r="AN83" i="21"/>
  <c r="AL83" i="21"/>
  <c r="AK83" i="21"/>
  <c r="AJ83" i="21"/>
  <c r="AZ83" i="21" s="1"/>
  <c r="AN82" i="21"/>
  <c r="AL82" i="21"/>
  <c r="AK82" i="21"/>
  <c r="AJ82" i="21"/>
  <c r="AN81" i="21"/>
  <c r="AL81" i="21"/>
  <c r="AK81" i="21"/>
  <c r="AJ81" i="21"/>
  <c r="AN80" i="21"/>
  <c r="AL80" i="21"/>
  <c r="AK80" i="21"/>
  <c r="AJ80" i="21"/>
  <c r="AN79" i="21"/>
  <c r="AL79" i="21"/>
  <c r="AK79" i="21"/>
  <c r="AJ79" i="21"/>
  <c r="AZ79" i="21" s="1"/>
  <c r="AN78" i="21"/>
  <c r="AL78" i="21"/>
  <c r="AK78" i="21"/>
  <c r="AJ78" i="21"/>
  <c r="AN77" i="21"/>
  <c r="AL77" i="21"/>
  <c r="AK77" i="21"/>
  <c r="AJ77" i="21"/>
  <c r="AN76" i="21"/>
  <c r="AL76" i="21"/>
  <c r="AK76" i="21"/>
  <c r="AJ76" i="21"/>
  <c r="AN75" i="21"/>
  <c r="AL75" i="21"/>
  <c r="AK75" i="21"/>
  <c r="AJ75" i="21"/>
  <c r="AN74" i="21"/>
  <c r="AL74" i="21"/>
  <c r="AK74" i="21"/>
  <c r="AJ74" i="21"/>
  <c r="AN73" i="21"/>
  <c r="AL73" i="21"/>
  <c r="AK73" i="21"/>
  <c r="AJ73" i="21"/>
  <c r="AN72" i="21"/>
  <c r="AL72" i="21"/>
  <c r="AK72" i="21"/>
  <c r="AJ72" i="21"/>
  <c r="AN71" i="21"/>
  <c r="AL71" i="21"/>
  <c r="AK71" i="21"/>
  <c r="AJ71" i="21"/>
  <c r="AZ71" i="21" s="1"/>
  <c r="AN70" i="21"/>
  <c r="AL70" i="21"/>
  <c r="AK70" i="21"/>
  <c r="AJ70" i="21"/>
  <c r="AN69" i="21"/>
  <c r="AL69" i="21"/>
  <c r="AK69" i="21"/>
  <c r="AJ69" i="21"/>
  <c r="AN68" i="21"/>
  <c r="AL68" i="21"/>
  <c r="AK68" i="21"/>
  <c r="AJ68" i="21"/>
  <c r="AN67" i="21"/>
  <c r="AL67" i="21"/>
  <c r="AK67" i="21"/>
  <c r="AJ67" i="21"/>
  <c r="AZ67" i="21" s="1"/>
  <c r="AN66" i="21"/>
  <c r="AL66" i="21"/>
  <c r="AK66" i="21"/>
  <c r="AJ66" i="21"/>
  <c r="AN65" i="21"/>
  <c r="AL65" i="21"/>
  <c r="AK65" i="21"/>
  <c r="AJ65" i="21"/>
  <c r="AN64" i="21"/>
  <c r="AL64" i="21"/>
  <c r="AK64" i="21"/>
  <c r="AJ64" i="21"/>
  <c r="AZ64" i="21" s="1"/>
  <c r="AN63" i="21"/>
  <c r="AL63" i="21"/>
  <c r="AK63" i="21"/>
  <c r="AJ63" i="21"/>
  <c r="AZ63" i="21" s="1"/>
  <c r="AN62" i="21"/>
  <c r="AL62" i="21"/>
  <c r="AK62" i="21"/>
  <c r="AJ62" i="21"/>
  <c r="AN61" i="21"/>
  <c r="AL61" i="21"/>
  <c r="AK61" i="21"/>
  <c r="AJ61" i="21"/>
  <c r="AN60" i="21"/>
  <c r="AL60" i="21"/>
  <c r="AK60" i="21"/>
  <c r="AJ60" i="21"/>
  <c r="AZ60" i="21" s="1"/>
  <c r="AN59" i="21"/>
  <c r="AL59" i="21"/>
  <c r="AK59" i="21"/>
  <c r="AJ59" i="21"/>
  <c r="AN58" i="21"/>
  <c r="AL58" i="21"/>
  <c r="AK58" i="21"/>
  <c r="AJ58" i="21"/>
  <c r="AN57" i="21"/>
  <c r="AL57" i="21"/>
  <c r="AK57" i="21"/>
  <c r="AJ57" i="21"/>
  <c r="AN56" i="21"/>
  <c r="AL56" i="21"/>
  <c r="AK56" i="21"/>
  <c r="AJ56" i="21"/>
  <c r="AN55" i="21"/>
  <c r="AL55" i="21"/>
  <c r="AK55" i="21"/>
  <c r="AJ55" i="21"/>
  <c r="AN54" i="21"/>
  <c r="AL54" i="21"/>
  <c r="AK54" i="21"/>
  <c r="AJ54" i="21"/>
  <c r="AN53" i="21"/>
  <c r="AL53" i="21"/>
  <c r="AK53" i="21"/>
  <c r="AJ53" i="21"/>
  <c r="AN52" i="21"/>
  <c r="AL52" i="21"/>
  <c r="AK52" i="21"/>
  <c r="AJ52" i="21"/>
  <c r="AZ52" i="21" s="1"/>
  <c r="AN51" i="21"/>
  <c r="AL51" i="21"/>
  <c r="AK51" i="21"/>
  <c r="AJ51" i="21"/>
  <c r="AN50" i="21"/>
  <c r="AL50" i="21"/>
  <c r="AK50" i="21"/>
  <c r="AJ50" i="21"/>
  <c r="AN49" i="21"/>
  <c r="AL49" i="21"/>
  <c r="AK49" i="21"/>
  <c r="AJ49" i="21"/>
  <c r="AN48" i="21"/>
  <c r="AL48" i="21"/>
  <c r="AK48" i="21"/>
  <c r="AJ48" i="21"/>
  <c r="AN47" i="21"/>
  <c r="AL47" i="21"/>
  <c r="AK47" i="21"/>
  <c r="AJ47" i="21"/>
  <c r="AZ47" i="21" s="1"/>
  <c r="AN46" i="21"/>
  <c r="AL46" i="21"/>
  <c r="AK46" i="21"/>
  <c r="AJ46" i="21"/>
  <c r="AN45" i="21"/>
  <c r="AL45" i="21"/>
  <c r="AK45" i="21"/>
  <c r="AJ45" i="21"/>
  <c r="AN44" i="21"/>
  <c r="AL44" i="21"/>
  <c r="AK44" i="21"/>
  <c r="AJ44" i="21"/>
  <c r="AZ44" i="21" s="1"/>
  <c r="AN43" i="21"/>
  <c r="AL43" i="21"/>
  <c r="AK43" i="21"/>
  <c r="AJ43" i="21"/>
  <c r="AN42" i="21"/>
  <c r="AL42" i="21"/>
  <c r="AK42" i="21"/>
  <c r="AJ42" i="21"/>
  <c r="AN41" i="21"/>
  <c r="AL41" i="21"/>
  <c r="AK41" i="21"/>
  <c r="AJ41" i="21"/>
  <c r="AN40" i="21"/>
  <c r="AL40" i="21"/>
  <c r="AK40" i="21"/>
  <c r="AJ40" i="21"/>
  <c r="AZ40" i="21" s="1"/>
  <c r="AN39" i="21"/>
  <c r="AL39" i="21"/>
  <c r="AK39" i="21"/>
  <c r="AJ39" i="21"/>
  <c r="AZ39" i="21" s="1"/>
  <c r="AN38" i="21"/>
  <c r="AL38" i="21"/>
  <c r="AK38" i="21"/>
  <c r="AJ38" i="21"/>
  <c r="AN37" i="21"/>
  <c r="AL37" i="21"/>
  <c r="AK37" i="21"/>
  <c r="AJ37" i="21"/>
  <c r="AN36" i="21"/>
  <c r="AL36" i="21"/>
  <c r="AK36" i="21"/>
  <c r="AJ36" i="21"/>
  <c r="AN35" i="21"/>
  <c r="AL35" i="21"/>
  <c r="AK35" i="21"/>
  <c r="AJ35" i="21"/>
  <c r="AN34" i="21"/>
  <c r="AL34" i="21"/>
  <c r="AK34" i="21"/>
  <c r="AJ34" i="21"/>
  <c r="AN33" i="21"/>
  <c r="AL33" i="21"/>
  <c r="AK33" i="21"/>
  <c r="AJ33" i="21"/>
  <c r="AN32" i="21"/>
  <c r="AL32" i="21"/>
  <c r="AK32" i="21"/>
  <c r="AJ32" i="21"/>
  <c r="AN31" i="21"/>
  <c r="AL31" i="21"/>
  <c r="AK31" i="21"/>
  <c r="AJ31" i="21"/>
  <c r="AN30" i="21"/>
  <c r="AL30" i="21"/>
  <c r="AK30" i="21"/>
  <c r="AJ30" i="21"/>
  <c r="AN29" i="21"/>
  <c r="AL29" i="21"/>
  <c r="AK29" i="21"/>
  <c r="AJ29" i="21"/>
  <c r="AN28" i="21"/>
  <c r="AL28" i="21"/>
  <c r="AK28" i="21"/>
  <c r="AJ28" i="21"/>
  <c r="AN27" i="21"/>
  <c r="AL27" i="21"/>
  <c r="AK27" i="21"/>
  <c r="AJ27" i="21"/>
  <c r="AN26" i="21"/>
  <c r="AL26" i="21"/>
  <c r="AK26" i="21"/>
  <c r="AJ26" i="21"/>
  <c r="AN25" i="21"/>
  <c r="AL25" i="21"/>
  <c r="AK25" i="21"/>
  <c r="AJ25" i="21"/>
  <c r="AN24" i="21"/>
  <c r="AL24" i="21"/>
  <c r="AK24" i="21"/>
  <c r="AJ24" i="21"/>
  <c r="AN23" i="21"/>
  <c r="AL23" i="21"/>
  <c r="AK23" i="21"/>
  <c r="AJ23" i="21"/>
  <c r="AZ23" i="21" s="1"/>
  <c r="AN22" i="21"/>
  <c r="AL22" i="21"/>
  <c r="AK22" i="21"/>
  <c r="AJ22" i="21"/>
  <c r="AN21" i="21"/>
  <c r="AL21" i="21"/>
  <c r="AK21" i="21"/>
  <c r="AJ21" i="21"/>
  <c r="AN20" i="21"/>
  <c r="AL20" i="21"/>
  <c r="AK20" i="21"/>
  <c r="AJ20" i="21"/>
  <c r="AN19" i="21"/>
  <c r="AL19" i="21"/>
  <c r="AK19" i="21"/>
  <c r="AJ19" i="21"/>
  <c r="AN18" i="21"/>
  <c r="AL18" i="21"/>
  <c r="AK18" i="21"/>
  <c r="AJ18" i="21"/>
  <c r="AN17" i="21"/>
  <c r="AL17" i="21"/>
  <c r="AK17" i="21"/>
  <c r="AJ17" i="21"/>
  <c r="AN16" i="21"/>
  <c r="AL16" i="21"/>
  <c r="AK16" i="21"/>
  <c r="AJ16" i="21"/>
  <c r="AN15" i="21"/>
  <c r="AL15" i="21"/>
  <c r="AK15" i="21"/>
  <c r="AJ15" i="21"/>
  <c r="AN14" i="21"/>
  <c r="AL14" i="21"/>
  <c r="AK14" i="21"/>
  <c r="AJ14" i="21"/>
  <c r="AN13" i="21"/>
  <c r="AL13" i="21"/>
  <c r="AK13" i="21"/>
  <c r="AJ13" i="21"/>
  <c r="AN12" i="21"/>
  <c r="AL12" i="21"/>
  <c r="AK12" i="21"/>
  <c r="AJ12" i="21"/>
  <c r="AN11" i="21"/>
  <c r="AL11" i="21"/>
  <c r="AK11" i="21"/>
  <c r="AJ11" i="21"/>
  <c r="AN10" i="21"/>
  <c r="AL10" i="21"/>
  <c r="AK10" i="21"/>
  <c r="AJ10" i="21"/>
  <c r="AN9" i="21"/>
  <c r="AL9" i="21"/>
  <c r="AK9" i="21"/>
  <c r="AJ9" i="21"/>
  <c r="AN8" i="21"/>
  <c r="AL8" i="21"/>
  <c r="AK8" i="21"/>
  <c r="AJ8" i="21"/>
  <c r="AN7" i="21"/>
  <c r="AL7" i="21"/>
  <c r="AK7" i="21"/>
  <c r="AJ7" i="21"/>
  <c r="AN6" i="21"/>
  <c r="AL6" i="21"/>
  <c r="AK6" i="21"/>
  <c r="AJ6" i="21"/>
  <c r="AN5" i="21"/>
  <c r="AL5" i="21"/>
  <c r="AK5" i="21"/>
  <c r="AJ5" i="21"/>
  <c r="AN4" i="21"/>
  <c r="AL4" i="21"/>
  <c r="AK4" i="21"/>
  <c r="AJ4" i="21"/>
  <c r="AN3" i="21"/>
  <c r="AL3" i="21"/>
  <c r="AK3" i="21"/>
  <c r="AJ3" i="21"/>
  <c r="AP247" i="21" l="1"/>
  <c r="AZ247" i="21"/>
  <c r="AS250" i="21"/>
  <c r="AZ250" i="21"/>
  <c r="AP259" i="21"/>
  <c r="AZ259" i="21"/>
  <c r="AS271" i="21"/>
  <c r="AZ271" i="21"/>
  <c r="AQ277" i="21"/>
  <c r="AZ277" i="21"/>
  <c r="AP295" i="21"/>
  <c r="AZ295" i="21"/>
  <c r="AP304" i="21"/>
  <c r="AZ304" i="21"/>
  <c r="AQ316" i="21"/>
  <c r="AZ316" i="21"/>
  <c r="AO319" i="21"/>
  <c r="AZ319" i="21"/>
  <c r="AS328" i="21"/>
  <c r="AZ328" i="21"/>
  <c r="AQ337" i="21"/>
  <c r="AZ337" i="21"/>
  <c r="AS340" i="21"/>
  <c r="AZ340" i="21"/>
  <c r="AS343" i="21"/>
  <c r="AZ343" i="21"/>
  <c r="AS349" i="21"/>
  <c r="AZ349" i="21"/>
  <c r="AS409" i="21"/>
  <c r="AZ409" i="21"/>
  <c r="AO415" i="21"/>
  <c r="AZ415" i="21"/>
  <c r="AS421" i="21"/>
  <c r="AZ421" i="21"/>
  <c r="AQ424" i="21"/>
  <c r="AZ424" i="21"/>
  <c r="AO427" i="21"/>
  <c r="AZ427" i="21"/>
  <c r="AO436" i="21"/>
  <c r="AZ436" i="21"/>
  <c r="AS545" i="21"/>
  <c r="AZ545" i="21"/>
  <c r="AS548" i="21"/>
  <c r="AZ548" i="21"/>
  <c r="AO551" i="21"/>
  <c r="AZ551" i="21"/>
  <c r="AS557" i="21"/>
  <c r="AZ557" i="21"/>
  <c r="AS560" i="21"/>
  <c r="AZ560" i="21"/>
  <c r="AP581" i="21"/>
  <c r="AZ581" i="21"/>
  <c r="AS590" i="21"/>
  <c r="AZ590" i="21"/>
  <c r="AP593" i="21"/>
  <c r="AZ593" i="21"/>
  <c r="AQ596" i="21"/>
  <c r="AZ596" i="21"/>
  <c r="AO599" i="21"/>
  <c r="AZ599" i="21"/>
  <c r="AS602" i="21"/>
  <c r="AZ602" i="21"/>
  <c r="AP605" i="21"/>
  <c r="AZ605" i="21"/>
  <c r="AQ608" i="21"/>
  <c r="AZ608" i="21"/>
  <c r="AO620" i="21"/>
  <c r="AZ620" i="21"/>
  <c r="AO623" i="21"/>
  <c r="AZ623" i="21"/>
  <c r="AS629" i="21"/>
  <c r="AZ629" i="21"/>
  <c r="AO656" i="21"/>
  <c r="AZ656" i="21"/>
  <c r="AS659" i="21"/>
  <c r="AZ659" i="21"/>
  <c r="AS662" i="21"/>
  <c r="AZ662" i="21"/>
  <c r="AS668" i="21"/>
  <c r="AZ668" i="21"/>
  <c r="AO695" i="21"/>
  <c r="AZ695" i="21"/>
  <c r="AQ698" i="21"/>
  <c r="AZ698" i="21"/>
  <c r="AO704" i="21"/>
  <c r="AZ704" i="21"/>
  <c r="AQ707" i="21"/>
  <c r="AZ707" i="21"/>
  <c r="AQ710" i="21"/>
  <c r="AZ710" i="21"/>
  <c r="AP713" i="21"/>
  <c r="AZ713" i="21"/>
  <c r="AO716" i="21"/>
  <c r="AZ716" i="21"/>
  <c r="AQ731" i="21"/>
  <c r="AZ731" i="21"/>
  <c r="AP740" i="21"/>
  <c r="AZ740" i="21"/>
  <c r="AO17" i="21"/>
  <c r="AZ17" i="21"/>
  <c r="AS62" i="21"/>
  <c r="AZ62" i="21"/>
  <c r="AP65" i="21"/>
  <c r="AZ65" i="21"/>
  <c r="AS74" i="21"/>
  <c r="AZ74" i="21"/>
  <c r="AO77" i="21"/>
  <c r="AZ77" i="21"/>
  <c r="AS80" i="21"/>
  <c r="AZ80" i="21"/>
  <c r="AS125" i="21"/>
  <c r="AZ125" i="21"/>
  <c r="AQ137" i="21"/>
  <c r="AZ137" i="21"/>
  <c r="AO140" i="21"/>
  <c r="AZ140" i="21"/>
  <c r="AQ143" i="21"/>
  <c r="AZ143" i="21"/>
  <c r="AP149" i="21"/>
  <c r="AZ149" i="21"/>
  <c r="AS158" i="21"/>
  <c r="AZ158" i="21"/>
  <c r="AQ167" i="21"/>
  <c r="AZ167" i="21"/>
  <c r="AQ197" i="21"/>
  <c r="AZ197" i="21"/>
  <c r="AP215" i="21"/>
  <c r="AZ215" i="21"/>
  <c r="AQ221" i="21"/>
  <c r="AZ221" i="21"/>
  <c r="AP233" i="21"/>
  <c r="AZ233" i="21"/>
  <c r="AS500" i="21"/>
  <c r="AZ500" i="21"/>
  <c r="AQ503" i="21"/>
  <c r="AZ503" i="21"/>
  <c r="AP506" i="21"/>
  <c r="AZ506" i="21"/>
  <c r="AS512" i="21"/>
  <c r="AZ512" i="21"/>
  <c r="AS524" i="21"/>
  <c r="AZ524" i="21"/>
  <c r="AO527" i="21"/>
  <c r="AZ527" i="21"/>
  <c r="AS533" i="21"/>
  <c r="AZ533" i="21"/>
  <c r="AS536" i="21"/>
  <c r="AZ536" i="21"/>
  <c r="AP566" i="21"/>
  <c r="AZ566" i="21"/>
  <c r="AS578" i="21"/>
  <c r="AZ578" i="21"/>
  <c r="AQ584" i="21"/>
  <c r="AZ584" i="21"/>
  <c r="AS614" i="21"/>
  <c r="AZ614" i="21"/>
  <c r="AP635" i="21"/>
  <c r="AZ635" i="21"/>
  <c r="AS638" i="21"/>
  <c r="AZ638" i="21"/>
  <c r="AS641" i="21"/>
  <c r="AZ641" i="21"/>
  <c r="AS644" i="21"/>
  <c r="AZ644" i="21"/>
  <c r="AQ647" i="21"/>
  <c r="AZ647" i="21"/>
  <c r="AP650" i="21"/>
  <c r="AZ650" i="21"/>
  <c r="AO683" i="21"/>
  <c r="AZ683" i="21"/>
  <c r="AQ722" i="21"/>
  <c r="AZ722" i="21"/>
  <c r="AP725" i="21"/>
  <c r="AZ725" i="21"/>
  <c r="AP737" i="21"/>
  <c r="AZ737" i="21"/>
  <c r="AQ743" i="21"/>
  <c r="AZ743" i="21"/>
  <c r="AS746" i="21"/>
  <c r="AZ746" i="21"/>
  <c r="AP749" i="21"/>
  <c r="AZ749" i="21"/>
  <c r="AP752" i="21"/>
  <c r="AZ752" i="21"/>
  <c r="AP755" i="21"/>
  <c r="AZ755" i="21"/>
  <c r="AQ758" i="21"/>
  <c r="AZ758" i="21"/>
  <c r="AP761" i="21"/>
  <c r="AZ761" i="21"/>
  <c r="AP764" i="21"/>
  <c r="AZ764" i="21"/>
  <c r="AS767" i="21"/>
  <c r="AZ767" i="21"/>
  <c r="AP770" i="21"/>
  <c r="AZ770" i="21"/>
  <c r="AP773" i="21"/>
  <c r="AZ773" i="21"/>
  <c r="AP776" i="21"/>
  <c r="AZ776" i="21"/>
  <c r="AS779" i="21"/>
  <c r="AZ779" i="21"/>
  <c r="AQ782" i="21"/>
  <c r="AZ782" i="21"/>
  <c r="AP785" i="21"/>
  <c r="AZ785" i="21"/>
  <c r="AP788" i="21"/>
  <c r="AZ788" i="21"/>
  <c r="AS791" i="21"/>
  <c r="AZ791" i="21"/>
  <c r="AQ275" i="21"/>
  <c r="AZ275" i="21"/>
  <c r="AS278" i="21"/>
  <c r="AZ278" i="21"/>
  <c r="AQ281" i="21"/>
  <c r="AZ281" i="21"/>
  <c r="AS284" i="21"/>
  <c r="AZ284" i="21"/>
  <c r="AP314" i="21"/>
  <c r="AZ314" i="21"/>
  <c r="AP329" i="21"/>
  <c r="AZ329" i="21"/>
  <c r="AO332" i="21"/>
  <c r="AZ332" i="21"/>
  <c r="AQ341" i="21"/>
  <c r="AZ341" i="21"/>
  <c r="AQ365" i="21"/>
  <c r="AZ365" i="21"/>
  <c r="AQ368" i="21"/>
  <c r="AZ368" i="21"/>
  <c r="AS371" i="21"/>
  <c r="AZ371" i="21"/>
  <c r="AQ380" i="21"/>
  <c r="AZ380" i="21"/>
  <c r="AS383" i="21"/>
  <c r="AZ383" i="21"/>
  <c r="AS395" i="21"/>
  <c r="AZ395" i="21"/>
  <c r="AQ398" i="21"/>
  <c r="AZ398" i="21"/>
  <c r="AQ401" i="21"/>
  <c r="AZ401" i="21"/>
  <c r="AS404" i="21"/>
  <c r="AZ404" i="21"/>
  <c r="AS419" i="21"/>
  <c r="AZ419" i="21"/>
  <c r="AP452" i="21"/>
  <c r="AZ452" i="21"/>
  <c r="AP464" i="21"/>
  <c r="AZ464" i="21"/>
  <c r="AQ470" i="21"/>
  <c r="AZ470" i="21"/>
  <c r="AP485" i="21"/>
  <c r="AZ485" i="21"/>
  <c r="AS494" i="21"/>
  <c r="AZ494" i="21"/>
  <c r="AS53" i="21"/>
  <c r="AZ53" i="21"/>
  <c r="AS68" i="21"/>
  <c r="AZ68" i="21"/>
  <c r="AQ86" i="21"/>
  <c r="AZ86" i="21"/>
  <c r="AO89" i="21"/>
  <c r="AZ89" i="21"/>
  <c r="AS92" i="21"/>
  <c r="AZ92" i="21"/>
  <c r="AQ98" i="21"/>
  <c r="AZ98" i="21"/>
  <c r="AO101" i="21"/>
  <c r="AZ101" i="21"/>
  <c r="AS104" i="21"/>
  <c r="AZ104" i="21"/>
  <c r="AS113" i="21"/>
  <c r="AZ113" i="21"/>
  <c r="AS116" i="21"/>
  <c r="AZ116" i="21"/>
  <c r="AS128" i="21"/>
  <c r="AZ128" i="21"/>
  <c r="AS152" i="21"/>
  <c r="AZ152" i="21"/>
  <c r="AS155" i="21"/>
  <c r="AZ155" i="21"/>
  <c r="AS161" i="21"/>
  <c r="AZ161" i="21"/>
  <c r="AO164" i="21"/>
  <c r="AZ164" i="21"/>
  <c r="AS170" i="21"/>
  <c r="AZ170" i="21"/>
  <c r="AP173" i="21"/>
  <c r="AZ173" i="21"/>
  <c r="AO176" i="21"/>
  <c r="AZ176" i="21"/>
  <c r="AP191" i="21"/>
  <c r="AZ191" i="21"/>
  <c r="AP209" i="21"/>
  <c r="AZ209" i="21"/>
  <c r="AP227" i="21"/>
  <c r="AZ227" i="21"/>
  <c r="AQ239" i="21"/>
  <c r="AZ239" i="21"/>
  <c r="AS242" i="21"/>
  <c r="AZ242" i="21"/>
  <c r="AO245" i="21"/>
  <c r="AZ245" i="21"/>
  <c r="AP251" i="21"/>
  <c r="AZ251" i="21"/>
  <c r="AO257" i="21"/>
  <c r="AZ257" i="21"/>
  <c r="AS266" i="21"/>
  <c r="AZ266" i="21"/>
  <c r="AP269" i="21"/>
  <c r="AZ269" i="21"/>
  <c r="AQ293" i="21"/>
  <c r="AZ293" i="21"/>
  <c r="AO296" i="21"/>
  <c r="AZ296" i="21"/>
  <c r="AP299" i="21"/>
  <c r="AZ299" i="21"/>
  <c r="AP302" i="21"/>
  <c r="AZ302" i="21"/>
  <c r="AO308" i="21"/>
  <c r="AZ308" i="21"/>
  <c r="AQ320" i="21"/>
  <c r="AZ320" i="21"/>
  <c r="AO344" i="21"/>
  <c r="AZ344" i="21"/>
  <c r="AS347" i="21"/>
  <c r="AZ347" i="21"/>
  <c r="AQ350" i="21"/>
  <c r="AZ350" i="21"/>
  <c r="AQ353" i="21"/>
  <c r="AZ353" i="21"/>
  <c r="AP356" i="21"/>
  <c r="AZ356" i="21"/>
  <c r="AS359" i="21"/>
  <c r="AZ359" i="21"/>
  <c r="AO389" i="21"/>
  <c r="AZ389" i="21"/>
  <c r="AQ410" i="21"/>
  <c r="AZ410" i="21"/>
  <c r="AS413" i="21"/>
  <c r="AZ413" i="21"/>
  <c r="AS425" i="21"/>
  <c r="AZ425" i="21"/>
  <c r="AP431" i="21"/>
  <c r="AZ431" i="21"/>
  <c r="AQ434" i="21"/>
  <c r="AZ434" i="21"/>
  <c r="AS437" i="21"/>
  <c r="AZ437" i="21"/>
  <c r="AP440" i="21"/>
  <c r="AZ440" i="21"/>
  <c r="AQ443" i="21"/>
  <c r="AZ443" i="21"/>
  <c r="AP458" i="21"/>
  <c r="AZ458" i="21"/>
  <c r="AP476" i="21"/>
  <c r="AZ476" i="21"/>
  <c r="AQ479" i="21"/>
  <c r="AZ479" i="21"/>
  <c r="AO5" i="21"/>
  <c r="AZ5" i="21"/>
  <c r="AQ14" i="21"/>
  <c r="AZ14" i="21"/>
  <c r="AQ29" i="21"/>
  <c r="AZ29" i="21"/>
  <c r="AS38" i="21"/>
  <c r="AZ38" i="21"/>
  <c r="AS56" i="21"/>
  <c r="AZ56" i="21"/>
  <c r="AO9" i="21"/>
  <c r="AZ9" i="21"/>
  <c r="AQ18" i="21"/>
  <c r="AZ18" i="21"/>
  <c r="AP27" i="21"/>
  <c r="AZ27" i="21"/>
  <c r="AO36" i="21"/>
  <c r="AZ36" i="21"/>
  <c r="AQ45" i="21"/>
  <c r="AZ45" i="21"/>
  <c r="AS54" i="21"/>
  <c r="AZ54" i="21"/>
  <c r="AP57" i="21"/>
  <c r="AZ57" i="21"/>
  <c r="AO66" i="21"/>
  <c r="AZ66" i="21"/>
  <c r="AQ75" i="21"/>
  <c r="AZ75" i="21"/>
  <c r="AP81" i="21"/>
  <c r="AZ81" i="21"/>
  <c r="AQ90" i="21"/>
  <c r="AZ90" i="21"/>
  <c r="AS117" i="21"/>
  <c r="AZ117" i="21"/>
  <c r="AS126" i="21"/>
  <c r="AZ126" i="21"/>
  <c r="AQ162" i="21"/>
  <c r="AZ162" i="21"/>
  <c r="AP570" i="21"/>
  <c r="AZ570" i="21"/>
  <c r="AP576" i="21"/>
  <c r="AZ576" i="21"/>
  <c r="AO579" i="21"/>
  <c r="AZ579" i="21"/>
  <c r="AO585" i="21"/>
  <c r="AZ585" i="21"/>
  <c r="AQ588" i="21"/>
  <c r="AZ588" i="21"/>
  <c r="AS594" i="21"/>
  <c r="AZ594" i="21"/>
  <c r="AP597" i="21"/>
  <c r="AZ597" i="21"/>
  <c r="AQ600" i="21"/>
  <c r="AZ600" i="21"/>
  <c r="AS603" i="21"/>
  <c r="AZ603" i="21"/>
  <c r="AS606" i="21"/>
  <c r="AZ606" i="21"/>
  <c r="AP609" i="21"/>
  <c r="AZ609" i="21"/>
  <c r="AQ612" i="21"/>
  <c r="AZ612" i="21"/>
  <c r="AP615" i="21"/>
  <c r="AZ615" i="21"/>
  <c r="AP618" i="21"/>
  <c r="AZ618" i="21"/>
  <c r="AP621" i="21"/>
  <c r="AZ621" i="21"/>
  <c r="AQ624" i="21"/>
  <c r="AZ624" i="21"/>
  <c r="AS627" i="21"/>
  <c r="AZ627" i="21"/>
  <c r="AO630" i="21"/>
  <c r="AZ630" i="21"/>
  <c r="AP633" i="21"/>
  <c r="AZ633" i="21"/>
  <c r="AQ636" i="21"/>
  <c r="AZ636" i="21"/>
  <c r="AO639" i="21"/>
  <c r="AZ639" i="21"/>
  <c r="AO642" i="21"/>
  <c r="AZ642" i="21"/>
  <c r="AO645" i="21"/>
  <c r="AZ645" i="21"/>
  <c r="AQ651" i="21"/>
  <c r="AZ651" i="21"/>
  <c r="AS654" i="21"/>
  <c r="AZ654" i="21"/>
  <c r="AP657" i="21"/>
  <c r="AZ657" i="21"/>
  <c r="AP663" i="21"/>
  <c r="AZ663" i="21"/>
  <c r="AP666" i="21"/>
  <c r="AZ666" i="21"/>
  <c r="AS678" i="21"/>
  <c r="AZ678" i="21"/>
  <c r="AO693" i="21"/>
  <c r="AZ693" i="21"/>
  <c r="AS702" i="21"/>
  <c r="AZ702" i="21"/>
  <c r="AP705" i="21"/>
  <c r="AZ705" i="21"/>
  <c r="AS711" i="21"/>
  <c r="AZ711" i="21"/>
  <c r="AQ714" i="21"/>
  <c r="AZ714" i="21"/>
  <c r="AP717" i="21"/>
  <c r="AZ717" i="21"/>
  <c r="AO720" i="21"/>
  <c r="AZ720" i="21"/>
  <c r="AO723" i="21"/>
  <c r="AZ723" i="21"/>
  <c r="AS726" i="21"/>
  <c r="AZ726" i="21"/>
  <c r="AP729" i="21"/>
  <c r="AZ729" i="21"/>
  <c r="AP732" i="21"/>
  <c r="AZ732" i="21"/>
  <c r="AS735" i="21"/>
  <c r="AZ735" i="21"/>
  <c r="AS738" i="21"/>
  <c r="AZ738" i="21"/>
  <c r="AP741" i="21"/>
  <c r="AZ741" i="21"/>
  <c r="AP744" i="21"/>
  <c r="AZ744" i="21"/>
  <c r="AS747" i="21"/>
  <c r="AZ747" i="21"/>
  <c r="AP750" i="21"/>
  <c r="AZ750" i="21"/>
  <c r="AP753" i="21"/>
  <c r="AZ753" i="21"/>
  <c r="AP756" i="21"/>
  <c r="AZ756" i="21"/>
  <c r="AP759" i="21"/>
  <c r="AZ759" i="21"/>
  <c r="AQ762" i="21"/>
  <c r="AZ762" i="21"/>
  <c r="AP765" i="21"/>
  <c r="AZ765" i="21"/>
  <c r="AP768" i="21"/>
  <c r="AZ768" i="21"/>
  <c r="AS771" i="21"/>
  <c r="AZ771" i="21"/>
  <c r="AS774" i="21"/>
  <c r="AZ774" i="21"/>
  <c r="AP777" i="21"/>
  <c r="AZ777" i="21"/>
  <c r="AP780" i="21"/>
  <c r="AZ780" i="21"/>
  <c r="AS783" i="21"/>
  <c r="AZ783" i="21"/>
  <c r="AS786" i="21"/>
  <c r="AZ786" i="21"/>
  <c r="AP789" i="21"/>
  <c r="AZ789" i="21"/>
  <c r="AQ792" i="21"/>
  <c r="AZ792" i="21"/>
  <c r="AP32" i="21"/>
  <c r="AZ32" i="21"/>
  <c r="AS41" i="21"/>
  <c r="AZ41" i="21"/>
  <c r="AQ59" i="21"/>
  <c r="AZ59" i="21"/>
  <c r="AS6" i="21"/>
  <c r="AZ6" i="21"/>
  <c r="AP15" i="21"/>
  <c r="AZ15" i="21"/>
  <c r="AS24" i="21"/>
  <c r="AZ24" i="21"/>
  <c r="AP33" i="21"/>
  <c r="AZ33" i="21"/>
  <c r="AO48" i="21"/>
  <c r="AZ48" i="21"/>
  <c r="AS72" i="21"/>
  <c r="AZ72" i="21"/>
  <c r="AO78" i="21"/>
  <c r="AZ78" i="21"/>
  <c r="AS84" i="21"/>
  <c r="AZ84" i="21"/>
  <c r="AO93" i="21"/>
  <c r="AZ93" i="21"/>
  <c r="AS96" i="21"/>
  <c r="AZ96" i="21"/>
  <c r="AO105" i="21"/>
  <c r="AZ105" i="21"/>
  <c r="AS132" i="21"/>
  <c r="AZ132" i="21"/>
  <c r="AS159" i="21"/>
  <c r="AZ159" i="21"/>
  <c r="AO168" i="21"/>
  <c r="AZ168" i="21"/>
  <c r="AP186" i="21"/>
  <c r="AZ186" i="21"/>
  <c r="AQ438" i="21"/>
  <c r="AZ438" i="21"/>
  <c r="AS447" i="21"/>
  <c r="AZ447" i="21"/>
  <c r="AQ450" i="21"/>
  <c r="AZ450" i="21"/>
  <c r="AP453" i="21"/>
  <c r="AZ453" i="21"/>
  <c r="AS462" i="21"/>
  <c r="AZ462" i="21"/>
  <c r="AP468" i="21"/>
  <c r="AZ468" i="21"/>
  <c r="AQ471" i="21"/>
  <c r="AZ471" i="21"/>
  <c r="AO474" i="21"/>
  <c r="AZ474" i="21"/>
  <c r="AP477" i="21"/>
  <c r="AZ477" i="21"/>
  <c r="AP480" i="21"/>
  <c r="AZ480" i="21"/>
  <c r="AQ486" i="21"/>
  <c r="AZ486" i="21"/>
  <c r="AO489" i="21"/>
  <c r="AZ489" i="21"/>
  <c r="AO495" i="21"/>
  <c r="AZ495" i="21"/>
  <c r="AP498" i="21"/>
  <c r="AZ498" i="21"/>
  <c r="AS501" i="21"/>
  <c r="AZ501" i="21"/>
  <c r="AS504" i="21"/>
  <c r="AZ504" i="21"/>
  <c r="AO510" i="21"/>
  <c r="AZ510" i="21"/>
  <c r="AS513" i="21"/>
  <c r="AZ513" i="21"/>
  <c r="AS516" i="21"/>
  <c r="AZ516" i="21"/>
  <c r="AQ519" i="21"/>
  <c r="AZ519" i="21"/>
  <c r="AS528" i="21"/>
  <c r="AZ528" i="21"/>
  <c r="AS534" i="21"/>
  <c r="AZ534" i="21"/>
  <c r="AS540" i="21"/>
  <c r="AZ540" i="21"/>
  <c r="AS543" i="21"/>
  <c r="AZ543" i="21"/>
  <c r="AS549" i="21"/>
  <c r="AZ549" i="21"/>
  <c r="AS552" i="21"/>
  <c r="AZ552" i="21"/>
  <c r="AS555" i="21"/>
  <c r="AZ555" i="21"/>
  <c r="AO558" i="21"/>
  <c r="AZ558" i="21"/>
  <c r="AQ564" i="21"/>
  <c r="AZ564" i="21"/>
  <c r="AP243" i="21"/>
  <c r="AZ243" i="21"/>
  <c r="AS246" i="21"/>
  <c r="AZ246" i="21"/>
  <c r="AO249" i="21"/>
  <c r="AZ249" i="21"/>
  <c r="AS270" i="21"/>
  <c r="AZ270" i="21"/>
  <c r="AQ273" i="21"/>
  <c r="AZ273" i="21"/>
  <c r="AP300" i="21"/>
  <c r="AZ300" i="21"/>
  <c r="AP303" i="21"/>
  <c r="AZ303" i="21"/>
  <c r="AP306" i="21"/>
  <c r="AZ306" i="21"/>
  <c r="AP309" i="21"/>
  <c r="AZ309" i="21"/>
  <c r="AP312" i="21"/>
  <c r="AZ312" i="21"/>
  <c r="AQ324" i="21"/>
  <c r="AZ324" i="21"/>
  <c r="AO327" i="21"/>
  <c r="AZ327" i="21"/>
  <c r="AS330" i="21"/>
  <c r="AZ330" i="21"/>
  <c r="AS387" i="21"/>
  <c r="AZ387" i="21"/>
  <c r="AQ390" i="21"/>
  <c r="AZ390" i="21"/>
  <c r="AQ393" i="21"/>
  <c r="AZ393" i="21"/>
  <c r="AQ396" i="21"/>
  <c r="AZ396" i="21"/>
  <c r="AQ414" i="21"/>
  <c r="AZ414" i="21"/>
  <c r="AS417" i="21"/>
  <c r="AZ417" i="21"/>
  <c r="AQ420" i="21"/>
  <c r="AZ420" i="21"/>
  <c r="AS429" i="21"/>
  <c r="AZ429" i="21"/>
  <c r="AP11" i="21"/>
  <c r="AZ11" i="21"/>
  <c r="AP20" i="21"/>
  <c r="AZ20" i="21"/>
  <c r="AS26" i="21"/>
  <c r="AZ26" i="21"/>
  <c r="AP35" i="21"/>
  <c r="AZ35" i="21"/>
  <c r="AP50" i="21"/>
  <c r="AZ50" i="21"/>
  <c r="AP3" i="21"/>
  <c r="AZ3" i="21"/>
  <c r="AP12" i="21"/>
  <c r="AZ12" i="21"/>
  <c r="AS21" i="21"/>
  <c r="AZ21" i="21"/>
  <c r="AP30" i="21"/>
  <c r="AZ30" i="21"/>
  <c r="AQ42" i="21"/>
  <c r="AZ42" i="21"/>
  <c r="AQ51" i="21"/>
  <c r="AZ51" i="21"/>
  <c r="AO69" i="21"/>
  <c r="AZ69" i="21"/>
  <c r="AQ102" i="21"/>
  <c r="AZ102" i="21"/>
  <c r="AS108" i="21"/>
  <c r="AZ108" i="21"/>
  <c r="AS114" i="21"/>
  <c r="AZ114" i="21"/>
  <c r="AS120" i="21"/>
  <c r="AZ120" i="21"/>
  <c r="AS129" i="21"/>
  <c r="AZ129" i="21"/>
  <c r="AQ144" i="21"/>
  <c r="AZ144" i="21"/>
  <c r="AP147" i="21"/>
  <c r="AZ147" i="21"/>
  <c r="AO153" i="21"/>
  <c r="AZ153" i="21"/>
  <c r="AP156" i="21"/>
  <c r="AZ156" i="21"/>
  <c r="AP165" i="21"/>
  <c r="AZ165" i="21"/>
  <c r="AS174" i="21"/>
  <c r="AZ174" i="21"/>
  <c r="AS177" i="21"/>
  <c r="AZ177" i="21"/>
  <c r="AP180" i="21"/>
  <c r="AZ180" i="21"/>
  <c r="AS183" i="21"/>
  <c r="AZ183" i="21"/>
  <c r="AP192" i="21"/>
  <c r="AZ192" i="21"/>
  <c r="AP195" i="21"/>
  <c r="AZ195" i="21"/>
  <c r="AP198" i="21"/>
  <c r="AZ198" i="21"/>
  <c r="AP201" i="21"/>
  <c r="AZ201" i="21"/>
  <c r="AP204" i="21"/>
  <c r="AZ204" i="21"/>
  <c r="AS207" i="21"/>
  <c r="AZ207" i="21"/>
  <c r="AP210" i="21"/>
  <c r="AZ210" i="21"/>
  <c r="AO213" i="21"/>
  <c r="AZ213" i="21"/>
  <c r="AP216" i="21"/>
  <c r="AZ216" i="21"/>
  <c r="AP219" i="21"/>
  <c r="AZ219" i="21"/>
  <c r="AS222" i="21"/>
  <c r="AZ222" i="21"/>
  <c r="AP231" i="21"/>
  <c r="AZ231" i="21"/>
  <c r="AP255" i="21"/>
  <c r="AZ255" i="21"/>
  <c r="AQ279" i="21"/>
  <c r="AZ279" i="21"/>
  <c r="AS288" i="21"/>
  <c r="AZ288" i="21"/>
  <c r="AP291" i="21"/>
  <c r="AZ291" i="21"/>
  <c r="AS294" i="21"/>
  <c r="AZ294" i="21"/>
  <c r="AP318" i="21"/>
  <c r="AZ318" i="21"/>
  <c r="AS339" i="21"/>
  <c r="AZ339" i="21"/>
  <c r="AS342" i="21"/>
  <c r="AZ342" i="21"/>
  <c r="AS351" i="21"/>
  <c r="AZ351" i="21"/>
  <c r="AQ357" i="21"/>
  <c r="AZ357" i="21"/>
  <c r="AS363" i="21"/>
  <c r="AZ363" i="21"/>
  <c r="AQ366" i="21"/>
  <c r="AZ366" i="21"/>
  <c r="AP369" i="21"/>
  <c r="AZ369" i="21"/>
  <c r="AS372" i="21"/>
  <c r="AZ372" i="21"/>
  <c r="AQ381" i="21"/>
  <c r="AZ381" i="21"/>
  <c r="AQ405" i="21"/>
  <c r="AZ405" i="21"/>
  <c r="AP408" i="21"/>
  <c r="AZ408" i="21"/>
  <c r="AP7" i="21"/>
  <c r="AZ7" i="21"/>
  <c r="AP16" i="21"/>
  <c r="AZ16" i="21"/>
  <c r="AQ25" i="21"/>
  <c r="AZ25" i="21"/>
  <c r="AP34" i="21"/>
  <c r="AZ34" i="21"/>
  <c r="AS61" i="21"/>
  <c r="AZ61" i="21"/>
  <c r="AO85" i="21"/>
  <c r="AZ85" i="21"/>
  <c r="AO97" i="21"/>
  <c r="AZ97" i="21"/>
  <c r="AS178" i="21"/>
  <c r="AZ178" i="21"/>
  <c r="AS229" i="21"/>
  <c r="AZ229" i="21"/>
  <c r="AS604" i="21"/>
  <c r="AZ604" i="21"/>
  <c r="AQ607" i="21"/>
  <c r="AZ607" i="21"/>
  <c r="AS610" i="21"/>
  <c r="AZ610" i="21"/>
  <c r="AP613" i="21"/>
  <c r="AZ613" i="21"/>
  <c r="AQ616" i="21"/>
  <c r="AZ616" i="21"/>
  <c r="AS619" i="21"/>
  <c r="AZ619" i="21"/>
  <c r="AS622" i="21"/>
  <c r="AZ622" i="21"/>
  <c r="AS631" i="21"/>
  <c r="AZ631" i="21"/>
  <c r="AP634" i="21"/>
  <c r="AZ634" i="21"/>
  <c r="AQ637" i="21"/>
  <c r="AZ637" i="21"/>
  <c r="AS643" i="21"/>
  <c r="AZ643" i="21"/>
  <c r="AP646" i="21"/>
  <c r="AZ646" i="21"/>
  <c r="AQ649" i="21"/>
  <c r="AZ649" i="21"/>
  <c r="AQ655" i="21"/>
  <c r="AZ655" i="21"/>
  <c r="AO658" i="21"/>
  <c r="AZ658" i="21"/>
  <c r="AP661" i="21"/>
  <c r="AZ661" i="21"/>
  <c r="AQ664" i="21"/>
  <c r="AZ664" i="21"/>
  <c r="AS667" i="21"/>
  <c r="AZ667" i="21"/>
  <c r="AP670" i="21"/>
  <c r="AZ670" i="21"/>
  <c r="AQ676" i="21"/>
  <c r="AZ676" i="21"/>
  <c r="AS682" i="21"/>
  <c r="AZ682" i="21"/>
  <c r="AQ685" i="21"/>
  <c r="AZ685" i="21"/>
  <c r="AQ691" i="21"/>
  <c r="AZ691" i="21"/>
  <c r="AO703" i="21"/>
  <c r="AZ703" i="21"/>
  <c r="AP706" i="21"/>
  <c r="AZ706" i="21"/>
  <c r="AP709" i="21"/>
  <c r="AZ709" i="21"/>
  <c r="AS715" i="21"/>
  <c r="AZ715" i="21"/>
  <c r="AS718" i="21"/>
  <c r="AZ718" i="21"/>
  <c r="AP721" i="21"/>
  <c r="AZ721" i="21"/>
  <c r="AP727" i="21"/>
  <c r="AZ727" i="21"/>
  <c r="AQ730" i="21"/>
  <c r="AZ730" i="21"/>
  <c r="AP733" i="21"/>
  <c r="AZ733" i="21"/>
  <c r="AP739" i="21"/>
  <c r="AZ739" i="21"/>
  <c r="AQ742" i="21"/>
  <c r="AZ742" i="21"/>
  <c r="AP745" i="21"/>
  <c r="AZ745" i="21"/>
  <c r="AS751" i="21"/>
  <c r="AZ751" i="21"/>
  <c r="AS754" i="21"/>
  <c r="AZ754" i="21"/>
  <c r="AP757" i="21"/>
  <c r="AZ757" i="21"/>
  <c r="AP760" i="21"/>
  <c r="AZ760" i="21"/>
  <c r="AP763" i="21"/>
  <c r="AZ763" i="21"/>
  <c r="AS766" i="21"/>
  <c r="AZ766" i="21"/>
  <c r="AP769" i="21"/>
  <c r="AZ769" i="21"/>
  <c r="AP772" i="21"/>
  <c r="AZ772" i="21"/>
  <c r="AS775" i="21"/>
  <c r="AZ775" i="21"/>
  <c r="AQ778" i="21"/>
  <c r="AZ778" i="21"/>
  <c r="AP781" i="21"/>
  <c r="AZ781" i="21"/>
  <c r="AP784" i="21"/>
  <c r="AZ784" i="21"/>
  <c r="AS787" i="21"/>
  <c r="AZ787" i="21"/>
  <c r="AP790" i="21"/>
  <c r="AZ790" i="21"/>
  <c r="AP8" i="21"/>
  <c r="AZ8" i="21"/>
  <c r="AP4" i="21"/>
  <c r="AZ4" i="21"/>
  <c r="AS10" i="21"/>
  <c r="AZ10" i="21"/>
  <c r="AP19" i="21"/>
  <c r="AZ19" i="21"/>
  <c r="AS22" i="21"/>
  <c r="AZ22" i="21"/>
  <c r="AP28" i="21"/>
  <c r="AZ28" i="21"/>
  <c r="AP31" i="21"/>
  <c r="AZ31" i="21"/>
  <c r="AS37" i="21"/>
  <c r="AZ37" i="21"/>
  <c r="AQ43" i="21"/>
  <c r="AZ43" i="21"/>
  <c r="AP46" i="21"/>
  <c r="AZ46" i="21"/>
  <c r="AO55" i="21"/>
  <c r="AZ55" i="21"/>
  <c r="AS58" i="21"/>
  <c r="AZ58" i="21"/>
  <c r="AS73" i="21"/>
  <c r="AZ73" i="21"/>
  <c r="AS76" i="21"/>
  <c r="AZ76" i="21"/>
  <c r="AQ82" i="21"/>
  <c r="AZ82" i="21"/>
  <c r="AS88" i="21"/>
  <c r="AZ88" i="21"/>
  <c r="AQ106" i="21"/>
  <c r="AZ106" i="21"/>
  <c r="AS109" i="21"/>
  <c r="AZ109" i="21"/>
  <c r="AS112" i="21"/>
  <c r="AZ112" i="21"/>
  <c r="AS118" i="21"/>
  <c r="AZ118" i="21"/>
  <c r="AS133" i="21"/>
  <c r="AZ133" i="21"/>
  <c r="AP136" i="21"/>
  <c r="AZ136" i="21"/>
  <c r="AP139" i="21"/>
  <c r="AZ139" i="21"/>
  <c r="AO172" i="21"/>
  <c r="AZ172" i="21"/>
  <c r="AQ187" i="21"/>
  <c r="AZ187" i="21"/>
  <c r="AP190" i="21"/>
  <c r="AZ190" i="21"/>
  <c r="AQ193" i="21"/>
  <c r="AZ193" i="21"/>
  <c r="AP199" i="21"/>
  <c r="AZ199" i="21"/>
  <c r="AS226" i="21"/>
  <c r="AZ226" i="21"/>
  <c r="AS238" i="21"/>
  <c r="AZ238" i="21"/>
  <c r="AQ370" i="21"/>
  <c r="AZ370" i="21"/>
  <c r="AP388" i="21"/>
  <c r="AZ388" i="21"/>
  <c r="AS400" i="21"/>
  <c r="AZ400" i="21"/>
  <c r="AS442" i="21"/>
  <c r="AZ442" i="21"/>
  <c r="AQ445" i="21"/>
  <c r="AZ445" i="21"/>
  <c r="AQ475" i="21"/>
  <c r="AZ475" i="21"/>
  <c r="AQ478" i="21"/>
  <c r="AZ478" i="21"/>
  <c r="AO481" i="21"/>
  <c r="AZ481" i="21"/>
  <c r="AQ487" i="21"/>
  <c r="AZ487" i="21"/>
  <c r="AS493" i="21"/>
  <c r="AZ493" i="21"/>
  <c r="AS517" i="21"/>
  <c r="AZ517" i="21"/>
  <c r="AS520" i="21"/>
  <c r="AZ520" i="21"/>
  <c r="AS529" i="21"/>
  <c r="AZ529" i="21"/>
  <c r="AS532" i="21"/>
  <c r="AZ532" i="21"/>
  <c r="AO535" i="21"/>
  <c r="AZ535" i="21"/>
  <c r="AO538" i="21"/>
  <c r="AZ538" i="21"/>
  <c r="AS553" i="21"/>
  <c r="AZ553" i="21"/>
  <c r="AS556" i="21"/>
  <c r="AZ556" i="21"/>
  <c r="AP565" i="21"/>
  <c r="AZ565" i="21"/>
  <c r="AQ568" i="21"/>
  <c r="AZ568" i="21"/>
  <c r="AS574" i="21"/>
  <c r="AZ574" i="21"/>
  <c r="AP577" i="21"/>
  <c r="AZ577" i="21"/>
  <c r="AQ580" i="21"/>
  <c r="AZ580" i="21"/>
  <c r="AP589" i="21"/>
  <c r="AZ589" i="21"/>
  <c r="AO595" i="21"/>
  <c r="AZ595" i="21"/>
  <c r="AP13" i="21"/>
  <c r="AZ13" i="21"/>
  <c r="AS49" i="21"/>
  <c r="AZ49" i="21"/>
  <c r="AS70" i="21"/>
  <c r="AZ70" i="21"/>
  <c r="AQ94" i="21"/>
  <c r="AZ94" i="21"/>
  <c r="AS100" i="21"/>
  <c r="AZ100" i="21"/>
  <c r="AS121" i="21"/>
  <c r="AZ121" i="21"/>
  <c r="AS124" i="21"/>
  <c r="AZ124" i="21"/>
  <c r="AQ145" i="21"/>
  <c r="AZ145" i="21"/>
  <c r="AS148" i="21"/>
  <c r="AZ148" i="21"/>
  <c r="AQ151" i="21"/>
  <c r="AZ151" i="21"/>
  <c r="AS157" i="21"/>
  <c r="AZ157" i="21"/>
  <c r="AS169" i="21"/>
  <c r="AZ169" i="21"/>
  <c r="AQ175" i="21"/>
  <c r="AZ175" i="21"/>
  <c r="AP181" i="21"/>
  <c r="AZ181" i="21"/>
  <c r="AP205" i="21"/>
  <c r="AZ205" i="21"/>
  <c r="AP211" i="21"/>
  <c r="AZ211" i="21"/>
  <c r="AO214" i="21"/>
  <c r="AZ214" i="21"/>
  <c r="AS217" i="21"/>
  <c r="AZ217" i="21"/>
  <c r="AP235" i="21"/>
  <c r="AZ235" i="21"/>
  <c r="AQ241" i="21"/>
  <c r="AZ241" i="21"/>
  <c r="AS280" i="21"/>
  <c r="AZ280" i="21"/>
  <c r="AQ283" i="21"/>
  <c r="AZ283" i="21"/>
  <c r="AS286" i="21"/>
  <c r="AZ286" i="21"/>
  <c r="AQ289" i="21"/>
  <c r="AZ289" i="21"/>
  <c r="AQ301" i="21"/>
  <c r="AZ301" i="21"/>
  <c r="AO313" i="21"/>
  <c r="AZ313" i="21"/>
  <c r="AS331" i="21"/>
  <c r="AZ331" i="21"/>
  <c r="AQ352" i="21"/>
  <c r="AZ352" i="21"/>
  <c r="AS355" i="21"/>
  <c r="AZ355" i="21"/>
  <c r="AS358" i="21"/>
  <c r="AZ358" i="21"/>
  <c r="AS376" i="21"/>
  <c r="AZ376" i="21"/>
  <c r="AO385" i="21"/>
  <c r="AZ385" i="21"/>
  <c r="AS391" i="21"/>
  <c r="AZ391" i="21"/>
  <c r="AS433" i="21"/>
  <c r="AZ433" i="21"/>
  <c r="AP451" i="21"/>
  <c r="AZ451" i="21"/>
  <c r="AP460" i="21"/>
  <c r="AZ460" i="21"/>
  <c r="AS463" i="21"/>
  <c r="AZ463" i="21"/>
  <c r="AS496" i="21"/>
  <c r="AZ496" i="21"/>
  <c r="AQ499" i="21"/>
  <c r="AZ499" i="21"/>
  <c r="AS505" i="21"/>
  <c r="AZ505" i="21"/>
  <c r="AS508" i="21"/>
  <c r="AZ508" i="21"/>
  <c r="AS511" i="21"/>
  <c r="AZ511" i="21"/>
  <c r="AS544" i="21"/>
  <c r="AZ544" i="21"/>
  <c r="AO550" i="21"/>
  <c r="AZ550" i="21"/>
  <c r="AO559" i="21"/>
  <c r="AZ559" i="21"/>
  <c r="AO594" i="21"/>
  <c r="AO643" i="21"/>
  <c r="AS605" i="21"/>
  <c r="AO785" i="21"/>
  <c r="AP193" i="21"/>
  <c r="AO301" i="21"/>
  <c r="AQ594" i="21"/>
  <c r="AO790" i="21"/>
  <c r="AQ790" i="21"/>
  <c r="AS559" i="21"/>
  <c r="AS790" i="21"/>
  <c r="AO788" i="21"/>
  <c r="AO431" i="21"/>
  <c r="AO759" i="21"/>
  <c r="AS213" i="21"/>
  <c r="AQ69" i="21"/>
  <c r="AP148" i="21"/>
  <c r="AS646" i="21"/>
  <c r="AQ623" i="21"/>
  <c r="AM320" i="21"/>
  <c r="AM422" i="21"/>
  <c r="AM521" i="21"/>
  <c r="AM648" i="21"/>
  <c r="AM267" i="21"/>
  <c r="AM273" i="21"/>
  <c r="AM311" i="21"/>
  <c r="AM649" i="21"/>
  <c r="AM211" i="21"/>
  <c r="AM661" i="21"/>
  <c r="AM670" i="21"/>
  <c r="AM676" i="21"/>
  <c r="AM387" i="21"/>
  <c r="AM414" i="21"/>
  <c r="AS618" i="21"/>
  <c r="AO647" i="21"/>
  <c r="AS759" i="21"/>
  <c r="AQ727" i="21"/>
  <c r="AQ113" i="21"/>
  <c r="AM283" i="21"/>
  <c r="AM450" i="21"/>
  <c r="AQ659" i="21"/>
  <c r="AP66" i="21"/>
  <c r="AQ295" i="21"/>
  <c r="AS498" i="21"/>
  <c r="AP707" i="21"/>
  <c r="AQ789" i="21"/>
  <c r="AS707" i="21"/>
  <c r="AM760" i="21"/>
  <c r="AO33" i="21"/>
  <c r="AS558" i="21"/>
  <c r="AO58" i="21"/>
  <c r="AP242" i="21"/>
  <c r="AM454" i="21"/>
  <c r="AM478" i="21"/>
  <c r="AM669" i="21"/>
  <c r="AM678" i="21"/>
  <c r="AO749" i="21"/>
  <c r="AO293" i="21"/>
  <c r="AO46" i="21"/>
  <c r="AP162" i="21"/>
  <c r="AO145" i="21"/>
  <c r="AP250" i="21"/>
  <c r="AP365" i="21"/>
  <c r="AP519" i="21"/>
  <c r="AM632" i="21"/>
  <c r="AM172" i="21"/>
  <c r="AM64" i="21"/>
  <c r="AM208" i="21"/>
  <c r="AS42" i="21"/>
  <c r="AS231" i="21"/>
  <c r="AO295" i="21"/>
  <c r="AS443" i="21"/>
  <c r="AS621" i="21"/>
  <c r="AQ638" i="21"/>
  <c r="AO657" i="21"/>
  <c r="AQ771" i="21"/>
  <c r="AQ751" i="21"/>
  <c r="AO783" i="21"/>
  <c r="AQ599" i="21"/>
  <c r="AO217" i="21"/>
  <c r="AO226" i="21"/>
  <c r="AO312" i="21"/>
  <c r="AS588" i="21"/>
  <c r="AP619" i="21"/>
  <c r="AO636" i="21"/>
  <c r="AS655" i="21"/>
  <c r="AM658" i="21"/>
  <c r="AS743" i="21"/>
  <c r="AO278" i="21"/>
  <c r="AM179" i="21"/>
  <c r="AS306" i="21"/>
  <c r="AP62" i="21"/>
  <c r="AS94" i="21"/>
  <c r="AS312" i="21"/>
  <c r="AQ332" i="21"/>
  <c r="AM166" i="21"/>
  <c r="AO45" i="21"/>
  <c r="AP535" i="21"/>
  <c r="AS105" i="21"/>
  <c r="AS314" i="21"/>
  <c r="AS34" i="21"/>
  <c r="AS293" i="21"/>
  <c r="AP332" i="21"/>
  <c r="AO355" i="21"/>
  <c r="AP17" i="21"/>
  <c r="AO57" i="21"/>
  <c r="AP26" i="21"/>
  <c r="AQ57" i="21"/>
  <c r="AS97" i="21"/>
  <c r="AS301" i="21"/>
  <c r="AS332" i="21"/>
  <c r="AP376" i="21"/>
  <c r="AM388" i="21"/>
  <c r="AM430" i="21"/>
  <c r="AQ495" i="21"/>
  <c r="AO631" i="21"/>
  <c r="AO650" i="21"/>
  <c r="AO729" i="21"/>
  <c r="AP74" i="21"/>
  <c r="AP296" i="21"/>
  <c r="AO353" i="21"/>
  <c r="AQ376" i="21"/>
  <c r="AS495" i="21"/>
  <c r="AS46" i="21"/>
  <c r="AQ77" i="21"/>
  <c r="AO250" i="21"/>
  <c r="AM277" i="21"/>
  <c r="AS296" i="21"/>
  <c r="AM316" i="21"/>
  <c r="AM319" i="21"/>
  <c r="AM249" i="21"/>
  <c r="AM57" i="21"/>
  <c r="AM748" i="21"/>
  <c r="AM26" i="21"/>
  <c r="AM323" i="21"/>
  <c r="AM381" i="21"/>
  <c r="AM109" i="21"/>
  <c r="AM224" i="21"/>
  <c r="AM279" i="21"/>
  <c r="AM435" i="21"/>
  <c r="AM89" i="21"/>
  <c r="AM121" i="21"/>
  <c r="AM195" i="21"/>
  <c r="AM344" i="21"/>
  <c r="AM307" i="21"/>
  <c r="AM382" i="21"/>
  <c r="AM755" i="21"/>
  <c r="AM66" i="21"/>
  <c r="AM245" i="21"/>
  <c r="AM603" i="21"/>
  <c r="AM81" i="21"/>
  <c r="AM457" i="21"/>
  <c r="AM602" i="21"/>
  <c r="AM610" i="21"/>
  <c r="AP631" i="21"/>
  <c r="AM637" i="21"/>
  <c r="AO662" i="21"/>
  <c r="AO682" i="21"/>
  <c r="AO746" i="21"/>
  <c r="AO754" i="21"/>
  <c r="AM785" i="21"/>
  <c r="AP662" i="21"/>
  <c r="AQ35" i="21"/>
  <c r="AP41" i="21"/>
  <c r="AM507" i="21"/>
  <c r="AM605" i="21"/>
  <c r="AM613" i="21"/>
  <c r="AM616" i="21"/>
  <c r="AQ662" i="21"/>
  <c r="AM716" i="21"/>
  <c r="AM738" i="21"/>
  <c r="AM741" i="21"/>
  <c r="AQ785" i="21"/>
  <c r="AQ13" i="21"/>
  <c r="AM251" i="21"/>
  <c r="AS478" i="21"/>
  <c r="AM427" i="21"/>
  <c r="AM441" i="21"/>
  <c r="AS5" i="21"/>
  <c r="AQ46" i="21"/>
  <c r="AM49" i="21"/>
  <c r="AM73" i="21"/>
  <c r="AQ149" i="21"/>
  <c r="AM185" i="21"/>
  <c r="AM227" i="21"/>
  <c r="AS235" i="21"/>
  <c r="AM238" i="21"/>
  <c r="AO246" i="21"/>
  <c r="AM263" i="21"/>
  <c r="AP301" i="21"/>
  <c r="AP340" i="21"/>
  <c r="AO401" i="21"/>
  <c r="AM404" i="21"/>
  <c r="AO470" i="21"/>
  <c r="AQ605" i="21"/>
  <c r="AQ621" i="21"/>
  <c r="AP655" i="21"/>
  <c r="AO221" i="21"/>
  <c r="AO359" i="21"/>
  <c r="AS527" i="21"/>
  <c r="AS13" i="21"/>
  <c r="AO54" i="21"/>
  <c r="AM268" i="21"/>
  <c r="AQ54" i="21"/>
  <c r="AO70" i="21"/>
  <c r="AO309" i="21"/>
  <c r="AO349" i="21"/>
  <c r="AO393" i="21"/>
  <c r="AO404" i="21"/>
  <c r="AP129" i="21"/>
  <c r="AQ129" i="21"/>
  <c r="AP221" i="21"/>
  <c r="AP238" i="21"/>
  <c r="AQ73" i="21"/>
  <c r="AP78" i="21"/>
  <c r="AQ233" i="21"/>
  <c r="AM255" i="21"/>
  <c r="AM275" i="21"/>
  <c r="AQ299" i="21"/>
  <c r="AO304" i="21"/>
  <c r="AQ309" i="21"/>
  <c r="AO316" i="21"/>
  <c r="AS385" i="21"/>
  <c r="AS396" i="21"/>
  <c r="AP404" i="21"/>
  <c r="AP436" i="21"/>
  <c r="AM462" i="21"/>
  <c r="AP608" i="21"/>
  <c r="AP643" i="21"/>
  <c r="AQ650" i="21"/>
  <c r="AS714" i="21"/>
  <c r="AS727" i="21"/>
  <c r="AQ763" i="21"/>
  <c r="AP381" i="21"/>
  <c r="AP22" i="21"/>
  <c r="AO266" i="21"/>
  <c r="AO14" i="21"/>
  <c r="AO42" i="21"/>
  <c r="AP90" i="21"/>
  <c r="AP133" i="21"/>
  <c r="AP197" i="21"/>
  <c r="AS233" i="21"/>
  <c r="AQ255" i="21"/>
  <c r="AM261" i="21"/>
  <c r="AS309" i="21"/>
  <c r="AO314" i="21"/>
  <c r="AP316" i="21"/>
  <c r="AO380" i="21"/>
  <c r="AO419" i="21"/>
  <c r="AQ436" i="21"/>
  <c r="AQ462" i="21"/>
  <c r="AM505" i="21"/>
  <c r="AM575" i="21"/>
  <c r="AQ589" i="21"/>
  <c r="AO638" i="21"/>
  <c r="AQ643" i="21"/>
  <c r="AS650" i="21"/>
  <c r="AM698" i="21"/>
  <c r="AS763" i="21"/>
  <c r="AM769" i="21"/>
  <c r="AP478" i="21"/>
  <c r="AP42" i="21"/>
  <c r="AM53" i="21"/>
  <c r="AQ133" i="21"/>
  <c r="AM180" i="21"/>
  <c r="AM192" i="21"/>
  <c r="AS197" i="21"/>
  <c r="AM209" i="21"/>
  <c r="AM281" i="21"/>
  <c r="AQ314" i="21"/>
  <c r="AM587" i="21"/>
  <c r="AP698" i="21"/>
  <c r="AO717" i="21"/>
  <c r="AQ725" i="21"/>
  <c r="AS698" i="21"/>
  <c r="AP723" i="21"/>
  <c r="AO761" i="21"/>
  <c r="AM625" i="21"/>
  <c r="AQ723" i="21"/>
  <c r="AM259" i="21"/>
  <c r="AO331" i="21"/>
  <c r="AO339" i="21"/>
  <c r="AM348" i="21"/>
  <c r="AP353" i="21"/>
  <c r="AQ400" i="21"/>
  <c r="AM403" i="21"/>
  <c r="AM423" i="21"/>
  <c r="AM466" i="21"/>
  <c r="AM469" i="21"/>
  <c r="AP495" i="21"/>
  <c r="AS535" i="21"/>
  <c r="AM570" i="21"/>
  <c r="AM618" i="21"/>
  <c r="AO659" i="21"/>
  <c r="AO707" i="21"/>
  <c r="AP715" i="21"/>
  <c r="AS723" i="21"/>
  <c r="AO751" i="21"/>
  <c r="AQ759" i="21"/>
  <c r="AS69" i="21"/>
  <c r="AP94" i="21"/>
  <c r="AM97" i="21"/>
  <c r="AM151" i="21"/>
  <c r="AM160" i="21"/>
  <c r="AM181" i="21"/>
  <c r="AM184" i="21"/>
  <c r="AM201" i="21"/>
  <c r="AP226" i="21"/>
  <c r="AM232" i="21"/>
  <c r="AS259" i="21"/>
  <c r="AP293" i="21"/>
  <c r="AQ308" i="21"/>
  <c r="AO320" i="21"/>
  <c r="AO376" i="21"/>
  <c r="AS389" i="21"/>
  <c r="AP443" i="21"/>
  <c r="AM641" i="21"/>
  <c r="AM730" i="21"/>
  <c r="AM756" i="21"/>
  <c r="AM772" i="21"/>
  <c r="AM74" i="21"/>
  <c r="AM93" i="21"/>
  <c r="AM125" i="21"/>
  <c r="AM158" i="21"/>
  <c r="AM415" i="21"/>
  <c r="AM619" i="21"/>
  <c r="AQ93" i="21"/>
  <c r="AQ125" i="21"/>
  <c r="AM206" i="21"/>
  <c r="AM214" i="21"/>
  <c r="AQ302" i="21"/>
  <c r="AO447" i="21"/>
  <c r="AM500" i="21"/>
  <c r="AM545" i="21"/>
  <c r="AM646" i="21"/>
  <c r="AP682" i="21"/>
  <c r="AM780" i="21"/>
  <c r="AM788" i="21"/>
  <c r="AQ11" i="21"/>
  <c r="AM27" i="21"/>
  <c r="AM203" i="21"/>
  <c r="AP245" i="21"/>
  <c r="AM300" i="21"/>
  <c r="AO357" i="21"/>
  <c r="AS368" i="21"/>
  <c r="AM400" i="21"/>
  <c r="AO460" i="21"/>
  <c r="AP487" i="21"/>
  <c r="AM503" i="21"/>
  <c r="AP511" i="21"/>
  <c r="AM4" i="21"/>
  <c r="AP9" i="21"/>
  <c r="AQ30" i="21"/>
  <c r="AM45" i="21"/>
  <c r="AM65" i="21"/>
  <c r="AM80" i="21"/>
  <c r="AP85" i="21"/>
  <c r="AS98" i="21"/>
  <c r="AM101" i="21"/>
  <c r="AP109" i="21"/>
  <c r="AM117" i="21"/>
  <c r="AM145" i="21"/>
  <c r="AQ173" i="21"/>
  <c r="AO190" i="21"/>
  <c r="AQ195" i="21"/>
  <c r="AP214" i="21"/>
  <c r="AM219" i="21"/>
  <c r="AS221" i="21"/>
  <c r="AM264" i="21"/>
  <c r="AM280" i="21"/>
  <c r="AM291" i="21"/>
  <c r="AS295" i="21"/>
  <c r="AM341" i="21"/>
  <c r="AM395" i="21"/>
  <c r="AO400" i="21"/>
  <c r="AQ404" i="21"/>
  <c r="AP424" i="21"/>
  <c r="AP442" i="21"/>
  <c r="AP447" i="21"/>
  <c r="AO498" i="21"/>
  <c r="AP503" i="21"/>
  <c r="AO517" i="21"/>
  <c r="AO534" i="21"/>
  <c r="AS570" i="21"/>
  <c r="AQ631" i="21"/>
  <c r="AM3" i="21"/>
  <c r="AM155" i="21"/>
  <c r="AM447" i="21"/>
  <c r="AM52" i="21"/>
  <c r="AP82" i="21"/>
  <c r="AQ9" i="21"/>
  <c r="AS30" i="21"/>
  <c r="AO65" i="21"/>
  <c r="AS85" i="21"/>
  <c r="AQ109" i="21"/>
  <c r="AP117" i="21"/>
  <c r="AM159" i="21"/>
  <c r="AS173" i="21"/>
  <c r="AS219" i="21"/>
  <c r="AM243" i="21"/>
  <c r="AM333" i="21"/>
  <c r="AM339" i="21"/>
  <c r="AP341" i="21"/>
  <c r="AO363" i="21"/>
  <c r="AO395" i="21"/>
  <c r="AP400" i="21"/>
  <c r="AM419" i="21"/>
  <c r="AS424" i="21"/>
  <c r="AQ447" i="21"/>
  <c r="AS452" i="21"/>
  <c r="AQ498" i="21"/>
  <c r="AS503" i="21"/>
  <c r="AM509" i="21"/>
  <c r="AP551" i="21"/>
  <c r="AQ595" i="21"/>
  <c r="AM606" i="21"/>
  <c r="AP614" i="21"/>
  <c r="AQ634" i="21"/>
  <c r="AM680" i="21"/>
  <c r="AQ705" i="21"/>
  <c r="AM710" i="21"/>
  <c r="AM718" i="21"/>
  <c r="AM752" i="21"/>
  <c r="AP754" i="21"/>
  <c r="AM764" i="21"/>
  <c r="AO627" i="21"/>
  <c r="AQ642" i="21"/>
  <c r="AQ721" i="21"/>
  <c r="AP742" i="21"/>
  <c r="AQ747" i="21"/>
  <c r="AQ752" i="21"/>
  <c r="AQ754" i="21"/>
  <c r="AM762" i="21"/>
  <c r="AS778" i="21"/>
  <c r="AM786" i="21"/>
  <c r="AS440" i="21"/>
  <c r="AP450" i="21"/>
  <c r="AM461" i="21"/>
  <c r="AQ477" i="21"/>
  <c r="AS551" i="21"/>
  <c r="AM571" i="21"/>
  <c r="AQ627" i="21"/>
  <c r="AO654" i="21"/>
  <c r="AQ661" i="21"/>
  <c r="AM663" i="21"/>
  <c r="AP731" i="21"/>
  <c r="AS742" i="21"/>
  <c r="AO773" i="21"/>
  <c r="AM44" i="21"/>
  <c r="AM557" i="21"/>
  <c r="AO588" i="21"/>
  <c r="AM615" i="21"/>
  <c r="AQ654" i="21"/>
  <c r="AO666" i="21"/>
  <c r="AP703" i="21"/>
  <c r="AS731" i="21"/>
  <c r="AM745" i="21"/>
  <c r="AO776" i="21"/>
  <c r="AM784" i="21"/>
  <c r="AM18" i="21"/>
  <c r="AQ65" i="21"/>
  <c r="AS14" i="21"/>
  <c r="AS45" i="21"/>
  <c r="AM58" i="21"/>
  <c r="AM68" i="21"/>
  <c r="AP70" i="21"/>
  <c r="AM107" i="21"/>
  <c r="AM137" i="21"/>
  <c r="AM303" i="21"/>
  <c r="AP393" i="21"/>
  <c r="AP427" i="21"/>
  <c r="AQ33" i="21"/>
  <c r="AM105" i="21"/>
  <c r="AM270" i="21"/>
  <c r="AM375" i="21"/>
  <c r="AS393" i="21"/>
  <c r="AS450" i="21"/>
  <c r="AQ17" i="21"/>
  <c r="AS33" i="21"/>
  <c r="AM56" i="21"/>
  <c r="AQ58" i="21"/>
  <c r="AM76" i="21"/>
  <c r="AP105" i="21"/>
  <c r="AM183" i="21"/>
  <c r="AM191" i="21"/>
  <c r="AP213" i="21"/>
  <c r="AQ215" i="21"/>
  <c r="AM220" i="21"/>
  <c r="AP257" i="21"/>
  <c r="AO286" i="21"/>
  <c r="AM292" i="21"/>
  <c r="AM396" i="21"/>
  <c r="AS427" i="21"/>
  <c r="AQ666" i="21"/>
  <c r="AO737" i="21"/>
  <c r="AQ776" i="21"/>
  <c r="AM32" i="21"/>
  <c r="AS9" i="21"/>
  <c r="AQ551" i="21"/>
  <c r="AQ217" i="21"/>
  <c r="AQ427" i="21"/>
  <c r="AQ5" i="21"/>
  <c r="AM13" i="21"/>
  <c r="AO81" i="21"/>
  <c r="AQ97" i="21"/>
  <c r="AQ105" i="21"/>
  <c r="AP113" i="21"/>
  <c r="AQ121" i="21"/>
  <c r="AM189" i="21"/>
  <c r="AQ191" i="21"/>
  <c r="AM205" i="21"/>
  <c r="AQ213" i="21"/>
  <c r="AS215" i="21"/>
  <c r="AM228" i="21"/>
  <c r="AM231" i="21"/>
  <c r="AM236" i="21"/>
  <c r="AM244" i="21"/>
  <c r="AS257" i="21"/>
  <c r="AM276" i="21"/>
  <c r="AP337" i="21"/>
  <c r="AM367" i="21"/>
  <c r="AP396" i="21"/>
  <c r="AM411" i="21"/>
  <c r="AM420" i="21"/>
  <c r="AM433" i="21"/>
  <c r="AP475" i="21"/>
  <c r="AQ480" i="21"/>
  <c r="AM486" i="21"/>
  <c r="AQ527" i="21"/>
  <c r="AO727" i="21"/>
  <c r="AQ753" i="21"/>
  <c r="AO763" i="21"/>
  <c r="AO779" i="21"/>
  <c r="AM782" i="21"/>
  <c r="AP787" i="21"/>
  <c r="AM103" i="21"/>
  <c r="AM133" i="21"/>
  <c r="AM141" i="21"/>
  <c r="AM218" i="21"/>
  <c r="AM373" i="21"/>
  <c r="AM428" i="21"/>
  <c r="AP298" i="21"/>
  <c r="AS298" i="21"/>
  <c r="AO298" i="21"/>
  <c r="AQ336" i="21"/>
  <c r="AP336" i="21"/>
  <c r="AO336" i="21"/>
  <c r="AO459" i="21"/>
  <c r="AS459" i="21"/>
  <c r="AQ459" i="21"/>
  <c r="AQ515" i="21"/>
  <c r="AO515" i="21"/>
  <c r="AS598" i="21"/>
  <c r="AO598" i="21"/>
  <c r="AQ598" i="21"/>
  <c r="AO694" i="21"/>
  <c r="AQ694" i="21"/>
  <c r="AP694" i="21"/>
  <c r="AO237" i="21"/>
  <c r="AS237" i="21"/>
  <c r="AP237" i="21"/>
  <c r="AS454" i="21"/>
  <c r="AP454" i="21"/>
  <c r="AO454" i="21"/>
  <c r="AS483" i="21"/>
  <c r="AO483" i="21"/>
  <c r="AQ507" i="21"/>
  <c r="AP507" i="21"/>
  <c r="AO507" i="21"/>
  <c r="AS562" i="21"/>
  <c r="AO562" i="21"/>
  <c r="AS671" i="21"/>
  <c r="AQ671" i="21"/>
  <c r="AP671" i="21"/>
  <c r="AO671" i="21"/>
  <c r="AO20" i="21"/>
  <c r="AO22" i="21"/>
  <c r="AQ26" i="21"/>
  <c r="AO35" i="21"/>
  <c r="AS48" i="21"/>
  <c r="AP54" i="21"/>
  <c r="AP58" i="21"/>
  <c r="AM67" i="21"/>
  <c r="AM72" i="21"/>
  <c r="AO74" i="21"/>
  <c r="AP93" i="21"/>
  <c r="AM95" i="21"/>
  <c r="AS102" i="21"/>
  <c r="AQ117" i="21"/>
  <c r="AP125" i="21"/>
  <c r="AM148" i="21"/>
  <c r="AM150" i="21"/>
  <c r="AM176" i="21"/>
  <c r="AP178" i="21"/>
  <c r="AS193" i="21"/>
  <c r="AM215" i="21"/>
  <c r="AP217" i="21"/>
  <c r="AQ219" i="21"/>
  <c r="AM239" i="21"/>
  <c r="AQ253" i="21"/>
  <c r="AS253" i="21"/>
  <c r="AO499" i="21"/>
  <c r="AP499" i="21"/>
  <c r="AS499" i="21"/>
  <c r="AS546" i="21"/>
  <c r="AO546" i="21"/>
  <c r="AS582" i="21"/>
  <c r="AQ582" i="21"/>
  <c r="AO582" i="21"/>
  <c r="AP689" i="21"/>
  <c r="AQ689" i="21"/>
  <c r="AO689" i="21"/>
  <c r="AP261" i="21"/>
  <c r="AO261" i="21"/>
  <c r="AQ22" i="21"/>
  <c r="AM61" i="21"/>
  <c r="AQ81" i="21"/>
  <c r="AM196" i="21"/>
  <c r="AM242" i="21"/>
  <c r="AM315" i="21"/>
  <c r="AS321" i="21"/>
  <c r="AP321" i="21"/>
  <c r="AO321" i="21"/>
  <c r="AS336" i="21"/>
  <c r="AM379" i="21"/>
  <c r="AP459" i="21"/>
  <c r="AP515" i="21"/>
  <c r="AP598" i="21"/>
  <c r="AM20" i="21"/>
  <c r="AP292" i="21"/>
  <c r="AO292" i="21"/>
  <c r="AP473" i="21"/>
  <c r="AS473" i="21"/>
  <c r="AS521" i="21"/>
  <c r="AO521" i="21"/>
  <c r="AM12" i="21"/>
  <c r="AO16" i="21"/>
  <c r="AO18" i="21"/>
  <c r="AQ74" i="21"/>
  <c r="AS93" i="21"/>
  <c r="AM136" i="21"/>
  <c r="AM144" i="21"/>
  <c r="AM153" i="21"/>
  <c r="AO12" i="21"/>
  <c r="AM14" i="21"/>
  <c r="AS18" i="21"/>
  <c r="AM25" i="21"/>
  <c r="AO38" i="21"/>
  <c r="AO53" i="21"/>
  <c r="AO61" i="21"/>
  <c r="AM77" i="21"/>
  <c r="AM91" i="21"/>
  <c r="AM113" i="21"/>
  <c r="AP144" i="21"/>
  <c r="AP153" i="21"/>
  <c r="AM164" i="21"/>
  <c r="AO169" i="21"/>
  <c r="AM174" i="21"/>
  <c r="AQ181" i="21"/>
  <c r="AO201" i="21"/>
  <c r="AO209" i="21"/>
  <c r="AQ211" i="21"/>
  <c r="AQ237" i="21"/>
  <c r="AM253" i="21"/>
  <c r="AP344" i="21"/>
  <c r="AM355" i="21"/>
  <c r="AO372" i="21"/>
  <c r="AQ372" i="21"/>
  <c r="AP372" i="21"/>
  <c r="AQ377" i="21"/>
  <c r="AS377" i="21"/>
  <c r="AO377" i="21"/>
  <c r="AS380" i="21"/>
  <c r="AP380" i="21"/>
  <c r="AO388" i="21"/>
  <c r="AS388" i="21"/>
  <c r="AQ388" i="21"/>
  <c r="AQ483" i="21"/>
  <c r="AS507" i="21"/>
  <c r="AO566" i="21"/>
  <c r="AS566" i="21"/>
  <c r="AQ566" i="21"/>
  <c r="AP457" i="21"/>
  <c r="AS457" i="21"/>
  <c r="AS12" i="21"/>
  <c r="AP38" i="21"/>
  <c r="AP61" i="21"/>
  <c r="AS181" i="21"/>
  <c r="AQ201" i="21"/>
  <c r="AQ209" i="21"/>
  <c r="AS211" i="21"/>
  <c r="AS254" i="21"/>
  <c r="AO254" i="21"/>
  <c r="AO432" i="21"/>
  <c r="AS432" i="21"/>
  <c r="AQ432" i="21"/>
  <c r="AP432" i="21"/>
  <c r="AQ454" i="21"/>
  <c r="AO547" i="21"/>
  <c r="AQ547" i="21"/>
  <c r="AP547" i="21"/>
  <c r="AP586" i="21"/>
  <c r="AS586" i="21"/>
  <c r="AO32" i="21"/>
  <c r="AM36" i="21"/>
  <c r="AQ38" i="21"/>
  <c r="AQ53" i="21"/>
  <c r="AQ61" i="21"/>
  <c r="AQ89" i="21"/>
  <c r="AP101" i="21"/>
  <c r="AS153" i="21"/>
  <c r="AM156" i="21"/>
  <c r="AO177" i="21"/>
  <c r="AM187" i="21"/>
  <c r="AS201" i="21"/>
  <c r="AM204" i="21"/>
  <c r="AM207" i="21"/>
  <c r="AS209" i="21"/>
  <c r="AM240" i="21"/>
  <c r="AM248" i="21"/>
  <c r="AS282" i="21"/>
  <c r="AO282" i="21"/>
  <c r="AP290" i="21"/>
  <c r="AS290" i="21"/>
  <c r="AQ290" i="21"/>
  <c r="AO290" i="21"/>
  <c r="AS455" i="21"/>
  <c r="AQ455" i="21"/>
  <c r="AO455" i="21"/>
  <c r="AO457" i="21"/>
  <c r="AS525" i="21"/>
  <c r="AO525" i="21"/>
  <c r="AQ572" i="21"/>
  <c r="AS572" i="21"/>
  <c r="AP572" i="21"/>
  <c r="AO572" i="21"/>
  <c r="AP687" i="21"/>
  <c r="AO687" i="21"/>
  <c r="AS687" i="21"/>
  <c r="AQ687" i="21"/>
  <c r="AM38" i="21"/>
  <c r="AP53" i="21"/>
  <c r="AP89" i="21"/>
  <c r="AS144" i="21"/>
  <c r="AQ153" i="21"/>
  <c r="AO21" i="21"/>
  <c r="AO25" i="21"/>
  <c r="AP21" i="21"/>
  <c r="AS25" i="21"/>
  <c r="AO30" i="21"/>
  <c r="AS36" i="21"/>
  <c r="AO49" i="21"/>
  <c r="AM55" i="21"/>
  <c r="AS57" i="21"/>
  <c r="AP73" i="21"/>
  <c r="AM82" i="21"/>
  <c r="AM85" i="21"/>
  <c r="AM87" i="21"/>
  <c r="AS89" i="21"/>
  <c r="AQ101" i="21"/>
  <c r="AP121" i="21"/>
  <c r="AM129" i="21"/>
  <c r="AO149" i="21"/>
  <c r="AS167" i="21"/>
  <c r="AP177" i="21"/>
  <c r="AM190" i="21"/>
  <c r="AS199" i="21"/>
  <c r="AM216" i="21"/>
  <c r="AO222" i="21"/>
  <c r="AM225" i="21"/>
  <c r="AS241" i="21"/>
  <c r="AP241" i="21"/>
  <c r="AO241" i="21"/>
  <c r="AQ261" i="21"/>
  <c r="AM304" i="21"/>
  <c r="AQ321" i="21"/>
  <c r="AM324" i="21"/>
  <c r="AS335" i="21"/>
  <c r="AO335" i="21"/>
  <c r="AS367" i="21"/>
  <c r="AO367" i="21"/>
  <c r="AO408" i="21"/>
  <c r="AS408" i="21"/>
  <c r="AQ408" i="21"/>
  <c r="AS466" i="21"/>
  <c r="AQ466" i="21"/>
  <c r="AP466" i="21"/>
  <c r="AO466" i="21"/>
  <c r="AS538" i="21"/>
  <c r="AS101" i="21"/>
  <c r="AQ177" i="21"/>
  <c r="AS261" i="21"/>
  <c r="AQ328" i="21"/>
  <c r="AP328" i="21"/>
  <c r="AQ411" i="21"/>
  <c r="AS411" i="21"/>
  <c r="AP411" i="21"/>
  <c r="AQ482" i="21"/>
  <c r="AS482" i="21"/>
  <c r="AP482" i="21"/>
  <c r="AO482" i="21"/>
  <c r="AP673" i="21"/>
  <c r="AQ673" i="21"/>
  <c r="AO673" i="21"/>
  <c r="AM99" i="21"/>
  <c r="AS149" i="21"/>
  <c r="AM212" i="21"/>
  <c r="AS262" i="21"/>
  <c r="AO262" i="21"/>
  <c r="AM312" i="21"/>
  <c r="AQ389" i="21"/>
  <c r="AP389" i="21"/>
  <c r="AS420" i="21"/>
  <c r="AO420" i="21"/>
  <c r="AP448" i="21"/>
  <c r="AQ448" i="21"/>
  <c r="AP461" i="21"/>
  <c r="AS461" i="21"/>
  <c r="AS509" i="21"/>
  <c r="AO509" i="21"/>
  <c r="AS587" i="21"/>
  <c r="AO587" i="21"/>
  <c r="AQ21" i="21"/>
  <c r="AP49" i="21"/>
  <c r="AQ49" i="21"/>
  <c r="AM69" i="21"/>
  <c r="AS147" i="21"/>
  <c r="AO165" i="21"/>
  <c r="AP170" i="21"/>
  <c r="AM173" i="21"/>
  <c r="AS175" i="21"/>
  <c r="AO11" i="21"/>
  <c r="AO13" i="21"/>
  <c r="AS17" i="21"/>
  <c r="AO28" i="21"/>
  <c r="AM33" i="21"/>
  <c r="AM37" i="21"/>
  <c r="AO43" i="21"/>
  <c r="AM60" i="21"/>
  <c r="AP69" i="21"/>
  <c r="AM71" i="21"/>
  <c r="AM78" i="21"/>
  <c r="AQ85" i="21"/>
  <c r="AP97" i="21"/>
  <c r="AP106" i="21"/>
  <c r="AM119" i="21"/>
  <c r="AM143" i="21"/>
  <c r="AO173" i="21"/>
  <c r="AM221" i="21"/>
  <c r="AM223" i="21"/>
  <c r="AP239" i="21"/>
  <c r="AS239" i="21"/>
  <c r="AP282" i="21"/>
  <c r="AO317" i="21"/>
  <c r="AS317" i="21"/>
  <c r="AQ317" i="21"/>
  <c r="AP317" i="21"/>
  <c r="AS423" i="21"/>
  <c r="AQ423" i="21"/>
  <c r="AP423" i="21"/>
  <c r="AO423" i="21"/>
  <c r="AP491" i="21"/>
  <c r="AS491" i="21"/>
  <c r="AQ491" i="21"/>
  <c r="AO491" i="21"/>
  <c r="AQ494" i="21"/>
  <c r="AP494" i="21"/>
  <c r="AO494" i="21"/>
  <c r="AO523" i="21"/>
  <c r="AQ523" i="21"/>
  <c r="AP523" i="21"/>
  <c r="AQ576" i="21"/>
  <c r="AO576" i="21"/>
  <c r="AS576" i="21"/>
  <c r="AM237" i="21"/>
  <c r="AM256" i="21"/>
  <c r="AM282" i="21"/>
  <c r="AM284" i="21"/>
  <c r="AM287" i="21"/>
  <c r="AP357" i="21"/>
  <c r="AM365" i="21"/>
  <c r="AM390" i="21"/>
  <c r="AS401" i="21"/>
  <c r="AM413" i="21"/>
  <c r="AM416" i="21"/>
  <c r="AM442" i="21"/>
  <c r="AP470" i="21"/>
  <c r="AM518" i="21"/>
  <c r="AM549" i="21"/>
  <c r="AM574" i="21"/>
  <c r="AM579" i="21"/>
  <c r="AM612" i="21"/>
  <c r="AM617" i="21"/>
  <c r="AM639" i="21"/>
  <c r="AM660" i="21"/>
  <c r="AS666" i="21"/>
  <c r="AO678" i="21"/>
  <c r="AM685" i="21"/>
  <c r="AM692" i="21"/>
  <c r="AM711" i="21"/>
  <c r="AO735" i="21"/>
  <c r="AM744" i="21"/>
  <c r="AQ755" i="21"/>
  <c r="AP762" i="21"/>
  <c r="AM774" i="21"/>
  <c r="AP783" i="21"/>
  <c r="AQ306" i="21"/>
  <c r="AO340" i="21"/>
  <c r="AS357" i="21"/>
  <c r="AO365" i="21"/>
  <c r="AM384" i="21"/>
  <c r="AO442" i="21"/>
  <c r="AQ468" i="21"/>
  <c r="AS470" i="21"/>
  <c r="AO475" i="21"/>
  <c r="AO511" i="21"/>
  <c r="AO513" i="21"/>
  <c r="AO549" i="21"/>
  <c r="AP559" i="21"/>
  <c r="AO603" i="21"/>
  <c r="AO633" i="21"/>
  <c r="AP639" i="21"/>
  <c r="AS656" i="21"/>
  <c r="AP678" i="21"/>
  <c r="AO702" i="21"/>
  <c r="AP722" i="21"/>
  <c r="AP726" i="21"/>
  <c r="AS758" i="21"/>
  <c r="AS762" i="21"/>
  <c r="AM582" i="21"/>
  <c r="AP603" i="21"/>
  <c r="AQ633" i="21"/>
  <c r="AQ639" i="21"/>
  <c r="AO676" i="21"/>
  <c r="AQ678" i="21"/>
  <c r="AM683" i="21"/>
  <c r="AP702" i="21"/>
  <c r="AM709" i="21"/>
  <c r="AO718" i="21"/>
  <c r="AS722" i="21"/>
  <c r="AM724" i="21"/>
  <c r="AO738" i="21"/>
  <c r="AO740" i="21"/>
  <c r="AO747" i="21"/>
  <c r="AQ749" i="21"/>
  <c r="AP779" i="21"/>
  <c r="AM233" i="21"/>
  <c r="AM235" i="21"/>
  <c r="AQ304" i="21"/>
  <c r="AQ340" i="21"/>
  <c r="AM363" i="21"/>
  <c r="AS365" i="21"/>
  <c r="AP419" i="21"/>
  <c r="AM440" i="21"/>
  <c r="AQ442" i="21"/>
  <c r="AM464" i="21"/>
  <c r="AQ511" i="21"/>
  <c r="AM565" i="21"/>
  <c r="AP594" i="21"/>
  <c r="AM601" i="21"/>
  <c r="AQ603" i="21"/>
  <c r="AM622" i="21"/>
  <c r="AS639" i="21"/>
  <c r="AP683" i="21"/>
  <c r="AQ702" i="21"/>
  <c r="AO709" i="21"/>
  <c r="AO714" i="21"/>
  <c r="AP718" i="21"/>
  <c r="AM733" i="21"/>
  <c r="AP738" i="21"/>
  <c r="AP747" i="21"/>
  <c r="AO767" i="21"/>
  <c r="AQ779" i="21"/>
  <c r="AS304" i="21"/>
  <c r="AM351" i="21"/>
  <c r="AS353" i="21"/>
  <c r="AM391" i="21"/>
  <c r="AQ419" i="21"/>
  <c r="AQ683" i="21"/>
  <c r="AQ709" i="21"/>
  <c r="AP714" i="21"/>
  <c r="AQ718" i="21"/>
  <c r="AQ738" i="21"/>
  <c r="AP767" i="21"/>
  <c r="AM163" i="21"/>
  <c r="AM168" i="21"/>
  <c r="AM200" i="21"/>
  <c r="AM210" i="21"/>
  <c r="AO233" i="21"/>
  <c r="AM247" i="21"/>
  <c r="AM252" i="21"/>
  <c r="AQ259" i="21"/>
  <c r="AP278" i="21"/>
  <c r="AM288" i="21"/>
  <c r="AQ296" i="21"/>
  <c r="AM327" i="21"/>
  <c r="AM334" i="21"/>
  <c r="AM343" i="21"/>
  <c r="AM356" i="21"/>
  <c r="AP368" i="21"/>
  <c r="AM376" i="21"/>
  <c r="AO387" i="21"/>
  <c r="AO391" i="21"/>
  <c r="AM407" i="21"/>
  <c r="AM409" i="21"/>
  <c r="AM431" i="21"/>
  <c r="AM438" i="21"/>
  <c r="AM445" i="21"/>
  <c r="AM452" i="21"/>
  <c r="AM456" i="21"/>
  <c r="AO462" i="21"/>
  <c r="AO478" i="21"/>
  <c r="AO487" i="21"/>
  <c r="AO503" i="21"/>
  <c r="AO505" i="21"/>
  <c r="AM514" i="21"/>
  <c r="AO519" i="21"/>
  <c r="AM529" i="21"/>
  <c r="AM537" i="21"/>
  <c r="AO545" i="21"/>
  <c r="AS589" i="21"/>
  <c r="AM597" i="21"/>
  <c r="AP599" i="21"/>
  <c r="AO608" i="21"/>
  <c r="AQ618" i="21"/>
  <c r="AP627" i="21"/>
  <c r="AM634" i="21"/>
  <c r="AM636" i="21"/>
  <c r="AO655" i="21"/>
  <c r="AM659" i="21"/>
  <c r="AO661" i="21"/>
  <c r="AO698" i="21"/>
  <c r="AO705" i="21"/>
  <c r="AM727" i="21"/>
  <c r="AM729" i="21"/>
  <c r="AO743" i="21"/>
  <c r="AO752" i="21"/>
  <c r="AM759" i="21"/>
  <c r="AM761" i="21"/>
  <c r="AQ767" i="21"/>
  <c r="AO775" i="21"/>
  <c r="AP782" i="21"/>
  <c r="AP743" i="21"/>
  <c r="AS782" i="21"/>
  <c r="AM295" i="21"/>
  <c r="AM299" i="21"/>
  <c r="AM361" i="21"/>
  <c r="AM371" i="21"/>
  <c r="AS431" i="21"/>
  <c r="AM436" i="21"/>
  <c r="AM443" i="21"/>
  <c r="AS460" i="21"/>
  <c r="AM474" i="21"/>
  <c r="AS487" i="21"/>
  <c r="AM490" i="21"/>
  <c r="AM510" i="21"/>
  <c r="AM522" i="21"/>
  <c r="AP527" i="21"/>
  <c r="AM543" i="21"/>
  <c r="AM583" i="21"/>
  <c r="AS599" i="21"/>
  <c r="AS608" i="21"/>
  <c r="AO634" i="21"/>
  <c r="AP638" i="21"/>
  <c r="AQ657" i="21"/>
  <c r="AP659" i="21"/>
  <c r="AM682" i="21"/>
  <c r="AM703" i="21"/>
  <c r="AO721" i="21"/>
  <c r="AO725" i="21"/>
  <c r="AQ729" i="21"/>
  <c r="AM734" i="21"/>
  <c r="AQ761" i="21"/>
  <c r="AM773" i="21"/>
  <c r="AO787" i="21"/>
  <c r="AM789" i="21"/>
  <c r="AM791" i="21"/>
  <c r="AM318" i="21"/>
  <c r="AM392" i="21"/>
  <c r="AM405" i="21"/>
  <c r="AM408" i="21"/>
  <c r="AM410" i="21"/>
  <c r="AM429" i="21"/>
  <c r="AM515" i="21"/>
  <c r="AM525" i="21"/>
  <c r="AM533" i="21"/>
  <c r="AM553" i="21"/>
  <c r="AM573" i="21"/>
  <c r="AM651" i="21"/>
  <c r="AM668" i="21"/>
  <c r="AM687" i="21"/>
  <c r="AM694" i="21"/>
  <c r="AM713" i="21"/>
  <c r="AM768" i="21"/>
  <c r="AM771" i="21"/>
  <c r="AQ787" i="21"/>
  <c r="AM260" i="21"/>
  <c r="AM272" i="21"/>
  <c r="AQ312" i="21"/>
  <c r="AM337" i="21"/>
  <c r="AM357" i="21"/>
  <c r="AM359" i="21"/>
  <c r="AM383" i="21"/>
  <c r="AS436" i="21"/>
  <c r="AM453" i="21"/>
  <c r="AM481" i="21"/>
  <c r="AM493" i="21"/>
  <c r="AM508" i="21"/>
  <c r="AM520" i="21"/>
  <c r="AM561" i="21"/>
  <c r="AP588" i="21"/>
  <c r="AM607" i="21"/>
  <c r="AS623" i="21"/>
  <c r="AM647" i="21"/>
  <c r="AM673" i="21"/>
  <c r="AQ682" i="21"/>
  <c r="AM706" i="21"/>
  <c r="AQ713" i="21"/>
  <c r="AM715" i="21"/>
  <c r="AO732" i="21"/>
  <c r="AM742" i="21"/>
  <c r="AO766" i="21"/>
  <c r="AO771" i="21"/>
  <c r="AM783" i="21"/>
  <c r="AQ732" i="21"/>
  <c r="AM792" i="21"/>
  <c r="AP141" i="21"/>
  <c r="AS141" i="21"/>
  <c r="AQ154" i="21"/>
  <c r="AS154" i="21"/>
  <c r="AO154" i="21"/>
  <c r="AS234" i="21"/>
  <c r="AP234" i="21"/>
  <c r="AO234" i="21"/>
  <c r="AS258" i="21"/>
  <c r="AP258" i="21"/>
  <c r="AO258" i="21"/>
  <c r="AP267" i="21"/>
  <c r="AQ267" i="21"/>
  <c r="AS267" i="21"/>
  <c r="AM11" i="21"/>
  <c r="AM17" i="21"/>
  <c r="AO26" i="21"/>
  <c r="AQ28" i="21"/>
  <c r="AM30" i="21"/>
  <c r="AO51" i="21"/>
  <c r="AO73" i="21"/>
  <c r="AP98" i="21"/>
  <c r="AS103" i="21"/>
  <c r="AQ103" i="21"/>
  <c r="AM114" i="21"/>
  <c r="AM126" i="21"/>
  <c r="AM131" i="21"/>
  <c r="AS134" i="21"/>
  <c r="AQ134" i="21"/>
  <c r="AO134" i="21"/>
  <c r="AM165" i="21"/>
  <c r="AP172" i="21"/>
  <c r="AM188" i="21"/>
  <c r="AP202" i="21"/>
  <c r="AO202" i="21"/>
  <c r="AP207" i="21"/>
  <c r="AQ207" i="21"/>
  <c r="AP23" i="21"/>
  <c r="AO23" i="21"/>
  <c r="AM40" i="21"/>
  <c r="AM48" i="21"/>
  <c r="AQ110" i="21"/>
  <c r="AP110" i="21"/>
  <c r="AQ122" i="21"/>
  <c r="AP122" i="21"/>
  <c r="AP137" i="21"/>
  <c r="AS137" i="21"/>
  <c r="AO150" i="21"/>
  <c r="AQ150" i="21"/>
  <c r="AP150" i="21"/>
  <c r="AS189" i="21"/>
  <c r="AQ189" i="21"/>
  <c r="AO189" i="21"/>
  <c r="AM75" i="21"/>
  <c r="AP154" i="21"/>
  <c r="AO161" i="21"/>
  <c r="AS230" i="21"/>
  <c r="AP230" i="21"/>
  <c r="AO230" i="21"/>
  <c r="AP311" i="21"/>
  <c r="AS311" i="21"/>
  <c r="AQ311" i="21"/>
  <c r="AO311" i="21"/>
  <c r="AQ345" i="21"/>
  <c r="AP345" i="21"/>
  <c r="AS345" i="21"/>
  <c r="AO345" i="21"/>
  <c r="AS99" i="21"/>
  <c r="AQ99" i="21"/>
  <c r="AM110" i="21"/>
  <c r="AM122" i="21"/>
  <c r="AO141" i="21"/>
  <c r="AS146" i="21"/>
  <c r="AO146" i="21"/>
  <c r="AP161" i="21"/>
  <c r="AP187" i="21"/>
  <c r="AS187" i="21"/>
  <c r="AP203" i="21"/>
  <c r="AQ203" i="21"/>
  <c r="AS225" i="21"/>
  <c r="AQ225" i="21"/>
  <c r="AP225" i="21"/>
  <c r="AO225" i="21"/>
  <c r="AP263" i="21"/>
  <c r="AS263" i="21"/>
  <c r="AQ263" i="21"/>
  <c r="AO265" i="21"/>
  <c r="AS265" i="21"/>
  <c r="AQ265" i="21"/>
  <c r="AP265" i="21"/>
  <c r="AS375" i="21"/>
  <c r="AO375" i="21"/>
  <c r="AM15" i="21"/>
  <c r="AO41" i="21"/>
  <c r="AQ41" i="21"/>
  <c r="AQ55" i="21"/>
  <c r="AS65" i="21"/>
  <c r="AO6" i="21"/>
  <c r="AO8" i="21"/>
  <c r="AQ23" i="21"/>
  <c r="AP25" i="21"/>
  <c r="AO29" i="21"/>
  <c r="AM41" i="21"/>
  <c r="AO50" i="21"/>
  <c r="AO62" i="21"/>
  <c r="AQ62" i="21"/>
  <c r="AS90" i="21"/>
  <c r="AS110" i="21"/>
  <c r="AM115" i="21"/>
  <c r="AQ118" i="21"/>
  <c r="AP118" i="21"/>
  <c r="AS122" i="21"/>
  <c r="AM127" i="21"/>
  <c r="AQ130" i="21"/>
  <c r="AS130" i="21"/>
  <c r="AP130" i="21"/>
  <c r="AQ141" i="21"/>
  <c r="AS150" i="21"/>
  <c r="AM157" i="21"/>
  <c r="AQ161" i="21"/>
  <c r="AP189" i="21"/>
  <c r="AM198" i="21"/>
  <c r="AO205" i="21"/>
  <c r="AS334" i="21"/>
  <c r="AQ334" i="21"/>
  <c r="AQ592" i="21"/>
  <c r="AS592" i="21"/>
  <c r="AO592" i="21"/>
  <c r="AP592" i="21"/>
  <c r="AQ384" i="21"/>
  <c r="AS384" i="21"/>
  <c r="AP384" i="21"/>
  <c r="AO384" i="21"/>
  <c r="AM46" i="21"/>
  <c r="AM59" i="21"/>
  <c r="AS81" i="21"/>
  <c r="AM23" i="21"/>
  <c r="AM29" i="21"/>
  <c r="AS95" i="21"/>
  <c r="AQ95" i="21"/>
  <c r="AP6" i="21"/>
  <c r="AO10" i="21"/>
  <c r="AP24" i="21"/>
  <c r="AQ24" i="21"/>
  <c r="AP29" i="21"/>
  <c r="AO37" i="21"/>
  <c r="AP39" i="21"/>
  <c r="AO39" i="21"/>
  <c r="AS39" i="21"/>
  <c r="AQ50" i="21"/>
  <c r="AP86" i="21"/>
  <c r="AS91" i="21"/>
  <c r="AQ91" i="21"/>
  <c r="AS111" i="21"/>
  <c r="AQ111" i="21"/>
  <c r="AS123" i="21"/>
  <c r="AQ123" i="21"/>
  <c r="AO137" i="21"/>
  <c r="AO157" i="21"/>
  <c r="AM171" i="21"/>
  <c r="AS185" i="21"/>
  <c r="AP185" i="21"/>
  <c r="AO185" i="21"/>
  <c r="AQ205" i="21"/>
  <c r="AM230" i="21"/>
  <c r="AS115" i="21"/>
  <c r="AQ115" i="21"/>
  <c r="AS127" i="21"/>
  <c r="AQ127" i="21"/>
  <c r="AQ6" i="21"/>
  <c r="AS86" i="21"/>
  <c r="AP157" i="21"/>
  <c r="AS205" i="21"/>
  <c r="AP223" i="21"/>
  <c r="AS223" i="21"/>
  <c r="AQ223" i="21"/>
  <c r="AS322" i="21"/>
  <c r="AQ322" i="21"/>
  <c r="AQ361" i="21"/>
  <c r="AS361" i="21"/>
  <c r="AP361" i="21"/>
  <c r="AO361" i="21"/>
  <c r="AS87" i="21"/>
  <c r="AQ87" i="21"/>
  <c r="AM118" i="21"/>
  <c r="AM130" i="21"/>
  <c r="AP140" i="21"/>
  <c r="AQ155" i="21"/>
  <c r="AQ157" i="21"/>
  <c r="AP183" i="21"/>
  <c r="AQ183" i="21"/>
  <c r="AM194" i="21"/>
  <c r="AS203" i="21"/>
  <c r="AM271" i="21"/>
  <c r="AS274" i="21"/>
  <c r="AP274" i="21"/>
  <c r="AO274" i="21"/>
  <c r="AS403" i="21"/>
  <c r="AO403" i="21"/>
  <c r="AS412" i="21"/>
  <c r="AQ412" i="21"/>
  <c r="AO412" i="21"/>
  <c r="AP412" i="21"/>
  <c r="AS467" i="21"/>
  <c r="AQ467" i="21"/>
  <c r="AP467" i="21"/>
  <c r="AO467" i="21"/>
  <c r="AP10" i="21"/>
  <c r="AP37" i="21"/>
  <c r="AS50" i="21"/>
  <c r="AS29" i="21"/>
  <c r="AM5" i="21"/>
  <c r="AO34" i="21"/>
  <c r="AQ34" i="21"/>
  <c r="AP45" i="21"/>
  <c r="AQ66" i="21"/>
  <c r="AQ78" i="21"/>
  <c r="AS82" i="21"/>
  <c r="AS106" i="21"/>
  <c r="AM111" i="21"/>
  <c r="AQ114" i="21"/>
  <c r="AP114" i="21"/>
  <c r="AM123" i="21"/>
  <c r="AQ126" i="21"/>
  <c r="AP126" i="21"/>
  <c r="AS131" i="21"/>
  <c r="AQ131" i="21"/>
  <c r="AQ140" i="21"/>
  <c r="AP145" i="21"/>
  <c r="AS145" i="21"/>
  <c r="AS165" i="21"/>
  <c r="AQ165" i="21"/>
  <c r="AP169" i="21"/>
  <c r="AO325" i="21"/>
  <c r="AS325" i="21"/>
  <c r="AP325" i="21"/>
  <c r="AQ325" i="21"/>
  <c r="AS399" i="21"/>
  <c r="AO399" i="21"/>
  <c r="AO40" i="21"/>
  <c r="AS40" i="21"/>
  <c r="AQ10" i="21"/>
  <c r="AQ37" i="21"/>
  <c r="AM62" i="21"/>
  <c r="AP14" i="21"/>
  <c r="AP18" i="21"/>
  <c r="AM24" i="21"/>
  <c r="AQ70" i="21"/>
  <c r="AP77" i="21"/>
  <c r="AS77" i="21"/>
  <c r="AP5" i="21"/>
  <c r="AO24" i="21"/>
  <c r="AQ39" i="21"/>
  <c r="AM47" i="21"/>
  <c r="AS66" i="21"/>
  <c r="AS78" i="21"/>
  <c r="AP102" i="21"/>
  <c r="AS107" i="21"/>
  <c r="AQ107" i="21"/>
  <c r="AS119" i="21"/>
  <c r="AQ119" i="21"/>
  <c r="AS140" i="21"/>
  <c r="AQ169" i="21"/>
  <c r="AP179" i="21"/>
  <c r="AS179" i="21"/>
  <c r="AQ179" i="21"/>
  <c r="AQ185" i="21"/>
  <c r="AM199" i="21"/>
  <c r="AS561" i="21"/>
  <c r="AO561" i="21"/>
  <c r="AS407" i="21"/>
  <c r="AQ407" i="21"/>
  <c r="AP407" i="21"/>
  <c r="AO407" i="21"/>
  <c r="AP441" i="21"/>
  <c r="AQ441" i="21"/>
  <c r="AP456" i="21"/>
  <c r="AQ456" i="21"/>
  <c r="AQ530" i="21"/>
  <c r="AP530" i="21"/>
  <c r="AO530" i="21"/>
  <c r="AS530" i="21"/>
  <c r="AO543" i="21"/>
  <c r="AP543" i="21"/>
  <c r="AQ543" i="21"/>
  <c r="AS626" i="21"/>
  <c r="AQ626" i="21"/>
  <c r="AO626" i="21"/>
  <c r="AP626" i="21"/>
  <c r="AM70" i="21"/>
  <c r="AM79" i="21"/>
  <c r="AM83" i="21"/>
  <c r="AM161" i="21"/>
  <c r="AM167" i="21"/>
  <c r="AM175" i="21"/>
  <c r="AM182" i="21"/>
  <c r="AM186" i="21"/>
  <c r="AM217" i="21"/>
  <c r="AP222" i="21"/>
  <c r="AM226" i="21"/>
  <c r="AQ235" i="21"/>
  <c r="AM241" i="21"/>
  <c r="AP246" i="21"/>
  <c r="AM250" i="21"/>
  <c r="AS255" i="21"/>
  <c r="AQ257" i="21"/>
  <c r="AM269" i="21"/>
  <c r="AP286" i="21"/>
  <c r="AS289" i="21"/>
  <c r="AP289" i="21"/>
  <c r="AO289" i="21"/>
  <c r="AM352" i="21"/>
  <c r="AS379" i="21"/>
  <c r="AO379" i="21"/>
  <c r="AP469" i="21"/>
  <c r="AS469" i="21"/>
  <c r="AQ469" i="21"/>
  <c r="AO469" i="21"/>
  <c r="AP471" i="21"/>
  <c r="AO471" i="21"/>
  <c r="AO502" i="21"/>
  <c r="AS502" i="21"/>
  <c r="AP502" i="21"/>
  <c r="AO563" i="21"/>
  <c r="AS563" i="21"/>
  <c r="AQ563" i="21"/>
  <c r="AQ575" i="21"/>
  <c r="AO575" i="21"/>
  <c r="AP575" i="21"/>
  <c r="AM594" i="21"/>
  <c r="AP601" i="21"/>
  <c r="AO601" i="21"/>
  <c r="AS601" i="21"/>
  <c r="AP697" i="21"/>
  <c r="AQ697" i="21"/>
  <c r="AO697" i="21"/>
  <c r="AP699" i="21"/>
  <c r="AO699" i="21"/>
  <c r="AQ699" i="21"/>
  <c r="AS699" i="21"/>
  <c r="AM265" i="21"/>
  <c r="AP287" i="21"/>
  <c r="AQ287" i="21"/>
  <c r="AQ348" i="21"/>
  <c r="AS348" i="21"/>
  <c r="AS392" i="21"/>
  <c r="AQ392" i="21"/>
  <c r="AP392" i="21"/>
  <c r="AO392" i="21"/>
  <c r="AS439" i="21"/>
  <c r="AQ439" i="21"/>
  <c r="AP439" i="21"/>
  <c r="AS446" i="21"/>
  <c r="AQ446" i="21"/>
  <c r="AO446" i="21"/>
  <c r="AP465" i="21"/>
  <c r="AQ465" i="21"/>
  <c r="AP484" i="21"/>
  <c r="AO484" i="21"/>
  <c r="AQ484" i="21"/>
  <c r="AQ518" i="21"/>
  <c r="AS518" i="21"/>
  <c r="AP518" i="21"/>
  <c r="AO518" i="21"/>
  <c r="AP669" i="21"/>
  <c r="AO669" i="21"/>
  <c r="AQ669" i="21"/>
  <c r="AM254" i="21"/>
  <c r="AM278" i="21"/>
  <c r="AS285" i="21"/>
  <c r="AP285" i="21"/>
  <c r="AP307" i="21"/>
  <c r="AS307" i="21"/>
  <c r="AO307" i="21"/>
  <c r="AQ364" i="21"/>
  <c r="AP364" i="21"/>
  <c r="AO364" i="21"/>
  <c r="AP428" i="21"/>
  <c r="AO428" i="21"/>
  <c r="AQ435" i="21"/>
  <c r="AS435" i="21"/>
  <c r="AO435" i="21"/>
  <c r="AM502" i="21"/>
  <c r="AM523" i="21"/>
  <c r="AQ526" i="21"/>
  <c r="AP526" i="21"/>
  <c r="AS526" i="21"/>
  <c r="AO531" i="21"/>
  <c r="AQ531" i="21"/>
  <c r="AP531" i="21"/>
  <c r="AS541" i="21"/>
  <c r="AO541" i="21"/>
  <c r="AP690" i="21"/>
  <c r="AO690" i="21"/>
  <c r="AQ690" i="21"/>
  <c r="AS690" i="21"/>
  <c r="AM202" i="21"/>
  <c r="AM234" i="21"/>
  <c r="AP283" i="21"/>
  <c r="AS283" i="21"/>
  <c r="AQ297" i="21"/>
  <c r="AP297" i="21"/>
  <c r="AO297" i="21"/>
  <c r="AS305" i="21"/>
  <c r="AQ305" i="21"/>
  <c r="AP305" i="21"/>
  <c r="AQ397" i="21"/>
  <c r="AS397" i="21"/>
  <c r="AO397" i="21"/>
  <c r="AM421" i="21"/>
  <c r="AM439" i="21"/>
  <c r="AP444" i="21"/>
  <c r="AQ444" i="21"/>
  <c r="AQ463" i="21"/>
  <c r="AO463" i="21"/>
  <c r="AP463" i="21"/>
  <c r="AM465" i="21"/>
  <c r="AS474" i="21"/>
  <c r="AQ474" i="21"/>
  <c r="AP474" i="21"/>
  <c r="AM498" i="21"/>
  <c r="AQ502" i="21"/>
  <c r="AM511" i="21"/>
  <c r="AM513" i="21"/>
  <c r="AP563" i="21"/>
  <c r="AS571" i="21"/>
  <c r="AQ571" i="21"/>
  <c r="AO571" i="21"/>
  <c r="AP573" i="21"/>
  <c r="AQ573" i="21"/>
  <c r="AS573" i="21"/>
  <c r="AS575" i="21"/>
  <c r="AP578" i="21"/>
  <c r="AO578" i="21"/>
  <c r="AQ601" i="21"/>
  <c r="AQ620" i="21"/>
  <c r="AP620" i="21"/>
  <c r="AS620" i="21"/>
  <c r="AP665" i="21"/>
  <c r="AS665" i="21"/>
  <c r="AO665" i="21"/>
  <c r="AM6" i="21"/>
  <c r="AM8" i="21"/>
  <c r="AM21" i="21"/>
  <c r="AM28" i="21"/>
  <c r="AM35" i="21"/>
  <c r="AM63" i="21"/>
  <c r="AM86" i="21"/>
  <c r="AM90" i="21"/>
  <c r="AM94" i="21"/>
  <c r="AM98" i="21"/>
  <c r="AM102" i="21"/>
  <c r="AM106" i="21"/>
  <c r="AM152" i="21"/>
  <c r="AM154" i="21"/>
  <c r="AO181" i="21"/>
  <c r="AM229" i="21"/>
  <c r="AQ243" i="21"/>
  <c r="AQ245" i="21"/>
  <c r="AP254" i="21"/>
  <c r="AM258" i="21"/>
  <c r="AM274" i="21"/>
  <c r="AS281" i="21"/>
  <c r="AP281" i="21"/>
  <c r="AM285" i="21"/>
  <c r="AS292" i="21"/>
  <c r="AQ292" i="21"/>
  <c r="AS313" i="21"/>
  <c r="AQ313" i="21"/>
  <c r="AP313" i="21"/>
  <c r="AS316" i="21"/>
  <c r="AM325" i="21"/>
  <c r="AQ344" i="21"/>
  <c r="AS344" i="21"/>
  <c r="AO348" i="21"/>
  <c r="AS350" i="21"/>
  <c r="AM399" i="21"/>
  <c r="AM417" i="21"/>
  <c r="AO439" i="21"/>
  <c r="AP446" i="21"/>
  <c r="AS451" i="21"/>
  <c r="AQ451" i="21"/>
  <c r="AO451" i="21"/>
  <c r="AS471" i="21"/>
  <c r="AS484" i="21"/>
  <c r="AM494" i="21"/>
  <c r="AQ554" i="21"/>
  <c r="AP554" i="21"/>
  <c r="AO554" i="21"/>
  <c r="AS554" i="21"/>
  <c r="AQ583" i="21"/>
  <c r="AP583" i="21"/>
  <c r="AO583" i="21"/>
  <c r="AS583" i="21"/>
  <c r="AO624" i="21"/>
  <c r="AP674" i="21"/>
  <c r="AO674" i="21"/>
  <c r="AQ674" i="21"/>
  <c r="AS674" i="21"/>
  <c r="AS686" i="21"/>
  <c r="AP686" i="21"/>
  <c r="AO686" i="21"/>
  <c r="AQ686" i="21"/>
  <c r="AM193" i="21"/>
  <c r="AM197" i="21"/>
  <c r="AS243" i="21"/>
  <c r="AS245" i="21"/>
  <c r="AQ247" i="21"/>
  <c r="AP249" i="21"/>
  <c r="AP279" i="21"/>
  <c r="AS279" i="21"/>
  <c r="AS287" i="21"/>
  <c r="AP348" i="21"/>
  <c r="AS360" i="21"/>
  <c r="AQ360" i="21"/>
  <c r="AP360" i="21"/>
  <c r="AQ373" i="21"/>
  <c r="AS373" i="21"/>
  <c r="AP373" i="21"/>
  <c r="AO373" i="21"/>
  <c r="AP472" i="21"/>
  <c r="AS472" i="21"/>
  <c r="AQ472" i="21"/>
  <c r="AO490" i="21"/>
  <c r="AS490" i="21"/>
  <c r="AP490" i="21"/>
  <c r="AS514" i="21"/>
  <c r="AQ514" i="21"/>
  <c r="AP514" i="21"/>
  <c r="AO514" i="21"/>
  <c r="AO539" i="21"/>
  <c r="AS539" i="21"/>
  <c r="AQ539" i="21"/>
  <c r="AP569" i="21"/>
  <c r="AS569" i="21"/>
  <c r="AO569" i="21"/>
  <c r="AS611" i="21"/>
  <c r="AP611" i="21"/>
  <c r="AO611" i="21"/>
  <c r="AP653" i="21"/>
  <c r="AS653" i="21"/>
  <c r="AO653" i="21"/>
  <c r="AO229" i="21"/>
  <c r="AS247" i="21"/>
  <c r="AQ249" i="21"/>
  <c r="AO270" i="21"/>
  <c r="AS277" i="21"/>
  <c r="AP277" i="21"/>
  <c r="AQ307" i="21"/>
  <c r="AQ333" i="21"/>
  <c r="AS333" i="21"/>
  <c r="AP333" i="21"/>
  <c r="AO333" i="21"/>
  <c r="AQ349" i="21"/>
  <c r="AP349" i="21"/>
  <c r="AS364" i="21"/>
  <c r="AP415" i="21"/>
  <c r="AQ428" i="21"/>
  <c r="AP449" i="21"/>
  <c r="AS449" i="21"/>
  <c r="AQ453" i="21"/>
  <c r="AP481" i="21"/>
  <c r="AS481" i="21"/>
  <c r="AQ481" i="21"/>
  <c r="AO526" i="21"/>
  <c r="AS531" i="21"/>
  <c r="AQ542" i="21"/>
  <c r="AP542" i="21"/>
  <c r="AS542" i="21"/>
  <c r="AO542" i="21"/>
  <c r="AP679" i="21"/>
  <c r="AO679" i="21"/>
  <c r="AQ679" i="21"/>
  <c r="AS679" i="21"/>
  <c r="AM162" i="21"/>
  <c r="AP164" i="21"/>
  <c r="AM170" i="21"/>
  <c r="AM178" i="21"/>
  <c r="AO193" i="21"/>
  <c r="AO197" i="21"/>
  <c r="AQ227" i="21"/>
  <c r="AP229" i="21"/>
  <c r="AO238" i="21"/>
  <c r="AS249" i="21"/>
  <c r="AQ251" i="21"/>
  <c r="AO253" i="21"/>
  <c r="AM257" i="21"/>
  <c r="AM262" i="21"/>
  <c r="AM266" i="21"/>
  <c r="AP270" i="21"/>
  <c r="AS273" i="21"/>
  <c r="AP273" i="21"/>
  <c r="AP275" i="21"/>
  <c r="AS275" i="21"/>
  <c r="AP294" i="21"/>
  <c r="AQ294" i="21"/>
  <c r="AS297" i="21"/>
  <c r="AS300" i="21"/>
  <c r="AQ300" i="21"/>
  <c r="AO300" i="21"/>
  <c r="AO305" i="21"/>
  <c r="AS308" i="21"/>
  <c r="AP308" i="21"/>
  <c r="AS324" i="21"/>
  <c r="AP324" i="21"/>
  <c r="AO324" i="21"/>
  <c r="AS356" i="21"/>
  <c r="AQ356" i="21"/>
  <c r="AO356" i="21"/>
  <c r="AQ369" i="21"/>
  <c r="AS369" i="21"/>
  <c r="AO369" i="21"/>
  <c r="AQ385" i="21"/>
  <c r="AP385" i="21"/>
  <c r="AM393" i="21"/>
  <c r="AP397" i="21"/>
  <c r="AQ415" i="21"/>
  <c r="AS428" i="21"/>
  <c r="AP435" i="21"/>
  <c r="AP445" i="21"/>
  <c r="AO445" i="21"/>
  <c r="AS510" i="21"/>
  <c r="AQ510" i="21"/>
  <c r="AP510" i="21"/>
  <c r="AM519" i="21"/>
  <c r="AP522" i="21"/>
  <c r="AS522" i="21"/>
  <c r="AQ522" i="21"/>
  <c r="AO522" i="21"/>
  <c r="AS537" i="21"/>
  <c r="AO537" i="21"/>
  <c r="AP571" i="21"/>
  <c r="AQ578" i="21"/>
  <c r="AP649" i="21"/>
  <c r="AO649" i="21"/>
  <c r="AS227" i="21"/>
  <c r="AQ229" i="21"/>
  <c r="AS251" i="21"/>
  <c r="AP253" i="21"/>
  <c r="AP271" i="21"/>
  <c r="AQ271" i="21"/>
  <c r="AS320" i="21"/>
  <c r="AP320" i="21"/>
  <c r="AS329" i="21"/>
  <c r="AQ329" i="21"/>
  <c r="AO329" i="21"/>
  <c r="AS415" i="21"/>
  <c r="AO479" i="21"/>
  <c r="AS479" i="21"/>
  <c r="AP479" i="21"/>
  <c r="AM547" i="21"/>
  <c r="AQ550" i="21"/>
  <c r="AP550" i="21"/>
  <c r="AS550" i="21"/>
  <c r="AO555" i="21"/>
  <c r="AQ555" i="21"/>
  <c r="AP555" i="21"/>
  <c r="AS565" i="21"/>
  <c r="AQ565" i="21"/>
  <c r="AO565" i="21"/>
  <c r="AO607" i="21"/>
  <c r="AS607" i="21"/>
  <c r="AP607" i="21"/>
  <c r="AM9" i="21"/>
  <c r="AQ12" i="21"/>
  <c r="AM16" i="21"/>
  <c r="AO109" i="21"/>
  <c r="AO113" i="21"/>
  <c r="AO117" i="21"/>
  <c r="AO121" i="21"/>
  <c r="AO125" i="21"/>
  <c r="AO129" i="21"/>
  <c r="AO133" i="21"/>
  <c r="AQ147" i="21"/>
  <c r="AO158" i="21"/>
  <c r="AS162" i="21"/>
  <c r="AQ170" i="21"/>
  <c r="AQ178" i="21"/>
  <c r="AS191" i="21"/>
  <c r="AS195" i="21"/>
  <c r="AQ199" i="21"/>
  <c r="AM213" i="21"/>
  <c r="AM222" i="21"/>
  <c r="AQ231" i="21"/>
  <c r="AO242" i="21"/>
  <c r="AM246" i="21"/>
  <c r="AP262" i="21"/>
  <c r="AP266" i="21"/>
  <c r="AS269" i="21"/>
  <c r="AQ269" i="21"/>
  <c r="AM286" i="21"/>
  <c r="AM308" i="21"/>
  <c r="AP310" i="21"/>
  <c r="AS310" i="21"/>
  <c r="AO310" i="21"/>
  <c r="AO352" i="21"/>
  <c r="AS352" i="21"/>
  <c r="AP352" i="21"/>
  <c r="AO360" i="21"/>
  <c r="AO371" i="21"/>
  <c r="AS416" i="21"/>
  <c r="AQ416" i="21"/>
  <c r="AP416" i="21"/>
  <c r="AO416" i="21"/>
  <c r="AM449" i="21"/>
  <c r="AQ458" i="21"/>
  <c r="AS458" i="21"/>
  <c r="AO458" i="21"/>
  <c r="AM468" i="21"/>
  <c r="AO472" i="21"/>
  <c r="AM477" i="21"/>
  <c r="AO486" i="21"/>
  <c r="AS486" i="21"/>
  <c r="AP486" i="21"/>
  <c r="AQ490" i="21"/>
  <c r="AS506" i="21"/>
  <c r="AQ506" i="21"/>
  <c r="AO506" i="21"/>
  <c r="AP539" i="21"/>
  <c r="AQ569" i="21"/>
  <c r="AQ579" i="21"/>
  <c r="AP579" i="21"/>
  <c r="AS579" i="21"/>
  <c r="AQ611" i="21"/>
  <c r="AP645" i="21"/>
  <c r="AQ645" i="21"/>
  <c r="AM364" i="21"/>
  <c r="AM418" i="21"/>
  <c r="AQ431" i="21"/>
  <c r="AS515" i="21"/>
  <c r="AS519" i="21"/>
  <c r="AM526" i="21"/>
  <c r="AM539" i="21"/>
  <c r="AM563" i="21"/>
  <c r="AP567" i="21"/>
  <c r="AS567" i="21"/>
  <c r="AM586" i="21"/>
  <c r="AM590" i="21"/>
  <c r="AM609" i="21"/>
  <c r="AS670" i="21"/>
  <c r="AQ670" i="21"/>
  <c r="AO670" i="21"/>
  <c r="AS691" i="21"/>
  <c r="AP691" i="21"/>
  <c r="AQ711" i="21"/>
  <c r="AO711" i="21"/>
  <c r="AM322" i="21"/>
  <c r="AM328" i="21"/>
  <c r="AM335" i="21"/>
  <c r="AM347" i="21"/>
  <c r="AM362" i="21"/>
  <c r="AM368" i="21"/>
  <c r="AM377" i="21"/>
  <c r="AM401" i="21"/>
  <c r="AM424" i="21"/>
  <c r="AM426" i="21"/>
  <c r="AM437" i="21"/>
  <c r="AM483" i="21"/>
  <c r="AS497" i="21"/>
  <c r="AO497" i="21"/>
  <c r="AM504" i="21"/>
  <c r="AM535" i="21"/>
  <c r="AM559" i="21"/>
  <c r="AM567" i="21"/>
  <c r="AP591" i="21"/>
  <c r="AO591" i="21"/>
  <c r="AS591" i="21"/>
  <c r="AO610" i="21"/>
  <c r="AQ610" i="21"/>
  <c r="AP617" i="21"/>
  <c r="AS617" i="21"/>
  <c r="AO617" i="21"/>
  <c r="AO619" i="21"/>
  <c r="AQ619" i="21"/>
  <c r="AM635" i="21"/>
  <c r="AS658" i="21"/>
  <c r="AQ658" i="21"/>
  <c r="AP658" i="21"/>
  <c r="AP685" i="21"/>
  <c r="AO685" i="21"/>
  <c r="AQ538" i="21"/>
  <c r="AP538" i="21"/>
  <c r="AQ562" i="21"/>
  <c r="AP562" i="21"/>
  <c r="AQ587" i="21"/>
  <c r="AP587" i="21"/>
  <c r="AP602" i="21"/>
  <c r="AQ602" i="21"/>
  <c r="AM627" i="21"/>
  <c r="AS642" i="21"/>
  <c r="AP642" i="21"/>
  <c r="AO646" i="21"/>
  <c r="AQ646" i="21"/>
  <c r="AM296" i="21"/>
  <c r="AO299" i="21"/>
  <c r="AO302" i="21"/>
  <c r="AO328" i="21"/>
  <c r="AM332" i="21"/>
  <c r="AO337" i="21"/>
  <c r="AO341" i="21"/>
  <c r="AO343" i="21"/>
  <c r="AM345" i="21"/>
  <c r="AO347" i="21"/>
  <c r="AM349" i="21"/>
  <c r="AM366" i="21"/>
  <c r="AO368" i="21"/>
  <c r="AM372" i="21"/>
  <c r="AP377" i="21"/>
  <c r="AO381" i="21"/>
  <c r="AO383" i="21"/>
  <c r="AM385" i="21"/>
  <c r="AO396" i="21"/>
  <c r="AP401" i="21"/>
  <c r="AS405" i="21"/>
  <c r="AO411" i="21"/>
  <c r="AP420" i="21"/>
  <c r="AO424" i="21"/>
  <c r="AM432" i="21"/>
  <c r="AM434" i="21"/>
  <c r="AO443" i="21"/>
  <c r="AO448" i="21"/>
  <c r="AO450" i="21"/>
  <c r="AP455" i="21"/>
  <c r="AQ460" i="21"/>
  <c r="AP462" i="21"/>
  <c r="AM471" i="21"/>
  <c r="AS476" i="21"/>
  <c r="AP483" i="21"/>
  <c r="AM485" i="21"/>
  <c r="AM489" i="21"/>
  <c r="AM531" i="21"/>
  <c r="AO533" i="21"/>
  <c r="AQ535" i="21"/>
  <c r="AM555" i="21"/>
  <c r="AO557" i="21"/>
  <c r="AQ559" i="21"/>
  <c r="AP582" i="21"/>
  <c r="AP595" i="21"/>
  <c r="AQ604" i="21"/>
  <c r="AP604" i="21"/>
  <c r="AO604" i="21"/>
  <c r="AS615" i="21"/>
  <c r="AQ615" i="21"/>
  <c r="AO615" i="21"/>
  <c r="AP654" i="21"/>
  <c r="AP681" i="21"/>
  <c r="AQ681" i="21"/>
  <c r="AO681" i="21"/>
  <c r="AO691" i="21"/>
  <c r="AP711" i="21"/>
  <c r="AQ534" i="21"/>
  <c r="AP534" i="21"/>
  <c r="AQ558" i="21"/>
  <c r="AP558" i="21"/>
  <c r="AP585" i="21"/>
  <c r="AS585" i="21"/>
  <c r="AQ585" i="21"/>
  <c r="AQ630" i="21"/>
  <c r="AP630" i="21"/>
  <c r="AP701" i="21"/>
  <c r="AQ701" i="21"/>
  <c r="AO701" i="21"/>
  <c r="AS299" i="21"/>
  <c r="AS302" i="21"/>
  <c r="AM321" i="21"/>
  <c r="AM336" i="21"/>
  <c r="AS337" i="21"/>
  <c r="AM340" i="21"/>
  <c r="AS341" i="21"/>
  <c r="AO351" i="21"/>
  <c r="AM353" i="21"/>
  <c r="AM380" i="21"/>
  <c r="AS381" i="21"/>
  <c r="AM389" i="21"/>
  <c r="AS448" i="21"/>
  <c r="AQ457" i="21"/>
  <c r="AM459" i="21"/>
  <c r="AS464" i="21"/>
  <c r="AM473" i="21"/>
  <c r="AM480" i="21"/>
  <c r="AM482" i="21"/>
  <c r="AS485" i="21"/>
  <c r="AM487" i="21"/>
  <c r="AQ489" i="21"/>
  <c r="AM491" i="21"/>
  <c r="AO493" i="21"/>
  <c r="AM495" i="21"/>
  <c r="AO501" i="21"/>
  <c r="AM527" i="21"/>
  <c r="AO529" i="21"/>
  <c r="AM551" i="21"/>
  <c r="AO553" i="21"/>
  <c r="AQ591" i="21"/>
  <c r="AS595" i="21"/>
  <c r="AM598" i="21"/>
  <c r="AP610" i="21"/>
  <c r="AQ617" i="21"/>
  <c r="AP623" i="21"/>
  <c r="AM656" i="21"/>
  <c r="AO668" i="21"/>
  <c r="AS675" i="21"/>
  <c r="AP675" i="21"/>
  <c r="AP677" i="21"/>
  <c r="AQ677" i="21"/>
  <c r="AM696" i="21"/>
  <c r="AM707" i="21"/>
  <c r="AS734" i="21"/>
  <c r="AQ734" i="21"/>
  <c r="AP734" i="21"/>
  <c r="AO734" i="21"/>
  <c r="AP667" i="21"/>
  <c r="AO667" i="21"/>
  <c r="AQ667" i="21"/>
  <c r="AM671" i="21"/>
  <c r="AM675" i="21"/>
  <c r="AS683" i="21"/>
  <c r="AQ688" i="21"/>
  <c r="AO688" i="21"/>
  <c r="AS694" i="21"/>
  <c r="AQ703" i="21"/>
  <c r="AM611" i="21"/>
  <c r="AO614" i="21"/>
  <c r="AQ614" i="21"/>
  <c r="AM626" i="21"/>
  <c r="AS630" i="21"/>
  <c r="AS634" i="21"/>
  <c r="AP637" i="21"/>
  <c r="AO637" i="21"/>
  <c r="AP641" i="21"/>
  <c r="AO641" i="21"/>
  <c r="AS647" i="21"/>
  <c r="AP647" i="21"/>
  <c r="AP651" i="21"/>
  <c r="AO651" i="21"/>
  <c r="AS651" i="21"/>
  <c r="AS663" i="21"/>
  <c r="AQ663" i="21"/>
  <c r="AO663" i="21"/>
  <c r="AO675" i="21"/>
  <c r="AO677" i="21"/>
  <c r="AP693" i="21"/>
  <c r="AQ693" i="21"/>
  <c r="AS695" i="21"/>
  <c r="AQ695" i="21"/>
  <c r="AP695" i="21"/>
  <c r="AS703" i="21"/>
  <c r="AS706" i="21"/>
  <c r="AQ706" i="21"/>
  <c r="AO706" i="21"/>
  <c r="AP719" i="21"/>
  <c r="AO719" i="21"/>
  <c r="AS719" i="21"/>
  <c r="AQ719" i="21"/>
  <c r="AM329" i="21"/>
  <c r="AM331" i="21"/>
  <c r="AM350" i="21"/>
  <c r="AM360" i="21"/>
  <c r="AM369" i="21"/>
  <c r="AM397" i="21"/>
  <c r="AM412" i="21"/>
  <c r="AM425" i="21"/>
  <c r="AM444" i="21"/>
  <c r="AS475" i="21"/>
  <c r="AM506" i="21"/>
  <c r="AS523" i="21"/>
  <c r="AM541" i="21"/>
  <c r="AQ546" i="21"/>
  <c r="AP546" i="21"/>
  <c r="AS547" i="21"/>
  <c r="AM569" i="21"/>
  <c r="AS635" i="21"/>
  <c r="AQ635" i="21"/>
  <c r="AO635" i="21"/>
  <c r="AQ675" i="21"/>
  <c r="AM621" i="21"/>
  <c r="AM705" i="21"/>
  <c r="AS710" i="21"/>
  <c r="AM712" i="21"/>
  <c r="AM723" i="21"/>
  <c r="AM725" i="21"/>
  <c r="AS730" i="21"/>
  <c r="AM732" i="21"/>
  <c r="AQ739" i="21"/>
  <c r="AQ741" i="21"/>
  <c r="AM743" i="21"/>
  <c r="AQ750" i="21"/>
  <c r="AM754" i="21"/>
  <c r="AS755" i="21"/>
  <c r="AM763" i="21"/>
  <c r="AQ768" i="21"/>
  <c r="AQ770" i="21"/>
  <c r="AO774" i="21"/>
  <c r="AQ781" i="21"/>
  <c r="AQ788" i="21"/>
  <c r="AS739" i="21"/>
  <c r="AS750" i="21"/>
  <c r="AS770" i="21"/>
  <c r="AP774" i="21"/>
  <c r="AM758" i="21"/>
  <c r="AM765" i="21"/>
  <c r="AQ774" i="21"/>
  <c r="AM778" i="21"/>
  <c r="AM787" i="21"/>
  <c r="AM736" i="21"/>
  <c r="AQ745" i="21"/>
  <c r="AM747" i="21"/>
  <c r="AM749" i="21"/>
  <c r="AO758" i="21"/>
  <c r="AQ765" i="21"/>
  <c r="AM767" i="21"/>
  <c r="AM776" i="21"/>
  <c r="AO778" i="21"/>
  <c r="AQ783" i="21"/>
  <c r="AS792" i="21"/>
  <c r="AM722" i="21"/>
  <c r="AM731" i="21"/>
  <c r="AP758" i="21"/>
  <c r="AP778" i="21"/>
  <c r="AM691" i="21"/>
  <c r="AM693" i="21"/>
  <c r="AM700" i="21"/>
  <c r="AO713" i="21"/>
  <c r="AM720" i="21"/>
  <c r="AO722" i="21"/>
  <c r="AO731" i="21"/>
  <c r="AM740" i="21"/>
  <c r="AO742" i="21"/>
  <c r="AM751" i="21"/>
  <c r="AQ756" i="21"/>
  <c r="AO762" i="21"/>
  <c r="AQ769" i="21"/>
  <c r="AO782" i="21"/>
  <c r="AO789" i="21"/>
  <c r="AM530" i="21"/>
  <c r="AM534" i="21"/>
  <c r="AM538" i="21"/>
  <c r="AM542" i="21"/>
  <c r="AM546" i="21"/>
  <c r="AM550" i="21"/>
  <c r="AM554" i="21"/>
  <c r="AM558" i="21"/>
  <c r="AM562" i="21"/>
  <c r="AM577" i="21"/>
  <c r="AM581" i="21"/>
  <c r="AM585" i="21"/>
  <c r="AM591" i="21"/>
  <c r="AM665" i="21"/>
  <c r="AM677" i="21"/>
  <c r="AM684" i="21"/>
  <c r="AM695" i="21"/>
  <c r="AM697" i="21"/>
  <c r="AM704" i="21"/>
  <c r="AO715" i="21"/>
  <c r="AO726" i="21"/>
  <c r="AQ733" i="21"/>
  <c r="AM735" i="21"/>
  <c r="AM737" i="21"/>
  <c r="AQ740" i="21"/>
  <c r="AM746" i="21"/>
  <c r="AP751" i="21"/>
  <c r="AM753" i="21"/>
  <c r="AM766" i="21"/>
  <c r="AP771" i="21"/>
  <c r="AQ773" i="21"/>
  <c r="AM775" i="21"/>
  <c r="AQ780" i="21"/>
  <c r="AO786" i="21"/>
  <c r="AO791" i="21"/>
  <c r="AP786" i="21"/>
  <c r="AP791" i="21"/>
  <c r="AM455" i="21"/>
  <c r="AM467" i="21"/>
  <c r="AM499" i="21"/>
  <c r="AM614" i="21"/>
  <c r="AM644" i="21"/>
  <c r="AM674" i="21"/>
  <c r="AM679" i="21"/>
  <c r="AM688" i="21"/>
  <c r="AM699" i="21"/>
  <c r="AM701" i="21"/>
  <c r="AO710" i="21"/>
  <c r="AQ715" i="21"/>
  <c r="AQ717" i="21"/>
  <c r="AM719" i="21"/>
  <c r="AQ726" i="21"/>
  <c r="AO730" i="21"/>
  <c r="AP735" i="21"/>
  <c r="AQ737" i="21"/>
  <c r="AM739" i="21"/>
  <c r="AO744" i="21"/>
  <c r="AP746" i="21"/>
  <c r="AM750" i="21"/>
  <c r="AO755" i="21"/>
  <c r="AM757" i="21"/>
  <c r="AO764" i="21"/>
  <c r="AP766" i="21"/>
  <c r="AM770" i="21"/>
  <c r="AP775" i="21"/>
  <c r="AM777" i="21"/>
  <c r="AQ786" i="21"/>
  <c r="AQ791" i="21"/>
  <c r="AM524" i="21"/>
  <c r="AM528" i="21"/>
  <c r="AM532" i="21"/>
  <c r="AM536" i="21"/>
  <c r="AM540" i="21"/>
  <c r="AM544" i="21"/>
  <c r="AM548" i="21"/>
  <c r="AM552" i="21"/>
  <c r="AM556" i="21"/>
  <c r="AM560" i="21"/>
  <c r="AM564" i="21"/>
  <c r="AM566" i="21"/>
  <c r="AM578" i="21"/>
  <c r="AM589" i="21"/>
  <c r="AM593" i="21"/>
  <c r="AM595" i="21"/>
  <c r="AM599" i="21"/>
  <c r="AM623" i="21"/>
  <c r="AM662" i="21"/>
  <c r="AM672" i="21"/>
  <c r="AM708" i="21"/>
  <c r="AP710" i="21"/>
  <c r="AM721" i="21"/>
  <c r="AM728" i="21"/>
  <c r="AP730" i="21"/>
  <c r="AQ735" i="21"/>
  <c r="AO739" i="21"/>
  <c r="AQ744" i="21"/>
  <c r="AQ746" i="21"/>
  <c r="AO750" i="21"/>
  <c r="AQ757" i="21"/>
  <c r="AQ764" i="21"/>
  <c r="AQ766" i="21"/>
  <c r="AO770" i="21"/>
  <c r="AQ775" i="21"/>
  <c r="AQ777" i="21"/>
  <c r="AM779" i="21"/>
  <c r="AM790" i="21"/>
  <c r="AM781" i="21"/>
  <c r="AS63" i="21"/>
  <c r="AP63" i="21"/>
  <c r="AO63" i="21"/>
  <c r="AS79" i="21"/>
  <c r="AP79" i="21"/>
  <c r="AO79" i="21"/>
  <c r="AP135" i="21"/>
  <c r="AS135" i="21"/>
  <c r="AQ135" i="21"/>
  <c r="AO135" i="21"/>
  <c r="AS166" i="21"/>
  <c r="AQ166" i="21"/>
  <c r="AP166" i="21"/>
  <c r="AO166" i="21"/>
  <c r="AS374" i="21"/>
  <c r="AP374" i="21"/>
  <c r="AO374" i="21"/>
  <c r="AQ374" i="21"/>
  <c r="AQ8" i="21"/>
  <c r="AQ20" i="21"/>
  <c r="AQ32" i="21"/>
  <c r="AM43" i="21"/>
  <c r="AM51" i="21"/>
  <c r="AS60" i="21"/>
  <c r="AQ60" i="21"/>
  <c r="AP60" i="21"/>
  <c r="AO60" i="21"/>
  <c r="AM139" i="21"/>
  <c r="AM149" i="21"/>
  <c r="AS8" i="21"/>
  <c r="AS11" i="21"/>
  <c r="AS20" i="21"/>
  <c r="AS23" i="21"/>
  <c r="AS32" i="21"/>
  <c r="AS35" i="21"/>
  <c r="AS67" i="21"/>
  <c r="AP67" i="21"/>
  <c r="AO67" i="21"/>
  <c r="AM135" i="21"/>
  <c r="AM147" i="21"/>
  <c r="AS182" i="21"/>
  <c r="AQ182" i="21"/>
  <c r="AP182" i="21"/>
  <c r="AO182" i="21"/>
  <c r="AM7" i="21"/>
  <c r="AM10" i="21"/>
  <c r="AM19" i="21"/>
  <c r="AM22" i="21"/>
  <c r="AM31" i="21"/>
  <c r="AM34" i="21"/>
  <c r="AQ36" i="21"/>
  <c r="AP36" i="21"/>
  <c r="AS55" i="21"/>
  <c r="AP55" i="21"/>
  <c r="AQ63" i="21"/>
  <c r="AQ79" i="21"/>
  <c r="AS136" i="21"/>
  <c r="AQ136" i="21"/>
  <c r="AO136" i="21"/>
  <c r="AS252" i="21"/>
  <c r="AQ252" i="21"/>
  <c r="AP252" i="21"/>
  <c r="AO252" i="21"/>
  <c r="AS83" i="21"/>
  <c r="AP83" i="21"/>
  <c r="AO83" i="21"/>
  <c r="AO31" i="21"/>
  <c r="AQ44" i="21"/>
  <c r="AP44" i="21"/>
  <c r="AS47" i="21"/>
  <c r="AP47" i="21"/>
  <c r="AQ52" i="21"/>
  <c r="AP52" i="21"/>
  <c r="AO52" i="21"/>
  <c r="AS64" i="21"/>
  <c r="AQ64" i="21"/>
  <c r="AP64" i="21"/>
  <c r="AO64" i="21"/>
  <c r="AQ83" i="21"/>
  <c r="AQ4" i="21"/>
  <c r="AQ16" i="21"/>
  <c r="AQ19" i="21"/>
  <c r="AQ31" i="21"/>
  <c r="AM42" i="21"/>
  <c r="AM50" i="21"/>
  <c r="AS71" i="21"/>
  <c r="AP71" i="21"/>
  <c r="AO71" i="21"/>
  <c r="AS138" i="21"/>
  <c r="AP138" i="21"/>
  <c r="AO138" i="21"/>
  <c r="AM140" i="21"/>
  <c r="AM169" i="21"/>
  <c r="AM177" i="21"/>
  <c r="AQ7" i="21"/>
  <c r="AS4" i="21"/>
  <c r="AS7" i="21"/>
  <c r="AS16" i="21"/>
  <c r="AS19" i="21"/>
  <c r="AS28" i="21"/>
  <c r="AS31" i="21"/>
  <c r="AM39" i="21"/>
  <c r="AQ67" i="21"/>
  <c r="AS142" i="21"/>
  <c r="AQ142" i="21"/>
  <c r="AP142" i="21"/>
  <c r="AO142" i="21"/>
  <c r="AO15" i="21"/>
  <c r="AO27" i="21"/>
  <c r="AO47" i="21"/>
  <c r="AS59" i="21"/>
  <c r="AP59" i="21"/>
  <c r="AO59" i="21"/>
  <c r="AS75" i="21"/>
  <c r="AP75" i="21"/>
  <c r="AO75" i="21"/>
  <c r="AM84" i="21"/>
  <c r="AM88" i="21"/>
  <c r="AM92" i="21"/>
  <c r="AM96" i="21"/>
  <c r="AM100" i="21"/>
  <c r="AM104" i="21"/>
  <c r="AM108" i="21"/>
  <c r="AM112" i="21"/>
  <c r="AM116" i="21"/>
  <c r="AM120" i="21"/>
  <c r="AM124" i="21"/>
  <c r="AM128" i="21"/>
  <c r="AM132" i="21"/>
  <c r="AS272" i="21"/>
  <c r="AQ272" i="21"/>
  <c r="AP272" i="21"/>
  <c r="AO272" i="21"/>
  <c r="AO4" i="21"/>
  <c r="AO7" i="21"/>
  <c r="AO19" i="21"/>
  <c r="AO3" i="21"/>
  <c r="AQ3" i="21"/>
  <c r="AQ15" i="21"/>
  <c r="AQ27" i="21"/>
  <c r="AO44" i="21"/>
  <c r="AQ47" i="21"/>
  <c r="AS52" i="21"/>
  <c r="AQ56" i="21"/>
  <c r="AP56" i="21"/>
  <c r="AO56" i="21"/>
  <c r="AQ71" i="21"/>
  <c r="AQ138" i="21"/>
  <c r="AS3" i="21"/>
  <c r="AS15" i="21"/>
  <c r="AS27" i="21"/>
  <c r="AQ40" i="21"/>
  <c r="AP40" i="21"/>
  <c r="AS43" i="21"/>
  <c r="AP43" i="21"/>
  <c r="AS44" i="21"/>
  <c r="AQ48" i="21"/>
  <c r="AP48" i="21"/>
  <c r="AS51" i="21"/>
  <c r="AP51" i="21"/>
  <c r="AM54" i="21"/>
  <c r="AP143" i="21"/>
  <c r="AS143" i="21"/>
  <c r="AO143" i="21"/>
  <c r="AM146" i="21"/>
  <c r="AS160" i="21"/>
  <c r="AQ160" i="21"/>
  <c r="AP163" i="21"/>
  <c r="AO163" i="21"/>
  <c r="AS194" i="21"/>
  <c r="AQ194" i="21"/>
  <c r="AS206" i="21"/>
  <c r="AQ206" i="21"/>
  <c r="AS218" i="21"/>
  <c r="AQ218" i="21"/>
  <c r="AS276" i="21"/>
  <c r="AQ276" i="21"/>
  <c r="AP276" i="21"/>
  <c r="AO276" i="21"/>
  <c r="AP171" i="21"/>
  <c r="AO171" i="21"/>
  <c r="AS184" i="21"/>
  <c r="AQ184" i="21"/>
  <c r="AO184" i="21"/>
  <c r="AS196" i="21"/>
  <c r="AQ196" i="21"/>
  <c r="AO196" i="21"/>
  <c r="AS208" i="21"/>
  <c r="AQ208" i="21"/>
  <c r="AO208" i="21"/>
  <c r="AS220" i="21"/>
  <c r="AQ220" i="21"/>
  <c r="AP220" i="21"/>
  <c r="AO220" i="21"/>
  <c r="AS236" i="21"/>
  <c r="AQ236" i="21"/>
  <c r="AP236" i="21"/>
  <c r="AO236" i="21"/>
  <c r="AO68" i="21"/>
  <c r="AO72" i="21"/>
  <c r="AO76" i="21"/>
  <c r="AO80" i="21"/>
  <c r="AO84" i="21"/>
  <c r="AO88" i="21"/>
  <c r="AO92" i="21"/>
  <c r="AO96" i="21"/>
  <c r="AO100" i="21"/>
  <c r="AO104" i="21"/>
  <c r="AO108" i="21"/>
  <c r="AO112" i="21"/>
  <c r="AO116" i="21"/>
  <c r="AO120" i="21"/>
  <c r="AO124" i="21"/>
  <c r="AO128" i="21"/>
  <c r="AO132" i="21"/>
  <c r="AO139" i="21"/>
  <c r="AM142" i="21"/>
  <c r="AP146" i="21"/>
  <c r="AP151" i="21"/>
  <c r="AO151" i="21"/>
  <c r="AO152" i="21"/>
  <c r="AP158" i="21"/>
  <c r="AS168" i="21"/>
  <c r="AQ168" i="21"/>
  <c r="AS176" i="21"/>
  <c r="AQ176" i="21"/>
  <c r="AS256" i="21"/>
  <c r="AQ256" i="21"/>
  <c r="AP256" i="21"/>
  <c r="AO256" i="21"/>
  <c r="AP68" i="21"/>
  <c r="AP72" i="21"/>
  <c r="AP76" i="21"/>
  <c r="AP80" i="21"/>
  <c r="AP84" i="21"/>
  <c r="AP88" i="21"/>
  <c r="AP92" i="21"/>
  <c r="AP96" i="21"/>
  <c r="AP100" i="21"/>
  <c r="AP104" i="21"/>
  <c r="AP108" i="21"/>
  <c r="AP112" i="21"/>
  <c r="AP116" i="21"/>
  <c r="AP120" i="21"/>
  <c r="AP124" i="21"/>
  <c r="AP128" i="21"/>
  <c r="AP132" i="21"/>
  <c r="AQ139" i="21"/>
  <c r="AQ146" i="21"/>
  <c r="AP152" i="21"/>
  <c r="AQ158" i="21"/>
  <c r="AQ68" i="21"/>
  <c r="AQ72" i="21"/>
  <c r="AQ76" i="21"/>
  <c r="AQ80" i="21"/>
  <c r="AQ84" i="21"/>
  <c r="AQ88" i="21"/>
  <c r="AQ92" i="21"/>
  <c r="AQ96" i="21"/>
  <c r="AQ100" i="21"/>
  <c r="AQ104" i="21"/>
  <c r="AQ108" i="21"/>
  <c r="AQ112" i="21"/>
  <c r="AQ116" i="21"/>
  <c r="AQ120" i="21"/>
  <c r="AQ124" i="21"/>
  <c r="AQ128" i="21"/>
  <c r="AQ132" i="21"/>
  <c r="AM138" i="21"/>
  <c r="AS139" i="21"/>
  <c r="AQ152" i="21"/>
  <c r="AO174" i="21"/>
  <c r="AS186" i="21"/>
  <c r="AQ186" i="21"/>
  <c r="AO194" i="21"/>
  <c r="AS198" i="21"/>
  <c r="AQ198" i="21"/>
  <c r="AO206" i="21"/>
  <c r="AS210" i="21"/>
  <c r="AQ210" i="21"/>
  <c r="AO218" i="21"/>
  <c r="AS224" i="21"/>
  <c r="AQ224" i="21"/>
  <c r="AP224" i="21"/>
  <c r="AO224" i="21"/>
  <c r="AS240" i="21"/>
  <c r="AQ240" i="21"/>
  <c r="AP240" i="21"/>
  <c r="AO240" i="21"/>
  <c r="AS418" i="21"/>
  <c r="AP418" i="21"/>
  <c r="AO418" i="21"/>
  <c r="AQ418" i="21"/>
  <c r="AO87" i="21"/>
  <c r="AO91" i="21"/>
  <c r="AO95" i="21"/>
  <c r="AO99" i="21"/>
  <c r="AO103" i="21"/>
  <c r="AO107" i="21"/>
  <c r="AO111" i="21"/>
  <c r="AO115" i="21"/>
  <c r="AO119" i="21"/>
  <c r="AO123" i="21"/>
  <c r="AO127" i="21"/>
  <c r="AO131" i="21"/>
  <c r="AS156" i="21"/>
  <c r="AQ156" i="21"/>
  <c r="AP159" i="21"/>
  <c r="AO159" i="21"/>
  <c r="AO160" i="21"/>
  <c r="AQ163" i="21"/>
  <c r="AP174" i="21"/>
  <c r="AS188" i="21"/>
  <c r="AQ188" i="21"/>
  <c r="AO188" i="21"/>
  <c r="AP194" i="21"/>
  <c r="AS200" i="21"/>
  <c r="AQ200" i="21"/>
  <c r="AO200" i="21"/>
  <c r="AP206" i="21"/>
  <c r="AS212" i="21"/>
  <c r="AQ212" i="21"/>
  <c r="AO212" i="21"/>
  <c r="AP218" i="21"/>
  <c r="AS260" i="21"/>
  <c r="AQ260" i="21"/>
  <c r="AP260" i="21"/>
  <c r="AO260" i="21"/>
  <c r="AP87" i="21"/>
  <c r="AP91" i="21"/>
  <c r="AP95" i="21"/>
  <c r="AP99" i="21"/>
  <c r="AP103" i="21"/>
  <c r="AP107" i="21"/>
  <c r="AP111" i="21"/>
  <c r="AP115" i="21"/>
  <c r="AP119" i="21"/>
  <c r="AP123" i="21"/>
  <c r="AP127" i="21"/>
  <c r="AP131" i="21"/>
  <c r="AM134" i="21"/>
  <c r="AO148" i="21"/>
  <c r="AP160" i="21"/>
  <c r="AS163" i="21"/>
  <c r="AQ171" i="21"/>
  <c r="AQ174" i="21"/>
  <c r="AP184" i="21"/>
  <c r="AP196" i="21"/>
  <c r="AP208" i="21"/>
  <c r="AS164" i="21"/>
  <c r="AQ164" i="21"/>
  <c r="AP167" i="21"/>
  <c r="AO167" i="21"/>
  <c r="AS171" i="21"/>
  <c r="AP175" i="21"/>
  <c r="AO175" i="21"/>
  <c r="AS228" i="21"/>
  <c r="AQ228" i="21"/>
  <c r="AP228" i="21"/>
  <c r="AO228" i="21"/>
  <c r="AS244" i="21"/>
  <c r="AQ244" i="21"/>
  <c r="AP244" i="21"/>
  <c r="AO244" i="21"/>
  <c r="AS394" i="21"/>
  <c r="AP394" i="21"/>
  <c r="AO394" i="21"/>
  <c r="AQ394" i="21"/>
  <c r="AO82" i="21"/>
  <c r="AO86" i="21"/>
  <c r="AO90" i="21"/>
  <c r="AO94" i="21"/>
  <c r="AO98" i="21"/>
  <c r="AO102" i="21"/>
  <c r="AO106" i="21"/>
  <c r="AO110" i="21"/>
  <c r="AO114" i="21"/>
  <c r="AO118" i="21"/>
  <c r="AO122" i="21"/>
  <c r="AO126" i="21"/>
  <c r="AO130" i="21"/>
  <c r="AP134" i="21"/>
  <c r="AO144" i="21"/>
  <c r="AQ148" i="21"/>
  <c r="AS151" i="21"/>
  <c r="AO162" i="21"/>
  <c r="AP168" i="21"/>
  <c r="AS172" i="21"/>
  <c r="AQ172" i="21"/>
  <c r="AP176" i="21"/>
  <c r="AS180" i="21"/>
  <c r="AQ180" i="21"/>
  <c r="AO180" i="21"/>
  <c r="AO186" i="21"/>
  <c r="AS190" i="21"/>
  <c r="AQ190" i="21"/>
  <c r="AO198" i="21"/>
  <c r="AS202" i="21"/>
  <c r="AQ202" i="21"/>
  <c r="AO210" i="21"/>
  <c r="AS214" i="21"/>
  <c r="AQ214" i="21"/>
  <c r="AS264" i="21"/>
  <c r="AQ264" i="21"/>
  <c r="AP264" i="21"/>
  <c r="AO264" i="21"/>
  <c r="AS192" i="21"/>
  <c r="AQ192" i="21"/>
  <c r="AO192" i="21"/>
  <c r="AS204" i="21"/>
  <c r="AQ204" i="21"/>
  <c r="AO204" i="21"/>
  <c r="AS216" i="21"/>
  <c r="AQ216" i="21"/>
  <c r="AO216" i="21"/>
  <c r="AS248" i="21"/>
  <c r="AQ248" i="21"/>
  <c r="AP248" i="21"/>
  <c r="AO248" i="21"/>
  <c r="AP326" i="21"/>
  <c r="AO326" i="21"/>
  <c r="AS326" i="21"/>
  <c r="AQ326" i="21"/>
  <c r="AO147" i="21"/>
  <c r="AP155" i="21"/>
  <c r="AO155" i="21"/>
  <c r="AO156" i="21"/>
  <c r="AQ159" i="21"/>
  <c r="AO170" i="21"/>
  <c r="AO178" i="21"/>
  <c r="AP188" i="21"/>
  <c r="AP200" i="21"/>
  <c r="AP212" i="21"/>
  <c r="AS232" i="21"/>
  <c r="AQ232" i="21"/>
  <c r="AP232" i="21"/>
  <c r="AO232" i="21"/>
  <c r="AS268" i="21"/>
  <c r="AQ268" i="21"/>
  <c r="AP268" i="21"/>
  <c r="AO268" i="21"/>
  <c r="AP338" i="21"/>
  <c r="AO338" i="21"/>
  <c r="AP354" i="21"/>
  <c r="AO354" i="21"/>
  <c r="AM289" i="21"/>
  <c r="AM298" i="21"/>
  <c r="AM301" i="21"/>
  <c r="AM310" i="21"/>
  <c r="AM313" i="21"/>
  <c r="AQ315" i="21"/>
  <c r="AP315" i="21"/>
  <c r="AS323" i="21"/>
  <c r="AQ323" i="21"/>
  <c r="AP323" i="21"/>
  <c r="AM370" i="21"/>
  <c r="AQ222" i="21"/>
  <c r="AQ226" i="21"/>
  <c r="AQ230" i="21"/>
  <c r="AQ234" i="21"/>
  <c r="AQ238" i="21"/>
  <c r="AQ242" i="21"/>
  <c r="AQ246" i="21"/>
  <c r="AQ250" i="21"/>
  <c r="AQ254" i="21"/>
  <c r="AQ258" i="21"/>
  <c r="AQ262" i="21"/>
  <c r="AQ266" i="21"/>
  <c r="AQ270" i="21"/>
  <c r="AQ274" i="21"/>
  <c r="AQ278" i="21"/>
  <c r="AQ282" i="21"/>
  <c r="AQ286" i="21"/>
  <c r="AM338" i="21"/>
  <c r="AP342" i="21"/>
  <c r="AO342" i="21"/>
  <c r="AM354" i="21"/>
  <c r="AP358" i="21"/>
  <c r="AO358" i="21"/>
  <c r="AS378" i="21"/>
  <c r="AP378" i="21"/>
  <c r="AO378" i="21"/>
  <c r="AS422" i="21"/>
  <c r="AP422" i="21"/>
  <c r="AO422" i="21"/>
  <c r="AO269" i="21"/>
  <c r="AO273" i="21"/>
  <c r="AO277" i="21"/>
  <c r="AO281" i="21"/>
  <c r="AO285" i="21"/>
  <c r="AQ298" i="21"/>
  <c r="AQ310" i="21"/>
  <c r="AM326" i="21"/>
  <c r="AQ338" i="21"/>
  <c r="AQ354" i="21"/>
  <c r="AM374" i="21"/>
  <c r="AM394" i="21"/>
  <c r="AS398" i="21"/>
  <c r="AP398" i="21"/>
  <c r="AO398" i="21"/>
  <c r="AS338" i="21"/>
  <c r="AS354" i="21"/>
  <c r="AS382" i="21"/>
  <c r="AP382" i="21"/>
  <c r="AO382" i="21"/>
  <c r="AS426" i="21"/>
  <c r="AP426" i="21"/>
  <c r="AO426" i="21"/>
  <c r="AQ285" i="21"/>
  <c r="AM294" i="21"/>
  <c r="AM297" i="21"/>
  <c r="AM306" i="21"/>
  <c r="AM309" i="21"/>
  <c r="AO318" i="21"/>
  <c r="AP330" i="21"/>
  <c r="AO330" i="21"/>
  <c r="AM342" i="21"/>
  <c r="AP346" i="21"/>
  <c r="AO346" i="21"/>
  <c r="AM358" i="21"/>
  <c r="AP362" i="21"/>
  <c r="AO362" i="21"/>
  <c r="AM378" i="21"/>
  <c r="AM446" i="21"/>
  <c r="AM458" i="21"/>
  <c r="AM470" i="21"/>
  <c r="AO280" i="21"/>
  <c r="AO284" i="21"/>
  <c r="AO288" i="21"/>
  <c r="AO291" i="21"/>
  <c r="AO294" i="21"/>
  <c r="AO303" i="21"/>
  <c r="AO306" i="21"/>
  <c r="AO315" i="21"/>
  <c r="AQ318" i="21"/>
  <c r="AO323" i="21"/>
  <c r="AS327" i="21"/>
  <c r="AQ327" i="21"/>
  <c r="AP327" i="21"/>
  <c r="AQ342" i="21"/>
  <c r="AQ358" i="21"/>
  <c r="AQ378" i="21"/>
  <c r="AS386" i="21"/>
  <c r="AP386" i="21"/>
  <c r="AO386" i="21"/>
  <c r="AM398" i="21"/>
  <c r="AS402" i="21"/>
  <c r="AP402" i="21"/>
  <c r="AO402" i="21"/>
  <c r="AS406" i="21"/>
  <c r="AP406" i="21"/>
  <c r="AO406" i="21"/>
  <c r="AQ422" i="21"/>
  <c r="AS430" i="21"/>
  <c r="AP430" i="21"/>
  <c r="AO430" i="21"/>
  <c r="AP280" i="21"/>
  <c r="AP284" i="21"/>
  <c r="AP288" i="21"/>
  <c r="AQ291" i="21"/>
  <c r="AQ303" i="21"/>
  <c r="AS315" i="21"/>
  <c r="AS318" i="21"/>
  <c r="AP322" i="21"/>
  <c r="AO322" i="21"/>
  <c r="AQ280" i="21"/>
  <c r="AQ284" i="21"/>
  <c r="AQ288" i="21"/>
  <c r="AS291" i="21"/>
  <c r="AS303" i="21"/>
  <c r="AM317" i="21"/>
  <c r="AS319" i="21"/>
  <c r="AQ319" i="21"/>
  <c r="AP319" i="21"/>
  <c r="AM330" i="21"/>
  <c r="AP334" i="21"/>
  <c r="AO334" i="21"/>
  <c r="AM346" i="21"/>
  <c r="AP350" i="21"/>
  <c r="AO350" i="21"/>
  <c r="AS366" i="21"/>
  <c r="AP366" i="21"/>
  <c r="AO366" i="21"/>
  <c r="AQ382" i="21"/>
  <c r="AS410" i="21"/>
  <c r="AP410" i="21"/>
  <c r="AO410" i="21"/>
  <c r="AQ426" i="21"/>
  <c r="AS434" i="21"/>
  <c r="AP434" i="21"/>
  <c r="AO434" i="21"/>
  <c r="AO179" i="21"/>
  <c r="AO183" i="21"/>
  <c r="AO187" i="21"/>
  <c r="AO191" i="21"/>
  <c r="AO195" i="21"/>
  <c r="AO199" i="21"/>
  <c r="AO203" i="21"/>
  <c r="AO207" i="21"/>
  <c r="AO211" i="21"/>
  <c r="AO215" i="21"/>
  <c r="AO219" i="21"/>
  <c r="AO223" i="21"/>
  <c r="AO227" i="21"/>
  <c r="AO231" i="21"/>
  <c r="AO235" i="21"/>
  <c r="AO239" i="21"/>
  <c r="AO243" i="21"/>
  <c r="AO247" i="21"/>
  <c r="AO251" i="21"/>
  <c r="AO255" i="21"/>
  <c r="AO259" i="21"/>
  <c r="AO263" i="21"/>
  <c r="AO267" i="21"/>
  <c r="AO271" i="21"/>
  <c r="AO275" i="21"/>
  <c r="AO279" i="21"/>
  <c r="AO283" i="21"/>
  <c r="AO287" i="21"/>
  <c r="AM290" i="21"/>
  <c r="AM293" i="21"/>
  <c r="AM302" i="21"/>
  <c r="AM305" i="21"/>
  <c r="AM314" i="21"/>
  <c r="AQ330" i="21"/>
  <c r="AQ346" i="21"/>
  <c r="AQ362" i="21"/>
  <c r="AM386" i="21"/>
  <c r="AS390" i="21"/>
  <c r="AP390" i="21"/>
  <c r="AO390" i="21"/>
  <c r="AM402" i="21"/>
  <c r="AM406" i="21"/>
  <c r="AS438" i="21"/>
  <c r="AP438" i="21"/>
  <c r="AO438" i="21"/>
  <c r="AS346" i="21"/>
  <c r="AS362" i="21"/>
  <c r="AS370" i="21"/>
  <c r="AP370" i="21"/>
  <c r="AO370" i="21"/>
  <c r="AQ386" i="21"/>
  <c r="AQ402" i="21"/>
  <c r="AQ406" i="21"/>
  <c r="AS414" i="21"/>
  <c r="AP414" i="21"/>
  <c r="AO414" i="21"/>
  <c r="AQ430" i="21"/>
  <c r="AM448" i="21"/>
  <c r="AM451" i="21"/>
  <c r="AM460" i="21"/>
  <c r="AM463" i="21"/>
  <c r="AM472" i="21"/>
  <c r="AM475" i="21"/>
  <c r="AM484" i="21"/>
  <c r="AM517" i="21"/>
  <c r="AM492" i="21"/>
  <c r="AP680" i="21"/>
  <c r="AS680" i="21"/>
  <c r="AQ680" i="21"/>
  <c r="AO680" i="21"/>
  <c r="AP331" i="21"/>
  <c r="AP335" i="21"/>
  <c r="AP339" i="21"/>
  <c r="AP343" i="21"/>
  <c r="AP347" i="21"/>
  <c r="AP351" i="21"/>
  <c r="AP355" i="21"/>
  <c r="AP359" i="21"/>
  <c r="AP363" i="21"/>
  <c r="AP367" i="21"/>
  <c r="AP371" i="21"/>
  <c r="AP375" i="21"/>
  <c r="AP379" i="21"/>
  <c r="AP383" i="21"/>
  <c r="AP387" i="21"/>
  <c r="AP391" i="21"/>
  <c r="AP395" i="21"/>
  <c r="AP399" i="21"/>
  <c r="AP403" i="21"/>
  <c r="AQ331" i="21"/>
  <c r="AQ335" i="21"/>
  <c r="AQ339" i="21"/>
  <c r="AQ343" i="21"/>
  <c r="AQ347" i="21"/>
  <c r="AQ351" i="21"/>
  <c r="AQ355" i="21"/>
  <c r="AQ359" i="21"/>
  <c r="AQ363" i="21"/>
  <c r="AQ367" i="21"/>
  <c r="AQ371" i="21"/>
  <c r="AQ375" i="21"/>
  <c r="AQ379" i="21"/>
  <c r="AQ383" i="21"/>
  <c r="AQ387" i="21"/>
  <c r="AQ391" i="21"/>
  <c r="AQ395" i="21"/>
  <c r="AQ399" i="21"/>
  <c r="AQ403" i="21"/>
  <c r="AS445" i="21"/>
  <c r="AM496" i="21"/>
  <c r="AO441" i="21"/>
  <c r="AO444" i="21"/>
  <c r="AO453" i="21"/>
  <c r="AO456" i="21"/>
  <c r="AO465" i="21"/>
  <c r="AO468" i="21"/>
  <c r="AO477" i="21"/>
  <c r="AO480" i="21"/>
  <c r="AQ488" i="21"/>
  <c r="AP488" i="21"/>
  <c r="AO488" i="21"/>
  <c r="AP628" i="21"/>
  <c r="AS628" i="21"/>
  <c r="AQ628" i="21"/>
  <c r="AO628" i="21"/>
  <c r="AP708" i="21"/>
  <c r="AS708" i="21"/>
  <c r="AQ708" i="21"/>
  <c r="AO708" i="21"/>
  <c r="AO405" i="21"/>
  <c r="AO409" i="21"/>
  <c r="AO413" i="21"/>
  <c r="AO417" i="21"/>
  <c r="AO421" i="21"/>
  <c r="AO425" i="21"/>
  <c r="AO429" i="21"/>
  <c r="AO433" i="21"/>
  <c r="AO437" i="21"/>
  <c r="AS441" i="21"/>
  <c r="AS444" i="21"/>
  <c r="AS453" i="21"/>
  <c r="AS456" i="21"/>
  <c r="AS465" i="21"/>
  <c r="AS468" i="21"/>
  <c r="AS477" i="21"/>
  <c r="AS480" i="21"/>
  <c r="AM497" i="21"/>
  <c r="AM512" i="21"/>
  <c r="AP405" i="21"/>
  <c r="AP409" i="21"/>
  <c r="AP413" i="21"/>
  <c r="AP417" i="21"/>
  <c r="AP421" i="21"/>
  <c r="AP425" i="21"/>
  <c r="AP429" i="21"/>
  <c r="AP433" i="21"/>
  <c r="AP437" i="21"/>
  <c r="AM476" i="21"/>
  <c r="AM479" i="21"/>
  <c r="AM488" i="21"/>
  <c r="AM501" i="21"/>
  <c r="AM516" i="21"/>
  <c r="AQ409" i="21"/>
  <c r="AQ413" i="21"/>
  <c r="AQ417" i="21"/>
  <c r="AQ421" i="21"/>
  <c r="AQ425" i="21"/>
  <c r="AQ429" i="21"/>
  <c r="AQ433" i="21"/>
  <c r="AQ437" i="21"/>
  <c r="AO440" i="21"/>
  <c r="AO449" i="21"/>
  <c r="AO452" i="21"/>
  <c r="AO461" i="21"/>
  <c r="AO464" i="21"/>
  <c r="AO473" i="21"/>
  <c r="AO476" i="21"/>
  <c r="AO485" i="21"/>
  <c r="AS488" i="21"/>
  <c r="AQ440" i="21"/>
  <c r="AQ449" i="21"/>
  <c r="AQ452" i="21"/>
  <c r="AQ461" i="21"/>
  <c r="AQ464" i="21"/>
  <c r="AQ473" i="21"/>
  <c r="AQ476" i="21"/>
  <c r="AQ485" i="21"/>
  <c r="AS489" i="21"/>
  <c r="AP489" i="21"/>
  <c r="AS492" i="21"/>
  <c r="AQ492" i="21"/>
  <c r="AP492" i="21"/>
  <c r="AO492" i="21"/>
  <c r="AQ567" i="21"/>
  <c r="AQ570" i="21"/>
  <c r="AQ586" i="21"/>
  <c r="AP648" i="21"/>
  <c r="AS648" i="21"/>
  <c r="AP692" i="21"/>
  <c r="AS692" i="21"/>
  <c r="AQ692" i="21"/>
  <c r="AP736" i="21"/>
  <c r="AO736" i="21"/>
  <c r="AS736" i="21"/>
  <c r="AQ736" i="21"/>
  <c r="AM572" i="21"/>
  <c r="AM588" i="21"/>
  <c r="AM604" i="21"/>
  <c r="AM620" i="21"/>
  <c r="AP625" i="21"/>
  <c r="AS625" i="21"/>
  <c r="AM633" i="21"/>
  <c r="AM638" i="21"/>
  <c r="AM653" i="21"/>
  <c r="AP660" i="21"/>
  <c r="AS660" i="21"/>
  <c r="AP724" i="21"/>
  <c r="AS724" i="21"/>
  <c r="AP640" i="21"/>
  <c r="AS640" i="21"/>
  <c r="AP696" i="21"/>
  <c r="AS696" i="21"/>
  <c r="AQ696" i="21"/>
  <c r="AM628" i="21"/>
  <c r="AM630" i="21"/>
  <c r="AM645" i="21"/>
  <c r="AO648" i="21"/>
  <c r="AM650" i="21"/>
  <c r="AP672" i="21"/>
  <c r="AS672" i="21"/>
  <c r="AP684" i="21"/>
  <c r="AS684" i="21"/>
  <c r="AO692" i="21"/>
  <c r="AP712" i="21"/>
  <c r="AS712" i="21"/>
  <c r="AM717" i="21"/>
  <c r="AM568" i="21"/>
  <c r="AO581" i="21"/>
  <c r="AM584" i="21"/>
  <c r="AO597" i="21"/>
  <c r="AM600" i="21"/>
  <c r="AO613" i="21"/>
  <c r="AP632" i="21"/>
  <c r="AQ632" i="21"/>
  <c r="AQ648" i="21"/>
  <c r="AP652" i="21"/>
  <c r="AS652" i="21"/>
  <c r="AM689" i="21"/>
  <c r="AM726" i="21"/>
  <c r="AP493" i="21"/>
  <c r="AP497" i="21"/>
  <c r="AP501" i="21"/>
  <c r="AP505" i="21"/>
  <c r="AP509" i="21"/>
  <c r="AP513" i="21"/>
  <c r="AP517" i="21"/>
  <c r="AP521" i="21"/>
  <c r="AP525" i="21"/>
  <c r="AP529" i="21"/>
  <c r="AP533" i="21"/>
  <c r="AP537" i="21"/>
  <c r="AP541" i="21"/>
  <c r="AP545" i="21"/>
  <c r="AP549" i="21"/>
  <c r="AP553" i="21"/>
  <c r="AP557" i="21"/>
  <c r="AP561" i="21"/>
  <c r="AO568" i="21"/>
  <c r="AQ581" i="21"/>
  <c r="AO584" i="21"/>
  <c r="AQ597" i="21"/>
  <c r="AO600" i="21"/>
  <c r="AQ613" i="21"/>
  <c r="AO616" i="21"/>
  <c r="AM642" i="21"/>
  <c r="AM657" i="21"/>
  <c r="AO660" i="21"/>
  <c r="AP700" i="21"/>
  <c r="AS700" i="21"/>
  <c r="AO724" i="21"/>
  <c r="AP728" i="21"/>
  <c r="AS728" i="21"/>
  <c r="AQ728" i="21"/>
  <c r="AQ493" i="21"/>
  <c r="AQ497" i="21"/>
  <c r="AQ501" i="21"/>
  <c r="AQ505" i="21"/>
  <c r="AQ509" i="21"/>
  <c r="AQ513" i="21"/>
  <c r="AQ517" i="21"/>
  <c r="AQ521" i="21"/>
  <c r="AQ525" i="21"/>
  <c r="AQ529" i="21"/>
  <c r="AQ533" i="21"/>
  <c r="AQ537" i="21"/>
  <c r="AQ541" i="21"/>
  <c r="AQ545" i="21"/>
  <c r="AQ549" i="21"/>
  <c r="AQ553" i="21"/>
  <c r="AQ557" i="21"/>
  <c r="AQ561" i="21"/>
  <c r="AP568" i="21"/>
  <c r="AO574" i="21"/>
  <c r="AS581" i="21"/>
  <c r="AP584" i="21"/>
  <c r="AO590" i="21"/>
  <c r="AS597" i="21"/>
  <c r="AP600" i="21"/>
  <c r="AO606" i="21"/>
  <c r="AS613" i="21"/>
  <c r="AP616" i="21"/>
  <c r="AO622" i="21"/>
  <c r="AO625" i="21"/>
  <c r="AP629" i="21"/>
  <c r="AQ629" i="21"/>
  <c r="AO640" i="21"/>
  <c r="AP644" i="21"/>
  <c r="AQ644" i="21"/>
  <c r="AQ660" i="21"/>
  <c r="AP664" i="21"/>
  <c r="AS664" i="21"/>
  <c r="AM686" i="21"/>
  <c r="AO696" i="21"/>
  <c r="AM714" i="21"/>
  <c r="AQ724" i="21"/>
  <c r="AO496" i="21"/>
  <c r="AO500" i="21"/>
  <c r="AO504" i="21"/>
  <c r="AO508" i="21"/>
  <c r="AO512" i="21"/>
  <c r="AO516" i="21"/>
  <c r="AO520" i="21"/>
  <c r="AO524" i="21"/>
  <c r="AO528" i="21"/>
  <c r="AO532" i="21"/>
  <c r="AO536" i="21"/>
  <c r="AO540" i="21"/>
  <c r="AO544" i="21"/>
  <c r="AO548" i="21"/>
  <c r="AO552" i="21"/>
  <c r="AO556" i="21"/>
  <c r="AO560" i="21"/>
  <c r="AO564" i="21"/>
  <c r="AS568" i="21"/>
  <c r="AP574" i="21"/>
  <c r="AO577" i="21"/>
  <c r="AM580" i="21"/>
  <c r="AS584" i="21"/>
  <c r="AP590" i="21"/>
  <c r="AO593" i="21"/>
  <c r="AM596" i="21"/>
  <c r="AS600" i="21"/>
  <c r="AP606" i="21"/>
  <c r="AO609" i="21"/>
  <c r="AS616" i="21"/>
  <c r="AP622" i="21"/>
  <c r="AP624" i="21"/>
  <c r="AS624" i="21"/>
  <c r="AQ625" i="21"/>
  <c r="AQ640" i="21"/>
  <c r="AM654" i="21"/>
  <c r="AO672" i="21"/>
  <c r="AO684" i="21"/>
  <c r="AP688" i="21"/>
  <c r="AS688" i="21"/>
  <c r="AO712" i="21"/>
  <c r="AP716" i="21"/>
  <c r="AS716" i="21"/>
  <c r="AQ716" i="21"/>
  <c r="AP748" i="21"/>
  <c r="AO748" i="21"/>
  <c r="AS748" i="21"/>
  <c r="AQ748" i="21"/>
  <c r="AP496" i="21"/>
  <c r="AP500" i="21"/>
  <c r="AP504" i="21"/>
  <c r="AP508" i="21"/>
  <c r="AP512" i="21"/>
  <c r="AP516" i="21"/>
  <c r="AP520" i="21"/>
  <c r="AP524" i="21"/>
  <c r="AP528" i="21"/>
  <c r="AP532" i="21"/>
  <c r="AP536" i="21"/>
  <c r="AP540" i="21"/>
  <c r="AP544" i="21"/>
  <c r="AP548" i="21"/>
  <c r="AP552" i="21"/>
  <c r="AP556" i="21"/>
  <c r="AP560" i="21"/>
  <c r="AP564" i="21"/>
  <c r="AQ574" i="21"/>
  <c r="AQ577" i="21"/>
  <c r="AO580" i="21"/>
  <c r="AQ590" i="21"/>
  <c r="AQ593" i="21"/>
  <c r="AO596" i="21"/>
  <c r="AQ606" i="21"/>
  <c r="AQ609" i="21"/>
  <c r="AO612" i="21"/>
  <c r="AQ622" i="21"/>
  <c r="AO632" i="21"/>
  <c r="AO652" i="21"/>
  <c r="AP656" i="21"/>
  <c r="AQ656" i="21"/>
  <c r="AQ672" i="21"/>
  <c r="AP676" i="21"/>
  <c r="AS676" i="21"/>
  <c r="AM681" i="21"/>
  <c r="AQ684" i="21"/>
  <c r="AM702" i="21"/>
  <c r="AQ712" i="21"/>
  <c r="AQ496" i="21"/>
  <c r="AQ500" i="21"/>
  <c r="AQ504" i="21"/>
  <c r="AQ508" i="21"/>
  <c r="AQ512" i="21"/>
  <c r="AQ516" i="21"/>
  <c r="AQ520" i="21"/>
  <c r="AQ524" i="21"/>
  <c r="AQ528" i="21"/>
  <c r="AQ532" i="21"/>
  <c r="AQ536" i="21"/>
  <c r="AQ540" i="21"/>
  <c r="AQ544" i="21"/>
  <c r="AQ548" i="21"/>
  <c r="AQ552" i="21"/>
  <c r="AQ556" i="21"/>
  <c r="AQ560" i="21"/>
  <c r="AS564" i="21"/>
  <c r="AO567" i="21"/>
  <c r="AO570" i="21"/>
  <c r="AS577" i="21"/>
  <c r="AP580" i="21"/>
  <c r="AO586" i="21"/>
  <c r="AS593" i="21"/>
  <c r="AP596" i="21"/>
  <c r="AO602" i="21"/>
  <c r="AS609" i="21"/>
  <c r="AP612" i="21"/>
  <c r="AO618" i="21"/>
  <c r="AM629" i="21"/>
  <c r="AS632" i="21"/>
  <c r="AP636" i="21"/>
  <c r="AS636" i="21"/>
  <c r="AQ652" i="21"/>
  <c r="AM666" i="21"/>
  <c r="AO700" i="21"/>
  <c r="AP704" i="21"/>
  <c r="AS704" i="21"/>
  <c r="AQ704" i="21"/>
  <c r="AO728" i="21"/>
  <c r="AO573" i="21"/>
  <c r="AM576" i="21"/>
  <c r="AS580" i="21"/>
  <c r="AO589" i="21"/>
  <c r="AM592" i="21"/>
  <c r="AS596" i="21"/>
  <c r="AO605" i="21"/>
  <c r="AM608" i="21"/>
  <c r="AS612" i="21"/>
  <c r="AO621" i="21"/>
  <c r="AM624" i="21"/>
  <c r="AO629" i="21"/>
  <c r="AO644" i="21"/>
  <c r="AO664" i="21"/>
  <c r="AP668" i="21"/>
  <c r="AQ668" i="21"/>
  <c r="AM690" i="21"/>
  <c r="AQ700" i="21"/>
  <c r="AP720" i="21"/>
  <c r="AS720" i="21"/>
  <c r="AQ720" i="21"/>
  <c r="AQ760" i="21"/>
  <c r="AQ772" i="21"/>
  <c r="AQ784" i="21"/>
  <c r="AS637" i="21"/>
  <c r="AS649" i="21"/>
  <c r="AS661" i="21"/>
  <c r="AS673" i="21"/>
  <c r="AS685" i="21"/>
  <c r="AS697" i="21"/>
  <c r="AS709" i="21"/>
  <c r="AS721" i="21"/>
  <c r="AS733" i="21"/>
  <c r="AS745" i="21"/>
  <c r="AS757" i="21"/>
  <c r="AS760" i="21"/>
  <c r="AS769" i="21"/>
  <c r="AS772" i="21"/>
  <c r="AS781" i="21"/>
  <c r="AS784" i="21"/>
  <c r="AO741" i="21"/>
  <c r="AO753" i="21"/>
  <c r="AO756" i="21"/>
  <c r="AO765" i="21"/>
  <c r="AO768" i="21"/>
  <c r="AO777" i="21"/>
  <c r="AO780" i="21"/>
  <c r="AS633" i="21"/>
  <c r="AS645" i="21"/>
  <c r="AS657" i="21"/>
  <c r="AS669" i="21"/>
  <c r="AS681" i="21"/>
  <c r="AS693" i="21"/>
  <c r="AS705" i="21"/>
  <c r="AS717" i="21"/>
  <c r="AS729" i="21"/>
  <c r="AS732" i="21"/>
  <c r="AS741" i="21"/>
  <c r="AS744" i="21"/>
  <c r="AS753" i="21"/>
  <c r="AS756" i="21"/>
  <c r="AS765" i="21"/>
  <c r="AS768" i="21"/>
  <c r="AS777" i="21"/>
  <c r="AS780" i="21"/>
  <c r="AS789" i="21"/>
  <c r="AQ641" i="21"/>
  <c r="AQ653" i="21"/>
  <c r="AQ665" i="21"/>
  <c r="AS677" i="21"/>
  <c r="AS689" i="21"/>
  <c r="AS701" i="21"/>
  <c r="AS713" i="21"/>
  <c r="AS725" i="21"/>
  <c r="AS737" i="21"/>
  <c r="AS740" i="21"/>
  <c r="AS749" i="21"/>
  <c r="AS752" i="21"/>
  <c r="AS761" i="21"/>
  <c r="AS764" i="21"/>
  <c r="AS773" i="21"/>
  <c r="AS776" i="21"/>
  <c r="AS785" i="21"/>
  <c r="AS788" i="21"/>
  <c r="AM631" i="21"/>
  <c r="AM640" i="21"/>
  <c r="AM643" i="21"/>
  <c r="AM652" i="21"/>
  <c r="AM655" i="21"/>
  <c r="AM664" i="21"/>
  <c r="AM667" i="21"/>
  <c r="AO733" i="21"/>
  <c r="AO745" i="21"/>
  <c r="AO757" i="21"/>
  <c r="AO760" i="21"/>
  <c r="AO769" i="21"/>
  <c r="AO772" i="21"/>
  <c r="AO781" i="21"/>
  <c r="AO784" i="21"/>
  <c r="AO792" i="21"/>
  <c r="AP792" i="21"/>
  <c r="Q471" i="9" l="1"/>
  <c r="Q457" i="9"/>
  <c r="Q462" i="9"/>
  <c r="Q470" i="9"/>
  <c r="Q456" i="9"/>
  <c r="Q477" i="9"/>
  <c r="Q459" i="9"/>
  <c r="Q469" i="9"/>
  <c r="Q455" i="9"/>
  <c r="Q476" i="9"/>
  <c r="Q472" i="9"/>
  <c r="Q468" i="9"/>
  <c r="Q454" i="9"/>
  <c r="Q465" i="9"/>
  <c r="Q467" i="9"/>
  <c r="Q453" i="9"/>
  <c r="Q452" i="9"/>
  <c r="Q473" i="9"/>
  <c r="Q478" i="9"/>
  <c r="Q466" i="9"/>
  <c r="Q460" i="9"/>
  <c r="Q475" i="9"/>
  <c r="Q461" i="9"/>
  <c r="Q474" i="9"/>
  <c r="Q458" i="9"/>
  <c r="R31" i="23"/>
  <c r="V31" i="23" s="1"/>
  <c r="R27" i="23"/>
  <c r="V27" i="23" s="1"/>
  <c r="R20" i="23"/>
  <c r="V20" i="23" s="1"/>
  <c r="R16" i="23"/>
  <c r="V16" i="23" s="1"/>
  <c r="R10" i="23"/>
  <c r="V10" i="23" s="1"/>
  <c r="R6" i="23"/>
  <c r="V6" i="23" s="1"/>
  <c r="R26" i="23"/>
  <c r="V26" i="23" s="1"/>
  <c r="R19" i="23"/>
  <c r="V19" i="23" s="1"/>
  <c r="R9" i="23"/>
  <c r="V9" i="23" s="1"/>
  <c r="U32" i="23"/>
  <c r="R12" i="23"/>
  <c r="V12" i="23" s="1"/>
  <c r="U21" i="23"/>
  <c r="S22" i="23"/>
  <c r="S17" i="23"/>
  <c r="R28" i="23"/>
  <c r="V28" i="23" s="1"/>
  <c r="U31" i="23"/>
  <c r="U16" i="23"/>
  <c r="S31" i="23"/>
  <c r="S16" i="23"/>
  <c r="U30" i="23"/>
  <c r="U26" i="23"/>
  <c r="U19" i="23"/>
  <c r="U15" i="23"/>
  <c r="U9" i="23"/>
  <c r="U35" i="23"/>
  <c r="W35" i="23" s="1"/>
  <c r="S8" i="23"/>
  <c r="R25" i="23"/>
  <c r="V25" i="23" s="1"/>
  <c r="U28" i="23"/>
  <c r="U11" i="23"/>
  <c r="S21" i="23"/>
  <c r="U22" i="23"/>
  <c r="R7" i="23"/>
  <c r="V7" i="23" s="1"/>
  <c r="U20" i="23"/>
  <c r="W20" i="23" s="1"/>
  <c r="U6" i="23"/>
  <c r="S27" i="23"/>
  <c r="S10" i="23"/>
  <c r="S30" i="23"/>
  <c r="S26" i="23"/>
  <c r="S19" i="23"/>
  <c r="S15" i="23"/>
  <c r="S9" i="23"/>
  <c r="R30" i="23"/>
  <c r="V30" i="23" s="1"/>
  <c r="R15" i="23"/>
  <c r="V15" i="23" s="1"/>
  <c r="S12" i="23"/>
  <c r="R18" i="23"/>
  <c r="V18" i="23" s="1"/>
  <c r="R22" i="23"/>
  <c r="V22" i="23" s="1"/>
  <c r="U7" i="23"/>
  <c r="S7" i="23"/>
  <c r="R17" i="23"/>
  <c r="V17" i="23" s="1"/>
  <c r="R32" i="23"/>
  <c r="V32" i="23" s="1"/>
  <c r="U29" i="23"/>
  <c r="U25" i="23"/>
  <c r="U18" i="23"/>
  <c r="U12" i="23"/>
  <c r="U8" i="23"/>
  <c r="S32" i="23"/>
  <c r="S29" i="23"/>
  <c r="S25" i="23"/>
  <c r="S18" i="23"/>
  <c r="R29" i="23"/>
  <c r="V29" i="23" s="1"/>
  <c r="R8" i="23"/>
  <c r="V8" i="23" s="1"/>
  <c r="U17" i="23"/>
  <c r="W17" i="23" s="1"/>
  <c r="S28" i="23"/>
  <c r="S11" i="23"/>
  <c r="R21" i="23"/>
  <c r="V21" i="23" s="1"/>
  <c r="R11" i="23"/>
  <c r="V11" i="23" s="1"/>
  <c r="U27" i="23"/>
  <c r="U10" i="23"/>
  <c r="S20" i="23"/>
  <c r="S6" i="23"/>
  <c r="Q318" i="12"/>
  <c r="Q324" i="12"/>
  <c r="S324" i="12" s="1"/>
  <c r="Q321" i="12"/>
  <c r="S322" i="12" s="1"/>
  <c r="P321" i="12"/>
  <c r="P318" i="12"/>
  <c r="S30" i="22"/>
  <c r="S26" i="22"/>
  <c r="S20" i="22"/>
  <c r="S16" i="22"/>
  <c r="S10" i="22"/>
  <c r="S6" i="22"/>
  <c r="S25" i="22"/>
  <c r="S9" i="22"/>
  <c r="U18" i="22"/>
  <c r="S22" i="22"/>
  <c r="S12" i="22"/>
  <c r="R22" i="22"/>
  <c r="V22" i="22" s="1"/>
  <c r="R8" i="22"/>
  <c r="V8" i="22" s="1"/>
  <c r="U31" i="22"/>
  <c r="W31" i="22" s="1"/>
  <c r="U21" i="22"/>
  <c r="W21" i="22" s="1"/>
  <c r="S7" i="22"/>
  <c r="R27" i="22"/>
  <c r="V27" i="22" s="1"/>
  <c r="R11" i="22"/>
  <c r="V11" i="22" s="1"/>
  <c r="U30" i="22"/>
  <c r="U10" i="22"/>
  <c r="R30" i="22"/>
  <c r="V30" i="22" s="1"/>
  <c r="R26" i="22"/>
  <c r="V26" i="22" s="1"/>
  <c r="R20" i="22"/>
  <c r="V20" i="22" s="1"/>
  <c r="R16" i="22"/>
  <c r="V16" i="22" s="1"/>
  <c r="R10" i="22"/>
  <c r="V10" i="22" s="1"/>
  <c r="R6" i="22"/>
  <c r="V6" i="22" s="1"/>
  <c r="S29" i="22"/>
  <c r="S15" i="22"/>
  <c r="U8" i="22"/>
  <c r="S32" i="22"/>
  <c r="S8" i="22"/>
  <c r="R32" i="22"/>
  <c r="V32" i="22" s="1"/>
  <c r="R18" i="22"/>
  <c r="V18" i="22" s="1"/>
  <c r="S31" i="22"/>
  <c r="S17" i="22"/>
  <c r="R21" i="22"/>
  <c r="V21" i="22" s="1"/>
  <c r="R7" i="22"/>
  <c r="V7" i="22" s="1"/>
  <c r="U20" i="22"/>
  <c r="W20" i="22" s="1"/>
  <c r="U29" i="22"/>
  <c r="U25" i="22"/>
  <c r="U19" i="22"/>
  <c r="U15" i="22"/>
  <c r="U9" i="22"/>
  <c r="S19" i="22"/>
  <c r="U35" i="22"/>
  <c r="W35" i="22" s="1"/>
  <c r="R29" i="22"/>
  <c r="V29" i="22" s="1"/>
  <c r="R25" i="22"/>
  <c r="V25" i="22" s="1"/>
  <c r="R19" i="22"/>
  <c r="V19" i="22" s="1"/>
  <c r="R15" i="22"/>
  <c r="V15" i="22" s="1"/>
  <c r="R9" i="22"/>
  <c r="V9" i="22" s="1"/>
  <c r="U32" i="22"/>
  <c r="U28" i="22"/>
  <c r="U22" i="22"/>
  <c r="U12" i="22"/>
  <c r="S28" i="22"/>
  <c r="S18" i="22"/>
  <c r="R28" i="22"/>
  <c r="V28" i="22" s="1"/>
  <c r="R12" i="22"/>
  <c r="V12" i="22" s="1"/>
  <c r="U27" i="22"/>
  <c r="U17" i="22"/>
  <c r="U7" i="22"/>
  <c r="S27" i="22"/>
  <c r="S21" i="22"/>
  <c r="R31" i="22"/>
  <c r="V31" i="22" s="1"/>
  <c r="R17" i="22"/>
  <c r="V17" i="22" s="1"/>
  <c r="U26" i="22"/>
  <c r="U6" i="22"/>
  <c r="U11" i="22"/>
  <c r="S11" i="22"/>
  <c r="U16" i="22"/>
  <c r="AL580" i="12"/>
  <c r="AO580" i="12" s="1"/>
  <c r="AL582" i="12"/>
  <c r="AO582" i="12" s="1"/>
  <c r="AL581" i="12"/>
  <c r="AO581" i="12" s="1"/>
  <c r="AL583" i="12"/>
  <c r="AO583" i="12" s="1"/>
  <c r="AL504" i="12"/>
  <c r="AL503" i="12"/>
  <c r="AL579" i="12"/>
  <c r="AO579" i="12" s="1"/>
  <c r="AL579" i="9"/>
  <c r="AO579" i="9" s="1"/>
  <c r="AL580" i="9"/>
  <c r="AO580" i="9" s="1"/>
  <c r="AL581" i="9"/>
  <c r="AO581" i="9" s="1"/>
  <c r="AL582" i="9"/>
  <c r="AO582" i="9" s="1"/>
  <c r="AL503" i="9"/>
  <c r="AL504" i="9"/>
  <c r="Q443" i="12"/>
  <c r="Q440" i="12"/>
  <c r="P443" i="12"/>
  <c r="P440" i="12"/>
  <c r="Q324" i="9"/>
  <c r="S324" i="9" s="1"/>
  <c r="Q10" i="9"/>
  <c r="S10" i="9" s="1"/>
  <c r="O12" i="9"/>
  <c r="O10" i="9"/>
  <c r="O11" i="9"/>
  <c r="Q12" i="9"/>
  <c r="S12" i="9" s="1"/>
  <c r="Q11" i="9"/>
  <c r="S11" i="9" s="1"/>
  <c r="O179" i="9"/>
  <c r="Q179" i="12"/>
  <c r="Q175" i="12"/>
  <c r="Q177" i="12"/>
  <c r="S178" i="12" s="1"/>
  <c r="Q179" i="9"/>
  <c r="Q177" i="9"/>
  <c r="S178" i="9" s="1"/>
  <c r="Q175" i="9"/>
  <c r="O437" i="9"/>
  <c r="R437" i="9" s="1"/>
  <c r="Q443" i="9"/>
  <c r="S443" i="9" s="1"/>
  <c r="O443" i="9"/>
  <c r="R443" i="9" s="1"/>
  <c r="Q440" i="9"/>
  <c r="S440" i="9" s="1"/>
  <c r="O440" i="9"/>
  <c r="R440" i="9" s="1"/>
  <c r="Q437" i="12"/>
  <c r="Q437" i="9"/>
  <c r="Q206" i="12"/>
  <c r="S206" i="12" s="1"/>
  <c r="Q202" i="12"/>
  <c r="S202" i="12" s="1"/>
  <c r="Q198" i="12"/>
  <c r="S198" i="12" s="1"/>
  <c r="Q223" i="9"/>
  <c r="S223" i="9" s="1"/>
  <c r="Q219" i="9"/>
  <c r="S219" i="9" s="1"/>
  <c r="Q215" i="9"/>
  <c r="S215" i="9" s="1"/>
  <c r="Q211" i="9"/>
  <c r="S211" i="9" s="1"/>
  <c r="Q206" i="9"/>
  <c r="S206" i="9" s="1"/>
  <c r="Q202" i="9"/>
  <c r="S202" i="9" s="1"/>
  <c r="Q198" i="9"/>
  <c r="S198" i="9" s="1"/>
  <c r="Q193" i="9"/>
  <c r="S193" i="9" s="1"/>
  <c r="Q189" i="9"/>
  <c r="S189" i="9" s="1"/>
  <c r="Q236" i="12"/>
  <c r="S236" i="12" s="1"/>
  <c r="Q226" i="12"/>
  <c r="S226" i="12" s="1"/>
  <c r="Q222" i="12"/>
  <c r="S222" i="12" s="1"/>
  <c r="Q218" i="12"/>
  <c r="S218" i="12" s="1"/>
  <c r="Q193" i="12"/>
  <c r="S193" i="12" s="1"/>
  <c r="Q189" i="12"/>
  <c r="S189" i="12" s="1"/>
  <c r="O175" i="12"/>
  <c r="Q234" i="9"/>
  <c r="S234" i="9" s="1"/>
  <c r="Q192" i="9"/>
  <c r="S192" i="9" s="1"/>
  <c r="Q190" i="9"/>
  <c r="S190" i="9" s="1"/>
  <c r="Q186" i="12"/>
  <c r="Q232" i="12"/>
  <c r="S232" i="12" s="1"/>
  <c r="Q214" i="12"/>
  <c r="S214" i="12" s="1"/>
  <c r="Q210" i="12"/>
  <c r="Q214" i="9"/>
  <c r="S214" i="9" s="1"/>
  <c r="Q205" i="9"/>
  <c r="S205" i="9" s="1"/>
  <c r="Q197" i="9"/>
  <c r="O177" i="9"/>
  <c r="Q235" i="9"/>
  <c r="S235" i="9" s="1"/>
  <c r="Q205" i="12"/>
  <c r="S205" i="12" s="1"/>
  <c r="Q201" i="12"/>
  <c r="S201" i="12" s="1"/>
  <c r="Q197" i="12"/>
  <c r="Q226" i="9"/>
  <c r="S226" i="9" s="1"/>
  <c r="Q222" i="9"/>
  <c r="S222" i="9" s="1"/>
  <c r="Q218" i="9"/>
  <c r="S218" i="9" s="1"/>
  <c r="Q210" i="9"/>
  <c r="Q201" i="9"/>
  <c r="S201" i="9" s="1"/>
  <c r="Q188" i="9"/>
  <c r="S188" i="9" s="1"/>
  <c r="Q190" i="12"/>
  <c r="S190" i="12" s="1"/>
  <c r="Q211" i="12"/>
  <c r="S211" i="12" s="1"/>
  <c r="Q225" i="12"/>
  <c r="S225" i="12" s="1"/>
  <c r="Q221" i="12"/>
  <c r="S221" i="12" s="1"/>
  <c r="Q217" i="12"/>
  <c r="S217" i="12" s="1"/>
  <c r="Q192" i="12"/>
  <c r="S192" i="12" s="1"/>
  <c r="Q188" i="12"/>
  <c r="S188" i="12" s="1"/>
  <c r="Q233" i="9"/>
  <c r="Q200" i="9"/>
  <c r="S200" i="9" s="1"/>
  <c r="Q187" i="9"/>
  <c r="S187" i="9" s="1"/>
  <c r="Q219" i="12"/>
  <c r="S219" i="12" s="1"/>
  <c r="Q215" i="12"/>
  <c r="S215" i="12" s="1"/>
  <c r="Q235" i="12"/>
  <c r="S235" i="12" s="1"/>
  <c r="Q231" i="12"/>
  <c r="Q213" i="12"/>
  <c r="S213" i="12" s="1"/>
  <c r="Q213" i="9"/>
  <c r="S213" i="9" s="1"/>
  <c r="Q204" i="9"/>
  <c r="S204" i="9" s="1"/>
  <c r="Q191" i="9"/>
  <c r="S191" i="9" s="1"/>
  <c r="O177" i="12"/>
  <c r="R177" i="12" s="1"/>
  <c r="R178" i="12" s="1"/>
  <c r="Q208" i="12"/>
  <c r="S208" i="12" s="1"/>
  <c r="Q204" i="12"/>
  <c r="S204" i="12" s="1"/>
  <c r="Q200" i="12"/>
  <c r="S200" i="12" s="1"/>
  <c r="Q225" i="9"/>
  <c r="S225" i="9" s="1"/>
  <c r="Q221" i="9"/>
  <c r="S221" i="9" s="1"/>
  <c r="Q217" i="9"/>
  <c r="S217" i="9" s="1"/>
  <c r="Q208" i="9"/>
  <c r="S208" i="9" s="1"/>
  <c r="Q195" i="9"/>
  <c r="S195" i="9" s="1"/>
  <c r="O175" i="9"/>
  <c r="Q231" i="9"/>
  <c r="Q224" i="12"/>
  <c r="S224" i="12" s="1"/>
  <c r="Q220" i="12"/>
  <c r="S220" i="12" s="1"/>
  <c r="Q216" i="12"/>
  <c r="S216" i="12" s="1"/>
  <c r="Q195" i="12"/>
  <c r="S195" i="12" s="1"/>
  <c r="Q191" i="12"/>
  <c r="S191" i="12" s="1"/>
  <c r="Q187" i="12"/>
  <c r="S187" i="12" s="1"/>
  <c r="O179" i="12"/>
  <c r="Q236" i="9"/>
  <c r="S236" i="9" s="1"/>
  <c r="Q232" i="9"/>
  <c r="S232" i="9" s="1"/>
  <c r="Q186" i="9"/>
  <c r="Q194" i="12"/>
  <c r="S194" i="12" s="1"/>
  <c r="Q234" i="12"/>
  <c r="S234" i="12" s="1"/>
  <c r="Q212" i="12"/>
  <c r="S212" i="12" s="1"/>
  <c r="Q220" i="9"/>
  <c r="S220" i="9" s="1"/>
  <c r="Q212" i="9"/>
  <c r="S212" i="9" s="1"/>
  <c r="Q203" i="9"/>
  <c r="S203" i="9" s="1"/>
  <c r="Q194" i="9"/>
  <c r="S194" i="9" s="1"/>
  <c r="Q223" i="12"/>
  <c r="S223" i="12" s="1"/>
  <c r="Q207" i="12"/>
  <c r="S207" i="12" s="1"/>
  <c r="Q203" i="12"/>
  <c r="S203" i="12" s="1"/>
  <c r="Q199" i="12"/>
  <c r="S199" i="12" s="1"/>
  <c r="Q224" i="9"/>
  <c r="S224" i="9" s="1"/>
  <c r="Q216" i="9"/>
  <c r="S216" i="9" s="1"/>
  <c r="Q207" i="9"/>
  <c r="S207" i="9" s="1"/>
  <c r="Q199" i="9"/>
  <c r="S199" i="9" s="1"/>
  <c r="Q233" i="12"/>
  <c r="S233" i="12" s="1"/>
  <c r="P437" i="9"/>
  <c r="P443" i="9"/>
  <c r="P440" i="9"/>
  <c r="P437" i="12"/>
  <c r="Q173" i="12"/>
  <c r="Q173" i="9"/>
  <c r="Q315" i="12"/>
  <c r="P315" i="12"/>
  <c r="AL583" i="9"/>
  <c r="AO583" i="9" s="1"/>
  <c r="P246" i="12"/>
  <c r="AL541" i="12"/>
  <c r="Q279" i="12"/>
  <c r="AL531" i="12"/>
  <c r="Q375" i="12"/>
  <c r="Q140" i="12"/>
  <c r="Q407" i="12"/>
  <c r="O252" i="9"/>
  <c r="Q148" i="9"/>
  <c r="AL497" i="9"/>
  <c r="Q295" i="9"/>
  <c r="Q133" i="9"/>
  <c r="Q394" i="9"/>
  <c r="Q113" i="9"/>
  <c r="AL556" i="9"/>
  <c r="AL557" i="9"/>
  <c r="AO557" i="9" s="1"/>
  <c r="P252" i="12"/>
  <c r="Q249" i="12"/>
  <c r="Q384" i="12"/>
  <c r="Q401" i="12"/>
  <c r="AL530" i="12"/>
  <c r="Q396" i="12"/>
  <c r="AL508" i="12"/>
  <c r="Q417" i="12"/>
  <c r="AL544" i="12"/>
  <c r="Q274" i="9"/>
  <c r="Q252" i="12"/>
  <c r="O374" i="12"/>
  <c r="O375" i="12"/>
  <c r="Q147" i="12"/>
  <c r="AL517" i="12"/>
  <c r="O262" i="9"/>
  <c r="Q141" i="12"/>
  <c r="AL556" i="12"/>
  <c r="Q410" i="12"/>
  <c r="AL578" i="12"/>
  <c r="Q279" i="9"/>
  <c r="Q101" i="12"/>
  <c r="Q374" i="12"/>
  <c r="AL526" i="12"/>
  <c r="Q378" i="12"/>
  <c r="Q145" i="12"/>
  <c r="AL515" i="12"/>
  <c r="AL535" i="12"/>
  <c r="Q149" i="12"/>
  <c r="AL557" i="12"/>
  <c r="AO557" i="12" s="1"/>
  <c r="Q409" i="12"/>
  <c r="AL533" i="12"/>
  <c r="Q379" i="9"/>
  <c r="Q417" i="9"/>
  <c r="Q401" i="9"/>
  <c r="Q402" i="9"/>
  <c r="Q290" i="12"/>
  <c r="Q246" i="12"/>
  <c r="Q93" i="12"/>
  <c r="O371" i="12"/>
  <c r="O246" i="9"/>
  <c r="Q96" i="12"/>
  <c r="Q133" i="12"/>
  <c r="AL500" i="12"/>
  <c r="Q126" i="12"/>
  <c r="Q258" i="12"/>
  <c r="Q402" i="12"/>
  <c r="Q103" i="9"/>
  <c r="AL567" i="12"/>
  <c r="AO567" i="12" s="1"/>
  <c r="AL511" i="12"/>
  <c r="AO511" i="12" s="1"/>
  <c r="AL566" i="9"/>
  <c r="AO566" i="9" s="1"/>
  <c r="AL549" i="9"/>
  <c r="AO549" i="9" s="1"/>
  <c r="AL509" i="9"/>
  <c r="AL565" i="9"/>
  <c r="AO565" i="9" s="1"/>
  <c r="AL507" i="9"/>
  <c r="AL566" i="12"/>
  <c r="AO566" i="12" s="1"/>
  <c r="AL549" i="12"/>
  <c r="AO549" i="12" s="1"/>
  <c r="AL509" i="12"/>
  <c r="AL548" i="9"/>
  <c r="AL565" i="12"/>
  <c r="AO565" i="12" s="1"/>
  <c r="AL548" i="12"/>
  <c r="AL499" i="12"/>
  <c r="AL564" i="9"/>
  <c r="AO564" i="9" s="1"/>
  <c r="AL547" i="9"/>
  <c r="AL499" i="9"/>
  <c r="AL564" i="12"/>
  <c r="AO564" i="12" s="1"/>
  <c r="AL547" i="12"/>
  <c r="AL507" i="12"/>
  <c r="AL563" i="12"/>
  <c r="AO563" i="12" s="1"/>
  <c r="AL543" i="12"/>
  <c r="AO543" i="12" s="1"/>
  <c r="AL562" i="9"/>
  <c r="AO562" i="9" s="1"/>
  <c r="AL542" i="9"/>
  <c r="AN542" i="9" s="1"/>
  <c r="AO542" i="9" s="1"/>
  <c r="AL561" i="9"/>
  <c r="AO561" i="9" s="1"/>
  <c r="AL528" i="9"/>
  <c r="AL560" i="9"/>
  <c r="AO560" i="9" s="1"/>
  <c r="AL522" i="9"/>
  <c r="AL558" i="9"/>
  <c r="AL563" i="9"/>
  <c r="AO563" i="9" s="1"/>
  <c r="AL562" i="12"/>
  <c r="AO562" i="12" s="1"/>
  <c r="AL542" i="12"/>
  <c r="AL514" i="9"/>
  <c r="AO514" i="9" s="1"/>
  <c r="AL511" i="9"/>
  <c r="AO511" i="9" s="1"/>
  <c r="AL561" i="12"/>
  <c r="AO561" i="12" s="1"/>
  <c r="AL528" i="12"/>
  <c r="AL560" i="12"/>
  <c r="AO560" i="12" s="1"/>
  <c r="AL522" i="12"/>
  <c r="AL559" i="9"/>
  <c r="AO559" i="9" s="1"/>
  <c r="AL518" i="9"/>
  <c r="AL559" i="12"/>
  <c r="AO559" i="12" s="1"/>
  <c r="AL518" i="12"/>
  <c r="AL567" i="9"/>
  <c r="AL558" i="12"/>
  <c r="AL514" i="12"/>
  <c r="AO514" i="12" s="1"/>
  <c r="AL552" i="9"/>
  <c r="AO552" i="9" s="1"/>
  <c r="AL513" i="9"/>
  <c r="AO513" i="9" s="1"/>
  <c r="AL543" i="9"/>
  <c r="AO543" i="9" s="1"/>
  <c r="AL513" i="12"/>
  <c r="AO513" i="12" s="1"/>
  <c r="AL551" i="9"/>
  <c r="AO551" i="9" s="1"/>
  <c r="AL512" i="9"/>
  <c r="AO512" i="9" s="1"/>
  <c r="AL512" i="12"/>
  <c r="AO512" i="12" s="1"/>
  <c r="AL550" i="9"/>
  <c r="AO550" i="9" s="1"/>
  <c r="AL532" i="9"/>
  <c r="Q145" i="9"/>
  <c r="Q117" i="9"/>
  <c r="Q294" i="9"/>
  <c r="Q119" i="9"/>
  <c r="Q99" i="12"/>
  <c r="Q371" i="12"/>
  <c r="O94" i="9"/>
  <c r="Q297" i="12"/>
  <c r="Q131" i="12"/>
  <c r="AL496" i="12"/>
  <c r="Q104" i="12"/>
  <c r="Q118" i="12"/>
  <c r="Q379" i="12"/>
  <c r="Q394" i="12"/>
  <c r="AL524" i="12"/>
  <c r="P255" i="12"/>
  <c r="O388" i="12"/>
  <c r="P388" i="12" s="1"/>
  <c r="O379" i="12"/>
  <c r="P379" i="12" s="1"/>
  <c r="O378" i="12"/>
  <c r="P378" i="12" s="1"/>
  <c r="O377" i="12"/>
  <c r="P377" i="12" s="1"/>
  <c r="O372" i="12"/>
  <c r="P265" i="12"/>
  <c r="P315" i="9"/>
  <c r="O388" i="9"/>
  <c r="P388" i="9" s="1"/>
  <c r="O379" i="9"/>
  <c r="P379" i="9" s="1"/>
  <c r="P265" i="9"/>
  <c r="O378" i="9"/>
  <c r="P378" i="9" s="1"/>
  <c r="P321" i="9"/>
  <c r="O377" i="9"/>
  <c r="P377" i="9" s="1"/>
  <c r="P255" i="9"/>
  <c r="O372" i="9"/>
  <c r="P318" i="9"/>
  <c r="Q419" i="9"/>
  <c r="Q280" i="9"/>
  <c r="Q285" i="9"/>
  <c r="Q293" i="12"/>
  <c r="Q291" i="12"/>
  <c r="O96" i="9"/>
  <c r="P96" i="9" s="1"/>
  <c r="Q289" i="12"/>
  <c r="Q119" i="12"/>
  <c r="Q94" i="12"/>
  <c r="Q114" i="12"/>
  <c r="Q103" i="12"/>
  <c r="Q148" i="12"/>
  <c r="AL516" i="12"/>
  <c r="Q298" i="9"/>
  <c r="Q288" i="9"/>
  <c r="Q281" i="9"/>
  <c r="AL496" i="9"/>
  <c r="Q141" i="9"/>
  <c r="Q118" i="9"/>
  <c r="Q416" i="9"/>
  <c r="AL502" i="9"/>
  <c r="Q297" i="9"/>
  <c r="Q147" i="9"/>
  <c r="Q132" i="9"/>
  <c r="AL521" i="12"/>
  <c r="AL529" i="12"/>
  <c r="AO529" i="12" s="1"/>
  <c r="AL527" i="12"/>
  <c r="AO527" i="12" s="1"/>
  <c r="Q142" i="12"/>
  <c r="Q294" i="12"/>
  <c r="Q115" i="12"/>
  <c r="Q295" i="12"/>
  <c r="AL525" i="12"/>
  <c r="Q95" i="12"/>
  <c r="Q146" i="12"/>
  <c r="AL501" i="12"/>
  <c r="Q403" i="9"/>
  <c r="AL535" i="9"/>
  <c r="Q114" i="9"/>
  <c r="AL498" i="9"/>
  <c r="Q146" i="9"/>
  <c r="Q258" i="9"/>
  <c r="Q281" i="12"/>
  <c r="Q124" i="12"/>
  <c r="Q288" i="12"/>
  <c r="AL523" i="12"/>
  <c r="Q296" i="12"/>
  <c r="AL497" i="12"/>
  <c r="AL544" i="9"/>
  <c r="Q140" i="9"/>
  <c r="AL500" i="9"/>
  <c r="Q124" i="9"/>
  <c r="Q296" i="9"/>
  <c r="O383" i="12"/>
  <c r="AL545" i="12"/>
  <c r="Q420" i="12"/>
  <c r="Q395" i="12"/>
  <c r="Q299" i="12"/>
  <c r="Q255" i="12"/>
  <c r="Q151" i="12"/>
  <c r="Q127" i="12"/>
  <c r="Q418" i="12"/>
  <c r="Q388" i="12"/>
  <c r="Q292" i="12"/>
  <c r="Q150" i="12"/>
  <c r="Q125" i="12"/>
  <c r="Q415" i="12"/>
  <c r="Q286" i="12"/>
  <c r="O255" i="12"/>
  <c r="R255" i="12" s="1"/>
  <c r="Q144" i="12"/>
  <c r="Q122" i="12"/>
  <c r="Q143" i="12"/>
  <c r="Q414" i="12"/>
  <c r="Q283" i="12"/>
  <c r="Q413" i="12"/>
  <c r="Q282" i="12"/>
  <c r="Q163" i="12"/>
  <c r="Q139" i="12"/>
  <c r="Q120" i="12"/>
  <c r="Q161" i="12"/>
  <c r="Q128" i="12"/>
  <c r="Q408" i="12"/>
  <c r="Q377" i="12"/>
  <c r="Q278" i="12"/>
  <c r="Q162" i="12"/>
  <c r="Q138" i="12"/>
  <c r="Q116" i="12"/>
  <c r="Q105" i="12"/>
  <c r="Q405" i="12"/>
  <c r="Q277" i="12"/>
  <c r="Q137" i="12"/>
  <c r="Q404" i="12"/>
  <c r="Q372" i="12"/>
  <c r="Q276" i="12"/>
  <c r="Q160" i="12"/>
  <c r="Q135" i="12"/>
  <c r="Q152" i="12"/>
  <c r="Q424" i="12"/>
  <c r="Q400" i="12"/>
  <c r="Q275" i="12"/>
  <c r="Q159" i="12"/>
  <c r="Q134" i="12"/>
  <c r="Q423" i="12"/>
  <c r="Q399" i="12"/>
  <c r="Q302" i="12"/>
  <c r="Q273" i="12"/>
  <c r="Q158" i="12"/>
  <c r="Q130" i="12"/>
  <c r="Q300" i="12"/>
  <c r="Q422" i="12"/>
  <c r="Q398" i="12"/>
  <c r="Q301" i="12"/>
  <c r="Q265" i="12"/>
  <c r="Q266" i="12" s="1"/>
  <c r="Q153" i="12"/>
  <c r="Q129" i="12"/>
  <c r="Q421" i="12"/>
  <c r="Q397" i="12"/>
  <c r="Q121" i="12"/>
  <c r="Q422" i="9"/>
  <c r="Q398" i="9"/>
  <c r="Q360" i="9"/>
  <c r="Q348" i="9"/>
  <c r="Q335" i="9"/>
  <c r="Q315" i="9"/>
  <c r="Q277" i="9"/>
  <c r="Q163" i="9"/>
  <c r="Q139" i="9"/>
  <c r="Q120" i="9"/>
  <c r="Q421" i="9"/>
  <c r="Q397" i="9"/>
  <c r="Q359" i="9"/>
  <c r="Q347" i="9"/>
  <c r="Q334" i="9"/>
  <c r="Q276" i="9"/>
  <c r="Q162" i="9"/>
  <c r="Q138" i="9"/>
  <c r="Q116" i="9"/>
  <c r="Q481" i="9"/>
  <c r="Q420" i="9"/>
  <c r="Q395" i="9"/>
  <c r="Q358" i="9"/>
  <c r="Q346" i="9"/>
  <c r="Q333" i="9"/>
  <c r="Q275" i="9"/>
  <c r="Q161" i="9"/>
  <c r="Q137" i="9"/>
  <c r="Q105" i="9"/>
  <c r="Q480" i="9"/>
  <c r="Q418" i="9"/>
  <c r="Q388" i="9"/>
  <c r="Q357" i="9"/>
  <c r="Q345" i="9"/>
  <c r="Q332" i="9"/>
  <c r="Q302" i="9"/>
  <c r="Q273" i="9"/>
  <c r="Q160" i="9"/>
  <c r="Q135" i="9"/>
  <c r="Q479" i="9"/>
  <c r="Q415" i="9"/>
  <c r="Q356" i="9"/>
  <c r="Q344" i="9"/>
  <c r="Q331" i="9"/>
  <c r="Q301" i="9"/>
  <c r="Q265" i="9"/>
  <c r="Q266" i="9" s="1"/>
  <c r="Q159" i="9"/>
  <c r="Q134" i="9"/>
  <c r="Q414" i="9"/>
  <c r="Q355" i="9"/>
  <c r="Q343" i="9"/>
  <c r="Q330" i="9"/>
  <c r="Q300" i="9"/>
  <c r="Q158" i="9"/>
  <c r="Q130" i="9"/>
  <c r="Q413" i="9"/>
  <c r="Q354" i="9"/>
  <c r="Q341" i="9"/>
  <c r="Q321" i="9"/>
  <c r="S322" i="9" s="1"/>
  <c r="Q299" i="9"/>
  <c r="O265" i="9"/>
  <c r="Q153" i="9"/>
  <c r="Q129" i="9"/>
  <c r="Q463" i="9"/>
  <c r="Q408" i="9"/>
  <c r="Q377" i="9"/>
  <c r="Q353" i="9"/>
  <c r="Q340" i="9"/>
  <c r="Q292" i="9"/>
  <c r="Q255" i="9"/>
  <c r="Q152" i="9"/>
  <c r="Q128" i="9"/>
  <c r="Q405" i="9"/>
  <c r="Q352" i="9"/>
  <c r="Q339" i="9"/>
  <c r="R321" i="9"/>
  <c r="Q286" i="9"/>
  <c r="Q151" i="9"/>
  <c r="Q127" i="9"/>
  <c r="Q404" i="9"/>
  <c r="Q372" i="9"/>
  <c r="Q351" i="9"/>
  <c r="Q338" i="9"/>
  <c r="Q318" i="9"/>
  <c r="Q283" i="9"/>
  <c r="O255" i="9"/>
  <c r="R255" i="9" s="1"/>
  <c r="Q150" i="9"/>
  <c r="Q125" i="9"/>
  <c r="Q424" i="9"/>
  <c r="Q400" i="9"/>
  <c r="Q350" i="9"/>
  <c r="Q337" i="9"/>
  <c r="Q282" i="9"/>
  <c r="Q144" i="9"/>
  <c r="Q122" i="9"/>
  <c r="Q423" i="9"/>
  <c r="Q399" i="9"/>
  <c r="Q349" i="9"/>
  <c r="Q336" i="9"/>
  <c r="Q278" i="9"/>
  <c r="Q143" i="9"/>
  <c r="Q121" i="9"/>
  <c r="O249" i="12"/>
  <c r="O94" i="12"/>
  <c r="O96" i="12"/>
  <c r="O101" i="12"/>
  <c r="O95" i="12"/>
  <c r="O246" i="12"/>
  <c r="O99" i="12"/>
  <c r="O262" i="12"/>
  <c r="O252" i="12"/>
  <c r="Q285" i="12"/>
  <c r="AL534" i="12"/>
  <c r="Q287" i="12"/>
  <c r="Q132" i="12"/>
  <c r="Q115" i="9"/>
  <c r="Q262" i="12"/>
  <c r="O101" i="9"/>
  <c r="Q383" i="12"/>
  <c r="Q412" i="12"/>
  <c r="Q298" i="12"/>
  <c r="AL510" i="12"/>
  <c r="Q280" i="12"/>
  <c r="Q117" i="12"/>
  <c r="AL524" i="9"/>
  <c r="Q272" i="9"/>
  <c r="Q409" i="9"/>
  <c r="AL540" i="9"/>
  <c r="Q378" i="9"/>
  <c r="AL515" i="9"/>
  <c r="Q131" i="9"/>
  <c r="Q410" i="9"/>
  <c r="P262" i="12"/>
  <c r="O95" i="9"/>
  <c r="Q373" i="12"/>
  <c r="O376" i="12"/>
  <c r="Q416" i="12"/>
  <c r="AL540" i="12"/>
  <c r="Q274" i="12"/>
  <c r="AL502" i="12"/>
  <c r="O249" i="9"/>
  <c r="Q272" i="12"/>
  <c r="Q113" i="12"/>
  <c r="Q396" i="9"/>
  <c r="AL545" i="9"/>
  <c r="Q289" i="9"/>
  <c r="Q287" i="9"/>
  <c r="AL508" i="9"/>
  <c r="Q82" i="9"/>
  <c r="Q411" i="9"/>
  <c r="AL531" i="9"/>
  <c r="Q126" i="9"/>
  <c r="Q149" i="9"/>
  <c r="P249" i="12"/>
  <c r="O384" i="12"/>
  <c r="O373" i="12"/>
  <c r="Q376" i="12"/>
  <c r="Q403" i="12"/>
  <c r="AL532" i="12"/>
  <c r="Q411" i="12"/>
  <c r="AL498" i="12"/>
  <c r="O99" i="9"/>
  <c r="Q419" i="12"/>
  <c r="AL546" i="12"/>
  <c r="Q101" i="9"/>
  <c r="AL525" i="9"/>
  <c r="Q371" i="9"/>
  <c r="O371" i="9"/>
  <c r="Q96" i="9"/>
  <c r="Q412" i="9"/>
  <c r="AL516" i="9"/>
  <c r="AL501" i="9"/>
  <c r="Q376" i="9"/>
  <c r="O376" i="9"/>
  <c r="Q249" i="9"/>
  <c r="P249" i="9"/>
  <c r="Q252" i="9"/>
  <c r="P252" i="9"/>
  <c r="Q262" i="9"/>
  <c r="P262" i="9"/>
  <c r="Q94" i="9"/>
  <c r="Q246" i="9"/>
  <c r="P246" i="9"/>
  <c r="Q104" i="9"/>
  <c r="AL578" i="9"/>
  <c r="Q99" i="9"/>
  <c r="Q93" i="9"/>
  <c r="AL529" i="9"/>
  <c r="AO529" i="9" s="1"/>
  <c r="Q293" i="9"/>
  <c r="Q290" i="9"/>
  <c r="Q374" i="9"/>
  <c r="O374" i="9"/>
  <c r="AL541" i="9"/>
  <c r="AL517" i="9"/>
  <c r="AL526" i="9"/>
  <c r="AL510" i="9"/>
  <c r="AL523" i="9"/>
  <c r="AL546" i="9"/>
  <c r="Q384" i="9"/>
  <c r="O384" i="9"/>
  <c r="Q95" i="9"/>
  <c r="AL530" i="9"/>
  <c r="Q375" i="9"/>
  <c r="O375" i="9"/>
  <c r="AL521" i="9"/>
  <c r="Q407" i="9"/>
  <c r="AL527" i="9"/>
  <c r="AO527" i="9" s="1"/>
  <c r="Q291" i="9"/>
  <c r="AL533" i="9"/>
  <c r="Q383" i="9"/>
  <c r="O383" i="9"/>
  <c r="Q142" i="9"/>
  <c r="Q373" i="9"/>
  <c r="O373" i="9"/>
  <c r="AL534" i="9"/>
  <c r="Q22" i="9"/>
  <c r="Q6" i="9"/>
  <c r="Q31" i="9"/>
  <c r="O17" i="9"/>
  <c r="Q33" i="9"/>
  <c r="O7" i="9"/>
  <c r="Q38" i="9"/>
  <c r="Q44" i="9"/>
  <c r="Q46" i="9"/>
  <c r="Q35" i="9"/>
  <c r="P35" i="9" s="1"/>
  <c r="O15" i="9"/>
  <c r="Q51" i="9"/>
  <c r="Q57" i="9"/>
  <c r="Q59" i="9"/>
  <c r="Q48" i="9"/>
  <c r="Q7" i="9"/>
  <c r="Q64" i="9"/>
  <c r="Q70" i="9"/>
  <c r="Q76" i="9"/>
  <c r="Q61" i="9"/>
  <c r="Q15" i="9"/>
  <c r="Q81" i="9"/>
  <c r="Q5" i="9"/>
  <c r="Q78" i="9"/>
  <c r="Q37" i="9"/>
  <c r="Q55" i="9"/>
  <c r="Q32" i="9"/>
  <c r="Q34" i="9"/>
  <c r="Q36" i="9"/>
  <c r="Q50" i="9"/>
  <c r="Q8" i="9"/>
  <c r="Q23" i="9"/>
  <c r="Q45" i="9"/>
  <c r="Q47" i="9"/>
  <c r="Q49" i="9"/>
  <c r="Q63" i="9"/>
  <c r="Q17" i="9"/>
  <c r="Q43" i="9"/>
  <c r="Q58" i="9"/>
  <c r="Q60" i="9"/>
  <c r="Q62" i="9"/>
  <c r="Q80" i="9"/>
  <c r="Q39" i="9"/>
  <c r="P39" i="9" s="1"/>
  <c r="Q56" i="9"/>
  <c r="Q71" i="9"/>
  <c r="Q77" i="9"/>
  <c r="Q79" i="9"/>
  <c r="Q66" i="9"/>
  <c r="Q52" i="9"/>
  <c r="Q68" i="9"/>
  <c r="Q21" i="9"/>
  <c r="O9" i="9"/>
  <c r="Q53" i="9"/>
  <c r="O6" i="9"/>
  <c r="Q65" i="9"/>
  <c r="Q40" i="9"/>
  <c r="P40" i="9" s="1"/>
  <c r="Q9" i="9"/>
  <c r="Q42" i="9"/>
  <c r="Q67" i="9"/>
  <c r="O8" i="9"/>
  <c r="P372" i="12" l="1"/>
  <c r="P372" i="9"/>
  <c r="T21" i="22"/>
  <c r="U13" i="22"/>
  <c r="T20" i="23"/>
  <c r="Q448" i="12"/>
  <c r="T7" i="23"/>
  <c r="W7" i="23"/>
  <c r="T15" i="23"/>
  <c r="U23" i="23"/>
  <c r="W15" i="23"/>
  <c r="T21" i="23"/>
  <c r="W21" i="23"/>
  <c r="Q326" i="12"/>
  <c r="S13" i="23"/>
  <c r="S33" i="23"/>
  <c r="T6" i="23"/>
  <c r="U13" i="23"/>
  <c r="W6" i="23"/>
  <c r="T19" i="23"/>
  <c r="W19" i="23"/>
  <c r="T32" i="23"/>
  <c r="W32" i="23"/>
  <c r="S13" i="22"/>
  <c r="T26" i="23"/>
  <c r="W26" i="23"/>
  <c r="T9" i="23"/>
  <c r="W9" i="23"/>
  <c r="T10" i="23"/>
  <c r="W10" i="23"/>
  <c r="T30" i="23"/>
  <c r="W30" i="23"/>
  <c r="T22" i="23"/>
  <c r="W22" i="23"/>
  <c r="T12" i="23"/>
  <c r="W12" i="23"/>
  <c r="T8" i="23"/>
  <c r="W8" i="23"/>
  <c r="T18" i="23"/>
  <c r="W18" i="23"/>
  <c r="T11" i="23"/>
  <c r="W11" i="23"/>
  <c r="T16" i="23"/>
  <c r="W16" i="23"/>
  <c r="T25" i="23"/>
  <c r="U33" i="23"/>
  <c r="W25" i="23"/>
  <c r="S23" i="23"/>
  <c r="T28" i="23"/>
  <c r="W28" i="23"/>
  <c r="T31" i="23"/>
  <c r="W31" i="23"/>
  <c r="T27" i="23"/>
  <c r="W27" i="23"/>
  <c r="T29" i="23"/>
  <c r="W29" i="23"/>
  <c r="T17" i="23"/>
  <c r="T22" i="22"/>
  <c r="W22" i="22"/>
  <c r="T19" i="22"/>
  <c r="W19" i="22"/>
  <c r="T8" i="22"/>
  <c r="W8" i="22"/>
  <c r="T28" i="22"/>
  <c r="W28" i="22"/>
  <c r="T25" i="22"/>
  <c r="U33" i="22"/>
  <c r="W25" i="22"/>
  <c r="S23" i="22"/>
  <c r="T9" i="22"/>
  <c r="W9" i="22"/>
  <c r="S33" i="22"/>
  <c r="T26" i="22"/>
  <c r="W26" i="22"/>
  <c r="AK500" i="9"/>
  <c r="AO500" i="9"/>
  <c r="Q256" i="9"/>
  <c r="S256" i="9"/>
  <c r="AK504" i="12"/>
  <c r="AO504" i="12"/>
  <c r="T32" i="22"/>
  <c r="W32" i="22"/>
  <c r="T29" i="22"/>
  <c r="W29" i="22"/>
  <c r="T20" i="22"/>
  <c r="T12" i="22"/>
  <c r="W12" i="22"/>
  <c r="Q256" i="12"/>
  <c r="S256" i="12"/>
  <c r="P257" i="9"/>
  <c r="T7" i="22"/>
  <c r="W7" i="22"/>
  <c r="T30" i="22"/>
  <c r="W30" i="22"/>
  <c r="T15" i="22"/>
  <c r="U23" i="22"/>
  <c r="W15" i="22"/>
  <c r="T17" i="22"/>
  <c r="W17" i="22"/>
  <c r="P257" i="12"/>
  <c r="AO504" i="9"/>
  <c r="AK504" i="9"/>
  <c r="T27" i="22"/>
  <c r="W27" i="22"/>
  <c r="T6" i="22"/>
  <c r="W6" i="22"/>
  <c r="T16" i="22"/>
  <c r="W16" i="22"/>
  <c r="T31" i="22"/>
  <c r="AO500" i="12"/>
  <c r="AK500" i="12"/>
  <c r="T18" i="22"/>
  <c r="W18" i="22"/>
  <c r="AJ567" i="9"/>
  <c r="AO567" i="9"/>
  <c r="T11" i="22"/>
  <c r="W11" i="22"/>
  <c r="T10" i="22"/>
  <c r="W10" i="22"/>
  <c r="Q182" i="12"/>
  <c r="Q326" i="9"/>
  <c r="Q13" i="9"/>
  <c r="O31" i="9" s="1"/>
  <c r="Q182" i="9"/>
  <c r="Q380" i="9"/>
  <c r="Q385" i="9" s="1"/>
  <c r="Q390" i="9" s="1"/>
  <c r="Q448" i="9"/>
  <c r="S448" i="9" s="1"/>
  <c r="S449" i="9" s="1"/>
  <c r="Q259" i="9"/>
  <c r="Q268" i="9" s="1"/>
  <c r="O13" i="9"/>
  <c r="P448" i="12"/>
  <c r="P448" i="9"/>
  <c r="Q441" i="12"/>
  <c r="S440" i="12"/>
  <c r="Q444" i="12"/>
  <c r="S443" i="12"/>
  <c r="S437" i="9"/>
  <c r="S437" i="12"/>
  <c r="P11" i="9"/>
  <c r="R11" i="9"/>
  <c r="P10" i="9"/>
  <c r="R10" i="9"/>
  <c r="P12" i="9"/>
  <c r="R12" i="9"/>
  <c r="O182" i="9"/>
  <c r="R182" i="9" s="1"/>
  <c r="R183" i="9" s="1"/>
  <c r="Q253" i="12"/>
  <c r="P384" i="12"/>
  <c r="R175" i="12"/>
  <c r="R176" i="12" s="1"/>
  <c r="O182" i="12"/>
  <c r="R182" i="12" s="1"/>
  <c r="R183" i="12" s="1"/>
  <c r="Q247" i="12"/>
  <c r="P375" i="12"/>
  <c r="P95" i="12"/>
  <c r="P383" i="12"/>
  <c r="P248" i="12"/>
  <c r="S197" i="9"/>
  <c r="Q209" i="9"/>
  <c r="S209" i="9" s="1"/>
  <c r="R179" i="12"/>
  <c r="R180" i="12" s="1"/>
  <c r="S210" i="9"/>
  <c r="Q227" i="9"/>
  <c r="S227" i="9" s="1"/>
  <c r="S210" i="12"/>
  <c r="Q227" i="12"/>
  <c r="S227" i="12" s="1"/>
  <c r="S233" i="9"/>
  <c r="Q438" i="9"/>
  <c r="S186" i="12"/>
  <c r="Q196" i="12"/>
  <c r="Q438" i="12"/>
  <c r="Q209" i="12"/>
  <c r="S209" i="12" s="1"/>
  <c r="R179" i="9"/>
  <c r="R180" i="9" s="1"/>
  <c r="S231" i="9"/>
  <c r="Q237" i="9"/>
  <c r="Q441" i="9"/>
  <c r="R175" i="9"/>
  <c r="R176" i="9" s="1"/>
  <c r="S186" i="9"/>
  <c r="Q196" i="9"/>
  <c r="Q444" i="9"/>
  <c r="Q237" i="12"/>
  <c r="S231" i="12"/>
  <c r="S237" i="12" s="1"/>
  <c r="P177" i="9"/>
  <c r="R177" i="9"/>
  <c r="R178" i="9" s="1"/>
  <c r="Q250" i="12"/>
  <c r="P254" i="9"/>
  <c r="P374" i="12"/>
  <c r="Q259" i="12"/>
  <c r="Q268" i="12" s="1"/>
  <c r="Q106" i="9"/>
  <c r="O114" i="9" s="1"/>
  <c r="P101" i="9"/>
  <c r="P371" i="12"/>
  <c r="P8" i="9"/>
  <c r="P251" i="9"/>
  <c r="P99" i="9"/>
  <c r="Q136" i="9"/>
  <c r="P96" i="12"/>
  <c r="O97" i="9"/>
  <c r="P160" i="9" s="1"/>
  <c r="O160" i="9" s="1"/>
  <c r="Q123" i="9"/>
  <c r="P383" i="9"/>
  <c r="Q263" i="12"/>
  <c r="P373" i="12"/>
  <c r="Q284" i="9"/>
  <c r="Q406" i="9"/>
  <c r="AL553" i="9"/>
  <c r="O380" i="12"/>
  <c r="P251" i="12"/>
  <c r="Q123" i="12"/>
  <c r="Q380" i="12"/>
  <c r="Q385" i="12" s="1"/>
  <c r="Q390" i="12" s="1"/>
  <c r="Q154" i="9"/>
  <c r="P95" i="9"/>
  <c r="Q322" i="9"/>
  <c r="P326" i="9"/>
  <c r="Q425" i="9"/>
  <c r="Q425" i="12"/>
  <c r="Q316" i="9"/>
  <c r="Q303" i="12"/>
  <c r="P254" i="12"/>
  <c r="P94" i="12"/>
  <c r="O97" i="12"/>
  <c r="Q106" i="12"/>
  <c r="O114" i="12" s="1"/>
  <c r="P376" i="12"/>
  <c r="Q464" i="9"/>
  <c r="P101" i="12"/>
  <c r="AL568" i="9"/>
  <c r="Q253" i="9"/>
  <c r="Q482" i="9"/>
  <c r="Q97" i="12"/>
  <c r="O113" i="12" s="1"/>
  <c r="Q319" i="9"/>
  <c r="Q164" i="9"/>
  <c r="P375" i="9"/>
  <c r="Q164" i="12"/>
  <c r="Q136" i="12"/>
  <c r="P99" i="12"/>
  <c r="Q154" i="12"/>
  <c r="O259" i="9"/>
  <c r="P259" i="12"/>
  <c r="P268" i="12" s="1"/>
  <c r="Q284" i="12"/>
  <c r="O259" i="12"/>
  <c r="Q342" i="9"/>
  <c r="Q406" i="12"/>
  <c r="Q361" i="9"/>
  <c r="P17" i="9"/>
  <c r="Q250" i="9"/>
  <c r="Q303" i="9"/>
  <c r="P384" i="9"/>
  <c r="O380" i="9"/>
  <c r="P371" i="9"/>
  <c r="P259" i="9"/>
  <c r="P248" i="9"/>
  <c r="Q247" i="9"/>
  <c r="P9" i="9"/>
  <c r="Q97" i="9"/>
  <c r="O113" i="9" s="1"/>
  <c r="P94" i="9"/>
  <c r="P376" i="9"/>
  <c r="P7" i="9"/>
  <c r="P373" i="9"/>
  <c r="P374" i="9"/>
  <c r="Q263" i="9"/>
  <c r="Q72" i="9"/>
  <c r="Q54" i="9"/>
  <c r="Q41" i="9"/>
  <c r="P15" i="9"/>
  <c r="Q24" i="9"/>
  <c r="O32" i="9" s="1"/>
  <c r="P6" i="9"/>
  <c r="A99" i="9"/>
  <c r="U37" i="23" l="1"/>
  <c r="AK499" i="9"/>
  <c r="P284" i="9"/>
  <c r="U37" i="22"/>
  <c r="P284" i="12"/>
  <c r="T13" i="23"/>
  <c r="W13" i="23"/>
  <c r="S37" i="23"/>
  <c r="AK502" i="9"/>
  <c r="T33" i="23"/>
  <c r="W33" i="23"/>
  <c r="T23" i="23"/>
  <c r="W23" i="23"/>
  <c r="AK496" i="9"/>
  <c r="Q269" i="12"/>
  <c r="AK501" i="9"/>
  <c r="AK503" i="9"/>
  <c r="AK497" i="9"/>
  <c r="W23" i="22"/>
  <c r="T23" i="22"/>
  <c r="AK498" i="9"/>
  <c r="S37" i="22"/>
  <c r="T13" i="22"/>
  <c r="W13" i="22"/>
  <c r="Q109" i="9"/>
  <c r="T33" i="22"/>
  <c r="W33" i="22"/>
  <c r="Q109" i="12"/>
  <c r="Q27" i="9"/>
  <c r="P482" i="9"/>
  <c r="Q449" i="12"/>
  <c r="S448" i="12"/>
  <c r="S449" i="12" s="1"/>
  <c r="Q449" i="9"/>
  <c r="P182" i="12"/>
  <c r="S237" i="9"/>
  <c r="S196" i="9"/>
  <c r="Q229" i="9"/>
  <c r="S229" i="9" s="1"/>
  <c r="Q229" i="12"/>
  <c r="S229" i="12" s="1"/>
  <c r="S196" i="12"/>
  <c r="Q305" i="12"/>
  <c r="P305" i="12" s="1"/>
  <c r="Q156" i="9"/>
  <c r="P97" i="9"/>
  <c r="P104" i="9"/>
  <c r="P103" i="9"/>
  <c r="O109" i="9"/>
  <c r="P105" i="9"/>
  <c r="O106" i="9"/>
  <c r="P106" i="9" s="1"/>
  <c r="Q427" i="9"/>
  <c r="P427" i="9" s="1"/>
  <c r="Q305" i="9"/>
  <c r="P305" i="9" s="1"/>
  <c r="P260" i="12"/>
  <c r="P406" i="9"/>
  <c r="P380" i="12"/>
  <c r="P425" i="12"/>
  <c r="O385" i="12"/>
  <c r="O390" i="12" s="1"/>
  <c r="P390" i="12" s="1"/>
  <c r="Q427" i="12"/>
  <c r="P427" i="12" s="1"/>
  <c r="O106" i="12"/>
  <c r="P106" i="12" s="1"/>
  <c r="P105" i="12"/>
  <c r="P104" i="12"/>
  <c r="P103" i="12"/>
  <c r="O109" i="12"/>
  <c r="P97" i="12"/>
  <c r="Q156" i="12"/>
  <c r="Q363" i="9"/>
  <c r="P363" i="9" s="1"/>
  <c r="P361" i="9"/>
  <c r="Q260" i="12"/>
  <c r="P342" i="9"/>
  <c r="Q484" i="9"/>
  <c r="Q486" i="9" s="1"/>
  <c r="P464" i="9"/>
  <c r="P406" i="12"/>
  <c r="P303" i="12"/>
  <c r="Q260" i="9"/>
  <c r="P380" i="9"/>
  <c r="O385" i="9"/>
  <c r="P425" i="9"/>
  <c r="P268" i="9"/>
  <c r="Q269" i="9" s="1"/>
  <c r="P260" i="9"/>
  <c r="P21" i="9"/>
  <c r="P13" i="9"/>
  <c r="P23" i="9"/>
  <c r="O27" i="9"/>
  <c r="P22" i="9"/>
  <c r="Q74" i="9"/>
  <c r="O24" i="9"/>
  <c r="P34" i="9" s="1"/>
  <c r="U38" i="23" l="1"/>
  <c r="V37" i="23" s="1"/>
  <c r="U40" i="23"/>
  <c r="T37" i="23"/>
  <c r="W37" i="23"/>
  <c r="W38" i="23" s="1"/>
  <c r="P31" i="9"/>
  <c r="P38" i="9"/>
  <c r="P33" i="9"/>
  <c r="P37" i="9"/>
  <c r="P32" i="9"/>
  <c r="P36" i="9"/>
  <c r="T37" i="22"/>
  <c r="U40" i="22"/>
  <c r="S40" i="22"/>
  <c r="U38" i="22"/>
  <c r="AL494" i="9"/>
  <c r="P74" i="9"/>
  <c r="P72" i="9"/>
  <c r="P54" i="9"/>
  <c r="P41" i="9"/>
  <c r="Q307" i="12"/>
  <c r="P227" i="12"/>
  <c r="P209" i="12"/>
  <c r="P196" i="12"/>
  <c r="P229" i="12"/>
  <c r="P227" i="9"/>
  <c r="P209" i="9"/>
  <c r="P196" i="9"/>
  <c r="P229" i="9"/>
  <c r="P136" i="12"/>
  <c r="P109" i="9"/>
  <c r="Q429" i="9"/>
  <c r="P385" i="12"/>
  <c r="P109" i="12"/>
  <c r="Q429" i="12"/>
  <c r="P156" i="12"/>
  <c r="P484" i="9"/>
  <c r="Q365" i="9"/>
  <c r="Q166" i="12"/>
  <c r="P154" i="12"/>
  <c r="P123" i="12"/>
  <c r="Q307" i="9"/>
  <c r="P303" i="9"/>
  <c r="P154" i="9"/>
  <c r="Q166" i="9"/>
  <c r="P123" i="9"/>
  <c r="P136" i="9"/>
  <c r="O390" i="9"/>
  <c r="P390" i="9" s="1"/>
  <c r="P385" i="9"/>
  <c r="AK567" i="9"/>
  <c r="P156" i="9"/>
  <c r="P24" i="9"/>
  <c r="P82" i="9"/>
  <c r="O82" i="9" s="1"/>
  <c r="P27" i="9"/>
  <c r="P78" i="9"/>
  <c r="R265" i="9"/>
  <c r="AL493" i="9" l="1"/>
  <c r="K246" i="12"/>
  <c r="J374" i="12"/>
  <c r="K252" i="12"/>
  <c r="J373" i="12"/>
  <c r="J384" i="12"/>
  <c r="L93" i="12"/>
  <c r="J376" i="12"/>
  <c r="K262" i="12"/>
  <c r="J375" i="12"/>
  <c r="K249" i="12"/>
  <c r="J383" i="12"/>
  <c r="K321" i="12"/>
  <c r="J388" i="12"/>
  <c r="J379" i="12"/>
  <c r="J377" i="12"/>
  <c r="K318" i="12"/>
  <c r="J372" i="12"/>
  <c r="K255" i="12"/>
  <c r="K315" i="12"/>
  <c r="J378" i="12"/>
  <c r="K265" i="12"/>
  <c r="J371" i="12"/>
  <c r="B488" i="3"/>
  <c r="B405" i="3"/>
  <c r="B294" i="3"/>
  <c r="B359" i="3" s="1"/>
  <c r="B239" i="3"/>
  <c r="B171" i="3"/>
  <c r="B92" i="3"/>
  <c r="A583" i="9" l="1"/>
  <c r="B1" i="20" l="1"/>
  <c r="A96" i="12"/>
  <c r="E98" i="12"/>
  <c r="A97" i="9"/>
  <c r="A98" i="9"/>
  <c r="A100" i="9"/>
  <c r="A96" i="9"/>
  <c r="F322"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AL584" i="9" l="1"/>
  <c r="AO584" i="9" s="1"/>
  <c r="Q75" i="9"/>
  <c r="Q83" i="9" s="1"/>
  <c r="Q85" i="9" s="1"/>
  <c r="O2" i="7" l="1"/>
  <c r="N2" i="7" l="1"/>
  <c r="AF584" i="12" l="1"/>
  <c r="AF582" i="12"/>
  <c r="AF581" i="12"/>
  <c r="AF579" i="12"/>
  <c r="AF549" i="12"/>
  <c r="AF548" i="12"/>
  <c r="AF547" i="12"/>
  <c r="AF543" i="12"/>
  <c r="AF542" i="12"/>
  <c r="AF507" i="12"/>
  <c r="AF546" i="12"/>
  <c r="AF578" i="12"/>
  <c r="AF556" i="12"/>
  <c r="AF541" i="12"/>
  <c r="AF580" i="12"/>
  <c r="AF545" i="12"/>
  <c r="AF583" i="12"/>
  <c r="AF535" i="12"/>
  <c r="AF540" i="12"/>
  <c r="AF526" i="12"/>
  <c r="AF533" i="12"/>
  <c r="AF544" i="12"/>
  <c r="L481" i="12"/>
  <c r="L469" i="12"/>
  <c r="L456" i="12"/>
  <c r="L418" i="12"/>
  <c r="L388" i="12"/>
  <c r="L356" i="12"/>
  <c r="L344" i="12"/>
  <c r="L300" i="12"/>
  <c r="L151" i="12"/>
  <c r="S151" i="12" s="1"/>
  <c r="L122" i="12"/>
  <c r="S122" i="12" s="1"/>
  <c r="L339" i="12"/>
  <c r="L480" i="12"/>
  <c r="L468" i="12"/>
  <c r="L455" i="12"/>
  <c r="L415" i="12"/>
  <c r="L355" i="12"/>
  <c r="L343" i="12"/>
  <c r="L127" i="12"/>
  <c r="S127" i="12" s="1"/>
  <c r="L292" i="12"/>
  <c r="L286" i="12"/>
  <c r="L479" i="12"/>
  <c r="L467" i="12"/>
  <c r="L454" i="12"/>
  <c r="L414" i="12"/>
  <c r="L354" i="12"/>
  <c r="L341" i="12"/>
  <c r="L321" i="12"/>
  <c r="S321" i="12" s="1"/>
  <c r="L299" i="12"/>
  <c r="L255" i="12"/>
  <c r="L150" i="12"/>
  <c r="S150" i="12" s="1"/>
  <c r="L125" i="12"/>
  <c r="S125" i="12" s="1"/>
  <c r="L478" i="12"/>
  <c r="L466" i="12"/>
  <c r="L453" i="12"/>
  <c r="L340" i="12"/>
  <c r="L477" i="12"/>
  <c r="L465" i="12"/>
  <c r="L452" i="12"/>
  <c r="L408" i="12"/>
  <c r="L377" i="12"/>
  <c r="L352" i="12"/>
  <c r="J255" i="12"/>
  <c r="K257" i="12" s="1"/>
  <c r="L476" i="12"/>
  <c r="L463" i="12"/>
  <c r="L405" i="12"/>
  <c r="L351" i="12"/>
  <c r="L338" i="12"/>
  <c r="L318" i="12"/>
  <c r="L283" i="12"/>
  <c r="L163" i="12"/>
  <c r="S163" i="12" s="1"/>
  <c r="L139" i="12"/>
  <c r="S139" i="12" s="1"/>
  <c r="L120" i="12"/>
  <c r="S120" i="12" s="1"/>
  <c r="L116" i="12"/>
  <c r="S116" i="12" s="1"/>
  <c r="L278" i="12"/>
  <c r="L161" i="12"/>
  <c r="S161" i="12" s="1"/>
  <c r="L475" i="12"/>
  <c r="L462" i="12"/>
  <c r="L404" i="12"/>
  <c r="L372" i="12"/>
  <c r="L350" i="12"/>
  <c r="L337" i="12"/>
  <c r="L282" i="12"/>
  <c r="L162" i="12"/>
  <c r="S162" i="12" s="1"/>
  <c r="L138" i="12"/>
  <c r="S138" i="12" s="1"/>
  <c r="L474" i="12"/>
  <c r="L461" i="12"/>
  <c r="L424" i="12"/>
  <c r="L400" i="12"/>
  <c r="L349" i="12"/>
  <c r="L336" i="12"/>
  <c r="L473" i="12"/>
  <c r="L460" i="12"/>
  <c r="L423" i="12"/>
  <c r="L399" i="12"/>
  <c r="L360" i="12"/>
  <c r="L348" i="12"/>
  <c r="L335" i="12"/>
  <c r="L315" i="12"/>
  <c r="S315" i="12" s="1"/>
  <c r="S316" i="12" s="1"/>
  <c r="L277" i="12"/>
  <c r="L160" i="12"/>
  <c r="L135" i="12"/>
  <c r="S135" i="12" s="1"/>
  <c r="L130" i="12"/>
  <c r="S130" i="12" s="1"/>
  <c r="L413" i="12"/>
  <c r="L121" i="12"/>
  <c r="S121" i="12" s="1"/>
  <c r="L137" i="12"/>
  <c r="S137" i="12" s="1"/>
  <c r="L472" i="12"/>
  <c r="L459" i="12"/>
  <c r="L422" i="12"/>
  <c r="L398" i="12"/>
  <c r="L359" i="12"/>
  <c r="L347" i="12"/>
  <c r="L334" i="12"/>
  <c r="L276" i="12"/>
  <c r="L159" i="12"/>
  <c r="S159" i="12" s="1"/>
  <c r="L134" i="12"/>
  <c r="S134" i="12" s="1"/>
  <c r="L143" i="12"/>
  <c r="S143" i="12" s="1"/>
  <c r="L105" i="12"/>
  <c r="L471" i="12"/>
  <c r="L458" i="12"/>
  <c r="L421" i="12"/>
  <c r="L397" i="12"/>
  <c r="L358" i="12"/>
  <c r="L346" i="12"/>
  <c r="L333" i="12"/>
  <c r="L275" i="12"/>
  <c r="L158" i="12"/>
  <c r="S158" i="12" s="1"/>
  <c r="L470" i="12"/>
  <c r="L457" i="12"/>
  <c r="L420" i="12"/>
  <c r="L395" i="12"/>
  <c r="L357" i="12"/>
  <c r="L345" i="12"/>
  <c r="L332" i="12"/>
  <c r="L302" i="12"/>
  <c r="L273" i="12"/>
  <c r="L153" i="12"/>
  <c r="S153" i="12" s="1"/>
  <c r="L129" i="12"/>
  <c r="S129" i="12" s="1"/>
  <c r="L331" i="12"/>
  <c r="L301" i="12"/>
  <c r="L265" i="12"/>
  <c r="L152" i="12"/>
  <c r="S152" i="12" s="1"/>
  <c r="L128" i="12"/>
  <c r="S128" i="12" s="1"/>
  <c r="L330" i="12"/>
  <c r="L353" i="12"/>
  <c r="L144" i="12"/>
  <c r="S144" i="12" s="1"/>
  <c r="L75" i="9"/>
  <c r="L76" i="9"/>
  <c r="L77" i="9"/>
  <c r="L79" i="9"/>
  <c r="L80" i="9"/>
  <c r="L81" i="9"/>
  <c r="L82" i="9"/>
  <c r="J95" i="12"/>
  <c r="R95" i="12" s="1"/>
  <c r="J99" i="12"/>
  <c r="J94" i="12"/>
  <c r="J246" i="12"/>
  <c r="R246" i="12" s="1"/>
  <c r="J249" i="12"/>
  <c r="J262" i="12"/>
  <c r="R262" i="12" s="1"/>
  <c r="J96" i="12"/>
  <c r="J101" i="12"/>
  <c r="R101" i="12" s="1"/>
  <c r="J252" i="12"/>
  <c r="K254" i="12" s="1"/>
  <c r="L95" i="12"/>
  <c r="L124" i="12"/>
  <c r="S124" i="12" s="1"/>
  <c r="L140" i="12"/>
  <c r="S140" i="12" s="1"/>
  <c r="L114" i="12"/>
  <c r="L133" i="12"/>
  <c r="S133" i="12" s="1"/>
  <c r="L246" i="12"/>
  <c r="S246" i="12" s="1"/>
  <c r="S247" i="12" s="1"/>
  <c r="L131" i="12"/>
  <c r="S131" i="12" s="1"/>
  <c r="L148" i="12"/>
  <c r="S148" i="12" s="1"/>
  <c r="L141" i="12"/>
  <c r="S141" i="12" s="1"/>
  <c r="L142" i="12"/>
  <c r="S142" i="12" s="1"/>
  <c r="L371" i="12"/>
  <c r="L287" i="12"/>
  <c r="L103" i="12"/>
  <c r="L145" i="12"/>
  <c r="S145" i="12" s="1"/>
  <c r="L417" i="12"/>
  <c r="L274" i="12"/>
  <c r="L403" i="12"/>
  <c r="L383" i="12"/>
  <c r="L249" i="12"/>
  <c r="L117" i="12"/>
  <c r="S117" i="12" s="1"/>
  <c r="L118" i="12"/>
  <c r="S118" i="12" s="1"/>
  <c r="L379" i="12"/>
  <c r="L147" i="12"/>
  <c r="S147" i="12" s="1"/>
  <c r="L272" i="12"/>
  <c r="L298" i="12"/>
  <c r="L412" i="12"/>
  <c r="L375" i="12"/>
  <c r="L132" i="12"/>
  <c r="S132" i="12" s="1"/>
  <c r="L126" i="12"/>
  <c r="S126" i="12" s="1"/>
  <c r="L258" i="12"/>
  <c r="L401" i="12"/>
  <c r="L280" i="12"/>
  <c r="L285" i="12"/>
  <c r="L279" i="12"/>
  <c r="L262" i="12"/>
  <c r="L146" i="12"/>
  <c r="S146" i="12" s="1"/>
  <c r="L149" i="12"/>
  <c r="S149" i="12" s="1"/>
  <c r="L416" i="12"/>
  <c r="L296" i="12"/>
  <c r="L288" i="12"/>
  <c r="L294" i="12"/>
  <c r="L394" i="12"/>
  <c r="L396" i="12"/>
  <c r="L281" i="12"/>
  <c r="L289" i="12"/>
  <c r="L376" i="12"/>
  <c r="L384" i="12"/>
  <c r="L402" i="12"/>
  <c r="L407" i="12"/>
  <c r="L290" i="12"/>
  <c r="L94" i="12"/>
  <c r="L297" i="12"/>
  <c r="L409" i="12"/>
  <c r="L411" i="12"/>
  <c r="L96" i="12"/>
  <c r="L373" i="12"/>
  <c r="L99" i="12"/>
  <c r="L410" i="12"/>
  <c r="L293" i="12"/>
  <c r="L101" i="12"/>
  <c r="L252" i="12"/>
  <c r="L104" i="12"/>
  <c r="L419" i="12"/>
  <c r="L295" i="12"/>
  <c r="L115" i="12"/>
  <c r="S115" i="12" s="1"/>
  <c r="L378" i="12"/>
  <c r="L374" i="12"/>
  <c r="L291" i="12"/>
  <c r="L113" i="12"/>
  <c r="L119" i="12"/>
  <c r="S119" i="12" s="1"/>
  <c r="L78" i="9"/>
  <c r="J255" i="9"/>
  <c r="J9" i="9"/>
  <c r="R9" i="9" s="1"/>
  <c r="J249" i="9"/>
  <c r="J7" i="9"/>
  <c r="R7" i="9" s="1"/>
  <c r="J246" i="9"/>
  <c r="R246" i="9" s="1"/>
  <c r="J6" i="9"/>
  <c r="R6" i="9" s="1"/>
  <c r="J252" i="9"/>
  <c r="J8" i="9"/>
  <c r="R8" i="9" s="1"/>
  <c r="R318" i="9"/>
  <c r="J94" i="9"/>
  <c r="J17" i="9"/>
  <c r="R17" i="9" s="1"/>
  <c r="R315" i="9"/>
  <c r="J262" i="9"/>
  <c r="R262" i="9" s="1"/>
  <c r="J101" i="9"/>
  <c r="R101" i="9" s="1"/>
  <c r="J99" i="9"/>
  <c r="J96" i="9"/>
  <c r="J95" i="9"/>
  <c r="R95" i="9" s="1"/>
  <c r="J265" i="9"/>
  <c r="J15" i="9"/>
  <c r="AF535" i="9"/>
  <c r="AN535" i="9" s="1"/>
  <c r="AO535" i="9" s="1"/>
  <c r="AF546" i="9"/>
  <c r="AN546" i="9" s="1"/>
  <c r="AO546" i="9" s="1"/>
  <c r="AF533" i="9"/>
  <c r="AN533" i="9" s="1"/>
  <c r="AO533" i="9" s="1"/>
  <c r="AF526" i="9"/>
  <c r="AN526" i="9" s="1"/>
  <c r="AO526" i="9" s="1"/>
  <c r="L99" i="9"/>
  <c r="L31" i="9"/>
  <c r="L376" i="9"/>
  <c r="L378" i="9"/>
  <c r="L114" i="9"/>
  <c r="L32" i="9"/>
  <c r="AF583" i="9"/>
  <c r="AN583" i="9" s="1"/>
  <c r="L113" i="9"/>
  <c r="L315" i="9"/>
  <c r="S315" i="9" s="1"/>
  <c r="S316" i="9" s="1"/>
  <c r="L96" i="9"/>
  <c r="S96" i="9" s="1"/>
  <c r="L95" i="9"/>
  <c r="L94" i="9"/>
  <c r="L104" i="9"/>
  <c r="L101" i="9"/>
  <c r="L103" i="9"/>
  <c r="L105" i="9"/>
  <c r="L265" i="9"/>
  <c r="S265" i="9" s="1"/>
  <c r="AN578" i="12" l="1"/>
  <c r="AO578" i="12" s="1"/>
  <c r="AN544" i="12"/>
  <c r="AO544" i="12" s="1"/>
  <c r="AN533" i="12"/>
  <c r="AO533" i="12" s="1"/>
  <c r="AN542" i="12"/>
  <c r="AO542" i="12" s="1"/>
  <c r="AN526" i="12"/>
  <c r="AO526" i="12" s="1"/>
  <c r="AN543" i="12"/>
  <c r="AN547" i="12"/>
  <c r="AO547" i="12" s="1"/>
  <c r="AN535" i="12"/>
  <c r="AO535" i="12" s="1"/>
  <c r="AN548" i="12"/>
  <c r="AO548" i="12" s="1"/>
  <c r="AN583" i="12"/>
  <c r="AN549" i="12"/>
  <c r="AN545" i="12"/>
  <c r="AO545" i="12" s="1"/>
  <c r="AN579" i="12"/>
  <c r="AN507" i="12"/>
  <c r="AO507" i="12" s="1"/>
  <c r="AN580" i="12"/>
  <c r="AN581" i="12"/>
  <c r="AN541" i="12"/>
  <c r="AO541" i="12" s="1"/>
  <c r="AN582" i="12"/>
  <c r="AN546" i="12"/>
  <c r="AO546" i="12" s="1"/>
  <c r="AN556" i="12"/>
  <c r="AO556" i="12" s="1"/>
  <c r="AN584" i="12"/>
  <c r="AN540" i="12"/>
  <c r="AO540" i="12" s="1"/>
  <c r="AF553" i="12"/>
  <c r="S160" i="12"/>
  <c r="L326" i="12"/>
  <c r="O40" i="23" s="1"/>
  <c r="S32" i="9"/>
  <c r="S114" i="9"/>
  <c r="S113" i="12"/>
  <c r="S114" i="12"/>
  <c r="S31" i="9"/>
  <c r="S113" i="9"/>
  <c r="L154" i="12"/>
  <c r="S154" i="12" s="1"/>
  <c r="L83" i="9"/>
  <c r="J13" i="9"/>
  <c r="J27" i="9" s="1"/>
  <c r="S318" i="12"/>
  <c r="S319" i="12" s="1"/>
  <c r="K179" i="9"/>
  <c r="P179" i="9"/>
  <c r="R99" i="9"/>
  <c r="K99" i="9"/>
  <c r="M99" i="9"/>
  <c r="S99" i="9"/>
  <c r="N99" i="9"/>
  <c r="L97" i="9"/>
  <c r="J113" i="9" s="1"/>
  <c r="K96" i="12"/>
  <c r="J97" i="9"/>
  <c r="K96" i="9"/>
  <c r="R96" i="9"/>
  <c r="K101" i="9"/>
  <c r="L106" i="9"/>
  <c r="K94" i="9"/>
  <c r="K95" i="9"/>
  <c r="S106" i="9" l="1"/>
  <c r="S107" i="9" s="1"/>
  <c r="J114" i="9"/>
  <c r="J24" i="9"/>
  <c r="K82" i="9" s="1"/>
  <c r="J82" i="9" s="1"/>
  <c r="K192" i="9"/>
  <c r="K186" i="9"/>
  <c r="K191" i="9"/>
  <c r="P192" i="9"/>
  <c r="P191" i="9"/>
  <c r="P187" i="9"/>
  <c r="K188" i="9"/>
  <c r="P189" i="9"/>
  <c r="P190" i="9"/>
  <c r="K189" i="9"/>
  <c r="P188" i="9"/>
  <c r="P186" i="9"/>
  <c r="K187" i="9"/>
  <c r="K190" i="9"/>
  <c r="L182" i="9"/>
  <c r="K182" i="9" s="1"/>
  <c r="K194" i="9"/>
  <c r="P195" i="9"/>
  <c r="K195" i="9"/>
  <c r="P193" i="9"/>
  <c r="P194" i="9"/>
  <c r="K193" i="9"/>
  <c r="P175" i="9"/>
  <c r="K175" i="9"/>
  <c r="S175" i="9"/>
  <c r="S176" i="9" s="1"/>
  <c r="K177" i="9"/>
  <c r="S177" i="9"/>
  <c r="S179" i="9"/>
  <c r="S180" i="9" s="1"/>
  <c r="K113" i="9"/>
  <c r="P113" i="9"/>
  <c r="P122" i="9"/>
  <c r="P115" i="9"/>
  <c r="P116" i="9"/>
  <c r="P119" i="9"/>
  <c r="P120" i="9"/>
  <c r="P117" i="9"/>
  <c r="P118" i="9"/>
  <c r="P121" i="9"/>
  <c r="P114" i="9"/>
  <c r="L109" i="9"/>
  <c r="K97" i="9"/>
  <c r="K105" i="9"/>
  <c r="R105" i="9" s="1"/>
  <c r="J109" i="9"/>
  <c r="J106" i="9"/>
  <c r="K103" i="9"/>
  <c r="R103" i="9" s="1"/>
  <c r="K104" i="9"/>
  <c r="R104" i="9" s="1"/>
  <c r="K31" i="9" l="1"/>
  <c r="K32" i="9"/>
  <c r="P182" i="9"/>
  <c r="O187" i="9"/>
  <c r="O186" i="9"/>
  <c r="J186" i="9"/>
  <c r="J187" i="9"/>
  <c r="N180" i="9"/>
  <c r="K209" i="9"/>
  <c r="K227" i="9"/>
  <c r="K196" i="9"/>
  <c r="K229" i="9"/>
  <c r="K109" i="9"/>
  <c r="K106" i="9"/>
  <c r="R106" i="9" s="1"/>
  <c r="S182" i="9" l="1"/>
  <c r="S183" i="9" s="1"/>
  <c r="L239" i="9"/>
  <c r="N182" i="9"/>
  <c r="Q239" i="9"/>
  <c r="AH554" i="12"/>
  <c r="AI552" i="12"/>
  <c r="AH552" i="12"/>
  <c r="AI551" i="12"/>
  <c r="AH551" i="12"/>
  <c r="AI550" i="12"/>
  <c r="AH550" i="12"/>
  <c r="N428" i="12"/>
  <c r="N364" i="12"/>
  <c r="N306" i="12"/>
  <c r="M256" i="12"/>
  <c r="AH554" i="9"/>
  <c r="N428" i="9"/>
  <c r="N364" i="9"/>
  <c r="N306" i="9"/>
  <c r="M256" i="9"/>
  <c r="S239" i="9" l="1"/>
  <c r="S1" i="9"/>
  <c r="I69" i="8"/>
  <c r="I61" i="8"/>
  <c r="I49" i="8"/>
  <c r="I37" i="8"/>
  <c r="G69" i="8"/>
  <c r="G61" i="8"/>
  <c r="G49" i="8"/>
  <c r="G37" i="8"/>
  <c r="E69" i="8"/>
  <c r="E61" i="8"/>
  <c r="E49" i="8"/>
  <c r="E37" i="8"/>
  <c r="I20" i="8"/>
  <c r="G20" i="8"/>
  <c r="E20" i="8"/>
  <c r="S169" i="12" l="1"/>
  <c r="W1" i="23"/>
  <c r="S169" i="9"/>
  <c r="W1" i="22"/>
  <c r="S89" i="9"/>
  <c r="I141" i="16"/>
  <c r="I139" i="16"/>
  <c r="I137" i="16"/>
  <c r="I134" i="16"/>
  <c r="I129" i="16"/>
  <c r="I128" i="16"/>
  <c r="I127" i="16"/>
  <c r="I126" i="16"/>
  <c r="I125" i="16"/>
  <c r="I124" i="16"/>
  <c r="I123" i="16"/>
  <c r="I122" i="16"/>
  <c r="I121" i="16"/>
  <c r="I120" i="16"/>
  <c r="I118" i="16"/>
  <c r="I117" i="16"/>
  <c r="I116" i="16"/>
  <c r="I115" i="16"/>
  <c r="I114" i="16"/>
  <c r="I103" i="16"/>
  <c r="I101" i="16"/>
  <c r="I100" i="16"/>
  <c r="I97" i="16"/>
  <c r="I95" i="16"/>
  <c r="I93" i="16"/>
  <c r="I91" i="16"/>
  <c r="I90" i="16"/>
  <c r="I87" i="16"/>
  <c r="I83" i="16"/>
  <c r="I82" i="16"/>
  <c r="I81" i="16"/>
  <c r="I80" i="16"/>
  <c r="I79" i="16"/>
  <c r="I78" i="16"/>
  <c r="I77" i="16"/>
  <c r="I73" i="16"/>
  <c r="I71" i="16"/>
  <c r="I68" i="16"/>
  <c r="I64" i="16"/>
  <c r="I61" i="16"/>
  <c r="I59" i="16"/>
  <c r="I57" i="16"/>
  <c r="I52" i="16"/>
  <c r="I51" i="16"/>
  <c r="I49" i="16"/>
  <c r="I48" i="16"/>
  <c r="I47" i="16"/>
  <c r="I37" i="16"/>
  <c r="I36" i="16"/>
  <c r="I33" i="16"/>
  <c r="I30" i="16"/>
  <c r="I28" i="16"/>
  <c r="I27" i="16"/>
  <c r="I15" i="16"/>
  <c r="I13" i="16"/>
  <c r="G8" i="16"/>
  <c r="I7" i="16"/>
  <c r="G7" i="16"/>
  <c r="G6" i="16"/>
  <c r="G5" i="16"/>
  <c r="I4" i="16"/>
  <c r="G4" i="16"/>
  <c r="G3" i="16"/>
  <c r="I2" i="16"/>
  <c r="A586" i="12"/>
  <c r="A585" i="12"/>
  <c r="A584" i="12"/>
  <c r="A583" i="12"/>
  <c r="A582" i="12"/>
  <c r="A581" i="12"/>
  <c r="A580" i="12"/>
  <c r="A579" i="12"/>
  <c r="A578" i="12"/>
  <c r="A577" i="12"/>
  <c r="A576" i="12"/>
  <c r="A575" i="12"/>
  <c r="A574" i="12"/>
  <c r="A573" i="12"/>
  <c r="A571" i="12"/>
  <c r="A570" i="12"/>
  <c r="A569" i="12"/>
  <c r="A568" i="12"/>
  <c r="A567" i="12"/>
  <c r="A566" i="12"/>
  <c r="A565" i="12"/>
  <c r="A564" i="12"/>
  <c r="A563" i="12"/>
  <c r="A562" i="12"/>
  <c r="A561" i="12"/>
  <c r="A560" i="12"/>
  <c r="A559" i="12"/>
  <c r="A558" i="12"/>
  <c r="A557" i="12"/>
  <c r="A556" i="12"/>
  <c r="A555" i="12"/>
  <c r="A554" i="12"/>
  <c r="A553" i="12"/>
  <c r="A552" i="12"/>
  <c r="A551" i="12"/>
  <c r="A550" i="12"/>
  <c r="A549" i="12"/>
  <c r="A548" i="12"/>
  <c r="A547" i="12"/>
  <c r="A546" i="12"/>
  <c r="A545" i="12"/>
  <c r="A544" i="12"/>
  <c r="A543" i="12"/>
  <c r="A542" i="12"/>
  <c r="A541" i="12"/>
  <c r="A540" i="12"/>
  <c r="A539" i="12"/>
  <c r="A538" i="12"/>
  <c r="A537" i="12"/>
  <c r="A536" i="12"/>
  <c r="A535" i="12"/>
  <c r="A534" i="12"/>
  <c r="A533" i="12"/>
  <c r="A532" i="12"/>
  <c r="A531" i="12"/>
  <c r="A530" i="12"/>
  <c r="A529" i="12"/>
  <c r="A528" i="12"/>
  <c r="A526" i="12"/>
  <c r="A525" i="12"/>
  <c r="A524" i="12"/>
  <c r="A523" i="12"/>
  <c r="A522" i="12"/>
  <c r="A521" i="12"/>
  <c r="A520" i="12"/>
  <c r="A519" i="12"/>
  <c r="A518" i="12"/>
  <c r="A517" i="12"/>
  <c r="A516" i="12"/>
  <c r="A515" i="12"/>
  <c r="A514" i="12"/>
  <c r="A513" i="12"/>
  <c r="A512" i="12"/>
  <c r="A511" i="12"/>
  <c r="A510" i="12"/>
  <c r="A509" i="12"/>
  <c r="A508" i="12"/>
  <c r="A507" i="12"/>
  <c r="A506" i="12"/>
  <c r="A505" i="12"/>
  <c r="A504" i="12"/>
  <c r="A503" i="12"/>
  <c r="A502" i="12"/>
  <c r="A501" i="12"/>
  <c r="A500" i="12"/>
  <c r="A499" i="12"/>
  <c r="A498" i="12"/>
  <c r="A497" i="12"/>
  <c r="A496" i="12"/>
  <c r="A495" i="12"/>
  <c r="A494" i="12"/>
  <c r="A493" i="12"/>
  <c r="A492" i="12"/>
  <c r="A491" i="12"/>
  <c r="A481" i="12"/>
  <c r="A480" i="12"/>
  <c r="A479" i="12"/>
  <c r="A478" i="12"/>
  <c r="A477" i="12"/>
  <c r="A476" i="12"/>
  <c r="A475" i="12"/>
  <c r="A474" i="12"/>
  <c r="A473" i="12"/>
  <c r="A472" i="12"/>
  <c r="A471" i="12"/>
  <c r="A470" i="12"/>
  <c r="A469" i="12"/>
  <c r="A468" i="12"/>
  <c r="A467" i="12"/>
  <c r="A466" i="12"/>
  <c r="A465" i="12"/>
  <c r="A464" i="12"/>
  <c r="A463" i="12"/>
  <c r="A462" i="12"/>
  <c r="A461" i="12"/>
  <c r="A460" i="12"/>
  <c r="A459" i="12"/>
  <c r="A458" i="12"/>
  <c r="A457" i="12"/>
  <c r="A456" i="12"/>
  <c r="A455" i="12"/>
  <c r="A454" i="12"/>
  <c r="A453" i="12"/>
  <c r="A452" i="12"/>
  <c r="A451" i="12"/>
  <c r="A450" i="12"/>
  <c r="A449" i="12"/>
  <c r="A448" i="12"/>
  <c r="A435" i="12"/>
  <c r="A424" i="12"/>
  <c r="A423" i="12"/>
  <c r="A422" i="12"/>
  <c r="A421" i="12"/>
  <c r="A420" i="12"/>
  <c r="A419" i="12"/>
  <c r="A418" i="12"/>
  <c r="A417" i="12"/>
  <c r="A416" i="12"/>
  <c r="A415" i="12"/>
  <c r="A414" i="12"/>
  <c r="A413" i="12"/>
  <c r="A412" i="12"/>
  <c r="A411" i="12"/>
  <c r="A410" i="12"/>
  <c r="A409" i="12"/>
  <c r="A408" i="12"/>
  <c r="A407" i="12"/>
  <c r="A406" i="12"/>
  <c r="A405" i="12"/>
  <c r="A404" i="12"/>
  <c r="A403" i="12"/>
  <c r="A402" i="12"/>
  <c r="A401" i="12"/>
  <c r="A400" i="12"/>
  <c r="A399" i="12"/>
  <c r="A398" i="12"/>
  <c r="A397" i="12"/>
  <c r="A396" i="12"/>
  <c r="A395"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0" i="12"/>
  <c r="A359" i="12"/>
  <c r="A358" i="12"/>
  <c r="A357" i="12"/>
  <c r="A356" i="12"/>
  <c r="A355" i="12"/>
  <c r="A354" i="12"/>
  <c r="A353" i="12"/>
  <c r="A352" i="12"/>
  <c r="A351" i="12"/>
  <c r="A350" i="12"/>
  <c r="A349" i="12"/>
  <c r="A348" i="12"/>
  <c r="A347" i="12"/>
  <c r="A346" i="12"/>
  <c r="A345" i="12"/>
  <c r="A344" i="12"/>
  <c r="A343" i="12"/>
  <c r="A342" i="12"/>
  <c r="A341" i="12"/>
  <c r="Q341" i="12" s="1" a="1"/>
  <c r="A340" i="12"/>
  <c r="A339" i="12"/>
  <c r="A338" i="12"/>
  <c r="A337" i="12"/>
  <c r="A336" i="12"/>
  <c r="A335" i="12"/>
  <c r="A334" i="12"/>
  <c r="A333" i="12"/>
  <c r="A332" i="12"/>
  <c r="A331" i="12"/>
  <c r="A330" i="12"/>
  <c r="A329" i="12"/>
  <c r="A328" i="12"/>
  <c r="A327" i="12"/>
  <c r="A326" i="12"/>
  <c r="A325" i="12"/>
  <c r="A322" i="12"/>
  <c r="A321" i="12"/>
  <c r="A320" i="12"/>
  <c r="A319" i="12"/>
  <c r="A318" i="12"/>
  <c r="A317" i="12"/>
  <c r="A316" i="12"/>
  <c r="A315" i="12"/>
  <c r="A314" i="12"/>
  <c r="A313" i="12"/>
  <c r="A302" i="12"/>
  <c r="A301" i="12"/>
  <c r="A300" i="12"/>
  <c r="A299" i="12"/>
  <c r="A298" i="12"/>
  <c r="A297" i="12"/>
  <c r="A296" i="12"/>
  <c r="A295" i="12"/>
  <c r="A294" i="12"/>
  <c r="A293" i="12"/>
  <c r="A292" i="12"/>
  <c r="A291" i="12"/>
  <c r="A290" i="12"/>
  <c r="A289" i="12"/>
  <c r="A288" i="12"/>
  <c r="A287" i="12"/>
  <c r="A286" i="12"/>
  <c r="A285" i="12"/>
  <c r="A284" i="12"/>
  <c r="A283" i="12"/>
  <c r="A282" i="12"/>
  <c r="A281" i="12"/>
  <c r="A280" i="12"/>
  <c r="A279" i="12"/>
  <c r="A278" i="12"/>
  <c r="A277" i="12"/>
  <c r="A276" i="12"/>
  <c r="A275" i="12"/>
  <c r="A274" i="12"/>
  <c r="A273" i="12"/>
  <c r="A272" i="12"/>
  <c r="A271" i="12"/>
  <c r="A270" i="12"/>
  <c r="A269" i="12"/>
  <c r="A268" i="12"/>
  <c r="A267" i="12"/>
  <c r="A266" i="12"/>
  <c r="A265" i="12"/>
  <c r="A264" i="12"/>
  <c r="A263" i="12"/>
  <c r="A262" i="12"/>
  <c r="A261" i="12"/>
  <c r="A260" i="12"/>
  <c r="A259" i="12"/>
  <c r="A258" i="12"/>
  <c r="A257" i="12"/>
  <c r="A256" i="12"/>
  <c r="A255" i="12"/>
  <c r="A254" i="12"/>
  <c r="A253" i="12"/>
  <c r="A252" i="12"/>
  <c r="A251" i="12"/>
  <c r="A250" i="12"/>
  <c r="A249" i="12"/>
  <c r="A248" i="12"/>
  <c r="A247" i="12"/>
  <c r="A246" i="12"/>
  <c r="A245" i="12"/>
  <c r="A163"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99" i="12"/>
  <c r="A98" i="12"/>
  <c r="A97" i="12"/>
  <c r="A95" i="12"/>
  <c r="A94" i="12"/>
  <c r="A93" i="12"/>
  <c r="B85" i="12"/>
  <c r="A85" i="12" s="1"/>
  <c r="B84" i="12"/>
  <c r="A84" i="12" s="1"/>
  <c r="B83" i="12"/>
  <c r="A83" i="12" s="1"/>
  <c r="B82" i="12"/>
  <c r="B81" i="12"/>
  <c r="B80" i="12"/>
  <c r="B79" i="12"/>
  <c r="B78" i="12"/>
  <c r="B77" i="12"/>
  <c r="B76" i="12"/>
  <c r="B75" i="12"/>
  <c r="B74" i="12"/>
  <c r="A74" i="12" s="1"/>
  <c r="B73" i="12"/>
  <c r="A73" i="12" s="1"/>
  <c r="B72" i="12"/>
  <c r="A72" i="12" s="1"/>
  <c r="B71" i="12"/>
  <c r="B70" i="12"/>
  <c r="B69" i="12"/>
  <c r="A69" i="12" s="1"/>
  <c r="B68" i="12"/>
  <c r="B67" i="12"/>
  <c r="B66" i="12"/>
  <c r="B65" i="12"/>
  <c r="B64" i="12"/>
  <c r="B63" i="12"/>
  <c r="B62" i="12"/>
  <c r="B61" i="12"/>
  <c r="B60" i="12"/>
  <c r="B59" i="12"/>
  <c r="A59" i="12" s="1"/>
  <c r="B58" i="12"/>
  <c r="B57" i="12"/>
  <c r="B56" i="12"/>
  <c r="B55" i="12"/>
  <c r="B54" i="12"/>
  <c r="A54" i="12" s="1"/>
  <c r="B53" i="12"/>
  <c r="B52" i="12"/>
  <c r="B51" i="12"/>
  <c r="B50" i="12"/>
  <c r="B49" i="12"/>
  <c r="B48" i="12"/>
  <c r="B47" i="12"/>
  <c r="B46" i="12"/>
  <c r="B45" i="12"/>
  <c r="B44" i="12"/>
  <c r="B43" i="12"/>
  <c r="B42" i="12"/>
  <c r="B41" i="12"/>
  <c r="A41" i="12" s="1"/>
  <c r="B40" i="12"/>
  <c r="B39" i="12"/>
  <c r="B38" i="12"/>
  <c r="B37" i="12"/>
  <c r="B36" i="12"/>
  <c r="B35" i="12"/>
  <c r="B34" i="12"/>
  <c r="B33" i="12"/>
  <c r="B32" i="12"/>
  <c r="B31" i="12"/>
  <c r="B30" i="12"/>
  <c r="A30" i="12" s="1"/>
  <c r="B29" i="12"/>
  <c r="A29" i="12" s="1"/>
  <c r="B28" i="12"/>
  <c r="A28" i="12" s="1"/>
  <c r="B27" i="12"/>
  <c r="A27" i="12" s="1"/>
  <c r="B26" i="12"/>
  <c r="A26" i="12" s="1"/>
  <c r="B25" i="12"/>
  <c r="A25" i="12" s="1"/>
  <c r="B24" i="12"/>
  <c r="A24" i="12" s="1"/>
  <c r="B23" i="12"/>
  <c r="B22" i="12"/>
  <c r="B21" i="12"/>
  <c r="B20" i="12"/>
  <c r="A20" i="12" s="1"/>
  <c r="B19" i="12"/>
  <c r="A19" i="12" s="1"/>
  <c r="B18" i="12"/>
  <c r="A18" i="12" s="1"/>
  <c r="B17" i="12"/>
  <c r="B16" i="12"/>
  <c r="A16" i="12" s="1"/>
  <c r="B15" i="12"/>
  <c r="B14" i="12"/>
  <c r="A14" i="12" s="1"/>
  <c r="B13" i="12"/>
  <c r="A13" i="12" s="1"/>
  <c r="B12" i="12"/>
  <c r="B11" i="12"/>
  <c r="B10" i="12"/>
  <c r="B9" i="12"/>
  <c r="W8" i="12"/>
  <c r="B8" i="12"/>
  <c r="B7" i="12"/>
  <c r="B6" i="12"/>
  <c r="B5" i="12"/>
  <c r="S367" i="12"/>
  <c r="C1" i="12"/>
  <c r="C1" i="23" s="1"/>
  <c r="AF14" i="9"/>
  <c r="AF15" i="9" s="1"/>
  <c r="AE15" i="9" s="1"/>
  <c r="W8" i="9"/>
  <c r="S242" i="9"/>
  <c r="C1" i="9"/>
  <c r="C1" i="22" s="1"/>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D10" i="9" l="1"/>
  <c r="F10" i="9"/>
  <c r="N10" i="9" s="1"/>
  <c r="D11" i="9"/>
  <c r="F11" i="9"/>
  <c r="N11" i="9" s="1"/>
  <c r="D12" i="9"/>
  <c r="F12" i="9"/>
  <c r="N12" i="9" s="1"/>
  <c r="E437" i="9"/>
  <c r="M437" i="9" s="1"/>
  <c r="F440" i="9"/>
  <c r="E440" i="9"/>
  <c r="M440" i="9" s="1"/>
  <c r="D440" i="9"/>
  <c r="F437" i="9"/>
  <c r="D437" i="9"/>
  <c r="D177" i="9"/>
  <c r="F212" i="9"/>
  <c r="N212" i="9" s="1"/>
  <c r="F199" i="9"/>
  <c r="N199" i="9" s="1"/>
  <c r="F186" i="9"/>
  <c r="F232" i="9"/>
  <c r="N232" i="9" s="1"/>
  <c r="F223" i="9"/>
  <c r="N223" i="9" s="1"/>
  <c r="F211" i="9"/>
  <c r="N211" i="9" s="1"/>
  <c r="F198" i="9"/>
  <c r="N198" i="9" s="1"/>
  <c r="F197" i="9"/>
  <c r="F236" i="9"/>
  <c r="N236" i="9" s="1"/>
  <c r="F230" i="9"/>
  <c r="F221" i="9"/>
  <c r="N221" i="9" s="1"/>
  <c r="F215" i="9"/>
  <c r="N215" i="9" s="1"/>
  <c r="F208" i="9"/>
  <c r="N208" i="9" s="1"/>
  <c r="F202" i="9"/>
  <c r="N202" i="9" s="1"/>
  <c r="F195" i="9"/>
  <c r="N195" i="9" s="1"/>
  <c r="F189" i="9"/>
  <c r="N189" i="9" s="1"/>
  <c r="F175" i="9"/>
  <c r="N175" i="9" s="1"/>
  <c r="F235" i="9"/>
  <c r="N235" i="9" s="1"/>
  <c r="F220" i="9"/>
  <c r="N220" i="9" s="1"/>
  <c r="F214" i="9"/>
  <c r="N214" i="9" s="1"/>
  <c r="F194" i="9"/>
  <c r="N194" i="9" s="1"/>
  <c r="D175" i="9"/>
  <c r="F234" i="9"/>
  <c r="N234" i="9" s="1"/>
  <c r="F213" i="9"/>
  <c r="N213" i="9" s="1"/>
  <c r="F206" i="9"/>
  <c r="N206" i="9" s="1"/>
  <c r="F193" i="9"/>
  <c r="N193" i="9" s="1"/>
  <c r="F173" i="9"/>
  <c r="F233" i="9"/>
  <c r="F224" i="9"/>
  <c r="N224" i="9" s="1"/>
  <c r="F218" i="9"/>
  <c r="N218" i="9" s="1"/>
  <c r="F205" i="9"/>
  <c r="N205" i="9" s="1"/>
  <c r="F192" i="9"/>
  <c r="N192" i="9" s="1"/>
  <c r="F217" i="9"/>
  <c r="N217" i="9" s="1"/>
  <c r="F204" i="9"/>
  <c r="N204" i="9" s="1"/>
  <c r="F191" i="9"/>
  <c r="N191" i="9" s="1"/>
  <c r="F231" i="9"/>
  <c r="N231" i="9" s="1"/>
  <c r="F210" i="9"/>
  <c r="F203" i="9"/>
  <c r="N203" i="9" s="1"/>
  <c r="F226" i="9"/>
  <c r="N226" i="9" s="1"/>
  <c r="F201" i="9"/>
  <c r="N201" i="9" s="1"/>
  <c r="F188" i="9"/>
  <c r="N188" i="9" s="1"/>
  <c r="F225" i="9"/>
  <c r="N225" i="9" s="1"/>
  <c r="F219" i="9"/>
  <c r="N219" i="9" s="1"/>
  <c r="F200" i="9"/>
  <c r="N200" i="9" s="1"/>
  <c r="F187" i="9"/>
  <c r="F207" i="9"/>
  <c r="N207" i="9" s="1"/>
  <c r="F190" i="9"/>
  <c r="N190" i="9" s="1"/>
  <c r="F222" i="9"/>
  <c r="N222" i="9" s="1"/>
  <c r="F177" i="9"/>
  <c r="N177" i="9" s="1"/>
  <c r="F216" i="9"/>
  <c r="N216" i="9" s="1"/>
  <c r="D179" i="9"/>
  <c r="F179" i="9"/>
  <c r="N179" i="9" s="1"/>
  <c r="D448" i="12"/>
  <c r="F448" i="12"/>
  <c r="C169" i="12"/>
  <c r="C242" i="12"/>
  <c r="C169" i="9"/>
  <c r="C242" i="9"/>
  <c r="Q71" i="12"/>
  <c r="L71" i="12"/>
  <c r="A8" i="12"/>
  <c r="O8" i="12"/>
  <c r="Q8" i="12"/>
  <c r="J8" i="12"/>
  <c r="L8" i="12"/>
  <c r="A31" i="12"/>
  <c r="Q31" i="12"/>
  <c r="L31" i="12"/>
  <c r="A43" i="12"/>
  <c r="Q43" i="12"/>
  <c r="L43" i="12"/>
  <c r="A55" i="12"/>
  <c r="Q55" i="12"/>
  <c r="L55" i="12"/>
  <c r="Q66" i="12"/>
  <c r="L66" i="12"/>
  <c r="A78" i="12"/>
  <c r="Q78" i="12"/>
  <c r="L78" i="12"/>
  <c r="Q32" i="12"/>
  <c r="L32" i="12"/>
  <c r="Q44" i="12"/>
  <c r="L44" i="12"/>
  <c r="A56" i="12"/>
  <c r="Q56" i="12"/>
  <c r="L56" i="12"/>
  <c r="Q67" i="12"/>
  <c r="L67" i="12"/>
  <c r="A79" i="12"/>
  <c r="Q79" i="12"/>
  <c r="L79" i="12"/>
  <c r="Q51" i="12"/>
  <c r="L51" i="12"/>
  <c r="A9" i="12"/>
  <c r="O9" i="12"/>
  <c r="Q9" i="12"/>
  <c r="L9" i="12"/>
  <c r="J9" i="12"/>
  <c r="A21" i="12"/>
  <c r="Q21" i="12"/>
  <c r="L21" i="12"/>
  <c r="A33" i="12"/>
  <c r="Q33" i="12"/>
  <c r="L33" i="12"/>
  <c r="A45" i="12"/>
  <c r="Q45" i="12"/>
  <c r="L45" i="12"/>
  <c r="A57" i="12"/>
  <c r="Q57" i="12"/>
  <c r="L57" i="12"/>
  <c r="A68" i="12"/>
  <c r="Q68" i="12"/>
  <c r="L68" i="12"/>
  <c r="Q80" i="12"/>
  <c r="L80" i="12"/>
  <c r="Q39" i="12"/>
  <c r="P39" i="12" s="1"/>
  <c r="L39" i="12"/>
  <c r="A10" i="12"/>
  <c r="Q10" i="12"/>
  <c r="O10" i="12"/>
  <c r="P10" i="12" s="1"/>
  <c r="J10" i="12"/>
  <c r="L10" i="12"/>
  <c r="Q22" i="12"/>
  <c r="L22" i="12"/>
  <c r="A34" i="12"/>
  <c r="Q34" i="12"/>
  <c r="L34" i="12"/>
  <c r="Q46" i="12"/>
  <c r="L46" i="12"/>
  <c r="Q58" i="12"/>
  <c r="L58" i="12"/>
  <c r="A81" i="12"/>
  <c r="Q81" i="12"/>
  <c r="L81" i="12"/>
  <c r="A15" i="12"/>
  <c r="O15" i="12"/>
  <c r="Q15" i="12"/>
  <c r="L15" i="12"/>
  <c r="J15" i="12"/>
  <c r="A11" i="12"/>
  <c r="O11" i="12"/>
  <c r="P11" i="12" s="1"/>
  <c r="Q11" i="12"/>
  <c r="J11" i="12"/>
  <c r="L11" i="12"/>
  <c r="Q23" i="12"/>
  <c r="L23" i="12"/>
  <c r="Q35" i="12"/>
  <c r="P35" i="12" s="1"/>
  <c r="L35" i="12"/>
  <c r="Q47" i="12"/>
  <c r="L47" i="12"/>
  <c r="A70" i="12"/>
  <c r="Q70" i="12"/>
  <c r="L70" i="12"/>
  <c r="A82" i="12"/>
  <c r="Q82" i="12"/>
  <c r="L82" i="12"/>
  <c r="A12" i="12"/>
  <c r="O12" i="12"/>
  <c r="P12" i="12" s="1"/>
  <c r="Q12" i="12"/>
  <c r="J12" i="12"/>
  <c r="L12" i="12"/>
  <c r="Q37" i="12"/>
  <c r="L37" i="12"/>
  <c r="A49" i="12"/>
  <c r="Q49" i="12"/>
  <c r="L49" i="12"/>
  <c r="A60" i="12"/>
  <c r="Q60" i="12"/>
  <c r="L60" i="12"/>
  <c r="A38" i="12"/>
  <c r="Q38" i="12"/>
  <c r="L38" i="12"/>
  <c r="A50" i="12"/>
  <c r="Q50" i="12"/>
  <c r="L50" i="12"/>
  <c r="A61" i="12"/>
  <c r="Q61" i="12"/>
  <c r="L61" i="12"/>
  <c r="Q48" i="12"/>
  <c r="L48" i="12"/>
  <c r="Q62" i="12"/>
  <c r="L62" i="12"/>
  <c r="A5" i="12"/>
  <c r="Q5" i="12"/>
  <c r="L5" i="12"/>
  <c r="Q40" i="12"/>
  <c r="P40" i="12" s="1"/>
  <c r="L40" i="12"/>
  <c r="A52" i="12"/>
  <c r="Q52" i="12"/>
  <c r="L52" i="12"/>
  <c r="A63" i="12"/>
  <c r="Q63" i="12"/>
  <c r="L63" i="12"/>
  <c r="A75" i="12"/>
  <c r="Q75" i="12"/>
  <c r="L75" i="12"/>
  <c r="A36" i="12"/>
  <c r="Q36" i="12"/>
  <c r="L36" i="12"/>
  <c r="Q6" i="12"/>
  <c r="O6" i="12"/>
  <c r="J6" i="12"/>
  <c r="L6" i="12"/>
  <c r="A17" i="12"/>
  <c r="Q17" i="12"/>
  <c r="O17" i="12"/>
  <c r="J17" i="12"/>
  <c r="L17" i="12"/>
  <c r="A53" i="12"/>
  <c r="Q53" i="12"/>
  <c r="L53" i="12"/>
  <c r="A64" i="12"/>
  <c r="Q64" i="12"/>
  <c r="L64" i="12"/>
  <c r="Q76" i="12"/>
  <c r="L76" i="12"/>
  <c r="Q59" i="12"/>
  <c r="L59" i="12"/>
  <c r="A7" i="12"/>
  <c r="Q7" i="12"/>
  <c r="O7" i="12"/>
  <c r="J7" i="12"/>
  <c r="L7" i="12"/>
  <c r="A42" i="12"/>
  <c r="Q42" i="12"/>
  <c r="L42" i="12"/>
  <c r="A65" i="12"/>
  <c r="Q65" i="12"/>
  <c r="L65" i="12"/>
  <c r="A77" i="12"/>
  <c r="Q77" i="12"/>
  <c r="L77" i="12"/>
  <c r="Z583" i="9"/>
  <c r="V489" i="9"/>
  <c r="Q3" i="20"/>
  <c r="P3" i="20"/>
  <c r="O3" i="20"/>
  <c r="F75" i="9"/>
  <c r="F341" i="12" a="1"/>
  <c r="F341" i="12" s="1"/>
  <c r="Z540" i="9"/>
  <c r="F96" i="9"/>
  <c r="N96" i="9" s="1"/>
  <c r="Z544" i="9"/>
  <c r="Z542" i="9"/>
  <c r="Z581" i="9"/>
  <c r="AI581" i="9" s="1"/>
  <c r="Z547" i="9"/>
  <c r="Z580" i="9"/>
  <c r="Z578" i="9"/>
  <c r="Z545" i="9"/>
  <c r="Z556" i="9"/>
  <c r="Z548" i="9"/>
  <c r="Z564" i="9"/>
  <c r="Z507" i="9"/>
  <c r="Z579" i="9"/>
  <c r="AI579" i="9" s="1"/>
  <c r="Z543" i="9"/>
  <c r="AI543" i="9" s="1"/>
  <c r="Z541" i="9"/>
  <c r="Z546" i="9"/>
  <c r="Z584" i="12" a="1"/>
  <c r="Z584" i="12" s="1"/>
  <c r="AI584" i="12" s="1"/>
  <c r="F78" i="9"/>
  <c r="F69" i="9"/>
  <c r="N69" i="9" s="1"/>
  <c r="F59" i="9"/>
  <c r="F52" i="9"/>
  <c r="F42" i="9"/>
  <c r="F35" i="9"/>
  <c r="F22" i="9"/>
  <c r="F6" i="9"/>
  <c r="F77" i="9"/>
  <c r="F58" i="9"/>
  <c r="F15" i="9"/>
  <c r="F53" i="9"/>
  <c r="F39" i="9"/>
  <c r="F8" i="9"/>
  <c r="F56" i="9"/>
  <c r="F38" i="9"/>
  <c r="D22" i="9"/>
  <c r="E22" i="9" s="1"/>
  <c r="F9" i="9"/>
  <c r="D6" i="9"/>
  <c r="F71" i="9"/>
  <c r="F40" i="9"/>
  <c r="F37" i="9"/>
  <c r="D23" i="9"/>
  <c r="E23" i="9" s="1"/>
  <c r="F81" i="9"/>
  <c r="F68" i="9"/>
  <c r="F65" i="9"/>
  <c r="F62" i="9"/>
  <c r="F51" i="9"/>
  <c r="F48" i="9"/>
  <c r="F45" i="9"/>
  <c r="F34" i="9"/>
  <c r="F31" i="9"/>
  <c r="D9" i="9"/>
  <c r="E9" i="9" s="1"/>
  <c r="F55" i="9"/>
  <c r="F7" i="9"/>
  <c r="F70" i="9"/>
  <c r="F43" i="9"/>
  <c r="F80" i="9"/>
  <c r="F67" i="9"/>
  <c r="F61" i="9"/>
  <c r="F50" i="9"/>
  <c r="F44" i="9"/>
  <c r="F33" i="9"/>
  <c r="F21" i="9"/>
  <c r="D15" i="9"/>
  <c r="D7" i="9"/>
  <c r="F5" i="9"/>
  <c r="F57" i="9"/>
  <c r="D17" i="9"/>
  <c r="F64" i="9"/>
  <c r="F47" i="9"/>
  <c r="F23" i="9"/>
  <c r="D21" i="9"/>
  <c r="E21" i="9" s="1"/>
  <c r="F17" i="9"/>
  <c r="F79" i="9"/>
  <c r="F60" i="9"/>
  <c r="F36" i="9"/>
  <c r="D8" i="9"/>
  <c r="E8" i="9" s="1"/>
  <c r="F66" i="9"/>
  <c r="F46" i="9"/>
  <c r="F49" i="9"/>
  <c r="F63" i="9"/>
  <c r="F82" i="9"/>
  <c r="F32" i="9"/>
  <c r="F481" i="9"/>
  <c r="F468" i="9"/>
  <c r="F465" i="9"/>
  <c r="F448" i="9"/>
  <c r="F415" i="9"/>
  <c r="F400" i="9"/>
  <c r="D384" i="9"/>
  <c r="F379" i="9"/>
  <c r="D374" i="9"/>
  <c r="D372" i="9"/>
  <c r="F356" i="9"/>
  <c r="F350" i="9"/>
  <c r="F346" i="9"/>
  <c r="F343" i="9"/>
  <c r="F339" i="9"/>
  <c r="F302" i="9"/>
  <c r="F292" i="9"/>
  <c r="F285" i="9"/>
  <c r="F265" i="9"/>
  <c r="N265" i="9" s="1"/>
  <c r="F258" i="9"/>
  <c r="D42" i="8" s="1"/>
  <c r="E255" i="9"/>
  <c r="F157" i="9"/>
  <c r="N157" i="9" s="1"/>
  <c r="F151" i="9"/>
  <c r="F148" i="9"/>
  <c r="F138" i="9"/>
  <c r="F134" i="9"/>
  <c r="F131" i="9"/>
  <c r="F120" i="9"/>
  <c r="F117" i="9"/>
  <c r="F114" i="9"/>
  <c r="F104" i="9"/>
  <c r="D96" i="9"/>
  <c r="M96" i="9" s="1"/>
  <c r="F424" i="9"/>
  <c r="F405" i="9"/>
  <c r="D375" i="9"/>
  <c r="F355" i="9"/>
  <c r="F315" i="9"/>
  <c r="F273" i="9"/>
  <c r="F116" i="9"/>
  <c r="D246" i="9"/>
  <c r="F128" i="9"/>
  <c r="F477" i="9"/>
  <c r="F474" i="9"/>
  <c r="F460" i="9"/>
  <c r="F457" i="9"/>
  <c r="F453" i="9"/>
  <c r="D448" i="9"/>
  <c r="F421" i="9"/>
  <c r="F418" i="9"/>
  <c r="F411" i="9"/>
  <c r="F407" i="9"/>
  <c r="F403" i="9"/>
  <c r="F396" i="9"/>
  <c r="D59" i="8" s="1"/>
  <c r="D379" i="9"/>
  <c r="E379" i="9" s="1"/>
  <c r="F377" i="9"/>
  <c r="F353" i="9"/>
  <c r="F335" i="9"/>
  <c r="F332" i="9"/>
  <c r="F298" i="9"/>
  <c r="F295" i="9"/>
  <c r="F280" i="9"/>
  <c r="F277" i="9"/>
  <c r="F274" i="9"/>
  <c r="E265" i="9"/>
  <c r="D255" i="9"/>
  <c r="F163" i="9"/>
  <c r="F160" i="9"/>
  <c r="F144" i="9"/>
  <c r="F141" i="9"/>
  <c r="F127" i="9"/>
  <c r="F124" i="9"/>
  <c r="D104" i="9"/>
  <c r="E104" i="9" s="1"/>
  <c r="F101" i="9"/>
  <c r="N101" i="9" s="1"/>
  <c r="F94" i="9"/>
  <c r="F467" i="9"/>
  <c r="F420" i="9"/>
  <c r="F383" i="9"/>
  <c r="F352" i="9"/>
  <c r="F290" i="9"/>
  <c r="F150" i="9"/>
  <c r="F103" i="9"/>
  <c r="F145" i="9"/>
  <c r="F76" i="9"/>
  <c r="F480" i="9"/>
  <c r="F470" i="9"/>
  <c r="F463" i="9"/>
  <c r="F414" i="9"/>
  <c r="F399" i="9"/>
  <c r="D377" i="9"/>
  <c r="E377" i="9" s="1"/>
  <c r="F375" i="9"/>
  <c r="F359" i="9"/>
  <c r="F345" i="9"/>
  <c r="F338" i="9"/>
  <c r="F301" i="9"/>
  <c r="F287" i="9"/>
  <c r="D47" i="8" s="1"/>
  <c r="F283" i="9"/>
  <c r="F153" i="9"/>
  <c r="F147" i="9"/>
  <c r="F137" i="9"/>
  <c r="F130" i="9"/>
  <c r="F119" i="9"/>
  <c r="F113" i="9"/>
  <c r="D101" i="9"/>
  <c r="D94" i="9"/>
  <c r="F473" i="9"/>
  <c r="F456" i="9"/>
  <c r="F410" i="9"/>
  <c r="F388" i="9"/>
  <c r="M388" i="9" s="1"/>
  <c r="F373" i="9"/>
  <c r="F341" i="9"/>
  <c r="F279" i="9"/>
  <c r="F133" i="9"/>
  <c r="E249" i="9"/>
  <c r="F479" i="9"/>
  <c r="F476" i="9"/>
  <c r="F462" i="9"/>
  <c r="F459" i="9"/>
  <c r="F452" i="9"/>
  <c r="F417" i="9"/>
  <c r="F402" i="9"/>
  <c r="F398" i="9"/>
  <c r="F395" i="9"/>
  <c r="D388" i="9"/>
  <c r="E388" i="9" s="1"/>
  <c r="D383" i="9"/>
  <c r="E383" i="9" s="1"/>
  <c r="D373" i="9"/>
  <c r="F371" i="9"/>
  <c r="F358" i="9"/>
  <c r="F348" i="9"/>
  <c r="F337" i="9"/>
  <c r="F334" i="9"/>
  <c r="F331" i="9"/>
  <c r="F318" i="9"/>
  <c r="E315" i="9"/>
  <c r="F300" i="9"/>
  <c r="F297" i="9"/>
  <c r="F294" i="9"/>
  <c r="F276" i="9"/>
  <c r="F246" i="9"/>
  <c r="F162" i="9"/>
  <c r="F159" i="9"/>
  <c r="F146" i="9"/>
  <c r="F143" i="9"/>
  <c r="F140" i="9"/>
  <c r="F129" i="9"/>
  <c r="F126" i="9"/>
  <c r="F122" i="9"/>
  <c r="F105" i="9"/>
  <c r="N105" i="9" s="1"/>
  <c r="D103" i="9"/>
  <c r="E103" i="9" s="1"/>
  <c r="F95" i="9"/>
  <c r="N95" i="9" s="1"/>
  <c r="F478" i="9"/>
  <c r="F461" i="9"/>
  <c r="F416" i="9"/>
  <c r="F404" i="9"/>
  <c r="F397" i="9"/>
  <c r="D376" i="9"/>
  <c r="F354" i="9"/>
  <c r="F347" i="9"/>
  <c r="F330" i="9"/>
  <c r="F299" i="9"/>
  <c r="F278" i="9"/>
  <c r="E262" i="9"/>
  <c r="F158" i="9"/>
  <c r="F121" i="9"/>
  <c r="F472" i="9"/>
  <c r="F469" i="9"/>
  <c r="F455" i="9"/>
  <c r="F423" i="9"/>
  <c r="F409" i="9"/>
  <c r="F378" i="9"/>
  <c r="F376" i="9"/>
  <c r="D371" i="9"/>
  <c r="F344" i="9"/>
  <c r="F340" i="9"/>
  <c r="E318" i="9"/>
  <c r="D315" i="9"/>
  <c r="F289" i="9"/>
  <c r="F286" i="9"/>
  <c r="F282" i="9"/>
  <c r="F272" i="9"/>
  <c r="F262" i="9"/>
  <c r="F252" i="9"/>
  <c r="F249" i="9"/>
  <c r="E246" i="9"/>
  <c r="F152" i="9"/>
  <c r="F149" i="9"/>
  <c r="F135" i="9"/>
  <c r="F132" i="9"/>
  <c r="F118" i="9"/>
  <c r="F115" i="9"/>
  <c r="D105" i="9"/>
  <c r="E105" i="9" s="1"/>
  <c r="D95" i="9"/>
  <c r="F93" i="9"/>
  <c r="F466" i="9"/>
  <c r="F419" i="9"/>
  <c r="F412" i="9"/>
  <c r="F401" i="9"/>
  <c r="D378" i="9"/>
  <c r="E378" i="9" s="1"/>
  <c r="F357" i="9"/>
  <c r="F351" i="9"/>
  <c r="F336" i="9"/>
  <c r="D318" i="9"/>
  <c r="F293" i="9"/>
  <c r="F275" i="9"/>
  <c r="E252" i="9"/>
  <c r="F139" i="9"/>
  <c r="F125" i="9"/>
  <c r="F458" i="9"/>
  <c r="F360" i="9"/>
  <c r="F333" i="9"/>
  <c r="F255" i="9"/>
  <c r="F281" i="9"/>
  <c r="F471" i="9"/>
  <c r="F408" i="9"/>
  <c r="F296" i="9"/>
  <c r="D249" i="9"/>
  <c r="F394" i="9"/>
  <c r="F374" i="9"/>
  <c r="F454" i="9"/>
  <c r="F384" i="9"/>
  <c r="F372" i="9"/>
  <c r="F288" i="9"/>
  <c r="F475" i="9"/>
  <c r="D252" i="9"/>
  <c r="F422" i="9"/>
  <c r="F161" i="9"/>
  <c r="F142" i="9"/>
  <c r="C89" i="9"/>
  <c r="C367" i="9"/>
  <c r="C432" i="9" s="1"/>
  <c r="C310" i="12"/>
  <c r="O3" i="7"/>
  <c r="O7" i="7"/>
  <c r="N5" i="7"/>
  <c r="C89" i="12"/>
  <c r="O8" i="7"/>
  <c r="S5" i="5"/>
  <c r="G35" i="8"/>
  <c r="I35" i="8" s="1"/>
  <c r="N8" i="1"/>
  <c r="AO572" i="9"/>
  <c r="N10" i="1"/>
  <c r="S310" i="9"/>
  <c r="AO489" i="9"/>
  <c r="N14" i="1"/>
  <c r="S89" i="12"/>
  <c r="S242" i="12"/>
  <c r="N5" i="1"/>
  <c r="Q3" i="3"/>
  <c r="K3" i="5"/>
  <c r="P3" i="3"/>
  <c r="O3" i="3"/>
  <c r="N11" i="1"/>
  <c r="N7" i="1"/>
  <c r="N3" i="1"/>
  <c r="N12" i="1"/>
  <c r="N4" i="1"/>
  <c r="N13" i="1"/>
  <c r="N9" i="1"/>
  <c r="G7" i="5"/>
  <c r="A48" i="12"/>
  <c r="F17" i="8"/>
  <c r="H17" i="8" s="1"/>
  <c r="M5" i="5"/>
  <c r="E15" i="5"/>
  <c r="G15" i="5" s="1"/>
  <c r="M3" i="6"/>
  <c r="C18" i="8"/>
  <c r="A22" i="12"/>
  <c r="A51" i="12"/>
  <c r="G34" i="8"/>
  <c r="I34" i="8" s="1"/>
  <c r="A44" i="12"/>
  <c r="A23" i="12"/>
  <c r="A67" i="12"/>
  <c r="A39" i="12"/>
  <c r="A80" i="12"/>
  <c r="A40" i="12"/>
  <c r="A46" i="12"/>
  <c r="A76" i="12"/>
  <c r="A32" i="12"/>
  <c r="A47" i="12"/>
  <c r="V572" i="9"/>
  <c r="C310" i="9"/>
  <c r="A35" i="12"/>
  <c r="A58" i="12"/>
  <c r="A62" i="12"/>
  <c r="A66" i="12"/>
  <c r="S367" i="9"/>
  <c r="S432" i="9"/>
  <c r="A6" i="12"/>
  <c r="A37" i="12"/>
  <c r="AO489" i="12"/>
  <c r="AO572" i="12"/>
  <c r="S432" i="12"/>
  <c r="A71" i="12"/>
  <c r="S310" i="12"/>
  <c r="V489" i="12"/>
  <c r="V572" i="12"/>
  <c r="A572" i="12" s="1"/>
  <c r="C367" i="12"/>
  <c r="C432" i="12" s="1"/>
  <c r="E448" i="12" l="1"/>
  <c r="D182" i="9"/>
  <c r="E190" i="9" s="1"/>
  <c r="M175" i="9"/>
  <c r="E175" i="9"/>
  <c r="N230" i="9"/>
  <c r="F237" i="9"/>
  <c r="F438" i="9"/>
  <c r="N437" i="9"/>
  <c r="N438" i="9" s="1"/>
  <c r="N197" i="9"/>
  <c r="F209" i="9"/>
  <c r="N209" i="9" s="1"/>
  <c r="D187" i="9"/>
  <c r="N187" i="9"/>
  <c r="F441" i="9"/>
  <c r="N440" i="9"/>
  <c r="N441" i="9" s="1"/>
  <c r="E233" i="9"/>
  <c r="D233" i="9" s="1"/>
  <c r="N233" i="9"/>
  <c r="E12" i="9"/>
  <c r="M12" i="9"/>
  <c r="E179" i="9"/>
  <c r="M179" i="9"/>
  <c r="D186" i="9"/>
  <c r="N186" i="9"/>
  <c r="F196" i="9"/>
  <c r="E11" i="9"/>
  <c r="M11" i="9"/>
  <c r="N210" i="9"/>
  <c r="F227" i="9"/>
  <c r="N227" i="9" s="1"/>
  <c r="E177" i="9"/>
  <c r="M177" i="9"/>
  <c r="E10" i="9"/>
  <c r="M10" i="9"/>
  <c r="S38" i="12"/>
  <c r="S39" i="12"/>
  <c r="S32" i="12"/>
  <c r="S33" i="12"/>
  <c r="S31" i="12"/>
  <c r="S37" i="12"/>
  <c r="S34" i="12"/>
  <c r="S35" i="12"/>
  <c r="K35" i="12"/>
  <c r="S36" i="12"/>
  <c r="O13" i="12"/>
  <c r="Q13" i="12"/>
  <c r="O31" i="12" s="1"/>
  <c r="L13" i="12"/>
  <c r="J31" i="12" s="1"/>
  <c r="J13" i="12"/>
  <c r="P9" i="12"/>
  <c r="E188" i="9"/>
  <c r="E191" i="9"/>
  <c r="E187" i="9"/>
  <c r="E186" i="9"/>
  <c r="Q54" i="12"/>
  <c r="P179" i="12"/>
  <c r="P177" i="12"/>
  <c r="P6" i="12"/>
  <c r="Q41" i="12"/>
  <c r="P7" i="12"/>
  <c r="P15" i="12"/>
  <c r="Q24" i="12"/>
  <c r="O32" i="12" s="1"/>
  <c r="Q83" i="12"/>
  <c r="P17" i="12"/>
  <c r="P8" i="12"/>
  <c r="Q72" i="12"/>
  <c r="F250" i="9"/>
  <c r="E251" i="9"/>
  <c r="E254" i="9"/>
  <c r="E275" i="9"/>
  <c r="Z563" i="9"/>
  <c r="Z562" i="9"/>
  <c r="Z559" i="9"/>
  <c r="Z560" i="9"/>
  <c r="Z557" i="9"/>
  <c r="Z527" i="9"/>
  <c r="AI527" i="9" s="1"/>
  <c r="E94" i="9"/>
  <c r="S3" i="5"/>
  <c r="E6" i="9"/>
  <c r="AN3" i="3"/>
  <c r="AO3" i="3"/>
  <c r="E384" i="9"/>
  <c r="R3" i="5"/>
  <c r="AL3" i="20"/>
  <c r="AK3" i="20"/>
  <c r="AJ3" i="20"/>
  <c r="D259"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1" i="9"/>
  <c r="F136" i="9"/>
  <c r="F106" i="9"/>
  <c r="D114" i="9" s="1"/>
  <c r="Z567" i="9"/>
  <c r="E17" i="9"/>
  <c r="E7" i="9"/>
  <c r="F406" i="9"/>
  <c r="F263" i="9"/>
  <c r="E376" i="9"/>
  <c r="Z501" i="9"/>
  <c r="F284" i="9"/>
  <c r="E371" i="9"/>
  <c r="D380" i="9"/>
  <c r="F326" i="9"/>
  <c r="F319" i="9"/>
  <c r="E373" i="9"/>
  <c r="F123" i="9"/>
  <c r="Z561" i="9"/>
  <c r="F164" i="9"/>
  <c r="D32" i="8" s="1"/>
  <c r="F361" i="9"/>
  <c r="E361" i="9" s="1"/>
  <c r="Z530" i="9"/>
  <c r="Z523" i="9"/>
  <c r="Z516" i="9"/>
  <c r="Z552" i="9"/>
  <c r="AI552" i="9" s="1"/>
  <c r="Z551" i="9"/>
  <c r="AI551" i="9" s="1"/>
  <c r="Z550" i="9"/>
  <c r="AI550" i="9" s="1"/>
  <c r="Z514" i="9"/>
  <c r="AI514" i="9" s="1"/>
  <c r="Z505" i="9"/>
  <c r="AI505" i="9" s="1"/>
  <c r="Z584" i="9"/>
  <c r="AI584" i="9" s="1"/>
  <c r="Z538" i="9"/>
  <c r="AI538" i="9" s="1"/>
  <c r="Z513" i="9"/>
  <c r="AI513" i="9" s="1"/>
  <c r="Z565" i="9"/>
  <c r="Z566" i="9"/>
  <c r="Z537" i="9"/>
  <c r="AI537" i="9" s="1"/>
  <c r="Z512" i="9"/>
  <c r="AI512" i="9" s="1"/>
  <c r="Z504" i="9"/>
  <c r="AI504" i="9" s="1"/>
  <c r="Z582" i="9"/>
  <c r="AI582" i="9" s="1"/>
  <c r="Z536" i="9"/>
  <c r="AI536" i="9" s="1"/>
  <c r="Z519" i="9"/>
  <c r="AI519" i="9" s="1"/>
  <c r="Z503" i="9"/>
  <c r="AI503" i="9" s="1"/>
  <c r="Z529" i="9"/>
  <c r="Z500" i="9"/>
  <c r="Z497" i="9"/>
  <c r="Z526" i="9"/>
  <c r="F154" i="9"/>
  <c r="F464" i="9"/>
  <c r="F316" i="9"/>
  <c r="F256" i="9"/>
  <c r="Z528" i="9"/>
  <c r="F72" i="9"/>
  <c r="Z521" i="9"/>
  <c r="Z532" i="9"/>
  <c r="Z508" i="9"/>
  <c r="F259" i="9"/>
  <c r="F253" i="9"/>
  <c r="F380" i="9"/>
  <c r="F385" i="9" s="1"/>
  <c r="F390" i="9" s="1"/>
  <c r="F247" i="9"/>
  <c r="F425" i="9"/>
  <c r="F303" i="9"/>
  <c r="E448" i="9"/>
  <c r="Z515" i="9"/>
  <c r="Z534" i="9"/>
  <c r="Z535" i="9"/>
  <c r="Z524" i="9"/>
  <c r="Z518" i="9"/>
  <c r="Z531" i="9"/>
  <c r="Z517" i="9"/>
  <c r="E96" i="9"/>
  <c r="Z558" i="9"/>
  <c r="F83" i="9"/>
  <c r="D15" i="8" s="1"/>
  <c r="E375" i="9"/>
  <c r="F266" i="9"/>
  <c r="F482" i="9"/>
  <c r="E482" i="9" s="1"/>
  <c r="D13" i="9"/>
  <c r="Z496" i="9"/>
  <c r="F41" i="9"/>
  <c r="Z525" i="9"/>
  <c r="Z498" i="9"/>
  <c r="E95" i="9"/>
  <c r="D97" i="9"/>
  <c r="E248" i="9"/>
  <c r="E259" i="9"/>
  <c r="E268" i="9" s="1"/>
  <c r="D38" i="8" s="1"/>
  <c r="F342" i="9"/>
  <c r="E372" i="9"/>
  <c r="Z533" i="9"/>
  <c r="E15" i="9"/>
  <c r="Z499" i="9"/>
  <c r="F13" i="9"/>
  <c r="D31" i="9" s="1"/>
  <c r="Z510" i="9"/>
  <c r="N104" i="9"/>
  <c r="E326" i="9"/>
  <c r="E374" i="9"/>
  <c r="F24" i="9"/>
  <c r="D32" i="9" s="1"/>
  <c r="F54" i="9"/>
  <c r="Z509" i="9"/>
  <c r="Z511" i="9"/>
  <c r="Z502" i="9"/>
  <c r="D66" i="8" s="1"/>
  <c r="Z522" i="9"/>
  <c r="M101" i="9"/>
  <c r="S95" i="9"/>
  <c r="S105" i="9"/>
  <c r="S101" i="9"/>
  <c r="S104" i="9"/>
  <c r="M95" i="9"/>
  <c r="N94" i="9"/>
  <c r="M94" i="9"/>
  <c r="N103" i="9"/>
  <c r="L93" i="9"/>
  <c r="AC3" i="3"/>
  <c r="O3" i="5"/>
  <c r="L408" i="9"/>
  <c r="N408" i="9" s="1"/>
  <c r="U3" i="3"/>
  <c r="V3" i="3"/>
  <c r="M3" i="5"/>
  <c r="J3" i="5"/>
  <c r="N3" i="3"/>
  <c r="L3" i="3"/>
  <c r="K252" i="9"/>
  <c r="K254" i="9" s="1"/>
  <c r="N315" i="9"/>
  <c r="L298" i="9"/>
  <c r="N298" i="9" s="1"/>
  <c r="L258" i="9"/>
  <c r="N258" i="9" s="1"/>
  <c r="L15" i="9"/>
  <c r="L22" i="9"/>
  <c r="N22" i="9" s="1"/>
  <c r="L37" i="9"/>
  <c r="L45" i="9"/>
  <c r="N45" i="9" s="1"/>
  <c r="L53" i="9"/>
  <c r="N53" i="9" s="1"/>
  <c r="L62" i="9"/>
  <c r="N62" i="9" s="1"/>
  <c r="L71" i="9"/>
  <c r="N71" i="9" s="1"/>
  <c r="L116" i="9"/>
  <c r="S116" i="9" s="1"/>
  <c r="L125" i="9"/>
  <c r="L133" i="9"/>
  <c r="L142" i="9"/>
  <c r="L150" i="9"/>
  <c r="L162" i="9"/>
  <c r="L275" i="9"/>
  <c r="L283" i="9"/>
  <c r="N283" i="9" s="1"/>
  <c r="L292" i="9"/>
  <c r="N292" i="9" s="1"/>
  <c r="L300" i="9"/>
  <c r="N300" i="9" s="1"/>
  <c r="L318" i="9"/>
  <c r="L333" i="9"/>
  <c r="N333" i="9" s="1"/>
  <c r="L341" i="9"/>
  <c r="N341" i="9" s="1"/>
  <c r="L350" i="9"/>
  <c r="N350" i="9" s="1"/>
  <c r="L358" i="9"/>
  <c r="N358" i="9" s="1"/>
  <c r="L379" i="9"/>
  <c r="N379" i="9" s="1"/>
  <c r="L388" i="9"/>
  <c r="N388" i="9" s="1"/>
  <c r="L401" i="9"/>
  <c r="N401" i="9" s="1"/>
  <c r="L410" i="9"/>
  <c r="N410" i="9" s="1"/>
  <c r="L418" i="9"/>
  <c r="N418" i="9" s="1"/>
  <c r="L405" i="9"/>
  <c r="N405" i="9" s="1"/>
  <c r="L50" i="9"/>
  <c r="N50" i="9" s="1"/>
  <c r="L67" i="9"/>
  <c r="N67" i="9" s="1"/>
  <c r="L330" i="9"/>
  <c r="N330" i="9" s="1"/>
  <c r="L398" i="9"/>
  <c r="N398" i="9" s="1"/>
  <c r="M6" i="9"/>
  <c r="L9" i="9"/>
  <c r="N9" i="9" s="1"/>
  <c r="L23" i="9"/>
  <c r="N23" i="9" s="1"/>
  <c r="L46" i="9"/>
  <c r="N46" i="9" s="1"/>
  <c r="L55" i="9"/>
  <c r="N55" i="9" s="1"/>
  <c r="L63" i="9"/>
  <c r="N63" i="9" s="1"/>
  <c r="L117" i="9"/>
  <c r="S117" i="9" s="1"/>
  <c r="L126" i="9"/>
  <c r="L134" i="9"/>
  <c r="L143" i="9"/>
  <c r="L151" i="9"/>
  <c r="L163" i="9"/>
  <c r="L276" i="9"/>
  <c r="N276" i="9" s="1"/>
  <c r="L285" i="9"/>
  <c r="N285" i="9" s="1"/>
  <c r="L293" i="9"/>
  <c r="N293" i="9" s="1"/>
  <c r="L301" i="9"/>
  <c r="N301" i="9" s="1"/>
  <c r="L334" i="9"/>
  <c r="N334" i="9" s="1"/>
  <c r="L343" i="9"/>
  <c r="N343" i="9" s="1"/>
  <c r="L351" i="9"/>
  <c r="N351" i="9" s="1"/>
  <c r="L359" i="9"/>
  <c r="N359" i="9" s="1"/>
  <c r="L373" i="9"/>
  <c r="N373" i="9" s="1"/>
  <c r="N376" i="9"/>
  <c r="L394" i="9"/>
  <c r="N394" i="9" s="1"/>
  <c r="L402" i="9"/>
  <c r="N402" i="9" s="1"/>
  <c r="L411" i="9"/>
  <c r="N411" i="9" s="1"/>
  <c r="L419" i="9"/>
  <c r="N419" i="9" s="1"/>
  <c r="L420" i="9"/>
  <c r="N420" i="9" s="1"/>
  <c r="L130" i="9"/>
  <c r="L272" i="9"/>
  <c r="N272" i="9" s="1"/>
  <c r="L338" i="9"/>
  <c r="N338" i="9" s="1"/>
  <c r="L6" i="9"/>
  <c r="S6" i="9" s="1"/>
  <c r="M15" i="9"/>
  <c r="L38" i="9"/>
  <c r="L47" i="9"/>
  <c r="N47" i="9" s="1"/>
  <c r="L56" i="9"/>
  <c r="N56" i="9" s="1"/>
  <c r="L64" i="9"/>
  <c r="N64" i="9" s="1"/>
  <c r="N76" i="9"/>
  <c r="L118" i="9"/>
  <c r="S118" i="9" s="1"/>
  <c r="L127" i="9"/>
  <c r="L135" i="9"/>
  <c r="L144" i="9"/>
  <c r="L152" i="9"/>
  <c r="L252" i="9"/>
  <c r="L262" i="9"/>
  <c r="N262" i="9" s="1"/>
  <c r="L277" i="9"/>
  <c r="N277" i="9" s="1"/>
  <c r="L286" i="9"/>
  <c r="N286" i="9" s="1"/>
  <c r="L294" i="9"/>
  <c r="N294" i="9" s="1"/>
  <c r="L302" i="9"/>
  <c r="N302" i="9" s="1"/>
  <c r="L335" i="9"/>
  <c r="N335" i="9" s="1"/>
  <c r="L344" i="9"/>
  <c r="L352" i="9"/>
  <c r="N352" i="9" s="1"/>
  <c r="L360" i="9"/>
  <c r="N360" i="9" s="1"/>
  <c r="L383" i="9"/>
  <c r="N383" i="9" s="1"/>
  <c r="L395" i="9"/>
  <c r="N395" i="9" s="1"/>
  <c r="L403" i="9"/>
  <c r="N403" i="9" s="1"/>
  <c r="L412" i="9"/>
  <c r="N412" i="9" s="1"/>
  <c r="L397" i="9"/>
  <c r="N397" i="9" s="1"/>
  <c r="L59" i="9"/>
  <c r="N59" i="9" s="1"/>
  <c r="L139" i="9"/>
  <c r="L384" i="9"/>
  <c r="N384" i="9" s="1"/>
  <c r="M7" i="9"/>
  <c r="L39" i="9"/>
  <c r="L48" i="9"/>
  <c r="N48" i="9" s="1"/>
  <c r="L57" i="9"/>
  <c r="N57" i="9" s="1"/>
  <c r="L65" i="9"/>
  <c r="N65" i="9" s="1"/>
  <c r="N77" i="9"/>
  <c r="L119" i="9"/>
  <c r="S119" i="9" s="1"/>
  <c r="L128" i="9"/>
  <c r="L137" i="9"/>
  <c r="L145" i="9"/>
  <c r="L153" i="9"/>
  <c r="L278" i="9"/>
  <c r="N278" i="9" s="1"/>
  <c r="L287" i="9"/>
  <c r="N287" i="9" s="1"/>
  <c r="L295" i="9"/>
  <c r="N295" i="9" s="1"/>
  <c r="L321" i="9"/>
  <c r="S321" i="9" s="1"/>
  <c r="L336" i="9"/>
  <c r="N336" i="9" s="1"/>
  <c r="L345" i="9"/>
  <c r="N345" i="9" s="1"/>
  <c r="L353" i="9"/>
  <c r="N353" i="9" s="1"/>
  <c r="L377" i="9"/>
  <c r="N377" i="9" s="1"/>
  <c r="L396" i="9"/>
  <c r="N396" i="9" s="1"/>
  <c r="L404" i="9"/>
  <c r="N404" i="9" s="1"/>
  <c r="L413" i="9"/>
  <c r="N413" i="9" s="1"/>
  <c r="L421" i="9"/>
  <c r="N421" i="9" s="1"/>
  <c r="L371" i="9"/>
  <c r="N371" i="9" s="1"/>
  <c r="L34" i="9"/>
  <c r="L121" i="9"/>
  <c r="L280" i="9"/>
  <c r="N280" i="9" s="1"/>
  <c r="L347" i="9"/>
  <c r="N347" i="9" s="1"/>
  <c r="L407" i="9"/>
  <c r="N407" i="9" s="1"/>
  <c r="L7" i="9"/>
  <c r="L33" i="9"/>
  <c r="L40" i="9"/>
  <c r="L49" i="9"/>
  <c r="N49" i="9" s="1"/>
  <c r="L58" i="9"/>
  <c r="N58" i="9" s="1"/>
  <c r="L66" i="9"/>
  <c r="N66" i="9" s="1"/>
  <c r="L120" i="9"/>
  <c r="L129" i="9"/>
  <c r="L138" i="9"/>
  <c r="L146" i="9"/>
  <c r="L158" i="9"/>
  <c r="L246" i="9"/>
  <c r="S246" i="9" s="1"/>
  <c r="S247" i="9" s="1"/>
  <c r="L279" i="9"/>
  <c r="N279" i="9" s="1"/>
  <c r="L288" i="9"/>
  <c r="N288" i="9" s="1"/>
  <c r="L296" i="9"/>
  <c r="N296" i="9" s="1"/>
  <c r="L337" i="9"/>
  <c r="N337" i="9" s="1"/>
  <c r="L346" i="9"/>
  <c r="N346" i="9" s="1"/>
  <c r="L354" i="9"/>
  <c r="N354" i="9" s="1"/>
  <c r="L374" i="9"/>
  <c r="N374" i="9" s="1"/>
  <c r="N113" i="9"/>
  <c r="L8" i="9"/>
  <c r="S8" i="9" s="1"/>
  <c r="L35" i="9"/>
  <c r="L43" i="9"/>
  <c r="L51" i="9"/>
  <c r="N51" i="9" s="1"/>
  <c r="L60" i="9"/>
  <c r="N68" i="9"/>
  <c r="N80" i="9"/>
  <c r="L122" i="9"/>
  <c r="L131" i="9"/>
  <c r="L140" i="9"/>
  <c r="L148" i="9"/>
  <c r="L160" i="9"/>
  <c r="L255" i="9"/>
  <c r="N255" i="9" s="1"/>
  <c r="L273" i="9"/>
  <c r="N273" i="9" s="1"/>
  <c r="L281" i="9"/>
  <c r="N281" i="9" s="1"/>
  <c r="L290" i="9"/>
  <c r="N290" i="9" s="1"/>
  <c r="L331" i="9"/>
  <c r="N331" i="9" s="1"/>
  <c r="L339" i="9"/>
  <c r="N339" i="9" s="1"/>
  <c r="L348" i="9"/>
  <c r="N348" i="9" s="1"/>
  <c r="L356" i="9"/>
  <c r="N356" i="9" s="1"/>
  <c r="L375" i="9"/>
  <c r="N375" i="9" s="1"/>
  <c r="N378" i="9"/>
  <c r="L399" i="9"/>
  <c r="N399" i="9" s="1"/>
  <c r="L416" i="9"/>
  <c r="N416" i="9" s="1"/>
  <c r="L424" i="9"/>
  <c r="N424" i="9" s="1"/>
  <c r="L409" i="9"/>
  <c r="N409" i="9" s="1"/>
  <c r="L414" i="9"/>
  <c r="N414" i="9" s="1"/>
  <c r="L42" i="9"/>
  <c r="N42" i="9" s="1"/>
  <c r="N79" i="9"/>
  <c r="L159" i="9"/>
  <c r="L289" i="9"/>
  <c r="N289" i="9" s="1"/>
  <c r="L355" i="9"/>
  <c r="N355" i="9" s="1"/>
  <c r="L415" i="9"/>
  <c r="N415" i="9" s="1"/>
  <c r="L21" i="9"/>
  <c r="L36" i="9"/>
  <c r="L44" i="9"/>
  <c r="N44" i="9" s="1"/>
  <c r="L52" i="9"/>
  <c r="N52" i="9" s="1"/>
  <c r="L61" i="9"/>
  <c r="N61" i="9" s="1"/>
  <c r="L70" i="9"/>
  <c r="N70" i="9" s="1"/>
  <c r="N81" i="9"/>
  <c r="L115" i="9"/>
  <c r="S115" i="9" s="1"/>
  <c r="L124" i="9"/>
  <c r="L132" i="9"/>
  <c r="L141" i="9"/>
  <c r="L149" i="9"/>
  <c r="L161" i="9"/>
  <c r="L249" i="9"/>
  <c r="N249" i="9" s="1"/>
  <c r="L274" i="9"/>
  <c r="N274" i="9" s="1"/>
  <c r="L282" i="9"/>
  <c r="N282" i="9" s="1"/>
  <c r="L291" i="9"/>
  <c r="N291" i="9" s="1"/>
  <c r="L299" i="9"/>
  <c r="N299" i="9" s="1"/>
  <c r="L332" i="9"/>
  <c r="N332" i="9" s="1"/>
  <c r="L340" i="9"/>
  <c r="N340" i="9" s="1"/>
  <c r="L349" i="9"/>
  <c r="N349" i="9" s="1"/>
  <c r="L357" i="9"/>
  <c r="N357" i="9" s="1"/>
  <c r="L372" i="9"/>
  <c r="N372" i="9" s="1"/>
  <c r="L400" i="9"/>
  <c r="N400" i="9" s="1"/>
  <c r="L417" i="9"/>
  <c r="N417" i="9" s="1"/>
  <c r="L422" i="9"/>
  <c r="N422" i="9" s="1"/>
  <c r="L17" i="9"/>
  <c r="L147" i="9"/>
  <c r="N297" i="9"/>
  <c r="L423" i="9"/>
  <c r="N423" i="9" s="1"/>
  <c r="G5" i="5"/>
  <c r="AF561" i="9"/>
  <c r="AN561" i="9" s="1"/>
  <c r="L5" i="9"/>
  <c r="J373" i="9"/>
  <c r="K262" i="9"/>
  <c r="M262" i="9" s="1"/>
  <c r="J383" i="9"/>
  <c r="K321" i="9"/>
  <c r="M321" i="9" s="1"/>
  <c r="J374" i="9"/>
  <c r="J377" i="9"/>
  <c r="K246" i="9"/>
  <c r="M246" i="9" s="1"/>
  <c r="K265" i="9"/>
  <c r="J371" i="9"/>
  <c r="M371" i="9" s="1"/>
  <c r="J384" i="9"/>
  <c r="J378" i="9"/>
  <c r="K378" i="9" s="1"/>
  <c r="K315" i="9"/>
  <c r="M315" i="9" s="1"/>
  <c r="K255" i="9"/>
  <c r="J372" i="9"/>
  <c r="K249" i="9"/>
  <c r="M249" i="9" s="1"/>
  <c r="J388" i="9"/>
  <c r="K388" i="9" s="1"/>
  <c r="K318" i="9"/>
  <c r="J376" i="9"/>
  <c r="J379" i="9"/>
  <c r="K379" i="9" s="1"/>
  <c r="J375" i="9"/>
  <c r="M375" i="9" s="1"/>
  <c r="AB3" i="3"/>
  <c r="N413" i="12"/>
  <c r="N341" i="12"/>
  <c r="L481" i="9"/>
  <c r="N349" i="12"/>
  <c r="L479" i="9"/>
  <c r="B51" i="2"/>
  <c r="E39" i="2"/>
  <c r="E35" i="2"/>
  <c r="B28" i="2"/>
  <c r="B24" i="2"/>
  <c r="B19" i="2"/>
  <c r="B14" i="2"/>
  <c r="B10" i="2"/>
  <c r="L463" i="9"/>
  <c r="L480" i="9"/>
  <c r="E49" i="2"/>
  <c r="E41" i="2"/>
  <c r="B37" i="2"/>
  <c r="B29" i="2"/>
  <c r="E24" i="2"/>
  <c r="E18" i="2"/>
  <c r="B13" i="2"/>
  <c r="B8" i="2"/>
  <c r="E48" i="2"/>
  <c r="B41" i="2"/>
  <c r="E36" i="2"/>
  <c r="E23" i="2"/>
  <c r="B18" i="2"/>
  <c r="E12" i="2"/>
  <c r="E7" i="2"/>
  <c r="B46" i="2"/>
  <c r="B40" i="2"/>
  <c r="B35" i="2"/>
  <c r="B27" i="2"/>
  <c r="E22" i="2"/>
  <c r="E11" i="2"/>
  <c r="E5" i="2"/>
  <c r="B52" i="2"/>
  <c r="E33" i="2"/>
  <c r="B11" i="2"/>
  <c r="B5" i="2"/>
  <c r="B6" i="2" s="1"/>
  <c r="B39" i="2"/>
  <c r="E26" i="2"/>
  <c r="E15" i="2"/>
  <c r="E51" i="2"/>
  <c r="B43" i="2"/>
  <c r="E38" i="2"/>
  <c r="B26" i="2"/>
  <c r="B15" i="2"/>
  <c r="E10" i="2"/>
  <c r="B48" i="2"/>
  <c r="E14" i="2"/>
  <c r="E9" i="2"/>
  <c r="B50" i="2"/>
  <c r="E27" i="2"/>
  <c r="E13" i="2"/>
  <c r="B36" i="2"/>
  <c r="B42" i="2"/>
  <c r="E25" i="2"/>
  <c r="B12" i="2"/>
  <c r="B25" i="2"/>
  <c r="E40" i="2"/>
  <c r="E19" i="2"/>
  <c r="B38" i="2"/>
  <c r="B23" i="2"/>
  <c r="B9" i="2"/>
  <c r="E37" i="2"/>
  <c r="B20" i="2"/>
  <c r="AH584" i="12"/>
  <c r="AF556" i="9"/>
  <c r="AF578" i="9"/>
  <c r="AH546" i="9"/>
  <c r="AI546" i="9" s="1"/>
  <c r="AH542" i="9"/>
  <c r="AI542" i="9" s="1"/>
  <c r="AF544" i="9"/>
  <c r="AF543" i="9"/>
  <c r="AF579" i="9"/>
  <c r="AF548" i="9"/>
  <c r="AF541" i="9"/>
  <c r="AF581" i="9"/>
  <c r="AF549" i="9"/>
  <c r="AN549" i="9" s="1"/>
  <c r="AF540" i="9"/>
  <c r="AF547" i="9"/>
  <c r="AF507" i="9"/>
  <c r="AF580" i="9"/>
  <c r="AF545" i="9"/>
  <c r="H3" i="5"/>
  <c r="G3" i="3"/>
  <c r="F3" i="3"/>
  <c r="H3" i="3"/>
  <c r="D52" i="8"/>
  <c r="D58" i="8"/>
  <c r="D54" i="8"/>
  <c r="K378" i="12"/>
  <c r="L266" i="12"/>
  <c r="K251" i="12"/>
  <c r="K388" i="12"/>
  <c r="K379" i="12"/>
  <c r="AL3" i="3"/>
  <c r="AK3" i="3"/>
  <c r="AJ3" i="3"/>
  <c r="L3" i="5"/>
  <c r="T3" i="3"/>
  <c r="R3" i="3"/>
  <c r="S3" i="3"/>
  <c r="D44" i="8"/>
  <c r="D41" i="8"/>
  <c r="G18" i="8"/>
  <c r="I18" i="8" s="1"/>
  <c r="F18" i="8"/>
  <c r="H18" i="8" s="1"/>
  <c r="I3" i="3"/>
  <c r="I3" i="5"/>
  <c r="K3" i="3"/>
  <c r="J3" i="3"/>
  <c r="P3" i="5"/>
  <c r="AE3" i="3"/>
  <c r="AD3" i="3"/>
  <c r="AF3" i="3"/>
  <c r="AG3" i="3"/>
  <c r="Q3" i="5"/>
  <c r="AI3" i="3"/>
  <c r="AH3" i="3"/>
  <c r="E42" i="8"/>
  <c r="S69" i="9"/>
  <c r="E59" i="8"/>
  <c r="E47" i="8"/>
  <c r="E28" i="8"/>
  <c r="D7" i="8"/>
  <c r="D11" i="8"/>
  <c r="D45" i="8"/>
  <c r="E5" i="5"/>
  <c r="D28" i="8"/>
  <c r="D53" i="8"/>
  <c r="D57" i="8"/>
  <c r="D51" i="8"/>
  <c r="AF561" i="12"/>
  <c r="Y3" i="3"/>
  <c r="N3" i="5"/>
  <c r="Z3" i="3"/>
  <c r="X3" i="3"/>
  <c r="D24" i="8"/>
  <c r="D40" i="8"/>
  <c r="E192" i="9" l="1"/>
  <c r="E189" i="9"/>
  <c r="AN561" i="12"/>
  <c r="N43" i="9"/>
  <c r="AF509" i="9"/>
  <c r="N237" i="9"/>
  <c r="O440" i="12"/>
  <c r="R440" i="12" s="1"/>
  <c r="O443" i="12"/>
  <c r="R443" i="12" s="1"/>
  <c r="O437" i="12"/>
  <c r="R437" i="12" s="1"/>
  <c r="N196" i="9"/>
  <c r="F229" i="9"/>
  <c r="F443" i="12"/>
  <c r="E443" i="12"/>
  <c r="M443" i="12" s="1"/>
  <c r="E437" i="12"/>
  <c r="M437" i="12" s="1"/>
  <c r="D437" i="12"/>
  <c r="F437" i="12"/>
  <c r="D443" i="12"/>
  <c r="D440" i="12"/>
  <c r="E440" i="12"/>
  <c r="M440" i="12" s="1"/>
  <c r="F440" i="12"/>
  <c r="F173" i="12"/>
  <c r="F212" i="12"/>
  <c r="N212" i="12" s="1"/>
  <c r="F195" i="12"/>
  <c r="N195" i="12" s="1"/>
  <c r="F235" i="12"/>
  <c r="N235" i="12" s="1"/>
  <c r="F221" i="12"/>
  <c r="N221" i="12" s="1"/>
  <c r="F210" i="12"/>
  <c r="F218" i="12"/>
  <c r="N218" i="12" s="1"/>
  <c r="F214" i="12"/>
  <c r="N214" i="12" s="1"/>
  <c r="F224" i="12"/>
  <c r="N224" i="12" s="1"/>
  <c r="F222" i="12"/>
  <c r="N222" i="12" s="1"/>
  <c r="F206" i="12"/>
  <c r="N206" i="12" s="1"/>
  <c r="F226" i="12"/>
  <c r="N226" i="12" s="1"/>
  <c r="F213" i="12"/>
  <c r="N213" i="12" s="1"/>
  <c r="F216" i="12"/>
  <c r="N216" i="12" s="1"/>
  <c r="F191" i="12"/>
  <c r="N191" i="12" s="1"/>
  <c r="F232" i="12"/>
  <c r="N232" i="12" s="1"/>
  <c r="F200" i="12"/>
  <c r="N200" i="12" s="1"/>
  <c r="F193" i="12"/>
  <c r="N193" i="12" s="1"/>
  <c r="F230" i="12"/>
  <c r="F204" i="12"/>
  <c r="N204" i="12" s="1"/>
  <c r="F187" i="12"/>
  <c r="F208" i="12"/>
  <c r="N208" i="12" s="1"/>
  <c r="F220" i="12"/>
  <c r="N220" i="12" s="1"/>
  <c r="F192" i="12"/>
  <c r="N192" i="12" s="1"/>
  <c r="F194" i="12"/>
  <c r="N194" i="12" s="1"/>
  <c r="F234" i="12"/>
  <c r="N234" i="12" s="1"/>
  <c r="F217" i="12"/>
  <c r="N217" i="12" s="1"/>
  <c r="F190" i="12"/>
  <c r="N190" i="12" s="1"/>
  <c r="F211" i="12"/>
  <c r="N211" i="12" s="1"/>
  <c r="F219" i="12"/>
  <c r="N219" i="12" s="1"/>
  <c r="F202" i="12"/>
  <c r="N202" i="12" s="1"/>
  <c r="F189" i="12"/>
  <c r="N189" i="12" s="1"/>
  <c r="F225" i="12"/>
  <c r="N225" i="12" s="1"/>
  <c r="F223" i="12"/>
  <c r="N223" i="12" s="1"/>
  <c r="F236" i="12"/>
  <c r="N236" i="12" s="1"/>
  <c r="F188" i="12"/>
  <c r="N188" i="12" s="1"/>
  <c r="F215" i="12"/>
  <c r="N215" i="12" s="1"/>
  <c r="F207" i="12"/>
  <c r="N207" i="12" s="1"/>
  <c r="F199" i="12"/>
  <c r="N199" i="12" s="1"/>
  <c r="F201" i="12"/>
  <c r="N201" i="12" s="1"/>
  <c r="F198" i="12"/>
  <c r="N198" i="12" s="1"/>
  <c r="F205" i="12"/>
  <c r="N205" i="12" s="1"/>
  <c r="F233" i="12"/>
  <c r="N233" i="12" s="1"/>
  <c r="F197" i="12"/>
  <c r="F175" i="12"/>
  <c r="N175" i="12" s="1"/>
  <c r="F231" i="12"/>
  <c r="N231" i="12" s="1"/>
  <c r="F179" i="12"/>
  <c r="N179" i="12" s="1"/>
  <c r="F203" i="12"/>
  <c r="N203" i="12" s="1"/>
  <c r="D179" i="12"/>
  <c r="F177" i="12"/>
  <c r="N177" i="12" s="1"/>
  <c r="D177" i="12"/>
  <c r="D175" i="12"/>
  <c r="F186" i="12"/>
  <c r="E182" i="9"/>
  <c r="M182" i="9"/>
  <c r="AK496" i="12"/>
  <c r="AK497" i="12"/>
  <c r="AK499" i="12"/>
  <c r="AK502" i="12"/>
  <c r="AK503" i="12"/>
  <c r="AK498" i="12"/>
  <c r="AK501" i="12"/>
  <c r="N140" i="9"/>
  <c r="S140" i="9"/>
  <c r="N151" i="9"/>
  <c r="S151" i="9"/>
  <c r="AH548" i="9"/>
  <c r="AI548" i="9" s="1"/>
  <c r="AN548" i="9"/>
  <c r="AO548" i="9" s="1"/>
  <c r="N149" i="9"/>
  <c r="S149" i="9"/>
  <c r="K38" i="9"/>
  <c r="S38" i="9"/>
  <c r="N134" i="9"/>
  <c r="S134" i="9"/>
  <c r="AH543" i="9"/>
  <c r="AN543" i="9"/>
  <c r="M255" i="9"/>
  <c r="K257" i="9"/>
  <c r="N132" i="9"/>
  <c r="S132" i="9"/>
  <c r="N128" i="9"/>
  <c r="S128" i="9"/>
  <c r="N126" i="9"/>
  <c r="S126" i="9"/>
  <c r="N137" i="9"/>
  <c r="S137" i="9"/>
  <c r="S37" i="9"/>
  <c r="K37" i="9"/>
  <c r="AH545" i="9"/>
  <c r="AI545" i="9" s="1"/>
  <c r="AN545" i="9"/>
  <c r="AO545" i="9" s="1"/>
  <c r="N7" i="9"/>
  <c r="S7" i="9"/>
  <c r="N152" i="9"/>
  <c r="S152" i="9"/>
  <c r="N153" i="9"/>
  <c r="S153" i="9"/>
  <c r="N143" i="9"/>
  <c r="S143" i="9"/>
  <c r="N122" i="9"/>
  <c r="S122" i="9"/>
  <c r="AH580" i="9"/>
  <c r="AI580" i="9" s="1"/>
  <c r="AN580" i="9"/>
  <c r="N144" i="9"/>
  <c r="S144" i="9"/>
  <c r="N162" i="9"/>
  <c r="S162" i="9"/>
  <c r="N15" i="9"/>
  <c r="N145" i="9"/>
  <c r="S145" i="9"/>
  <c r="N33" i="9"/>
  <c r="S33" i="9"/>
  <c r="K33" i="9"/>
  <c r="N158" i="9"/>
  <c r="S158" i="9"/>
  <c r="N135" i="9"/>
  <c r="S135" i="9"/>
  <c r="N130" i="9"/>
  <c r="S130" i="9"/>
  <c r="N150" i="9"/>
  <c r="S150" i="9"/>
  <c r="AH541" i="9"/>
  <c r="AI541" i="9" s="1"/>
  <c r="AN541" i="9"/>
  <c r="AO541" i="9" s="1"/>
  <c r="N161" i="9"/>
  <c r="S161" i="9"/>
  <c r="N141" i="9"/>
  <c r="S141" i="9"/>
  <c r="AH578" i="9"/>
  <c r="AI578" i="9" s="1"/>
  <c r="AN578" i="9"/>
  <c r="AO578" i="9" s="1"/>
  <c r="AH556" i="9"/>
  <c r="AI556" i="9" s="1"/>
  <c r="AN556" i="9"/>
  <c r="AO556" i="9" s="1"/>
  <c r="N35" i="9"/>
  <c r="K35" i="9"/>
  <c r="S35" i="9"/>
  <c r="N146" i="9"/>
  <c r="S146" i="9"/>
  <c r="N127" i="9"/>
  <c r="S127" i="9"/>
  <c r="N142" i="9"/>
  <c r="S142" i="9"/>
  <c r="N131" i="9"/>
  <c r="S131" i="9"/>
  <c r="N147" i="9"/>
  <c r="S147" i="9"/>
  <c r="N138" i="9"/>
  <c r="S138" i="9"/>
  <c r="N121" i="9"/>
  <c r="S121" i="9"/>
  <c r="S39" i="9"/>
  <c r="K39" i="9"/>
  <c r="N133" i="9"/>
  <c r="S133" i="9"/>
  <c r="AH544" i="9"/>
  <c r="AI544" i="9" s="1"/>
  <c r="AN544" i="9"/>
  <c r="AO544" i="9" s="1"/>
  <c r="N124" i="9"/>
  <c r="S124" i="9"/>
  <c r="AH507" i="9"/>
  <c r="AI507" i="9" s="1"/>
  <c r="AN507" i="9"/>
  <c r="AO507" i="9" s="1"/>
  <c r="AH547" i="9"/>
  <c r="AI547" i="9" s="1"/>
  <c r="AN547" i="9"/>
  <c r="AO547" i="9" s="1"/>
  <c r="AH540" i="9"/>
  <c r="AN540" i="9"/>
  <c r="AO540" i="9" s="1"/>
  <c r="N17" i="9"/>
  <c r="S17" i="9"/>
  <c r="K160" i="9"/>
  <c r="J160" i="9" s="1"/>
  <c r="S160" i="9"/>
  <c r="N129" i="9"/>
  <c r="S129" i="9"/>
  <c r="N34" i="9"/>
  <c r="S34" i="9"/>
  <c r="K34" i="9"/>
  <c r="N125" i="9"/>
  <c r="S125" i="9"/>
  <c r="N139" i="9"/>
  <c r="S139" i="9"/>
  <c r="AH579" i="9"/>
  <c r="AN579" i="9"/>
  <c r="N159" i="9"/>
  <c r="S159" i="9"/>
  <c r="AH581" i="9"/>
  <c r="AN581" i="9"/>
  <c r="N36" i="9"/>
  <c r="K36" i="9"/>
  <c r="S36" i="9"/>
  <c r="N148" i="9"/>
  <c r="S148" i="9"/>
  <c r="N120" i="9"/>
  <c r="S120" i="9"/>
  <c r="N163" i="9"/>
  <c r="S163" i="9"/>
  <c r="Q27" i="12"/>
  <c r="L326" i="9"/>
  <c r="L259" i="9"/>
  <c r="L268" i="9" s="1"/>
  <c r="L13" i="9"/>
  <c r="J31" i="9" s="1"/>
  <c r="N318" i="9"/>
  <c r="N319" i="9" s="1"/>
  <c r="S318" i="9"/>
  <c r="S319" i="9" s="1"/>
  <c r="N246" i="9"/>
  <c r="K182" i="12"/>
  <c r="E194" i="9"/>
  <c r="E195" i="9"/>
  <c r="E193" i="9"/>
  <c r="S175" i="12"/>
  <c r="S176" i="12" s="1"/>
  <c r="K175" i="12"/>
  <c r="S177" i="12"/>
  <c r="K177" i="12"/>
  <c r="P175" i="12"/>
  <c r="S179" i="12"/>
  <c r="S180" i="12" s="1"/>
  <c r="K179" i="12"/>
  <c r="Q74" i="12"/>
  <c r="E114" i="9"/>
  <c r="P13" i="12"/>
  <c r="P23" i="12"/>
  <c r="P22" i="12"/>
  <c r="O27" i="12"/>
  <c r="P21" i="12"/>
  <c r="O24" i="12"/>
  <c r="Q341" i="12"/>
  <c r="S99" i="12"/>
  <c r="N60" i="9"/>
  <c r="N72" i="9" s="1"/>
  <c r="N75" i="9"/>
  <c r="S75" i="9"/>
  <c r="D26" i="8"/>
  <c r="D113" i="9"/>
  <c r="L266" i="9"/>
  <c r="M265" i="9"/>
  <c r="K114" i="9"/>
  <c r="E342" i="9"/>
  <c r="E160" i="9"/>
  <c r="D160" i="9" s="1"/>
  <c r="N78" i="9"/>
  <c r="N160" i="9"/>
  <c r="N82" i="9"/>
  <c r="N275" i="9"/>
  <c r="N106" i="9"/>
  <c r="N107" i="9" s="1"/>
  <c r="L97" i="12"/>
  <c r="J113" i="12" s="1"/>
  <c r="J97" i="12"/>
  <c r="K160" i="12" s="1"/>
  <c r="J160" i="12" s="1"/>
  <c r="N118" i="9"/>
  <c r="K118" i="9"/>
  <c r="N119" i="9"/>
  <c r="K119" i="9"/>
  <c r="N117" i="9"/>
  <c r="K117" i="9"/>
  <c r="N115" i="9"/>
  <c r="K115" i="9"/>
  <c r="N116" i="9"/>
  <c r="K116" i="9"/>
  <c r="F109" i="9"/>
  <c r="Q339" i="12" a="1"/>
  <c r="Q339" i="12" s="1"/>
  <c r="S339" i="12" s="1"/>
  <c r="S296" i="12"/>
  <c r="S292" i="12"/>
  <c r="S272" i="12"/>
  <c r="Q481" i="12" a="1"/>
  <c r="Q481" i="12" s="1"/>
  <c r="Q477" i="12" a="1"/>
  <c r="Q477" i="12" s="1"/>
  <c r="Q473" i="12" a="1"/>
  <c r="Q473" i="12" s="1"/>
  <c r="Q469" i="12" a="1"/>
  <c r="Q469" i="12" s="1"/>
  <c r="Q465" i="12" a="1"/>
  <c r="Q465" i="12" s="1"/>
  <c r="Q460" i="12" a="1"/>
  <c r="Q460" i="12" s="1"/>
  <c r="Q456" i="12" a="1"/>
  <c r="Q456" i="12" s="1"/>
  <c r="Q452" i="12" a="1"/>
  <c r="Q452" i="12" s="1"/>
  <c r="S423" i="12"/>
  <c r="S419" i="12"/>
  <c r="S415" i="12"/>
  <c r="S405" i="12"/>
  <c r="S401" i="12"/>
  <c r="S397" i="12"/>
  <c r="S383" i="12"/>
  <c r="S376" i="12"/>
  <c r="S374" i="12"/>
  <c r="Q360" i="12" a="1"/>
  <c r="Q360" i="12" s="1"/>
  <c r="S360" i="12" s="1"/>
  <c r="Q356" i="12" a="1"/>
  <c r="Q356" i="12" s="1"/>
  <c r="S356" i="12" s="1"/>
  <c r="Q352" i="12" a="1"/>
  <c r="Q352" i="12" s="1"/>
  <c r="Q347" i="12" a="1"/>
  <c r="Q347" i="12" s="1"/>
  <c r="S347" i="12" s="1"/>
  <c r="Q343" i="12" a="1"/>
  <c r="Q343" i="12" s="1"/>
  <c r="S343" i="12" s="1"/>
  <c r="Q335" i="12" a="1"/>
  <c r="Q335" i="12" s="1"/>
  <c r="S335" i="12" s="1"/>
  <c r="Q332" i="12" a="1"/>
  <c r="Q332" i="12" s="1"/>
  <c r="S332" i="12" s="1"/>
  <c r="S288" i="12"/>
  <c r="S283" i="12"/>
  <c r="S279" i="12"/>
  <c r="S105" i="12"/>
  <c r="S101" i="12"/>
  <c r="S80" i="12"/>
  <c r="S71" i="12"/>
  <c r="R383" i="12"/>
  <c r="R376" i="12"/>
  <c r="Q338" i="12" a="1"/>
  <c r="Q338" i="12" s="1"/>
  <c r="S338" i="12" s="1"/>
  <c r="S299" i="12"/>
  <c r="S255" i="12"/>
  <c r="R252" i="12"/>
  <c r="R249" i="12"/>
  <c r="Q480" i="12" a="1"/>
  <c r="Q480" i="12" s="1"/>
  <c r="Q476" i="12" a="1"/>
  <c r="Q476" i="12" s="1"/>
  <c r="Q472" i="12" a="1"/>
  <c r="Q472" i="12" s="1"/>
  <c r="Q468" i="12" a="1"/>
  <c r="Q468" i="12" s="1"/>
  <c r="Q463" i="12" a="1"/>
  <c r="Q463" i="12" s="1"/>
  <c r="Q459" i="12" a="1"/>
  <c r="Q459" i="12" s="1"/>
  <c r="Q455" i="12" a="1"/>
  <c r="Q455" i="12" s="1"/>
  <c r="S422" i="12"/>
  <c r="S418" i="12"/>
  <c r="S414" i="12"/>
  <c r="S409" i="12"/>
  <c r="S404" i="12"/>
  <c r="S400" i="12"/>
  <c r="S396" i="12"/>
  <c r="Q359" i="12" a="1"/>
  <c r="Q359" i="12" s="1"/>
  <c r="S359" i="12" s="1"/>
  <c r="Q355" i="12" a="1"/>
  <c r="Q355" i="12" s="1"/>
  <c r="S355" i="12" s="1"/>
  <c r="Q351" i="12" a="1"/>
  <c r="Q351" i="12" s="1"/>
  <c r="S351" i="12" s="1"/>
  <c r="Q346" i="12" a="1"/>
  <c r="Q346" i="12" s="1"/>
  <c r="S346" i="12" s="1"/>
  <c r="S302" i="12"/>
  <c r="S287" i="12"/>
  <c r="S282" i="12"/>
  <c r="S278" i="12"/>
  <c r="S103" i="12"/>
  <c r="S96" i="12"/>
  <c r="Q337" i="12" a="1"/>
  <c r="Q337" i="12" s="1"/>
  <c r="S337" i="12" s="1"/>
  <c r="Q334" i="12" a="1"/>
  <c r="Q334" i="12" s="1"/>
  <c r="S334" i="12" s="1"/>
  <c r="Q331" i="12" a="1"/>
  <c r="Q331" i="12" s="1"/>
  <c r="S331" i="12" s="1"/>
  <c r="S294" i="12"/>
  <c r="S274" i="12"/>
  <c r="S262" i="12"/>
  <c r="S263" i="12" s="1"/>
  <c r="Q479" i="12" a="1"/>
  <c r="Q479" i="12" s="1"/>
  <c r="S479" i="12" s="1"/>
  <c r="Q475" i="12" a="1"/>
  <c r="Q475" i="12" s="1"/>
  <c r="Q471" i="12" a="1"/>
  <c r="Q471" i="12" s="1"/>
  <c r="Q467" i="12" a="1"/>
  <c r="Q467" i="12" s="1"/>
  <c r="Q462" i="12" a="1"/>
  <c r="Q462" i="12" s="1"/>
  <c r="Q458" i="12" a="1"/>
  <c r="Q458" i="12" s="1"/>
  <c r="Q454" i="12" a="1"/>
  <c r="Q454" i="12" s="1"/>
  <c r="S417" i="12"/>
  <c r="S412" i="12"/>
  <c r="S408" i="12"/>
  <c r="S403" i="12"/>
  <c r="S399" i="12"/>
  <c r="S395" i="12"/>
  <c r="S384" i="12"/>
  <c r="S379" i="12"/>
  <c r="S377" i="12"/>
  <c r="S375" i="12"/>
  <c r="S373" i="12"/>
  <c r="S371" i="12"/>
  <c r="Q358" i="12" a="1"/>
  <c r="Q358" i="12" s="1"/>
  <c r="S358" i="12" s="1"/>
  <c r="Q354" i="12" a="1"/>
  <c r="Q354" i="12" s="1"/>
  <c r="S354" i="12" s="1"/>
  <c r="Q350" i="12" a="1"/>
  <c r="Q350" i="12" s="1"/>
  <c r="S350" i="12" s="1"/>
  <c r="Q345" i="12" a="1"/>
  <c r="Q345" i="12" s="1"/>
  <c r="S345" i="12" s="1"/>
  <c r="Q340" i="12" a="1"/>
  <c r="Q340" i="12" s="1"/>
  <c r="S340" i="12" s="1"/>
  <c r="S301" i="12"/>
  <c r="S286" i="12"/>
  <c r="S281" i="12"/>
  <c r="S277" i="12"/>
  <c r="R384" i="12"/>
  <c r="R375" i="12"/>
  <c r="R373" i="12"/>
  <c r="R371" i="12"/>
  <c r="Q330" i="12" a="1"/>
  <c r="Q330" i="12" s="1"/>
  <c r="S330" i="12" s="1"/>
  <c r="S293" i="12"/>
  <c r="S273" i="12"/>
  <c r="S104" i="12"/>
  <c r="Q478" i="12" a="1"/>
  <c r="Q478" i="12" s="1"/>
  <c r="Q474" i="12" a="1"/>
  <c r="Q474" i="12" s="1"/>
  <c r="Q470" i="12" a="1"/>
  <c r="Q470" i="12" s="1"/>
  <c r="Q466" i="12" a="1"/>
  <c r="Q466" i="12" s="1"/>
  <c r="Q461" i="12" a="1"/>
  <c r="Q461" i="12" s="1"/>
  <c r="Q457" i="12" a="1"/>
  <c r="Q457" i="12" s="1"/>
  <c r="Q453" i="12" a="1"/>
  <c r="Q453" i="12" s="1"/>
  <c r="S424" i="12"/>
  <c r="S420" i="12"/>
  <c r="S416" i="12"/>
  <c r="S411" i="12"/>
  <c r="S407" i="12"/>
  <c r="Q333" i="12" a="1"/>
  <c r="Q333" i="12" s="1"/>
  <c r="S333" i="12" s="1"/>
  <c r="S285" i="12"/>
  <c r="S51" i="12"/>
  <c r="S45" i="12"/>
  <c r="S402" i="12"/>
  <c r="S280" i="12"/>
  <c r="R94" i="12"/>
  <c r="R97" i="12" s="1"/>
  <c r="R98" i="12" s="1"/>
  <c r="S69" i="12"/>
  <c r="S66" i="12"/>
  <c r="S63" i="12"/>
  <c r="S53" i="12"/>
  <c r="S22" i="12"/>
  <c r="S7" i="12"/>
  <c r="S398" i="12"/>
  <c r="Q357" i="12" a="1"/>
  <c r="Q357" i="12" s="1"/>
  <c r="S357" i="12" s="1"/>
  <c r="S276" i="12"/>
  <c r="S60" i="12"/>
  <c r="S57" i="12"/>
  <c r="S15" i="12"/>
  <c r="S10" i="12"/>
  <c r="R7" i="12"/>
  <c r="S394" i="12"/>
  <c r="Q353" i="12" a="1"/>
  <c r="Q353" i="12" s="1"/>
  <c r="S353" i="12" s="1"/>
  <c r="S79" i="12"/>
  <c r="S50" i="12"/>
  <c r="S47" i="12"/>
  <c r="S44" i="12"/>
  <c r="S40" i="12"/>
  <c r="S8" i="12"/>
  <c r="Q348" i="12" a="1"/>
  <c r="Q348" i="12" s="1"/>
  <c r="S348" i="12" s="1"/>
  <c r="S300" i="12"/>
  <c r="S68" i="12"/>
  <c r="S62" i="12"/>
  <c r="S59" i="12"/>
  <c r="S52" i="12"/>
  <c r="S21" i="12"/>
  <c r="S17" i="12"/>
  <c r="R15" i="12"/>
  <c r="Q344" i="12" a="1"/>
  <c r="Q344" i="12" s="1"/>
  <c r="S344" i="12" s="1"/>
  <c r="S258" i="12"/>
  <c r="S56" i="12"/>
  <c r="S46" i="12"/>
  <c r="R17" i="12"/>
  <c r="S95" i="12"/>
  <c r="S70" i="12"/>
  <c r="S43" i="12"/>
  <c r="S9" i="12"/>
  <c r="S6" i="12"/>
  <c r="S12" i="12"/>
  <c r="Q336" i="12" a="1"/>
  <c r="Q336" i="12" s="1"/>
  <c r="S336" i="12" s="1"/>
  <c r="S289" i="12"/>
  <c r="S81" i="12"/>
  <c r="S67" i="12"/>
  <c r="S64" i="12"/>
  <c r="S61" i="12"/>
  <c r="S58" i="12"/>
  <c r="S55" i="12"/>
  <c r="S48" i="12"/>
  <c r="S23" i="12"/>
  <c r="R6" i="12"/>
  <c r="S11" i="12"/>
  <c r="F265" i="12" a="1"/>
  <c r="F265" i="12" s="1"/>
  <c r="Z578" i="12" a="1"/>
  <c r="Z578" i="12" s="1"/>
  <c r="F478" i="12" a="1"/>
  <c r="F478" i="12" s="1"/>
  <c r="F474" i="12" a="1"/>
  <c r="F474" i="12" s="1"/>
  <c r="F470" i="12" a="1"/>
  <c r="F470" i="12" s="1"/>
  <c r="F466" i="12" a="1"/>
  <c r="F466" i="12" s="1"/>
  <c r="F461" i="12" a="1"/>
  <c r="F461" i="12" s="1"/>
  <c r="F457" i="12" a="1"/>
  <c r="F457" i="12" s="1"/>
  <c r="F453" i="12" a="1"/>
  <c r="F453" i="12" s="1"/>
  <c r="F424" i="12" a="1"/>
  <c r="F424" i="12" s="1"/>
  <c r="F420" i="12" a="1"/>
  <c r="F420" i="12" s="1"/>
  <c r="F416" i="12" a="1"/>
  <c r="F416" i="12" s="1"/>
  <c r="F411" i="12" a="1"/>
  <c r="F411" i="12" s="1"/>
  <c r="F407" i="12" a="1"/>
  <c r="F407" i="12" s="1"/>
  <c r="F402" i="12" a="1"/>
  <c r="F402" i="12" s="1"/>
  <c r="F398" i="12" a="1"/>
  <c r="F398" i="12" s="1"/>
  <c r="F394" i="12" a="1"/>
  <c r="F394" i="12" s="1"/>
  <c r="D384" i="12" a="1"/>
  <c r="D384" i="12" s="1"/>
  <c r="D379" i="12" a="1"/>
  <c r="D379" i="12" s="1"/>
  <c r="E379" i="12" s="1"/>
  <c r="D377" i="12" a="1"/>
  <c r="D377" i="12" s="1"/>
  <c r="E377" i="12" s="1"/>
  <c r="D375" i="12" a="1"/>
  <c r="D375" i="12" s="1"/>
  <c r="D373" i="12" a="1"/>
  <c r="D373" i="12" s="1"/>
  <c r="D371" i="12" a="1"/>
  <c r="D371" i="12" s="1"/>
  <c r="F357" i="12" a="1"/>
  <c r="F357" i="12" s="1"/>
  <c r="F353" i="12" a="1"/>
  <c r="F353" i="12" s="1"/>
  <c r="F348" i="12" a="1"/>
  <c r="F348" i="12" s="1"/>
  <c r="F344" i="12" a="1"/>
  <c r="F344" i="12" s="1"/>
  <c r="F336" i="12" a="1"/>
  <c r="F336" i="12" s="1"/>
  <c r="F333" i="12" a="1"/>
  <c r="F333" i="12" s="1"/>
  <c r="F315" i="12" a="1"/>
  <c r="F315" i="12" s="1"/>
  <c r="F289" i="12" a="1"/>
  <c r="F289" i="12" s="1"/>
  <c r="F285" i="12" a="1"/>
  <c r="F285" i="12" s="1"/>
  <c r="F280" i="12" a="1"/>
  <c r="F280" i="12" s="1"/>
  <c r="F276" i="12" a="1"/>
  <c r="F276" i="12" s="1"/>
  <c r="Z548" i="12" a="1"/>
  <c r="Z548" i="12" s="1"/>
  <c r="Z544" i="12" a="1"/>
  <c r="Z544" i="12" s="1"/>
  <c r="Z540" i="12" a="1"/>
  <c r="Z540" i="12" s="1"/>
  <c r="F339" i="12" a="1"/>
  <c r="F339" i="12" s="1"/>
  <c r="E315" i="12" a="1"/>
  <c r="E315" i="12" s="1"/>
  <c r="F300" i="12" a="1"/>
  <c r="F300" i="12" s="1"/>
  <c r="F296" i="12" a="1"/>
  <c r="F296" i="12" s="1"/>
  <c r="F272" i="12" a="1"/>
  <c r="F272" i="12" s="1"/>
  <c r="F258" i="12" a="1"/>
  <c r="F258" i="12" s="1"/>
  <c r="F246" i="12" a="1"/>
  <c r="F246" i="12" s="1"/>
  <c r="F158" i="12" a="1"/>
  <c r="F158" i="12" s="1"/>
  <c r="F146" i="12" a="1"/>
  <c r="F146" i="12" s="1"/>
  <c r="F135" i="12" a="1"/>
  <c r="F135" i="12" s="1"/>
  <c r="F132" i="12" a="1"/>
  <c r="F132" i="12" s="1"/>
  <c r="F118" i="12" a="1"/>
  <c r="F118" i="12" s="1"/>
  <c r="D104" i="12" a="1"/>
  <c r="D104" i="12" s="1"/>
  <c r="E104" i="12" s="1"/>
  <c r="F481" i="12" a="1"/>
  <c r="F481" i="12" s="1"/>
  <c r="F477" i="12" a="1"/>
  <c r="F477" i="12" s="1"/>
  <c r="F473" i="12" a="1"/>
  <c r="F473" i="12" s="1"/>
  <c r="F469" i="12" a="1"/>
  <c r="F469" i="12" s="1"/>
  <c r="F465" i="12" a="1"/>
  <c r="F465" i="12" s="1"/>
  <c r="F460" i="12" a="1"/>
  <c r="F460" i="12" s="1"/>
  <c r="F456" i="12" a="1"/>
  <c r="F456" i="12" s="1"/>
  <c r="F452" i="12" a="1"/>
  <c r="F452" i="12" s="1"/>
  <c r="F423" i="12" a="1"/>
  <c r="F423" i="12" s="1"/>
  <c r="F419" i="12" a="1"/>
  <c r="F419" i="12" s="1"/>
  <c r="F415" i="12" a="1"/>
  <c r="F415" i="12" s="1"/>
  <c r="F410" i="12" a="1"/>
  <c r="F410" i="12" s="1"/>
  <c r="F405" i="12" a="1"/>
  <c r="F405" i="12" s="1"/>
  <c r="F401" i="12" a="1"/>
  <c r="F401" i="12" s="1"/>
  <c r="F397" i="12" a="1"/>
  <c r="F397" i="12" s="1"/>
  <c r="F360" i="12" a="1"/>
  <c r="F360" i="12" s="1"/>
  <c r="F356" i="12" a="1"/>
  <c r="F356" i="12" s="1"/>
  <c r="F352" i="12" a="1"/>
  <c r="F352" i="12" s="1"/>
  <c r="F347" i="12" a="1"/>
  <c r="F347" i="12" s="1"/>
  <c r="F343" i="12" a="1"/>
  <c r="F343" i="12" s="1"/>
  <c r="F335" i="12" a="1"/>
  <c r="F335" i="12" s="1"/>
  <c r="F318" i="12" a="1"/>
  <c r="F318" i="12" s="1"/>
  <c r="D315" i="12" a="1"/>
  <c r="D315" i="12" s="1"/>
  <c r="F292" i="12" a="1"/>
  <c r="F292" i="12" s="1"/>
  <c r="F288" i="12" a="1"/>
  <c r="F288" i="12" s="1"/>
  <c r="F283" i="12" a="1"/>
  <c r="F283" i="12" s="1"/>
  <c r="F279" i="12" a="1"/>
  <c r="F279" i="12" s="1"/>
  <c r="E246" i="12" a="1"/>
  <c r="E246" i="12" s="1"/>
  <c r="F161" i="12" a="1"/>
  <c r="F161" i="12" s="1"/>
  <c r="F148" i="12" a="1"/>
  <c r="F148" i="12" s="1"/>
  <c r="F139" i="12" a="1"/>
  <c r="F139" i="12" s="1"/>
  <c r="F129" i="12" a="1"/>
  <c r="F129" i="12" s="1"/>
  <c r="F115" i="12" a="1"/>
  <c r="F115" i="12" s="1"/>
  <c r="D99" i="12" a="1"/>
  <c r="D99" i="12" s="1"/>
  <c r="E99" i="12" s="1"/>
  <c r="F95" i="12" a="1"/>
  <c r="F95" i="12" s="1"/>
  <c r="Z564" i="12" a="1"/>
  <c r="Z564" i="12" s="1"/>
  <c r="Z547" i="12" a="1"/>
  <c r="Z547" i="12" s="1"/>
  <c r="Z543" i="12" a="1"/>
  <c r="Z543" i="12" s="1"/>
  <c r="F388" i="12" a="1"/>
  <c r="F388" i="12" s="1"/>
  <c r="F383" i="12" a="1"/>
  <c r="F383" i="12" s="1"/>
  <c r="F378" i="12" a="1"/>
  <c r="F378" i="12" s="1"/>
  <c r="F376" i="12" a="1"/>
  <c r="F376" i="12" s="1"/>
  <c r="F374" i="12" a="1"/>
  <c r="F374" i="12" s="1"/>
  <c r="F372" i="12" a="1"/>
  <c r="F372" i="12" s="1"/>
  <c r="F338" i="12" a="1"/>
  <c r="F338" i="12" s="1"/>
  <c r="F332" i="12" a="1"/>
  <c r="F332" i="12" s="1"/>
  <c r="F321" i="12" a="1"/>
  <c r="F321" i="12" s="1"/>
  <c r="E318" i="12" a="1"/>
  <c r="E318" i="12" s="1"/>
  <c r="F299" i="12" a="1"/>
  <c r="F299" i="12" s="1"/>
  <c r="F295" i="12" a="1"/>
  <c r="F295" i="12" s="1"/>
  <c r="F275" i="12" a="1"/>
  <c r="F275" i="12" s="1"/>
  <c r="E265" i="12" a="1"/>
  <c r="E265" i="12" s="1"/>
  <c r="F249" i="12" a="1"/>
  <c r="F249" i="12" s="1"/>
  <c r="D246" i="12" a="1"/>
  <c r="D246" i="12" s="1"/>
  <c r="F145" i="12" a="1"/>
  <c r="F145" i="12" s="1"/>
  <c r="F142" i="12" a="1"/>
  <c r="F142" i="12" s="1"/>
  <c r="F131" i="12" a="1"/>
  <c r="F131" i="12" s="1"/>
  <c r="F125" i="12" a="1"/>
  <c r="F125" i="12" s="1"/>
  <c r="F121" i="12" a="1"/>
  <c r="F121" i="12" s="1"/>
  <c r="F105" i="12" a="1"/>
  <c r="F105" i="12" s="1"/>
  <c r="D95" i="12" a="1"/>
  <c r="D95" i="12" s="1"/>
  <c r="F93" i="12" a="1"/>
  <c r="F93" i="12" s="1"/>
  <c r="Z580" i="12" a="1"/>
  <c r="Z580" i="12" s="1"/>
  <c r="Z507" i="12" a="1"/>
  <c r="Z507" i="12" s="1"/>
  <c r="F480" i="12" a="1"/>
  <c r="F480" i="12" s="1"/>
  <c r="F476" i="12" a="1"/>
  <c r="F476" i="12" s="1"/>
  <c r="F472" i="12" a="1"/>
  <c r="F472" i="12" s="1"/>
  <c r="F468" i="12" a="1"/>
  <c r="F468" i="12" s="1"/>
  <c r="F463" i="12" a="1"/>
  <c r="F463" i="12" s="1"/>
  <c r="F459" i="12" a="1"/>
  <c r="F459" i="12" s="1"/>
  <c r="F455" i="12" a="1"/>
  <c r="F455" i="12" s="1"/>
  <c r="F422" i="12" a="1"/>
  <c r="F422" i="12" s="1"/>
  <c r="F418" i="12" a="1"/>
  <c r="F418" i="12" s="1"/>
  <c r="F414" i="12" a="1"/>
  <c r="F414" i="12" s="1"/>
  <c r="F409" i="12" a="1"/>
  <c r="F409" i="12" s="1"/>
  <c r="F404" i="12" a="1"/>
  <c r="F404" i="12" s="1"/>
  <c r="F400" i="12" a="1"/>
  <c r="F400" i="12" s="1"/>
  <c r="F396" i="12" a="1"/>
  <c r="F396" i="12" s="1"/>
  <c r="D388" i="12" a="1"/>
  <c r="D388" i="12" s="1"/>
  <c r="E388" i="12" s="1"/>
  <c r="D383" i="12" a="1"/>
  <c r="D383" i="12" s="1"/>
  <c r="D378" i="12" a="1"/>
  <c r="D378" i="12" s="1"/>
  <c r="E378" i="12" s="1"/>
  <c r="D376" i="12" a="1"/>
  <c r="D376" i="12" s="1"/>
  <c r="D374" i="12" a="1"/>
  <c r="D374" i="12" s="1"/>
  <c r="D372" i="12" a="1"/>
  <c r="D372" i="12" s="1"/>
  <c r="F359" i="12" a="1"/>
  <c r="F359" i="12" s="1"/>
  <c r="F355" i="12" a="1"/>
  <c r="F355" i="12" s="1"/>
  <c r="F351" i="12" a="1"/>
  <c r="F351" i="12" s="1"/>
  <c r="F346" i="12" a="1"/>
  <c r="F346" i="12" s="1"/>
  <c r="E321" i="12" a="1"/>
  <c r="E321" i="12" s="1"/>
  <c r="D318" i="12" a="1"/>
  <c r="D318" i="12" s="1"/>
  <c r="F302" i="12" a="1"/>
  <c r="F302" i="12" s="1"/>
  <c r="F291" i="12" a="1"/>
  <c r="F291" i="12" s="1"/>
  <c r="Z527" i="12" s="1"/>
  <c r="AI527" i="12" s="1"/>
  <c r="F287" i="12" a="1"/>
  <c r="F287" i="12" s="1"/>
  <c r="F282" i="12" a="1"/>
  <c r="F282" i="12" s="1"/>
  <c r="F278" i="12" a="1"/>
  <c r="F278" i="12" s="1"/>
  <c r="F252" i="12" a="1"/>
  <c r="F252" i="12" s="1"/>
  <c r="E249" i="12" a="1"/>
  <c r="E249" i="12" s="1"/>
  <c r="F160" i="12" a="1"/>
  <c r="F160" i="12" s="1"/>
  <c r="F157" i="12" a="1"/>
  <c r="F157" i="12" s="1"/>
  <c r="F151" i="12" a="1"/>
  <c r="F151" i="12" s="1"/>
  <c r="F128" i="12" a="1"/>
  <c r="F128" i="12" s="1"/>
  <c r="F114" i="12" a="1"/>
  <c r="F114" i="12" s="1"/>
  <c r="F101" i="12" a="1"/>
  <c r="F101" i="12" s="1"/>
  <c r="Z556" i="12" a="1"/>
  <c r="Z556" i="12" s="1"/>
  <c r="Z546" i="12" a="1"/>
  <c r="Z546" i="12" s="1"/>
  <c r="Z542" i="12" a="1"/>
  <c r="Z542" i="12" s="1"/>
  <c r="F337" i="12" a="1"/>
  <c r="F337" i="12" s="1"/>
  <c r="F331" i="12" a="1"/>
  <c r="F331" i="12" s="1"/>
  <c r="D321" i="12" a="1"/>
  <c r="D321" i="12" s="1"/>
  <c r="F298" i="12" a="1"/>
  <c r="F298" i="12" s="1"/>
  <c r="F294" i="12" a="1"/>
  <c r="F294" i="12" s="1"/>
  <c r="F274" i="12" a="1"/>
  <c r="F274" i="12" s="1"/>
  <c r="F255" i="12" a="1"/>
  <c r="F255" i="12" s="1"/>
  <c r="E252" i="12" a="1"/>
  <c r="E252" i="12" s="1"/>
  <c r="D249" i="12" a="1"/>
  <c r="D249" i="12" s="1"/>
  <c r="F163" i="12" a="1"/>
  <c r="F163" i="12" s="1"/>
  <c r="F144" i="12" a="1"/>
  <c r="F144" i="12" s="1"/>
  <c r="F141" i="12" a="1"/>
  <c r="F141" i="12" s="1"/>
  <c r="F138" i="12" a="1"/>
  <c r="F138" i="12" s="1"/>
  <c r="F134" i="12" a="1"/>
  <c r="F134" i="12" s="1"/>
  <c r="F124" i="12" a="1"/>
  <c r="F124" i="12" s="1"/>
  <c r="F120" i="12" a="1"/>
  <c r="F120" i="12" s="1"/>
  <c r="F117" i="12" a="1"/>
  <c r="F117" i="12" s="1"/>
  <c r="Z579" i="12" a="1"/>
  <c r="Z579" i="12" s="1"/>
  <c r="F479" i="12" a="1"/>
  <c r="F479" i="12" s="1"/>
  <c r="F475" i="12" a="1"/>
  <c r="F475" i="12" s="1"/>
  <c r="F471" i="12" a="1"/>
  <c r="F471" i="12" s="1"/>
  <c r="F467" i="12" a="1"/>
  <c r="F467" i="12" s="1"/>
  <c r="F462" i="12" a="1"/>
  <c r="F462" i="12" s="1"/>
  <c r="F458" i="12" a="1"/>
  <c r="F458" i="12" s="1"/>
  <c r="F454" i="12" a="1"/>
  <c r="F454" i="12" s="1"/>
  <c r="F421" i="12" a="1"/>
  <c r="F421" i="12" s="1"/>
  <c r="F417" i="12" a="1"/>
  <c r="F417" i="12" s="1"/>
  <c r="F412" i="12" a="1"/>
  <c r="F412" i="12" s="1"/>
  <c r="F408" i="12" a="1"/>
  <c r="F408" i="12" s="1"/>
  <c r="F403" i="12" a="1"/>
  <c r="F403" i="12" s="1"/>
  <c r="F399" i="12" a="1"/>
  <c r="F399" i="12" s="1"/>
  <c r="F395" i="12" a="1"/>
  <c r="F395" i="12" s="1"/>
  <c r="F358" i="12" a="1"/>
  <c r="F358" i="12" s="1"/>
  <c r="F354" i="12" a="1"/>
  <c r="F354" i="12" s="1"/>
  <c r="F350" i="12" a="1"/>
  <c r="F350" i="12" s="1"/>
  <c r="F345" i="12" a="1"/>
  <c r="F345" i="12" s="1"/>
  <c r="F334" i="12" a="1"/>
  <c r="F334" i="12" s="1"/>
  <c r="F301" i="12" a="1"/>
  <c r="F301" i="12" s="1"/>
  <c r="F290" i="12" a="1"/>
  <c r="F290" i="12" s="1"/>
  <c r="F286" i="12" a="1"/>
  <c r="F286" i="12" s="1"/>
  <c r="F281" i="12" a="1"/>
  <c r="F281" i="12" s="1"/>
  <c r="F277" i="12" a="1"/>
  <c r="F277" i="12" s="1"/>
  <c r="F262" i="12" a="1"/>
  <c r="F262" i="12" s="1"/>
  <c r="E255" i="12" a="1"/>
  <c r="E255" i="12" s="1"/>
  <c r="D252" i="12" a="1"/>
  <c r="D252" i="12" s="1"/>
  <c r="F159" i="12" a="1"/>
  <c r="F159" i="12" s="1"/>
  <c r="Z563" i="12" s="1"/>
  <c r="F153" i="12" a="1"/>
  <c r="F153" i="12" s="1"/>
  <c r="F150" i="12" a="1"/>
  <c r="F150" i="12" s="1"/>
  <c r="F147" i="12" a="1"/>
  <c r="F147" i="12" s="1"/>
  <c r="F127" i="12" a="1"/>
  <c r="F127" i="12" s="1"/>
  <c r="F103" i="12" a="1"/>
  <c r="F103" i="12" s="1"/>
  <c r="D96" i="12" a="1"/>
  <c r="D96" i="12" s="1"/>
  <c r="M96" i="12" s="1"/>
  <c r="F94" i="12" a="1"/>
  <c r="F94" i="12" s="1"/>
  <c r="F82" i="12" a="1"/>
  <c r="F82" i="12" s="1"/>
  <c r="F76" i="12" a="1"/>
  <c r="F76" i="12" s="1"/>
  <c r="Z549" i="12" a="1"/>
  <c r="Z549" i="12" s="1"/>
  <c r="Z545" i="12" a="1"/>
  <c r="Z545" i="12" s="1"/>
  <c r="Z541" i="12" a="1"/>
  <c r="Z541" i="12" s="1"/>
  <c r="F373" i="12" a="1"/>
  <c r="F373" i="12" s="1"/>
  <c r="F140" i="12" a="1"/>
  <c r="F140" i="12" s="1"/>
  <c r="F81" i="12" a="1"/>
  <c r="F81" i="12" s="1"/>
  <c r="F77" i="12" a="1"/>
  <c r="F77" i="12" s="1"/>
  <c r="Z560"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371" i="12" a="1"/>
  <c r="F371" i="12" s="1"/>
  <c r="F330" i="12" a="1"/>
  <c r="F330" i="12" s="1"/>
  <c r="F152" i="12" a="1"/>
  <c r="F152" i="12" s="1"/>
  <c r="F126" i="12" a="1"/>
  <c r="F126" i="12" s="1"/>
  <c r="F113" i="12" a="1"/>
  <c r="F113" i="12" s="1"/>
  <c r="D101" i="12" a="1"/>
  <c r="D101" i="12" s="1"/>
  <c r="F80" i="12" a="1"/>
  <c r="F80" i="12" s="1"/>
  <c r="F51" i="12" a="1"/>
  <c r="F51" i="12" s="1"/>
  <c r="F48" i="12" a="1"/>
  <c r="F48" i="12" s="1"/>
  <c r="F45" i="12" a="1"/>
  <c r="F45" i="12" s="1"/>
  <c r="F42" i="12" a="1"/>
  <c r="F42" i="12" s="1"/>
  <c r="F12" i="12" a="1"/>
  <c r="F12" i="12" s="1"/>
  <c r="F9" i="12" a="1"/>
  <c r="F9" i="12" s="1"/>
  <c r="F6" i="12" a="1"/>
  <c r="F6" i="12" s="1"/>
  <c r="F137" i="12" a="1"/>
  <c r="F137" i="12" s="1"/>
  <c r="F66" i="12" a="1"/>
  <c r="F66" i="12" s="1"/>
  <c r="F53" i="12" a="1"/>
  <c r="F53" i="12" s="1"/>
  <c r="F38" i="12" a="1"/>
  <c r="F38" i="12" s="1"/>
  <c r="F35" i="12" a="1"/>
  <c r="F35" i="12" s="1"/>
  <c r="F32" i="12" a="1"/>
  <c r="F32" i="12" s="1"/>
  <c r="D12" i="12" a="1"/>
  <c r="D12" i="12" s="1"/>
  <c r="E12" i="12" s="1"/>
  <c r="D9" i="12" a="1"/>
  <c r="D9" i="12" s="1"/>
  <c r="E9" i="12" s="1"/>
  <c r="D6" i="12" a="1"/>
  <c r="D6" i="12" s="1"/>
  <c r="F22" i="12" a="1"/>
  <c r="F22" i="12" s="1"/>
  <c r="F273" i="12" a="1"/>
  <c r="F273" i="12" s="1"/>
  <c r="F149" i="12" a="1"/>
  <c r="F149" i="12" s="1"/>
  <c r="F122" i="12" a="1"/>
  <c r="F122" i="12" s="1"/>
  <c r="D105" i="12" a="1"/>
  <c r="D105" i="12" s="1"/>
  <c r="E105" i="12" s="1"/>
  <c r="F99" i="12" a="1"/>
  <c r="F99" i="12" s="1"/>
  <c r="N99" i="12" s="1"/>
  <c r="D94" i="12" a="1"/>
  <c r="D94" i="12" s="1"/>
  <c r="F69" i="12" a="1"/>
  <c r="F69" i="12" s="1"/>
  <c r="F63" i="12" a="1"/>
  <c r="F63" i="12" s="1"/>
  <c r="F60" i="12" a="1"/>
  <c r="F60" i="12" s="1"/>
  <c r="F384" i="12" a="1"/>
  <c r="F384" i="12" s="1"/>
  <c r="E262" i="12" a="1"/>
  <c r="E262" i="12" s="1"/>
  <c r="F162" i="12" a="1"/>
  <c r="F162" i="12" s="1"/>
  <c r="F133" i="12" a="1"/>
  <c r="F133" i="12" s="1"/>
  <c r="F119" i="12" a="1"/>
  <c r="F119" i="12" s="1"/>
  <c r="F79" i="12" a="1"/>
  <c r="F79" i="12" s="1"/>
  <c r="F75" i="12" a="1"/>
  <c r="F75" i="12" s="1"/>
  <c r="Z558" i="12" s="1"/>
  <c r="F57" i="12" a="1"/>
  <c r="F57" i="12" s="1"/>
  <c r="F50" i="12" a="1"/>
  <c r="F50" i="12" s="1"/>
  <c r="F47" i="12" a="1"/>
  <c r="F47" i="12" s="1"/>
  <c r="F44" i="12" a="1"/>
  <c r="F44" i="12" s="1"/>
  <c r="F40" i="12" a="1"/>
  <c r="F40" i="12" s="1"/>
  <c r="F37" i="12" a="1"/>
  <c r="F37" i="12" s="1"/>
  <c r="F379" i="12" a="1"/>
  <c r="F379" i="12" s="1"/>
  <c r="F297" i="12" a="1"/>
  <c r="F297" i="12" s="1"/>
  <c r="F104" i="12" a="1"/>
  <c r="F104"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77" i="12" a="1"/>
  <c r="F377" i="12" s="1"/>
  <c r="F340" i="12" a="1"/>
  <c r="F340" i="12" s="1"/>
  <c r="F293" i="12" a="1"/>
  <c r="F293" i="12" s="1"/>
  <c r="D255" i="12" a="1"/>
  <c r="D255" i="12" s="1"/>
  <c r="F130" i="12" a="1"/>
  <c r="F130" i="12" s="1"/>
  <c r="F116" i="12" a="1"/>
  <c r="F116" i="12" s="1"/>
  <c r="F78" i="12" a="1"/>
  <c r="F78" i="12" s="1"/>
  <c r="Z557" i="12" s="1"/>
  <c r="F56" i="12" a="1"/>
  <c r="F56" i="12" s="1"/>
  <c r="F52" i="12" a="1"/>
  <c r="F52" i="12" s="1"/>
  <c r="F49" i="12" a="1"/>
  <c r="F49" i="12" s="1"/>
  <c r="F36" i="12" a="1"/>
  <c r="F36" i="12" s="1"/>
  <c r="D15" i="12" a="1"/>
  <c r="D15" i="12" s="1"/>
  <c r="F8" i="12" a="1"/>
  <c r="F8" i="12" s="1"/>
  <c r="F46" i="12" a="1"/>
  <c r="F46" i="12" s="1"/>
  <c r="D8" i="12" a="1"/>
  <c r="D8" i="12" s="1"/>
  <c r="E8" i="12" s="1"/>
  <c r="F375" i="12" a="1"/>
  <c r="F375" i="12" s="1"/>
  <c r="F143" i="12" a="1"/>
  <c r="F143" i="12" s="1"/>
  <c r="D103" i="12" a="1"/>
  <c r="D103" i="12" s="1"/>
  <c r="E103" i="12" s="1"/>
  <c r="F70" i="12" a="1"/>
  <c r="F70" i="12" s="1"/>
  <c r="F43" i="12" a="1"/>
  <c r="F43" i="12" s="1"/>
  <c r="F17" i="12" a="1"/>
  <c r="F17" i="12" s="1"/>
  <c r="F11" i="12" a="1"/>
  <c r="F11" i="12" s="1"/>
  <c r="D7" i="12" a="1"/>
  <c r="D7" i="12" s="1"/>
  <c r="F10" i="12" a="1"/>
  <c r="F10" i="12" s="1"/>
  <c r="D10" i="12" a="1"/>
  <c r="D10" i="12" s="1"/>
  <c r="E10" i="12" s="1"/>
  <c r="F5" i="12" a="1"/>
  <c r="F5" i="12" s="1"/>
  <c r="F7" i="12" a="1"/>
  <c r="F7" i="12" s="1"/>
  <c r="Z582" i="12" a="1"/>
  <c r="Z582" i="12" s="1"/>
  <c r="Z583" i="12" a="1"/>
  <c r="Z583" i="12" s="1"/>
  <c r="Z581" i="12" a="1"/>
  <c r="Z581" i="12" s="1"/>
  <c r="F427" i="9"/>
  <c r="F429" i="9" s="1"/>
  <c r="Z568" i="9"/>
  <c r="D67" i="8" s="1"/>
  <c r="D9" i="8"/>
  <c r="D12" i="8" s="1"/>
  <c r="E113" i="9"/>
  <c r="E119" i="9"/>
  <c r="E116" i="9"/>
  <c r="Y502" i="9"/>
  <c r="Y498" i="9"/>
  <c r="F268" i="9"/>
  <c r="Y515" i="9" s="1"/>
  <c r="F260" i="9"/>
  <c r="E117" i="9"/>
  <c r="Y497" i="9"/>
  <c r="F27" i="9"/>
  <c r="F363" i="9"/>
  <c r="E363" i="9" s="1"/>
  <c r="E120" i="9"/>
  <c r="Z520" i="9"/>
  <c r="E115" i="9"/>
  <c r="Y504" i="9"/>
  <c r="Y505" i="9"/>
  <c r="F327" i="9"/>
  <c r="E118" i="9"/>
  <c r="E425" i="9"/>
  <c r="F484" i="9"/>
  <c r="E484" i="9" s="1"/>
  <c r="E464" i="9"/>
  <c r="E121" i="9"/>
  <c r="F305" i="9"/>
  <c r="D27" i="9"/>
  <c r="E78" i="9" s="1"/>
  <c r="E13" i="9"/>
  <c r="Z539" i="9"/>
  <c r="D65" i="8" s="1"/>
  <c r="Y500" i="9"/>
  <c r="Z553" i="9"/>
  <c r="E380" i="9"/>
  <c r="D385" i="9"/>
  <c r="E406" i="9"/>
  <c r="Y499" i="9"/>
  <c r="F74" i="9"/>
  <c r="D24" i="9"/>
  <c r="E82" i="9" s="1"/>
  <c r="D82" i="9" s="1"/>
  <c r="E97" i="9"/>
  <c r="D109" i="9"/>
  <c r="D106" i="9"/>
  <c r="E106" i="9" s="1"/>
  <c r="Z506" i="9"/>
  <c r="Y496" i="9"/>
  <c r="E122" i="9"/>
  <c r="Y503" i="9"/>
  <c r="F156" i="9"/>
  <c r="Y501" i="9"/>
  <c r="N97" i="9"/>
  <c r="M97" i="9"/>
  <c r="R94" i="9"/>
  <c r="R97" i="9" s="1"/>
  <c r="R98" i="9" s="1"/>
  <c r="S94" i="9"/>
  <c r="S97" i="9" s="1"/>
  <c r="S98" i="9" s="1"/>
  <c r="S103" i="9"/>
  <c r="N37" i="9"/>
  <c r="AF502" i="9"/>
  <c r="S453" i="12"/>
  <c r="N114" i="9"/>
  <c r="N32" i="9"/>
  <c r="AF521" i="12"/>
  <c r="AF508" i="12"/>
  <c r="S463" i="12"/>
  <c r="L256" i="9"/>
  <c r="N6" i="9"/>
  <c r="N31" i="9"/>
  <c r="N252" i="9"/>
  <c r="M252" i="9"/>
  <c r="D29" i="8"/>
  <c r="AH561" i="9"/>
  <c r="AI561" i="9" s="1"/>
  <c r="R252" i="9"/>
  <c r="E28" i="2"/>
  <c r="K372" i="9"/>
  <c r="M372" i="9"/>
  <c r="K377" i="9"/>
  <c r="M377" i="9"/>
  <c r="L24" i="9"/>
  <c r="N21" i="9"/>
  <c r="N321" i="9"/>
  <c r="N322" i="9" s="1"/>
  <c r="N39" i="9"/>
  <c r="K374" i="9"/>
  <c r="M374" i="9"/>
  <c r="K9" i="9"/>
  <c r="M9" i="9"/>
  <c r="N425" i="9"/>
  <c r="K383" i="9"/>
  <c r="M383" i="9"/>
  <c r="N38" i="9"/>
  <c r="K8" i="9"/>
  <c r="M8" i="9"/>
  <c r="K376" i="9"/>
  <c r="M376" i="9"/>
  <c r="K384" i="9"/>
  <c r="M384" i="9"/>
  <c r="N54" i="9"/>
  <c r="K326" i="9"/>
  <c r="M40" i="22" s="1"/>
  <c r="M318" i="9"/>
  <c r="K40" i="9"/>
  <c r="N40" i="9"/>
  <c r="N316" i="9"/>
  <c r="AI540" i="9"/>
  <c r="K373" i="9"/>
  <c r="M373" i="9"/>
  <c r="N8" i="9"/>
  <c r="K17" i="9"/>
  <c r="M17" i="9"/>
  <c r="L361" i="9"/>
  <c r="N344" i="9"/>
  <c r="N361" i="9" s="1"/>
  <c r="L250" i="9"/>
  <c r="K251" i="9"/>
  <c r="K259" i="9"/>
  <c r="M259" i="9" s="1"/>
  <c r="L380" i="9"/>
  <c r="K248" i="9"/>
  <c r="J259" i="9"/>
  <c r="C15" i="8"/>
  <c r="L123" i="9"/>
  <c r="S123" i="9" s="1"/>
  <c r="L322" i="9"/>
  <c r="K6" i="9"/>
  <c r="L425" i="9"/>
  <c r="L319" i="9"/>
  <c r="K375" i="9"/>
  <c r="L72" i="9"/>
  <c r="L247" i="9"/>
  <c r="L164" i="9"/>
  <c r="K7" i="9"/>
  <c r="L303" i="9"/>
  <c r="N303" i="9" s="1"/>
  <c r="L136" i="9"/>
  <c r="L54" i="9"/>
  <c r="L342" i="9"/>
  <c r="J380" i="9"/>
  <c r="M380" i="9" s="1"/>
  <c r="K371" i="9"/>
  <c r="L41" i="9"/>
  <c r="N41" i="9" s="1"/>
  <c r="L154" i="9"/>
  <c r="S154" i="9" s="1"/>
  <c r="L316" i="9"/>
  <c r="L263" i="9"/>
  <c r="K15" i="9"/>
  <c r="L284" i="9"/>
  <c r="L406" i="9"/>
  <c r="N406" i="9" s="1"/>
  <c r="L253" i="9"/>
  <c r="N253" i="9" s="1"/>
  <c r="D25" i="8"/>
  <c r="R377" i="9"/>
  <c r="R375" i="9"/>
  <c r="R372" i="9"/>
  <c r="E24" i="8"/>
  <c r="C40" i="8"/>
  <c r="K377" i="12"/>
  <c r="AF500" i="12"/>
  <c r="S413" i="9"/>
  <c r="S50" i="9"/>
  <c r="AF516" i="9"/>
  <c r="B21" i="2"/>
  <c r="S355" i="9"/>
  <c r="S462" i="9"/>
  <c r="S373" i="9"/>
  <c r="K40" i="12"/>
  <c r="S290" i="9"/>
  <c r="S454" i="9"/>
  <c r="S61" i="9"/>
  <c r="AF528" i="9"/>
  <c r="S470" i="9"/>
  <c r="S44" i="9"/>
  <c r="AF510" i="9"/>
  <c r="S378" i="9"/>
  <c r="S350" i="9"/>
  <c r="S21" i="9"/>
  <c r="AF500" i="9"/>
  <c r="S333" i="9"/>
  <c r="K11" i="12"/>
  <c r="L24" i="12"/>
  <c r="S349" i="12"/>
  <c r="AF538" i="9"/>
  <c r="AF537" i="9"/>
  <c r="AF513" i="9"/>
  <c r="AF505" i="9"/>
  <c r="AH505" i="9" s="1"/>
  <c r="AF503" i="9"/>
  <c r="AF584" i="9"/>
  <c r="AF582" i="9"/>
  <c r="AF550" i="9"/>
  <c r="AF514" i="9"/>
  <c r="AF551" i="9"/>
  <c r="AF519" i="9"/>
  <c r="AF512" i="9"/>
  <c r="AF566" i="9"/>
  <c r="AF565" i="9"/>
  <c r="AF504" i="9"/>
  <c r="AF564" i="9"/>
  <c r="AF536" i="9"/>
  <c r="AH583" i="9"/>
  <c r="AI583" i="9" s="1"/>
  <c r="AF552" i="9"/>
  <c r="S384" i="9"/>
  <c r="S477" i="9"/>
  <c r="S65" i="9"/>
  <c r="AF532" i="9"/>
  <c r="S273" i="9"/>
  <c r="S379" i="9"/>
  <c r="L250" i="12"/>
  <c r="L72" i="12"/>
  <c r="J259" i="12"/>
  <c r="S341" i="12"/>
  <c r="S413" i="12"/>
  <c r="D21" i="8"/>
  <c r="D27" i="8" s="1"/>
  <c r="D30" i="8"/>
  <c r="R384" i="9"/>
  <c r="R374" i="12"/>
  <c r="E11" i="8"/>
  <c r="D64" i="8"/>
  <c r="E40" i="8"/>
  <c r="E38" i="8"/>
  <c r="R378" i="9"/>
  <c r="R374" i="9"/>
  <c r="AF499" i="12"/>
  <c r="AF502" i="12"/>
  <c r="E44" i="8"/>
  <c r="K259" i="12"/>
  <c r="K248" i="12"/>
  <c r="S294" i="9"/>
  <c r="E16" i="2"/>
  <c r="S359" i="9"/>
  <c r="S277" i="9"/>
  <c r="E20" i="2"/>
  <c r="K10" i="12"/>
  <c r="S353" i="9"/>
  <c r="AF563" i="9"/>
  <c r="S407" i="9"/>
  <c r="S340" i="9"/>
  <c r="S467" i="9"/>
  <c r="S475" i="9"/>
  <c r="S60" i="9"/>
  <c r="AH526" i="9"/>
  <c r="AI526" i="9" s="1"/>
  <c r="S331" i="9"/>
  <c r="S397" i="9"/>
  <c r="S80" i="9"/>
  <c r="S399" i="9"/>
  <c r="S48" i="9"/>
  <c r="S338" i="9"/>
  <c r="S255" i="9"/>
  <c r="S358" i="9"/>
  <c r="AF498" i="12"/>
  <c r="L41" i="12"/>
  <c r="AF496" i="12"/>
  <c r="L406" i="12"/>
  <c r="S276" i="9"/>
  <c r="S398" i="9"/>
  <c r="S481" i="9"/>
  <c r="S66" i="9"/>
  <c r="AH533" i="9"/>
  <c r="AI533" i="9" s="1"/>
  <c r="S274" i="9"/>
  <c r="K15" i="12"/>
  <c r="L259" i="12"/>
  <c r="L247" i="12"/>
  <c r="L253" i="12"/>
  <c r="L263" i="12"/>
  <c r="S357" i="9"/>
  <c r="E51" i="8"/>
  <c r="E57" i="8"/>
  <c r="R371" i="9"/>
  <c r="R376" i="9"/>
  <c r="E53" i="8"/>
  <c r="K8" i="12"/>
  <c r="K373" i="12"/>
  <c r="S460" i="9"/>
  <c r="AF501" i="9"/>
  <c r="S282" i="9"/>
  <c r="AF498" i="9"/>
  <c r="S472" i="9"/>
  <c r="S335" i="9"/>
  <c r="S288" i="9"/>
  <c r="S403" i="9"/>
  <c r="S354" i="9"/>
  <c r="S394" i="9"/>
  <c r="E54" i="8"/>
  <c r="R383" i="9"/>
  <c r="E45" i="8"/>
  <c r="D4" i="8"/>
  <c r="D43" i="8"/>
  <c r="D46" i="8" s="1"/>
  <c r="C54" i="8"/>
  <c r="K374" i="12"/>
  <c r="S405" i="9"/>
  <c r="S352" i="9"/>
  <c r="S297" i="9"/>
  <c r="S287" i="9"/>
  <c r="C47" i="8"/>
  <c r="S15" i="9"/>
  <c r="S302" i="9"/>
  <c r="S337" i="9"/>
  <c r="S424" i="9"/>
  <c r="S402" i="9"/>
  <c r="S474" i="9"/>
  <c r="S79" i="9"/>
  <c r="S395" i="9"/>
  <c r="S295" i="9"/>
  <c r="S422" i="9"/>
  <c r="AF567" i="12"/>
  <c r="C28" i="8"/>
  <c r="K17" i="12"/>
  <c r="AF558" i="9"/>
  <c r="S415" i="9"/>
  <c r="S57" i="9"/>
  <c r="AF523" i="9"/>
  <c r="S262" i="9"/>
  <c r="S263" i="9" s="1"/>
  <c r="S412" i="9"/>
  <c r="AF563" i="12"/>
  <c r="S22" i="9"/>
  <c r="S291" i="9"/>
  <c r="AF527" i="9"/>
  <c r="S420" i="9"/>
  <c r="L342" i="12"/>
  <c r="K342" i="12" s="1"/>
  <c r="AH535" i="9"/>
  <c r="AI535" i="9" s="1"/>
  <c r="S344" i="9"/>
  <c r="K101" i="12"/>
  <c r="K99" i="12"/>
  <c r="S290" i="12"/>
  <c r="S372" i="12"/>
  <c r="R379" i="9"/>
  <c r="E7" i="8"/>
  <c r="C58" i="8"/>
  <c r="C52" i="8"/>
  <c r="K376" i="12"/>
  <c r="J380" i="12"/>
  <c r="K371" i="12"/>
  <c r="S300" i="9"/>
  <c r="S372" i="9"/>
  <c r="S279" i="9"/>
  <c r="C45" i="8"/>
  <c r="S414" i="9"/>
  <c r="S383" i="9"/>
  <c r="AF529" i="9"/>
  <c r="S62" i="9"/>
  <c r="S411" i="9"/>
  <c r="S58" i="9"/>
  <c r="AF524" i="9"/>
  <c r="S47" i="9"/>
  <c r="C42" i="8"/>
  <c r="S258" i="9"/>
  <c r="AF501" i="12"/>
  <c r="S286" i="9"/>
  <c r="S408" i="9"/>
  <c r="S352" i="12"/>
  <c r="AF534" i="9"/>
  <c r="S67" i="9"/>
  <c r="S343" i="9"/>
  <c r="AF557" i="12"/>
  <c r="L284" i="12"/>
  <c r="K95" i="12"/>
  <c r="S275" i="12"/>
  <c r="R448" i="9"/>
  <c r="E58" i="8"/>
  <c r="E52" i="8"/>
  <c r="R373" i="9"/>
  <c r="R249" i="9"/>
  <c r="D56" i="8"/>
  <c r="L83" i="12"/>
  <c r="AF558" i="12"/>
  <c r="K326" i="12"/>
  <c r="M40" i="23" s="1"/>
  <c r="B44" i="2"/>
  <c r="B53" i="2" s="1"/>
  <c r="AF499" i="9"/>
  <c r="S360" i="9"/>
  <c r="S281" i="9"/>
  <c r="S298" i="9"/>
  <c r="S46" i="9"/>
  <c r="S388" i="9"/>
  <c r="R388" i="9" s="1"/>
  <c r="S466" i="9"/>
  <c r="S404" i="9"/>
  <c r="K12" i="12"/>
  <c r="S293" i="9"/>
  <c r="S81" i="9"/>
  <c r="S471" i="9"/>
  <c r="AF511" i="9"/>
  <c r="S45" i="9"/>
  <c r="S455" i="9"/>
  <c r="S419" i="9"/>
  <c r="S275" i="9"/>
  <c r="S423" i="9"/>
  <c r="S76" i="9"/>
  <c r="AF559" i="9"/>
  <c r="S458" i="9"/>
  <c r="S297" i="12"/>
  <c r="S345" i="9"/>
  <c r="AF527" i="12"/>
  <c r="L380" i="12"/>
  <c r="L123" i="12"/>
  <c r="S123" i="12" s="1"/>
  <c r="E41" i="8"/>
  <c r="K6" i="12"/>
  <c r="J24" i="12"/>
  <c r="AF559" i="12"/>
  <c r="C53" i="8"/>
  <c r="K384" i="12"/>
  <c r="B30" i="2"/>
  <c r="S453" i="9"/>
  <c r="S51" i="9"/>
  <c r="AF517" i="9"/>
  <c r="S375" i="9"/>
  <c r="S339" i="9"/>
  <c r="S396" i="9"/>
  <c r="C59" i="8"/>
  <c r="S52" i="9"/>
  <c r="AF518" i="9"/>
  <c r="S330" i="9"/>
  <c r="S400" i="9"/>
  <c r="S478" i="9"/>
  <c r="C24" i="8"/>
  <c r="S410" i="9"/>
  <c r="S349" i="9"/>
  <c r="K9" i="12"/>
  <c r="S53" i="9"/>
  <c r="S332" i="9"/>
  <c r="S463" i="9"/>
  <c r="S461" i="9"/>
  <c r="S289" i="9"/>
  <c r="S456" i="9"/>
  <c r="S378" i="12"/>
  <c r="L136" i="12"/>
  <c r="S136" i="12" s="1"/>
  <c r="L256" i="12"/>
  <c r="S78" i="9"/>
  <c r="AF557" i="9"/>
  <c r="S334" i="9"/>
  <c r="L482" i="9"/>
  <c r="K482" i="9" s="1"/>
  <c r="S465" i="9"/>
  <c r="S346" i="9"/>
  <c r="S295" i="12"/>
  <c r="S298" i="12"/>
  <c r="L361" i="12"/>
  <c r="K361" i="12" s="1"/>
  <c r="S410" i="12"/>
  <c r="L322" i="12"/>
  <c r="D13" i="8"/>
  <c r="D5" i="8"/>
  <c r="D8" i="8" s="1"/>
  <c r="K7" i="12"/>
  <c r="C51" i="8"/>
  <c r="C57" i="8"/>
  <c r="K372" i="12"/>
  <c r="K375" i="12"/>
  <c r="S249" i="9"/>
  <c r="S250" i="9" s="1"/>
  <c r="S23" i="9"/>
  <c r="E42" i="2"/>
  <c r="AF567" i="9"/>
  <c r="S401" i="9"/>
  <c r="S418" i="9"/>
  <c r="S457" i="9"/>
  <c r="S70" i="9"/>
  <c r="S409" i="9"/>
  <c r="S452" i="9"/>
  <c r="L464" i="9"/>
  <c r="S283" i="9"/>
  <c r="L106" i="12"/>
  <c r="AF562" i="9"/>
  <c r="S417" i="9"/>
  <c r="S43" i="9"/>
  <c r="S351" i="9"/>
  <c r="C7" i="8"/>
  <c r="AF496" i="9"/>
  <c r="AF521" i="9"/>
  <c r="S55" i="9"/>
  <c r="S280" i="9"/>
  <c r="S252" i="9"/>
  <c r="S253" i="9" s="1"/>
  <c r="S292" i="9"/>
  <c r="S476" i="9"/>
  <c r="AF560" i="12"/>
  <c r="L303" i="12"/>
  <c r="S356" i="9"/>
  <c r="S469" i="9"/>
  <c r="S63" i="9"/>
  <c r="AF530" i="9"/>
  <c r="S347" i="9"/>
  <c r="S388" i="12"/>
  <c r="R388" i="12" s="1"/>
  <c r="L316" i="12"/>
  <c r="L319" i="12"/>
  <c r="C41" i="8"/>
  <c r="K383" i="12"/>
  <c r="S336" i="9"/>
  <c r="S376" i="9"/>
  <c r="S56" i="9"/>
  <c r="AF522" i="9"/>
  <c r="S77" i="9"/>
  <c r="AF560" i="9"/>
  <c r="S40" i="9"/>
  <c r="B16" i="2"/>
  <c r="R15" i="9"/>
  <c r="S416" i="9"/>
  <c r="S480" i="9"/>
  <c r="S468" i="9"/>
  <c r="S49" i="9"/>
  <c r="AF515" i="9"/>
  <c r="S459" i="9"/>
  <c r="S341" i="9"/>
  <c r="AF497" i="12"/>
  <c r="S278" i="9"/>
  <c r="AF525" i="9"/>
  <c r="S59" i="9"/>
  <c r="S371" i="9"/>
  <c r="S42" i="9"/>
  <c r="AF508" i="9"/>
  <c r="S71" i="9"/>
  <c r="S377" i="9"/>
  <c r="S301" i="9"/>
  <c r="S285" i="9"/>
  <c r="C11" i="8"/>
  <c r="AF497" i="9"/>
  <c r="S296" i="9"/>
  <c r="S479" i="9"/>
  <c r="K94" i="12"/>
  <c r="S9" i="9"/>
  <c r="S374" i="9"/>
  <c r="S473" i="9"/>
  <c r="S64" i="9"/>
  <c r="AF531" i="9"/>
  <c r="S272" i="9"/>
  <c r="C44" i="8"/>
  <c r="S348" i="9"/>
  <c r="L164" i="12"/>
  <c r="S164" i="12" s="1"/>
  <c r="AF562" i="12"/>
  <c r="L54" i="12"/>
  <c r="L425" i="12"/>
  <c r="Z562" i="12" l="1"/>
  <c r="AN557" i="12"/>
  <c r="AN558" i="12"/>
  <c r="AO558" i="12" s="1"/>
  <c r="AN567" i="12"/>
  <c r="AN527" i="12"/>
  <c r="AN562" i="12"/>
  <c r="AN563" i="12"/>
  <c r="AN508" i="12"/>
  <c r="AO508" i="12" s="1"/>
  <c r="AN559" i="12"/>
  <c r="AN521" i="12"/>
  <c r="AO521" i="12" s="1"/>
  <c r="AN560" i="12"/>
  <c r="AF487" i="12"/>
  <c r="K39" i="12"/>
  <c r="K82" i="12"/>
  <c r="J82" i="12" s="1"/>
  <c r="AN567" i="9"/>
  <c r="D187" i="12"/>
  <c r="N187" i="12"/>
  <c r="N197" i="12"/>
  <c r="F209" i="12"/>
  <c r="N209" i="12" s="1"/>
  <c r="F438" i="12"/>
  <c r="N437" i="12"/>
  <c r="N438" i="12" s="1"/>
  <c r="N230" i="12"/>
  <c r="N237" i="12" s="1"/>
  <c r="F237" i="12"/>
  <c r="N210" i="12"/>
  <c r="F227" i="12"/>
  <c r="N227" i="12" s="1"/>
  <c r="D186" i="12"/>
  <c r="F196" i="12"/>
  <c r="N186" i="12"/>
  <c r="E175" i="12"/>
  <c r="D182" i="12"/>
  <c r="M175" i="12"/>
  <c r="F444" i="12"/>
  <c r="N443" i="12"/>
  <c r="N444" i="12" s="1"/>
  <c r="E177" i="12"/>
  <c r="M177" i="12"/>
  <c r="F239" i="9"/>
  <c r="N239" i="9" s="1"/>
  <c r="N229" i="9"/>
  <c r="E179" i="12"/>
  <c r="M179" i="12"/>
  <c r="F441" i="12"/>
  <c r="N440" i="12"/>
  <c r="N441" i="12" s="1"/>
  <c r="S13" i="9"/>
  <c r="S14" i="9" s="1"/>
  <c r="P38" i="12"/>
  <c r="P32" i="12"/>
  <c r="P33" i="12"/>
  <c r="P36" i="12"/>
  <c r="P34" i="12"/>
  <c r="P37" i="12"/>
  <c r="N326" i="9"/>
  <c r="N327" i="9" s="1"/>
  <c r="AH536" i="9"/>
  <c r="N136" i="9"/>
  <c r="S136" i="9"/>
  <c r="AH550" i="9"/>
  <c r="AN550" i="9"/>
  <c r="AH517" i="9"/>
  <c r="AI517" i="9" s="1"/>
  <c r="AN517" i="9"/>
  <c r="AO517" i="9" s="1"/>
  <c r="AH510" i="9"/>
  <c r="AI510" i="9" s="1"/>
  <c r="AN510" i="9"/>
  <c r="AO510" i="9" s="1"/>
  <c r="AH509" i="9"/>
  <c r="AI509" i="9" s="1"/>
  <c r="AN509" i="9"/>
  <c r="AO509" i="9" s="1"/>
  <c r="AH513" i="9"/>
  <c r="AN513" i="9"/>
  <c r="N284" i="9"/>
  <c r="K284" i="9"/>
  <c r="AH511" i="9"/>
  <c r="AI511" i="9" s="1"/>
  <c r="AN511" i="9"/>
  <c r="AH584" i="9"/>
  <c r="AN584" i="9"/>
  <c r="AH516" i="9"/>
  <c r="AI516" i="9" s="1"/>
  <c r="AN516" i="9"/>
  <c r="AO516" i="9" s="1"/>
  <c r="AH559" i="9"/>
  <c r="AI559" i="9" s="1"/>
  <c r="AN559" i="9"/>
  <c r="AH529" i="9"/>
  <c r="AI529" i="9" s="1"/>
  <c r="AN529" i="9"/>
  <c r="AH565" i="9"/>
  <c r="AI565" i="9" s="1"/>
  <c r="AN565" i="9"/>
  <c r="AH537" i="9"/>
  <c r="C32" i="8"/>
  <c r="F32" i="8" s="1"/>
  <c r="H32" i="8" s="1"/>
  <c r="S164" i="9"/>
  <c r="AH525" i="9"/>
  <c r="AI525" i="9" s="1"/>
  <c r="AN525" i="9"/>
  <c r="AO525" i="9" s="1"/>
  <c r="AH524" i="9"/>
  <c r="AI524" i="9" s="1"/>
  <c r="AN524" i="9"/>
  <c r="AO524" i="9" s="1"/>
  <c r="AH566" i="9"/>
  <c r="AI566" i="9" s="1"/>
  <c r="AN566" i="9"/>
  <c r="AH538" i="9"/>
  <c r="AH528" i="9"/>
  <c r="AI528" i="9" s="1"/>
  <c r="AN528" i="9"/>
  <c r="AO528" i="9" s="1"/>
  <c r="AH552" i="9"/>
  <c r="AN552" i="9"/>
  <c r="AH527" i="9"/>
  <c r="AN527" i="9"/>
  <c r="AH518" i="9"/>
  <c r="AI518" i="9" s="1"/>
  <c r="AN518" i="9"/>
  <c r="AO518" i="9" s="1"/>
  <c r="AH512" i="9"/>
  <c r="AN512" i="9"/>
  <c r="N259" i="9"/>
  <c r="N260" i="9" s="1"/>
  <c r="N164" i="9"/>
  <c r="AH521" i="9"/>
  <c r="AN521" i="9"/>
  <c r="AO521" i="9" s="1"/>
  <c r="AH560" i="9"/>
  <c r="AI560" i="9" s="1"/>
  <c r="AN560" i="9"/>
  <c r="AH564" i="9"/>
  <c r="AI564" i="9" s="1"/>
  <c r="AN564" i="9"/>
  <c r="AH534" i="9"/>
  <c r="AI534" i="9" s="1"/>
  <c r="AN534" i="9"/>
  <c r="AO534" i="9" s="1"/>
  <c r="AH562" i="9"/>
  <c r="AI562" i="9" s="1"/>
  <c r="AN562" i="9"/>
  <c r="S106" i="12"/>
  <c r="S107" i="12" s="1"/>
  <c r="J114" i="12"/>
  <c r="K37" i="12"/>
  <c r="K38" i="12"/>
  <c r="K34" i="12"/>
  <c r="K31" i="12"/>
  <c r="K32" i="12"/>
  <c r="K36" i="12"/>
  <c r="K33" i="12"/>
  <c r="AH532" i="9"/>
  <c r="AI532" i="9" s="1"/>
  <c r="AN532" i="9"/>
  <c r="AO532" i="9" s="1"/>
  <c r="AH519" i="9"/>
  <c r="S24" i="12"/>
  <c r="S25" i="12" s="1"/>
  <c r="J32" i="12"/>
  <c r="S24" i="9"/>
  <c r="S25" i="9" s="1"/>
  <c r="J32" i="9"/>
  <c r="AH582" i="9"/>
  <c r="AN582" i="9"/>
  <c r="AH557" i="9"/>
  <c r="AI557" i="9" s="1"/>
  <c r="AN557" i="9"/>
  <c r="AH522" i="9"/>
  <c r="AI522" i="9" s="1"/>
  <c r="AN522" i="9"/>
  <c r="AO522" i="9" s="1"/>
  <c r="AH523" i="9"/>
  <c r="AI523" i="9" s="1"/>
  <c r="AN523" i="9"/>
  <c r="AO523" i="9" s="1"/>
  <c r="AH551" i="9"/>
  <c r="AN551" i="9"/>
  <c r="AH558" i="9"/>
  <c r="AI558" i="9" s="1"/>
  <c r="AN558" i="9"/>
  <c r="AO558" i="9" s="1"/>
  <c r="AH530" i="9"/>
  <c r="AI530" i="9" s="1"/>
  <c r="AN530" i="9"/>
  <c r="AO530" i="9" s="1"/>
  <c r="AH563" i="9"/>
  <c r="AI563" i="9" s="1"/>
  <c r="AN563" i="9"/>
  <c r="AH515" i="9"/>
  <c r="AI515" i="9" s="1"/>
  <c r="AN515" i="9"/>
  <c r="AO515" i="9" s="1"/>
  <c r="AH531" i="9"/>
  <c r="AI531" i="9" s="1"/>
  <c r="AN531" i="9"/>
  <c r="AO531" i="9" s="1"/>
  <c r="AH508" i="9"/>
  <c r="AI508" i="9" s="1"/>
  <c r="AN508" i="9"/>
  <c r="AO508" i="9" s="1"/>
  <c r="AH514" i="9"/>
  <c r="AN514" i="9"/>
  <c r="AE501" i="12"/>
  <c r="AM501" i="12" s="1"/>
  <c r="AN501" i="12"/>
  <c r="AO501" i="12" s="1"/>
  <c r="AE502" i="12"/>
  <c r="AM502" i="12" s="1"/>
  <c r="AN502" i="12"/>
  <c r="AO502" i="12" s="1"/>
  <c r="AH503" i="9"/>
  <c r="AN503" i="9"/>
  <c r="AO503" i="9" s="1"/>
  <c r="AE503" i="9"/>
  <c r="AM503" i="9" s="1"/>
  <c r="AE499" i="12"/>
  <c r="AM499" i="12" s="1"/>
  <c r="AN499" i="12"/>
  <c r="AO499" i="12" s="1"/>
  <c r="AH501" i="9"/>
  <c r="AI501" i="9" s="1"/>
  <c r="AE501" i="9"/>
  <c r="AM501" i="9" s="1"/>
  <c r="AN501" i="9"/>
  <c r="AO501" i="9" s="1"/>
  <c r="AH502" i="9"/>
  <c r="AI502" i="9" s="1"/>
  <c r="AE502" i="9"/>
  <c r="AM502" i="9" s="1"/>
  <c r="AN502" i="9"/>
  <c r="AO502" i="9" s="1"/>
  <c r="AN496" i="12"/>
  <c r="AO496" i="12" s="1"/>
  <c r="AE496" i="12"/>
  <c r="AM496" i="12" s="1"/>
  <c r="AH497" i="9"/>
  <c r="AI497" i="9" s="1"/>
  <c r="AE497" i="9"/>
  <c r="AM497" i="9" s="1"/>
  <c r="AN497" i="9"/>
  <c r="AO497" i="9" s="1"/>
  <c r="AN497" i="12"/>
  <c r="AO497" i="12" s="1"/>
  <c r="AE497" i="12"/>
  <c r="AM497" i="12" s="1"/>
  <c r="AH498" i="9"/>
  <c r="AI498" i="9" s="1"/>
  <c r="AE498" i="9"/>
  <c r="AM498" i="9" s="1"/>
  <c r="AN498" i="9"/>
  <c r="AO498" i="9" s="1"/>
  <c r="AN496" i="9"/>
  <c r="AO496" i="9" s="1"/>
  <c r="AE496" i="9"/>
  <c r="AM496" i="9" s="1"/>
  <c r="AH499" i="9"/>
  <c r="AI499" i="9" s="1"/>
  <c r="AE499" i="9"/>
  <c r="AM499" i="9" s="1"/>
  <c r="AN499" i="9"/>
  <c r="AO499" i="9" s="1"/>
  <c r="AN498" i="12"/>
  <c r="AO498" i="12" s="1"/>
  <c r="AE498" i="12"/>
  <c r="AM498" i="12" s="1"/>
  <c r="AE500" i="12"/>
  <c r="AM500" i="12" s="1"/>
  <c r="AN500" i="12"/>
  <c r="AH504" i="9"/>
  <c r="AE504" i="9"/>
  <c r="AM504" i="9" s="1"/>
  <c r="AN504" i="9"/>
  <c r="AH500" i="9"/>
  <c r="AI500" i="9" s="1"/>
  <c r="AN500" i="9"/>
  <c r="AE500" i="9"/>
  <c r="AM500" i="9" s="1"/>
  <c r="P74" i="12"/>
  <c r="P72" i="12"/>
  <c r="P54" i="12"/>
  <c r="P41" i="12"/>
  <c r="AH496" i="9"/>
  <c r="AI496" i="9" s="1"/>
  <c r="AL494" i="12"/>
  <c r="S13" i="12"/>
  <c r="S14" i="12" s="1"/>
  <c r="F487" i="9"/>
  <c r="E191" i="12"/>
  <c r="P188" i="12"/>
  <c r="E188" i="12"/>
  <c r="K190" i="12"/>
  <c r="E187" i="12"/>
  <c r="E190" i="12"/>
  <c r="P187" i="12"/>
  <c r="K191" i="12"/>
  <c r="E189" i="12"/>
  <c r="P189" i="12"/>
  <c r="K189" i="12"/>
  <c r="E186" i="12"/>
  <c r="K188" i="12"/>
  <c r="P191" i="12"/>
  <c r="E192" i="12"/>
  <c r="P190" i="12"/>
  <c r="K192" i="12"/>
  <c r="K186" i="12"/>
  <c r="P186" i="12"/>
  <c r="P192" i="12"/>
  <c r="K187" i="12"/>
  <c r="J186" i="12"/>
  <c r="J187" i="12"/>
  <c r="P27" i="12"/>
  <c r="K195" i="12"/>
  <c r="P193" i="12"/>
  <c r="P194" i="12"/>
  <c r="P195" i="12"/>
  <c r="K193" i="12"/>
  <c r="K194" i="12"/>
  <c r="N182" i="12"/>
  <c r="E196" i="9"/>
  <c r="E227" i="9"/>
  <c r="E229" i="9"/>
  <c r="E209" i="9"/>
  <c r="N180" i="12"/>
  <c r="E136" i="9"/>
  <c r="Q85" i="12"/>
  <c r="P24" i="12"/>
  <c r="P31" i="12"/>
  <c r="AL538" i="9"/>
  <c r="AO538" i="9" s="1"/>
  <c r="AL537" i="9"/>
  <c r="AO537" i="9" s="1"/>
  <c r="AL536" i="9"/>
  <c r="AO536" i="9" s="1"/>
  <c r="AL519" i="9"/>
  <c r="AL505" i="9"/>
  <c r="AK505" i="9" s="1"/>
  <c r="K114" i="12"/>
  <c r="P122" i="12"/>
  <c r="P113" i="12"/>
  <c r="P114" i="12"/>
  <c r="P115" i="12"/>
  <c r="P117" i="12"/>
  <c r="P119" i="12"/>
  <c r="P116" i="12"/>
  <c r="P118" i="12"/>
  <c r="P120" i="12"/>
  <c r="P121" i="12"/>
  <c r="R99" i="12"/>
  <c r="M99" i="12"/>
  <c r="L109" i="12"/>
  <c r="S458" i="12"/>
  <c r="S477" i="12"/>
  <c r="S94" i="12"/>
  <c r="S97" i="12" s="1"/>
  <c r="S98" i="12" s="1"/>
  <c r="Z567" i="12"/>
  <c r="R377" i="12"/>
  <c r="S457" i="12"/>
  <c r="S473" i="12"/>
  <c r="S467" i="12"/>
  <c r="R378" i="12"/>
  <c r="S252" i="12"/>
  <c r="S253" i="12" s="1"/>
  <c r="S475" i="12"/>
  <c r="S476" i="12"/>
  <c r="R379" i="12"/>
  <c r="S481" i="12"/>
  <c r="S468" i="12"/>
  <c r="N83" i="9"/>
  <c r="AH567" i="9"/>
  <c r="AI567" i="9" s="1"/>
  <c r="AD567" i="9"/>
  <c r="S455" i="12"/>
  <c r="S291" i="12"/>
  <c r="S459" i="12"/>
  <c r="S478" i="12"/>
  <c r="S472" i="12"/>
  <c r="S470" i="12"/>
  <c r="S469" i="12"/>
  <c r="S480" i="12"/>
  <c r="F250" i="12"/>
  <c r="S77" i="12"/>
  <c r="S466" i="12"/>
  <c r="Z518" i="12"/>
  <c r="E15" i="12"/>
  <c r="K116" i="12"/>
  <c r="K117" i="12"/>
  <c r="Z515" i="12"/>
  <c r="E109" i="9"/>
  <c r="R259" i="12"/>
  <c r="R372" i="12"/>
  <c r="S249" i="12"/>
  <c r="S250" i="12" s="1"/>
  <c r="S460" i="12"/>
  <c r="AH527" i="12"/>
  <c r="S471" i="12"/>
  <c r="S454" i="12"/>
  <c r="E372" i="12"/>
  <c r="E374" i="12"/>
  <c r="R12" i="12"/>
  <c r="S456" i="12"/>
  <c r="E154" i="9"/>
  <c r="R10" i="12"/>
  <c r="E376" i="12"/>
  <c r="S65" i="12"/>
  <c r="S72" i="12" s="1"/>
  <c r="S49" i="12"/>
  <c r="S54" i="12" s="1"/>
  <c r="S461" i="12"/>
  <c r="R9" i="12"/>
  <c r="S76" i="12"/>
  <c r="R8" i="12"/>
  <c r="R11" i="12"/>
  <c r="S462" i="12"/>
  <c r="E156" i="9"/>
  <c r="N291" i="12"/>
  <c r="Z516" i="12"/>
  <c r="E383" i="12"/>
  <c r="Z535" i="12"/>
  <c r="S78" i="12"/>
  <c r="S474" i="12"/>
  <c r="E123" i="9"/>
  <c r="K119" i="12"/>
  <c r="K115" i="12"/>
  <c r="K118" i="12"/>
  <c r="K113" i="12"/>
  <c r="N123" i="9"/>
  <c r="K123" i="9"/>
  <c r="R96" i="12"/>
  <c r="S406" i="12"/>
  <c r="F24" i="12"/>
  <c r="F256" i="12"/>
  <c r="Z509" i="12"/>
  <c r="E94" i="12"/>
  <c r="Z510" i="12"/>
  <c r="Z523" i="12"/>
  <c r="Z522" i="12"/>
  <c r="Z526" i="12"/>
  <c r="Z524" i="12"/>
  <c r="D10" i="8"/>
  <c r="Z530" i="12"/>
  <c r="E101" i="12"/>
  <c r="Z511" i="12"/>
  <c r="Z525" i="12"/>
  <c r="Z531" i="12"/>
  <c r="Z532" i="12"/>
  <c r="F154" i="12"/>
  <c r="E17" i="12"/>
  <c r="Z534" i="12"/>
  <c r="F83" i="12"/>
  <c r="Z559" i="12"/>
  <c r="Z561" i="12"/>
  <c r="F164" i="12"/>
  <c r="Z553" i="12"/>
  <c r="E375" i="12"/>
  <c r="Q342" i="12"/>
  <c r="S342" i="12" s="1"/>
  <c r="E6" i="12"/>
  <c r="F13" i="12"/>
  <c r="F136" i="12"/>
  <c r="F259" i="12"/>
  <c r="F247" i="12"/>
  <c r="S41" i="12"/>
  <c r="R380" i="12"/>
  <c r="Q482" i="12"/>
  <c r="P482" i="12" s="1"/>
  <c r="F123" i="12"/>
  <c r="Z498" i="12"/>
  <c r="F97" i="12"/>
  <c r="P326" i="12"/>
  <c r="Z565" i="12"/>
  <c r="Z538" i="12"/>
  <c r="Z513" i="12"/>
  <c r="Z503" i="12"/>
  <c r="Z537" i="12"/>
  <c r="Z512" i="12"/>
  <c r="Z536" i="12"/>
  <c r="Z519" i="12"/>
  <c r="Z505" i="12"/>
  <c r="Z566" i="12"/>
  <c r="Z514" i="12"/>
  <c r="Z504" i="12"/>
  <c r="E7" i="12"/>
  <c r="Z497" i="12"/>
  <c r="E96" i="12"/>
  <c r="F253" i="12"/>
  <c r="E326" i="12"/>
  <c r="F464" i="12"/>
  <c r="F284" i="12"/>
  <c r="E384" i="12"/>
  <c r="S326" i="12"/>
  <c r="S327" i="12" s="1"/>
  <c r="Q319" i="12"/>
  <c r="Q322" i="12"/>
  <c r="Z496" i="12"/>
  <c r="F41" i="12"/>
  <c r="Z500" i="12"/>
  <c r="Z508" i="12"/>
  <c r="F54" i="12"/>
  <c r="F72" i="12"/>
  <c r="Z521" i="12"/>
  <c r="F106" i="12"/>
  <c r="F263" i="12"/>
  <c r="F322" i="12"/>
  <c r="F406" i="12"/>
  <c r="F266" i="12"/>
  <c r="Q361" i="12"/>
  <c r="Z499" i="12"/>
  <c r="F342" i="12"/>
  <c r="F326" i="12"/>
  <c r="F319" i="12"/>
  <c r="F303" i="12"/>
  <c r="Q316" i="12"/>
  <c r="AL553" i="12"/>
  <c r="AN553" i="12" s="1"/>
  <c r="AO553" i="12" s="1"/>
  <c r="F380" i="12"/>
  <c r="F385" i="12" s="1"/>
  <c r="F390" i="12" s="1"/>
  <c r="Z528" i="12"/>
  <c r="E95" i="12"/>
  <c r="D97" i="12"/>
  <c r="F482" i="12"/>
  <c r="E482" i="12" s="1"/>
  <c r="D380" i="12"/>
  <c r="E371" i="12"/>
  <c r="Q464" i="12"/>
  <c r="Z501" i="12"/>
  <c r="Z529" i="12"/>
  <c r="Z502" i="12"/>
  <c r="D13" i="12"/>
  <c r="Z533" i="12"/>
  <c r="Z517" i="12"/>
  <c r="D259" i="12"/>
  <c r="E259" i="12"/>
  <c r="E268" i="12" s="1"/>
  <c r="E248" i="12"/>
  <c r="F361" i="12"/>
  <c r="F316" i="12"/>
  <c r="E373" i="12"/>
  <c r="F425" i="12"/>
  <c r="S284" i="12"/>
  <c r="E427" i="9"/>
  <c r="E41" i="9"/>
  <c r="Z494" i="9"/>
  <c r="F166" i="9"/>
  <c r="E27" i="9"/>
  <c r="E74" i="9"/>
  <c r="E54" i="9"/>
  <c r="F486" i="9"/>
  <c r="E284" i="9"/>
  <c r="Y516" i="9"/>
  <c r="Y517" i="9"/>
  <c r="E24" i="9"/>
  <c r="E36" i="9"/>
  <c r="E39" i="9"/>
  <c r="E37" i="9"/>
  <c r="E34" i="9"/>
  <c r="E32" i="9"/>
  <c r="E33" i="9"/>
  <c r="E35" i="9"/>
  <c r="E31" i="9"/>
  <c r="E38" i="9"/>
  <c r="E40" i="9"/>
  <c r="E72" i="9"/>
  <c r="E305" i="9"/>
  <c r="E385" i="9"/>
  <c r="D390" i="9"/>
  <c r="E303" i="9"/>
  <c r="F269" i="9"/>
  <c r="F307" i="9"/>
  <c r="Z555" i="9"/>
  <c r="F365" i="9"/>
  <c r="M24" i="9"/>
  <c r="F85" i="9"/>
  <c r="M109" i="9"/>
  <c r="S109" i="9"/>
  <c r="S110" i="9" s="1"/>
  <c r="M106" i="9"/>
  <c r="N109" i="9"/>
  <c r="AF509" i="12"/>
  <c r="S421" i="12"/>
  <c r="S425" i="12" s="1"/>
  <c r="S421" i="9"/>
  <c r="S425" i="9" s="1"/>
  <c r="AF528" i="12"/>
  <c r="AF522" i="12"/>
  <c r="AF523" i="12"/>
  <c r="AF532" i="12"/>
  <c r="AF511" i="12"/>
  <c r="AF516" i="12"/>
  <c r="AF518" i="12"/>
  <c r="AF529" i="12"/>
  <c r="AF524" i="12"/>
  <c r="AF517" i="12"/>
  <c r="AF515" i="12"/>
  <c r="AF510" i="12"/>
  <c r="AF534" i="12"/>
  <c r="AF519" i="12"/>
  <c r="AF538" i="12"/>
  <c r="AF530" i="12"/>
  <c r="AF513" i="12"/>
  <c r="AF566" i="12"/>
  <c r="AF505" i="12"/>
  <c r="AF531" i="12"/>
  <c r="AF504" i="12"/>
  <c r="AF503" i="12"/>
  <c r="AF565" i="12"/>
  <c r="AF512" i="12"/>
  <c r="AF525" i="12"/>
  <c r="AF536" i="12"/>
  <c r="AF514" i="12"/>
  <c r="AF537" i="12"/>
  <c r="AF564" i="12"/>
  <c r="S465" i="12"/>
  <c r="L482" i="12"/>
  <c r="S452" i="12"/>
  <c r="L464" i="12"/>
  <c r="N13" i="9"/>
  <c r="N14" i="9" s="1"/>
  <c r="S299" i="9"/>
  <c r="L27" i="9"/>
  <c r="S68" i="9"/>
  <c r="S72" i="9" s="1"/>
  <c r="B32" i="2"/>
  <c r="B56" i="2" s="1"/>
  <c r="L27" i="12"/>
  <c r="M13" i="9"/>
  <c r="M14" i="9" s="1"/>
  <c r="K260" i="9"/>
  <c r="N24" i="9"/>
  <c r="N25" i="9" s="1"/>
  <c r="AI521" i="9"/>
  <c r="E30" i="2"/>
  <c r="E45" i="2" s="1"/>
  <c r="N154" i="9"/>
  <c r="L363" i="9"/>
  <c r="N363" i="9" s="1"/>
  <c r="N342" i="9"/>
  <c r="L385" i="9"/>
  <c r="N380" i="9"/>
  <c r="N381" i="9" s="1"/>
  <c r="K361" i="9"/>
  <c r="K342" i="9"/>
  <c r="L427" i="9"/>
  <c r="L74" i="9"/>
  <c r="N74" i="9" s="1"/>
  <c r="L156" i="9"/>
  <c r="S156" i="9" s="1"/>
  <c r="L305" i="9"/>
  <c r="K23" i="9"/>
  <c r="R23" i="9" s="1"/>
  <c r="K13" i="9"/>
  <c r="K21" i="9"/>
  <c r="R21" i="9" s="1"/>
  <c r="K22" i="9"/>
  <c r="R22" i="9" s="1"/>
  <c r="K24" i="9"/>
  <c r="R24" i="9" s="1"/>
  <c r="K380" i="9"/>
  <c r="J385" i="9"/>
  <c r="L260" i="9"/>
  <c r="K268" i="9"/>
  <c r="L269" i="9" s="1"/>
  <c r="K122" i="9"/>
  <c r="K120" i="9"/>
  <c r="K121" i="9"/>
  <c r="M326" i="9"/>
  <c r="AF553" i="9"/>
  <c r="AN553" i="9" s="1"/>
  <c r="AO553" i="9" s="1"/>
  <c r="AF568" i="9"/>
  <c r="D31" i="8"/>
  <c r="D23" i="8"/>
  <c r="D72" i="8"/>
  <c r="D6" i="8"/>
  <c r="D14" i="8"/>
  <c r="K24" i="12"/>
  <c r="R24" i="12" s="1"/>
  <c r="S303" i="9"/>
  <c r="C43" i="8"/>
  <c r="S284" i="9"/>
  <c r="S54" i="9"/>
  <c r="F7" i="8"/>
  <c r="H7" i="8" s="1"/>
  <c r="G7" i="8"/>
  <c r="I7" i="8" s="1"/>
  <c r="G51" i="8"/>
  <c r="I51" i="8" s="1"/>
  <c r="F51" i="8"/>
  <c r="H51" i="8" s="1"/>
  <c r="S342" i="9"/>
  <c r="L385" i="12"/>
  <c r="R259" i="9"/>
  <c r="E21" i="8"/>
  <c r="G28" i="8"/>
  <c r="I28" i="8" s="1"/>
  <c r="F28" i="8"/>
  <c r="H28" i="8" s="1"/>
  <c r="L74" i="12"/>
  <c r="K260" i="12"/>
  <c r="E22" i="8"/>
  <c r="E25" i="8" s="1"/>
  <c r="F11" i="8"/>
  <c r="H11" i="8" s="1"/>
  <c r="G11" i="8"/>
  <c r="I11" i="8" s="1"/>
  <c r="J106" i="12"/>
  <c r="K105" i="12"/>
  <c r="R105" i="12" s="1"/>
  <c r="K120" i="12"/>
  <c r="K121" i="12"/>
  <c r="K122" i="12"/>
  <c r="J109" i="12"/>
  <c r="K104" i="12"/>
  <c r="R104" i="12" s="1"/>
  <c r="K103" i="12"/>
  <c r="R103" i="12" s="1"/>
  <c r="K97" i="12"/>
  <c r="S380" i="9"/>
  <c r="S381" i="9" s="1"/>
  <c r="AF539" i="9"/>
  <c r="S259" i="9"/>
  <c r="S260" i="9" s="1"/>
  <c r="E64" i="8"/>
  <c r="F15" i="8"/>
  <c r="H15" i="8" s="1"/>
  <c r="D39" i="8"/>
  <c r="E4" i="8"/>
  <c r="F40" i="8"/>
  <c r="H40" i="8" s="1"/>
  <c r="G40" i="8"/>
  <c r="I40" i="8" s="1"/>
  <c r="R13" i="9"/>
  <c r="R14" i="9" s="1"/>
  <c r="AE567" i="9"/>
  <c r="S482" i="9"/>
  <c r="C5" i="8"/>
  <c r="S326" i="9"/>
  <c r="S327" i="9" s="1"/>
  <c r="F47" i="8"/>
  <c r="H47" i="8" s="1"/>
  <c r="G47" i="8"/>
  <c r="I47" i="8" s="1"/>
  <c r="R380" i="9"/>
  <c r="L268" i="12"/>
  <c r="K284" i="12" s="1"/>
  <c r="L260" i="12"/>
  <c r="L427" i="12"/>
  <c r="E66" i="8"/>
  <c r="G41" i="8"/>
  <c r="I41" i="8" s="1"/>
  <c r="F41" i="8"/>
  <c r="H41" i="8" s="1"/>
  <c r="F53" i="8"/>
  <c r="H53" i="8" s="1"/>
  <c r="G53" i="8"/>
  <c r="I53" i="8" s="1"/>
  <c r="J27" i="12"/>
  <c r="K13" i="12"/>
  <c r="K23" i="12"/>
  <c r="R23" i="12" s="1"/>
  <c r="K21" i="12"/>
  <c r="R21" i="12" s="1"/>
  <c r="K22" i="12"/>
  <c r="R22" i="12" s="1"/>
  <c r="C22" i="8"/>
  <c r="C25" i="8" s="1"/>
  <c r="C26" i="8"/>
  <c r="C29" i="8" s="1"/>
  <c r="F52" i="8"/>
  <c r="H52" i="8" s="1"/>
  <c r="G52" i="8"/>
  <c r="I52" i="8" s="1"/>
  <c r="L363" i="12"/>
  <c r="E30" i="8"/>
  <c r="D70" i="8"/>
  <c r="G59" i="8"/>
  <c r="I59" i="8" s="1"/>
  <c r="F59" i="8"/>
  <c r="H59" i="8" s="1"/>
  <c r="G54" i="8"/>
  <c r="I54" i="8" s="1"/>
  <c r="F54" i="8"/>
  <c r="H54" i="8" s="1"/>
  <c r="K268" i="12"/>
  <c r="E9" i="8"/>
  <c r="E12" i="8" s="1"/>
  <c r="F44" i="8"/>
  <c r="H44" i="8" s="1"/>
  <c r="G44" i="8"/>
  <c r="I44" i="8" s="1"/>
  <c r="C4" i="8"/>
  <c r="C13" i="8"/>
  <c r="S41" i="9"/>
  <c r="L156" i="12"/>
  <c r="S156" i="12" s="1"/>
  <c r="E26" i="8"/>
  <c r="G42" i="8"/>
  <c r="I42" i="8" s="1"/>
  <c r="F42" i="8"/>
  <c r="H42" i="8" s="1"/>
  <c r="G45" i="8"/>
  <c r="I45" i="8" s="1"/>
  <c r="F45" i="8"/>
  <c r="H45" i="8" s="1"/>
  <c r="J385" i="12"/>
  <c r="K380" i="12"/>
  <c r="G58" i="8"/>
  <c r="I58" i="8" s="1"/>
  <c r="F58" i="8"/>
  <c r="H58" i="8" s="1"/>
  <c r="S406" i="9"/>
  <c r="E43" i="8"/>
  <c r="E46" i="8" s="1"/>
  <c r="K464" i="9"/>
  <c r="L484" i="9"/>
  <c r="L486" i="9" s="1"/>
  <c r="S464" i="9"/>
  <c r="G24" i="8"/>
  <c r="I24" i="8" s="1"/>
  <c r="F24" i="8"/>
  <c r="H24" i="8" s="1"/>
  <c r="C21" i="8"/>
  <c r="E5" i="8"/>
  <c r="L305" i="12"/>
  <c r="C64" i="8"/>
  <c r="AE505" i="9"/>
  <c r="AG505" i="9" s="1"/>
  <c r="AF506" i="9"/>
  <c r="F57" i="8"/>
  <c r="H57" i="8" s="1"/>
  <c r="G57" i="8"/>
  <c r="I57" i="8" s="1"/>
  <c r="C30" i="8"/>
  <c r="C66" i="8"/>
  <c r="AF520" i="9"/>
  <c r="E13" i="8"/>
  <c r="C9" i="8"/>
  <c r="C12" i="8" s="1"/>
  <c r="AN517" i="12" l="1"/>
  <c r="AO517" i="12" s="1"/>
  <c r="AN509" i="12"/>
  <c r="AO509" i="12" s="1"/>
  <c r="AN518" i="12"/>
  <c r="AO518" i="12" s="1"/>
  <c r="AN566" i="12"/>
  <c r="AN516" i="12"/>
  <c r="AO516" i="12" s="1"/>
  <c r="AN564" i="12"/>
  <c r="AN513" i="12"/>
  <c r="AN511" i="12"/>
  <c r="AN524" i="12"/>
  <c r="AO524" i="12" s="1"/>
  <c r="AN537" i="12"/>
  <c r="AN530" i="12"/>
  <c r="AO530" i="12" s="1"/>
  <c r="AN532" i="12"/>
  <c r="AO532" i="12" s="1"/>
  <c r="AN531" i="12"/>
  <c r="AO531" i="12" s="1"/>
  <c r="AN514" i="12"/>
  <c r="AN538" i="12"/>
  <c r="AN523" i="12"/>
  <c r="AO523" i="12" s="1"/>
  <c r="AN536" i="12"/>
  <c r="AN519" i="12"/>
  <c r="AN522" i="12"/>
  <c r="AO522" i="12" s="1"/>
  <c r="AN525" i="12"/>
  <c r="AO525" i="12" s="1"/>
  <c r="AN534" i="12"/>
  <c r="AO534" i="12" s="1"/>
  <c r="AN528" i="12"/>
  <c r="AO528" i="12" s="1"/>
  <c r="AN512" i="12"/>
  <c r="AN510" i="12"/>
  <c r="AO510" i="12" s="1"/>
  <c r="AN529" i="12"/>
  <c r="AN565" i="12"/>
  <c r="AN515" i="12"/>
  <c r="AO515" i="12" s="1"/>
  <c r="N196" i="12"/>
  <c r="F229" i="12"/>
  <c r="E182" i="12"/>
  <c r="M182" i="12"/>
  <c r="AL493" i="12"/>
  <c r="S40" i="23"/>
  <c r="K305" i="12"/>
  <c r="AH553" i="9"/>
  <c r="AI553" i="9" s="1"/>
  <c r="AG503" i="9"/>
  <c r="AH539" i="9"/>
  <c r="AI539" i="9" s="1"/>
  <c r="AH506" i="9"/>
  <c r="AI506" i="9" s="1"/>
  <c r="AN537" i="9"/>
  <c r="AL520" i="9"/>
  <c r="AN520" i="9" s="1"/>
  <c r="AO520" i="9" s="1"/>
  <c r="AO519" i="9"/>
  <c r="AN538" i="9"/>
  <c r="AN519" i="9"/>
  <c r="N305" i="9"/>
  <c r="K305" i="9"/>
  <c r="AH568" i="9"/>
  <c r="AI568" i="9" s="1"/>
  <c r="AN568" i="9"/>
  <c r="AO568" i="9" s="1"/>
  <c r="AH520" i="9"/>
  <c r="AI520" i="9" s="1"/>
  <c r="L269" i="12"/>
  <c r="AN536" i="9"/>
  <c r="AG504" i="9"/>
  <c r="AN503" i="12"/>
  <c r="AO503" i="12" s="1"/>
  <c r="AE503" i="12"/>
  <c r="AM503" i="12" s="1"/>
  <c r="AE504" i="12"/>
  <c r="AM504" i="12" s="1"/>
  <c r="AN504" i="12"/>
  <c r="K74" i="9"/>
  <c r="K72" i="9"/>
  <c r="K54" i="9"/>
  <c r="K41" i="9"/>
  <c r="K74" i="12"/>
  <c r="K72" i="12"/>
  <c r="K54" i="12"/>
  <c r="K41" i="12"/>
  <c r="L85" i="9"/>
  <c r="M385" i="9"/>
  <c r="J390" i="9"/>
  <c r="O186" i="12"/>
  <c r="O187" i="12"/>
  <c r="Q239" i="12"/>
  <c r="L239" i="12"/>
  <c r="S182" i="12"/>
  <c r="S183" i="12" s="1"/>
  <c r="E194" i="12"/>
  <c r="E193" i="12"/>
  <c r="E195" i="12"/>
  <c r="K196" i="12"/>
  <c r="K209" i="12"/>
  <c r="K227" i="12"/>
  <c r="K229" i="12"/>
  <c r="E122" i="12"/>
  <c r="AG502" i="9"/>
  <c r="AG497" i="9"/>
  <c r="AG501" i="9"/>
  <c r="AG500" i="9"/>
  <c r="AG496" i="9"/>
  <c r="AG499" i="9"/>
  <c r="AG498" i="9"/>
  <c r="AN505" i="9"/>
  <c r="AO505" i="9"/>
  <c r="AL506" i="9"/>
  <c r="AL539" i="9"/>
  <c r="AJ568" i="9"/>
  <c r="AJ553" i="9"/>
  <c r="AJ494" i="9"/>
  <c r="D113" i="12"/>
  <c r="F109" i="12"/>
  <c r="F488" i="9"/>
  <c r="S259" i="12"/>
  <c r="S260" i="12" s="1"/>
  <c r="AL520" i="12"/>
  <c r="X553" i="9"/>
  <c r="N27" i="9"/>
  <c r="N85" i="9" s="1"/>
  <c r="S380" i="12"/>
  <c r="S381" i="12" s="1"/>
  <c r="AN505" i="12"/>
  <c r="AO505" i="12" s="1"/>
  <c r="M27" i="9"/>
  <c r="K78" i="9"/>
  <c r="R13" i="12"/>
  <c r="R14" i="12" s="1"/>
  <c r="S482" i="12"/>
  <c r="F27" i="12"/>
  <c r="E72" i="12" s="1"/>
  <c r="Z568" i="12"/>
  <c r="Z520" i="12"/>
  <c r="E117" i="12"/>
  <c r="Y502" i="12"/>
  <c r="E114" i="12"/>
  <c r="Y500" i="12"/>
  <c r="E120" i="12"/>
  <c r="AL539" i="12"/>
  <c r="S305" i="12"/>
  <c r="E425" i="12"/>
  <c r="D114" i="12"/>
  <c r="Z539" i="12"/>
  <c r="Z506" i="12"/>
  <c r="Y496" i="12"/>
  <c r="Y505" i="12"/>
  <c r="F156" i="12"/>
  <c r="P464" i="12"/>
  <c r="Q484" i="12"/>
  <c r="F363" i="12"/>
  <c r="E363" i="12" s="1"/>
  <c r="E342" i="12"/>
  <c r="E116" i="12"/>
  <c r="F305" i="12"/>
  <c r="AL506" i="12"/>
  <c r="D24" i="12"/>
  <c r="D27" i="12"/>
  <c r="E13" i="12"/>
  <c r="E380" i="12"/>
  <c r="D385" i="12"/>
  <c r="E464" i="12"/>
  <c r="F484" i="12"/>
  <c r="E484" i="12" s="1"/>
  <c r="Y497" i="12"/>
  <c r="E115" i="12"/>
  <c r="E121" i="12"/>
  <c r="E119" i="12"/>
  <c r="E406" i="12"/>
  <c r="F427" i="12"/>
  <c r="E427" i="12" s="1"/>
  <c r="AL568" i="12"/>
  <c r="P361" i="12"/>
  <c r="Q363" i="12"/>
  <c r="P363" i="12" s="1"/>
  <c r="P342" i="12"/>
  <c r="F74" i="12"/>
  <c r="R385" i="12"/>
  <c r="Y501" i="12"/>
  <c r="D106" i="12"/>
  <c r="E106" i="12" s="1"/>
  <c r="E97" i="12"/>
  <c r="D109" i="12"/>
  <c r="Y499" i="12"/>
  <c r="E118" i="12"/>
  <c r="F268" i="12"/>
  <c r="F260" i="12"/>
  <c r="Y504" i="12"/>
  <c r="Y503" i="12"/>
  <c r="Y498" i="12"/>
  <c r="AK505" i="12"/>
  <c r="R109" i="12"/>
  <c r="R110" i="12" s="1"/>
  <c r="E260" i="12"/>
  <c r="F327" i="12"/>
  <c r="E361" i="12"/>
  <c r="E113" i="12"/>
  <c r="X506" i="9"/>
  <c r="X539" i="9"/>
  <c r="X520" i="9"/>
  <c r="X555" i="9"/>
  <c r="Z570" i="9"/>
  <c r="X568" i="9"/>
  <c r="E390" i="9"/>
  <c r="Z493" i="9"/>
  <c r="Y535" i="9" s="1"/>
  <c r="R109" i="9"/>
  <c r="R110" i="9" s="1"/>
  <c r="AE505" i="12"/>
  <c r="AF539" i="12"/>
  <c r="AF506" i="12"/>
  <c r="AF568" i="12"/>
  <c r="AF520" i="12"/>
  <c r="S464" i="12"/>
  <c r="L484" i="12"/>
  <c r="L486" i="12" s="1"/>
  <c r="K464" i="12"/>
  <c r="K482" i="12"/>
  <c r="S303" i="12"/>
  <c r="D73" i="8"/>
  <c r="L307" i="9"/>
  <c r="S361" i="12"/>
  <c r="E31" i="8"/>
  <c r="E23" i="8"/>
  <c r="E6" i="8"/>
  <c r="K363" i="9"/>
  <c r="L365" i="9"/>
  <c r="N365" i="9" s="1"/>
  <c r="K136" i="9"/>
  <c r="K136" i="12"/>
  <c r="K154" i="12"/>
  <c r="K123" i="12"/>
  <c r="L85" i="12"/>
  <c r="C67" i="8"/>
  <c r="F67" i="8" s="1"/>
  <c r="H67" i="8" s="1"/>
  <c r="K156" i="9"/>
  <c r="N156" i="9"/>
  <c r="K303" i="12"/>
  <c r="L390" i="9"/>
  <c r="N385" i="9"/>
  <c r="N386" i="9" s="1"/>
  <c r="N268" i="9"/>
  <c r="N269" i="9" s="1"/>
  <c r="N427" i="9"/>
  <c r="K154" i="9"/>
  <c r="K385" i="9"/>
  <c r="L166" i="9"/>
  <c r="M268" i="9"/>
  <c r="K27" i="9"/>
  <c r="K303" i="9"/>
  <c r="E14" i="8"/>
  <c r="D71" i="8"/>
  <c r="F29" i="8"/>
  <c r="H29" i="8" s="1"/>
  <c r="G12" i="8"/>
  <c r="I12" i="8" s="1"/>
  <c r="F12" i="8"/>
  <c r="H12" i="8" s="1"/>
  <c r="G64" i="8"/>
  <c r="I64" i="8" s="1"/>
  <c r="F64" i="8"/>
  <c r="H64" i="8" s="1"/>
  <c r="K27" i="12"/>
  <c r="Q28" i="12" s="1"/>
  <c r="L307" i="12"/>
  <c r="E8" i="8"/>
  <c r="E27" i="8"/>
  <c r="E29" i="8"/>
  <c r="G29" i="8" s="1"/>
  <c r="I29" i="8" s="1"/>
  <c r="K156" i="12"/>
  <c r="S74" i="9"/>
  <c r="E10" i="8"/>
  <c r="K363" i="12"/>
  <c r="K484" i="9"/>
  <c r="S484" i="9"/>
  <c r="S363" i="9"/>
  <c r="C39" i="8"/>
  <c r="S268" i="9"/>
  <c r="S269" i="9" s="1"/>
  <c r="C65" i="8"/>
  <c r="S385" i="9"/>
  <c r="S386" i="9" s="1"/>
  <c r="K109" i="12"/>
  <c r="E32" i="8"/>
  <c r="G32" i="8" s="1"/>
  <c r="I32" i="8" s="1"/>
  <c r="L365" i="12"/>
  <c r="L166" i="12"/>
  <c r="S166" i="12" s="1"/>
  <c r="AM505" i="9"/>
  <c r="C27" i="8"/>
  <c r="G26" i="8"/>
  <c r="I26" i="8" s="1"/>
  <c r="F26" i="8"/>
  <c r="H26" i="8" s="1"/>
  <c r="K106" i="12"/>
  <c r="R106" i="12" s="1"/>
  <c r="G21" i="8"/>
  <c r="I21" i="8" s="1"/>
  <c r="F21" i="8"/>
  <c r="H21" i="8" s="1"/>
  <c r="F25" i="8"/>
  <c r="H25" i="8" s="1"/>
  <c r="G25" i="8"/>
  <c r="I25" i="8" s="1"/>
  <c r="F9" i="8"/>
  <c r="H9" i="8" s="1"/>
  <c r="C10" i="8"/>
  <c r="G9" i="8"/>
  <c r="I9" i="8" s="1"/>
  <c r="G30" i="8"/>
  <c r="I30" i="8" s="1"/>
  <c r="C31" i="8"/>
  <c r="F30" i="8"/>
  <c r="H30" i="8" s="1"/>
  <c r="E39" i="8"/>
  <c r="S305" i="9"/>
  <c r="G66" i="8"/>
  <c r="I66" i="8" s="1"/>
  <c r="F66" i="8"/>
  <c r="H66" i="8" s="1"/>
  <c r="S427" i="9"/>
  <c r="K385" i="12"/>
  <c r="J390" i="12"/>
  <c r="R27" i="9"/>
  <c r="R28" i="9" s="1"/>
  <c r="R385" i="9"/>
  <c r="G5" i="8"/>
  <c r="I5" i="8" s="1"/>
  <c r="F5" i="8"/>
  <c r="H5" i="8" s="1"/>
  <c r="C6" i="8"/>
  <c r="C38" i="8"/>
  <c r="C46" i="8" s="1"/>
  <c r="F22" i="8"/>
  <c r="H22" i="8" s="1"/>
  <c r="C23" i="8"/>
  <c r="G22" i="8"/>
  <c r="I22" i="8" s="1"/>
  <c r="D62" i="8"/>
  <c r="S27" i="9"/>
  <c r="S28" i="9" s="1"/>
  <c r="C72" i="8"/>
  <c r="G4" i="8"/>
  <c r="I4" i="8" s="1"/>
  <c r="F4" i="8"/>
  <c r="H4" i="8" s="1"/>
  <c r="AF555" i="9"/>
  <c r="AH555" i="9" s="1"/>
  <c r="AI555" i="9" s="1"/>
  <c r="C70" i="8"/>
  <c r="D50" i="8"/>
  <c r="D55" i="8" s="1"/>
  <c r="G13" i="8"/>
  <c r="I13" i="8" s="1"/>
  <c r="C14" i="8"/>
  <c r="F13" i="8"/>
  <c r="H13" i="8" s="1"/>
  <c r="S361" i="9"/>
  <c r="S385" i="12"/>
  <c r="S386" i="12" s="1"/>
  <c r="L390" i="12"/>
  <c r="C8" i="8"/>
  <c r="F43" i="8"/>
  <c r="H43" i="8" s="1"/>
  <c r="G43" i="8"/>
  <c r="I43" i="8" s="1"/>
  <c r="F239" i="12" l="1"/>
  <c r="N229" i="12"/>
  <c r="AJ520" i="9"/>
  <c r="AN539" i="12"/>
  <c r="AO539" i="12" s="1"/>
  <c r="AN568" i="12"/>
  <c r="AO568" i="12" s="1"/>
  <c r="AN506" i="12"/>
  <c r="AO506" i="12" s="1"/>
  <c r="E72" i="8"/>
  <c r="G72" i="8" s="1"/>
  <c r="I72" i="8" s="1"/>
  <c r="AN520" i="12"/>
  <c r="AO520" i="12" s="1"/>
  <c r="N166" i="9"/>
  <c r="S166" i="9"/>
  <c r="AJ539" i="9"/>
  <c r="AF493" i="9"/>
  <c r="R390" i="9"/>
  <c r="AJ506" i="9"/>
  <c r="AF494" i="9"/>
  <c r="S390" i="9"/>
  <c r="S391" i="9" s="1"/>
  <c r="AN539" i="9"/>
  <c r="AO539" i="9" s="1"/>
  <c r="AF493" i="12"/>
  <c r="R390" i="12"/>
  <c r="AN506" i="9"/>
  <c r="AO506" i="9" s="1"/>
  <c r="AF494" i="12"/>
  <c r="S390" i="12"/>
  <c r="S391" i="12" s="1"/>
  <c r="P484" i="12"/>
  <c r="Q486" i="12"/>
  <c r="E209" i="12"/>
  <c r="E227" i="12"/>
  <c r="E196" i="12"/>
  <c r="E229" i="12"/>
  <c r="S239" i="12"/>
  <c r="N239" i="12"/>
  <c r="E154" i="12"/>
  <c r="E70" i="8"/>
  <c r="G70" i="8" s="1"/>
  <c r="I70" i="8" s="1"/>
  <c r="E65" i="8"/>
  <c r="G65" i="8" s="1"/>
  <c r="I65" i="8" s="1"/>
  <c r="AL555" i="9"/>
  <c r="AN555" i="9" s="1"/>
  <c r="AO555" i="9" s="1"/>
  <c r="S109" i="12"/>
  <c r="S110" i="12" s="1"/>
  <c r="N307" i="9"/>
  <c r="K427" i="9"/>
  <c r="AJ520" i="12"/>
  <c r="AL555" i="12"/>
  <c r="S427" i="12"/>
  <c r="E109" i="12"/>
  <c r="X494" i="9"/>
  <c r="S27" i="12"/>
  <c r="S28" i="12" s="1"/>
  <c r="S85" i="12"/>
  <c r="S74" i="12"/>
  <c r="F486" i="12"/>
  <c r="E27" i="12"/>
  <c r="E136" i="12"/>
  <c r="E54" i="12"/>
  <c r="E123" i="12"/>
  <c r="R27" i="12"/>
  <c r="R28" i="12" s="1"/>
  <c r="E41" i="12"/>
  <c r="E74" i="12"/>
  <c r="Z555" i="12"/>
  <c r="E156" i="12"/>
  <c r="Z494" i="12"/>
  <c r="X539" i="12" s="1"/>
  <c r="F166" i="12"/>
  <c r="F429" i="12"/>
  <c r="E284" i="12"/>
  <c r="E305" i="12"/>
  <c r="S268" i="12"/>
  <c r="S269" i="12" s="1"/>
  <c r="F365" i="12"/>
  <c r="E303" i="12"/>
  <c r="F85" i="12"/>
  <c r="E24" i="12"/>
  <c r="E31" i="12"/>
  <c r="E40" i="12"/>
  <c r="E33" i="12"/>
  <c r="E35" i="12"/>
  <c r="E37" i="12"/>
  <c r="E36" i="12"/>
  <c r="E34" i="12"/>
  <c r="E38" i="12"/>
  <c r="E32" i="12"/>
  <c r="E39" i="12"/>
  <c r="F307" i="12"/>
  <c r="F269" i="12"/>
  <c r="Q365" i="12"/>
  <c r="S365" i="12" s="1"/>
  <c r="D390" i="12"/>
  <c r="E385" i="12"/>
  <c r="S307" i="12"/>
  <c r="R268" i="12"/>
  <c r="Z576" i="9"/>
  <c r="Z575" i="9" s="1"/>
  <c r="Y575" i="9" s="1"/>
  <c r="Y570" i="9"/>
  <c r="S363" i="12"/>
  <c r="AF555" i="12"/>
  <c r="S484" i="12"/>
  <c r="K484" i="12"/>
  <c r="E62" i="8"/>
  <c r="L429" i="9"/>
  <c r="K390" i="9"/>
  <c r="M390" i="9"/>
  <c r="N390" i="9"/>
  <c r="N391" i="9" s="1"/>
  <c r="K425" i="9"/>
  <c r="K406" i="9"/>
  <c r="K427" i="12"/>
  <c r="G46" i="8"/>
  <c r="I46" i="8" s="1"/>
  <c r="F46" i="8"/>
  <c r="H46" i="8" s="1"/>
  <c r="S82" i="9"/>
  <c r="S83" i="9" s="1"/>
  <c r="S85" i="9" s="1"/>
  <c r="S82" i="12"/>
  <c r="S83" i="12" s="1"/>
  <c r="F6" i="8"/>
  <c r="H6" i="8" s="1"/>
  <c r="G6" i="8"/>
  <c r="I6" i="8" s="1"/>
  <c r="G14" i="8"/>
  <c r="I14" i="8" s="1"/>
  <c r="F14" i="8"/>
  <c r="H14" i="8" s="1"/>
  <c r="C50" i="8"/>
  <c r="F65" i="8"/>
  <c r="H65" i="8" s="1"/>
  <c r="G8" i="8"/>
  <c r="I8" i="8" s="1"/>
  <c r="F8" i="8"/>
  <c r="H8" i="8" s="1"/>
  <c r="F72" i="8"/>
  <c r="H72" i="8" s="1"/>
  <c r="S486" i="9"/>
  <c r="S365" i="9"/>
  <c r="E56" i="8"/>
  <c r="D74" i="8"/>
  <c r="D75" i="8" s="1"/>
  <c r="F23" i="8"/>
  <c r="H23" i="8" s="1"/>
  <c r="G23" i="8"/>
  <c r="I23" i="8" s="1"/>
  <c r="E50" i="8"/>
  <c r="E55" i="8" s="1"/>
  <c r="L429" i="12"/>
  <c r="K425" i="12"/>
  <c r="K406" i="12"/>
  <c r="C56" i="8"/>
  <c r="F70" i="8"/>
  <c r="H70" i="8" s="1"/>
  <c r="G38" i="8"/>
  <c r="I38" i="8" s="1"/>
  <c r="F38" i="8"/>
  <c r="H38" i="8" s="1"/>
  <c r="K390" i="12"/>
  <c r="F31" i="8"/>
  <c r="H31" i="8" s="1"/>
  <c r="G31" i="8"/>
  <c r="I31" i="8" s="1"/>
  <c r="G10" i="8"/>
  <c r="I10" i="8" s="1"/>
  <c r="F10" i="8"/>
  <c r="H10" i="8" s="1"/>
  <c r="F27" i="8"/>
  <c r="H27" i="8" s="1"/>
  <c r="G27" i="8"/>
  <c r="I27" i="8" s="1"/>
  <c r="S307" i="9"/>
  <c r="F39" i="8"/>
  <c r="H39" i="8" s="1"/>
  <c r="G39" i="8"/>
  <c r="I39" i="8" s="1"/>
  <c r="AN494" i="12" l="1"/>
  <c r="AO494" i="12" s="1"/>
  <c r="AN494" i="9"/>
  <c r="AO494" i="9" s="1"/>
  <c r="AD494" i="9"/>
  <c r="AJ555" i="9"/>
  <c r="AL570" i="9"/>
  <c r="AL570" i="12"/>
  <c r="AL576" i="12" s="1"/>
  <c r="AH494" i="9"/>
  <c r="AI494" i="9" s="1"/>
  <c r="X506" i="12"/>
  <c r="X555" i="12"/>
  <c r="X553" i="12"/>
  <c r="Z570" i="12"/>
  <c r="Z576" i="12" s="1"/>
  <c r="X520" i="12"/>
  <c r="S486" i="12"/>
  <c r="X568" i="12"/>
  <c r="AJ555" i="12"/>
  <c r="AJ506" i="12"/>
  <c r="AJ553" i="12"/>
  <c r="AJ539" i="12"/>
  <c r="E390" i="12"/>
  <c r="Z493" i="12"/>
  <c r="Z585" i="9"/>
  <c r="Y576" i="9"/>
  <c r="N429" i="9"/>
  <c r="AN555" i="12"/>
  <c r="AO555" i="12" s="1"/>
  <c r="E71" i="8"/>
  <c r="E73" i="8"/>
  <c r="AD520" i="9"/>
  <c r="C71" i="8"/>
  <c r="F71" i="8" s="1"/>
  <c r="H71" i="8" s="1"/>
  <c r="AD568" i="9"/>
  <c r="AD539" i="9"/>
  <c r="AD553" i="9"/>
  <c r="C62" i="8"/>
  <c r="F62" i="8" s="1"/>
  <c r="H62" i="8" s="1"/>
  <c r="C73" i="8"/>
  <c r="F73" i="8" s="1"/>
  <c r="H73" i="8" s="1"/>
  <c r="AD555" i="9"/>
  <c r="AD506" i="9"/>
  <c r="AF570" i="9"/>
  <c r="AD555" i="12"/>
  <c r="S429" i="9"/>
  <c r="S429" i="12"/>
  <c r="G56" i="8"/>
  <c r="I56" i="8" s="1"/>
  <c r="F56" i="8"/>
  <c r="H56" i="8" s="1"/>
  <c r="C55" i="8"/>
  <c r="F50" i="8"/>
  <c r="H50" i="8" s="1"/>
  <c r="G50" i="8"/>
  <c r="I50" i="8" s="1"/>
  <c r="E15" i="8"/>
  <c r="G15" i="8" s="1"/>
  <c r="I15" i="8" s="1"/>
  <c r="AF570" i="12"/>
  <c r="AD494" i="12"/>
  <c r="AD520" i="12"/>
  <c r="AD553" i="12"/>
  <c r="AD506" i="12"/>
  <c r="AD539" i="12"/>
  <c r="AD568" i="12"/>
  <c r="AN570" i="12" l="1"/>
  <c r="AO570" i="12" s="1"/>
  <c r="AH570" i="9"/>
  <c r="AI570" i="9" s="1"/>
  <c r="AN570" i="9"/>
  <c r="AO570" i="9" s="1"/>
  <c r="AK570" i="9"/>
  <c r="AL576" i="9"/>
  <c r="Z575" i="12"/>
  <c r="Y575" i="12" s="1"/>
  <c r="Z585" i="12"/>
  <c r="AL585" i="12"/>
  <c r="AL575" i="12"/>
  <c r="AK575" i="12" s="1"/>
  <c r="Y585" i="9"/>
  <c r="Y570" i="12"/>
  <c r="AK570" i="12"/>
  <c r="AJ494" i="12"/>
  <c r="Y576" i="12"/>
  <c r="AK576" i="12"/>
  <c r="G73" i="8"/>
  <c r="I73" i="8" s="1"/>
  <c r="AF576" i="9"/>
  <c r="G71" i="8"/>
  <c r="I71" i="8" s="1"/>
  <c r="G62" i="8"/>
  <c r="I62" i="8" s="1"/>
  <c r="AE570" i="9"/>
  <c r="C74" i="8"/>
  <c r="AF576" i="12"/>
  <c r="AE570" i="12"/>
  <c r="G55" i="8"/>
  <c r="I55" i="8" s="1"/>
  <c r="F55" i="8"/>
  <c r="H55" i="8" s="1"/>
  <c r="N415" i="12"/>
  <c r="D76" i="8"/>
  <c r="N373" i="12"/>
  <c r="E67" i="8"/>
  <c r="G67" i="8" s="1"/>
  <c r="I67" i="8" s="1"/>
  <c r="N152" i="12"/>
  <c r="N383" i="12"/>
  <c r="N11" i="12"/>
  <c r="N140" i="12"/>
  <c r="N129" i="12"/>
  <c r="N285" i="12"/>
  <c r="N81" i="12"/>
  <c r="N38" i="12"/>
  <c r="N281" i="12"/>
  <c r="N418" i="12"/>
  <c r="N147" i="12"/>
  <c r="N315" i="12"/>
  <c r="M7" i="12"/>
  <c r="N52" i="12"/>
  <c r="N151" i="12"/>
  <c r="N420" i="12"/>
  <c r="N297" i="12"/>
  <c r="M249" i="12"/>
  <c r="N104" i="12"/>
  <c r="N42" i="12"/>
  <c r="N22" i="12"/>
  <c r="N331" i="12"/>
  <c r="AH580" i="12"/>
  <c r="AI580" i="12" s="1"/>
  <c r="N17" i="12"/>
  <c r="N118" i="12"/>
  <c r="N359" i="12"/>
  <c r="N299" i="12"/>
  <c r="AN576" i="12" l="1"/>
  <c r="AO576" i="12" s="1"/>
  <c r="AF585" i="12"/>
  <c r="AN576" i="9"/>
  <c r="AO576" i="9" s="1"/>
  <c r="AK585" i="12"/>
  <c r="AL575" i="9"/>
  <c r="AK575" i="9" s="1"/>
  <c r="AL585" i="9"/>
  <c r="AK576" i="9"/>
  <c r="F74" i="8"/>
  <c r="H74" i="8" s="1"/>
  <c r="C81" i="8"/>
  <c r="AF575" i="9"/>
  <c r="AF585" i="9"/>
  <c r="AF589" i="9" s="1"/>
  <c r="AF575" i="12"/>
  <c r="Y585" i="12"/>
  <c r="AH576" i="9"/>
  <c r="AI576" i="9" s="1"/>
  <c r="AH583" i="12"/>
  <c r="AI583" i="12" s="1"/>
  <c r="AH563" i="12"/>
  <c r="AI563" i="12" s="1"/>
  <c r="N159" i="12"/>
  <c r="AH559" i="12"/>
  <c r="AI559" i="12" s="1"/>
  <c r="N76" i="12"/>
  <c r="AH560" i="12"/>
  <c r="AI560" i="12" s="1"/>
  <c r="N77" i="12"/>
  <c r="C75" i="8"/>
  <c r="F75" i="8" s="1"/>
  <c r="H75" i="8" s="1"/>
  <c r="AE576" i="9"/>
  <c r="N417" i="12"/>
  <c r="N395" i="12"/>
  <c r="N49" i="12"/>
  <c r="N63" i="12"/>
  <c r="N40" i="12"/>
  <c r="N12" i="12"/>
  <c r="N114" i="12"/>
  <c r="N412" i="12"/>
  <c r="N372" i="12"/>
  <c r="N48" i="12"/>
  <c r="N378" i="12"/>
  <c r="N82" i="12"/>
  <c r="AH547" i="12"/>
  <c r="AI547" i="12" s="1"/>
  <c r="N416" i="12"/>
  <c r="N357" i="12"/>
  <c r="N67" i="12"/>
  <c r="N39" i="12"/>
  <c r="N125" i="12"/>
  <c r="N255" i="12"/>
  <c r="N352" i="12"/>
  <c r="N61" i="12"/>
  <c r="N384" i="12"/>
  <c r="N348" i="12"/>
  <c r="N296" i="12"/>
  <c r="N399" i="12"/>
  <c r="N157" i="12"/>
  <c r="N47" i="12"/>
  <c r="M376" i="12"/>
  <c r="N273" i="12"/>
  <c r="N141" i="12"/>
  <c r="N408" i="12"/>
  <c r="N69" i="12"/>
  <c r="N132" i="12"/>
  <c r="AH545" i="12"/>
  <c r="AI545" i="12" s="1"/>
  <c r="N403" i="12"/>
  <c r="N9" i="12"/>
  <c r="N292" i="12"/>
  <c r="M6" i="12"/>
  <c r="N262" i="12"/>
  <c r="N32" i="12"/>
  <c r="N37" i="12"/>
  <c r="N120" i="12"/>
  <c r="N70" i="12"/>
  <c r="N258" i="12"/>
  <c r="N8" i="12"/>
  <c r="N43" i="12"/>
  <c r="N131" i="12"/>
  <c r="N330" i="12"/>
  <c r="AH548" i="12"/>
  <c r="AI548" i="12" s="1"/>
  <c r="AH556" i="12"/>
  <c r="AI556" i="12" s="1"/>
  <c r="N10" i="12"/>
  <c r="C88" i="8"/>
  <c r="D77" i="8"/>
  <c r="N278" i="12"/>
  <c r="N79" i="12"/>
  <c r="N405" i="12"/>
  <c r="N126" i="12"/>
  <c r="N36" i="12"/>
  <c r="N343" i="12"/>
  <c r="N148" i="12"/>
  <c r="N277" i="12"/>
  <c r="N394" i="12"/>
  <c r="N153" i="12"/>
  <c r="N421" i="12"/>
  <c r="N150" i="12"/>
  <c r="N31" i="12"/>
  <c r="N144" i="12"/>
  <c r="N402" i="12"/>
  <c r="N279" i="12"/>
  <c r="N411" i="12"/>
  <c r="N65" i="12"/>
  <c r="N414" i="12"/>
  <c r="M321" i="12"/>
  <c r="N301" i="12"/>
  <c r="N115" i="12"/>
  <c r="N59" i="12"/>
  <c r="N7" i="12"/>
  <c r="N379" i="12"/>
  <c r="N424" i="12"/>
  <c r="N290" i="12"/>
  <c r="M375" i="12"/>
  <c r="N127" i="12"/>
  <c r="N57" i="12"/>
  <c r="N377" i="12"/>
  <c r="N344" i="12"/>
  <c r="N68" i="12"/>
  <c r="N274" i="12"/>
  <c r="N400" i="12"/>
  <c r="N321" i="12"/>
  <c r="N322" i="12" s="1"/>
  <c r="N113" i="12"/>
  <c r="N355" i="12"/>
  <c r="N374" i="12"/>
  <c r="N122" i="12"/>
  <c r="N139" i="12"/>
  <c r="N283" i="12"/>
  <c r="N371" i="12"/>
  <c r="M246" i="12"/>
  <c r="M255" i="12"/>
  <c r="N71" i="12"/>
  <c r="N397" i="12"/>
  <c r="N289" i="12"/>
  <c r="N409" i="12"/>
  <c r="AH578" i="12"/>
  <c r="AI578" i="12" s="1"/>
  <c r="N300" i="12"/>
  <c r="N134" i="12"/>
  <c r="N105" i="12"/>
  <c r="N272" i="12"/>
  <c r="N163" i="12"/>
  <c r="N103" i="12"/>
  <c r="N333" i="12"/>
  <c r="N60" i="12"/>
  <c r="N34" i="12"/>
  <c r="N80" i="12"/>
  <c r="N95" i="12"/>
  <c r="N162" i="12"/>
  <c r="N282" i="12"/>
  <c r="N396" i="12"/>
  <c r="N356" i="12"/>
  <c r="N50" i="12"/>
  <c r="N62" i="12"/>
  <c r="N335" i="12"/>
  <c r="M95" i="12"/>
  <c r="N149" i="12"/>
  <c r="N338" i="12"/>
  <c r="N337" i="12"/>
  <c r="N423" i="12"/>
  <c r="N339" i="12"/>
  <c r="N15" i="12"/>
  <c r="N354" i="12"/>
  <c r="M262" i="12"/>
  <c r="M374" i="12"/>
  <c r="N146" i="12"/>
  <c r="N375" i="12"/>
  <c r="N117" i="12"/>
  <c r="AH542" i="12"/>
  <c r="AI542" i="12" s="1"/>
  <c r="N350" i="12"/>
  <c r="N276" i="12"/>
  <c r="N358" i="12"/>
  <c r="N293" i="12"/>
  <c r="N133" i="12"/>
  <c r="N398" i="12"/>
  <c r="N404" i="12"/>
  <c r="N336" i="12"/>
  <c r="N53" i="12"/>
  <c r="N287" i="12"/>
  <c r="N75" i="12"/>
  <c r="M371" i="12"/>
  <c r="N135" i="12"/>
  <c r="AE576" i="12"/>
  <c r="N302" i="12"/>
  <c r="N422" i="12"/>
  <c r="M101" i="12"/>
  <c r="AH541" i="12"/>
  <c r="AI541" i="12" s="1"/>
  <c r="M252" i="12"/>
  <c r="N58" i="12"/>
  <c r="AH544" i="12"/>
  <c r="AI544" i="12" s="1"/>
  <c r="N318" i="12"/>
  <c r="N319" i="12" s="1"/>
  <c r="N35" i="12"/>
  <c r="M15" i="12"/>
  <c r="N145" i="12"/>
  <c r="N21" i="12"/>
  <c r="N33" i="12"/>
  <c r="N275" i="12"/>
  <c r="N340" i="12"/>
  <c r="N137" i="12"/>
  <c r="E74" i="8"/>
  <c r="N295" i="12"/>
  <c r="N119" i="12"/>
  <c r="N288" i="12"/>
  <c r="N353" i="12"/>
  <c r="N64" i="12"/>
  <c r="AH507" i="12"/>
  <c r="AI507" i="12" s="1"/>
  <c r="N128" i="12"/>
  <c r="M94" i="12"/>
  <c r="N138" i="12"/>
  <c r="N298" i="12"/>
  <c r="N345" i="12"/>
  <c r="AH546" i="12"/>
  <c r="AI546" i="12" s="1"/>
  <c r="N376" i="12"/>
  <c r="N401" i="12"/>
  <c r="N124" i="12"/>
  <c r="N44" i="12"/>
  <c r="N116" i="12"/>
  <c r="N407" i="12"/>
  <c r="N45" i="12"/>
  <c r="N121" i="12"/>
  <c r="N334" i="12"/>
  <c r="N410" i="12"/>
  <c r="N294" i="12"/>
  <c r="N351" i="12"/>
  <c r="N142" i="12"/>
  <c r="N66" i="12"/>
  <c r="N101" i="12"/>
  <c r="N130" i="12"/>
  <c r="N252" i="12"/>
  <c r="N161" i="12"/>
  <c r="N280" i="12"/>
  <c r="N360" i="12"/>
  <c r="N143" i="12"/>
  <c r="N55" i="12"/>
  <c r="N346" i="12"/>
  <c r="N286" i="12"/>
  <c r="N23" i="12"/>
  <c r="N46" i="12"/>
  <c r="N56" i="12"/>
  <c r="N246" i="12"/>
  <c r="N347" i="12"/>
  <c r="N51" i="12"/>
  <c r="N419" i="12"/>
  <c r="N332" i="12"/>
  <c r="AK585" i="9" l="1"/>
  <c r="AN585" i="12"/>
  <c r="AO585" i="12" s="1"/>
  <c r="AF590" i="12"/>
  <c r="AN585" i="9"/>
  <c r="AO585" i="9" s="1"/>
  <c r="AN575" i="9"/>
  <c r="AO575" i="9" s="1"/>
  <c r="AE575" i="9"/>
  <c r="AH575" i="9"/>
  <c r="AI575" i="9" s="1"/>
  <c r="AN575" i="12"/>
  <c r="AO575" i="12" s="1"/>
  <c r="AE575" i="12"/>
  <c r="AH575" i="12"/>
  <c r="AI575" i="12" s="1"/>
  <c r="AH585" i="9"/>
  <c r="AI585" i="9" s="1"/>
  <c r="N54" i="12"/>
  <c r="AH567" i="12"/>
  <c r="AI567" i="12" s="1"/>
  <c r="N160" i="12"/>
  <c r="M11" i="12"/>
  <c r="AI543" i="12"/>
  <c r="AH543" i="12"/>
  <c r="M372" i="12"/>
  <c r="M12" i="12"/>
  <c r="AI581" i="12"/>
  <c r="AH581" i="12"/>
  <c r="AI579" i="12"/>
  <c r="AH579" i="12"/>
  <c r="N249" i="12"/>
  <c r="M383" i="12"/>
  <c r="AH557" i="12"/>
  <c r="AI557" i="12" s="1"/>
  <c r="N78" i="12"/>
  <c r="M315" i="12"/>
  <c r="N316" i="12" s="1"/>
  <c r="AH562" i="12"/>
  <c r="AI562" i="12" s="1"/>
  <c r="N158" i="12"/>
  <c r="AI582" i="12"/>
  <c r="AH582" i="12"/>
  <c r="M9" i="12"/>
  <c r="M384" i="12"/>
  <c r="M318" i="12"/>
  <c r="M373" i="12"/>
  <c r="M388" i="12"/>
  <c r="N388" i="12"/>
  <c r="N97" i="12"/>
  <c r="N94" i="12"/>
  <c r="AH540" i="12"/>
  <c r="M17" i="12"/>
  <c r="M8" i="12"/>
  <c r="M377" i="12"/>
  <c r="N361" i="12"/>
  <c r="N72" i="12"/>
  <c r="N425" i="12"/>
  <c r="N6" i="12"/>
  <c r="N13" i="12" s="1"/>
  <c r="M10" i="12"/>
  <c r="C76" i="8"/>
  <c r="AE585" i="9"/>
  <c r="D89" i="8"/>
  <c r="D87" i="8"/>
  <c r="AH517" i="12"/>
  <c r="AI517" i="12" s="1"/>
  <c r="AH535" i="12"/>
  <c r="AI535" i="12" s="1"/>
  <c r="N303" i="12"/>
  <c r="AH518" i="12"/>
  <c r="AI518" i="12" s="1"/>
  <c r="AH530" i="12"/>
  <c r="AI530" i="12" s="1"/>
  <c r="AH533" i="12"/>
  <c r="AI533" i="12" s="1"/>
  <c r="AH515" i="12"/>
  <c r="AI515" i="12" s="1"/>
  <c r="AH534" i="12"/>
  <c r="AI534" i="12" s="1"/>
  <c r="N259" i="12"/>
  <c r="N260" i="12" s="1"/>
  <c r="AH498" i="12"/>
  <c r="AI498" i="12" s="1"/>
  <c r="AH529" i="12"/>
  <c r="AI529" i="12" s="1"/>
  <c r="AH499" i="12"/>
  <c r="AI499" i="12" s="1"/>
  <c r="N406" i="12"/>
  <c r="N253" i="12"/>
  <c r="AH526" i="12"/>
  <c r="AI526" i="12" s="1"/>
  <c r="AH523" i="12"/>
  <c r="AI523" i="12" s="1"/>
  <c r="AH501" i="12"/>
  <c r="AI501" i="12" s="1"/>
  <c r="AH561" i="12"/>
  <c r="AI561" i="12" s="1"/>
  <c r="M380" i="12"/>
  <c r="AH532" i="12"/>
  <c r="AI532" i="12" s="1"/>
  <c r="N41" i="12"/>
  <c r="AH496" i="12"/>
  <c r="AI496" i="12" s="1"/>
  <c r="AH528" i="12"/>
  <c r="AI528" i="12" s="1"/>
  <c r="AH511" i="12"/>
  <c r="AI511" i="12" s="1"/>
  <c r="AH558" i="12"/>
  <c r="AI558" i="12" s="1"/>
  <c r="N342" i="12"/>
  <c r="AH509" i="12"/>
  <c r="AI509" i="12" s="1"/>
  <c r="AH502" i="12"/>
  <c r="AI502" i="12" s="1"/>
  <c r="M24" i="12"/>
  <c r="AH500" i="12"/>
  <c r="AI500" i="12" s="1"/>
  <c r="AH524" i="12"/>
  <c r="AI524" i="12" s="1"/>
  <c r="AH516" i="12"/>
  <c r="AI516" i="12" s="1"/>
  <c r="AH525" i="12"/>
  <c r="AI525" i="12" s="1"/>
  <c r="AH508" i="12"/>
  <c r="AI508" i="12" s="1"/>
  <c r="AH497" i="12"/>
  <c r="AI497" i="12" s="1"/>
  <c r="E75" i="8"/>
  <c r="G75" i="8" s="1"/>
  <c r="I75" i="8" s="1"/>
  <c r="G74" i="8"/>
  <c r="I74" i="8" s="1"/>
  <c r="AE585" i="12"/>
  <c r="E50" i="2"/>
  <c r="E53" i="2" s="1"/>
  <c r="E56" i="2" s="1"/>
  <c r="E65" i="2" s="1"/>
  <c r="N284" i="12"/>
  <c r="N123" i="12"/>
  <c r="AH565" i="12"/>
  <c r="AI565" i="12" s="1"/>
  <c r="AH564" i="12"/>
  <c r="AI564" i="12" s="1"/>
  <c r="AH566" i="12"/>
  <c r="AI566" i="12" s="1"/>
  <c r="AH522" i="12"/>
  <c r="AI522" i="12" s="1"/>
  <c r="AH510" i="12"/>
  <c r="AI510" i="12" s="1"/>
  <c r="AH531" i="12"/>
  <c r="AI531" i="12" s="1"/>
  <c r="N326" i="12"/>
  <c r="N327" i="12" s="1"/>
  <c r="C87" i="8" l="1"/>
  <c r="C84" i="8"/>
  <c r="N14" i="12"/>
  <c r="AH553" i="12"/>
  <c r="AI553" i="12" s="1"/>
  <c r="N164" i="12"/>
  <c r="M13" i="12"/>
  <c r="M14" i="12" s="1"/>
  <c r="AI540" i="12"/>
  <c r="AI536" i="12"/>
  <c r="AH536" i="12"/>
  <c r="AI503" i="12"/>
  <c r="AH503" i="12"/>
  <c r="AI504" i="12"/>
  <c r="AH504" i="12"/>
  <c r="AI537" i="12"/>
  <c r="AH537" i="12"/>
  <c r="N136" i="12"/>
  <c r="N24" i="12"/>
  <c r="N25" i="12" s="1"/>
  <c r="AH521" i="12"/>
  <c r="AI521" i="12" s="1"/>
  <c r="AI513" i="12"/>
  <c r="AH513" i="12"/>
  <c r="AI519" i="12"/>
  <c r="AH519" i="12"/>
  <c r="AI512" i="12"/>
  <c r="AH512" i="12"/>
  <c r="N83" i="12"/>
  <c r="M97" i="12"/>
  <c r="AI505" i="12"/>
  <c r="AH505" i="12"/>
  <c r="N154" i="12"/>
  <c r="M259" i="12"/>
  <c r="N380" i="12"/>
  <c r="N381" i="12" s="1"/>
  <c r="AI538" i="12"/>
  <c r="AH538" i="12"/>
  <c r="AI514" i="12"/>
  <c r="AH514" i="12"/>
  <c r="N106" i="12"/>
  <c r="N107" i="12" s="1"/>
  <c r="F76" i="8"/>
  <c r="H76" i="8" s="1"/>
  <c r="C77" i="8"/>
  <c r="F77" i="8" s="1"/>
  <c r="H77" i="8" s="1"/>
  <c r="AH520" i="12"/>
  <c r="AI520" i="12" s="1"/>
  <c r="AH568" i="12"/>
  <c r="AI568" i="12" s="1"/>
  <c r="N427" i="12"/>
  <c r="N305" i="12"/>
  <c r="M385" i="12"/>
  <c r="M326" i="12"/>
  <c r="E76" i="8"/>
  <c r="AH506" i="12"/>
  <c r="AI506" i="12" s="1"/>
  <c r="N156" i="12"/>
  <c r="N109" i="12" l="1"/>
  <c r="N27" i="12"/>
  <c r="M109" i="12"/>
  <c r="AG503" i="12"/>
  <c r="M27" i="12"/>
  <c r="M106" i="12"/>
  <c r="N268" i="12"/>
  <c r="N269" i="12" s="1"/>
  <c r="N74" i="12"/>
  <c r="AG496" i="12"/>
  <c r="AG502" i="12"/>
  <c r="AG500" i="12"/>
  <c r="AG497" i="12"/>
  <c r="N363" i="12"/>
  <c r="AM505" i="12"/>
  <c r="AG505" i="12"/>
  <c r="AG498" i="12"/>
  <c r="N429" i="12"/>
  <c r="N385" i="12"/>
  <c r="N386" i="12" s="1"/>
  <c r="AG499" i="12"/>
  <c r="AH539" i="12"/>
  <c r="AI539" i="12" s="1"/>
  <c r="AG501" i="12"/>
  <c r="AG504" i="12"/>
  <c r="N365" i="12"/>
  <c r="E77" i="8"/>
  <c r="G77" i="8" s="1"/>
  <c r="I77" i="8" s="1"/>
  <c r="C89" i="8"/>
  <c r="G76" i="8"/>
  <c r="I76" i="8" s="1"/>
  <c r="N307" i="12"/>
  <c r="M268" i="12"/>
  <c r="N166" i="12"/>
  <c r="M390" i="12"/>
  <c r="N85" i="12" l="1"/>
  <c r="AH555" i="12"/>
  <c r="AI555" i="12" s="1"/>
  <c r="N390" i="12"/>
  <c r="N391" i="12" s="1"/>
  <c r="AH576" i="12" l="1"/>
  <c r="AI576" i="12" s="1"/>
  <c r="AH570" i="12"/>
  <c r="AI570" i="12" s="1"/>
  <c r="AH494" i="12"/>
  <c r="AI494" i="12" s="1"/>
  <c r="D88" i="8" l="1"/>
  <c r="AH585" i="12" l="1"/>
  <c r="AI585" i="12" s="1"/>
  <c r="W37" i="22" l="1"/>
  <c r="W38" i="22" s="1"/>
  <c r="Q23" i="22"/>
  <c r="N23" i="22"/>
  <c r="O38" i="22" l="1"/>
  <c r="P37" i="22" s="1"/>
  <c r="N37" i="22"/>
  <c r="O40" i="22"/>
  <c r="Q37" i="22"/>
  <c r="Q38" i="22" s="1"/>
  <c r="V37" i="2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G185" authorId="0" shapeId="0" xr:uid="{524C8AC4-EAAC-42E3-9B09-6027F2B782C1}">
      <text>
        <r>
          <rPr>
            <b/>
            <sz val="9"/>
            <color indexed="81"/>
            <rFont val="Tahoma"/>
            <family val="2"/>
          </rPr>
          <t>User:</t>
        </r>
        <r>
          <rPr>
            <sz val="9"/>
            <color indexed="81"/>
            <rFont val="Tahoma"/>
            <family val="2"/>
          </rPr>
          <t xml:space="preserve">
</t>
        </r>
        <r>
          <rPr>
            <sz val="18"/>
            <color indexed="81"/>
            <rFont val="Tahoma"/>
            <family val="2"/>
          </rPr>
          <t>ajuster saisonalite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O2" authorId="0" shapeId="0" xr:uid="{24D1C81B-E378-4A39-889D-4C9D61AD3F2D}">
      <text>
        <r>
          <rPr>
            <sz val="11"/>
            <color theme="1"/>
            <rFont val="Arial"/>
            <family val="2"/>
            <scheme val="minor"/>
          </rPr>
          <t>SI #N/A compte non intégré = erreur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O2" authorId="0" shapeId="0" xr:uid="{7E135630-42A3-4842-B178-74B140B0BBD2}">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<sst xmlns="http://schemas.openxmlformats.org/spreadsheetml/2006/main" count="17262" uniqueCount="3149">
  <si>
    <t>Compagnie</t>
  </si>
  <si>
    <t>Volks</t>
  </si>
  <si>
    <t>Mois</t>
  </si>
  <si>
    <t>YTD</t>
  </si>
  <si>
    <t>Mois Courant</t>
  </si>
  <si>
    <t>Décembre</t>
  </si>
  <si>
    <t>Janvier</t>
  </si>
  <si>
    <t>Année</t>
  </si>
  <si>
    <t>Février</t>
  </si>
  <si>
    <t>Mars</t>
  </si>
  <si>
    <t>Avril</t>
  </si>
  <si>
    <t>Mai</t>
  </si>
  <si>
    <t>Juin</t>
  </si>
  <si>
    <t>Sélectionner le mois en B3</t>
  </si>
  <si>
    <t>Juillet</t>
  </si>
  <si>
    <t>Août</t>
  </si>
  <si>
    <t>Vérifier s'il y a des #N/A dans les colonnes T à X des onlgets de BV</t>
  </si>
  <si>
    <t>Septembre</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</si>
  <si>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</si>
  <si>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</si>
  <si>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</si>
  <si>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</si>
  <si>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</si>
  <si>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</si>
  <si>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</si>
  <si>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</si>
  <si>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</si>
  <si>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</si>
  <si>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</si>
  <si>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</si>
  <si>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</si>
  <si>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</si>
  <si>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</si>
  <si>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</si>
  <si>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</si>
  <si>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</si>
  <si>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</si>
  <si>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</si>
  <si>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</si>
  <si>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</si>
  <si>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</si>
  <si>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</si>
  <si>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</si>
  <si>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</si>
  <si>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</si>
  <si>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</si>
  <si>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</si>
  <si>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</si>
  <si>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</si>
  <si>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</si>
  <si>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</si>
  <si>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</si>
  <si>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</si>
  <si>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</si>
  <si>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</si>
  <si>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</si>
  <si>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</si>
  <si>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</si>
  <si>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</si>
  <si>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</si>
  <si>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</si>
  <si>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</si>
  <si>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</si>
  <si>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</si>
  <si>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</si>
  <si>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</si>
  <si>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</si>
  <si>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</si>
  <si>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</si>
  <si>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</si>
  <si>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</si>
  <si>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</si>
  <si>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</si>
  <si>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</si>
  <si>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</si>
  <si>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</si>
  <si>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</si>
  <si>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</si>
  <si>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</si>
  <si>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</si>
  <si>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</si>
  <si>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</si>
  <si>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</si>
  <si>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</si>
  <si>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</si>
  <si>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</si>
  <si>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</si>
  <si>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</si>
  <si>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</si>
  <si>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</si>
  <si>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</si>
  <si>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</si>
  <si>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</si>
  <si>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</si>
  <si>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</si>
  <si>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</si>
  <si>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</si>
  <si>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</si>
  <si>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</si>
  <si>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</si>
  <si>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</si>
  <si>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</si>
  <si>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</si>
  <si>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</si>
  <si>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</si>
  <si>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</si>
  <si>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</si>
  <si>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</si>
  <si>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</si>
  <si>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</si>
  <si>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</si>
  <si>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</si>
  <si>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</si>
  <si>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</si>
  <si>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</si>
  <si>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</si>
  <si>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</si>
  <si>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</si>
  <si>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</si>
  <si>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</si>
  <si>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</si>
  <si>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</si>
  <si>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</si>
  <si>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</si>
  <si>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</si>
  <si>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</si>
  <si>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</si>
  <si>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</si>
  <si>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</si>
  <si>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</si>
  <si>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</si>
  <si>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</si>
  <si>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</si>
  <si>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</si>
  <si>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</si>
  <si>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</si>
  <si>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</si>
  <si>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</si>
  <si>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</si>
  <si>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</si>
  <si>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</si>
  <si>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</si>
  <si>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</si>
  <si>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</si>
  <si>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</si>
  <si>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</si>
  <si>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</si>
  <si>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</si>
  <si>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</si>
  <si>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</si>
  <si>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</si>
  <si>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</si>
  <si>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</si>
  <si>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</si>
  <si>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</si>
  <si>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</si>
  <si>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</si>
  <si>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</si>
  <si>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</si>
  <si>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</si>
  <si>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</si>
  <si>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</si>
  <si>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</si>
  <si>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</si>
  <si>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</si>
  <si>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</si>
  <si>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</si>
  <si>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</si>
  <si>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</si>
  <si>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</si>
  <si>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</si>
  <si>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</si>
  <si>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</si>
  <si>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</si>
  <si>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</si>
  <si>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</si>
  <si>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</si>
  <si>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</si>
  <si>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</si>
  <si>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</si>
  <si>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</si>
  <si>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</si>
  <si>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</si>
  <si>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</si>
  <si>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</si>
  <si>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</si>
  <si>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</si>
  <si>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</si>
  <si>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</si>
  <si>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</si>
  <si>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</si>
  <si>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</si>
  <si>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</si>
  <si>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</si>
  <si>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</si>
  <si>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</si>
  <si>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</si>
  <si>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</si>
  <si>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</si>
  <si>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</si>
  <si>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</si>
  <si>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</si>
  <si>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</si>
  <si>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</si>
  <si>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</si>
  <si>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</si>
  <si>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</si>
  <si>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</si>
  <si>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</si>
  <si>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</si>
  <si>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</si>
  <si>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</si>
  <si>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</si>
  <si>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</si>
  <si>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</si>
  <si>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</si>
  <si>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</si>
  <si>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</si>
  <si>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</si>
  <si>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</si>
  <si>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</si>
  <si>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</si>
  <si>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</si>
  <si>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</si>
  <si>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</si>
  <si>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</si>
  <si>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</si>
  <si>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</si>
  <si>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</si>
  <si>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</si>
  <si>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</si>
  <si>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</si>
  <si>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</si>
  <si>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</si>
  <si>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</si>
  <si>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</si>
  <si>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</si>
  <si>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</si>
  <si>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</si>
  <si>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</si>
  <si>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</si>
  <si>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</si>
  <si>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</si>
  <si>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</si>
  <si>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</si>
  <si>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</si>
  <si>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</si>
  <si>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</si>
  <si>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</si>
  <si>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</si>
  <si>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</si>
  <si>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</si>
  <si>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</si>
  <si>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</si>
  <si>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</si>
  <si>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</si>
  <si>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</si>
  <si>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</si>
  <si>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</si>
  <si>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</si>
  <si>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</si>
  <si>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</si>
  <si>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</si>
  <si>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</si>
  <si>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</si>
  <si>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</si>
  <si>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</si>
  <si>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</si>
  <si>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</si>
  <si>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</si>
  <si>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</si>
  <si>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</si>
  <si>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</si>
  <si>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</si>
  <si>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</si>
  <si>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</si>
  <si>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</si>
  <si>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</si>
  <si>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</si>
  <si>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</si>
  <si>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</si>
  <si>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</si>
  <si>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</si>
  <si>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</si>
  <si>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</si>
  <si>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</si>
  <si>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</si>
  <si>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</si>
  <si>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</si>
  <si>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</si>
  <si>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</si>
  <si>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</si>
  <si>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</si>
  <si>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</si>
  <si>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</si>
  <si>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</si>
  <si>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</si>
  <si>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</si>
  <si>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</si>
  <si>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</si>
  <si>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</si>
  <si>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</si>
  <si>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</si>
  <si>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</si>
  <si>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</si>
  <si>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</si>
  <si>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</si>
  <si>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</si>
  <si>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</si>
  <si>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</si>
  <si>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</si>
  <si>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</si>
  <si>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</si>
  <si>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</si>
  <si>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</si>
  <si>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</si>
  <si>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</si>
  <si>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</si>
  <si>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</si>
  <si>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</si>
  <si>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</si>
  <si>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</si>
  <si>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</si>
  <si>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</si>
  <si>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</si>
  <si>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</si>
  <si>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</si>
  <si>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</si>
  <si>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</si>
  <si>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</si>
  <si>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</si>
  <si>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</si>
  <si>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</si>
  <si>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</si>
  <si>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</si>
  <si>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</si>
  <si>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</si>
  <si>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</si>
  <si>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</si>
  <si>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</si>
  <si>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</si>
  <si>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</si>
  <si>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</si>
  <si>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</si>
  <si>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</si>
  <si>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</si>
  <si>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</si>
  <si>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</si>
  <si>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</si>
  <si>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</si>
  <si>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</si>
  <si>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</si>
  <si>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</si>
  <si>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</si>
  <si>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</si>
  <si>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</si>
  <si>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</si>
  <si>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</si>
  <si>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</si>
  <si>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</si>
  <si>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</si>
  <si>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</si>
  <si>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</si>
  <si>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</si>
  <si>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</si>
  <si>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</si>
  <si>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</si>
  <si>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</si>
  <si>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</si>
  <si>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</si>
  <si>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</si>
  <si>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</si>
  <si>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</si>
  <si>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</si>
  <si>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</si>
  <si>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</si>
  <si>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</si>
  <si>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</si>
  <si>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</si>
  <si>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</si>
  <si>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</si>
  <si>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</si>
  <si>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</si>
  <si>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</si>
  <si>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</si>
  <si>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</si>
  <si>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</si>
  <si>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</si>
  <si>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</si>
  <si>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</si>
  <si>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</si>
  <si>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</si>
  <si>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</si>
  <si>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</si>
  <si>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</si>
  <si>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</si>
  <si>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</si>
  <si>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</si>
  <si>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</si>
  <si>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</si>
  <si>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</si>
  <si>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</si>
  <si>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</si>
  <si>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</si>
  <si>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</si>
  <si>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</si>
  <si>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</si>
  <si>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</si>
  <si>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</si>
  <si>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</si>
  <si>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</si>
  <si>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</si>
  <si>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</si>
  <si>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</si>
  <si>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</si>
  <si>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</si>
  <si>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</si>
  <si>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</si>
  <si>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</si>
  <si>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</si>
  <si>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</si>
  <si>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</si>
  <si>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</si>
  <si>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</si>
  <si>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</si>
  <si>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</si>
  <si>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</si>
  <si>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</si>
  <si>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</si>
  <si>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</si>
  <si>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</si>
  <si>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</si>
  <si>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</si>
  <si>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</si>
  <si>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</si>
  <si>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</si>
  <si>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</si>
  <si>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</si>
  <si>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</si>
  <si>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</si>
  <si>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</si>
  <si>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</si>
  <si>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</si>
  <si>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</si>
  <si>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</si>
  <si>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</si>
  <si>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</si>
  <si>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</si>
  <si>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</si>
  <si>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</si>
  <si>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</si>
  <si>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</si>
  <si>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</si>
  <si>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</si>
  <si>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</si>
  <si>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</si>
  <si>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</si>
  <si>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</si>
  <si>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</si>
  <si>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</si>
  <si>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</si>
  <si>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</si>
  <si>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</si>
  <si>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</si>
  <si>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</si>
  <si>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</si>
  <si>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</si>
  <si>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</si>
  <si>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</si>
  <si>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</si>
  <si>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</si>
  <si>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</si>
  <si>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</si>
  <si>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</si>
  <si>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</si>
  <si>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</si>
  <si>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</si>
  <si>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</si>
  <si>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</si>
  <si>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</si>
  <si>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</si>
  <si>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</si>
  <si>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</si>
  <si>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</si>
  <si>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</si>
  <si>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</si>
  <si>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</si>
  <si>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</si>
  <si>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</si>
  <si>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</si>
  <si>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</si>
  <si>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</si>
  <si>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</si>
  <si>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</si>
  <si>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</si>
  <si>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</si>
  <si>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</si>
  <si>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</si>
  <si>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</si>
  <si>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</si>
  <si>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</si>
  <si>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</si>
  <si>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</si>
  <si>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</si>
  <si>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</si>
  <si>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</si>
  <si>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</si>
  <si>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</si>
  <si>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</si>
  <si>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</si>
  <si>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</si>
  <si>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</si>
  <si>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</si>
  <si>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</si>
  <si>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</si>
  <si>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</si>
  <si>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</si>
  <si>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</si>
  <si>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</si>
  <si>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</si>
  <si>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</si>
  <si>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</si>
  <si>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</si>
  <si>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</si>
  <si>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</si>
  <si>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</si>
  <si>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</si>
  <si>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</si>
  <si>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</si>
  <si>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</si>
  <si>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</si>
  <si>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</si>
  <si>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</si>
  <si>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</si>
  <si>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</si>
  <si>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</si>
  <si>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</si>
  <si>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</si>
  <si>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</si>
  <si>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</si>
  <si>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</si>
  <si>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</si>
  <si>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</si>
  <si>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</si>
  <si>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</si>
  <si>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</si>
  <si>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</si>
  <si>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</si>
  <si>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</si>
  <si>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</si>
  <si>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</si>
  <si>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</si>
  <si>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</si>
  <si>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</si>
  <si>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</si>
  <si>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</si>
  <si>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</si>
  <si>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</si>
  <si>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</si>
  <si>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</si>
  <si>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</si>
  <si>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</si>
  <si>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</si>
  <si>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</si>
  <si>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</si>
  <si>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</si>
  <si>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</si>
  <si>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</si>
  <si>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</si>
  <si>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</si>
  <si>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</si>
  <si>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</si>
  <si>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</si>
  <si>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</si>
  <si>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</si>
  <si>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</si>
  <si>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</si>
  <si>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</si>
  <si>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</si>
  <si>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</si>
  <si>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</si>
  <si>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</si>
  <si>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</si>
  <si>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</si>
  <si>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</si>
  <si>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</si>
  <si>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</si>
  <si>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</si>
  <si>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</si>
  <si>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</si>
  <si>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</si>
  <si>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</si>
  <si>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</si>
  <si>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</si>
  <si>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</si>
  <si>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</si>
  <si>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</si>
  <si>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</si>
  <si>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</si>
  <si>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</si>
  <si>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</si>
  <si>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</si>
  <si>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</si>
  <si>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</si>
  <si>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</si>
  <si>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</si>
  <si>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</si>
  <si>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</si>
  <si>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</si>
  <si>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</si>
  <si>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</si>
  <si>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</si>
  <si>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</si>
  <si>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</si>
  <si>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</si>
  <si>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</si>
  <si>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</si>
  <si>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</si>
  <si>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</si>
  <si>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</si>
  <si>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</si>
  <si>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</si>
  <si>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</si>
  <si>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</si>
  <si>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</si>
  <si>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</si>
  <si>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</si>
  <si>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</si>
  <si>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</si>
  <si>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</si>
  <si>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</si>
  <si>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</si>
  <si>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</si>
  <si>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</si>
  <si>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</si>
  <si>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Ventes</t>
  </si>
  <si>
    <t>#Compte</t>
  </si>
  <si>
    <t>Solde d'ouverture</t>
  </si>
  <si>
    <t>Solde courant</t>
  </si>
  <si>
    <t>Solde de fin</t>
  </si>
  <si>
    <t>Valid GL #</t>
  </si>
  <si>
    <t>Debits</t>
  </si>
  <si>
    <t>Classification</t>
  </si>
  <si>
    <t>$ / NB</t>
  </si>
  <si>
    <t>PETITE CAISSE</t>
  </si>
  <si>
    <t>1402</t>
  </si>
  <si>
    <t>1416</t>
  </si>
  <si>
    <t>ENSEIGNES</t>
  </si>
  <si>
    <t>2101</t>
  </si>
  <si>
    <t>2103</t>
  </si>
  <si>
    <t>TAOS</t>
  </si>
  <si>
    <t>Dept</t>
  </si>
  <si>
    <t>Bilan</t>
  </si>
  <si>
    <t>Compte à créer</t>
  </si>
  <si>
    <t>Répartition frais bancaires</t>
  </si>
  <si>
    <t>neuf</t>
  </si>
  <si>
    <t xml:space="preserve">Autorisation </t>
  </si>
  <si>
    <t>Répartition terms of trade</t>
  </si>
  <si>
    <t>Frais d'administration</t>
  </si>
  <si>
    <t>Courtoisie Pièces/Service</t>
  </si>
  <si>
    <t>Contributions</t>
  </si>
  <si>
    <t>Fonds pension</t>
  </si>
  <si>
    <t xml:space="preserve">Frais de représentation </t>
  </si>
  <si>
    <t>Frais professionnel</t>
  </si>
  <si>
    <t>Fret/Express/Transport</t>
  </si>
  <si>
    <t xml:space="preserve">Matériel </t>
  </si>
  <si>
    <t>ROUTAN</t>
  </si>
  <si>
    <t>TOTAL DES REVENUS ET DÉPENSES</t>
  </si>
  <si>
    <t>ÉCART réel / Budget</t>
  </si>
  <si>
    <t>$PROFFTS</t>
  </si>
  <si>
    <t>ECART (réel/ Ann.Préc.)</t>
  </si>
  <si>
    <t>UNITÉS</t>
  </si>
  <si>
    <t>Plus de 90 jrs</t>
  </si>
  <si>
    <t>2015</t>
  </si>
  <si>
    <t>230251A</t>
  </si>
  <si>
    <t>WVWPR7AU0LW907198</t>
  </si>
  <si>
    <t>Plus de 180 jrs</t>
  </si>
  <si>
    <t>AUDI</t>
  </si>
  <si>
    <t>BEETLE CONVERTI</t>
  </si>
  <si>
    <t>5407P</t>
  </si>
  <si>
    <t>GMC</t>
  </si>
  <si>
    <t>1GTW7BFP1K1340423</t>
  </si>
  <si>
    <t>230425A</t>
  </si>
  <si>
    <t>1V2LC2CAXMC211536</t>
  </si>
  <si>
    <t>230365A</t>
  </si>
  <si>
    <t>3VW5DAAT2JM518129</t>
  </si>
  <si>
    <t>"Pacing" du 30</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</si>
  <si>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</si>
  <si>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</si>
  <si>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</si>
  <si>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</si>
  <si>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</si>
  <si>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</si>
  <si>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</si>
  <si>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</si>
  <si>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</si>
  <si>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</si>
  <si>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</si>
  <si>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</si>
  <si>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</si>
  <si>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</si>
  <si>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</si>
  <si>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</si>
  <si>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</si>
  <si>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</si>
  <si>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</si>
  <si>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</si>
  <si>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</si>
  <si>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</si>
  <si>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</si>
  <si>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</si>
  <si>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</si>
  <si>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</si>
  <si>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</si>
  <si>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</si>
  <si>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</si>
  <si>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</si>
  <si>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</si>
  <si>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</si>
  <si>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</si>
  <si>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</si>
  <si>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</si>
  <si>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</si>
  <si>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</si>
  <si>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</si>
  <si>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</si>
  <si>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</si>
  <si>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</si>
  <si>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</si>
  <si>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</si>
  <si>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</si>
  <si>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</si>
  <si>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</si>
  <si>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</si>
  <si>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</si>
  <si>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</si>
  <si>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</si>
  <si>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</si>
  <si>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</si>
  <si>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</si>
  <si>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</si>
  <si>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</si>
  <si>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</si>
  <si>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</si>
  <si>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</si>
  <si>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</si>
  <si>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</si>
  <si>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</si>
  <si>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</si>
  <si>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</si>
  <si>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</si>
  <si>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</si>
  <si>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</si>
  <si>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</si>
  <si>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</si>
  <si>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</si>
  <si>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</si>
  <si>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</si>
  <si>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</si>
  <si>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</si>
  <si>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</si>
  <si>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</si>
  <si>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</si>
  <si>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</si>
  <si>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</si>
  <si>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</si>
  <si>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</si>
  <si>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</si>
  <si>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</si>
  <si>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</si>
  <si>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</si>
  <si>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</si>
  <si>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</si>
  <si>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</si>
  <si>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</si>
  <si>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</si>
  <si>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</si>
  <si>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</si>
  <si>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</si>
  <si>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</si>
  <si>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</si>
  <si>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</si>
  <si>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</si>
  <si>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</si>
  <si>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</si>
  <si>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</si>
  <si>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</si>
  <si>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</si>
  <si>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</si>
  <si>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</si>
  <si>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</si>
  <si>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</si>
  <si>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</si>
  <si>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</si>
  <si>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</si>
  <si>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</si>
  <si>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</si>
  <si>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</si>
  <si>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</si>
  <si>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</si>
  <si>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</si>
  <si>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</si>
  <si>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</si>
  <si>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</si>
  <si>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</si>
  <si>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</si>
  <si>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</si>
  <si>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</si>
  <si>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</si>
  <si>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</si>
  <si>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</si>
  <si>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</si>
  <si>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</si>
  <si>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</si>
  <si>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</si>
  <si>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</si>
  <si>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</si>
  <si>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</si>
  <si>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</si>
  <si>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</si>
  <si>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</si>
  <si>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</si>
  <si>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</si>
  <si>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</si>
  <si>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</si>
  <si>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</si>
  <si>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</si>
  <si>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</si>
  <si>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</si>
  <si>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</si>
  <si>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</si>
  <si>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</si>
  <si>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</si>
  <si>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</si>
  <si>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</si>
  <si>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</si>
  <si>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</si>
  <si>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</si>
  <si>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</si>
  <si>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</si>
  <si>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</si>
  <si>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</si>
  <si>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</si>
  <si>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</si>
  <si>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</si>
  <si>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</si>
  <si>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</si>
  <si>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</si>
  <si>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</si>
  <si>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</si>
  <si>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</si>
  <si>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</si>
  <si>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</si>
  <si>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</si>
  <si>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</si>
  <si>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</si>
  <si>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</si>
  <si>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</si>
  <si>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</si>
  <si>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</si>
  <si>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</si>
  <si>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</si>
  <si>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</si>
  <si>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</si>
  <si>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</si>
  <si>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</si>
  <si>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</si>
  <si>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</si>
  <si>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</si>
  <si>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</si>
  <si>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</si>
  <si>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</si>
  <si>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</si>
  <si>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</si>
  <si>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</si>
  <si>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</si>
  <si>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</si>
  <si>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</si>
  <si>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</si>
  <si>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</si>
  <si>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</si>
  <si>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</si>
  <si>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</si>
  <si>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</si>
  <si>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</si>
  <si>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</si>
  <si>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</si>
  <si>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</si>
  <si>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</si>
  <si>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</si>
  <si>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</si>
  <si>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</si>
  <si>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</si>
  <si>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</si>
  <si>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</si>
  <si>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</si>
  <si>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</si>
  <si>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</si>
  <si>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</si>
  <si>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</si>
  <si>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</si>
  <si>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</si>
  <si>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</si>
  <si>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</si>
  <si>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</si>
  <si>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</si>
  <si>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</si>
  <si>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</si>
  <si>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</si>
  <si>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</si>
  <si>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</si>
  <si>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</si>
  <si>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</si>
  <si>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</si>
  <si>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</si>
  <si>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</si>
  <si>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</si>
  <si>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</si>
  <si>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</si>
  <si>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</si>
  <si>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</si>
  <si>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</si>
  <si>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</si>
  <si>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</si>
  <si>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</si>
  <si>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</si>
  <si>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</si>
  <si>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</si>
  <si>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</si>
  <si>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</si>
  <si>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</si>
  <si>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</si>
  <si>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</si>
  <si>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</si>
  <si>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</si>
  <si>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</si>
  <si>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</si>
  <si>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</si>
  <si>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</si>
  <si>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</si>
  <si>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</si>
  <si>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</si>
  <si>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</si>
  <si>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</si>
  <si>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</si>
  <si>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</si>
  <si>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</si>
  <si>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</si>
  <si>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</si>
  <si>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</si>
  <si>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</si>
  <si>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</si>
  <si>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</si>
  <si>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</si>
  <si>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</si>
  <si>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</si>
  <si>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</si>
  <si>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</si>
  <si>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</si>
  <si>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</si>
  <si>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</si>
  <si>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</si>
  <si>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</si>
  <si>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</si>
  <si>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</si>
  <si>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</si>
  <si>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</si>
  <si>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</si>
  <si>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</si>
  <si>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</si>
  <si>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</si>
  <si>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</si>
  <si>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</si>
  <si>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</si>
  <si>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</si>
  <si>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</si>
  <si>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</si>
  <si>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</si>
  <si>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</si>
  <si>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</si>
  <si>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</si>
  <si>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</si>
  <si>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</si>
  <si>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</si>
  <si>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</si>
  <si>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</si>
  <si>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</si>
  <si>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</si>
  <si>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</si>
  <si>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</si>
  <si>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</si>
  <si>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</si>
  <si>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</si>
  <si>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</si>
  <si>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</si>
  <si>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</si>
  <si>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</si>
  <si>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</si>
  <si>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</si>
  <si>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</si>
  <si>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</si>
  <si>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</si>
  <si>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</si>
  <si>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</si>
  <si>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</si>
  <si>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</si>
  <si>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</si>
  <si>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</si>
  <si>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</si>
  <si>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</si>
  <si>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</si>
  <si>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</si>
  <si>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</si>
  <si>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</si>
  <si>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</si>
  <si>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</si>
  <si>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</si>
  <si>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</si>
  <si>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</si>
  <si>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</si>
  <si>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</si>
  <si>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</si>
  <si>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</si>
  <si>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</si>
  <si>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</si>
  <si>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</si>
  <si>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</si>
  <si>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</si>
  <si>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</si>
  <si>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</si>
  <si>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</si>
  <si>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</si>
  <si>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</si>
  <si>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</si>
  <si>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</si>
  <si>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</si>
  <si>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</si>
  <si>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</si>
  <si>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</si>
  <si>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</si>
  <si>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</si>
  <si>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</si>
  <si>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</si>
  <si>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</si>
  <si>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</si>
  <si>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</si>
  <si>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</si>
  <si>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</si>
  <si>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</si>
  <si>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</si>
  <si>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</si>
  <si>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</si>
  <si>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</si>
  <si>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</si>
  <si>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</si>
  <si>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</si>
  <si>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</si>
  <si>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</si>
  <si>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</si>
  <si>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</si>
  <si>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</si>
  <si>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</si>
  <si>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</si>
  <si>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</si>
  <si>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</si>
  <si>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</si>
  <si>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</si>
  <si>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</si>
  <si>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</si>
  <si>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</si>
  <si>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</si>
  <si>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</si>
  <si>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</si>
  <si>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</si>
  <si>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</si>
  <si>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</si>
  <si>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</si>
  <si>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</si>
  <si>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</si>
  <si>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</si>
  <si>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</si>
  <si>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</si>
  <si>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</si>
  <si>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</si>
  <si>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</si>
  <si>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</si>
  <si>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Outils Spécialisés Volks</t>
  </si>
  <si>
    <t>BAIIA Corpo</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</si>
  <si>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</si>
  <si>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</si>
  <si>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</si>
  <si>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</si>
  <si>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</si>
  <si>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Forecast Immobilisation 2025</t>
  </si>
  <si>
    <t>Équipement informatique</t>
  </si>
  <si>
    <t>Budget 2025</t>
  </si>
  <si>
    <t>Intérêts sur hypothèque</t>
  </si>
  <si>
    <t>Réel 2024</t>
  </si>
  <si>
    <t>Revenus d'intérêts Floor plan</t>
  </si>
  <si>
    <t>Nouveau building</t>
  </si>
  <si>
    <t xml:space="preserve"> AAJ</t>
  </si>
  <si>
    <t>TOTAL</t>
  </si>
  <si>
    <t>Div</t>
  </si>
  <si>
    <t>G/L</t>
  </si>
  <si>
    <t>E</t>
  </si>
  <si>
    <t>Type</t>
  </si>
  <si>
    <t>Solde AAD - Janvier</t>
  </si>
  <si>
    <t>Solde AAD - Février</t>
  </si>
  <si>
    <t>Solde AAD - Mars</t>
  </si>
  <si>
    <t>Solde AAD - Avril</t>
  </si>
  <si>
    <t>Solde AAD - Mai</t>
  </si>
  <si>
    <t>Solde AAD - Juin</t>
  </si>
  <si>
    <t>Solde AAD - Juillet</t>
  </si>
  <si>
    <t>Solde AAD - Août</t>
  </si>
  <si>
    <t>Solde AAD - Septembre</t>
  </si>
  <si>
    <t>Solde AAD - Octobre</t>
  </si>
  <si>
    <t>Solde AAD - Novembre</t>
  </si>
  <si>
    <t>Solde AAD - Décembre</t>
  </si>
  <si>
    <t>Solde AAD - Moy. Fiscale</t>
  </si>
  <si>
    <t>Solde AAD - Moy. Calendrier</t>
  </si>
  <si>
    <t>Solde AAD - 13e</t>
  </si>
  <si>
    <t>Unités AAD - Janvier</t>
  </si>
  <si>
    <t>Unités AAD - Février</t>
  </si>
  <si>
    <t>Unités AAD - Mars</t>
  </si>
  <si>
    <t>Unités AAD - Avril</t>
  </si>
  <si>
    <t>Unités AAD - Mai</t>
  </si>
  <si>
    <t>Unités AAD - Juin</t>
  </si>
  <si>
    <t>Unités AAD - Juillet</t>
  </si>
  <si>
    <t>Unités AAD - Août</t>
  </si>
  <si>
    <t>Unités AAD - Septembre</t>
  </si>
  <si>
    <t>Unités AAD - Octobre</t>
  </si>
  <si>
    <t>Unités AAD - Novembre</t>
  </si>
  <si>
    <t>Unités AAD - Décembre</t>
  </si>
  <si>
    <t>Unités AAD - Moy. Fiscale</t>
  </si>
  <si>
    <t>Unités AAD - Moy. Calendrier</t>
  </si>
  <si>
    <t>L</t>
  </si>
  <si>
    <t>A</t>
  </si>
  <si>
    <t>B</t>
  </si>
  <si>
    <t>BANQUE TD CANADA TRUST</t>
  </si>
  <si>
    <t>V</t>
  </si>
  <si>
    <t>VENTES AU COMPTANT</t>
  </si>
  <si>
    <t>T</t>
  </si>
  <si>
    <t>N</t>
  </si>
  <si>
    <t>W</t>
  </si>
  <si>
    <t>MARGE DE CREDIT</t>
  </si>
  <si>
    <t>F</t>
  </si>
  <si>
    <t>P</t>
  </si>
  <si>
    <t>BONI A PAYER</t>
  </si>
  <si>
    <t>G</t>
  </si>
  <si>
    <t>S</t>
  </si>
  <si>
    <t>I</t>
  </si>
  <si>
    <t>D</t>
  </si>
  <si>
    <t>C</t>
  </si>
  <si>
    <t>MAUVAISES CREANCES RECOUV</t>
  </si>
  <si>
    <t>IMPÔTS EXIGIBLES</t>
  </si>
  <si>
    <t>DOCUMENTS CANCELLES</t>
  </si>
  <si>
    <t>Account#</t>
  </si>
  <si>
    <t>Balance Check</t>
  </si>
  <si>
    <t>Voitures electriques</t>
  </si>
  <si>
    <t>Coller les balances de vérification respectives en cellule A1 dans les onglets BV_Data_An_Cour</t>
  </si>
  <si>
    <t>Aout</t>
  </si>
  <si>
    <t>Ste-Marie Auto</t>
  </si>
  <si>
    <t>SAAQ</t>
  </si>
  <si>
    <t>Wholesale autres</t>
  </si>
  <si>
    <t>Wholesale Autres</t>
  </si>
  <si>
    <t>Wholesale USA</t>
  </si>
  <si>
    <t>Wholesale Canada</t>
  </si>
  <si>
    <t>Wholesale Luxueux</t>
  </si>
  <si>
    <t>Total Dépt. SAAQ</t>
  </si>
  <si>
    <t>Inspection - Véhicules Interne</t>
  </si>
  <si>
    <t>Inspection - Véhicules Lourds</t>
  </si>
  <si>
    <t>Inspection - Véhicules Légers</t>
  </si>
  <si>
    <t>Carrosserie Interne</t>
  </si>
  <si>
    <t>Carrosserie Concessions</t>
  </si>
  <si>
    <t>Carrosserie Clients</t>
  </si>
  <si>
    <t>Ajustement M/O Carrosserie</t>
  </si>
  <si>
    <t>Ajustement M/O SAAQ</t>
  </si>
  <si>
    <t>G0111</t>
  </si>
  <si>
    <t>COMMISSIONS VEH. NEUFS</t>
  </si>
  <si>
    <t>G0112</t>
  </si>
  <si>
    <t>COMMISSIONS VEH. USAGES</t>
  </si>
  <si>
    <t>G0113</t>
  </si>
  <si>
    <t>FRAIS LIVRAISON U.S.A</t>
  </si>
  <si>
    <t>G0131</t>
  </si>
  <si>
    <t>FRAIS LIVRAISON-NEUFS</t>
  </si>
  <si>
    <t>G0132</t>
  </si>
  <si>
    <t>FRAIS LIVRAISON-USAGE</t>
  </si>
  <si>
    <t>G0133</t>
  </si>
  <si>
    <t>G0151</t>
  </si>
  <si>
    <t>TRAV. TITRE GRATIEUX NEUF</t>
  </si>
  <si>
    <t>G0152</t>
  </si>
  <si>
    <t>TRAVAIL GARANTI USAGÉS</t>
  </si>
  <si>
    <t>G0153</t>
  </si>
  <si>
    <t>TRAVAUX GRATUIT U.S.A</t>
  </si>
  <si>
    <t>G0200</t>
  </si>
  <si>
    <t>SALAIRE PROPRIETAIRE REP.</t>
  </si>
  <si>
    <t>G0201</t>
  </si>
  <si>
    <t>SALAIRE PROP. NEUF</t>
  </si>
  <si>
    <t>G0202</t>
  </si>
  <si>
    <t>SALAIRE PROP USAGE</t>
  </si>
  <si>
    <t>G0204</t>
  </si>
  <si>
    <t>SALAIRE PROP SERVICE</t>
  </si>
  <si>
    <t>G0205</t>
  </si>
  <si>
    <t>SALAIRE PROP CARROSSERIE</t>
  </si>
  <si>
    <t>G0206</t>
  </si>
  <si>
    <t>SALAIRE PROP. PIECES</t>
  </si>
  <si>
    <t>G0210</t>
  </si>
  <si>
    <t>SALAIRE ADMIN. TOUS</t>
  </si>
  <si>
    <t>G0211</t>
  </si>
  <si>
    <t>SALAIRES CADRES NEUFS</t>
  </si>
  <si>
    <t>G0212</t>
  </si>
  <si>
    <t>RENUM. CADRES-USAGES</t>
  </si>
  <si>
    <t>G0213</t>
  </si>
  <si>
    <t>SALAIRE CADRE U.S.A</t>
  </si>
  <si>
    <t>G0214</t>
  </si>
  <si>
    <t>SALAIRES CADRES SERV.</t>
  </si>
  <si>
    <t>G0215</t>
  </si>
  <si>
    <t>RENUM. CADRES-CARROSSERIE</t>
  </si>
  <si>
    <t>G0216</t>
  </si>
  <si>
    <t>SALAIRES CADRES-PCES</t>
  </si>
  <si>
    <t>G0217</t>
  </si>
  <si>
    <t>RENUM. CADRES- SAAQ</t>
  </si>
  <si>
    <t>G0220</t>
  </si>
  <si>
    <t>SALAIRE BUREAU REP.</t>
  </si>
  <si>
    <t>G0221</t>
  </si>
  <si>
    <t>SALAIRES BUREAU NEUFS</t>
  </si>
  <si>
    <t>G0222</t>
  </si>
  <si>
    <t>SALAIRES BUREAU USAGES</t>
  </si>
  <si>
    <t>G0223</t>
  </si>
  <si>
    <t>SALAIRES BUREAU U.S.A</t>
  </si>
  <si>
    <t>G0224</t>
  </si>
  <si>
    <t>SALAIRES BUREAU SERVICE</t>
  </si>
  <si>
    <t>G0225</t>
  </si>
  <si>
    <t>SALAIRES BUREAU CARROS.</t>
  </si>
  <si>
    <t>G0226</t>
  </si>
  <si>
    <t>SALAIRES BUREAU PCES</t>
  </si>
  <si>
    <t>G0227</t>
  </si>
  <si>
    <t>SALAIRES BUREAU SAAQ</t>
  </si>
  <si>
    <t>G0230</t>
  </si>
  <si>
    <t>SALAIRES AUTRES REP.</t>
  </si>
  <si>
    <t>G0231</t>
  </si>
  <si>
    <t>SALAIRES AUTRES NEUFS</t>
  </si>
  <si>
    <t>G0232</t>
  </si>
  <si>
    <t>SALAIRES AUTRES USAGES</t>
  </si>
  <si>
    <t>G0233</t>
  </si>
  <si>
    <t>SALAIRES AUTRES U.S.A</t>
  </si>
  <si>
    <t>G0234</t>
  </si>
  <si>
    <t>SALAIRES AUTRES SERV.</t>
  </si>
  <si>
    <t>G0235</t>
  </si>
  <si>
    <t>SALAIRES AUTRES CARR.</t>
  </si>
  <si>
    <t>G0236</t>
  </si>
  <si>
    <t>SALAIRES AUTRES PCES</t>
  </si>
  <si>
    <t>G0237</t>
  </si>
  <si>
    <t>SALAIRES AUTRES SAAQ</t>
  </si>
  <si>
    <t>G0240</t>
  </si>
  <si>
    <t>CONGES PAYÉS REP.</t>
  </si>
  <si>
    <t>G0241</t>
  </si>
  <si>
    <t>CONGES PAYES NEUFS</t>
  </si>
  <si>
    <t>G0242</t>
  </si>
  <si>
    <t>CONGES PAYES USAGES</t>
  </si>
  <si>
    <t>G0243</t>
  </si>
  <si>
    <t>CONGES PAYES U.S.A</t>
  </si>
  <si>
    <t>G0244</t>
  </si>
  <si>
    <t>CONGES PAYES SERVICE</t>
  </si>
  <si>
    <t>G0245</t>
  </si>
  <si>
    <t>CONGES PAYES CARROSS.</t>
  </si>
  <si>
    <t>G0246</t>
  </si>
  <si>
    <t>CONGES PAYES PIECES</t>
  </si>
  <si>
    <t>G0247</t>
  </si>
  <si>
    <t>CONGES PAYES SAAQ</t>
  </si>
  <si>
    <t>G0250</t>
  </si>
  <si>
    <t>TAXES PAYES REP.</t>
  </si>
  <si>
    <t>G0251</t>
  </si>
  <si>
    <t>TAXES PAYROLL NEUFS</t>
  </si>
  <si>
    <t>G0252</t>
  </si>
  <si>
    <t>TAXES PAYROLL USAGES</t>
  </si>
  <si>
    <t>G0253</t>
  </si>
  <si>
    <t>TAXES PAYROLL U.S.A</t>
  </si>
  <si>
    <t>G0254</t>
  </si>
  <si>
    <t>TAXES PAYROLL SERVICE</t>
  </si>
  <si>
    <t>G0255</t>
  </si>
  <si>
    <t>TAXES PAYROLL CARROSS.</t>
  </si>
  <si>
    <t>G0256</t>
  </si>
  <si>
    <t>TAXES PAYROLL PIECES</t>
  </si>
  <si>
    <t>G0257</t>
  </si>
  <si>
    <t>TAXES PAYROLL SAAQ</t>
  </si>
  <si>
    <t>G0270</t>
  </si>
  <si>
    <t>AVANTAG.SOCIAUX REP.</t>
  </si>
  <si>
    <t>G0271</t>
  </si>
  <si>
    <t>AVANTAGES SOCIAUX NEUF</t>
  </si>
  <si>
    <t>G0272</t>
  </si>
  <si>
    <t>AVANTAGES SOCIAUX USAG</t>
  </si>
  <si>
    <t>G0273</t>
  </si>
  <si>
    <t>AVANTAGES SOCIAUX U.S.A</t>
  </si>
  <si>
    <t>G0274</t>
  </si>
  <si>
    <t>AVANTAGES SOCIAUX SERV</t>
  </si>
  <si>
    <t>G0275</t>
  </si>
  <si>
    <t>AVANTAGES SOCIAUX CARROSS</t>
  </si>
  <si>
    <t>G0276</t>
  </si>
  <si>
    <t>AVANTAGES SOCIAUX PCES</t>
  </si>
  <si>
    <t>G0277</t>
  </si>
  <si>
    <t>AVANTAGES SOCIAUX SAAQ</t>
  </si>
  <si>
    <t>G0279</t>
  </si>
  <si>
    <t>AVANTAGES SOCIAUX ADM.</t>
  </si>
  <si>
    <t>G0290</t>
  </si>
  <si>
    <t>FONDS PENSION REP.</t>
  </si>
  <si>
    <t>G0291</t>
  </si>
  <si>
    <t>FONDS PENSION VEH. NEUFS</t>
  </si>
  <si>
    <t>G0292</t>
  </si>
  <si>
    <t>FONDS PENSION VEH. USAG.</t>
  </si>
  <si>
    <t>G0293</t>
  </si>
  <si>
    <t>FONDS PENSION U.S.A</t>
  </si>
  <si>
    <t>G0294</t>
  </si>
  <si>
    <t>FONDS PENSION SERV AUTO</t>
  </si>
  <si>
    <t>G0295</t>
  </si>
  <si>
    <t>FONDS PENSION CARROSSERIE</t>
  </si>
  <si>
    <t>G0296</t>
  </si>
  <si>
    <t>FONDS PENSION PCE AUTO</t>
  </si>
  <si>
    <t>G0297</t>
  </si>
  <si>
    <t>INDEMNITE RETRAITE-PCS</t>
  </si>
  <si>
    <t>G0299</t>
  </si>
  <si>
    <t>FONDS PENSION ADMIN</t>
  </si>
  <si>
    <t>G0330</t>
  </si>
  <si>
    <t>FRAIS POSTE-TRANSPORT REP</t>
  </si>
  <si>
    <t>G0331</t>
  </si>
  <si>
    <t>FRAIS POSTE-TRANSP NEUF</t>
  </si>
  <si>
    <t>G0332</t>
  </si>
  <si>
    <t>FRAIS POSTE-TRANSP.USAGE</t>
  </si>
  <si>
    <t>G0333</t>
  </si>
  <si>
    <t>FRAIS POSTE-TRANSP U.S.A</t>
  </si>
  <si>
    <t>G0334</t>
  </si>
  <si>
    <t>FRAIS POSTE-TRANSP.SER.</t>
  </si>
  <si>
    <t>G0335</t>
  </si>
  <si>
    <t>FRAIS POSTE-TRANSP. CARR.</t>
  </si>
  <si>
    <t>G0336</t>
  </si>
  <si>
    <t>FRAIS POSTE-TRANSP PIECE</t>
  </si>
  <si>
    <t>G0510</t>
  </si>
  <si>
    <t>ENT. DEMOS REP.</t>
  </si>
  <si>
    <t>G0511</t>
  </si>
  <si>
    <t>ENT. DEMOS NEUFS</t>
  </si>
  <si>
    <t>G0512</t>
  </si>
  <si>
    <t>ENT. DEMOS USAGES</t>
  </si>
  <si>
    <t>G0513</t>
  </si>
  <si>
    <t>ENT. DEMOS U.S.A</t>
  </si>
  <si>
    <t>G0514</t>
  </si>
  <si>
    <t>ENT. DEMOS SERVICE</t>
  </si>
  <si>
    <t>G0515</t>
  </si>
  <si>
    <t>ENT. DEMOS CARROSSERIE</t>
  </si>
  <si>
    <t>G0516</t>
  </si>
  <si>
    <t>ENT. DEMOS PIECES</t>
  </si>
  <si>
    <t>G0560</t>
  </si>
  <si>
    <t>ASSURANCES STOCK REP.</t>
  </si>
  <si>
    <t>G0561</t>
  </si>
  <si>
    <t>ASSURANCE STOCK VEH.NEUF</t>
  </si>
  <si>
    <t>G0562</t>
  </si>
  <si>
    <t>ASSURANCE STOCK VEH USAGE</t>
  </si>
  <si>
    <t>G0563</t>
  </si>
  <si>
    <t>ASSURANCES STOCK U.S.A</t>
  </si>
  <si>
    <t>G0571</t>
  </si>
  <si>
    <t>MAUVAISE CREANCES NEUF</t>
  </si>
  <si>
    <t>G0572</t>
  </si>
  <si>
    <t>MAUVAISES CREANCES USAGÉS</t>
  </si>
  <si>
    <t>G0574</t>
  </si>
  <si>
    <t>MAUVAISES CRÉANCES SERVIC</t>
  </si>
  <si>
    <t>G0576</t>
  </si>
  <si>
    <t>MAUVAISES CRÉANCES PIÈCES</t>
  </si>
  <si>
    <t>G0580</t>
  </si>
  <si>
    <t>FRAIS DE BANQUE</t>
  </si>
  <si>
    <t>G0581</t>
  </si>
  <si>
    <t>FRAIS DE BANQUE NEUF</t>
  </si>
  <si>
    <t>G0582</t>
  </si>
  <si>
    <t>FRAIS DE BANQUE USAGE</t>
  </si>
  <si>
    <t>G0583</t>
  </si>
  <si>
    <t>FRAIS DE BANQUE U.S.A</t>
  </si>
  <si>
    <t>G0584</t>
  </si>
  <si>
    <t>FRAIS DE BANQUE SERVICE</t>
  </si>
  <si>
    <t>G0585</t>
  </si>
  <si>
    <t>FRAIS DE BANQUE CARROSERI</t>
  </si>
  <si>
    <t>G0586</t>
  </si>
  <si>
    <t>FRAIS DE BANQUE PIECES</t>
  </si>
  <si>
    <t>G0600</t>
  </si>
  <si>
    <t>FRAIS BUREAU REP.</t>
  </si>
  <si>
    <t>G0601</t>
  </si>
  <si>
    <t>FRAIS BUREAU NEUFS</t>
  </si>
  <si>
    <t>G0602</t>
  </si>
  <si>
    <t>FRAIS BUREAU USAGES</t>
  </si>
  <si>
    <t>G0603</t>
  </si>
  <si>
    <t>FRAIS BUREAU U.S.A</t>
  </si>
  <si>
    <t>G0604</t>
  </si>
  <si>
    <t>FRAIS BUREAU SERVICE</t>
  </si>
  <si>
    <t>G0605</t>
  </si>
  <si>
    <t>FRAIS BUREAU CARROSS.</t>
  </si>
  <si>
    <t>G0606</t>
  </si>
  <si>
    <t>FRAIS BUREAU PIECES</t>
  </si>
  <si>
    <t>G0610</t>
  </si>
  <si>
    <t>AUTRES FOURNITURES REP.</t>
  </si>
  <si>
    <t>G0611</t>
  </si>
  <si>
    <t>AUTRES FOURNITURES-NEUF</t>
  </si>
  <si>
    <t>G0612</t>
  </si>
  <si>
    <t>AUTRES FOURNITURES-USAG</t>
  </si>
  <si>
    <t>G0613</t>
  </si>
  <si>
    <t>AUTRES FOURNITURES U.S.A</t>
  </si>
  <si>
    <t>G0614</t>
  </si>
  <si>
    <t>AUTRES FOURNITURES SERV.</t>
  </si>
  <si>
    <t>G0615</t>
  </si>
  <si>
    <t>AUTRES FOURNITURES-CARR.</t>
  </si>
  <si>
    <t>G0616</t>
  </si>
  <si>
    <t>AUTRES FOURNITURES-PCES</t>
  </si>
  <si>
    <t>G0624</t>
  </si>
  <si>
    <t>PETIT OUTILLAGE</t>
  </si>
  <si>
    <t>G0630</t>
  </si>
  <si>
    <t>COMMERCE ELECTRON. REP</t>
  </si>
  <si>
    <t>G0631</t>
  </si>
  <si>
    <t>COMMERCE ELECTRONIQUE-PUB</t>
  </si>
  <si>
    <t>G0632</t>
  </si>
  <si>
    <t>G0633</t>
  </si>
  <si>
    <t>COMMERCE ELECTRONIQ U.S.A</t>
  </si>
  <si>
    <t>G0634</t>
  </si>
  <si>
    <t>G0635</t>
  </si>
  <si>
    <t>G0636</t>
  </si>
  <si>
    <t>G0641</t>
  </si>
  <si>
    <t>RISTOURNES DE PUBLICITE</t>
  </si>
  <si>
    <t>G0642</t>
  </si>
  <si>
    <t>G0644</t>
  </si>
  <si>
    <t>G0645</t>
  </si>
  <si>
    <t>RABAIS PUBLICITE-SERVIC</t>
  </si>
  <si>
    <t>G0646</t>
  </si>
  <si>
    <t>G0647</t>
  </si>
  <si>
    <t>RABAIS PUBLICITE-PIECE</t>
  </si>
  <si>
    <t>G0649</t>
  </si>
  <si>
    <t>RABAIS PUBLICITE-ADMIN</t>
  </si>
  <si>
    <t>G0650</t>
  </si>
  <si>
    <t>G0651</t>
  </si>
  <si>
    <t>PUBLICITE-NEUFS</t>
  </si>
  <si>
    <t>G0652</t>
  </si>
  <si>
    <t>PUBLICITE-USAGE</t>
  </si>
  <si>
    <t>G0653</t>
  </si>
  <si>
    <t>PUBLICITE U.S.A</t>
  </si>
  <si>
    <t>G0654</t>
  </si>
  <si>
    <t>PUBLICITE-SERVICE</t>
  </si>
  <si>
    <t>G0655</t>
  </si>
  <si>
    <t>PUBLICITE-CARROSSERIE</t>
  </si>
  <si>
    <t>G0656</t>
  </si>
  <si>
    <t>PUBLICITE-PIECES</t>
  </si>
  <si>
    <t>G0660</t>
  </si>
  <si>
    <t>CONTRIBUTION - DONS</t>
  </si>
  <si>
    <t>G0661</t>
  </si>
  <si>
    <t>CONTRIBUTIONS-NEUF</t>
  </si>
  <si>
    <t>G0662</t>
  </si>
  <si>
    <t>CONTRIBUTIONS-USAGE</t>
  </si>
  <si>
    <t>G0664</t>
  </si>
  <si>
    <t>CONTRIBUTIONS-SERVICE</t>
  </si>
  <si>
    <t>G0665</t>
  </si>
  <si>
    <t>CONTRIBUTIONS-B/S</t>
  </si>
  <si>
    <t>G0666</t>
  </si>
  <si>
    <t>PROFIT PIECES VOLVO BODY</t>
  </si>
  <si>
    <t>G0674</t>
  </si>
  <si>
    <t>REPRISE TRAVAIL SERVICE</t>
  </si>
  <si>
    <t>G0675</t>
  </si>
  <si>
    <t>REPRISE TRAVAIL-CARROSS.</t>
  </si>
  <si>
    <t>G0676</t>
  </si>
  <si>
    <t>REPRISE TRAVAIL-PIECES</t>
  </si>
  <si>
    <t>G0680</t>
  </si>
  <si>
    <t>SERV INFORMATIQUE REP</t>
  </si>
  <si>
    <t>G0681</t>
  </si>
  <si>
    <t>SERV.INFORMATIQUE-NEUF</t>
  </si>
  <si>
    <t>G0682</t>
  </si>
  <si>
    <t>SERV.INFORMATIQUE-USAGE</t>
  </si>
  <si>
    <t>G0683</t>
  </si>
  <si>
    <t>SERV. INFORMAT. U.S.A</t>
  </si>
  <si>
    <t>G0684</t>
  </si>
  <si>
    <t>SERV.INFORMATIQUE-SERV.</t>
  </si>
  <si>
    <t>G0685</t>
  </si>
  <si>
    <t>SERV.INFORMATIQUE-CARR.</t>
  </si>
  <si>
    <t>G0686</t>
  </si>
  <si>
    <t>SERV.INFORMATIQUE-PIECES</t>
  </si>
  <si>
    <t>G0687</t>
  </si>
  <si>
    <t>SERV.INFORMATIQUE-PIECE</t>
  </si>
  <si>
    <t>G0689</t>
  </si>
  <si>
    <t>SERV.INFORMATIQUE-ADMIN</t>
  </si>
  <si>
    <t>G0690</t>
  </si>
  <si>
    <t>SERV EXTERIEUR REP</t>
  </si>
  <si>
    <t>G0691</t>
  </si>
  <si>
    <t>SERV. EXTERIEUR-NEUF</t>
  </si>
  <si>
    <t>G0692</t>
  </si>
  <si>
    <t>SERV. EXTERIEUR-USAGES</t>
  </si>
  <si>
    <t>G0693</t>
  </si>
  <si>
    <t>SERV. EXTERIEURS U.S.A</t>
  </si>
  <si>
    <t>G0694</t>
  </si>
  <si>
    <t>SERV. EXTERIEUR-SERV.</t>
  </si>
  <si>
    <t>G0695</t>
  </si>
  <si>
    <t>SERV. EXTERIEUR-CARR.</t>
  </si>
  <si>
    <t>G0696</t>
  </si>
  <si>
    <t>SERV. EXTERIEUR-PIECES</t>
  </si>
  <si>
    <t>G0697</t>
  </si>
  <si>
    <t>SERV. EXTER.AUTRES-PIECE</t>
  </si>
  <si>
    <t>G0699</t>
  </si>
  <si>
    <t>SERV. EXTERIEUR-ADMIN</t>
  </si>
  <si>
    <t>G0700</t>
  </si>
  <si>
    <t>FRAIS REPRESENT. REP</t>
  </si>
  <si>
    <t>G07000</t>
  </si>
  <si>
    <t>FR. REPRES. 50%- REPART.</t>
  </si>
  <si>
    <t>G0701</t>
  </si>
  <si>
    <t>FRAIS REPRES.-NEUFS</t>
  </si>
  <si>
    <t>G07011</t>
  </si>
  <si>
    <t>FR.REPRES 50% NEUF</t>
  </si>
  <si>
    <t>G0702</t>
  </si>
  <si>
    <t>FRAIS REPRES.-USAGES</t>
  </si>
  <si>
    <t>G07022</t>
  </si>
  <si>
    <t>FR.REPRES 50% USAGE</t>
  </si>
  <si>
    <t>G0703</t>
  </si>
  <si>
    <t>FRAIS REPRESENT. U.S.A</t>
  </si>
  <si>
    <t>G07033</t>
  </si>
  <si>
    <t>FR. REPRES. 50%- U.S.A</t>
  </si>
  <si>
    <t>G0704</t>
  </si>
  <si>
    <t>FRAIS REPRES.-SERVICE</t>
  </si>
  <si>
    <t>G07044</t>
  </si>
  <si>
    <t>FR.REPRES 50% SERVICE</t>
  </si>
  <si>
    <t>G0705</t>
  </si>
  <si>
    <t>FRAIS REPRES.-CARROSS.</t>
  </si>
  <si>
    <t>G07055</t>
  </si>
  <si>
    <t>FR.REPRES 50% CARROSSERIE</t>
  </si>
  <si>
    <t>G0706</t>
  </si>
  <si>
    <t>FRAIS REPRES.-PIECE</t>
  </si>
  <si>
    <t>G07066</t>
  </si>
  <si>
    <t>FR.REPRES 50% PIECES</t>
  </si>
  <si>
    <t>G0710</t>
  </si>
  <si>
    <t>COTISATIONS REP.</t>
  </si>
  <si>
    <t>G0711</t>
  </si>
  <si>
    <t>COTISATIONS-NEUFS</t>
  </si>
  <si>
    <t>G0712</t>
  </si>
  <si>
    <t>COTISATIONS-USAGES</t>
  </si>
  <si>
    <t>G0714</t>
  </si>
  <si>
    <t>COTISATIONS-SERVICE</t>
  </si>
  <si>
    <t>G0715</t>
  </si>
  <si>
    <t>COTISATIONS-CARROSS.</t>
  </si>
  <si>
    <t>G07150</t>
  </si>
  <si>
    <t>FRAIS ASSURANCES - BODY</t>
  </si>
  <si>
    <t>G0716</t>
  </si>
  <si>
    <t>COTISATIONS-PIECES</t>
  </si>
  <si>
    <t>G0720</t>
  </si>
  <si>
    <t>HONORAIRES PROF. REP</t>
  </si>
  <si>
    <t>G0721</t>
  </si>
  <si>
    <t>HONORAIRES PROF.-NEUFS</t>
  </si>
  <si>
    <t>G0722</t>
  </si>
  <si>
    <t>HONORAIRES PROF.-USAGES</t>
  </si>
  <si>
    <t>G0723</t>
  </si>
  <si>
    <t>HONORAIRES PROF. U.S.A</t>
  </si>
  <si>
    <t>G0724</t>
  </si>
  <si>
    <t>HONORAIRES PROF.-SERVICE</t>
  </si>
  <si>
    <t>G0725</t>
  </si>
  <si>
    <t>HONORAIRES PORF.-CARROSS.</t>
  </si>
  <si>
    <t>G0726</t>
  </si>
  <si>
    <t>HONORAIRES PROF.-PIECES</t>
  </si>
  <si>
    <t>G0740</t>
  </si>
  <si>
    <t>TELEPHONE REP.</t>
  </si>
  <si>
    <t>G0741</t>
  </si>
  <si>
    <t>TELEPHONE-NEUFS</t>
  </si>
  <si>
    <t>G0742</t>
  </si>
  <si>
    <t>TELEPHONE-USAGES</t>
  </si>
  <si>
    <t>G0743</t>
  </si>
  <si>
    <t>TELEPHONE U.S.A</t>
  </si>
  <si>
    <t>G0744</t>
  </si>
  <si>
    <t>TELEPHONE-SERVICE</t>
  </si>
  <si>
    <t>G0745</t>
  </si>
  <si>
    <t>TELEPHONE-CARROSSERIE</t>
  </si>
  <si>
    <t>G0746</t>
  </si>
  <si>
    <t>TELEPHONE-PIECES</t>
  </si>
  <si>
    <t>G0750</t>
  </si>
  <si>
    <t>FORMATION REP</t>
  </si>
  <si>
    <t>G0751</t>
  </si>
  <si>
    <t>FORMATION-NEUFS</t>
  </si>
  <si>
    <t>G0752</t>
  </si>
  <si>
    <t>FORMATION-USAGES</t>
  </si>
  <si>
    <t>G0753</t>
  </si>
  <si>
    <t>FORMATION U.S.A.</t>
  </si>
  <si>
    <t>G0754</t>
  </si>
  <si>
    <t>FORMATION-SERVICE</t>
  </si>
  <si>
    <t>G0755</t>
  </si>
  <si>
    <t>FORMATION-CARROSSERIE</t>
  </si>
  <si>
    <t>G0756</t>
  </si>
  <si>
    <t>FORMATION-PIECES</t>
  </si>
  <si>
    <t>G0760</t>
  </si>
  <si>
    <t>INTERET VEH. REP 4</t>
  </si>
  <si>
    <t>G0761</t>
  </si>
  <si>
    <t>INTERETS VEHICULES-NEUFS</t>
  </si>
  <si>
    <t>G0762</t>
  </si>
  <si>
    <t>INTERETS VEHICULES-USAGES</t>
  </si>
  <si>
    <t>G0763</t>
  </si>
  <si>
    <t>INTERETS VEHICULES U.S.A</t>
  </si>
  <si>
    <t>G0764</t>
  </si>
  <si>
    <t>INTERETS SERVICE</t>
  </si>
  <si>
    <t>G0766</t>
  </si>
  <si>
    <t>INTERETS PIECES</t>
  </si>
  <si>
    <t>G0770</t>
  </si>
  <si>
    <t>DEPENSES DIVERS REP.</t>
  </si>
  <si>
    <t>G0771</t>
  </si>
  <si>
    <t>DEPENSES DIVERSES-NEUFS</t>
  </si>
  <si>
    <t>G0772</t>
  </si>
  <si>
    <t>DEPENSES DIVERSES-USAGES</t>
  </si>
  <si>
    <t>G0773</t>
  </si>
  <si>
    <t>DEPENSES DIVERSES U.S.A</t>
  </si>
  <si>
    <t>G0774</t>
  </si>
  <si>
    <t>DEPENSES DIVERSES-SERVICE</t>
  </si>
  <si>
    <t>G0775</t>
  </si>
  <si>
    <t>DEPENSES DIVERSES-CARROSS</t>
  </si>
  <si>
    <t>G0776</t>
  </si>
  <si>
    <t>DEPENSES DIVERSES-PCES</t>
  </si>
  <si>
    <t>G0777</t>
  </si>
  <si>
    <t>DEPENSES DIVERSES-INTERCO</t>
  </si>
  <si>
    <t>G0779</t>
  </si>
  <si>
    <t>DEPENSES DIVERSES-ADMIN</t>
  </si>
  <si>
    <t>G0780</t>
  </si>
  <si>
    <t>G0781</t>
  </si>
  <si>
    <t>INTERET-CREDIT FIN.STOCKS</t>
  </si>
  <si>
    <t>G0782</t>
  </si>
  <si>
    <t>CREDIT INT.FINANC.-USAGE</t>
  </si>
  <si>
    <t>G0783</t>
  </si>
  <si>
    <t>CREDIT INT.FINANC.-LOC.</t>
  </si>
  <si>
    <t>G0790</t>
  </si>
  <si>
    <t>INTERETS MARGE CREDIT REP</t>
  </si>
  <si>
    <t>G0791</t>
  </si>
  <si>
    <t>INTÉRETS MARGE CRÉDIT</t>
  </si>
  <si>
    <t>G0792</t>
  </si>
  <si>
    <t>INTÉRETS MARGE CREDIT</t>
  </si>
  <si>
    <t>G0794</t>
  </si>
  <si>
    <t>INTERETS MARGE DE CREDIT</t>
  </si>
  <si>
    <t>G0795</t>
  </si>
  <si>
    <t>G0796</t>
  </si>
  <si>
    <t>INTÉRETS MARGE DE CRÉDIT</t>
  </si>
  <si>
    <t>G0800</t>
  </si>
  <si>
    <t>LOCATION REP.</t>
  </si>
  <si>
    <t>G0801</t>
  </si>
  <si>
    <t>LOCATION-NEUFS</t>
  </si>
  <si>
    <t>G0802</t>
  </si>
  <si>
    <t>LOCATION-USAGES</t>
  </si>
  <si>
    <t>G0803</t>
  </si>
  <si>
    <t>LOCATION U.S.A.</t>
  </si>
  <si>
    <t>G0804</t>
  </si>
  <si>
    <t>LOCATION-SERVICE</t>
  </si>
  <si>
    <t>G0805</t>
  </si>
  <si>
    <t>LOCATION-CARROSSERIE</t>
  </si>
  <si>
    <t>G0806</t>
  </si>
  <si>
    <t>LOCATION-PIECES</t>
  </si>
  <si>
    <t>G0810</t>
  </si>
  <si>
    <t>LOYER TERRAIN</t>
  </si>
  <si>
    <t>G0811</t>
  </si>
  <si>
    <t>LOYER TERRAIN-NEUF</t>
  </si>
  <si>
    <t>G0812</t>
  </si>
  <si>
    <t>LOYER TERRAIN-USAGES</t>
  </si>
  <si>
    <t>G0813</t>
  </si>
  <si>
    <t>LOYER TERRAIN-U.S.A</t>
  </si>
  <si>
    <t>G0814</t>
  </si>
  <si>
    <t>LOYER TERRAIN-SERVICE</t>
  </si>
  <si>
    <t>G0815</t>
  </si>
  <si>
    <t>LOYER TERRAIN-CARROSSERIE</t>
  </si>
  <si>
    <t>G0816</t>
  </si>
  <si>
    <t>LOYER TERRAIN- PIECES</t>
  </si>
  <si>
    <t>G0820</t>
  </si>
  <si>
    <t>ENT BATIMENT REP.</t>
  </si>
  <si>
    <t>G0821</t>
  </si>
  <si>
    <t>ENT. REP. BATISSE-NEUFS</t>
  </si>
  <si>
    <t>G0822</t>
  </si>
  <si>
    <t>ENT. REP. BATISSE-USAGES</t>
  </si>
  <si>
    <t>G0823</t>
  </si>
  <si>
    <t>ENT. REP. BATISSE U.S.A</t>
  </si>
  <si>
    <t>G0824</t>
  </si>
  <si>
    <t>ENT. REP. BATISSE-SERVICE</t>
  </si>
  <si>
    <t>G0825</t>
  </si>
  <si>
    <t>ENT. REP. BATISSE-CARROSS</t>
  </si>
  <si>
    <t>G0826</t>
  </si>
  <si>
    <t>ENT. REP. BATISSE-PIECES</t>
  </si>
  <si>
    <t>G0830</t>
  </si>
  <si>
    <t>AMORT. BATIMENT REP</t>
  </si>
  <si>
    <t>G0831</t>
  </si>
  <si>
    <t>AMORT. BATISSE-NEUFS</t>
  </si>
  <si>
    <t>G0832</t>
  </si>
  <si>
    <t>AMORT. BATISSE-USAGES</t>
  </si>
  <si>
    <t>G0834</t>
  </si>
  <si>
    <t>AMORT. BATISSE-SERVICE</t>
  </si>
  <si>
    <t>G0835</t>
  </si>
  <si>
    <t>AMORT. BATISSE-CARROSS.</t>
  </si>
  <si>
    <t>G0836</t>
  </si>
  <si>
    <t>AMORT. BATISSE-PIECES</t>
  </si>
  <si>
    <t>G0840</t>
  </si>
  <si>
    <t>IMPOTS FONCIERS REP.</t>
  </si>
  <si>
    <t>G0841</t>
  </si>
  <si>
    <t>IMPOT FONCIERS-NEUFS</t>
  </si>
  <si>
    <t>G0842</t>
  </si>
  <si>
    <t>IMPOT FONCIERS-USAGES</t>
  </si>
  <si>
    <t>G0844</t>
  </si>
  <si>
    <t>IMPOT FONCIERS-SERVICE</t>
  </si>
  <si>
    <t>G0845</t>
  </si>
  <si>
    <t>IMPOT FONCIERS-CARROSS.</t>
  </si>
  <si>
    <t>G0846</t>
  </si>
  <si>
    <t>IMPOT FONCIERS-PIECES</t>
  </si>
  <si>
    <t>G0850</t>
  </si>
  <si>
    <t>ASSURANCE BATIMENT REP</t>
  </si>
  <si>
    <t>G0851</t>
  </si>
  <si>
    <t>ASSURANCE BATISSE-NEUFS</t>
  </si>
  <si>
    <t>G0852</t>
  </si>
  <si>
    <t>ASSURANCE BATISSE-USAGES</t>
  </si>
  <si>
    <t>G0854</t>
  </si>
  <si>
    <t>ASSURANCE BATISSE-SERVICE</t>
  </si>
  <si>
    <t>G0855</t>
  </si>
  <si>
    <t>ASSURANCE BATISSE-CARROS</t>
  </si>
  <si>
    <t>G0856</t>
  </si>
  <si>
    <t>ASSURANCE BATISSE-PIECES</t>
  </si>
  <si>
    <t>G0870</t>
  </si>
  <si>
    <t>ELECTRICITE/GAZ REP</t>
  </si>
  <si>
    <t>G0871</t>
  </si>
  <si>
    <t>ELECTRICITE,GAZ-NEUFS</t>
  </si>
  <si>
    <t>G0872</t>
  </si>
  <si>
    <t>ELECTRICITE,GAZ-USAGES</t>
  </si>
  <si>
    <t>G0874</t>
  </si>
  <si>
    <t>ELECTRICITE,GAZ-SERVICE</t>
  </si>
  <si>
    <t>G0875</t>
  </si>
  <si>
    <t>ELECTRICITE,GAZ-CARROSS.</t>
  </si>
  <si>
    <t>G0876</t>
  </si>
  <si>
    <t>ELECTRICITE,GAZ-PIECES</t>
  </si>
  <si>
    <t>G0880</t>
  </si>
  <si>
    <t>ASSURANCES DIVERSES REP</t>
  </si>
  <si>
    <t>G0881</t>
  </si>
  <si>
    <t>ASSURANCES DIVERSES-NEUFS</t>
  </si>
  <si>
    <t>G0882</t>
  </si>
  <si>
    <t>ASSURANCES DIVERSES-USAGE</t>
  </si>
  <si>
    <t>G0884</t>
  </si>
  <si>
    <t>ASSURANCES DIVERSES-SERV.</t>
  </si>
  <si>
    <t>G0885</t>
  </si>
  <si>
    <t>ASSURANCES DIVERSES-CARR.</t>
  </si>
  <si>
    <t>G0886</t>
  </si>
  <si>
    <t>ASSURANCES DIVERSES-PCES</t>
  </si>
  <si>
    <t>G0890</t>
  </si>
  <si>
    <t>TAXES DIVERSES REP</t>
  </si>
  <si>
    <t>G0891</t>
  </si>
  <si>
    <t>TAXES DIVERSES-NEUFS</t>
  </si>
  <si>
    <t>G0892</t>
  </si>
  <si>
    <t>TAXES DIVERSES-USAGES</t>
  </si>
  <si>
    <t>G0893</t>
  </si>
  <si>
    <t>TAXES DIVERSES-LOCAT.</t>
  </si>
  <si>
    <t>G0894</t>
  </si>
  <si>
    <t>TAXES DIVERSES-SERVICE</t>
  </si>
  <si>
    <t>G0895</t>
  </si>
  <si>
    <t>TAXES DIVERSES-CARROSS.</t>
  </si>
  <si>
    <t>G0896</t>
  </si>
  <si>
    <t>TAXES DIVERSES-PIECES</t>
  </si>
  <si>
    <t>G0900</t>
  </si>
  <si>
    <t>ENT &amp; REPAR.EQUIP. REP</t>
  </si>
  <si>
    <t>G0901</t>
  </si>
  <si>
    <t>ENT. REP. EQUIPEMENT-NEUF</t>
  </si>
  <si>
    <t>G0902</t>
  </si>
  <si>
    <t>ENT. REP. EQUIPEMENT-USAG</t>
  </si>
  <si>
    <t>G0904</t>
  </si>
  <si>
    <t>ENT. REP. EQUIPEMENT-SERV</t>
  </si>
  <si>
    <t>G0905</t>
  </si>
  <si>
    <t>ENT. REP. EQUIPEMENT-CARR</t>
  </si>
  <si>
    <t>G0906</t>
  </si>
  <si>
    <t>ENT. REP. EQUIPEMENT-PCES</t>
  </si>
  <si>
    <t>G0910</t>
  </si>
  <si>
    <t>AMORT. EQUIPEMENT REP.</t>
  </si>
  <si>
    <t>G0911</t>
  </si>
  <si>
    <t>AMORT. EQUIPEMENT-NEUFS</t>
  </si>
  <si>
    <t>G0912</t>
  </si>
  <si>
    <t>AMORT. EQUIPEMENT-USAGES</t>
  </si>
  <si>
    <t>G0914</t>
  </si>
  <si>
    <t>AMORT. EQUIPEMENT-SERVICE</t>
  </si>
  <si>
    <t>G0915</t>
  </si>
  <si>
    <t>AMORT. EQUIPEMENT-CARROSS</t>
  </si>
  <si>
    <t>G0916</t>
  </si>
  <si>
    <t>AMORT. EQUIPEMENT-PCES</t>
  </si>
  <si>
    <t>G0920</t>
  </si>
  <si>
    <t>LOCATION EQUIP REP.</t>
  </si>
  <si>
    <t>G0921</t>
  </si>
  <si>
    <t>LOCATION EQUIPEM.-NEUF</t>
  </si>
  <si>
    <t>G0922</t>
  </si>
  <si>
    <t>LOCATION EQUIPEM.-USAGES</t>
  </si>
  <si>
    <t>G0924</t>
  </si>
  <si>
    <t>LOCATION EQUIPEM.-SERVICE</t>
  </si>
  <si>
    <t>G0925</t>
  </si>
  <si>
    <t>LOCATION EQUIPEM.-CARROS.</t>
  </si>
  <si>
    <t>G0926</t>
  </si>
  <si>
    <t>LOCATION EQUIPEM.-PCES</t>
  </si>
  <si>
    <t>G0929</t>
  </si>
  <si>
    <t>G0996</t>
  </si>
  <si>
    <t>IN &amp; OUT PAYROLL</t>
  </si>
  <si>
    <t>G1100</t>
  </si>
  <si>
    <t>G20000</t>
  </si>
  <si>
    <t>G20001</t>
  </si>
  <si>
    <t>FUSION PAIE/COMMISSIONS</t>
  </si>
  <si>
    <t>G20100</t>
  </si>
  <si>
    <t>DESJARDINS CTE</t>
  </si>
  <si>
    <t>G2020A</t>
  </si>
  <si>
    <t>BNQ NATIONALE MASTER CARD</t>
  </si>
  <si>
    <t>G20200</t>
  </si>
  <si>
    <t>G20201</t>
  </si>
  <si>
    <t>ENCAISSE DEPOTS CLIENTS</t>
  </si>
  <si>
    <t>G20202</t>
  </si>
  <si>
    <t>ENCAISSE COMPTE SALAIRE</t>
  </si>
  <si>
    <t>G2021A</t>
  </si>
  <si>
    <t>G20300</t>
  </si>
  <si>
    <t>COMPTE U.S. BANQUE TD</t>
  </si>
  <si>
    <t>G20301</t>
  </si>
  <si>
    <t>CONVERTION COMPTE U.S.</t>
  </si>
  <si>
    <t>G20400</t>
  </si>
  <si>
    <t>AVANTAGE ENTREPRISE E.T.</t>
  </si>
  <si>
    <t>G20500</t>
  </si>
  <si>
    <t>CONTRATS FINANCE A/R GM</t>
  </si>
  <si>
    <t>G20998</t>
  </si>
  <si>
    <t>DEDUCTIBLE</t>
  </si>
  <si>
    <t>G20999</t>
  </si>
  <si>
    <t>G220IMM</t>
  </si>
  <si>
    <t>IMMATRICULATION-VEHICULE</t>
  </si>
  <si>
    <t>G2200D</t>
  </si>
  <si>
    <t>DEPOT - CLIENT PCES &amp; SRV</t>
  </si>
  <si>
    <t>G22000</t>
  </si>
  <si>
    <t>COMPTES A REC.-PCE SERV.</t>
  </si>
  <si>
    <t>G22001</t>
  </si>
  <si>
    <t>COMPTES A REC.-VEHICULE</t>
  </si>
  <si>
    <t>G22002</t>
  </si>
  <si>
    <t>REC CLIENTS CARROSSERIE</t>
  </si>
  <si>
    <t>G22003</t>
  </si>
  <si>
    <t>COMPTES A REC.-VENTES</t>
  </si>
  <si>
    <t>G22004</t>
  </si>
  <si>
    <t>T.V.Q. A RECEVOIR</t>
  </si>
  <si>
    <t>G22005</t>
  </si>
  <si>
    <t>T.P.S. A RECEVOIR</t>
  </si>
  <si>
    <t>G22006</t>
  </si>
  <si>
    <t>COMPTES REC - EMPLOYÉ</t>
  </si>
  <si>
    <t>G22008</t>
  </si>
  <si>
    <t>VENTES WHOLESALE</t>
  </si>
  <si>
    <t>G22009</t>
  </si>
  <si>
    <t>VENTES FLOTTES</t>
  </si>
  <si>
    <t>G2201A</t>
  </si>
  <si>
    <t>G22010</t>
  </si>
  <si>
    <t>VENTES US MANHEIM</t>
  </si>
  <si>
    <t>G22011</t>
  </si>
  <si>
    <t>VENTES EBLOCK</t>
  </si>
  <si>
    <t>G22012</t>
  </si>
  <si>
    <t>VENTES FOSS NATIONAL LEAS</t>
  </si>
  <si>
    <t>G22013</t>
  </si>
  <si>
    <t>VENTES LOCATION SAUVAGEAU</t>
  </si>
  <si>
    <t>G22014</t>
  </si>
  <si>
    <t>VENTES JIM PATTISON LEASE</t>
  </si>
  <si>
    <t>G22015</t>
  </si>
  <si>
    <t>VENTES 9515-1726 QC</t>
  </si>
  <si>
    <t>G22016</t>
  </si>
  <si>
    <t>9482-3176 QUEBEC INC</t>
  </si>
  <si>
    <t>G22017</t>
  </si>
  <si>
    <t>VENTES EMKAY INC</t>
  </si>
  <si>
    <t>G22020</t>
  </si>
  <si>
    <t>VENTES STE-MARIE</t>
  </si>
  <si>
    <t>G22030</t>
  </si>
  <si>
    <t>VENTES HAWKESBURY</t>
  </si>
  <si>
    <t>G22035</t>
  </si>
  <si>
    <t>INTERCO BMW SHERBROOKE</t>
  </si>
  <si>
    <t>G22040</t>
  </si>
  <si>
    <t>VENTES LOCATION LMB INC</t>
  </si>
  <si>
    <t>G22045</t>
  </si>
  <si>
    <t>INTERCO VOLKS BROSSARD</t>
  </si>
  <si>
    <t>G22050</t>
  </si>
  <si>
    <t>VENTES HYUNDAI ST-CONSTAN</t>
  </si>
  <si>
    <t>G22055</t>
  </si>
  <si>
    <t>VENTES Y.M. DESMARRAIS</t>
  </si>
  <si>
    <t>G22060</t>
  </si>
  <si>
    <t>VENTES SIMPLICITÉ</t>
  </si>
  <si>
    <t>G22070</t>
  </si>
  <si>
    <t>GLOBE ST-CONSTANT</t>
  </si>
  <si>
    <t>G22080</t>
  </si>
  <si>
    <t>GLOBE MONT-ROYAL</t>
  </si>
  <si>
    <t>G22090</t>
  </si>
  <si>
    <t>159191 CANADA INC.</t>
  </si>
  <si>
    <t>G22130</t>
  </si>
  <si>
    <t>INTERCO HAWKSBURY GM</t>
  </si>
  <si>
    <t>G22140</t>
  </si>
  <si>
    <t>INTERCO 13721515 CANADA</t>
  </si>
  <si>
    <t>G22150</t>
  </si>
  <si>
    <t>INTERCO HYUNDAI STCONSTAN</t>
  </si>
  <si>
    <t>G22160</t>
  </si>
  <si>
    <t>INTERCO 9446-0680 QC INC</t>
  </si>
  <si>
    <t>G22170</t>
  </si>
  <si>
    <t>INTERCO REMARK.AUTO CANAD</t>
  </si>
  <si>
    <t>G22180</t>
  </si>
  <si>
    <t>INTERCO LOCATION LMB</t>
  </si>
  <si>
    <t>G22185</t>
  </si>
  <si>
    <t>AVANCES BMW SHERBROOKE</t>
  </si>
  <si>
    <t>G22190</t>
  </si>
  <si>
    <t>INTERCO 9046-6640 QUEBEC</t>
  </si>
  <si>
    <t>G22195</t>
  </si>
  <si>
    <t>INTERCO 9341-5701 QC INC</t>
  </si>
  <si>
    <t>G22200</t>
  </si>
  <si>
    <t>TPS/CTI/ACHAT/VEHICULE</t>
  </si>
  <si>
    <t>G22205</t>
  </si>
  <si>
    <t>INTERCO - 17089147 INC</t>
  </si>
  <si>
    <t>G22206</t>
  </si>
  <si>
    <t>INTERCO - 9509-9016</t>
  </si>
  <si>
    <t>G22210</t>
  </si>
  <si>
    <t>INTERCO 15814251 CANADA</t>
  </si>
  <si>
    <t>G22211</t>
  </si>
  <si>
    <t>INTERCO HYUNDAI LONGUEUIL</t>
  </si>
  <si>
    <t>G22212</t>
  </si>
  <si>
    <t>INTERCO 9510-1309 QC INC</t>
  </si>
  <si>
    <t>G22213</t>
  </si>
  <si>
    <t>INTERCO HERELLE</t>
  </si>
  <si>
    <t>G22500</t>
  </si>
  <si>
    <t>VENTES PAYES COMPTANT</t>
  </si>
  <si>
    <t>G22501</t>
  </si>
  <si>
    <t>CASHC</t>
  </si>
  <si>
    <t>G22502</t>
  </si>
  <si>
    <t>DEBIT/INTERAC</t>
  </si>
  <si>
    <t>G22503</t>
  </si>
  <si>
    <t>MASTER CARD</t>
  </si>
  <si>
    <t>G22504</t>
  </si>
  <si>
    <t>VISA</t>
  </si>
  <si>
    <t>G22505</t>
  </si>
  <si>
    <t>AMEX</t>
  </si>
  <si>
    <t>G22506</t>
  </si>
  <si>
    <t>CHEQUES</t>
  </si>
  <si>
    <t>G23000</t>
  </si>
  <si>
    <t>VEHICULES USAGÉS GLOBE</t>
  </si>
  <si>
    <t>G23100</t>
  </si>
  <si>
    <t>INV. AUTOS NEUVES</t>
  </si>
  <si>
    <t>G23500</t>
  </si>
  <si>
    <t>INV. CAM. POIDS MOY-NEUFS</t>
  </si>
  <si>
    <t>G23700</t>
  </si>
  <si>
    <t>INV. CAMIONS NEUFS</t>
  </si>
  <si>
    <t>G24000</t>
  </si>
  <si>
    <t>INV. AUTOS USAGEES</t>
  </si>
  <si>
    <t>G24001</t>
  </si>
  <si>
    <t>INVENTAIRE EBLOCK</t>
  </si>
  <si>
    <t>G24100</t>
  </si>
  <si>
    <t>INV. CAMIONS USAGES</t>
  </si>
  <si>
    <t>G24103</t>
  </si>
  <si>
    <t>INV. VENTES U.S.A</t>
  </si>
  <si>
    <t>G242A</t>
  </si>
  <si>
    <t>PIECES D'ECHANGES</t>
  </si>
  <si>
    <t>G24200</t>
  </si>
  <si>
    <t>INV. DE PIECES</t>
  </si>
  <si>
    <t>G24300</t>
  </si>
  <si>
    <t>INV. DE PNEUS</t>
  </si>
  <si>
    <t>G244</t>
  </si>
  <si>
    <t>INV. ESS.,HUILE,GRAISSE</t>
  </si>
  <si>
    <t>G24400</t>
  </si>
  <si>
    <t>INV. HUILES</t>
  </si>
  <si>
    <t>G24500</t>
  </si>
  <si>
    <t>INV. DE PEINTURE</t>
  </si>
  <si>
    <t>G24501</t>
  </si>
  <si>
    <t>MATERIEL ATELIER BODY</t>
  </si>
  <si>
    <t>G24550</t>
  </si>
  <si>
    <t>INV ESSENCES</t>
  </si>
  <si>
    <t>G24560</t>
  </si>
  <si>
    <t>INV. DIESEL</t>
  </si>
  <si>
    <t>G24600</t>
  </si>
  <si>
    <t>INV. SOUS-CONTRATS</t>
  </si>
  <si>
    <t>G24601</t>
  </si>
  <si>
    <t>INV. SOUS-CONTRAT BODY</t>
  </si>
  <si>
    <t>G24602</t>
  </si>
  <si>
    <t>INV. S-T BODY -CLIENT</t>
  </si>
  <si>
    <t>G24700</t>
  </si>
  <si>
    <t>TRAVAUX EN COURS</t>
  </si>
  <si>
    <t>G24702</t>
  </si>
  <si>
    <t>TRAVAUX EN COURS ESTHETIQ</t>
  </si>
  <si>
    <t>G24705</t>
  </si>
  <si>
    <t>TRAVAUX EN COURS-CARROSS</t>
  </si>
  <si>
    <t>G24707</t>
  </si>
  <si>
    <t>TRAVAUX EN COURS SAAQ</t>
  </si>
  <si>
    <t>G25000</t>
  </si>
  <si>
    <t>A RECEVOIR ROULEZ ELECT</t>
  </si>
  <si>
    <t>G258</t>
  </si>
  <si>
    <t>PNEUS USAGÉS</t>
  </si>
  <si>
    <t>G25800</t>
  </si>
  <si>
    <t>PNEUS COURTOISIES</t>
  </si>
  <si>
    <t>G26000</t>
  </si>
  <si>
    <t>PORTEFEUILLE</t>
  </si>
  <si>
    <t>G26101</t>
  </si>
  <si>
    <t>INSPECTIONS (PDI)</t>
  </si>
  <si>
    <t>G26103</t>
  </si>
  <si>
    <t>PROGRAMMES DIVERS</t>
  </si>
  <si>
    <t>G26104</t>
  </si>
  <si>
    <t>PROGRAMMES FLOTTES</t>
  </si>
  <si>
    <t>G26155</t>
  </si>
  <si>
    <t>VIGNETTES AUTO / CAMIONS</t>
  </si>
  <si>
    <t>G26300</t>
  </si>
  <si>
    <t>RECLAMATION EN GARANTIE</t>
  </si>
  <si>
    <t>G26302</t>
  </si>
  <si>
    <t>RECLAMATIONS P.P.C.</t>
  </si>
  <si>
    <t>G26303</t>
  </si>
  <si>
    <t>DEDUCTIBLE CLAIMS</t>
  </si>
  <si>
    <t>G26310</t>
  </si>
  <si>
    <t>TRANSPORT-TELECON</t>
  </si>
  <si>
    <t>G26500</t>
  </si>
  <si>
    <t>TPS TVH TVQ À RECEVOIR</t>
  </si>
  <si>
    <t>G27000</t>
  </si>
  <si>
    <t>TAXES PAYEES D'AVANCE</t>
  </si>
  <si>
    <t>G27010</t>
  </si>
  <si>
    <t>FPA TAXES TERRAIN</t>
  </si>
  <si>
    <t>G27100</t>
  </si>
  <si>
    <t>ASSURANCES PAYEES AVANCE</t>
  </si>
  <si>
    <t>G27400</t>
  </si>
  <si>
    <t>FRAIS PAYES AVANCE AUTRES</t>
  </si>
  <si>
    <t>G27401</t>
  </si>
  <si>
    <t>DEPOT PAYÉ D'AVANCE</t>
  </si>
  <si>
    <t>G27410</t>
  </si>
  <si>
    <t>HYDRO-QUEBEC</t>
  </si>
  <si>
    <t>G27411</t>
  </si>
  <si>
    <t>ENERGIR</t>
  </si>
  <si>
    <t>G27420</t>
  </si>
  <si>
    <t>COTISATION CCAQ</t>
  </si>
  <si>
    <t>G27421</t>
  </si>
  <si>
    <t>COTISATION CARRXPERT</t>
  </si>
  <si>
    <t>G27430</t>
  </si>
  <si>
    <t>PLAQUE PAYE D'AVANCE</t>
  </si>
  <si>
    <t>G27440</t>
  </si>
  <si>
    <t>DENEIGEMENT PAYE D'AVANCE</t>
  </si>
  <si>
    <t>G27700</t>
  </si>
  <si>
    <t>INV VEHICULE EN LOCATION</t>
  </si>
  <si>
    <t>G27701</t>
  </si>
  <si>
    <t>AMORT. ACC. VEH. LOCATION</t>
  </si>
  <si>
    <t>G28200</t>
  </si>
  <si>
    <t>MACHINERIE EQUIP. ATELIER</t>
  </si>
  <si>
    <t>G28210</t>
  </si>
  <si>
    <t>MACHINERIE EQUIP. CARR</t>
  </si>
  <si>
    <t>G28300</t>
  </si>
  <si>
    <t>PNEUS ET ACC.DEMO/COURT</t>
  </si>
  <si>
    <t>G28400</t>
  </si>
  <si>
    <t>MOBILIER &amp; EQUIP BUREAU</t>
  </si>
  <si>
    <t>G28500</t>
  </si>
  <si>
    <t>LIFT PIECES / TRACTEUR</t>
  </si>
  <si>
    <t>G28600</t>
  </si>
  <si>
    <t>BATIMENT</t>
  </si>
  <si>
    <t>G28700</t>
  </si>
  <si>
    <t>MATERIEL INFORMATIQUE</t>
  </si>
  <si>
    <t>G28800</t>
  </si>
  <si>
    <t>G28900</t>
  </si>
  <si>
    <t>ASPHALTE</t>
  </si>
  <si>
    <t>G29300</t>
  </si>
  <si>
    <t>BILLETS &amp; C/R ADMINIS.</t>
  </si>
  <si>
    <t>G29400</t>
  </si>
  <si>
    <t>EPARGNE BULK</t>
  </si>
  <si>
    <t>G29600</t>
  </si>
  <si>
    <t>AUTRES PLACEMENTS &amp; BIENS</t>
  </si>
  <si>
    <t>G29900</t>
  </si>
  <si>
    <t>INTER-DIVISION</t>
  </si>
  <si>
    <t>G30000</t>
  </si>
  <si>
    <t>C/P FOURNISSEURS</t>
  </si>
  <si>
    <t>G30001</t>
  </si>
  <si>
    <t>COMPTES A PAYER OPEN-ITEM</t>
  </si>
  <si>
    <t>G30010</t>
  </si>
  <si>
    <t>CLAIMS G.M. DU AUX CLIENT</t>
  </si>
  <si>
    <t>G30020</t>
  </si>
  <si>
    <t>PLAN PROTECTION A PAYER</t>
  </si>
  <si>
    <t>G30030</t>
  </si>
  <si>
    <t>DROIT SPECIF. SUR PNEUS</t>
  </si>
  <si>
    <t>G30040</t>
  </si>
  <si>
    <t>AVANCE REMARK. AUTO CANAD</t>
  </si>
  <si>
    <t>G30045</t>
  </si>
  <si>
    <t>AVANCE 9046-6640 QC INC</t>
  </si>
  <si>
    <t>G30046</t>
  </si>
  <si>
    <t>AVANCE HYUNDAI ST-CONSTAN</t>
  </si>
  <si>
    <t>G30047</t>
  </si>
  <si>
    <t>AVANCE - PAUL LOISELLE</t>
  </si>
  <si>
    <t>G30048</t>
  </si>
  <si>
    <t>AVANCE LUC POIRIER</t>
  </si>
  <si>
    <t>G30050</t>
  </si>
  <si>
    <t>REVENUS DIFFERES</t>
  </si>
  <si>
    <t>G30051</t>
  </si>
  <si>
    <t>REVENUS DIFFERÉS II</t>
  </si>
  <si>
    <t>G30055</t>
  </si>
  <si>
    <t>RESERVE US-GAMMA</t>
  </si>
  <si>
    <t>G30070</t>
  </si>
  <si>
    <t>AVANCES HAWKSBERY CHEV</t>
  </si>
  <si>
    <t>G30080</t>
  </si>
  <si>
    <t>AVANCES 13721515 CANADA I</t>
  </si>
  <si>
    <t>G30090</t>
  </si>
  <si>
    <t>AVANCES 9512-1703 QC</t>
  </si>
  <si>
    <t>G30095</t>
  </si>
  <si>
    <t>PRET BANQUE TD</t>
  </si>
  <si>
    <t>G30100</t>
  </si>
  <si>
    <t>DEPOT CLIENTS</t>
  </si>
  <si>
    <t>G30300</t>
  </si>
  <si>
    <t>G30900</t>
  </si>
  <si>
    <t>EFFETS A PAYER POINDS MOY</t>
  </si>
  <si>
    <t>G31000</t>
  </si>
  <si>
    <t>EFFETS A PAYER VEHICULES</t>
  </si>
  <si>
    <t>G31100</t>
  </si>
  <si>
    <t>EFFETS PAYER VEH. OCC.</t>
  </si>
  <si>
    <t>G31200</t>
  </si>
  <si>
    <t>A/P VEHICULES LOCATIONS</t>
  </si>
  <si>
    <t>G31400</t>
  </si>
  <si>
    <t>G31500</t>
  </si>
  <si>
    <t>T.P.S. PAYABLE</t>
  </si>
  <si>
    <t>G32000</t>
  </si>
  <si>
    <t>INTERETS A/P</t>
  </si>
  <si>
    <t>G3210A</t>
  </si>
  <si>
    <t>ASS-COLLECTIVE A PAYER</t>
  </si>
  <si>
    <t>G32100</t>
  </si>
  <si>
    <t>SALAIRES &amp; COMM. A PAYER</t>
  </si>
  <si>
    <t>G32101</t>
  </si>
  <si>
    <t>COMMISSIONS A PAYER</t>
  </si>
  <si>
    <t>G32102</t>
  </si>
  <si>
    <t>SALAIRES A PAYER</t>
  </si>
  <si>
    <t>G32301</t>
  </si>
  <si>
    <t>REER COLLECTIF A PAYER</t>
  </si>
  <si>
    <t>G32302</t>
  </si>
  <si>
    <t>ASSURANCE CHOMAGE A PAYER</t>
  </si>
  <si>
    <t>G32303</t>
  </si>
  <si>
    <t>DON CHARITE A PAYER CENTR</t>
  </si>
  <si>
    <t>G32304</t>
  </si>
  <si>
    <t>IMPOT FEDERAL A PAYER</t>
  </si>
  <si>
    <t>G32305</t>
  </si>
  <si>
    <t>REGIME ASS. MALADIE PAYER</t>
  </si>
  <si>
    <t>G32306</t>
  </si>
  <si>
    <t>IMPOT PROVINCIAL A PAYER</t>
  </si>
  <si>
    <t>G32307</t>
  </si>
  <si>
    <t>REGIME DES RENTES QUEBEC</t>
  </si>
  <si>
    <t>G32308</t>
  </si>
  <si>
    <t>COTISATIONS COMITE EMPLOY</t>
  </si>
  <si>
    <t>G32309</t>
  </si>
  <si>
    <t>FONDS PENSION EMPLOYES</t>
  </si>
  <si>
    <t>G32310</t>
  </si>
  <si>
    <t>FONDS PENSION EMPLOYEUR</t>
  </si>
  <si>
    <t>G32311</t>
  </si>
  <si>
    <t>RQAP A PAYER</t>
  </si>
  <si>
    <t>G32312</t>
  </si>
  <si>
    <t>CSST A PAYER</t>
  </si>
  <si>
    <t>G32400</t>
  </si>
  <si>
    <t>TAXES DE VENTES A PAYER</t>
  </si>
  <si>
    <t>G32401</t>
  </si>
  <si>
    <t>T.P.S. A PAYER</t>
  </si>
  <si>
    <t>G32402</t>
  </si>
  <si>
    <t>TPA ASSURANCES</t>
  </si>
  <si>
    <t>G32500</t>
  </si>
  <si>
    <t>TAXE DELUXE A PAYER</t>
  </si>
  <si>
    <t>G32700</t>
  </si>
  <si>
    <t>G32800</t>
  </si>
  <si>
    <t>G32900</t>
  </si>
  <si>
    <t>BONI À PAYER PROPRIETAIRE</t>
  </si>
  <si>
    <t>G33030</t>
  </si>
  <si>
    <t>AP VEH. HAWKESBURY GM</t>
  </si>
  <si>
    <t>G33035</t>
  </si>
  <si>
    <t>AP VEH. BMW SHERBROOKE</t>
  </si>
  <si>
    <t>G33040</t>
  </si>
  <si>
    <t>AP VEH. LOCATION LMB</t>
  </si>
  <si>
    <t>G33045</t>
  </si>
  <si>
    <t>AP VEH. VOLKS BROSSARD</t>
  </si>
  <si>
    <t>G33050</t>
  </si>
  <si>
    <t>AP VEH. LONGUEUIL HUYNDAI</t>
  </si>
  <si>
    <t>G33100</t>
  </si>
  <si>
    <t>AUTRES DEPENSES A PAYER</t>
  </si>
  <si>
    <t>G33101</t>
  </si>
  <si>
    <t>PROVISION PUBLICITE</t>
  </si>
  <si>
    <t>G33102</t>
  </si>
  <si>
    <t>PROVISIONS POUR VACANCES</t>
  </si>
  <si>
    <t>G33103</t>
  </si>
  <si>
    <t>RESERVE USA</t>
  </si>
  <si>
    <t>G33104</t>
  </si>
  <si>
    <t>RESERVE FLOTTES</t>
  </si>
  <si>
    <t>G33105</t>
  </si>
  <si>
    <t>RESERVE TRANSP.WHOLESALE</t>
  </si>
  <si>
    <t>G33106</t>
  </si>
  <si>
    <t>RESERVE DEMO</t>
  </si>
  <si>
    <t>G33107</t>
  </si>
  <si>
    <t>ACCESSOIRES FLOTTES</t>
  </si>
  <si>
    <t>G33110</t>
  </si>
  <si>
    <t>RABAIS LOCATION LMB INC</t>
  </si>
  <si>
    <t>G33111</t>
  </si>
  <si>
    <t>PROVISION WHOLESSALE</t>
  </si>
  <si>
    <t>G33112</t>
  </si>
  <si>
    <t>PROVISION DETAIL</t>
  </si>
  <si>
    <t>G33113</t>
  </si>
  <si>
    <t>PROVISION USA</t>
  </si>
  <si>
    <t>G33114</t>
  </si>
  <si>
    <t>PROVISION HERELLE</t>
  </si>
  <si>
    <t>G33115</t>
  </si>
  <si>
    <t>PROVISION LMB</t>
  </si>
  <si>
    <t>G33116</t>
  </si>
  <si>
    <t>PROVISION USA LMB</t>
  </si>
  <si>
    <t>G33117</t>
  </si>
  <si>
    <t>PROVISION USA BMW</t>
  </si>
  <si>
    <t>G33150</t>
  </si>
  <si>
    <t>SIMPLICITÉ RABAIS À PAYER</t>
  </si>
  <si>
    <t>G33200</t>
  </si>
  <si>
    <t>RACHAT ACTIONS PRIVILEGIE</t>
  </si>
  <si>
    <t>G33300</t>
  </si>
  <si>
    <t>ACTIF D'IMPOTS FUTURS</t>
  </si>
  <si>
    <t>G33400</t>
  </si>
  <si>
    <t>MARGE DE CRÉDIT &amp; LOYER</t>
  </si>
  <si>
    <t>G33600</t>
  </si>
  <si>
    <t>RRI</t>
  </si>
  <si>
    <t>G34000</t>
  </si>
  <si>
    <t>PROV.CREANCES DOUTEUSES</t>
  </si>
  <si>
    <t>G35200</t>
  </si>
  <si>
    <t>AMORT.ACC.MACHINERIE,EQUI</t>
  </si>
  <si>
    <t>G35210</t>
  </si>
  <si>
    <t>AMORT.ACC.MACHINERIE,CARR</t>
  </si>
  <si>
    <t>G35300</t>
  </si>
  <si>
    <t>AMORT.PNEUSACC.DEMO/COURT</t>
  </si>
  <si>
    <t>G35400</t>
  </si>
  <si>
    <t>AMORT.ACC.&amp; EQUIP.BUR</t>
  </si>
  <si>
    <t>G35500</t>
  </si>
  <si>
    <t>AMORT.CUMULE VEHICULE SER</t>
  </si>
  <si>
    <t>G35600</t>
  </si>
  <si>
    <t>AMORT.ACC.AMEL. LOCAT.</t>
  </si>
  <si>
    <t>G35700</t>
  </si>
  <si>
    <t>AMORT. MATERIEL INFORM.</t>
  </si>
  <si>
    <t>G35800</t>
  </si>
  <si>
    <t>AMORT.CUMULÉ ENSEIGNES</t>
  </si>
  <si>
    <t>G35900</t>
  </si>
  <si>
    <t>ASPHALTE AMORT.CUMULÉ</t>
  </si>
  <si>
    <t>G36000</t>
  </si>
  <si>
    <t>CAPITAL-ACTIONS</t>
  </si>
  <si>
    <t>G36001</t>
  </si>
  <si>
    <t>ACTIONS A</t>
  </si>
  <si>
    <t>G36002</t>
  </si>
  <si>
    <t>ACTIONS B</t>
  </si>
  <si>
    <t>G36003</t>
  </si>
  <si>
    <t>ACTIONS C</t>
  </si>
  <si>
    <t>G36004</t>
  </si>
  <si>
    <t>ACTIONS E</t>
  </si>
  <si>
    <t>G36005</t>
  </si>
  <si>
    <t>VALEUR RACHETABLE ACT E</t>
  </si>
  <si>
    <t>G36009</t>
  </si>
  <si>
    <t>AJUST CAPITAL-ACTIONS</t>
  </si>
  <si>
    <t>G37000</t>
  </si>
  <si>
    <t>BENEFICES NON REPARTIS</t>
  </si>
  <si>
    <t>G37500</t>
  </si>
  <si>
    <t>DIVIDENDES RECUS</t>
  </si>
  <si>
    <t>G38000</t>
  </si>
  <si>
    <t>PLACEMENTS</t>
  </si>
  <si>
    <t>G40000</t>
  </si>
  <si>
    <t>VENTE VOLT</t>
  </si>
  <si>
    <t>G40004</t>
  </si>
  <si>
    <t>VENTE BUICK REGAL</t>
  </si>
  <si>
    <t>G40100</t>
  </si>
  <si>
    <t>VTES-MALIBU</t>
  </si>
  <si>
    <t>G40101</t>
  </si>
  <si>
    <t>VENTE BUICK LACROSSE</t>
  </si>
  <si>
    <t>G40120</t>
  </si>
  <si>
    <t>VTES-MALIBU          -LOC</t>
  </si>
  <si>
    <t>G40200</t>
  </si>
  <si>
    <t>VTES-MALIBU MAXX</t>
  </si>
  <si>
    <t>G40201</t>
  </si>
  <si>
    <t>VENTES - SONIC</t>
  </si>
  <si>
    <t>G40204</t>
  </si>
  <si>
    <t>VENTES - VERANO</t>
  </si>
  <si>
    <t>G40300</t>
  </si>
  <si>
    <t>VTES-IMPALA</t>
  </si>
  <si>
    <t>G40320</t>
  </si>
  <si>
    <t>VTES-IMPALA          -LOC</t>
  </si>
  <si>
    <t>G40400</t>
  </si>
  <si>
    <t>VENTES / SPARK</t>
  </si>
  <si>
    <t>G40500</t>
  </si>
  <si>
    <t>VTES-CORVETTE</t>
  </si>
  <si>
    <t>G40600</t>
  </si>
  <si>
    <t>VTES-AVEO</t>
  </si>
  <si>
    <t>G40620</t>
  </si>
  <si>
    <t>VTES-AVEO            -LOC</t>
  </si>
  <si>
    <t>G40700</t>
  </si>
  <si>
    <t>VENTES BOLT - EV</t>
  </si>
  <si>
    <t>G40720</t>
  </si>
  <si>
    <t>VTES-OPTRA           -LOC</t>
  </si>
  <si>
    <t>G40800</t>
  </si>
  <si>
    <t>VTES-EPICA</t>
  </si>
  <si>
    <t>G40820</t>
  </si>
  <si>
    <t>VTES-EPICA           -LOC</t>
  </si>
  <si>
    <t>G40900</t>
  </si>
  <si>
    <t>VTES-COBALT</t>
  </si>
  <si>
    <t>G40920</t>
  </si>
  <si>
    <t>VTES-COBALT          -LOC</t>
  </si>
  <si>
    <t>G41000</t>
  </si>
  <si>
    <t>VENTES CAMARO</t>
  </si>
  <si>
    <t>G41100</t>
  </si>
  <si>
    <t>VENTES CRUZE</t>
  </si>
  <si>
    <t>G41600</t>
  </si>
  <si>
    <t>*PROGRAMME GENERAL MOTORS</t>
  </si>
  <si>
    <t>G41700</t>
  </si>
  <si>
    <t>VTES-CHEV AUTOS AUTRES</t>
  </si>
  <si>
    <t>G41720</t>
  </si>
  <si>
    <t>VTES-CHEV AUTOS AUTRE-LOC</t>
  </si>
  <si>
    <t>G41799</t>
  </si>
  <si>
    <t>VTES-ECHANGE CONCESSIONN.</t>
  </si>
  <si>
    <t>G41800</t>
  </si>
  <si>
    <t>AUTRES CHEVROLET</t>
  </si>
  <si>
    <t>G42000</t>
  </si>
  <si>
    <t>VTES-PARCS VOITURES</t>
  </si>
  <si>
    <t>G42100</t>
  </si>
  <si>
    <t>VTES-VOITURES INTERNE</t>
  </si>
  <si>
    <t>G42300</t>
  </si>
  <si>
    <t>VTES-VENTURES-UPLAND VAN</t>
  </si>
  <si>
    <t>G42312</t>
  </si>
  <si>
    <t>VTES-KODIAK/TOPKICK 4/5</t>
  </si>
  <si>
    <t>G42320</t>
  </si>
  <si>
    <t>VTES-VENTURE-UPLANDER-LOC</t>
  </si>
  <si>
    <t>G42400</t>
  </si>
  <si>
    <t>VTES-TERRAIN</t>
  </si>
  <si>
    <t>G42401</t>
  </si>
  <si>
    <t>VENTES - BOLT EUV</t>
  </si>
  <si>
    <t>G42412</t>
  </si>
  <si>
    <t>VTES-TOPKICK 6/7/8 C</t>
  </si>
  <si>
    <t>G42500</t>
  </si>
  <si>
    <t>VTES-G EXPRESS</t>
  </si>
  <si>
    <t>G42502</t>
  </si>
  <si>
    <t>VENTES SAVANA</t>
  </si>
  <si>
    <t>G42512</t>
  </si>
  <si>
    <t>VTES-TOPKICK 6/7/8 T</t>
  </si>
  <si>
    <t>G42520</t>
  </si>
  <si>
    <t>VTES-G EXPRESS       -LOC</t>
  </si>
  <si>
    <t>G42600</t>
  </si>
  <si>
    <t>VTES-S-PICKUP/COLORADO</t>
  </si>
  <si>
    <t>G42602</t>
  </si>
  <si>
    <t>VENTES GMC CANYON</t>
  </si>
  <si>
    <t>G42612</t>
  </si>
  <si>
    <t>VTES-BUICK ENVISION</t>
  </si>
  <si>
    <t>G42613</t>
  </si>
  <si>
    <t>VTES-BUICK ENVISTA</t>
  </si>
  <si>
    <t>G42620</t>
  </si>
  <si>
    <t>VTES-SPICK/COLORDO   -LOC</t>
  </si>
  <si>
    <t>G42700</t>
  </si>
  <si>
    <t>VTES-TRAVERSE</t>
  </si>
  <si>
    <t>G42800</t>
  </si>
  <si>
    <t>VENTES BUICK ENCLAVE</t>
  </si>
  <si>
    <t>G42804</t>
  </si>
  <si>
    <t>VENTE BUICK ENCORE</t>
  </si>
  <si>
    <t>G42820</t>
  </si>
  <si>
    <t>VTES-TRAIL BALSER/EXT-LOC</t>
  </si>
  <si>
    <t>G42850</t>
  </si>
  <si>
    <t>VENTES CHEVROLET TRAX</t>
  </si>
  <si>
    <t>G42900</t>
  </si>
  <si>
    <t>VTES-TAHOE/SUBURBAN</t>
  </si>
  <si>
    <t>G43000</t>
  </si>
  <si>
    <t>VTES-CL 1500 SILVERADO</t>
  </si>
  <si>
    <t>G43001</t>
  </si>
  <si>
    <t>VTES - SILVERADO EV</t>
  </si>
  <si>
    <t>G43002</t>
  </si>
  <si>
    <t>VENTES - YUKON</t>
  </si>
  <si>
    <t>G43020</t>
  </si>
  <si>
    <t>CL 1500 SILVERADO    -LOC</t>
  </si>
  <si>
    <t>G43100</t>
  </si>
  <si>
    <t>VTES-CL 2500 SILVERADO</t>
  </si>
  <si>
    <t>G43102</t>
  </si>
  <si>
    <t>VENTE CL 1500 SIERRA</t>
  </si>
  <si>
    <t>G43103</t>
  </si>
  <si>
    <t>VENTE - SIERRA EV</t>
  </si>
  <si>
    <t>G43120</t>
  </si>
  <si>
    <t>VTES-CL 2500 SILVERAD-LOC</t>
  </si>
  <si>
    <t>G43200</t>
  </si>
  <si>
    <t>VTES-CL 3500 SILVERADO</t>
  </si>
  <si>
    <t>G43202</t>
  </si>
  <si>
    <t>VENTES - CL2500 SIERRA</t>
  </si>
  <si>
    <t>G43203</t>
  </si>
  <si>
    <t>VENTES - SIERRA 3500</t>
  </si>
  <si>
    <t>G43300</t>
  </si>
  <si>
    <t>VENTES BLAZER</t>
  </si>
  <si>
    <t>G43301</t>
  </si>
  <si>
    <t>VENTES BLAZER EV</t>
  </si>
  <si>
    <t>G43320</t>
  </si>
  <si>
    <t>VTES-AVALANCHE       -LOC</t>
  </si>
  <si>
    <t>G43400</t>
  </si>
  <si>
    <t>VENTES EQUINOX</t>
  </si>
  <si>
    <t>G43401</t>
  </si>
  <si>
    <t>VTES - EQUINOX EV</t>
  </si>
  <si>
    <t>G43420</t>
  </si>
  <si>
    <t>VTES-TRACKER         -LOC</t>
  </si>
  <si>
    <t>G43500</t>
  </si>
  <si>
    <t>VENTES CHEV CITY</t>
  </si>
  <si>
    <t>G43501</t>
  </si>
  <si>
    <t>VTES - HUMMER EV SUV</t>
  </si>
  <si>
    <t>G43520</t>
  </si>
  <si>
    <t>VTES-SSR             -LOC</t>
  </si>
  <si>
    <t>G43600</t>
  </si>
  <si>
    <t>VTES-TRAIL BLAZER</t>
  </si>
  <si>
    <t>G43602</t>
  </si>
  <si>
    <t>VENTES GMC ACADIA</t>
  </si>
  <si>
    <t>G43800</t>
  </si>
  <si>
    <t>VTES-CHEV CAMION AUTRES</t>
  </si>
  <si>
    <t>G43820</t>
  </si>
  <si>
    <t>VTES-CHEV CAM AUTRE  -LOC</t>
  </si>
  <si>
    <t>G44000</t>
  </si>
  <si>
    <t>VENTES PARCS CAMIONS</t>
  </si>
  <si>
    <t>G44100</t>
  </si>
  <si>
    <t>VTES-INTERNE CAMIONS</t>
  </si>
  <si>
    <t>G44300</t>
  </si>
  <si>
    <t>VTES-PLAN PROTECTION</t>
  </si>
  <si>
    <t>G44400</t>
  </si>
  <si>
    <t>VENTE PROTECTION PLUS</t>
  </si>
  <si>
    <t>G44501</t>
  </si>
  <si>
    <t>VTES-ANTIROUILLE</t>
  </si>
  <si>
    <t>G44503</t>
  </si>
  <si>
    <t>V.TEINTÉE-PEINTURE-TISSUS</t>
  </si>
  <si>
    <t>G44504</t>
  </si>
  <si>
    <t>VTES-ASS. VALEUR REMPL</t>
  </si>
  <si>
    <t>G44505</t>
  </si>
  <si>
    <t>VENTES-ANTIVOL &amp; TAG</t>
  </si>
  <si>
    <t>G44600</t>
  </si>
  <si>
    <t>VTES-AUTOS OCC. DET.OPT.</t>
  </si>
  <si>
    <t>G44601</t>
  </si>
  <si>
    <t>VTES-VOIT.OCC.DET.AUTRE</t>
  </si>
  <si>
    <t>G44620</t>
  </si>
  <si>
    <t>VTES-LOC AUTOS USAGE OPT.</t>
  </si>
  <si>
    <t>G44700</t>
  </si>
  <si>
    <t>*REM.NEUF VOITURE DET.OPT</t>
  </si>
  <si>
    <t>G44701</t>
  </si>
  <si>
    <t>*REM.NEUF VOIT.DET.AUTRES</t>
  </si>
  <si>
    <t>G44720</t>
  </si>
  <si>
    <t>*REM.NEUF LOC.AUTO DET.OP</t>
  </si>
  <si>
    <t>G44800</t>
  </si>
  <si>
    <t>VTES-VOIT.OCC.EN GROS-DET</t>
  </si>
  <si>
    <t>G44900</t>
  </si>
  <si>
    <t>*RECTIFICATION STOCK AUTO</t>
  </si>
  <si>
    <t>G45000</t>
  </si>
  <si>
    <t>VTES-OCC.DETAIL    *WSALE</t>
  </si>
  <si>
    <t>G45001</t>
  </si>
  <si>
    <t>VTES-CAM OCC. DET. AUTRES</t>
  </si>
  <si>
    <t>G45020</t>
  </si>
  <si>
    <t>VTES-CAM USAGE OPT. -LOC.</t>
  </si>
  <si>
    <t>G45100</t>
  </si>
  <si>
    <t>*REM.NEUF CAM DET. OPT.</t>
  </si>
  <si>
    <t>G45101</t>
  </si>
  <si>
    <t>*REM.NEUF CAM DET.AUTRES</t>
  </si>
  <si>
    <t>G45120</t>
  </si>
  <si>
    <t>*REM.NEUF LOC.CAM.DET.OPT</t>
  </si>
  <si>
    <t>G45200</t>
  </si>
  <si>
    <t>VTES-CAMIONS OCC EN GROS</t>
  </si>
  <si>
    <t>G45201</t>
  </si>
  <si>
    <t>VTES - WHOLESALE W</t>
  </si>
  <si>
    <t>G45300</t>
  </si>
  <si>
    <t>*RECTIFICATION/STOK/TRUCK</t>
  </si>
  <si>
    <t>G45400</t>
  </si>
  <si>
    <t>VTES-PLAN PROTECTION USAG</t>
  </si>
  <si>
    <t>G45500</t>
  </si>
  <si>
    <t>RETOUR DE LOCATION-VENTE</t>
  </si>
  <si>
    <t>G45600</t>
  </si>
  <si>
    <t>VALEUR REMPL. USAGES</t>
  </si>
  <si>
    <t>G45601</t>
  </si>
  <si>
    <t>REV VEHICULES U.S.A</t>
  </si>
  <si>
    <t>G45602</t>
  </si>
  <si>
    <t>VENTE USA -AJUSTMENT</t>
  </si>
  <si>
    <t>G45603</t>
  </si>
  <si>
    <t>COUT VENTES USA</t>
  </si>
  <si>
    <t>G456031</t>
  </si>
  <si>
    <t>VENTES INTERCO USA</t>
  </si>
  <si>
    <t>G45605</t>
  </si>
  <si>
    <t>VENTE WHL CANADA</t>
  </si>
  <si>
    <t>G46010</t>
  </si>
  <si>
    <t>M-D'O CLIENT VOIT-CAM.LEG</t>
  </si>
  <si>
    <t>G46020</t>
  </si>
  <si>
    <t>CONT.SER-VOIT &amp; CAM.LEGER</t>
  </si>
  <si>
    <t>G46030</t>
  </si>
  <si>
    <t>VTES-M.D.PL.PROT.AUT.AUTO</t>
  </si>
  <si>
    <t>G46040</t>
  </si>
  <si>
    <t>SERV. RAPIDE VOIT CAM.LEG</t>
  </si>
  <si>
    <t>G46110</t>
  </si>
  <si>
    <t>M-D'O CLIENT S.A.A.Q</t>
  </si>
  <si>
    <t>G46120</t>
  </si>
  <si>
    <t>M-D'O.CLAIM POIDS MOYENS</t>
  </si>
  <si>
    <t>G46140</t>
  </si>
  <si>
    <t>M/O VOLVO BODY</t>
  </si>
  <si>
    <t>G46200</t>
  </si>
  <si>
    <t>VTES-M.D.RECL.GARANTIE</t>
  </si>
  <si>
    <t>G46300</t>
  </si>
  <si>
    <t>VTES-M.D. INTERNE SERV.</t>
  </si>
  <si>
    <t>G46320</t>
  </si>
  <si>
    <t>VTES-MO INTERN CAM MOYEN</t>
  </si>
  <si>
    <t>G46400</t>
  </si>
  <si>
    <t>VTES-M.D. INSPECTION</t>
  </si>
  <si>
    <t>G46420</t>
  </si>
  <si>
    <t>VTES-MO PDI CAM MOYEN</t>
  </si>
  <si>
    <t>G46500</t>
  </si>
  <si>
    <t>*TEMPS PERDU SERVICE</t>
  </si>
  <si>
    <t>G46600</t>
  </si>
  <si>
    <t>VTES-REPARAT.SOUS-TRAITES</t>
  </si>
  <si>
    <t>G46610</t>
  </si>
  <si>
    <t>VTES-REPARAT.PARE-BRISES</t>
  </si>
  <si>
    <t>G46611</t>
  </si>
  <si>
    <t>SUPER VITRE VENTE SUBLET</t>
  </si>
  <si>
    <t>G46710</t>
  </si>
  <si>
    <t>VTES PI SERV.VOIT&amp;CAM LEG</t>
  </si>
  <si>
    <t>G46720</t>
  </si>
  <si>
    <t>B.R PPC VOIT &amp; CAM LEG.</t>
  </si>
  <si>
    <t>G46740</t>
  </si>
  <si>
    <t>SER.RAPIDE VOIT CAM LEG.</t>
  </si>
  <si>
    <t>G46800</t>
  </si>
  <si>
    <t>VTES-PCE CLIENT CAM MOYEN</t>
  </si>
  <si>
    <t>G46810</t>
  </si>
  <si>
    <t>VTES-PCE SERV.CLIENT CAM.</t>
  </si>
  <si>
    <t>G46840</t>
  </si>
  <si>
    <t>VTES-PCE GOODWRENCH CAMIO</t>
  </si>
  <si>
    <t>G46900</t>
  </si>
  <si>
    <t>VTES FOURNITURE ATELIER</t>
  </si>
  <si>
    <t>G47000</t>
  </si>
  <si>
    <t>VTES-M.D. CLIENT-PEINTURE</t>
  </si>
  <si>
    <t>G47005</t>
  </si>
  <si>
    <t>VTE -M.O CONCES. PEINTUR</t>
  </si>
  <si>
    <t>G47100</t>
  </si>
  <si>
    <t>VTES-M.D. CLIENT CARROSS.</t>
  </si>
  <si>
    <t>G47105</t>
  </si>
  <si>
    <t>VTE -M.O CONCES. -BODY</t>
  </si>
  <si>
    <t>G47110</t>
  </si>
  <si>
    <t>VTE - M.O MEC CLT BODY</t>
  </si>
  <si>
    <t>G47115</t>
  </si>
  <si>
    <t>VTE -M.O CONCES MEC-BODY</t>
  </si>
  <si>
    <t>G47125</t>
  </si>
  <si>
    <t>RISTOURNE M.O CONC.BODY</t>
  </si>
  <si>
    <t>G47200</t>
  </si>
  <si>
    <t>VTES-M.D. CARROS.GARANTIE</t>
  </si>
  <si>
    <t>G47300</t>
  </si>
  <si>
    <t>VTES-M.D. CARROS.INTERNE</t>
  </si>
  <si>
    <t>G47303</t>
  </si>
  <si>
    <t>VTES-M.D. PEINTURE INT</t>
  </si>
  <si>
    <t>G47313</t>
  </si>
  <si>
    <t>VTE -M.O MEC INTERN-BODY</t>
  </si>
  <si>
    <t>G47500</t>
  </si>
  <si>
    <t>*TEMPS PERDU CARROSSERIE</t>
  </si>
  <si>
    <t>G47600</t>
  </si>
  <si>
    <t>VTES-REP.SOUS-TRAITE BODY</t>
  </si>
  <si>
    <t>G47603</t>
  </si>
  <si>
    <t>VTE - S.T. INTERN-BODY</t>
  </si>
  <si>
    <t>G47605</t>
  </si>
  <si>
    <t>VTE -S.T CONCES. BODY</t>
  </si>
  <si>
    <t>G47610</t>
  </si>
  <si>
    <t>VTE -PCS.S-T BODY -CLIENT</t>
  </si>
  <si>
    <t>G47613</t>
  </si>
  <si>
    <t>VTE -PIECES INTERN -BODY</t>
  </si>
  <si>
    <t>G47615</t>
  </si>
  <si>
    <t>VTE - S-T PCS CONCES-BOD</t>
  </si>
  <si>
    <t>G47620</t>
  </si>
  <si>
    <t>VTE -LOC.COURTOIS - BODY</t>
  </si>
  <si>
    <t>G47623</t>
  </si>
  <si>
    <t>VTE -LOC COURT INT-BODY</t>
  </si>
  <si>
    <t>G47625</t>
  </si>
  <si>
    <t>VTE - LOC COURT CONCES B</t>
  </si>
  <si>
    <t>G47700</t>
  </si>
  <si>
    <t>VENTE P&amp;A CLIENTS CAROSSE</t>
  </si>
  <si>
    <t>G47800</t>
  </si>
  <si>
    <t>VTES-PCE CARR.CLIENT.CAM.</t>
  </si>
  <si>
    <t>G47840</t>
  </si>
  <si>
    <t>VTES-PCE GOODW.CAM MOYEN</t>
  </si>
  <si>
    <t>G47900</t>
  </si>
  <si>
    <t>VTES-PEINTURE CARROSS.</t>
  </si>
  <si>
    <t>G47903</t>
  </si>
  <si>
    <t>VTE -PEINT. INTERN-BODY</t>
  </si>
  <si>
    <t>G47905</t>
  </si>
  <si>
    <t>VTE -PEINT CONC-BODY</t>
  </si>
  <si>
    <t>G47910</t>
  </si>
  <si>
    <t>VTE -M-ATELIER CLT-BODY</t>
  </si>
  <si>
    <t>G47913</t>
  </si>
  <si>
    <t>VTE -M. ATEL.INTERN-BODY</t>
  </si>
  <si>
    <t>G47915</t>
  </si>
  <si>
    <t>VTE -M.A CONCES. BODY</t>
  </si>
  <si>
    <t>G48000</t>
  </si>
  <si>
    <t>VTES-PIECES GARANTIES</t>
  </si>
  <si>
    <t>G48020</t>
  </si>
  <si>
    <t>VTES-PCE RECLAM.CAM MOYEN</t>
  </si>
  <si>
    <t>G48100</t>
  </si>
  <si>
    <t>VTES-PIECES INTERNE</t>
  </si>
  <si>
    <t>G48120</t>
  </si>
  <si>
    <t>VTES-PCE INTERN CAM MOYEN</t>
  </si>
  <si>
    <t>G48200</t>
  </si>
  <si>
    <t>VTES-PIECES AU DETAIL</t>
  </si>
  <si>
    <t>G48300</t>
  </si>
  <si>
    <t>VTES-PIECES EN GROS</t>
  </si>
  <si>
    <t>G48700</t>
  </si>
  <si>
    <t>*ESCOMPTES DE VOLUME</t>
  </si>
  <si>
    <t>G48800</t>
  </si>
  <si>
    <t>*RECTIFIC.STOCK PIECES</t>
  </si>
  <si>
    <t>G49000</t>
  </si>
  <si>
    <t>VTES-DE PNEUS</t>
  </si>
  <si>
    <t>G49100</t>
  </si>
  <si>
    <t>VTES-HUILES &amp; GRAISSE</t>
  </si>
  <si>
    <t>G50210</t>
  </si>
  <si>
    <t>REVENUS LOCATION SERVICE</t>
  </si>
  <si>
    <t>G50220</t>
  </si>
  <si>
    <t>REVENUS LOCATION BODY</t>
  </si>
  <si>
    <t>G511</t>
  </si>
  <si>
    <t>PMNT PER. LOC.BAIL-SIMPLE</t>
  </si>
  <si>
    <t>G512</t>
  </si>
  <si>
    <t>REVENU ENTRETIEN  -SIMPLE</t>
  </si>
  <si>
    <t>G513</t>
  </si>
  <si>
    <t>REV.PARTIEL MOIS  -SIMPLE</t>
  </si>
  <si>
    <t>G514</t>
  </si>
  <si>
    <t>FRAIS PMNT TARDIF -SIMPLE</t>
  </si>
  <si>
    <t>G516</t>
  </si>
  <si>
    <t>FRAIS ADMINIST.   -SIMPLE</t>
  </si>
  <si>
    <t>G517</t>
  </si>
  <si>
    <t>AUTRES REV.LOCAT. -SIMPLE</t>
  </si>
  <si>
    <t>G521</t>
  </si>
  <si>
    <t>PMNT PER. LOC.BAIL-ALEATO</t>
  </si>
  <si>
    <t>G522</t>
  </si>
  <si>
    <t>REVENU ENTRETIEN  -ALEATO</t>
  </si>
  <si>
    <t>G523</t>
  </si>
  <si>
    <t>REV.PARTIEL MOIS  -ALEATO</t>
  </si>
  <si>
    <t>G524</t>
  </si>
  <si>
    <t>FRAIS PMNT TARDIF -ALEATO</t>
  </si>
  <si>
    <t>G526</t>
  </si>
  <si>
    <t>FRAIS ADMINIST.   -ALEATO</t>
  </si>
  <si>
    <t>G527</t>
  </si>
  <si>
    <t>AUTRES REV.LOCAT. -ALEATO</t>
  </si>
  <si>
    <t>G53000</t>
  </si>
  <si>
    <t>PRIX VTE VEHICULES CEDES</t>
  </si>
  <si>
    <t>G534</t>
  </si>
  <si>
    <t>FRAIS PMNT TARDIF    -C/T</t>
  </si>
  <si>
    <t>G535</t>
  </si>
  <si>
    <t>REV.LOCATION C/T     -C/T</t>
  </si>
  <si>
    <t>G53500</t>
  </si>
  <si>
    <t>REVENUS LOCATION C/TERME</t>
  </si>
  <si>
    <t>G536</t>
  </si>
  <si>
    <t>FRAIS ADMINIST.      -C/T</t>
  </si>
  <si>
    <t>G541</t>
  </si>
  <si>
    <t>COMM.ENCAISSE/ASS LOC C&amp;L</t>
  </si>
  <si>
    <t>G541C</t>
  </si>
  <si>
    <t>*COMM.ENCAISSE/ASS.LOC</t>
  </si>
  <si>
    <t>G542</t>
  </si>
  <si>
    <t>ACCESSOIRES LOC C&amp;L TERME</t>
  </si>
  <si>
    <t>G542C</t>
  </si>
  <si>
    <t>G543</t>
  </si>
  <si>
    <t>PLAN PROT.GM LOC C&amp;L TERM</t>
  </si>
  <si>
    <t>G543C</t>
  </si>
  <si>
    <t>G544</t>
  </si>
  <si>
    <t>AUTRES PLAN PROT. LOC C&amp;L</t>
  </si>
  <si>
    <t>G544C</t>
  </si>
  <si>
    <t>AUTRES PLAN PROT.LOC C&amp;L</t>
  </si>
  <si>
    <t>G60000</t>
  </si>
  <si>
    <t>COUT- VOLT</t>
  </si>
  <si>
    <t>G60004</t>
  </si>
  <si>
    <t>COUTANT BUICK REGAL</t>
  </si>
  <si>
    <t>G60100</t>
  </si>
  <si>
    <t>COUTANT MALIBU</t>
  </si>
  <si>
    <t>G60101</t>
  </si>
  <si>
    <t>COUTANT BUICK LACROSSE</t>
  </si>
  <si>
    <t>G60120</t>
  </si>
  <si>
    <t>COUT-MALIBU          -LOC</t>
  </si>
  <si>
    <t>G602</t>
  </si>
  <si>
    <t>COUT - GMC CANYON</t>
  </si>
  <si>
    <t>G60200</t>
  </si>
  <si>
    <t>COUT-MALIBU MAXX</t>
  </si>
  <si>
    <t>G60201</t>
  </si>
  <si>
    <t>COUT - SONIC</t>
  </si>
  <si>
    <t>G60204</t>
  </si>
  <si>
    <t>COUTANT-VERANO</t>
  </si>
  <si>
    <t>G60300</t>
  </si>
  <si>
    <t>COUT-IMPALA</t>
  </si>
  <si>
    <t>G60320</t>
  </si>
  <si>
    <t>COUT-IMPALA          -LOC</t>
  </si>
  <si>
    <t>G60400</t>
  </si>
  <si>
    <t>COUT- SPARK</t>
  </si>
  <si>
    <t>G60500</t>
  </si>
  <si>
    <t>COUT-CORVETTE</t>
  </si>
  <si>
    <t>G60600</t>
  </si>
  <si>
    <t>COUT-AVEO</t>
  </si>
  <si>
    <t>G60620</t>
  </si>
  <si>
    <t>COUT-AVEO            -LOC</t>
  </si>
  <si>
    <t>G60700</t>
  </si>
  <si>
    <t>COUT BOLT - EV</t>
  </si>
  <si>
    <t>G60720</t>
  </si>
  <si>
    <t>COUT-OPTRA           -LOC</t>
  </si>
  <si>
    <t>G60800</t>
  </si>
  <si>
    <t>COUT-EPICA</t>
  </si>
  <si>
    <t>G60820</t>
  </si>
  <si>
    <t>COUT-EPICA           -LOC</t>
  </si>
  <si>
    <t>G60900</t>
  </si>
  <si>
    <t>COUT-COBALT</t>
  </si>
  <si>
    <t>G60920</t>
  </si>
  <si>
    <t>COUT-COBALT          -LOC</t>
  </si>
  <si>
    <t>G61000</t>
  </si>
  <si>
    <t>COUT - CAMARO</t>
  </si>
  <si>
    <t>G61100</t>
  </si>
  <si>
    <t>COUTANT CRUZE</t>
  </si>
  <si>
    <t>G61600</t>
  </si>
  <si>
    <t>INDEMNITE MARKETING AUTOS</t>
  </si>
  <si>
    <t>G61700</t>
  </si>
  <si>
    <t>COUT-AUTRES CHEV AUTOS</t>
  </si>
  <si>
    <t>G61720</t>
  </si>
  <si>
    <t>COUT-AUTRE CHEV.AUTOS-LOC</t>
  </si>
  <si>
    <t>G61799</t>
  </si>
  <si>
    <t>COUT-ECHANGE CONCESSION.</t>
  </si>
  <si>
    <t>G61800</t>
  </si>
  <si>
    <t>COUTANT AUTRE CHEVROLET</t>
  </si>
  <si>
    <t>G62000</t>
  </si>
  <si>
    <t>COUT-PARC VOITURES</t>
  </si>
  <si>
    <t>G62100</t>
  </si>
  <si>
    <t>COUT-VOITURES INTERNE</t>
  </si>
  <si>
    <t>G62300</t>
  </si>
  <si>
    <t>COUT-VENTURE-UPLANDER</t>
  </si>
  <si>
    <t>G62312</t>
  </si>
  <si>
    <t>COUT-KODIAK/TOPKICK 4/5</t>
  </si>
  <si>
    <t>G62320</t>
  </si>
  <si>
    <t>COUT-VENTURE-UPLAN   -LOC</t>
  </si>
  <si>
    <t>G62400</t>
  </si>
  <si>
    <t>COUT-TERRAIN</t>
  </si>
  <si>
    <t>G62401</t>
  </si>
  <si>
    <t>COUT BOLT EUV</t>
  </si>
  <si>
    <t>G62412</t>
  </si>
  <si>
    <t>COUT-TOPKICK 6/7/8 C</t>
  </si>
  <si>
    <t>G62500</t>
  </si>
  <si>
    <t>COUT-G EXPRESS</t>
  </si>
  <si>
    <t>G62502</t>
  </si>
  <si>
    <t>COUTANT SAVANA</t>
  </si>
  <si>
    <t>G62512</t>
  </si>
  <si>
    <t>COUT-TOPKICK 6/7/8</t>
  </si>
  <si>
    <t>G62520</t>
  </si>
  <si>
    <t>COUT-G EXPRESS       -LOC</t>
  </si>
  <si>
    <t>G62600</t>
  </si>
  <si>
    <t>COUT-SPICKUP/COLORADO</t>
  </si>
  <si>
    <t>G62602</t>
  </si>
  <si>
    <t>G62612</t>
  </si>
  <si>
    <t>COUT-BUICK ENVISION</t>
  </si>
  <si>
    <t>G62613</t>
  </si>
  <si>
    <t>COUT-BUICK ENVISTA</t>
  </si>
  <si>
    <t>G62620</t>
  </si>
  <si>
    <t>COUT-SPICKUP/COLORADO-LOC</t>
  </si>
  <si>
    <t>G62700</t>
  </si>
  <si>
    <t>COUT-TRAVERSE</t>
  </si>
  <si>
    <t>G62800</t>
  </si>
  <si>
    <t>COÛTANT BUICK ENCLAVE</t>
  </si>
  <si>
    <t>G62804</t>
  </si>
  <si>
    <t>COUT BUICK ENCORE</t>
  </si>
  <si>
    <t>G62820</t>
  </si>
  <si>
    <t>COUT-TRAIL BALZER    -LOC</t>
  </si>
  <si>
    <t>G62850</t>
  </si>
  <si>
    <t>COUTANT CHEVROLET TRAX</t>
  </si>
  <si>
    <t>G62900</t>
  </si>
  <si>
    <t>COUT-TAHOE/SUBURBAN</t>
  </si>
  <si>
    <t>G63000</t>
  </si>
  <si>
    <t>COUT-CL 1500 SILVERADO</t>
  </si>
  <si>
    <t>G63001</t>
  </si>
  <si>
    <t>COUT - SILVERADO EV</t>
  </si>
  <si>
    <t>G63002</t>
  </si>
  <si>
    <t>COUT - YUKON</t>
  </si>
  <si>
    <t>G63020</t>
  </si>
  <si>
    <t>COUT-CL 1500 SILVERAD-LOC</t>
  </si>
  <si>
    <t>G63100</t>
  </si>
  <si>
    <t>COUT-CL 2500 SILVERADO</t>
  </si>
  <si>
    <t>G63102</t>
  </si>
  <si>
    <t>COUTANT CL 1500 SIERRA</t>
  </si>
  <si>
    <t>G63103</t>
  </si>
  <si>
    <t>COUT - SIERRA EV</t>
  </si>
  <si>
    <t>G63120</t>
  </si>
  <si>
    <t>COUT-CL 2500 SILVERAD-LOC</t>
  </si>
  <si>
    <t>G63200</t>
  </si>
  <si>
    <t>COUT-CL 3500 SILVERADO</t>
  </si>
  <si>
    <t>G63202</t>
  </si>
  <si>
    <t>COUT- CL 2500 SIERRA</t>
  </si>
  <si>
    <t>G63203</t>
  </si>
  <si>
    <t>COUTANT - SIERRA 3500</t>
  </si>
  <si>
    <t>G63300</t>
  </si>
  <si>
    <t>COUT-BLAZER</t>
  </si>
  <si>
    <t>G63301</t>
  </si>
  <si>
    <t>COUT-BLAZER EV</t>
  </si>
  <si>
    <t>G63320</t>
  </si>
  <si>
    <t>COUT-CL 3500 SILVERAD-LOC</t>
  </si>
  <si>
    <t>G63400</t>
  </si>
  <si>
    <t>COUTANT EQUINOX</t>
  </si>
  <si>
    <t>G63401</t>
  </si>
  <si>
    <t>COUT - EQUINOX EV</t>
  </si>
  <si>
    <t>G63420</t>
  </si>
  <si>
    <t>COUT-TRACKER         -LOC</t>
  </si>
  <si>
    <t>G63500</t>
  </si>
  <si>
    <t>COUT CHEV CITY</t>
  </si>
  <si>
    <t>G63501</t>
  </si>
  <si>
    <t>COUT - HUMMER EV SUV</t>
  </si>
  <si>
    <t>G63520</t>
  </si>
  <si>
    <t>COUT-SSR             -LOC</t>
  </si>
  <si>
    <t>G63600</t>
  </si>
  <si>
    <t>COUT-TRAIL BLAZER</t>
  </si>
  <si>
    <t>G63602</t>
  </si>
  <si>
    <t>COÛT- GMC  ACADIA</t>
  </si>
  <si>
    <t>G63800</t>
  </si>
  <si>
    <t>COUT-CHEV CAMION AUTRE</t>
  </si>
  <si>
    <t>G63820</t>
  </si>
  <si>
    <t>COUT-CHEV CAMION AUTR-LOC</t>
  </si>
  <si>
    <t>G64000</t>
  </si>
  <si>
    <t>COÛTANT PARC CAMIONS</t>
  </si>
  <si>
    <t>G64100</t>
  </si>
  <si>
    <t>COUT-CAMIONS INTERNE</t>
  </si>
  <si>
    <t>G64300</t>
  </si>
  <si>
    <t>COUT-PLAN PROTECTION</t>
  </si>
  <si>
    <t>G64400</t>
  </si>
  <si>
    <t>COÛTANT PROTECTION PLUS</t>
  </si>
  <si>
    <t>G64501</t>
  </si>
  <si>
    <t>COUT-ANTIROUILLE</t>
  </si>
  <si>
    <t>G64503</t>
  </si>
  <si>
    <t>G64504</t>
  </si>
  <si>
    <t>COUT-VALEUR REMPLACEMENT</t>
  </si>
  <si>
    <t>G64505</t>
  </si>
  <si>
    <t>COUT-ANTIVOL ET TAG</t>
  </si>
  <si>
    <t>G64600</t>
  </si>
  <si>
    <t>COUT-AUTO OCC.DET.OPTIMUM</t>
  </si>
  <si>
    <t>G64601</t>
  </si>
  <si>
    <t>COUT-AUTO OCC.DET.AUTRES</t>
  </si>
  <si>
    <t>G64620</t>
  </si>
  <si>
    <t>COUT-LOC.AUTO USAGE OPT.</t>
  </si>
  <si>
    <t>G64700</t>
  </si>
  <si>
    <t>REMISE NEUF VOIT.DET.OPT</t>
  </si>
  <si>
    <t>G64701</t>
  </si>
  <si>
    <t>REMISE NEUF VOIT.DET.AUTR</t>
  </si>
  <si>
    <t>G64720</t>
  </si>
  <si>
    <t>REM.NEUF LOC.AUTO DET.OPT</t>
  </si>
  <si>
    <t>G64800</t>
  </si>
  <si>
    <t>COUT-AUTOS USAGES EN GROS</t>
  </si>
  <si>
    <t>G64900</t>
  </si>
  <si>
    <t>RECTIFICATION STOCK AUTO</t>
  </si>
  <si>
    <t>G65000</t>
  </si>
  <si>
    <t>COUT-OCC.DETAIL    *WSALE</t>
  </si>
  <si>
    <t>G65001</t>
  </si>
  <si>
    <t>COUT-CAMION OCC.DET.AUTR</t>
  </si>
  <si>
    <t>G65020</t>
  </si>
  <si>
    <t>COUT-LOC.CAM.USAGE OPT.</t>
  </si>
  <si>
    <t>G65100</t>
  </si>
  <si>
    <t>REMISE NEUF CAM.DET.OPT.</t>
  </si>
  <si>
    <t>G65101</t>
  </si>
  <si>
    <t>REMISE NEUF CAM.DET.AUTRE</t>
  </si>
  <si>
    <t>G65120</t>
  </si>
  <si>
    <t>REM.NEUF LOC.CAM.DET.OPT.</t>
  </si>
  <si>
    <t>G65200</t>
  </si>
  <si>
    <t>COUT-CAM. OCCASION GROS</t>
  </si>
  <si>
    <t>G65201</t>
  </si>
  <si>
    <t>COUT - WHOLESALE W</t>
  </si>
  <si>
    <t>G65300</t>
  </si>
  <si>
    <t>RECTIFICATION/STOCK/TRUCK</t>
  </si>
  <si>
    <t>G65400</t>
  </si>
  <si>
    <t>COUT-PLAN PROTECTION USAG</t>
  </si>
  <si>
    <t>G65500</t>
  </si>
  <si>
    <t>RETOUR DE LOCATION-COUT</t>
  </si>
  <si>
    <t>G65600</t>
  </si>
  <si>
    <t>COUT-REMPLACEMENT USAGES</t>
  </si>
  <si>
    <t>G65601</t>
  </si>
  <si>
    <t>COUT VEH U.S.A</t>
  </si>
  <si>
    <t>G65602</t>
  </si>
  <si>
    <t>COUT VENTE USA -AJUSTMENT</t>
  </si>
  <si>
    <t>G65603</t>
  </si>
  <si>
    <t>COUTANT VENTES USA</t>
  </si>
  <si>
    <t>G656031</t>
  </si>
  <si>
    <t>COUT VENTES INTERCO USA</t>
  </si>
  <si>
    <t>G65605</t>
  </si>
  <si>
    <t>COUT VENTE WHL CANADA</t>
  </si>
  <si>
    <t>G66010</t>
  </si>
  <si>
    <t>COUT CLIENT VOIT CAM LEG.</t>
  </si>
  <si>
    <t>G66020</t>
  </si>
  <si>
    <t>COUT CON.SER.VOIT CAM LEG</t>
  </si>
  <si>
    <t>G66030</t>
  </si>
  <si>
    <t>COUT-M.D.PLAN PROT.A.AUTO</t>
  </si>
  <si>
    <t>G66040</t>
  </si>
  <si>
    <t>COUT SER RAP.VOIT CAM LEG</t>
  </si>
  <si>
    <t>G66110</t>
  </si>
  <si>
    <t>COUT CLIENTS CAMION MOYEN</t>
  </si>
  <si>
    <t>G66120</t>
  </si>
  <si>
    <t>COUT CLAIM CAMIONS MOYEN</t>
  </si>
  <si>
    <t>G66140</t>
  </si>
  <si>
    <t>COUT SER RAP.CAMION MOYEN</t>
  </si>
  <si>
    <t>G66200</t>
  </si>
  <si>
    <t>COUT-M.D. GARANTIE</t>
  </si>
  <si>
    <t>G66300</t>
  </si>
  <si>
    <t>COUT-M.D. INTERNE</t>
  </si>
  <si>
    <t>G66320</t>
  </si>
  <si>
    <t>COUT-MO INTERNE CAM MOYEN</t>
  </si>
  <si>
    <t>G66400</t>
  </si>
  <si>
    <t>COUT-M.D. INSP.</t>
  </si>
  <si>
    <t>G66420</t>
  </si>
  <si>
    <t>COUT-MO INSPECTON PDI</t>
  </si>
  <si>
    <t>G66500</t>
  </si>
  <si>
    <t>TEMPS PERDU SERVICE</t>
  </si>
  <si>
    <t>G66600</t>
  </si>
  <si>
    <t>COUT-SOUS-CONTRATS SERV.</t>
  </si>
  <si>
    <t>G66610</t>
  </si>
  <si>
    <t>COUT-REPAR. PARE-BRISES</t>
  </si>
  <si>
    <t>G66611</t>
  </si>
  <si>
    <t>SUPER VITRE COUT SUBLET</t>
  </si>
  <si>
    <t>G66710</t>
  </si>
  <si>
    <t>COUT P&amp;A SERV.CLIENT AUTO</t>
  </si>
  <si>
    <t>G66720</t>
  </si>
  <si>
    <t>COUT-P&amp;A SERV.PL.PROT.AUT</t>
  </si>
  <si>
    <t>G66740</t>
  </si>
  <si>
    <t>P&amp;A GOOD VOIT CAM LEGER</t>
  </si>
  <si>
    <t>G66800</t>
  </si>
  <si>
    <t>COUT-VOIT.OCC.EN GROS-DET</t>
  </si>
  <si>
    <t>G66810</t>
  </si>
  <si>
    <t>COUT-P&amp;A SERV.CLIENT CAM.</t>
  </si>
  <si>
    <t>G66840</t>
  </si>
  <si>
    <t>COUT-P&amp;A GOODWRENCH CAM.</t>
  </si>
  <si>
    <t>G66900</t>
  </si>
  <si>
    <t>COUT MATERIEL ATELIER</t>
  </si>
  <si>
    <t>G67000</t>
  </si>
  <si>
    <t>COUT-M.D. PEINTURE</t>
  </si>
  <si>
    <t>G67005</t>
  </si>
  <si>
    <t>COUT -M.O CONCES. PEINTUR</t>
  </si>
  <si>
    <t>G67100</t>
  </si>
  <si>
    <t>COUT-M.D. CARROSSERIE</t>
  </si>
  <si>
    <t>G67105</t>
  </si>
  <si>
    <t>COUT-M.O CONCES. -BODY</t>
  </si>
  <si>
    <t>G67110</t>
  </si>
  <si>
    <t>COUT - M.O MEC CLT BODY</t>
  </si>
  <si>
    <t>G67115</t>
  </si>
  <si>
    <t>COUT -M.O CONCES MEC-BODY</t>
  </si>
  <si>
    <t>G67125</t>
  </si>
  <si>
    <t>**RISTOURNE M.O CONC.BODY</t>
  </si>
  <si>
    <t>G67200</t>
  </si>
  <si>
    <t>COUT-M.D. B.CLAIM</t>
  </si>
  <si>
    <t>G67300</t>
  </si>
  <si>
    <t>COUT-M.D. BODY INT.</t>
  </si>
  <si>
    <t>G67303</t>
  </si>
  <si>
    <t>COUT-M.D. PEINTURE INT.</t>
  </si>
  <si>
    <t>G67313</t>
  </si>
  <si>
    <t>COUT -M.O MEC INTERN-BODY</t>
  </si>
  <si>
    <t>G67500</t>
  </si>
  <si>
    <t>TEMPS PERDU CARROSSERIE</t>
  </si>
  <si>
    <t>G67600</t>
  </si>
  <si>
    <t>COUT-REP.SOUS-TRAIT.BODY</t>
  </si>
  <si>
    <t>G67603</t>
  </si>
  <si>
    <t>COUT - S.T. INTERN-BODY</t>
  </si>
  <si>
    <t>G67605</t>
  </si>
  <si>
    <t>COUT -S.T CONCES. BODY</t>
  </si>
  <si>
    <t>G67610</t>
  </si>
  <si>
    <t>COUT-PCS.S-T BODY -CLIENT</t>
  </si>
  <si>
    <t>G67613</t>
  </si>
  <si>
    <t>COUT -PIECES INTERN -BODY</t>
  </si>
  <si>
    <t>G67615</t>
  </si>
  <si>
    <t>COUT - S-T PCS CONCES-BOD</t>
  </si>
  <si>
    <t>G67620</t>
  </si>
  <si>
    <t>COUT -LOC.COURTOIS - BODY</t>
  </si>
  <si>
    <t>G67623</t>
  </si>
  <si>
    <t>COUT -LOC COURT INT-BODY</t>
  </si>
  <si>
    <t>G67625</t>
  </si>
  <si>
    <t>COUT - LOC COURT CONCES B</t>
  </si>
  <si>
    <t>G67700</t>
  </si>
  <si>
    <t>COUT P&amp;A CLIENT CARROSSER</t>
  </si>
  <si>
    <t>G67800</t>
  </si>
  <si>
    <t>COUT-PCE BODY CLIENT CAM</t>
  </si>
  <si>
    <t>G67840</t>
  </si>
  <si>
    <t>COUT-P&amp;A GOODW CAM MOYEN</t>
  </si>
  <si>
    <t>G67900</t>
  </si>
  <si>
    <t>COUT-PEINTURE CARROSSERIE</t>
  </si>
  <si>
    <t>G67903</t>
  </si>
  <si>
    <t>COUT - PEINT. INTERN-BODY</t>
  </si>
  <si>
    <t>G67905</t>
  </si>
  <si>
    <t>COUT - PEINT CONC-BODY</t>
  </si>
  <si>
    <t>G67910</t>
  </si>
  <si>
    <t>COUT -M-ATELIER CLT-BODY</t>
  </si>
  <si>
    <t>G67913</t>
  </si>
  <si>
    <t>COUT -M. ATEL.INTERN-BODY</t>
  </si>
  <si>
    <t>G67915</t>
  </si>
  <si>
    <t>COUT -M.A CONCES. BODY</t>
  </si>
  <si>
    <t>G68000</t>
  </si>
  <si>
    <t>COUT-PIECE GARANTIE</t>
  </si>
  <si>
    <t>G68020</t>
  </si>
  <si>
    <t>COUT-P&amp;A RECLAM.CAM MOYEN</t>
  </si>
  <si>
    <t>G68100</t>
  </si>
  <si>
    <t>COUT-PIECES INTERNE</t>
  </si>
  <si>
    <t>G68120</t>
  </si>
  <si>
    <t>COUT-P&amp;A INTERN CAM MOYEN</t>
  </si>
  <si>
    <t>G68200</t>
  </si>
  <si>
    <t>COUT-PIECES AU DETAIL</t>
  </si>
  <si>
    <t>G68300</t>
  </si>
  <si>
    <t>COUT-PIECES EN GROS</t>
  </si>
  <si>
    <t>G68700</t>
  </si>
  <si>
    <t>ESCOMPTES DE VOLUME</t>
  </si>
  <si>
    <t>G68800</t>
  </si>
  <si>
    <t>RECTIFIC.STOCK PIECES</t>
  </si>
  <si>
    <t>G69000</t>
  </si>
  <si>
    <t>COUT-PNEUS VENDUS</t>
  </si>
  <si>
    <t>G69100</t>
  </si>
  <si>
    <t>COUT-HUILES &amp; GRAISSE</t>
  </si>
  <si>
    <t>G711</t>
  </si>
  <si>
    <t>INTERETS          -SIMPLE</t>
  </si>
  <si>
    <t>G712</t>
  </si>
  <si>
    <t>AMORTISSEMENT     -SIMPLE</t>
  </si>
  <si>
    <t>G713</t>
  </si>
  <si>
    <t>ASSUR.VEH EN SERV.-SIMPLE</t>
  </si>
  <si>
    <t>G714</t>
  </si>
  <si>
    <t>PLAQUE,TITRE,TAXES-SIMPLE</t>
  </si>
  <si>
    <t>G715</t>
  </si>
  <si>
    <t>TRAVAUX GRACIEUX  -SIMPLE</t>
  </si>
  <si>
    <t>G716</t>
  </si>
  <si>
    <t>REPAR.&amp; ENTRETIEN -SIMPLE</t>
  </si>
  <si>
    <t>G717</t>
  </si>
  <si>
    <t>PRIX LOC.UNIT.S-LOUE-SIMP</t>
  </si>
  <si>
    <t>G718</t>
  </si>
  <si>
    <t>AUTRES            -SIMPLE</t>
  </si>
  <si>
    <t>G721</t>
  </si>
  <si>
    <t>INTERETS          -ALEATO</t>
  </si>
  <si>
    <t>G722</t>
  </si>
  <si>
    <t>AMORTISSEMENT     -ALEATO</t>
  </si>
  <si>
    <t>G723</t>
  </si>
  <si>
    <t>ASSUR.VEH EN SERV.-ALEATO</t>
  </si>
  <si>
    <t>G724</t>
  </si>
  <si>
    <t>PLAQUE,TITRE,TAXES-ALEATO</t>
  </si>
  <si>
    <t>G72402</t>
  </si>
  <si>
    <t>ENTRETIEN COURT TERME</t>
  </si>
  <si>
    <t>G725</t>
  </si>
  <si>
    <t>TRAVAUX GRACIEUX  -ALEATO</t>
  </si>
  <si>
    <t>G726</t>
  </si>
  <si>
    <t>REPAR.&amp; ENTRETIEN -ALEATO</t>
  </si>
  <si>
    <t>G727</t>
  </si>
  <si>
    <t>PRIX LOC.UNIT.S-LOUE-ALEA</t>
  </si>
  <si>
    <t>G728</t>
  </si>
  <si>
    <t>AUTRES            -ALEATO</t>
  </si>
  <si>
    <t>G73000</t>
  </si>
  <si>
    <t>COUT VTES VEHICULES CEDES</t>
  </si>
  <si>
    <t>G731</t>
  </si>
  <si>
    <t>INTERETS             -C/T</t>
  </si>
  <si>
    <t>G73100</t>
  </si>
  <si>
    <t>INTERETS LOCATION C/TERME</t>
  </si>
  <si>
    <t>G732</t>
  </si>
  <si>
    <t>AMORTISSEMENT        -C/T</t>
  </si>
  <si>
    <t>G73200</t>
  </si>
  <si>
    <t>AMORT. LOCATION C/TERME</t>
  </si>
  <si>
    <t>G733</t>
  </si>
  <si>
    <t>ASSUR.VEH EN SERV.   -C/T</t>
  </si>
  <si>
    <t>G73300</t>
  </si>
  <si>
    <t>ASSURANCES COURTOISIES</t>
  </si>
  <si>
    <t>G734</t>
  </si>
  <si>
    <t>PLAQUE,TITRE,TAXES   -C/T</t>
  </si>
  <si>
    <t>G73400</t>
  </si>
  <si>
    <t>PLAQUES TITRES LOC.C/TERM</t>
  </si>
  <si>
    <t>G735</t>
  </si>
  <si>
    <t>TRAVAUX GRACIEUX     -C/T</t>
  </si>
  <si>
    <t>G736</t>
  </si>
  <si>
    <t>REPAR.&amp; ENTRETIEN    -C/T</t>
  </si>
  <si>
    <t>G73600</t>
  </si>
  <si>
    <t>REPAR. ENTRETIEN LOC C/T</t>
  </si>
  <si>
    <t>G737</t>
  </si>
  <si>
    <t>PRIX LOC.UNIT.S-LOUE -C/T</t>
  </si>
  <si>
    <t>G738</t>
  </si>
  <si>
    <t>AUTRES               -C/T</t>
  </si>
  <si>
    <t>G740</t>
  </si>
  <si>
    <t>COMM.DIRECT.F&amp;A LOC C&amp;L</t>
  </si>
  <si>
    <t>G741</t>
  </si>
  <si>
    <t>RETROFACT.F&amp;A LOC C&amp;L TER</t>
  </si>
  <si>
    <t>G806</t>
  </si>
  <si>
    <t>REVENU FINANCE - NEUF</t>
  </si>
  <si>
    <t>G80600</t>
  </si>
  <si>
    <t>REVENUS FINANCE VEH. NEUF</t>
  </si>
  <si>
    <t>G807</t>
  </si>
  <si>
    <t>COMM/ASSURANCE - NEUF</t>
  </si>
  <si>
    <t>G80700</t>
  </si>
  <si>
    <t>REV. ASS-VIE INVAL. NEUF</t>
  </si>
  <si>
    <t>G808</t>
  </si>
  <si>
    <t>REVENU FINANCEMENT USAGES</t>
  </si>
  <si>
    <t>G80800</t>
  </si>
  <si>
    <t>REVENUS FINANCE VEH.USAGE</t>
  </si>
  <si>
    <t>G809</t>
  </si>
  <si>
    <t>COMM/ASSURANCE USAGES</t>
  </si>
  <si>
    <t>G80900</t>
  </si>
  <si>
    <t>REV. ASS-VIE INVAL. USAGE</t>
  </si>
  <si>
    <t>G810</t>
  </si>
  <si>
    <t>VTES-ACCESSOIRES NEUF</t>
  </si>
  <si>
    <t>G810C</t>
  </si>
  <si>
    <t>COUT-ACCESSOIRES NEUF</t>
  </si>
  <si>
    <t>G811</t>
  </si>
  <si>
    <t>VTES-ACCESSOIRES USAGE</t>
  </si>
  <si>
    <t>G811C</t>
  </si>
  <si>
    <t>COUT-ACCESSOIRES USAGE</t>
  </si>
  <si>
    <t>G82200</t>
  </si>
  <si>
    <t>AUTRES REVENUS VEH. NEUFS</t>
  </si>
  <si>
    <t>G82300</t>
  </si>
  <si>
    <t>AUTRES REVENUS VEH.USAGÉS</t>
  </si>
  <si>
    <t>G850</t>
  </si>
  <si>
    <t>RETROFACTURATION F&amp;A NEUF</t>
  </si>
  <si>
    <t>G851</t>
  </si>
  <si>
    <t>RETROFACTURATION F&amp;A USAG</t>
  </si>
  <si>
    <t>G853</t>
  </si>
  <si>
    <t>PERTE REPOSSESSION NEUF</t>
  </si>
  <si>
    <t>G85300</t>
  </si>
  <si>
    <t>G854</t>
  </si>
  <si>
    <t>PERTE REPOSSESSION USAG</t>
  </si>
  <si>
    <t>G85400</t>
  </si>
  <si>
    <t>PERTE REPOSSESSION USAGE</t>
  </si>
  <si>
    <t>G855</t>
  </si>
  <si>
    <t>REMUNERATION F&amp;A NEUF</t>
  </si>
  <si>
    <t>G85500</t>
  </si>
  <si>
    <t>REMUNERATION F&amp;I NEUF</t>
  </si>
  <si>
    <t>G856</t>
  </si>
  <si>
    <t>REMUNERATION F&amp;A USAGE</t>
  </si>
  <si>
    <t>G85600</t>
  </si>
  <si>
    <t>REMUNERATION F&amp;I USAGE</t>
  </si>
  <si>
    <t>G87200</t>
  </si>
  <si>
    <t>G87300</t>
  </si>
  <si>
    <t>AUTRES REVENUS VEH.USAGES</t>
  </si>
  <si>
    <t>G902</t>
  </si>
  <si>
    <t>G90200</t>
  </si>
  <si>
    <t>RENTREES CREANCES RADIEES</t>
  </si>
  <si>
    <t>G903</t>
  </si>
  <si>
    <t>ESCOMPTE DE CAISSE GAGNE</t>
  </si>
  <si>
    <t>G905</t>
  </si>
  <si>
    <t>AUTRES REVENUS DIVERS</t>
  </si>
  <si>
    <t>G90500</t>
  </si>
  <si>
    <t>G90800</t>
  </si>
  <si>
    <t>REVENU INTERET (PRETS)</t>
  </si>
  <si>
    <t>G90810</t>
  </si>
  <si>
    <t>REVENU INTERET (BULK)</t>
  </si>
  <si>
    <t>G90900</t>
  </si>
  <si>
    <t>REMBOURSEMENTS DE GMCL</t>
  </si>
  <si>
    <t>G953</t>
  </si>
  <si>
    <t>ESCOMPTE ACCORDE</t>
  </si>
  <si>
    <t>G955</t>
  </si>
  <si>
    <t>AUTRES DEDUCTIONS</t>
  </si>
  <si>
    <t>G95500</t>
  </si>
  <si>
    <t>G95800</t>
  </si>
  <si>
    <t>DEPENSES D'INTERET</t>
  </si>
  <si>
    <t>G99960</t>
  </si>
  <si>
    <t>G9999</t>
  </si>
  <si>
    <t>CHARGES A REFACTURER</t>
  </si>
  <si>
    <t>PUBLICITE REP.</t>
  </si>
  <si>
    <t>FRAIS DIVERS-PIECE</t>
  </si>
  <si>
    <t>HUILES</t>
  </si>
  <si>
    <t>Total Carrosserie</t>
  </si>
  <si>
    <t>M-O Carrosserie Client</t>
  </si>
  <si>
    <t>M-O Peinture Client</t>
  </si>
  <si>
    <t>M-O Mécanique Client</t>
  </si>
  <si>
    <t>Pièces ST Client</t>
  </si>
  <si>
    <t>Peinture Client</t>
  </si>
  <si>
    <t>Matériel Atelier Client</t>
  </si>
  <si>
    <t>Sous-Traitance Client</t>
  </si>
  <si>
    <t>M-O Carrosserie Interne</t>
  </si>
  <si>
    <t>M-O Peinture Interne</t>
  </si>
  <si>
    <t>M-O Mécanique Interne</t>
  </si>
  <si>
    <t>Pièces ST Interne</t>
  </si>
  <si>
    <t>Peinture Interne</t>
  </si>
  <si>
    <t>Matériel Atelier Interne</t>
  </si>
  <si>
    <t>Sous-Traitance Interne</t>
  </si>
  <si>
    <t>M-O Carrosserie Concession</t>
  </si>
  <si>
    <t>M-O Peinture Concession</t>
  </si>
  <si>
    <t>M-O Mécanique Concession</t>
  </si>
  <si>
    <t>Pièces ST Concession</t>
  </si>
  <si>
    <t>Peinture Concession</t>
  </si>
  <si>
    <t>Matériel Atelier Concession</t>
  </si>
  <si>
    <t>Sous-Traitance Concession</t>
  </si>
  <si>
    <t>Location courtoisie</t>
  </si>
  <si>
    <t>Oui</t>
  </si>
  <si>
    <t>À modifier pour mai dans ventes détails certifiés</t>
  </si>
  <si>
    <t>Camions electriques</t>
  </si>
  <si>
    <t>Crédit Intérêts Floor Plan</t>
  </si>
  <si>
    <t>Crédit Boni TD</t>
  </si>
  <si>
    <t>Bloqué - Ne pas utiliser</t>
  </si>
  <si>
    <t>G07790</t>
  </si>
  <si>
    <t>DEPENSES DIVERSES- SAAQ</t>
  </si>
  <si>
    <t>VTES-SOUS-TRAITANCE SAAQ</t>
  </si>
  <si>
    <t>COUT-SOUS-TRAITANCE SAAQ</t>
  </si>
  <si>
    <t>Programme Excellence</t>
  </si>
  <si>
    <t>Dette à Long terme</t>
  </si>
  <si>
    <t>Total Dépt. Wholesale autres</t>
  </si>
  <si>
    <t>M-O Garantie</t>
  </si>
  <si>
    <t>G0161</t>
  </si>
  <si>
    <t>G0162</t>
  </si>
  <si>
    <t>G90551</t>
  </si>
  <si>
    <t>DEALER FINANCE - NEUF</t>
  </si>
  <si>
    <t>G90552</t>
  </si>
  <si>
    <t>DEALER FINANCE - USAGE</t>
  </si>
  <si>
    <t>FRAIS DE DOSSIER NEUF</t>
  </si>
  <si>
    <t>FRAIS DE DOSSIER USAGÉ</t>
  </si>
  <si>
    <t>Frais assurances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</si>
</sst>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6" formatCode="&quot;$&quot;#,##0_);[Red]\(&quot;$&quot;#,##0\)"/>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_ * #,##0.00_)\ &quot;$&quot;_ ;_ * \(#,##0.00\)\ &quot;$&quot;_ ;_ * &quot;-&quot;??_)\ &quot;$&quot;_ ;_ @_ "/>
    <numFmt numFmtId="167" formatCode="&quot;$&quot;#,##0"/>
    <numFmt numFmtId="168" formatCode="_ * #,##0_)\ _$_ ;_ * \(#,##0\)\ _$_ ;_ * &quot;-&quot;_)\ _$_ ;_ @_ "/>
    <numFmt numFmtId="169" formatCode="_-* #,##0\ _$_-;_-* #,##0\ _$\-;_-* &quot;-&quot;??\ _$_-;_-@"/>
    <numFmt numFmtId="170" formatCode="_(* #,##0_);_(* \(#,##0\);_(* &quot;-&quot;??_);_(@_)"/>
    <numFmt numFmtId="171" formatCode="dd\/mm\/yy_)"/>
    <numFmt numFmtId="172" formatCode="0_)"/>
    <numFmt numFmtId="173" formatCode="0.0%"/>
    <numFmt numFmtId="174" formatCode="0.00_)"/>
    <numFmt numFmtId="175" formatCode="_ * #,##0.00_)\ _$_ ;_ * \(#,##0.00\)\ _$_ ;_ * &quot;-&quot;??_)\ _$_ ;_ @_ "/>
    <numFmt numFmtId="176" formatCode="d/m/yyyy"/>
    <numFmt numFmtId="177" formatCode="_ * #,##0_)\ _$_ ;_ * \(#,##0\)\ _$_ ;_ * &quot;-&quot;??_)\ _$_ ;_ @_ "/>
    <numFmt numFmtId="178" formatCode="[$-F400]h:mm:ss\ AM/PM"/>
    <numFmt numFmtId="179" formatCode="_ * #,##0_)\ &quot;$&quot;_ ;_ * \(#,##0\)\ &quot;$&quot;_ ;_ * &quot;-&quot;??_)\ &quot;$&quot;_ ;_ @_ "/>
    <numFmt numFmtId="180" formatCode="#,###.00;\-#,###.00;.00;@"/>
    <numFmt numFmtId="181" formatCode="#;#;0;@"/>
  </numFmts>
  <fonts count="179">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b/>
      <sz val="11"/>
      <color rgb="FF002060"/>
      <name val="Arial"/>
      <family val="2"/>
    </font>
    <font>
      <b/>
      <u/>
      <sz val="11"/>
      <color theme="1"/>
      <name val="Calibri"/>
      <family val="2"/>
    </font>
    <font>
      <b/>
      <u/>
      <sz val="11"/>
      <color theme="1"/>
      <name val="Calibri"/>
      <family val="2"/>
    </font>
    <font>
      <b/>
      <sz val="8"/>
      <color rgb="FF1F2021"/>
      <name val="Verdana"/>
      <family val="2"/>
    </font>
    <font>
      <sz val="8"/>
      <color rgb="FF000000"/>
      <name val="Verdana"/>
      <family val="2"/>
    </font>
    <font>
      <b/>
      <sz val="11"/>
      <color theme="1"/>
      <name val="Arial"/>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9"/>
      <color indexed="81"/>
      <name val="Tahoma"/>
      <family val="2"/>
    </font>
    <font>
      <b/>
      <sz val="28"/>
      <name val="Arial"/>
      <family val="2"/>
    </font>
    <font>
      <b/>
      <sz val="9"/>
      <color indexed="81"/>
      <name val="Tahoma"/>
      <family val="2"/>
    </font>
    <font>
      <sz val="18"/>
      <color indexed="81"/>
      <name val="Tahoma"/>
      <family val="2"/>
    </font>
    <font>
      <sz val="16"/>
      <name val="Arial mt"/>
    </font>
    <font>
      <b/>
      <sz val="24"/>
      <color theme="0"/>
      <name val="Arial"/>
      <family val="2"/>
    </font>
    <font>
      <sz val="12"/>
      <color theme="0"/>
      <name val="Arial"/>
      <family val="2"/>
    </font>
    <font>
      <sz val="14"/>
      <color theme="1"/>
      <name val="Arial"/>
      <family val="2"/>
      <scheme val="minor"/>
    </font>
    <font>
      <sz val="8"/>
      <name val="Arial"/>
      <family val="2"/>
      <scheme val="minor"/>
    </font>
  </fonts>
  <fills count="45">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rgb="FFDBE5F1"/>
        <bgColor rgb="FFDBE5F1"/>
      </patternFill>
    </fill>
    <fill>
      <patternFill patternType="solid">
        <fgColor rgb="FFC9CDD1"/>
        <bgColor rgb="FFC9CDD1"/>
      </patternFill>
    </fill>
    <fill>
      <patternFill patternType="solid">
        <fgColor theme="4"/>
        <bgColor theme="4"/>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theme="7" tint="0.79998168889431442"/>
        <bgColor indexed="64"/>
      </patternFill>
    </fill>
    <fill>
      <patternFill patternType="solid">
        <fgColor rgb="FFFFFF00"/>
        <bgColor indexed="9"/>
      </patternFill>
    </fill>
    <fill>
      <patternFill patternType="solid">
        <fgColor theme="1"/>
        <bgColor indexed="64"/>
      </patternFill>
    </fill>
    <fill>
      <patternFill patternType="solid">
        <fgColor rgb="FF76E3FF"/>
        <bgColor indexed="64"/>
      </patternFill>
    </fill>
    <fill>
      <patternFill patternType="solid">
        <fgColor rgb="FFFF0000"/>
        <bgColor indexed="64"/>
      </patternFill>
    </fill>
    <fill>
      <patternFill patternType="solid">
        <fgColor rgb="FFFF0000"/>
        <bgColor rgb="FFDBE5F1"/>
      </patternFill>
    </fill>
    <fill>
      <patternFill patternType="solid">
        <fgColor rgb="FF76E3FF"/>
        <bgColor rgb="FFDBE5F1"/>
      </patternFill>
    </fill>
    <fill>
      <patternFill patternType="solid">
        <fgColor theme="0" tint="-0.34998626667073579"/>
        <bgColor indexed="64"/>
      </patternFill>
    </fill>
    <fill>
      <patternFill patternType="solid">
        <fgColor theme="0" tint="-0.249977111117893"/>
        <bgColor indexed="64"/>
      </patternFill>
    </fill>
    <fill>
      <patternFill patternType="solid">
        <fgColor rgb="FF92D050"/>
        <bgColor indexed="64"/>
      </patternFill>
    </fill>
    <fill>
      <patternFill patternType="solid">
        <fgColor rgb="FFF6C3FF"/>
        <bgColor indexed="64"/>
      </patternFill>
    </fill>
    <fill>
      <patternFill patternType="solid">
        <fgColor rgb="FFF6C3FF"/>
        <bgColor rgb="FFDBE5F1"/>
      </patternFill>
    </fill>
  </fills>
  <borders count="210">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DDDDDD"/>
      </left>
      <right/>
      <top/>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64"/>
      </left>
      <right/>
      <top style="thick">
        <color indexed="64"/>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
      <left style="thick">
        <color rgb="FF000000"/>
      </left>
      <right style="thick">
        <color indexed="64"/>
      </right>
      <top style="thin">
        <color rgb="FF000000"/>
      </top>
      <bottom/>
      <diagonal/>
    </border>
    <border>
      <left style="thick">
        <color rgb="FF000000"/>
      </left>
      <right style="thick">
        <color indexed="64"/>
      </right>
      <top/>
      <bottom/>
      <diagonal/>
    </border>
    <border>
      <left style="thick">
        <color rgb="FF000000"/>
      </left>
      <right style="thick">
        <color indexed="64"/>
      </right>
      <top/>
      <bottom style="thin">
        <color rgb="FF000000"/>
      </bottom>
      <diagonal/>
    </border>
    <border>
      <left style="thick">
        <color rgb="FF000000"/>
      </left>
      <right/>
      <top style="thin">
        <color indexed="64"/>
      </top>
      <bottom/>
      <diagonal/>
    </border>
    <border>
      <left style="thick">
        <color rgb="FF000000"/>
      </left>
      <right/>
      <top/>
      <bottom style="thin">
        <color indexed="64"/>
      </bottom>
      <diagonal/>
    </border>
    <border>
      <left/>
      <right style="thick">
        <color rgb="FF000000"/>
      </right>
      <top/>
      <bottom style="thin">
        <color indexed="64"/>
      </bottom>
      <diagonal/>
    </border>
    <border>
      <left/>
      <right style="thick">
        <color rgb="FF000000"/>
      </right>
      <top style="thin">
        <color indexed="64"/>
      </top>
      <bottom/>
      <diagonal/>
    </border>
    <border>
      <left style="thin">
        <color rgb="FF000000"/>
      </left>
      <right/>
      <top style="thin">
        <color rgb="FF000000"/>
      </top>
      <bottom style="thick">
        <color rgb="FF000000"/>
      </bottom>
      <diagonal/>
    </border>
    <border>
      <left style="medium">
        <color rgb="FF000000"/>
      </left>
      <right/>
      <top/>
      <bottom style="thin">
        <color indexed="64"/>
      </bottom>
      <diagonal/>
    </border>
    <border>
      <left style="thick">
        <color rgb="FF000000"/>
      </left>
      <right/>
      <top style="thin">
        <color indexed="64"/>
      </top>
      <bottom style="thin">
        <color indexed="64"/>
      </bottom>
      <diagonal/>
    </border>
    <border>
      <left/>
      <right style="thick">
        <color rgb="FF000000"/>
      </right>
      <top style="thin">
        <color indexed="64"/>
      </top>
      <bottom style="thin">
        <color indexed="64"/>
      </bottom>
      <diagonal/>
    </border>
  </borders>
  <cellStyleXfs count="11337">
    <xf numFmtId="0" fontId="0" fillId="0" borderId="0"/>
    <xf numFmtId="43" fontId="120" fillId="0" borderId="0" applyFont="0" applyFill="0" applyBorder="0" applyAlignment="0" applyProtection="0"/>
    <xf numFmtId="9" fontId="120" fillId="0" borderId="0" applyFont="0" applyFill="0" applyBorder="0" applyAlignment="0" applyProtection="0"/>
    <xf numFmtId="166" fontId="168" fillId="0" borderId="0" applyFont="0" applyFill="0" applyBorder="0" applyAlignment="0" applyProtection="0"/>
    <xf numFmtId="0" fontId="116" fillId="0" borderId="1"/>
    <xf numFmtId="165" fontId="116" fillId="0" borderId="1" applyFont="0" applyFill="0" applyBorder="0" applyAlignment="0" applyProtection="0"/>
    <xf numFmtId="0" fontId="115" fillId="0" borderId="1"/>
    <xf numFmtId="165" fontId="115" fillId="0" borderId="1" applyFont="0" applyFill="0" applyBorder="0" applyAlignment="0" applyProtection="0"/>
    <xf numFmtId="0" fontId="114" fillId="0" borderId="1"/>
    <xf numFmtId="165" fontId="114" fillId="0" borderId="1" applyFont="0" applyFill="0" applyBorder="0" applyAlignment="0" applyProtection="0"/>
    <xf numFmtId="0" fontId="113" fillId="0" borderId="1"/>
    <xf numFmtId="0" fontId="112" fillId="0" borderId="1"/>
    <xf numFmtId="165" fontId="112" fillId="0" borderId="1" applyFont="0" applyFill="0" applyBorder="0" applyAlignment="0" applyProtection="0"/>
    <xf numFmtId="0" fontId="111" fillId="0" borderId="1"/>
    <xf numFmtId="165" fontId="111" fillId="0" borderId="1" applyFont="0" applyFill="0" applyBorder="0" applyAlignment="0" applyProtection="0"/>
    <xf numFmtId="166" fontId="111" fillId="0" borderId="1" applyFont="0" applyFill="0" applyBorder="0" applyAlignment="0" applyProtection="0"/>
    <xf numFmtId="0" fontId="111" fillId="0" borderId="1"/>
    <xf numFmtId="165" fontId="111" fillId="0" borderId="1" applyFont="0" applyFill="0" applyBorder="0" applyAlignment="0" applyProtection="0"/>
    <xf numFmtId="0" fontId="111" fillId="0" borderId="1"/>
    <xf numFmtId="165" fontId="111" fillId="0" borderId="1" applyFont="0" applyFill="0" applyBorder="0" applyAlignment="0" applyProtection="0"/>
    <xf numFmtId="0" fontId="111" fillId="0" borderId="1"/>
    <xf numFmtId="165" fontId="111" fillId="0" borderId="1" applyFont="0" applyFill="0" applyBorder="0" applyAlignment="0" applyProtection="0"/>
    <xf numFmtId="0" fontId="111" fillId="0" borderId="1"/>
    <xf numFmtId="0" fontId="111" fillId="0" borderId="1"/>
    <xf numFmtId="165" fontId="111" fillId="0" borderId="1" applyFont="0" applyFill="0" applyBorder="0" applyAlignment="0" applyProtection="0"/>
    <xf numFmtId="166" fontId="111" fillId="0" borderId="1" applyFont="0" applyFill="0" applyBorder="0" applyAlignment="0" applyProtection="0"/>
    <xf numFmtId="0" fontId="110" fillId="0" borderId="1"/>
    <xf numFmtId="165" fontId="110" fillId="0" borderId="1" applyFont="0" applyFill="0" applyBorder="0" applyAlignment="0" applyProtection="0"/>
    <xf numFmtId="0" fontId="109" fillId="0" borderId="1"/>
    <xf numFmtId="165" fontId="109" fillId="0" borderId="1" applyFont="0" applyFill="0" applyBorder="0" applyAlignment="0" applyProtection="0"/>
    <xf numFmtId="0" fontId="108" fillId="0" borderId="1"/>
    <xf numFmtId="165" fontId="108" fillId="0" borderId="1" applyFont="0" applyFill="0" applyBorder="0" applyAlignment="0" applyProtection="0"/>
    <xf numFmtId="0" fontId="107" fillId="0" borderId="1"/>
    <xf numFmtId="165" fontId="107" fillId="0" borderId="1" applyFont="0" applyFill="0" applyBorder="0" applyAlignment="0" applyProtection="0"/>
    <xf numFmtId="0" fontId="106" fillId="0" borderId="1"/>
    <xf numFmtId="166"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166"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0" fontId="106" fillId="0" borderId="1"/>
    <xf numFmtId="165" fontId="106" fillId="0" borderId="1" applyFont="0" applyFill="0" applyBorder="0" applyAlignment="0" applyProtection="0"/>
    <xf numFmtId="166"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166" fontId="106" fillId="0" borderId="1" applyFont="0" applyFill="0" applyBorder="0" applyAlignment="0" applyProtection="0"/>
    <xf numFmtId="0" fontId="105" fillId="0" borderId="1"/>
    <xf numFmtId="165" fontId="105" fillId="0" borderId="1" applyFont="0" applyFill="0" applyBorder="0" applyAlignment="0" applyProtection="0"/>
    <xf numFmtId="0" fontId="104" fillId="0" borderId="1"/>
    <xf numFmtId="165" fontId="104" fillId="0" borderId="1" applyFont="0" applyFill="0" applyBorder="0" applyAlignment="0" applyProtection="0"/>
    <xf numFmtId="0" fontId="103" fillId="0" borderId="1"/>
    <xf numFmtId="165" fontId="103" fillId="0" borderId="1" applyFont="0" applyFill="0" applyBorder="0" applyAlignment="0" applyProtection="0"/>
    <xf numFmtId="0" fontId="102" fillId="0" borderId="1"/>
    <xf numFmtId="165" fontId="102" fillId="0" borderId="1" applyFont="0" applyFill="0" applyBorder="0" applyAlignment="0" applyProtection="0"/>
    <xf numFmtId="0" fontId="101" fillId="0" borderId="1"/>
    <xf numFmtId="165" fontId="101" fillId="0" borderId="1" applyFont="0" applyFill="0" applyBorder="0" applyAlignment="0" applyProtection="0"/>
    <xf numFmtId="0" fontId="100" fillId="0" borderId="1"/>
    <xf numFmtId="165" fontId="100" fillId="0" borderId="1" applyFont="0" applyFill="0" applyBorder="0" applyAlignment="0" applyProtection="0"/>
    <xf numFmtId="0" fontId="99" fillId="0" borderId="1"/>
    <xf numFmtId="165" fontId="99" fillId="0" borderId="1" applyFont="0" applyFill="0" applyBorder="0" applyAlignment="0" applyProtection="0"/>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7" fillId="0" borderId="1"/>
    <xf numFmtId="165" fontId="97" fillId="0" borderId="1" applyFont="0" applyFill="0" applyBorder="0" applyAlignment="0" applyProtection="0"/>
    <xf numFmtId="0" fontId="96" fillId="0" borderId="1"/>
    <xf numFmtId="165" fontId="96" fillId="0" borderId="1" applyFont="0" applyFill="0" applyBorder="0" applyAlignment="0" applyProtection="0"/>
    <xf numFmtId="0" fontId="95" fillId="0" borderId="1"/>
    <xf numFmtId="165" fontId="95" fillId="0" borderId="1" applyFont="0" applyFill="0" applyBorder="0" applyAlignment="0" applyProtection="0"/>
    <xf numFmtId="0" fontId="94" fillId="0" borderId="1"/>
    <xf numFmtId="165" fontId="94" fillId="0" borderId="1" applyFont="0" applyFill="0" applyBorder="0" applyAlignment="0" applyProtection="0"/>
    <xf numFmtId="0" fontId="93" fillId="0" borderId="1"/>
    <xf numFmtId="165" fontId="93" fillId="0" borderId="1" applyFont="0" applyFill="0" applyBorder="0" applyAlignment="0" applyProtection="0"/>
    <xf numFmtId="0" fontId="92" fillId="0" borderId="1"/>
    <xf numFmtId="165" fontId="92" fillId="0" borderId="1" applyFont="0" applyFill="0" applyBorder="0" applyAlignment="0" applyProtection="0"/>
    <xf numFmtId="9"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0" fillId="0" borderId="1"/>
    <xf numFmtId="165" fontId="90" fillId="0" borderId="1" applyFont="0" applyFill="0" applyBorder="0" applyAlignment="0" applyProtection="0"/>
    <xf numFmtId="0" fontId="89" fillId="0" borderId="1"/>
    <xf numFmtId="165" fontId="89" fillId="0" borderId="1" applyFont="0" applyFill="0" applyBorder="0" applyAlignment="0" applyProtection="0"/>
    <xf numFmtId="0" fontId="88" fillId="0" borderId="1"/>
    <xf numFmtId="165" fontId="88" fillId="0" borderId="1" applyFont="0" applyFill="0" applyBorder="0" applyAlignment="0" applyProtection="0"/>
    <xf numFmtId="0" fontId="87" fillId="0" borderId="1"/>
    <xf numFmtId="165" fontId="87" fillId="0" borderId="1" applyFont="0" applyFill="0" applyBorder="0" applyAlignment="0" applyProtection="0"/>
    <xf numFmtId="0" fontId="86" fillId="0" borderId="1"/>
    <xf numFmtId="165" fontId="86" fillId="0" borderId="1" applyFont="0" applyFill="0" applyBorder="0" applyAlignment="0" applyProtection="0"/>
    <xf numFmtId="9"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9"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9"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9"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5" fontId="86" fillId="0" borderId="1" applyFont="0" applyFill="0" applyBorder="0" applyAlignment="0" applyProtection="0"/>
    <xf numFmtId="9" fontId="86" fillId="0" borderId="1" applyFont="0" applyFill="0" applyBorder="0" applyAlignment="0" applyProtection="0"/>
    <xf numFmtId="166" fontId="86" fillId="0" borderId="1" applyFont="0" applyFill="0" applyBorder="0" applyAlignment="0" applyProtection="0"/>
    <xf numFmtId="0" fontId="85" fillId="0" borderId="1"/>
    <xf numFmtId="165" fontId="85" fillId="0" borderId="1" applyFont="0" applyFill="0" applyBorder="0" applyAlignment="0" applyProtection="0"/>
    <xf numFmtId="0" fontId="84" fillId="0" borderId="1"/>
    <xf numFmtId="165" fontId="84" fillId="0" borderId="1" applyFont="0" applyFill="0" applyBorder="0" applyAlignment="0" applyProtection="0"/>
    <xf numFmtId="0" fontId="83" fillId="0" borderId="1"/>
    <xf numFmtId="165" fontId="83"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1" fillId="0" borderId="1"/>
    <xf numFmtId="165" fontId="81" fillId="0" borderId="1" applyFont="0" applyFill="0" applyBorder="0" applyAlignment="0" applyProtection="0"/>
    <xf numFmtId="0" fontId="80" fillId="0" borderId="1"/>
    <xf numFmtId="165" fontId="80" fillId="0" borderId="1" applyFont="0" applyFill="0" applyBorder="0" applyAlignment="0" applyProtection="0"/>
    <xf numFmtId="0" fontId="79" fillId="0" borderId="1"/>
    <xf numFmtId="165" fontId="79"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7" fillId="0" borderId="1"/>
    <xf numFmtId="165" fontId="77" fillId="0" borderId="1" applyFont="0" applyFill="0" applyBorder="0" applyAlignment="0" applyProtection="0"/>
    <xf numFmtId="0" fontId="76" fillId="0" borderId="1"/>
    <xf numFmtId="165" fontId="76" fillId="0" borderId="1" applyFont="0" applyFill="0" applyBorder="0" applyAlignment="0" applyProtection="0"/>
    <xf numFmtId="0" fontId="75" fillId="0" borderId="1"/>
    <xf numFmtId="0" fontId="75" fillId="0" borderId="1"/>
    <xf numFmtId="9" fontId="75" fillId="0" borderId="1" applyFont="0" applyFill="0" applyBorder="0" applyAlignment="0" applyProtection="0"/>
    <xf numFmtId="44" fontId="75" fillId="0" borderId="1" applyFont="0" applyFill="0" applyBorder="0" applyAlignment="0" applyProtection="0"/>
    <xf numFmtId="0" fontId="74" fillId="0" borderId="1"/>
    <xf numFmtId="165" fontId="74" fillId="0" borderId="1" applyFont="0" applyFill="0" applyBorder="0" applyAlignment="0" applyProtection="0"/>
    <xf numFmtId="0" fontId="73" fillId="0" borderId="1"/>
    <xf numFmtId="0" fontId="72" fillId="0" borderId="1"/>
    <xf numFmtId="0" fontId="71" fillId="0" borderId="1"/>
    <xf numFmtId="0" fontId="70" fillId="0" borderId="1"/>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9" fontId="69" fillId="0" borderId="1" applyFont="0" applyFill="0" applyBorder="0" applyAlignment="0" applyProtection="0"/>
    <xf numFmtId="164"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0" fontId="69" fillId="0" borderId="1"/>
    <xf numFmtId="0" fontId="69" fillId="0" borderId="1"/>
    <xf numFmtId="0" fontId="68" fillId="0" borderId="1"/>
    <xf numFmtId="0" fontId="67" fillId="0" borderId="1"/>
    <xf numFmtId="0" fontId="66" fillId="0" borderId="1"/>
    <xf numFmtId="0" fontId="65" fillId="0" borderId="1"/>
    <xf numFmtId="0" fontId="64" fillId="0" borderId="1"/>
    <xf numFmtId="0" fontId="62" fillId="0" borderId="1"/>
    <xf numFmtId="0" fontId="61" fillId="0" borderId="1"/>
    <xf numFmtId="0" fontId="60" fillId="0" borderId="1"/>
    <xf numFmtId="0" fontId="59" fillId="0" borderId="1"/>
    <xf numFmtId="0" fontId="58" fillId="0" borderId="1"/>
    <xf numFmtId="0" fontId="57" fillId="0" borderId="1"/>
    <xf numFmtId="0" fontId="56" fillId="0" borderId="1"/>
    <xf numFmtId="0" fontId="55" fillId="0" borderId="1"/>
    <xf numFmtId="0" fontId="54" fillId="0" borderId="1"/>
    <xf numFmtId="0" fontId="53" fillId="0" borderId="1"/>
    <xf numFmtId="0" fontId="52" fillId="0" borderId="1"/>
    <xf numFmtId="0" fontId="51"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3"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cellStyleXfs>
  <cellXfs count="1080">
    <xf numFmtId="0" fontId="0" fillId="0" borderId="0" xfId="0"/>
    <xf numFmtId="0" fontId="117" fillId="0" borderId="0" xfId="0" applyFont="1"/>
    <xf numFmtId="0" fontId="118" fillId="2" borderId="1" xfId="0" applyFont="1" applyFill="1" applyBorder="1" applyAlignment="1">
      <alignment horizontal="center"/>
    </xf>
    <xf numFmtId="0" fontId="118" fillId="0" borderId="0" xfId="0" applyFont="1"/>
    <xf numFmtId="0" fontId="119" fillId="0" borderId="0" xfId="0" applyFont="1" applyAlignment="1">
      <alignment horizontal="center"/>
    </xf>
    <xf numFmtId="0" fontId="120" fillId="0" borderId="0" xfId="0" applyFont="1"/>
    <xf numFmtId="0" fontId="117" fillId="0" borderId="0" xfId="0" applyFont="1" applyAlignment="1">
      <alignment horizontal="center"/>
    </xf>
    <xf numFmtId="167" fontId="118" fillId="0" borderId="0" xfId="0" applyNumberFormat="1" applyFont="1" applyAlignment="1">
      <alignment horizontal="center"/>
    </xf>
    <xf numFmtId="0" fontId="121" fillId="0" borderId="0" xfId="0" applyFont="1" applyAlignment="1">
      <alignment horizontal="left"/>
    </xf>
    <xf numFmtId="0" fontId="122" fillId="0" borderId="0" xfId="0" applyFont="1" applyAlignment="1">
      <alignment horizontal="center"/>
    </xf>
    <xf numFmtId="0" fontId="122" fillId="0" borderId="0" xfId="0" applyFont="1" applyAlignment="1">
      <alignment horizontal="right"/>
    </xf>
    <xf numFmtId="0" fontId="121" fillId="0" borderId="0" xfId="0" applyFont="1"/>
    <xf numFmtId="0" fontId="118" fillId="0" borderId="2" xfId="0" applyFont="1" applyBorder="1"/>
    <xf numFmtId="0" fontId="123" fillId="0" borderId="3" xfId="0" applyFont="1" applyBorder="1"/>
    <xf numFmtId="169" fontId="123" fillId="0" borderId="0" xfId="0" applyNumberFormat="1" applyFont="1"/>
    <xf numFmtId="0" fontId="124" fillId="0" borderId="6" xfId="0" applyFont="1" applyBorder="1"/>
    <xf numFmtId="168" fontId="124" fillId="0" borderId="7" xfId="0" applyNumberFormat="1" applyFont="1" applyBorder="1"/>
    <xf numFmtId="169" fontId="124" fillId="0" borderId="0" xfId="0" applyNumberFormat="1" applyFont="1"/>
    <xf numFmtId="0" fontId="123" fillId="0" borderId="8" xfId="0" applyFont="1" applyBorder="1"/>
    <xf numFmtId="168" fontId="123" fillId="0" borderId="9" xfId="0" applyNumberFormat="1" applyFont="1" applyBorder="1"/>
    <xf numFmtId="0" fontId="124" fillId="0" borderId="8" xfId="0" applyFont="1" applyBorder="1"/>
    <xf numFmtId="0" fontId="124" fillId="3" borderId="10" xfId="0" applyFont="1" applyFill="1" applyBorder="1"/>
    <xf numFmtId="168" fontId="124" fillId="3" borderId="11" xfId="0" applyNumberFormat="1" applyFont="1" applyFill="1" applyBorder="1"/>
    <xf numFmtId="0" fontId="124" fillId="3" borderId="12" xfId="0" applyFont="1" applyFill="1" applyBorder="1"/>
    <xf numFmtId="168" fontId="124" fillId="3" borderId="13" xfId="0" applyNumberFormat="1" applyFont="1" applyFill="1" applyBorder="1"/>
    <xf numFmtId="0" fontId="124" fillId="0" borderId="0" xfId="0" applyFont="1"/>
    <xf numFmtId="169" fontId="118" fillId="0" borderId="0" xfId="0" applyNumberFormat="1" applyFont="1"/>
    <xf numFmtId="0" fontId="118" fillId="0" borderId="8" xfId="0" applyFont="1" applyBorder="1"/>
    <xf numFmtId="168" fontId="118" fillId="0" borderId="9" xfId="0" applyNumberFormat="1" applyFont="1" applyBorder="1"/>
    <xf numFmtId="170" fontId="118" fillId="0" borderId="0" xfId="0" applyNumberFormat="1" applyFont="1"/>
    <xf numFmtId="0" fontId="118" fillId="0" borderId="0" xfId="0" applyFont="1" applyAlignment="1">
      <alignment horizontal="center"/>
    </xf>
    <xf numFmtId="0" fontId="126" fillId="0" borderId="0" xfId="0" applyFont="1" applyAlignment="1">
      <alignment horizontal="center"/>
    </xf>
    <xf numFmtId="0" fontId="122" fillId="4" borderId="15" xfId="0" applyFont="1" applyFill="1" applyBorder="1" applyAlignment="1">
      <alignment horizontal="center"/>
    </xf>
    <xf numFmtId="0" fontId="122" fillId="0" borderId="0" xfId="0" applyFont="1"/>
    <xf numFmtId="171" fontId="127" fillId="0" borderId="0" xfId="0" applyNumberFormat="1" applyFont="1" applyAlignment="1">
      <alignment horizontal="left"/>
    </xf>
    <xf numFmtId="0" fontId="127" fillId="0" borderId="0" xfId="0" applyFont="1"/>
    <xf numFmtId="0" fontId="128" fillId="0" borderId="0" xfId="0" applyFont="1" applyAlignment="1">
      <alignment horizontal="center"/>
    </xf>
    <xf numFmtId="0" fontId="121" fillId="5" borderId="16" xfId="0" applyFont="1" applyFill="1" applyBorder="1" applyAlignment="1">
      <alignment horizontal="center"/>
    </xf>
    <xf numFmtId="0" fontId="128" fillId="0" borderId="0" xfId="0" applyFont="1"/>
    <xf numFmtId="0" fontId="128" fillId="5" borderId="19" xfId="0" applyFont="1" applyFill="1" applyBorder="1"/>
    <xf numFmtId="0" fontId="128" fillId="5" borderId="22" xfId="0" applyFont="1" applyFill="1" applyBorder="1"/>
    <xf numFmtId="0" fontId="128" fillId="5" borderId="20" xfId="0" applyFont="1" applyFill="1" applyBorder="1"/>
    <xf numFmtId="0" fontId="121" fillId="5" borderId="19" xfId="0" applyFont="1" applyFill="1" applyBorder="1"/>
    <xf numFmtId="0" fontId="121" fillId="5" borderId="22" xfId="0" applyFont="1" applyFill="1" applyBorder="1"/>
    <xf numFmtId="0" fontId="121" fillId="5" borderId="20" xfId="0" applyFont="1" applyFill="1" applyBorder="1"/>
    <xf numFmtId="0" fontId="128" fillId="5" borderId="1" xfId="0" applyFont="1" applyFill="1" applyBorder="1"/>
    <xf numFmtId="0" fontId="121" fillId="5" borderId="10" xfId="0" applyFont="1" applyFill="1" applyBorder="1"/>
    <xf numFmtId="0" fontId="121" fillId="5" borderId="12" xfId="0" applyFont="1" applyFill="1" applyBorder="1"/>
    <xf numFmtId="0" fontId="121" fillId="5" borderId="1" xfId="0" applyFont="1" applyFill="1" applyBorder="1"/>
    <xf numFmtId="0" fontId="121" fillId="5" borderId="20" xfId="0" applyFont="1" applyFill="1" applyBorder="1" applyAlignment="1">
      <alignment horizontal="left"/>
    </xf>
    <xf numFmtId="0" fontId="121" fillId="5" borderId="28" xfId="0" applyFont="1" applyFill="1" applyBorder="1"/>
    <xf numFmtId="0" fontId="129" fillId="5" borderId="20" xfId="0" applyFont="1" applyFill="1" applyBorder="1"/>
    <xf numFmtId="0" fontId="129" fillId="5" borderId="22" xfId="0" applyFont="1" applyFill="1" applyBorder="1"/>
    <xf numFmtId="0" fontId="121" fillId="5" borderId="31" xfId="0" applyFont="1" applyFill="1" applyBorder="1"/>
    <xf numFmtId="0" fontId="121" fillId="5" borderId="32" xfId="0" applyFont="1" applyFill="1" applyBorder="1"/>
    <xf numFmtId="0" fontId="130" fillId="5" borderId="1" xfId="0" applyFont="1" applyFill="1" applyBorder="1"/>
    <xf numFmtId="0" fontId="130" fillId="0" borderId="0" xfId="0" applyFont="1"/>
    <xf numFmtId="0" fontId="127" fillId="5" borderId="1" xfId="0" applyFont="1" applyFill="1" applyBorder="1"/>
    <xf numFmtId="0" fontId="122" fillId="5" borderId="1" xfId="0" applyFont="1" applyFill="1" applyBorder="1"/>
    <xf numFmtId="171" fontId="127" fillId="5" borderId="1" xfId="0" applyNumberFormat="1" applyFont="1" applyFill="1" applyBorder="1" applyAlignment="1">
      <alignment horizontal="left"/>
    </xf>
    <xf numFmtId="0" fontId="129" fillId="5" borderId="19" xfId="0" applyFont="1" applyFill="1" applyBorder="1"/>
    <xf numFmtId="0" fontId="121" fillId="5" borderId="33" xfId="0" applyFont="1" applyFill="1" applyBorder="1"/>
    <xf numFmtId="0" fontId="121" fillId="5" borderId="34" xfId="0" applyFont="1" applyFill="1" applyBorder="1"/>
    <xf numFmtId="0" fontId="121" fillId="5" borderId="36" xfId="0" applyFont="1" applyFill="1" applyBorder="1"/>
    <xf numFmtId="0" fontId="131" fillId="5" borderId="1" xfId="0" applyFont="1" applyFill="1" applyBorder="1" applyAlignment="1">
      <alignment horizontal="center" vertical="center"/>
    </xf>
    <xf numFmtId="0" fontId="131" fillId="5" borderId="22" xfId="0" applyFont="1" applyFill="1" applyBorder="1"/>
    <xf numFmtId="0" fontId="131" fillId="5" borderId="20" xfId="0" applyFont="1" applyFill="1" applyBorder="1"/>
    <xf numFmtId="0" fontId="131" fillId="5" borderId="28" xfId="0" applyFont="1" applyFill="1" applyBorder="1"/>
    <xf numFmtId="0" fontId="131" fillId="5" borderId="19" xfId="0" applyFont="1" applyFill="1" applyBorder="1"/>
    <xf numFmtId="0" fontId="131" fillId="5" borderId="36" xfId="0" applyFont="1" applyFill="1" applyBorder="1"/>
    <xf numFmtId="0" fontId="131" fillId="5" borderId="39" xfId="0" applyFont="1" applyFill="1" applyBorder="1"/>
    <xf numFmtId="0" fontId="127" fillId="5" borderId="40" xfId="0" applyFont="1" applyFill="1" applyBorder="1"/>
    <xf numFmtId="0" fontId="129" fillId="5" borderId="40" xfId="0" applyFont="1" applyFill="1" applyBorder="1"/>
    <xf numFmtId="0" fontId="128" fillId="5" borderId="40" xfId="0" applyFont="1" applyFill="1" applyBorder="1"/>
    <xf numFmtId="0" fontId="128" fillId="5" borderId="41" xfId="0" applyFont="1" applyFill="1" applyBorder="1"/>
    <xf numFmtId="0" fontId="131" fillId="5" borderId="42" xfId="0" applyFont="1" applyFill="1" applyBorder="1"/>
    <xf numFmtId="0" fontId="132" fillId="6" borderId="1" xfId="0" applyFont="1" applyFill="1" applyBorder="1"/>
    <xf numFmtId="0" fontId="127" fillId="6" borderId="1" xfId="0" applyFont="1" applyFill="1" applyBorder="1"/>
    <xf numFmtId="0" fontId="133" fillId="6" borderId="1" xfId="0" applyFont="1" applyFill="1" applyBorder="1"/>
    <xf numFmtId="0" fontId="134" fillId="6" borderId="1" xfId="0" applyFont="1" applyFill="1" applyBorder="1" applyAlignment="1">
      <alignment horizontal="center" vertical="center"/>
    </xf>
    <xf numFmtId="0" fontId="127" fillId="6" borderId="1" xfId="0" applyFont="1" applyFill="1" applyBorder="1" applyAlignment="1">
      <alignment horizontal="center" vertical="center"/>
    </xf>
    <xf numFmtId="0" fontId="132" fillId="6" borderId="1" xfId="0" applyFont="1" applyFill="1" applyBorder="1" applyAlignment="1">
      <alignment horizontal="center"/>
    </xf>
    <xf numFmtId="0" fontId="127" fillId="6" borderId="1" xfId="0" applyFont="1" applyFill="1" applyBorder="1" applyAlignment="1">
      <alignment horizontal="center"/>
    </xf>
    <xf numFmtId="0" fontId="135" fillId="6" borderId="1" xfId="0" applyFont="1" applyFill="1" applyBorder="1" applyAlignment="1">
      <alignment horizontal="center"/>
    </xf>
    <xf numFmtId="173" fontId="127" fillId="6" borderId="1" xfId="0" applyNumberFormat="1" applyFont="1" applyFill="1" applyBorder="1"/>
    <xf numFmtId="37" fontId="127" fillId="6" borderId="1" xfId="0" applyNumberFormat="1" applyFont="1" applyFill="1" applyBorder="1"/>
    <xf numFmtId="173" fontId="132" fillId="6" borderId="1" xfId="0" applyNumberFormat="1" applyFont="1" applyFill="1" applyBorder="1"/>
    <xf numFmtId="37" fontId="132" fillId="6" borderId="1" xfId="0" applyNumberFormat="1" applyFont="1" applyFill="1" applyBorder="1"/>
    <xf numFmtId="0" fontId="136" fillId="6" borderId="1" xfId="0" applyFont="1" applyFill="1" applyBorder="1"/>
    <xf numFmtId="0" fontId="135" fillId="6" borderId="1" xfId="0" applyFont="1" applyFill="1" applyBorder="1" applyAlignment="1">
      <alignment horizontal="left"/>
    </xf>
    <xf numFmtId="0" fontId="137" fillId="6" borderId="1" xfId="0" applyFont="1" applyFill="1" applyBorder="1"/>
    <xf numFmtId="37" fontId="127" fillId="0" borderId="0" xfId="0" applyNumberFormat="1" applyFont="1"/>
    <xf numFmtId="0" fontId="138" fillId="0" borderId="0" xfId="0" applyFont="1"/>
    <xf numFmtId="0" fontId="139" fillId="0" borderId="0" xfId="0" applyFont="1"/>
    <xf numFmtId="0" fontId="140" fillId="0" borderId="0" xfId="0" applyFont="1" applyAlignment="1">
      <alignment horizontal="center"/>
    </xf>
    <xf numFmtId="0" fontId="117" fillId="7" borderId="1" xfId="0" applyFont="1" applyFill="1" applyBorder="1" applyAlignment="1">
      <alignment horizontal="center"/>
    </xf>
    <xf numFmtId="0" fontId="117" fillId="8" borderId="44" xfId="0" applyFont="1" applyFill="1" applyBorder="1" applyAlignment="1">
      <alignment horizontal="center" vertical="center" wrapText="1"/>
    </xf>
    <xf numFmtId="0" fontId="117" fillId="8" borderId="45" xfId="0" applyFont="1" applyFill="1" applyBorder="1" applyAlignment="1">
      <alignment horizontal="center" vertical="center" wrapText="1"/>
    </xf>
    <xf numFmtId="0" fontId="117" fillId="8" borderId="46" xfId="0" applyFont="1" applyFill="1" applyBorder="1" applyAlignment="1">
      <alignment horizontal="center" vertical="center" wrapText="1"/>
    </xf>
    <xf numFmtId="0" fontId="117" fillId="8" borderId="47" xfId="0" applyFont="1" applyFill="1" applyBorder="1" applyAlignment="1">
      <alignment horizontal="center" vertical="center" wrapText="1"/>
    </xf>
    <xf numFmtId="167" fontId="141" fillId="9" borderId="51" xfId="0" applyNumberFormat="1" applyFont="1" applyFill="1" applyBorder="1" applyAlignment="1">
      <alignment horizontal="center" vertical="center"/>
    </xf>
    <xf numFmtId="167" fontId="141" fillId="9" borderId="52" xfId="0" applyNumberFormat="1" applyFont="1" applyFill="1" applyBorder="1" applyAlignment="1">
      <alignment horizontal="center" vertical="center"/>
    </xf>
    <xf numFmtId="3" fontId="117" fillId="9" borderId="51" xfId="0" applyNumberFormat="1" applyFont="1" applyFill="1" applyBorder="1" applyAlignment="1">
      <alignment horizontal="center" vertical="center"/>
    </xf>
    <xf numFmtId="3" fontId="117" fillId="9" borderId="52" xfId="0" applyNumberFormat="1" applyFont="1" applyFill="1" applyBorder="1" applyAlignment="1">
      <alignment horizontal="center" vertical="center"/>
    </xf>
    <xf numFmtId="0" fontId="118" fillId="9" borderId="53" xfId="0" applyFont="1" applyFill="1" applyBorder="1" applyAlignment="1">
      <alignment wrapText="1"/>
    </xf>
    <xf numFmtId="0" fontId="118" fillId="0" borderId="43" xfId="0" applyFont="1" applyBorder="1" applyAlignment="1">
      <alignment horizontal="center" vertical="center" wrapText="1"/>
    </xf>
    <xf numFmtId="0" fontId="118" fillId="0" borderId="43" xfId="0" applyFont="1" applyBorder="1" applyAlignment="1">
      <alignment horizontal="center" vertical="center"/>
    </xf>
    <xf numFmtId="0" fontId="118" fillId="0" borderId="54" xfId="0" applyFont="1" applyBorder="1" applyAlignment="1">
      <alignment horizontal="left" vertical="center" wrapText="1"/>
    </xf>
    <xf numFmtId="37" fontId="118" fillId="0" borderId="0" xfId="0" applyNumberFormat="1" applyFont="1" applyAlignment="1">
      <alignment horizontal="center" vertical="center"/>
    </xf>
    <xf numFmtId="37" fontId="118" fillId="0" borderId="55" xfId="0" applyNumberFormat="1" applyFont="1" applyBorder="1" applyAlignment="1">
      <alignment horizontal="center" vertical="center"/>
    </xf>
    <xf numFmtId="0" fontId="118" fillId="0" borderId="56" xfId="0" applyFont="1" applyBorder="1" applyAlignment="1">
      <alignment horizontal="center" vertical="center" wrapText="1"/>
    </xf>
    <xf numFmtId="0" fontId="118" fillId="0" borderId="56" xfId="0" applyFont="1" applyBorder="1" applyAlignment="1">
      <alignment horizontal="center" vertical="center"/>
    </xf>
    <xf numFmtId="0" fontId="118" fillId="0" borderId="55" xfId="0" applyFont="1" applyBorder="1" applyAlignment="1">
      <alignment horizontal="left" vertical="center" wrapText="1"/>
    </xf>
    <xf numFmtId="0" fontId="118" fillId="0" borderId="54" xfId="0" applyFont="1" applyBorder="1" applyAlignment="1">
      <alignment horizontal="center" vertical="center" wrapText="1"/>
    </xf>
    <xf numFmtId="0" fontId="118" fillId="0" borderId="55" xfId="0" applyFont="1" applyBorder="1" applyAlignment="1">
      <alignment horizontal="center" vertical="center" wrapText="1"/>
    </xf>
    <xf numFmtId="0" fontId="118" fillId="0" borderId="48" xfId="0" applyFont="1" applyBorder="1" applyAlignment="1">
      <alignment horizontal="center" vertical="center" wrapText="1"/>
    </xf>
    <xf numFmtId="0" fontId="118" fillId="0" borderId="48" xfId="0" applyFont="1" applyBorder="1" applyAlignment="1">
      <alignment horizontal="center" vertical="center"/>
    </xf>
    <xf numFmtId="0" fontId="118" fillId="0" borderId="57" xfId="0" applyFont="1" applyBorder="1" applyAlignment="1">
      <alignment horizontal="center" vertical="center" wrapText="1"/>
    </xf>
    <xf numFmtId="0" fontId="118" fillId="0" borderId="58" xfId="0" applyFont="1" applyBorder="1" applyAlignment="1">
      <alignment horizontal="center" vertical="center" wrapText="1"/>
    </xf>
    <xf numFmtId="37" fontId="118" fillId="0" borderId="57" xfId="0" applyNumberFormat="1" applyFont="1" applyBorder="1" applyAlignment="1">
      <alignment horizontal="center" vertical="center"/>
    </xf>
    <xf numFmtId="37" fontId="118" fillId="0" borderId="59" xfId="0" applyNumberFormat="1" applyFont="1" applyBorder="1" applyAlignment="1">
      <alignment horizontal="center" vertical="center"/>
    </xf>
    <xf numFmtId="0" fontId="118" fillId="0" borderId="0" xfId="0" applyFont="1" applyAlignment="1">
      <alignment wrapText="1"/>
    </xf>
    <xf numFmtId="0" fontId="118" fillId="0" borderId="0" xfId="0" applyFont="1" applyAlignment="1">
      <alignment horizontal="center" wrapText="1"/>
    </xf>
    <xf numFmtId="0" fontId="118" fillId="0" borderId="0" xfId="0" applyFont="1" applyAlignment="1">
      <alignment horizontal="right"/>
    </xf>
    <xf numFmtId="43" fontId="118" fillId="0" borderId="0" xfId="0" applyNumberFormat="1" applyFont="1" applyAlignment="1">
      <alignment horizontal="center"/>
    </xf>
    <xf numFmtId="0" fontId="118" fillId="0" borderId="60" xfId="0" applyFont="1" applyBorder="1" applyAlignment="1">
      <alignment horizontal="right" vertical="center"/>
    </xf>
    <xf numFmtId="0" fontId="118" fillId="0" borderId="60" xfId="0" applyFont="1" applyBorder="1" applyAlignment="1">
      <alignment vertical="center"/>
    </xf>
    <xf numFmtId="0" fontId="118" fillId="7" borderId="60" xfId="0" applyFont="1" applyFill="1" applyBorder="1" applyAlignment="1">
      <alignment horizontal="right" vertical="center" wrapText="1"/>
    </xf>
    <xf numFmtId="0" fontId="118" fillId="0" borderId="60" xfId="0" applyFont="1" applyBorder="1" applyAlignment="1">
      <alignment horizontal="center" vertical="center"/>
    </xf>
    <xf numFmtId="0" fontId="118" fillId="0" borderId="60" xfId="0" applyFont="1" applyBorder="1" applyAlignment="1">
      <alignment horizontal="center" vertical="center" wrapText="1"/>
    </xf>
    <xf numFmtId="0" fontId="118" fillId="0" borderId="0" xfId="0" applyFont="1" applyAlignment="1">
      <alignment horizontal="left"/>
    </xf>
    <xf numFmtId="43" fontId="118" fillId="0" borderId="0" xfId="0" applyNumberFormat="1" applyFont="1"/>
    <xf numFmtId="43" fontId="118" fillId="0" borderId="61" xfId="0" applyNumberFormat="1" applyFont="1" applyBorder="1"/>
    <xf numFmtId="43" fontId="118" fillId="0" borderId="62" xfId="0" applyNumberFormat="1" applyFont="1" applyBorder="1"/>
    <xf numFmtId="175" fontId="118" fillId="0" borderId="63" xfId="0" applyNumberFormat="1" applyFont="1" applyBorder="1"/>
    <xf numFmtId="0" fontId="119" fillId="0" borderId="0" xfId="0" applyFont="1"/>
    <xf numFmtId="176" fontId="119" fillId="0" borderId="0" xfId="0" applyNumberFormat="1" applyFont="1" applyAlignment="1">
      <alignment horizontal="left"/>
    </xf>
    <xf numFmtId="0" fontId="143" fillId="0" borderId="0" xfId="0" applyFont="1" applyAlignment="1">
      <alignment horizontal="center"/>
    </xf>
    <xf numFmtId="49" fontId="119" fillId="0" borderId="0" xfId="0" applyNumberFormat="1" applyFont="1" applyAlignment="1">
      <alignment horizontal="center" vertical="center"/>
    </xf>
    <xf numFmtId="170" fontId="119" fillId="10" borderId="1" xfId="0" applyNumberFormat="1" applyFont="1" applyFill="1" applyBorder="1" applyAlignment="1">
      <alignment horizontal="center" vertical="center"/>
    </xf>
    <xf numFmtId="170" fontId="119" fillId="10" borderId="1" xfId="0" applyNumberFormat="1" applyFont="1" applyFill="1" applyBorder="1" applyAlignment="1">
      <alignment horizontal="center"/>
    </xf>
    <xf numFmtId="173" fontId="119" fillId="0" borderId="0" xfId="0" applyNumberFormat="1" applyFont="1" applyAlignment="1">
      <alignment horizontal="center"/>
    </xf>
    <xf numFmtId="170" fontId="119" fillId="0" borderId="0" xfId="0" applyNumberFormat="1" applyFont="1"/>
    <xf numFmtId="43" fontId="119" fillId="0" borderId="0" xfId="0" applyNumberFormat="1" applyFont="1" applyAlignment="1">
      <alignment horizontal="center"/>
    </xf>
    <xf numFmtId="0" fontId="119" fillId="11" borderId="1" xfId="0" applyFont="1" applyFill="1" applyBorder="1" applyAlignment="1">
      <alignment horizontal="center"/>
    </xf>
    <xf numFmtId="177" fontId="119" fillId="0" borderId="0" xfId="0" applyNumberFormat="1" applyFont="1"/>
    <xf numFmtId="44" fontId="119" fillId="0" borderId="0" xfId="0" applyNumberFormat="1" applyFont="1"/>
    <xf numFmtId="0" fontId="119" fillId="11" borderId="1" xfId="0" applyFont="1" applyFill="1" applyBorder="1" applyAlignment="1">
      <alignment horizontal="right"/>
    </xf>
    <xf numFmtId="43" fontId="119" fillId="11" borderId="1" xfId="0" applyNumberFormat="1" applyFont="1" applyFill="1" applyBorder="1"/>
    <xf numFmtId="0" fontId="117" fillId="12" borderId="60" xfId="0" applyFont="1" applyFill="1" applyBorder="1" applyAlignment="1">
      <alignment horizontal="center"/>
    </xf>
    <xf numFmtId="0" fontId="117" fillId="12" borderId="64" xfId="0" applyFont="1" applyFill="1" applyBorder="1" applyAlignment="1">
      <alignment horizontal="center"/>
    </xf>
    <xf numFmtId="0" fontId="117" fillId="12" borderId="65" xfId="0" applyFont="1" applyFill="1" applyBorder="1" applyAlignment="1">
      <alignment horizontal="center"/>
    </xf>
    <xf numFmtId="0" fontId="117" fillId="12" borderId="66" xfId="0" applyFont="1" applyFill="1" applyBorder="1" applyAlignment="1">
      <alignment horizontal="center"/>
    </xf>
    <xf numFmtId="0" fontId="117" fillId="12" borderId="67" xfId="0" applyFont="1" applyFill="1" applyBorder="1" applyAlignment="1">
      <alignment horizontal="center"/>
    </xf>
    <xf numFmtId="0" fontId="117" fillId="0" borderId="68" xfId="0" applyFont="1" applyBorder="1"/>
    <xf numFmtId="37" fontId="117" fillId="0" borderId="69" xfId="0" applyNumberFormat="1" applyFont="1" applyBorder="1" applyAlignment="1">
      <alignment horizontal="center"/>
    </xf>
    <xf numFmtId="1" fontId="117" fillId="0" borderId="71" xfId="0" applyNumberFormat="1" applyFont="1" applyBorder="1" applyAlignment="1">
      <alignment horizontal="center"/>
    </xf>
    <xf numFmtId="1" fontId="117" fillId="0" borderId="72" xfId="0" applyNumberFormat="1" applyFont="1" applyBorder="1" applyAlignment="1">
      <alignment horizontal="center"/>
    </xf>
    <xf numFmtId="9" fontId="117" fillId="0" borderId="73" xfId="0" applyNumberFormat="1" applyFont="1" applyBorder="1" applyAlignment="1">
      <alignment horizontal="center"/>
    </xf>
    <xf numFmtId="9" fontId="117" fillId="0" borderId="74" xfId="0" applyNumberFormat="1" applyFont="1" applyBorder="1" applyAlignment="1">
      <alignment horizontal="center"/>
    </xf>
    <xf numFmtId="0" fontId="118" fillId="0" borderId="68" xfId="0" applyFont="1" applyBorder="1"/>
    <xf numFmtId="167" fontId="118" fillId="0" borderId="69" xfId="0" applyNumberFormat="1" applyFont="1" applyBorder="1" applyAlignment="1">
      <alignment horizontal="center"/>
    </xf>
    <xf numFmtId="167" fontId="118" fillId="0" borderId="71" xfId="0" applyNumberFormat="1" applyFont="1" applyBorder="1" applyAlignment="1">
      <alignment horizontal="center"/>
    </xf>
    <xf numFmtId="167" fontId="118" fillId="0" borderId="72" xfId="0" applyNumberFormat="1" applyFont="1" applyBorder="1" applyAlignment="1">
      <alignment horizontal="center"/>
    </xf>
    <xf numFmtId="9" fontId="118" fillId="0" borderId="69" xfId="0" applyNumberFormat="1" applyFont="1" applyBorder="1" applyAlignment="1">
      <alignment horizontal="center"/>
    </xf>
    <xf numFmtId="9" fontId="118" fillId="0" borderId="71" xfId="0" applyNumberFormat="1" applyFont="1" applyBorder="1" applyAlignment="1">
      <alignment horizontal="center"/>
    </xf>
    <xf numFmtId="9" fontId="118" fillId="0" borderId="75" xfId="0" applyNumberFormat="1" applyFont="1" applyBorder="1" applyAlignment="1">
      <alignment horizontal="center"/>
    </xf>
    <xf numFmtId="2" fontId="118" fillId="0" borderId="71" xfId="0" applyNumberFormat="1" applyFont="1" applyBorder="1" applyAlignment="1">
      <alignment horizontal="center"/>
    </xf>
    <xf numFmtId="2" fontId="118" fillId="0" borderId="72" xfId="0" applyNumberFormat="1" applyFont="1" applyBorder="1" applyAlignment="1">
      <alignment horizontal="center"/>
    </xf>
    <xf numFmtId="9" fontId="118" fillId="0" borderId="72" xfId="0" applyNumberFormat="1" applyFont="1" applyBorder="1" applyAlignment="1">
      <alignment horizontal="center"/>
    </xf>
    <xf numFmtId="0" fontId="117" fillId="0" borderId="76" xfId="0" applyFont="1" applyBorder="1"/>
    <xf numFmtId="0" fontId="118" fillId="0" borderId="77" xfId="0" applyFont="1" applyBorder="1"/>
    <xf numFmtId="167" fontId="118" fillId="0" borderId="78" xfId="0" applyNumberFormat="1" applyFont="1" applyBorder="1" applyAlignment="1">
      <alignment horizontal="center"/>
    </xf>
    <xf numFmtId="167" fontId="118" fillId="0" borderId="79" xfId="0" applyNumberFormat="1" applyFont="1" applyBorder="1" applyAlignment="1">
      <alignment horizontal="center"/>
    </xf>
    <xf numFmtId="9" fontId="118" fillId="0" borderId="78" xfId="0" applyNumberFormat="1" applyFont="1" applyBorder="1" applyAlignment="1">
      <alignment horizontal="center"/>
    </xf>
    <xf numFmtId="9" fontId="118" fillId="0" borderId="80" xfId="0" applyNumberFormat="1" applyFont="1" applyBorder="1" applyAlignment="1">
      <alignment horizontal="center"/>
    </xf>
    <xf numFmtId="0" fontId="118" fillId="0" borderId="68" xfId="0" applyFont="1" applyBorder="1" applyAlignment="1">
      <alignment horizontal="left"/>
    </xf>
    <xf numFmtId="0" fontId="118" fillId="0" borderId="69" xfId="0" applyFont="1" applyBorder="1" applyAlignment="1">
      <alignment horizontal="center"/>
    </xf>
    <xf numFmtId="0" fontId="118" fillId="0" borderId="81" xfId="0" applyFont="1" applyBorder="1" applyAlignment="1">
      <alignment horizontal="left"/>
    </xf>
    <xf numFmtId="167" fontId="118" fillId="0" borderId="82" xfId="0" applyNumberFormat="1" applyFont="1" applyBorder="1" applyAlignment="1">
      <alignment horizontal="center"/>
    </xf>
    <xf numFmtId="167" fontId="118" fillId="0" borderId="84" xfId="0" applyNumberFormat="1" applyFont="1" applyBorder="1" applyAlignment="1">
      <alignment horizontal="center"/>
    </xf>
    <xf numFmtId="167" fontId="118" fillId="0" borderId="85" xfId="0" applyNumberFormat="1" applyFont="1" applyBorder="1" applyAlignment="1">
      <alignment horizontal="center"/>
    </xf>
    <xf numFmtId="9" fontId="118" fillId="0" borderId="84" xfId="0" applyNumberFormat="1" applyFont="1" applyBorder="1" applyAlignment="1">
      <alignment horizontal="center"/>
    </xf>
    <xf numFmtId="9" fontId="118" fillId="0" borderId="86" xfId="0" applyNumberFormat="1" applyFont="1" applyBorder="1" applyAlignment="1">
      <alignment horizontal="center"/>
    </xf>
    <xf numFmtId="167" fontId="118" fillId="0" borderId="0" xfId="0" applyNumberFormat="1" applyFont="1"/>
    <xf numFmtId="0" fontId="117" fillId="14" borderId="60" xfId="0" applyFont="1" applyFill="1" applyBorder="1" applyAlignment="1">
      <alignment horizontal="center"/>
    </xf>
    <xf numFmtId="0" fontId="117" fillId="14" borderId="64" xfId="0" applyFont="1" applyFill="1" applyBorder="1" applyAlignment="1">
      <alignment horizontal="center"/>
    </xf>
    <xf numFmtId="0" fontId="117" fillId="14" borderId="65" xfId="0" applyFont="1" applyFill="1" applyBorder="1" applyAlignment="1">
      <alignment horizontal="center"/>
    </xf>
    <xf numFmtId="0" fontId="117" fillId="14" borderId="67" xfId="0" applyFont="1" applyFill="1" applyBorder="1" applyAlignment="1">
      <alignment horizontal="center"/>
    </xf>
    <xf numFmtId="0" fontId="117" fillId="15" borderId="60" xfId="0" applyFont="1" applyFill="1" applyBorder="1" applyAlignment="1">
      <alignment horizontal="center"/>
    </xf>
    <xf numFmtId="177" fontId="118" fillId="0" borderId="69" xfId="0" applyNumberFormat="1" applyFont="1" applyBorder="1" applyAlignment="1">
      <alignment horizontal="center"/>
    </xf>
    <xf numFmtId="0" fontId="117" fillId="9" borderId="60" xfId="0" applyFont="1" applyFill="1" applyBorder="1" applyAlignment="1">
      <alignment horizontal="center"/>
    </xf>
    <xf numFmtId="0" fontId="117" fillId="9" borderId="64" xfId="0" applyFont="1" applyFill="1" applyBorder="1" applyAlignment="1">
      <alignment horizontal="center"/>
    </xf>
    <xf numFmtId="0" fontId="117" fillId="9" borderId="65" xfId="0" applyFont="1" applyFill="1" applyBorder="1" applyAlignment="1">
      <alignment horizontal="center"/>
    </xf>
    <xf numFmtId="0" fontId="117" fillId="9" borderId="67" xfId="0" applyFont="1" applyFill="1" applyBorder="1" applyAlignment="1">
      <alignment horizontal="center"/>
    </xf>
    <xf numFmtId="167" fontId="117" fillId="0" borderId="69" xfId="0" applyNumberFormat="1" applyFont="1" applyBorder="1" applyAlignment="1">
      <alignment horizontal="center"/>
    </xf>
    <xf numFmtId="167" fontId="117" fillId="0" borderId="71" xfId="0" applyNumberFormat="1" applyFont="1" applyBorder="1" applyAlignment="1">
      <alignment horizontal="center"/>
    </xf>
    <xf numFmtId="167" fontId="117" fillId="0" borderId="72" xfId="0" applyNumberFormat="1" applyFont="1" applyBorder="1" applyAlignment="1">
      <alignment horizontal="center"/>
    </xf>
    <xf numFmtId="9" fontId="117" fillId="0" borderId="71" xfId="0" applyNumberFormat="1" applyFont="1" applyBorder="1" applyAlignment="1">
      <alignment horizontal="center"/>
    </xf>
    <xf numFmtId="9" fontId="117" fillId="0" borderId="75" xfId="0" applyNumberFormat="1" applyFont="1" applyBorder="1" applyAlignment="1">
      <alignment horizontal="center"/>
    </xf>
    <xf numFmtId="0" fontId="118" fillId="0" borderId="81" xfId="0" applyFont="1" applyBorder="1"/>
    <xf numFmtId="0" fontId="117" fillId="8" borderId="60" xfId="0" applyFont="1" applyFill="1" applyBorder="1" applyAlignment="1">
      <alignment horizontal="center"/>
    </xf>
    <xf numFmtId="0" fontId="117" fillId="8" borderId="64" xfId="0" applyFont="1" applyFill="1" applyBorder="1" applyAlignment="1">
      <alignment horizontal="center"/>
    </xf>
    <xf numFmtId="0" fontId="117" fillId="8" borderId="65" xfId="0" applyFont="1" applyFill="1" applyBorder="1" applyAlignment="1">
      <alignment horizontal="center"/>
    </xf>
    <xf numFmtId="0" fontId="117" fillId="8" borderId="67" xfId="0" applyFont="1" applyFill="1" applyBorder="1" applyAlignment="1">
      <alignment horizontal="center"/>
    </xf>
    <xf numFmtId="0" fontId="117" fillId="16" borderId="60" xfId="0" applyFont="1" applyFill="1" applyBorder="1" applyAlignment="1">
      <alignment horizontal="center"/>
    </xf>
    <xf numFmtId="0" fontId="117" fillId="0" borderId="68" xfId="0" applyFont="1" applyBorder="1" applyAlignment="1">
      <alignment horizontal="left"/>
    </xf>
    <xf numFmtId="0" fontId="117" fillId="17" borderId="60" xfId="0" applyFont="1" applyFill="1" applyBorder="1" applyAlignment="1">
      <alignment horizontal="center"/>
    </xf>
    <xf numFmtId="0" fontId="117" fillId="17" borderId="64" xfId="0" applyFont="1" applyFill="1" applyBorder="1" applyAlignment="1">
      <alignment horizontal="center"/>
    </xf>
    <xf numFmtId="0" fontId="117" fillId="17" borderId="65" xfId="0" applyFont="1" applyFill="1" applyBorder="1" applyAlignment="1">
      <alignment horizontal="center"/>
    </xf>
    <xf numFmtId="0" fontId="117" fillId="17" borderId="67" xfId="0" applyFont="1" applyFill="1" applyBorder="1" applyAlignment="1">
      <alignment horizontal="center"/>
    </xf>
    <xf numFmtId="0" fontId="117" fillId="18" borderId="87" xfId="0" applyFont="1" applyFill="1" applyBorder="1" applyAlignment="1">
      <alignment horizontal="center"/>
    </xf>
    <xf numFmtId="1" fontId="118" fillId="0" borderId="69" xfId="0" applyNumberFormat="1" applyFont="1" applyBorder="1" applyAlignment="1">
      <alignment horizontal="center"/>
    </xf>
    <xf numFmtId="1" fontId="118" fillId="0" borderId="71" xfId="0" applyNumberFormat="1" applyFont="1" applyBorder="1" applyAlignment="1">
      <alignment horizontal="center"/>
    </xf>
    <xf numFmtId="1" fontId="118" fillId="0" borderId="72" xfId="0" applyNumberFormat="1" applyFont="1" applyBorder="1" applyAlignment="1">
      <alignment horizontal="center"/>
    </xf>
    <xf numFmtId="0" fontId="117" fillId="19" borderId="60" xfId="0" applyFont="1" applyFill="1" applyBorder="1" applyAlignment="1">
      <alignment horizontal="center"/>
    </xf>
    <xf numFmtId="0" fontId="117" fillId="19" borderId="64" xfId="0" applyFont="1" applyFill="1" applyBorder="1" applyAlignment="1">
      <alignment horizontal="center"/>
    </xf>
    <xf numFmtId="0" fontId="117" fillId="19" borderId="65" xfId="0" applyFont="1" applyFill="1" applyBorder="1" applyAlignment="1">
      <alignment horizontal="center"/>
    </xf>
    <xf numFmtId="0" fontId="117" fillId="19" borderId="67" xfId="0" applyFont="1" applyFill="1" applyBorder="1" applyAlignment="1">
      <alignment horizontal="center"/>
    </xf>
    <xf numFmtId="0" fontId="117" fillId="20" borderId="60" xfId="0" applyFont="1" applyFill="1" applyBorder="1" applyAlignment="1">
      <alignment horizontal="center"/>
    </xf>
    <xf numFmtId="167" fontId="118" fillId="0" borderId="73" xfId="0" applyNumberFormat="1" applyFont="1" applyBorder="1" applyAlignment="1">
      <alignment horizontal="center"/>
    </xf>
    <xf numFmtId="167" fontId="118" fillId="0" borderId="89" xfId="0" applyNumberFormat="1" applyFont="1" applyBorder="1" applyAlignment="1">
      <alignment horizontal="center"/>
    </xf>
    <xf numFmtId="173" fontId="118" fillId="0" borderId="69" xfId="0" applyNumberFormat="1" applyFont="1" applyBorder="1" applyAlignment="1">
      <alignment horizontal="center"/>
    </xf>
    <xf numFmtId="173" fontId="118" fillId="0" borderId="82" xfId="0" applyNumberFormat="1" applyFont="1" applyBorder="1" applyAlignment="1">
      <alignment horizontal="center"/>
    </xf>
    <xf numFmtId="2" fontId="118" fillId="0" borderId="84" xfId="0" applyNumberFormat="1" applyFont="1" applyBorder="1" applyAlignment="1">
      <alignment horizontal="center"/>
    </xf>
    <xf numFmtId="2" fontId="118" fillId="0" borderId="85" xfId="0" applyNumberFormat="1" applyFont="1" applyBorder="1" applyAlignment="1">
      <alignment horizontal="center"/>
    </xf>
    <xf numFmtId="0" fontId="122" fillId="0" borderId="0" xfId="0" applyFont="1" applyAlignment="1">
      <alignment horizontal="center" vertical="center"/>
    </xf>
    <xf numFmtId="0" fontId="127" fillId="0" borderId="0" xfId="0" applyFont="1" applyAlignment="1">
      <alignment horizontal="center"/>
    </xf>
    <xf numFmtId="0" fontId="146" fillId="21" borderId="10" xfId="0" applyFont="1" applyFill="1" applyBorder="1"/>
    <xf numFmtId="0" fontId="147" fillId="21" borderId="11" xfId="0" applyFont="1" applyFill="1" applyBorder="1"/>
    <xf numFmtId="0" fontId="128" fillId="0" borderId="3" xfId="0" applyFont="1" applyBorder="1"/>
    <xf numFmtId="0" fontId="148" fillId="21" borderId="20" xfId="0" applyFont="1" applyFill="1" applyBorder="1"/>
    <xf numFmtId="10" fontId="148" fillId="21" borderId="21" xfId="0" applyNumberFormat="1" applyFont="1" applyFill="1" applyBorder="1"/>
    <xf numFmtId="0" fontId="128" fillId="0" borderId="6" xfId="0" applyFont="1" applyBorder="1"/>
    <xf numFmtId="3" fontId="128" fillId="0" borderId="90" xfId="0" applyNumberFormat="1" applyFont="1" applyBorder="1" applyAlignment="1">
      <alignment horizontal="center"/>
    </xf>
    <xf numFmtId="3" fontId="128" fillId="0" borderId="0" xfId="0" applyNumberFormat="1" applyFont="1" applyAlignment="1">
      <alignment horizontal="center"/>
    </xf>
    <xf numFmtId="3" fontId="128" fillId="0" borderId="9" xfId="0" applyNumberFormat="1" applyFont="1" applyBorder="1" applyAlignment="1">
      <alignment horizontal="center"/>
    </xf>
    <xf numFmtId="3" fontId="128" fillId="0" borderId="8" xfId="0" applyNumberFormat="1" applyFont="1" applyBorder="1" applyAlignment="1">
      <alignment horizontal="center"/>
    </xf>
    <xf numFmtId="0" fontId="128" fillId="0" borderId="91" xfId="0" applyFont="1" applyBorder="1"/>
    <xf numFmtId="3" fontId="128" fillId="0" borderId="14" xfId="0" applyNumberFormat="1" applyFont="1" applyBorder="1" applyAlignment="1">
      <alignment horizontal="center"/>
    </xf>
    <xf numFmtId="3" fontId="128" fillId="0" borderId="5" xfId="0" applyNumberFormat="1" applyFont="1" applyBorder="1"/>
    <xf numFmtId="3" fontId="128" fillId="0" borderId="14" xfId="0" applyNumberFormat="1" applyFont="1" applyBorder="1" applyAlignment="1">
      <alignment horizontal="right"/>
    </xf>
    <xf numFmtId="3" fontId="128" fillId="0" borderId="91" xfId="0" applyNumberFormat="1" applyFont="1" applyBorder="1" applyAlignment="1">
      <alignment horizontal="center"/>
    </xf>
    <xf numFmtId="0" fontId="128" fillId="0" borderId="8" xfId="0" applyFont="1" applyBorder="1"/>
    <xf numFmtId="3" fontId="128" fillId="0" borderId="0" xfId="0" applyNumberFormat="1" applyFont="1"/>
    <xf numFmtId="3" fontId="128" fillId="0" borderId="8" xfId="0" applyNumberFormat="1" applyFont="1" applyBorder="1"/>
    <xf numFmtId="3" fontId="128" fillId="0" borderId="9" xfId="0" applyNumberFormat="1" applyFont="1" applyBorder="1"/>
    <xf numFmtId="0" fontId="147" fillId="21" borderId="12" xfId="0" applyFont="1" applyFill="1" applyBorder="1"/>
    <xf numFmtId="10" fontId="148" fillId="21" borderId="13" xfId="0" applyNumberFormat="1" applyFont="1" applyFill="1" applyBorder="1"/>
    <xf numFmtId="0" fontId="121" fillId="0" borderId="6" xfId="0" applyFont="1" applyBorder="1"/>
    <xf numFmtId="3" fontId="121" fillId="0" borderId="90" xfId="0" applyNumberFormat="1" applyFont="1" applyBorder="1"/>
    <xf numFmtId="3" fontId="121" fillId="0" borderId="7" xfId="0" applyNumberFormat="1" applyFont="1" applyBorder="1"/>
    <xf numFmtId="3" fontId="121" fillId="0" borderId="6" xfId="0" applyNumberFormat="1" applyFont="1" applyBorder="1"/>
    <xf numFmtId="0" fontId="128" fillId="0" borderId="9" xfId="0" applyFont="1" applyBorder="1"/>
    <xf numFmtId="173" fontId="121" fillId="0" borderId="8" xfId="0" applyNumberFormat="1" applyFont="1" applyBorder="1"/>
    <xf numFmtId="173" fontId="121" fillId="0" borderId="9" xfId="0" applyNumberFormat="1" applyFont="1" applyBorder="1"/>
    <xf numFmtId="0" fontId="121" fillId="0" borderId="91" xfId="0" applyFont="1" applyBorder="1"/>
    <xf numFmtId="3" fontId="128" fillId="0" borderId="91" xfId="0" applyNumberFormat="1" applyFont="1" applyBorder="1"/>
    <xf numFmtId="3" fontId="121" fillId="0" borderId="91" xfId="0" applyNumberFormat="1" applyFont="1" applyBorder="1"/>
    <xf numFmtId="3" fontId="121" fillId="0" borderId="14" xfId="0" applyNumberFormat="1" applyFont="1" applyBorder="1"/>
    <xf numFmtId="0" fontId="121" fillId="0" borderId="8" xfId="0" applyFont="1" applyBorder="1"/>
    <xf numFmtId="3" fontId="128" fillId="0" borderId="90" xfId="0" applyNumberFormat="1" applyFont="1" applyBorder="1"/>
    <xf numFmtId="3" fontId="128" fillId="0" borderId="7" xfId="0" applyNumberFormat="1" applyFont="1" applyBorder="1"/>
    <xf numFmtId="3" fontId="128" fillId="0" borderId="6" xfId="0" applyNumberFormat="1" applyFont="1" applyBorder="1"/>
    <xf numFmtId="43" fontId="128" fillId="0" borderId="0" xfId="0" applyNumberFormat="1" applyFont="1"/>
    <xf numFmtId="3" fontId="121" fillId="0" borderId="8" xfId="0" applyNumberFormat="1" applyFont="1" applyBorder="1"/>
    <xf numFmtId="37" fontId="128" fillId="0" borderId="9" xfId="0" applyNumberFormat="1" applyFont="1" applyBorder="1"/>
    <xf numFmtId="37" fontId="128" fillId="0" borderId="8" xfId="0" applyNumberFormat="1" applyFont="1" applyBorder="1"/>
    <xf numFmtId="0" fontId="121" fillId="3" borderId="10" xfId="0" applyFont="1" applyFill="1" applyBorder="1"/>
    <xf numFmtId="37" fontId="121" fillId="3" borderId="26" xfId="0" applyNumberFormat="1" applyFont="1" applyFill="1" applyBorder="1"/>
    <xf numFmtId="3" fontId="121" fillId="3" borderId="26" xfId="0" applyNumberFormat="1" applyFont="1" applyFill="1" applyBorder="1"/>
    <xf numFmtId="37" fontId="121" fillId="3" borderId="11" xfId="0" applyNumberFormat="1" applyFont="1" applyFill="1" applyBorder="1"/>
    <xf numFmtId="37" fontId="121" fillId="3" borderId="10" xfId="0" applyNumberFormat="1" applyFont="1" applyFill="1" applyBorder="1"/>
    <xf numFmtId="0" fontId="121" fillId="3" borderId="12" xfId="0" applyFont="1" applyFill="1" applyBorder="1"/>
    <xf numFmtId="0" fontId="121" fillId="3" borderId="27" xfId="0" applyFont="1" applyFill="1" applyBorder="1"/>
    <xf numFmtId="0" fontId="121" fillId="3" borderId="13" xfId="0" applyFont="1" applyFill="1" applyBorder="1"/>
    <xf numFmtId="173" fontId="121" fillId="3" borderId="12" xfId="0" applyNumberFormat="1" applyFont="1" applyFill="1" applyBorder="1"/>
    <xf numFmtId="173" fontId="121" fillId="3" borderId="13" xfId="0" applyNumberFormat="1" applyFont="1" applyFill="1" applyBorder="1"/>
    <xf numFmtId="0" fontId="121" fillId="0" borderId="9" xfId="0" applyFont="1" applyBorder="1"/>
    <xf numFmtId="0" fontId="121" fillId="0" borderId="8" xfId="0" applyFont="1" applyBorder="1" applyAlignment="1">
      <alignment horizontal="left"/>
    </xf>
    <xf numFmtId="173" fontId="128" fillId="0" borderId="0" xfId="0" applyNumberFormat="1" applyFont="1" applyAlignment="1">
      <alignment horizontal="right"/>
    </xf>
    <xf numFmtId="37" fontId="128" fillId="0" borderId="0" xfId="0" applyNumberFormat="1" applyFont="1"/>
    <xf numFmtId="173" fontId="128" fillId="0" borderId="8" xfId="0" applyNumberFormat="1" applyFont="1" applyBorder="1"/>
    <xf numFmtId="173" fontId="128" fillId="0" borderId="14" xfId="0" applyNumberFormat="1" applyFont="1" applyBorder="1" applyAlignment="1">
      <alignment horizontal="right"/>
    </xf>
    <xf numFmtId="37" fontId="128" fillId="0" borderId="14" xfId="0" applyNumberFormat="1" applyFont="1" applyBorder="1"/>
    <xf numFmtId="173" fontId="128" fillId="0" borderId="91" xfId="0" applyNumberFormat="1" applyFont="1" applyBorder="1"/>
    <xf numFmtId="37" fontId="128" fillId="0" borderId="5" xfId="0" applyNumberFormat="1" applyFont="1" applyBorder="1"/>
    <xf numFmtId="0" fontId="128" fillId="0" borderId="0" xfId="0" applyFont="1" applyAlignment="1">
      <alignment horizontal="right"/>
    </xf>
    <xf numFmtId="0" fontId="128" fillId="0" borderId="8" xfId="0" applyFont="1" applyBorder="1" applyAlignment="1">
      <alignment horizontal="right"/>
    </xf>
    <xf numFmtId="0" fontId="128" fillId="0" borderId="14" xfId="0" applyFont="1" applyBorder="1" applyAlignment="1">
      <alignment horizontal="right"/>
    </xf>
    <xf numFmtId="0" fontId="128" fillId="0" borderId="91" xfId="0" applyFont="1" applyBorder="1" applyAlignment="1">
      <alignment horizontal="right"/>
    </xf>
    <xf numFmtId="0" fontId="121" fillId="3" borderId="28" xfId="0" applyFont="1" applyFill="1" applyBorder="1"/>
    <xf numFmtId="0" fontId="121" fillId="3" borderId="29" xfId="0" applyFont="1" applyFill="1" applyBorder="1" applyAlignment="1">
      <alignment horizontal="center"/>
    </xf>
    <xf numFmtId="173" fontId="121" fillId="3" borderId="29" xfId="0" applyNumberFormat="1" applyFont="1" applyFill="1" applyBorder="1"/>
    <xf numFmtId="37" fontId="121" fillId="3" borderId="30" xfId="0" applyNumberFormat="1" applyFont="1" applyFill="1" applyBorder="1"/>
    <xf numFmtId="0" fontId="121" fillId="3" borderId="28" xfId="0" applyFont="1" applyFill="1" applyBorder="1" applyAlignment="1">
      <alignment horizontal="center"/>
    </xf>
    <xf numFmtId="0" fontId="128" fillId="3" borderId="31" xfId="0" applyFont="1" applyFill="1" applyBorder="1"/>
    <xf numFmtId="0" fontId="128" fillId="3" borderId="28" xfId="0" applyFont="1" applyFill="1" applyBorder="1"/>
    <xf numFmtId="0" fontId="129" fillId="0" borderId="8" xfId="0" applyFont="1" applyBorder="1"/>
    <xf numFmtId="0" fontId="129" fillId="0" borderId="91" xfId="0" applyFont="1" applyBorder="1"/>
    <xf numFmtId="0" fontId="128" fillId="0" borderId="90" xfId="0" applyFont="1" applyBorder="1" applyAlignment="1">
      <alignment horizontal="right"/>
    </xf>
    <xf numFmtId="0" fontId="128" fillId="0" borderId="90" xfId="0" applyFont="1" applyBorder="1"/>
    <xf numFmtId="0" fontId="128" fillId="0" borderId="6" xfId="0" applyFont="1" applyBorder="1" applyAlignment="1">
      <alignment horizontal="right"/>
    </xf>
    <xf numFmtId="37" fontId="128" fillId="0" borderId="7" xfId="0" applyNumberFormat="1" applyFont="1" applyBorder="1"/>
    <xf numFmtId="0" fontId="128" fillId="0" borderId="14" xfId="0" applyFont="1" applyBorder="1"/>
    <xf numFmtId="37" fontId="121" fillId="0" borderId="0" xfId="0" applyNumberFormat="1" applyFont="1"/>
    <xf numFmtId="1" fontId="128" fillId="0" borderId="8" xfId="0" applyNumberFormat="1" applyFont="1" applyBorder="1"/>
    <xf numFmtId="170" fontId="128" fillId="0" borderId="0" xfId="0" applyNumberFormat="1" applyFont="1"/>
    <xf numFmtId="0" fontId="121" fillId="6" borderId="20" xfId="0" applyFont="1" applyFill="1" applyBorder="1"/>
    <xf numFmtId="0" fontId="128" fillId="6" borderId="1" xfId="0" applyFont="1" applyFill="1" applyBorder="1"/>
    <xf numFmtId="0" fontId="121" fillId="6" borderId="1" xfId="0" applyFont="1" applyFill="1" applyBorder="1"/>
    <xf numFmtId="37" fontId="121" fillId="6" borderId="21" xfId="0" applyNumberFormat="1" applyFont="1" applyFill="1" applyBorder="1"/>
    <xf numFmtId="0" fontId="128" fillId="6" borderId="20" xfId="0" applyFont="1" applyFill="1" applyBorder="1"/>
    <xf numFmtId="0" fontId="128" fillId="6" borderId="22" xfId="0" applyFont="1" applyFill="1" applyBorder="1"/>
    <xf numFmtId="0" fontId="128" fillId="6" borderId="23" xfId="0" applyFont="1" applyFill="1" applyBorder="1"/>
    <xf numFmtId="37" fontId="121" fillId="6" borderId="24" xfId="0" applyNumberFormat="1" applyFont="1" applyFill="1" applyBorder="1"/>
    <xf numFmtId="1" fontId="130" fillId="0" borderId="0" xfId="0" applyNumberFormat="1" applyFont="1"/>
    <xf numFmtId="37" fontId="130" fillId="0" borderId="0" xfId="0" applyNumberFormat="1" applyFont="1"/>
    <xf numFmtId="0" fontId="128" fillId="0" borderId="9" xfId="0" applyFont="1" applyBorder="1" applyAlignment="1">
      <alignment horizontal="center"/>
    </xf>
    <xf numFmtId="0" fontId="128" fillId="0" borderId="8" xfId="0" applyFont="1" applyBorder="1" applyAlignment="1">
      <alignment horizontal="center"/>
    </xf>
    <xf numFmtId="0" fontId="128" fillId="0" borderId="91" xfId="0" applyFont="1" applyBorder="1" applyAlignment="1">
      <alignment horizontal="center"/>
    </xf>
    <xf numFmtId="0" fontId="128" fillId="0" borderId="5" xfId="0" applyFont="1" applyBorder="1" applyAlignment="1">
      <alignment horizontal="center"/>
    </xf>
    <xf numFmtId="0" fontId="150" fillId="0" borderId="0" xfId="0" applyFont="1"/>
    <xf numFmtId="39" fontId="128" fillId="0" borderId="0" xfId="0" applyNumberFormat="1" applyFont="1"/>
    <xf numFmtId="3" fontId="121" fillId="0" borderId="5" xfId="0" applyNumberFormat="1" applyFont="1" applyBorder="1"/>
    <xf numFmtId="172" fontId="128" fillId="0" borderId="0" xfId="0" applyNumberFormat="1" applyFont="1"/>
    <xf numFmtId="173" fontId="121" fillId="9" borderId="13" xfId="0" applyNumberFormat="1" applyFont="1" applyFill="1" applyBorder="1"/>
    <xf numFmtId="173" fontId="128" fillId="0" borderId="0" xfId="0" applyNumberFormat="1" applyFont="1"/>
    <xf numFmtId="173" fontId="128" fillId="0" borderId="14" xfId="0" applyNumberFormat="1" applyFont="1" applyBorder="1"/>
    <xf numFmtId="0" fontId="121" fillId="0" borderId="0" xfId="0" applyFont="1" applyAlignment="1">
      <alignment horizontal="center"/>
    </xf>
    <xf numFmtId="173" fontId="121" fillId="0" borderId="0" xfId="0" applyNumberFormat="1" applyFont="1"/>
    <xf numFmtId="0" fontId="121" fillId="0" borderId="8" xfId="0" applyFont="1" applyBorder="1" applyAlignment="1">
      <alignment horizontal="center"/>
    </xf>
    <xf numFmtId="173" fontId="128" fillId="0" borderId="9" xfId="0" applyNumberFormat="1" applyFont="1" applyBorder="1"/>
    <xf numFmtId="39" fontId="128" fillId="0" borderId="14" xfId="0" applyNumberFormat="1" applyFont="1" applyBorder="1" applyAlignment="1">
      <alignment horizontal="center"/>
    </xf>
    <xf numFmtId="173" fontId="128" fillId="0" borderId="5" xfId="0" applyNumberFormat="1" applyFont="1" applyBorder="1"/>
    <xf numFmtId="37" fontId="128" fillId="0" borderId="91" xfId="0" applyNumberFormat="1" applyFont="1" applyBorder="1"/>
    <xf numFmtId="37" fontId="128" fillId="0" borderId="90" xfId="0" applyNumberFormat="1" applyFont="1" applyBorder="1"/>
    <xf numFmtId="37" fontId="128" fillId="0" borderId="6" xfId="0" applyNumberFormat="1" applyFont="1" applyBorder="1"/>
    <xf numFmtId="10" fontId="128" fillId="0" borderId="0" xfId="0" applyNumberFormat="1" applyFont="1"/>
    <xf numFmtId="173" fontId="121" fillId="0" borderId="5" xfId="0" applyNumberFormat="1" applyFont="1" applyBorder="1"/>
    <xf numFmtId="173" fontId="128" fillId="0" borderId="6" xfId="0" applyNumberFormat="1" applyFont="1" applyBorder="1"/>
    <xf numFmtId="172" fontId="121" fillId="0" borderId="0" xfId="0" applyNumberFormat="1" applyFont="1"/>
    <xf numFmtId="37" fontId="121" fillId="0" borderId="8" xfId="0" applyNumberFormat="1" applyFont="1" applyBorder="1"/>
    <xf numFmtId="37" fontId="121" fillId="0" borderId="9" xfId="0" applyNumberFormat="1" applyFont="1" applyBorder="1"/>
    <xf numFmtId="37" fontId="121" fillId="0" borderId="5" xfId="0" applyNumberFormat="1" applyFont="1" applyBorder="1"/>
    <xf numFmtId="37" fontId="128" fillId="0" borderId="93" xfId="0" applyNumberFormat="1" applyFont="1" applyBorder="1"/>
    <xf numFmtId="0" fontId="121" fillId="6" borderId="10" xfId="0" applyFont="1" applyFill="1" applyBorder="1"/>
    <xf numFmtId="37" fontId="121" fillId="6" borderId="26" xfId="0" applyNumberFormat="1" applyFont="1" applyFill="1" applyBorder="1"/>
    <xf numFmtId="37" fontId="121" fillId="6" borderId="11" xfId="0" applyNumberFormat="1" applyFont="1" applyFill="1" applyBorder="1"/>
    <xf numFmtId="37" fontId="121" fillId="6" borderId="10" xfId="0" applyNumberFormat="1" applyFont="1" applyFill="1" applyBorder="1"/>
    <xf numFmtId="0" fontId="121" fillId="6" borderId="22" xfId="0" applyFont="1" applyFill="1" applyBorder="1"/>
    <xf numFmtId="37" fontId="121" fillId="6" borderId="23" xfId="0" applyNumberFormat="1" applyFont="1" applyFill="1" applyBorder="1"/>
    <xf numFmtId="39" fontId="121" fillId="6" borderId="23" xfId="0" applyNumberFormat="1" applyFont="1" applyFill="1" applyBorder="1" applyAlignment="1">
      <alignment horizontal="center"/>
    </xf>
    <xf numFmtId="173" fontId="121" fillId="6" borderId="24" xfId="0" applyNumberFormat="1" applyFont="1" applyFill="1" applyBorder="1"/>
    <xf numFmtId="37" fontId="121" fillId="6" borderId="22" xfId="0" applyNumberFormat="1" applyFont="1" applyFill="1" applyBorder="1"/>
    <xf numFmtId="37" fontId="121" fillId="0" borderId="90" xfId="0" applyNumberFormat="1" applyFont="1" applyBorder="1"/>
    <xf numFmtId="37" fontId="121" fillId="0" borderId="7" xfId="0" applyNumberFormat="1" applyFont="1" applyBorder="1"/>
    <xf numFmtId="37" fontId="121" fillId="0" borderId="6" xfId="0" applyNumberFormat="1" applyFont="1" applyBorder="1"/>
    <xf numFmtId="0" fontId="121" fillId="6" borderId="19" xfId="0" applyFont="1" applyFill="1" applyBorder="1"/>
    <xf numFmtId="37" fontId="121" fillId="6" borderId="15" xfId="0" applyNumberFormat="1" applyFont="1" applyFill="1" applyBorder="1"/>
    <xf numFmtId="172" fontId="121" fillId="6" borderId="15" xfId="0" applyNumberFormat="1" applyFont="1" applyFill="1" applyBorder="1"/>
    <xf numFmtId="37" fontId="121" fillId="6" borderId="25" xfId="0" applyNumberFormat="1" applyFont="1" applyFill="1" applyBorder="1"/>
    <xf numFmtId="37" fontId="121" fillId="6" borderId="19" xfId="0" applyNumberFormat="1" applyFont="1" applyFill="1" applyBorder="1"/>
    <xf numFmtId="173" fontId="121" fillId="3" borderId="10" xfId="0" applyNumberFormat="1" applyFont="1" applyFill="1" applyBorder="1"/>
    <xf numFmtId="37" fontId="128" fillId="0" borderId="0" xfId="0" applyNumberFormat="1" applyFont="1" applyAlignment="1">
      <alignment horizontal="center"/>
    </xf>
    <xf numFmtId="0" fontId="128" fillId="0" borderId="14" xfId="0" applyFont="1" applyBorder="1" applyAlignment="1">
      <alignment horizontal="center"/>
    </xf>
    <xf numFmtId="1" fontId="128" fillId="0" borderId="6" xfId="0" applyNumberFormat="1" applyFont="1" applyBorder="1"/>
    <xf numFmtId="172" fontId="128" fillId="0" borderId="14" xfId="0" applyNumberFormat="1" applyFont="1" applyBorder="1"/>
    <xf numFmtId="2" fontId="128" fillId="0" borderId="14" xfId="0" applyNumberFormat="1" applyFont="1" applyBorder="1"/>
    <xf numFmtId="0" fontId="129" fillId="0" borderId="6" xfId="0" applyFont="1" applyBorder="1"/>
    <xf numFmtId="173" fontId="121" fillId="0" borderId="90" xfId="0" applyNumberFormat="1" applyFont="1" applyBorder="1"/>
    <xf numFmtId="173" fontId="121" fillId="0" borderId="6" xfId="0" applyNumberFormat="1" applyFont="1" applyBorder="1"/>
    <xf numFmtId="0" fontId="128" fillId="0" borderId="5" xfId="0" applyFont="1" applyBorder="1"/>
    <xf numFmtId="173" fontId="121" fillId="3" borderId="26" xfId="0" applyNumberFormat="1" applyFont="1" applyFill="1" applyBorder="1"/>
    <xf numFmtId="6" fontId="128" fillId="0" borderId="0" xfId="0" applyNumberFormat="1" applyFont="1"/>
    <xf numFmtId="0" fontId="151" fillId="22" borderId="1" xfId="0" applyFont="1" applyFill="1" applyBorder="1"/>
    <xf numFmtId="0" fontId="131" fillId="0" borderId="0" xfId="0" applyFont="1" applyAlignment="1">
      <alignment horizontal="center" vertical="center"/>
    </xf>
    <xf numFmtId="0" fontId="128" fillId="0" borderId="96" xfId="0" applyFont="1" applyBorder="1" applyAlignment="1">
      <alignment horizontal="left"/>
    </xf>
    <xf numFmtId="0" fontId="121" fillId="0" borderId="97" xfId="0" applyFont="1" applyBorder="1" applyAlignment="1">
      <alignment horizontal="center" vertical="center"/>
    </xf>
    <xf numFmtId="0" fontId="128" fillId="0" borderId="85" xfId="0" applyFont="1" applyBorder="1" applyAlignment="1">
      <alignment horizontal="center"/>
    </xf>
    <xf numFmtId="0" fontId="128" fillId="0" borderId="83" xfId="0" applyFont="1" applyBorder="1" applyAlignment="1">
      <alignment horizontal="center"/>
    </xf>
    <xf numFmtId="0" fontId="128" fillId="0" borderId="101" xfId="0" applyFont="1" applyBorder="1" applyAlignment="1">
      <alignment horizontal="center"/>
    </xf>
    <xf numFmtId="0" fontId="129" fillId="0" borderId="14" xfId="0" applyFont="1" applyBorder="1"/>
    <xf numFmtId="37" fontId="129" fillId="0" borderId="85" xfId="0" applyNumberFormat="1" applyFont="1" applyBorder="1"/>
    <xf numFmtId="37" fontId="129" fillId="0" borderId="83" xfId="0" applyNumberFormat="1" applyFont="1" applyBorder="1"/>
    <xf numFmtId="37" fontId="129" fillId="0" borderId="14" xfId="0" applyNumberFormat="1" applyFont="1" applyBorder="1"/>
    <xf numFmtId="173" fontId="129" fillId="0" borderId="14" xfId="0" applyNumberFormat="1" applyFont="1" applyBorder="1"/>
    <xf numFmtId="37" fontId="129" fillId="0" borderId="101" xfId="0" applyNumberFormat="1" applyFont="1" applyBorder="1"/>
    <xf numFmtId="173" fontId="129" fillId="0" borderId="5" xfId="0" applyNumberFormat="1" applyFont="1" applyBorder="1"/>
    <xf numFmtId="0" fontId="131" fillId="3" borderId="22" xfId="0" applyFont="1" applyFill="1" applyBorder="1"/>
    <xf numFmtId="0" fontId="131" fillId="3" borderId="23" xfId="0" applyFont="1" applyFill="1" applyBorder="1"/>
    <xf numFmtId="37" fontId="131" fillId="3" borderId="102" xfId="0" applyNumberFormat="1" applyFont="1" applyFill="1" applyBorder="1"/>
    <xf numFmtId="37" fontId="131" fillId="3" borderId="103" xfId="0" applyNumberFormat="1" applyFont="1" applyFill="1" applyBorder="1"/>
    <xf numFmtId="37" fontId="131" fillId="3" borderId="23" xfId="0" applyNumberFormat="1" applyFont="1" applyFill="1" applyBorder="1"/>
    <xf numFmtId="173" fontId="131" fillId="3" borderId="23" xfId="0" applyNumberFormat="1" applyFont="1" applyFill="1" applyBorder="1"/>
    <xf numFmtId="37" fontId="131" fillId="3" borderId="104" xfId="0" applyNumberFormat="1" applyFont="1" applyFill="1" applyBorder="1"/>
    <xf numFmtId="173" fontId="131" fillId="3" borderId="24" xfId="0" applyNumberFormat="1" applyFont="1" applyFill="1" applyBorder="1"/>
    <xf numFmtId="0" fontId="131" fillId="0" borderId="8" xfId="0" applyFont="1" applyBorder="1"/>
    <xf numFmtId="0" fontId="129" fillId="0" borderId="0" xfId="0" applyFont="1"/>
    <xf numFmtId="37" fontId="129" fillId="0" borderId="72" xfId="0" applyNumberFormat="1" applyFont="1" applyBorder="1"/>
    <xf numFmtId="37" fontId="129" fillId="0" borderId="70" xfId="0" applyNumberFormat="1" applyFont="1" applyBorder="1"/>
    <xf numFmtId="37" fontId="129" fillId="0" borderId="0" xfId="0" applyNumberFormat="1" applyFont="1"/>
    <xf numFmtId="173" fontId="129" fillId="0" borderId="0" xfId="0" applyNumberFormat="1" applyFont="1"/>
    <xf numFmtId="37" fontId="129" fillId="0" borderId="55" xfId="0" applyNumberFormat="1" applyFont="1" applyBorder="1"/>
    <xf numFmtId="173" fontId="129" fillId="0" borderId="7" xfId="0" applyNumberFormat="1" applyFont="1" applyBorder="1"/>
    <xf numFmtId="0" fontId="129" fillId="0" borderId="0" xfId="0" applyFont="1" applyAlignment="1">
      <alignment horizontal="right"/>
    </xf>
    <xf numFmtId="172" fontId="129" fillId="0" borderId="0" xfId="0" applyNumberFormat="1" applyFont="1"/>
    <xf numFmtId="0" fontId="129" fillId="0" borderId="70" xfId="0" applyFont="1" applyBorder="1"/>
    <xf numFmtId="173" fontId="129" fillId="0" borderId="9" xfId="0" applyNumberFormat="1" applyFont="1" applyBorder="1"/>
    <xf numFmtId="0" fontId="129" fillId="0" borderId="14" xfId="0" applyFont="1" applyBorder="1" applyAlignment="1">
      <alignment horizontal="right"/>
    </xf>
    <xf numFmtId="172" fontId="129" fillId="0" borderId="14" xfId="0" applyNumberFormat="1" applyFont="1" applyBorder="1"/>
    <xf numFmtId="0" fontId="129" fillId="0" borderId="83" xfId="0" applyFont="1" applyBorder="1"/>
    <xf numFmtId="173" fontId="129" fillId="0" borderId="85" xfId="0" applyNumberFormat="1" applyFont="1" applyBorder="1"/>
    <xf numFmtId="0" fontId="131" fillId="3" borderId="28" xfId="0" applyFont="1" applyFill="1" applyBorder="1"/>
    <xf numFmtId="0" fontId="131" fillId="3" borderId="29" xfId="0" applyFont="1" applyFill="1" applyBorder="1"/>
    <xf numFmtId="173" fontId="131" fillId="3" borderId="29" xfId="0" applyNumberFormat="1" applyFont="1" applyFill="1" applyBorder="1"/>
    <xf numFmtId="37" fontId="131" fillId="3" borderId="67" xfId="0" applyNumberFormat="1" applyFont="1" applyFill="1" applyBorder="1"/>
    <xf numFmtId="173" fontId="131" fillId="3" borderId="31" xfId="0" applyNumberFormat="1" applyFont="1" applyFill="1" applyBorder="1"/>
    <xf numFmtId="0" fontId="131" fillId="3" borderId="31" xfId="0" applyFont="1" applyFill="1" applyBorder="1"/>
    <xf numFmtId="37" fontId="131" fillId="3" borderId="29" xfId="0" applyNumberFormat="1" applyFont="1" applyFill="1" applyBorder="1"/>
    <xf numFmtId="173" fontId="129" fillId="0" borderId="72" xfId="0" applyNumberFormat="1" applyFont="1" applyBorder="1"/>
    <xf numFmtId="172" fontId="131" fillId="3" borderId="29" xfId="0" applyNumberFormat="1" applyFont="1" applyFill="1" applyBorder="1"/>
    <xf numFmtId="37" fontId="131" fillId="3" borderId="31" xfId="0" applyNumberFormat="1" applyFont="1" applyFill="1" applyBorder="1"/>
    <xf numFmtId="37" fontId="131" fillId="3" borderId="106" xfId="0" applyNumberFormat="1" applyFont="1" applyFill="1" applyBorder="1"/>
    <xf numFmtId="0" fontId="129" fillId="0" borderId="90" xfId="0" applyFont="1" applyBorder="1" applyAlignment="1">
      <alignment horizontal="right"/>
    </xf>
    <xf numFmtId="0" fontId="129" fillId="0" borderId="90" xfId="0" applyFont="1" applyBorder="1"/>
    <xf numFmtId="37" fontId="129" fillId="0" borderId="89" xfId="0" applyNumberFormat="1" applyFont="1" applyBorder="1"/>
    <xf numFmtId="0" fontId="129" fillId="0" borderId="88" xfId="0" applyFont="1" applyBorder="1"/>
    <xf numFmtId="172" fontId="129" fillId="0" borderId="90" xfId="0" applyNumberFormat="1" applyFont="1" applyBorder="1"/>
    <xf numFmtId="37" fontId="129" fillId="0" borderId="90" xfId="0" applyNumberFormat="1" applyFont="1" applyBorder="1"/>
    <xf numFmtId="173" fontId="129" fillId="0" borderId="90" xfId="0" applyNumberFormat="1" applyFont="1" applyBorder="1"/>
    <xf numFmtId="37" fontId="129" fillId="0" borderId="107" xfId="0" applyNumberFormat="1" applyFont="1" applyBorder="1"/>
    <xf numFmtId="9" fontId="119" fillId="0" borderId="0" xfId="0" applyNumberFormat="1" applyFont="1"/>
    <xf numFmtId="37" fontId="129" fillId="0" borderId="88" xfId="0" applyNumberFormat="1" applyFont="1" applyBorder="1"/>
    <xf numFmtId="0" fontId="129" fillId="3" borderId="29" xfId="0" applyFont="1" applyFill="1" applyBorder="1"/>
    <xf numFmtId="3" fontId="131" fillId="3" borderId="29" xfId="0" applyNumberFormat="1" applyFont="1" applyFill="1" applyBorder="1" applyAlignment="1">
      <alignment horizontal="center"/>
    </xf>
    <xf numFmtId="173" fontId="131" fillId="3" borderId="30" xfId="0" applyNumberFormat="1" applyFont="1" applyFill="1" applyBorder="1"/>
    <xf numFmtId="173" fontId="131" fillId="0" borderId="0" xfId="0" applyNumberFormat="1" applyFont="1"/>
    <xf numFmtId="0" fontId="131" fillId="0" borderId="0" xfId="0" applyFont="1"/>
    <xf numFmtId="173" fontId="129" fillId="0" borderId="89" xfId="0" applyNumberFormat="1" applyFont="1" applyBorder="1"/>
    <xf numFmtId="0" fontId="129" fillId="0" borderId="72" xfId="0" applyFont="1" applyBorder="1"/>
    <xf numFmtId="0" fontId="129" fillId="0" borderId="55" xfId="0" applyFont="1" applyBorder="1"/>
    <xf numFmtId="173" fontId="129" fillId="0" borderId="108" xfId="0" applyNumberFormat="1" applyFont="1" applyBorder="1"/>
    <xf numFmtId="173" fontId="131" fillId="0" borderId="90" xfId="0" applyNumberFormat="1" applyFont="1" applyBorder="1"/>
    <xf numFmtId="0" fontId="131" fillId="0" borderId="90" xfId="0" applyFont="1" applyBorder="1"/>
    <xf numFmtId="173" fontId="131" fillId="0" borderId="88" xfId="0" applyNumberFormat="1" applyFont="1" applyBorder="1"/>
    <xf numFmtId="37" fontId="131" fillId="0" borderId="88" xfId="0" applyNumberFormat="1" applyFont="1" applyBorder="1"/>
    <xf numFmtId="37" fontId="131" fillId="0" borderId="90" xfId="0" applyNumberFormat="1" applyFont="1" applyBorder="1"/>
    <xf numFmtId="37" fontId="131" fillId="0" borderId="0" xfId="0" applyNumberFormat="1" applyFont="1"/>
    <xf numFmtId="1" fontId="131" fillId="0" borderId="0" xfId="0" applyNumberFormat="1" applyFont="1"/>
    <xf numFmtId="37" fontId="131" fillId="0" borderId="70" xfId="0" applyNumberFormat="1" applyFont="1" applyBorder="1"/>
    <xf numFmtId="173" fontId="131" fillId="0" borderId="70" xfId="0" applyNumberFormat="1" applyFont="1" applyBorder="1"/>
    <xf numFmtId="43" fontId="131" fillId="0" borderId="70" xfId="0" applyNumberFormat="1" applyFont="1" applyBorder="1"/>
    <xf numFmtId="37" fontId="129" fillId="3" borderId="106" xfId="0" applyNumberFormat="1" applyFont="1" applyFill="1" applyBorder="1"/>
    <xf numFmtId="0" fontId="131" fillId="6" borderId="19" xfId="0" applyFont="1" applyFill="1" applyBorder="1"/>
    <xf numFmtId="0" fontId="131" fillId="6" borderId="15" xfId="0" applyFont="1" applyFill="1" applyBorder="1"/>
    <xf numFmtId="37" fontId="131" fillId="6" borderId="15" xfId="0" applyNumberFormat="1" applyFont="1" applyFill="1" applyBorder="1"/>
    <xf numFmtId="37" fontId="129" fillId="6" borderId="109" xfId="0" applyNumberFormat="1" applyFont="1" applyFill="1" applyBorder="1"/>
    <xf numFmtId="0" fontId="129" fillId="6" borderId="15" xfId="0" applyFont="1" applyFill="1" applyBorder="1"/>
    <xf numFmtId="37" fontId="129" fillId="6" borderId="110" xfId="0" applyNumberFormat="1" applyFont="1" applyFill="1" applyBorder="1"/>
    <xf numFmtId="37" fontId="129" fillId="6" borderId="1" xfId="0" applyNumberFormat="1" applyFont="1" applyFill="1" applyBorder="1"/>
    <xf numFmtId="173" fontId="129" fillId="6" borderId="1" xfId="0" applyNumberFormat="1" applyFont="1" applyFill="1" applyBorder="1"/>
    <xf numFmtId="37" fontId="129" fillId="6" borderId="111" xfId="0" applyNumberFormat="1" applyFont="1" applyFill="1" applyBorder="1"/>
    <xf numFmtId="173" fontId="129" fillId="0" borderId="94" xfId="0" applyNumberFormat="1" applyFont="1" applyBorder="1"/>
    <xf numFmtId="0" fontId="131" fillId="3" borderId="36" xfId="0" applyFont="1" applyFill="1" applyBorder="1"/>
    <xf numFmtId="0" fontId="131" fillId="3" borderId="37" xfId="0" applyFont="1" applyFill="1" applyBorder="1"/>
    <xf numFmtId="0" fontId="131" fillId="3" borderId="37" xfId="0" applyFont="1" applyFill="1" applyBorder="1" applyAlignment="1">
      <alignment horizontal="center"/>
    </xf>
    <xf numFmtId="173" fontId="131" fillId="3" borderId="37" xfId="0" applyNumberFormat="1" applyFont="1" applyFill="1" applyBorder="1"/>
    <xf numFmtId="37" fontId="131" fillId="3" borderId="112" xfId="0" applyNumberFormat="1" applyFont="1" applyFill="1" applyBorder="1"/>
    <xf numFmtId="37" fontId="131" fillId="3" borderId="37" xfId="0" applyNumberFormat="1" applyFont="1" applyFill="1" applyBorder="1"/>
    <xf numFmtId="37" fontId="131" fillId="3" borderId="113" xfId="0" applyNumberFormat="1" applyFont="1" applyFill="1" applyBorder="1"/>
    <xf numFmtId="173" fontId="131" fillId="3" borderId="114" xfId="0" applyNumberFormat="1" applyFont="1" applyFill="1" applyBorder="1"/>
    <xf numFmtId="37" fontId="131" fillId="3" borderId="115" xfId="0" applyNumberFormat="1" applyFont="1" applyFill="1" applyBorder="1"/>
    <xf numFmtId="173" fontId="131" fillId="3" borderId="13" xfId="0" applyNumberFormat="1" applyFont="1" applyFill="1" applyBorder="1"/>
    <xf numFmtId="37" fontId="131" fillId="3" borderId="116" xfId="0" applyNumberFormat="1" applyFont="1" applyFill="1" applyBorder="1"/>
    <xf numFmtId="37" fontId="131" fillId="3" borderId="117" xfId="0" applyNumberFormat="1" applyFont="1" applyFill="1" applyBorder="1"/>
    <xf numFmtId="173" fontId="131" fillId="3" borderId="118" xfId="0" applyNumberFormat="1" applyFont="1" applyFill="1" applyBorder="1"/>
    <xf numFmtId="0" fontId="127" fillId="0" borderId="8" xfId="0" applyFont="1" applyBorder="1"/>
    <xf numFmtId="37" fontId="127" fillId="0" borderId="72" xfId="0" applyNumberFormat="1" applyFont="1" applyBorder="1"/>
    <xf numFmtId="0" fontId="127" fillId="0" borderId="72" xfId="0" applyFont="1" applyBorder="1"/>
    <xf numFmtId="0" fontId="127" fillId="0" borderId="55" xfId="0" applyFont="1" applyBorder="1"/>
    <xf numFmtId="0" fontId="127" fillId="0" borderId="9" xfId="0" applyFont="1" applyBorder="1"/>
    <xf numFmtId="173" fontId="131" fillId="3" borderId="38" xfId="0" applyNumberFormat="1" applyFont="1" applyFill="1" applyBorder="1"/>
    <xf numFmtId="176" fontId="127" fillId="0" borderId="0" xfId="0" applyNumberFormat="1" applyFont="1" applyAlignment="1">
      <alignment horizontal="right"/>
    </xf>
    <xf numFmtId="43" fontId="127" fillId="0" borderId="0" xfId="0" applyNumberFormat="1" applyFont="1"/>
    <xf numFmtId="0" fontId="152" fillId="0" borderId="0" xfId="0" applyFont="1" applyAlignment="1">
      <alignment horizontal="center" vertical="top"/>
    </xf>
    <xf numFmtId="0" fontId="154" fillId="23" borderId="122" xfId="0" applyFont="1" applyFill="1" applyBorder="1" applyAlignment="1">
      <alignment horizontal="center" vertical="center" wrapText="1"/>
    </xf>
    <xf numFmtId="0" fontId="118" fillId="8" borderId="1" xfId="0" applyFont="1" applyFill="1" applyBorder="1" applyAlignment="1">
      <alignment horizontal="center"/>
    </xf>
    <xf numFmtId="178" fontId="119" fillId="0" borderId="0" xfId="0" applyNumberFormat="1" applyFont="1" applyAlignment="1">
      <alignment horizontal="center"/>
    </xf>
    <xf numFmtId="0" fontId="117" fillId="7" borderId="1" xfId="0" applyFont="1" applyFill="1" applyBorder="1"/>
    <xf numFmtId="0" fontId="118" fillId="7" borderId="1" xfId="0" applyFont="1" applyFill="1" applyBorder="1"/>
    <xf numFmtId="0" fontId="156" fillId="0" borderId="0" xfId="0" applyFont="1"/>
    <xf numFmtId="0" fontId="157" fillId="25" borderId="123" xfId="0" applyFont="1" applyFill="1" applyBorder="1"/>
    <xf numFmtId="0" fontId="157" fillId="25" borderId="124" xfId="0" applyFont="1" applyFill="1" applyBorder="1"/>
    <xf numFmtId="0" fontId="157" fillId="25" borderId="125" xfId="0" applyFont="1" applyFill="1" applyBorder="1"/>
    <xf numFmtId="3" fontId="158" fillId="25" borderId="126" xfId="0" applyNumberFormat="1" applyFont="1" applyFill="1" applyBorder="1" applyAlignment="1">
      <alignment horizontal="center"/>
    </xf>
    <xf numFmtId="3" fontId="158" fillId="25" borderId="0" xfId="0" applyNumberFormat="1" applyFont="1" applyFill="1" applyAlignment="1">
      <alignment horizontal="center"/>
    </xf>
    <xf numFmtId="3" fontId="158" fillId="25" borderId="127" xfId="0" applyNumberFormat="1" applyFont="1" applyFill="1" applyBorder="1" applyAlignment="1">
      <alignment horizontal="center"/>
    </xf>
    <xf numFmtId="3" fontId="158" fillId="25" borderId="128" xfId="0" applyNumberFormat="1" applyFont="1" applyFill="1" applyBorder="1" applyAlignment="1">
      <alignment horizontal="center"/>
    </xf>
    <xf numFmtId="3" fontId="158" fillId="25" borderId="129" xfId="0" applyNumberFormat="1" applyFont="1" applyFill="1" applyBorder="1" applyAlignment="1">
      <alignment horizontal="center"/>
    </xf>
    <xf numFmtId="3" fontId="158" fillId="25" borderId="130" xfId="0" applyNumberFormat="1" applyFont="1" applyFill="1" applyBorder="1" applyAlignment="1">
      <alignment horizontal="right"/>
    </xf>
    <xf numFmtId="3" fontId="158" fillId="25" borderId="130" xfId="0" applyNumberFormat="1" applyFont="1" applyFill="1" applyBorder="1" applyAlignment="1" applyProtection="1">
      <alignment horizontal="right"/>
      <protection locked="0"/>
    </xf>
    <xf numFmtId="3" fontId="158" fillId="25" borderId="126" xfId="0" applyNumberFormat="1" applyFont="1" applyFill="1" applyBorder="1"/>
    <xf numFmtId="3" fontId="158" fillId="25" borderId="0" xfId="0" applyNumberFormat="1" applyFont="1" applyFill="1"/>
    <xf numFmtId="3" fontId="158" fillId="25" borderId="127" xfId="0" applyNumberFormat="1" applyFont="1" applyFill="1" applyBorder="1"/>
    <xf numFmtId="3" fontId="158" fillId="25" borderId="126" xfId="0" applyNumberFormat="1" applyFont="1" applyFill="1" applyBorder="1" applyProtection="1">
      <protection locked="0"/>
    </xf>
    <xf numFmtId="3" fontId="158" fillId="25" borderId="127" xfId="0" applyNumberFormat="1" applyFont="1" applyFill="1" applyBorder="1" applyProtection="1">
      <protection locked="0"/>
    </xf>
    <xf numFmtId="0" fontId="158" fillId="25" borderId="126" xfId="0" applyFont="1" applyFill="1" applyBorder="1"/>
    <xf numFmtId="0" fontId="158" fillId="25" borderId="127" xfId="0" applyFont="1" applyFill="1" applyBorder="1"/>
    <xf numFmtId="3" fontId="158" fillId="25" borderId="131" xfId="0" applyNumberFormat="1" applyFont="1" applyFill="1" applyBorder="1"/>
    <xf numFmtId="3" fontId="158" fillId="25" borderId="132" xfId="0" applyNumberFormat="1" applyFont="1" applyFill="1" applyBorder="1"/>
    <xf numFmtId="3" fontId="158" fillId="25" borderId="133" xfId="0" applyNumberFormat="1" applyFont="1" applyFill="1" applyBorder="1"/>
    <xf numFmtId="3" fontId="158" fillId="25" borderId="131" xfId="0" applyNumberFormat="1" applyFont="1" applyFill="1" applyBorder="1" applyProtection="1">
      <protection locked="0"/>
    </xf>
    <xf numFmtId="3" fontId="158" fillId="25" borderId="133" xfId="0" applyNumberFormat="1" applyFont="1" applyFill="1" applyBorder="1" applyProtection="1">
      <protection locked="0"/>
    </xf>
    <xf numFmtId="0" fontId="158" fillId="25" borderId="0" xfId="0" applyFont="1" applyFill="1"/>
    <xf numFmtId="37" fontId="158" fillId="25" borderId="127" xfId="0" applyNumberFormat="1" applyFont="1" applyFill="1" applyBorder="1"/>
    <xf numFmtId="37" fontId="157" fillId="26" borderId="134" xfId="0" applyNumberFormat="1" applyFont="1" applyFill="1" applyBorder="1"/>
    <xf numFmtId="172" fontId="157" fillId="26" borderId="135" xfId="0" applyNumberFormat="1" applyFont="1" applyFill="1" applyBorder="1"/>
    <xf numFmtId="37" fontId="157" fillId="26" borderId="136" xfId="0" applyNumberFormat="1" applyFont="1" applyFill="1" applyBorder="1"/>
    <xf numFmtId="0" fontId="157" fillId="26" borderId="137" xfId="0" applyFont="1" applyFill="1" applyBorder="1"/>
    <xf numFmtId="0" fontId="157" fillId="26" borderId="138" xfId="0" applyFont="1" applyFill="1" applyBorder="1"/>
    <xf numFmtId="0" fontId="157" fillId="26" borderId="139" xfId="0" applyFont="1" applyFill="1" applyBorder="1"/>
    <xf numFmtId="0" fontId="157" fillId="27" borderId="126" xfId="0" applyFont="1" applyFill="1" applyBorder="1"/>
    <xf numFmtId="0" fontId="157" fillId="27" borderId="0" xfId="0" applyFont="1" applyFill="1"/>
    <xf numFmtId="0" fontId="157" fillId="27" borderId="127" xfId="0" applyFont="1" applyFill="1" applyBorder="1"/>
    <xf numFmtId="0" fontId="158" fillId="25" borderId="0" xfId="0" applyFont="1" applyFill="1" applyAlignment="1">
      <alignment horizontal="center"/>
    </xf>
    <xf numFmtId="9" fontId="158" fillId="25" borderId="126" xfId="2" applyFont="1" applyFill="1" applyBorder="1"/>
    <xf numFmtId="37" fontId="158" fillId="25" borderId="0" xfId="0" applyNumberFormat="1" applyFont="1" applyFill="1"/>
    <xf numFmtId="37" fontId="158" fillId="25" borderId="127" xfId="0" applyNumberFormat="1" applyFont="1" applyFill="1" applyBorder="1" applyProtection="1">
      <protection locked="0"/>
    </xf>
    <xf numFmtId="9" fontId="158" fillId="25" borderId="128" xfId="2" applyFont="1" applyFill="1" applyBorder="1"/>
    <xf numFmtId="37" fontId="158" fillId="25" borderId="129" xfId="0" applyNumberFormat="1" applyFont="1" applyFill="1" applyBorder="1"/>
    <xf numFmtId="37" fontId="158" fillId="25" borderId="130" xfId="0" applyNumberFormat="1" applyFont="1" applyFill="1" applyBorder="1"/>
    <xf numFmtId="37" fontId="158" fillId="25" borderId="130" xfId="0" applyNumberFormat="1" applyFont="1" applyFill="1" applyBorder="1" applyProtection="1">
      <protection locked="0"/>
    </xf>
    <xf numFmtId="0" fontId="158" fillId="25" borderId="128" xfId="0" applyFont="1" applyFill="1" applyBorder="1"/>
    <xf numFmtId="0" fontId="158" fillId="25" borderId="129" xfId="0" applyFont="1" applyFill="1" applyBorder="1"/>
    <xf numFmtId="0" fontId="158" fillId="25" borderId="131" xfId="0" applyFont="1" applyFill="1" applyBorder="1"/>
    <xf numFmtId="0" fontId="158" fillId="25" borderId="132" xfId="0" applyFont="1" applyFill="1" applyBorder="1"/>
    <xf numFmtId="37" fontId="158" fillId="25" borderId="133" xfId="0" applyNumberFormat="1" applyFont="1" applyFill="1" applyBorder="1"/>
    <xf numFmtId="37" fontId="158" fillId="25" borderId="133" xfId="0" applyNumberFormat="1" applyFont="1" applyFill="1" applyBorder="1" applyProtection="1">
      <protection locked="0"/>
    </xf>
    <xf numFmtId="0" fontId="157" fillId="26" borderId="140" xfId="0" applyFont="1" applyFill="1" applyBorder="1" applyAlignment="1">
      <alignment horizontal="center"/>
    </xf>
    <xf numFmtId="37" fontId="157" fillId="26" borderId="141" xfId="0" applyNumberFormat="1" applyFont="1" applyFill="1" applyBorder="1"/>
    <xf numFmtId="0" fontId="158" fillId="27" borderId="128" xfId="0" applyFont="1" applyFill="1" applyBorder="1"/>
    <xf numFmtId="0" fontId="158" fillId="27" borderId="129" xfId="0" applyFont="1" applyFill="1" applyBorder="1"/>
    <xf numFmtId="37" fontId="157" fillId="27" borderId="127" xfId="0" applyNumberFormat="1" applyFont="1" applyFill="1" applyBorder="1"/>
    <xf numFmtId="0" fontId="159" fillId="25" borderId="0" xfId="0" applyFont="1" applyFill="1"/>
    <xf numFmtId="37" fontId="159" fillId="25" borderId="0" xfId="0" applyNumberFormat="1" applyFont="1" applyFill="1"/>
    <xf numFmtId="0" fontId="160" fillId="25" borderId="0" xfId="0" applyFont="1" applyFill="1"/>
    <xf numFmtId="0" fontId="161" fillId="25" borderId="0" xfId="0" applyFont="1" applyFill="1"/>
    <xf numFmtId="0" fontId="158" fillId="25" borderId="126" xfId="0" applyFont="1" applyFill="1" applyBorder="1" applyAlignment="1">
      <alignment horizontal="center"/>
    </xf>
    <xf numFmtId="0" fontId="158" fillId="25" borderId="127" xfId="0" applyFont="1" applyFill="1" applyBorder="1" applyAlignment="1">
      <alignment horizontal="center"/>
    </xf>
    <xf numFmtId="3" fontId="158" fillId="25" borderId="130" xfId="0" applyNumberFormat="1" applyFont="1" applyFill="1" applyBorder="1" applyAlignment="1" applyProtection="1">
      <alignment horizontal="center"/>
      <protection locked="0"/>
    </xf>
    <xf numFmtId="3" fontId="158" fillId="25" borderId="128" xfId="0" applyNumberFormat="1" applyFont="1" applyFill="1" applyBorder="1"/>
    <xf numFmtId="3" fontId="158" fillId="25" borderId="129" xfId="0" applyNumberFormat="1" applyFont="1" applyFill="1" applyBorder="1"/>
    <xf numFmtId="3" fontId="158" fillId="25" borderId="130" xfId="0" applyNumberFormat="1" applyFont="1" applyFill="1" applyBorder="1"/>
    <xf numFmtId="0" fontId="157" fillId="25" borderId="126" xfId="0" applyFont="1" applyFill="1" applyBorder="1"/>
    <xf numFmtId="0" fontId="157" fillId="25" borderId="0" xfId="0" applyFont="1" applyFill="1"/>
    <xf numFmtId="0" fontId="157" fillId="25" borderId="127" xfId="0" applyFont="1" applyFill="1" applyBorder="1"/>
    <xf numFmtId="0" fontId="158" fillId="25" borderId="126" xfId="0" applyFont="1" applyFill="1" applyBorder="1" applyAlignment="1">
      <alignment horizontal="right"/>
    </xf>
    <xf numFmtId="173" fontId="158" fillId="25" borderId="0" xfId="0" applyNumberFormat="1" applyFont="1" applyFill="1"/>
    <xf numFmtId="37" fontId="160" fillId="25" borderId="0" xfId="0" applyNumberFormat="1" applyFont="1" applyFill="1"/>
    <xf numFmtId="37" fontId="158" fillId="25" borderId="126" xfId="0" applyNumberFormat="1" applyFont="1" applyFill="1" applyBorder="1"/>
    <xf numFmtId="37" fontId="158" fillId="25" borderId="126" xfId="0" applyNumberFormat="1" applyFont="1" applyFill="1" applyBorder="1" applyProtection="1">
      <protection locked="0"/>
    </xf>
    <xf numFmtId="37" fontId="158" fillId="25" borderId="0" xfId="0" applyNumberFormat="1" applyFont="1" applyFill="1" applyProtection="1">
      <protection locked="0"/>
    </xf>
    <xf numFmtId="173" fontId="158" fillId="25" borderId="127" xfId="0" applyNumberFormat="1" applyFont="1" applyFill="1" applyBorder="1"/>
    <xf numFmtId="37" fontId="158" fillId="25" borderId="128" xfId="0" applyNumberFormat="1" applyFont="1" applyFill="1" applyBorder="1"/>
    <xf numFmtId="2" fontId="158" fillId="25" borderId="129" xfId="0" applyNumberFormat="1" applyFont="1" applyFill="1" applyBorder="1"/>
    <xf numFmtId="173" fontId="158" fillId="25" borderId="130" xfId="0" applyNumberFormat="1" applyFont="1" applyFill="1" applyBorder="1"/>
    <xf numFmtId="172" fontId="158" fillId="25" borderId="0" xfId="0" applyNumberFormat="1" applyFont="1" applyFill="1"/>
    <xf numFmtId="174" fontId="158" fillId="25" borderId="0" xfId="0" applyNumberFormat="1" applyFont="1" applyFill="1"/>
    <xf numFmtId="37" fontId="157" fillId="25" borderId="126" xfId="0" applyNumberFormat="1" applyFont="1" applyFill="1" applyBorder="1"/>
    <xf numFmtId="172" fontId="157" fillId="25" borderId="0" xfId="0" applyNumberFormat="1" applyFont="1" applyFill="1"/>
    <xf numFmtId="37" fontId="157" fillId="25" borderId="128" xfId="0" applyNumberFormat="1" applyFont="1" applyFill="1" applyBorder="1"/>
    <xf numFmtId="174" fontId="158" fillId="25" borderId="129" xfId="0" applyNumberFormat="1" applyFont="1" applyFill="1" applyBorder="1"/>
    <xf numFmtId="37" fontId="157" fillId="27" borderId="134" xfId="0" applyNumberFormat="1" applyFont="1" applyFill="1" applyBorder="1"/>
    <xf numFmtId="37" fontId="157" fillId="27" borderId="135" xfId="0" applyNumberFormat="1" applyFont="1" applyFill="1" applyBorder="1"/>
    <xf numFmtId="37" fontId="157" fillId="27" borderId="136" xfId="0" applyNumberFormat="1" applyFont="1" applyFill="1" applyBorder="1"/>
    <xf numFmtId="37" fontId="157" fillId="27" borderId="128" xfId="0" applyNumberFormat="1" applyFont="1" applyFill="1" applyBorder="1"/>
    <xf numFmtId="39" fontId="157" fillId="27" borderId="129" xfId="0" applyNumberFormat="1" applyFont="1" applyFill="1" applyBorder="1"/>
    <xf numFmtId="173" fontId="157" fillId="25" borderId="127" xfId="0" applyNumberFormat="1" applyFont="1" applyFill="1" applyBorder="1"/>
    <xf numFmtId="172" fontId="158" fillId="25" borderId="0" xfId="0" applyNumberFormat="1" applyFont="1" applyFill="1" applyProtection="1">
      <protection locked="0"/>
    </xf>
    <xf numFmtId="172" fontId="158" fillId="25" borderId="129" xfId="0" applyNumberFormat="1" applyFont="1" applyFill="1" applyBorder="1"/>
    <xf numFmtId="37" fontId="157" fillId="26" borderId="135" xfId="0" applyNumberFormat="1" applyFont="1" applyFill="1" applyBorder="1"/>
    <xf numFmtId="173" fontId="157" fillId="26" borderId="139" xfId="0" applyNumberFormat="1" applyFont="1" applyFill="1" applyBorder="1"/>
    <xf numFmtId="173" fontId="157" fillId="27" borderId="127" xfId="0" applyNumberFormat="1" applyFont="1" applyFill="1" applyBorder="1"/>
    <xf numFmtId="0" fontId="158" fillId="25" borderId="130" xfId="0" applyFont="1" applyFill="1" applyBorder="1"/>
    <xf numFmtId="173" fontId="158" fillId="25" borderId="0" xfId="2" applyNumberFormat="1" applyFont="1" applyFill="1"/>
    <xf numFmtId="173" fontId="158" fillId="25" borderId="132" xfId="0" applyNumberFormat="1" applyFont="1" applyFill="1" applyBorder="1"/>
    <xf numFmtId="37" fontId="158" fillId="25" borderId="131" xfId="0" applyNumberFormat="1" applyFont="1" applyFill="1" applyBorder="1" applyProtection="1">
      <protection locked="0"/>
    </xf>
    <xf numFmtId="173" fontId="157" fillId="26" borderId="135" xfId="0" applyNumberFormat="1" applyFont="1" applyFill="1" applyBorder="1"/>
    <xf numFmtId="37" fontId="157" fillId="27" borderId="126" xfId="0" applyNumberFormat="1" applyFont="1" applyFill="1" applyBorder="1"/>
    <xf numFmtId="172" fontId="157" fillId="27" borderId="0" xfId="0" applyNumberFormat="1" applyFont="1" applyFill="1"/>
    <xf numFmtId="37" fontId="157" fillId="25" borderId="0" xfId="0" applyNumberFormat="1" applyFont="1" applyFill="1"/>
    <xf numFmtId="0" fontId="158" fillId="26" borderId="142" xfId="0" applyFont="1" applyFill="1" applyBorder="1"/>
    <xf numFmtId="0" fontId="158" fillId="26" borderId="143" xfId="0" applyFont="1" applyFill="1" applyBorder="1"/>
    <xf numFmtId="37" fontId="157" fillId="26" borderId="144" xfId="0" applyNumberFormat="1" applyFont="1" applyFill="1" applyBorder="1"/>
    <xf numFmtId="0" fontId="160" fillId="25" borderId="0" xfId="0" applyFont="1" applyFill="1" applyAlignment="1">
      <alignment horizontal="center"/>
    </xf>
    <xf numFmtId="0" fontId="160" fillId="25" borderId="138" xfId="0" applyFont="1" applyFill="1" applyBorder="1" applyAlignment="1">
      <alignment horizontal="center"/>
    </xf>
    <xf numFmtId="37" fontId="160" fillId="25" borderId="138" xfId="0" applyNumberFormat="1" applyFont="1" applyFill="1" applyBorder="1" applyAlignment="1">
      <alignment horizontal="center"/>
    </xf>
    <xf numFmtId="0" fontId="158" fillId="25" borderId="145" xfId="0" applyFont="1" applyFill="1" applyBorder="1" applyAlignment="1">
      <alignment horizontal="center"/>
    </xf>
    <xf numFmtId="0" fontId="158" fillId="25" borderId="129" xfId="0" applyFont="1" applyFill="1" applyBorder="1" applyAlignment="1">
      <alignment horizontal="center"/>
    </xf>
    <xf numFmtId="0" fontId="158" fillId="25" borderId="146" xfId="0" applyFont="1" applyFill="1" applyBorder="1" applyAlignment="1">
      <alignment horizontal="center"/>
    </xf>
    <xf numFmtId="37" fontId="162" fillId="25" borderId="145" xfId="0" applyNumberFormat="1" applyFont="1" applyFill="1" applyBorder="1"/>
    <xf numFmtId="37" fontId="162" fillId="25" borderId="129" xfId="0" applyNumberFormat="1" applyFont="1" applyFill="1" applyBorder="1"/>
    <xf numFmtId="37" fontId="162" fillId="25" borderId="146" xfId="0" applyNumberFormat="1" applyFont="1" applyFill="1" applyBorder="1"/>
    <xf numFmtId="37" fontId="163" fillId="26" borderId="145" xfId="0" applyNumberFormat="1" applyFont="1" applyFill="1" applyBorder="1"/>
    <xf numFmtId="37" fontId="163" fillId="26" borderId="129" xfId="0" applyNumberFormat="1" applyFont="1" applyFill="1" applyBorder="1"/>
    <xf numFmtId="37" fontId="163" fillId="26" borderId="146" xfId="0" applyNumberFormat="1" applyFont="1" applyFill="1" applyBorder="1"/>
    <xf numFmtId="37" fontId="162" fillId="25" borderId="147" xfId="0" applyNumberFormat="1" applyFont="1" applyFill="1" applyBorder="1"/>
    <xf numFmtId="0" fontId="162" fillId="25" borderId="0" xfId="0" applyFont="1" applyFill="1"/>
    <xf numFmtId="37" fontId="162" fillId="25" borderId="148" xfId="0" applyNumberFormat="1" applyFont="1" applyFill="1" applyBorder="1"/>
    <xf numFmtId="173" fontId="162" fillId="25" borderId="147" xfId="2" applyNumberFormat="1" applyFont="1" applyFill="1" applyBorder="1"/>
    <xf numFmtId="172" fontId="162" fillId="25" borderId="0" xfId="0" applyNumberFormat="1" applyFont="1" applyFill="1"/>
    <xf numFmtId="0" fontId="162" fillId="25" borderId="147" xfId="0" applyFont="1" applyFill="1" applyBorder="1"/>
    <xf numFmtId="173" fontId="162" fillId="25" borderId="145" xfId="2" applyNumberFormat="1" applyFont="1" applyFill="1" applyBorder="1"/>
    <xf numFmtId="172" fontId="162" fillId="25" borderId="129" xfId="0" applyNumberFormat="1" applyFont="1" applyFill="1" applyBorder="1"/>
    <xf numFmtId="0" fontId="162" fillId="25" borderId="145" xfId="0" applyFont="1" applyFill="1" applyBorder="1"/>
    <xf numFmtId="37" fontId="162" fillId="25" borderId="148" xfId="0" applyNumberFormat="1" applyFont="1" applyFill="1" applyBorder="1" applyProtection="1">
      <protection locked="0"/>
    </xf>
    <xf numFmtId="173" fontId="162" fillId="25" borderId="129" xfId="2" applyNumberFormat="1" applyFont="1" applyFill="1" applyBorder="1"/>
    <xf numFmtId="173" fontId="162" fillId="25" borderId="0" xfId="2" applyNumberFormat="1" applyFont="1" applyFill="1"/>
    <xf numFmtId="0" fontId="162" fillId="25" borderId="149" xfId="0" applyFont="1" applyFill="1" applyBorder="1"/>
    <xf numFmtId="172" fontId="162" fillId="25" borderId="132" xfId="0" applyNumberFormat="1" applyFont="1" applyFill="1" applyBorder="1"/>
    <xf numFmtId="37" fontId="162" fillId="25" borderId="150" xfId="0" applyNumberFormat="1" applyFont="1" applyFill="1" applyBorder="1"/>
    <xf numFmtId="37" fontId="162" fillId="25" borderId="146" xfId="0" applyNumberFormat="1" applyFont="1" applyFill="1" applyBorder="1" applyProtection="1">
      <protection locked="0"/>
    </xf>
    <xf numFmtId="0" fontId="164" fillId="25" borderId="147" xfId="0" applyFont="1" applyFill="1" applyBorder="1"/>
    <xf numFmtId="0" fontId="164" fillId="25" borderId="0" xfId="0" applyFont="1" applyFill="1"/>
    <xf numFmtId="37" fontId="164" fillId="25" borderId="148" xfId="0" applyNumberFormat="1" applyFont="1" applyFill="1" applyBorder="1"/>
    <xf numFmtId="173" fontId="163" fillId="25" borderId="147" xfId="0" applyNumberFormat="1" applyFont="1" applyFill="1" applyBorder="1"/>
    <xf numFmtId="0" fontId="163" fillId="25" borderId="0" xfId="0" applyFont="1" applyFill="1"/>
    <xf numFmtId="173" fontId="163" fillId="25" borderId="145" xfId="0" applyNumberFormat="1" applyFont="1" applyFill="1" applyBorder="1"/>
    <xf numFmtId="0" fontId="163" fillId="26" borderId="151" xfId="0" applyFont="1" applyFill="1" applyBorder="1" applyAlignment="1">
      <alignment horizontal="center"/>
    </xf>
    <xf numFmtId="173" fontId="163" fillId="26" borderId="152" xfId="0" applyNumberFormat="1" applyFont="1" applyFill="1" applyBorder="1"/>
    <xf numFmtId="37" fontId="163" fillId="26" borderId="153" xfId="0" applyNumberFormat="1" applyFont="1" applyFill="1" applyBorder="1"/>
    <xf numFmtId="0" fontId="163" fillId="26" borderId="154" xfId="0" applyFont="1" applyFill="1" applyBorder="1" applyAlignment="1">
      <alignment horizontal="center"/>
    </xf>
    <xf numFmtId="173" fontId="163" fillId="26" borderId="143" xfId="0" applyNumberFormat="1" applyFont="1" applyFill="1" applyBorder="1"/>
    <xf numFmtId="37" fontId="163" fillId="26" borderId="155" xfId="0" applyNumberFormat="1" applyFont="1" applyFill="1" applyBorder="1"/>
    <xf numFmtId="39" fontId="162" fillId="25" borderId="0" xfId="0" applyNumberFormat="1" applyFont="1" applyFill="1"/>
    <xf numFmtId="0" fontId="163" fillId="26" borderId="156" xfId="0" applyFont="1" applyFill="1" applyBorder="1" applyAlignment="1">
      <alignment horizontal="center"/>
    </xf>
    <xf numFmtId="173" fontId="163" fillId="26" borderId="156" xfId="0" applyNumberFormat="1" applyFont="1" applyFill="1" applyBorder="1"/>
    <xf numFmtId="37" fontId="163" fillId="26" borderId="156" xfId="0" applyNumberFormat="1" applyFont="1" applyFill="1" applyBorder="1"/>
    <xf numFmtId="0" fontId="163" fillId="26" borderId="157" xfId="0" applyFont="1" applyFill="1" applyBorder="1" applyAlignment="1">
      <alignment horizontal="center"/>
    </xf>
    <xf numFmtId="37" fontId="163" fillId="26" borderId="158" xfId="0" applyNumberFormat="1" applyFont="1" applyFill="1" applyBorder="1"/>
    <xf numFmtId="0" fontId="166" fillId="25" borderId="0" xfId="0" applyFont="1" applyFill="1"/>
    <xf numFmtId="0" fontId="166" fillId="25" borderId="147" xfId="0" applyFont="1" applyFill="1" applyBorder="1"/>
    <xf numFmtId="0" fontId="166" fillId="25" borderId="148" xfId="0" applyFont="1" applyFill="1" applyBorder="1"/>
    <xf numFmtId="37" fontId="162" fillId="25" borderId="0" xfId="0" applyNumberFormat="1" applyFont="1" applyFill="1"/>
    <xf numFmtId="0" fontId="160" fillId="25" borderId="147" xfId="0" applyFont="1" applyFill="1" applyBorder="1"/>
    <xf numFmtId="0" fontId="158" fillId="25" borderId="147" xfId="0" applyFont="1" applyFill="1" applyBorder="1"/>
    <xf numFmtId="0" fontId="157" fillId="25" borderId="147" xfId="0" applyFont="1" applyFill="1" applyBorder="1"/>
    <xf numFmtId="0" fontId="163" fillId="26" borderId="159" xfId="0" applyFont="1" applyFill="1" applyBorder="1" applyAlignment="1">
      <alignment horizontal="center"/>
    </xf>
    <xf numFmtId="173" fontId="163" fillId="26" borderId="159" xfId="0" applyNumberFormat="1" applyFont="1" applyFill="1" applyBorder="1"/>
    <xf numFmtId="37" fontId="163" fillId="26" borderId="159" xfId="0" applyNumberFormat="1" applyFont="1" applyFill="1" applyBorder="1"/>
    <xf numFmtId="0" fontId="163" fillId="26" borderId="160" xfId="0" applyFont="1" applyFill="1" applyBorder="1" applyAlignment="1">
      <alignment horizontal="center"/>
    </xf>
    <xf numFmtId="37" fontId="163" fillId="26" borderId="161" xfId="0" applyNumberFormat="1" applyFont="1" applyFill="1" applyBorder="1"/>
    <xf numFmtId="0" fontId="149" fillId="28" borderId="1" xfId="0" applyFont="1" applyFill="1" applyBorder="1"/>
    <xf numFmtId="0" fontId="149" fillId="28" borderId="1" xfId="0" applyFont="1" applyFill="1" applyBorder="1" applyAlignment="1">
      <alignment horizontal="center" vertical="center"/>
    </xf>
    <xf numFmtId="0" fontId="149" fillId="28" borderId="1" xfId="0" applyFont="1" applyFill="1" applyBorder="1" applyAlignment="1">
      <alignment horizontal="right"/>
    </xf>
    <xf numFmtId="0" fontId="149" fillId="28" borderId="1" xfId="0" applyFont="1" applyFill="1" applyBorder="1" applyAlignment="1">
      <alignment vertical="center"/>
    </xf>
    <xf numFmtId="43" fontId="127" fillId="0" borderId="0" xfId="1" applyFont="1"/>
    <xf numFmtId="37" fontId="128" fillId="0" borderId="21" xfId="0" applyNumberFormat="1" applyFont="1" applyBorder="1"/>
    <xf numFmtId="37" fontId="129" fillId="0" borderId="1" xfId="0" applyNumberFormat="1" applyFont="1" applyBorder="1"/>
    <xf numFmtId="0" fontId="117" fillId="0" borderId="162" xfId="0" applyFont="1" applyBorder="1" applyAlignment="1">
      <alignment horizontal="center" vertical="center"/>
    </xf>
    <xf numFmtId="0" fontId="118" fillId="0" borderId="164" xfId="0" applyFont="1" applyBorder="1" applyAlignment="1">
      <alignment horizontal="center" vertical="center"/>
    </xf>
    <xf numFmtId="167" fontId="117" fillId="0" borderId="165" xfId="0" applyNumberFormat="1" applyFont="1" applyBorder="1" applyAlignment="1">
      <alignment horizontal="center" vertical="center"/>
    </xf>
    <xf numFmtId="167" fontId="118" fillId="0" borderId="165" xfId="0" applyNumberFormat="1" applyFont="1" applyBorder="1" applyAlignment="1">
      <alignment horizontal="center" vertical="center"/>
    </xf>
    <xf numFmtId="0" fontId="118" fillId="0" borderId="166" xfId="0" applyFont="1" applyBorder="1" applyAlignment="1">
      <alignment horizontal="center" vertical="center"/>
    </xf>
    <xf numFmtId="167" fontId="118" fillId="0" borderId="167" xfId="0" applyNumberFormat="1" applyFont="1" applyBorder="1" applyAlignment="1">
      <alignment horizontal="center" vertical="center"/>
    </xf>
    <xf numFmtId="0" fontId="157" fillId="25" borderId="123" xfId="0" applyFont="1" applyFill="1" applyBorder="1" applyAlignment="1">
      <alignment horizontal="center"/>
    </xf>
    <xf numFmtId="0" fontId="157" fillId="25" borderId="124" xfId="0" applyFont="1" applyFill="1" applyBorder="1" applyAlignment="1">
      <alignment horizontal="center"/>
    </xf>
    <xf numFmtId="0" fontId="157" fillId="25" borderId="125" xfId="0" applyFont="1" applyFill="1" applyBorder="1" applyAlignment="1">
      <alignment horizontal="center"/>
    </xf>
    <xf numFmtId="0" fontId="122" fillId="0" borderId="14" xfId="0" applyFont="1" applyBorder="1" applyAlignment="1">
      <alignment horizontal="center"/>
    </xf>
    <xf numFmtId="0" fontId="125" fillId="0" borderId="14" xfId="0" applyFont="1" applyBorder="1"/>
    <xf numFmtId="167" fontId="117" fillId="0" borderId="1" xfId="0" applyNumberFormat="1" applyFont="1" applyBorder="1" applyAlignment="1">
      <alignment horizontal="center" vertical="center"/>
    </xf>
    <xf numFmtId="167" fontId="118" fillId="0" borderId="1" xfId="0" applyNumberFormat="1" applyFont="1" applyBorder="1" applyAlignment="1">
      <alignment horizontal="center" vertical="center"/>
    </xf>
    <xf numFmtId="0" fontId="145" fillId="0" borderId="168" xfId="0" applyFont="1" applyBorder="1" applyAlignment="1">
      <alignment horizontal="center" vertical="center"/>
    </xf>
    <xf numFmtId="0" fontId="142" fillId="0" borderId="163" xfId="0" applyFont="1" applyBorder="1" applyAlignment="1">
      <alignment horizontal="center" vertical="center"/>
    </xf>
    <xf numFmtId="167" fontId="118" fillId="0" borderId="169" xfId="0" applyNumberFormat="1" applyFont="1" applyBorder="1" applyAlignment="1">
      <alignment horizontal="center" vertical="center"/>
    </xf>
    <xf numFmtId="173" fontId="131" fillId="0" borderId="8" xfId="0" applyNumberFormat="1" applyFont="1" applyBorder="1" applyAlignment="1">
      <alignment vertical="center"/>
    </xf>
    <xf numFmtId="0" fontId="167" fillId="0" borderId="0" xfId="0" applyFont="1"/>
    <xf numFmtId="0" fontId="167" fillId="0" borderId="0" xfId="0" applyFont="1" applyAlignment="1">
      <alignment horizontal="center"/>
    </xf>
    <xf numFmtId="0" fontId="167" fillId="0" borderId="0" xfId="0" applyFont="1" applyAlignment="1">
      <alignment horizontal="right"/>
    </xf>
    <xf numFmtId="0" fontId="128" fillId="0" borderId="1" xfId="0" applyFont="1" applyBorder="1"/>
    <xf numFmtId="0" fontId="128" fillId="0" borderId="20" xfId="0" applyFont="1" applyBorder="1"/>
    <xf numFmtId="14" fontId="119" fillId="0" borderId="0" xfId="0" applyNumberFormat="1" applyFont="1" applyAlignment="1">
      <alignment horizontal="left"/>
    </xf>
    <xf numFmtId="0" fontId="118" fillId="0" borderId="162" xfId="0" applyFont="1" applyBorder="1"/>
    <xf numFmtId="0" fontId="144" fillId="0" borderId="168" xfId="0" applyFont="1" applyBorder="1"/>
    <xf numFmtId="0" fontId="118" fillId="0" borderId="163" xfId="0" applyFont="1" applyBorder="1"/>
    <xf numFmtId="0" fontId="117" fillId="0" borderId="164" xfId="0" applyFont="1" applyBorder="1" applyAlignment="1">
      <alignment horizontal="left"/>
    </xf>
    <xf numFmtId="167" fontId="117" fillId="0" borderId="1" xfId="0" applyNumberFormat="1" applyFont="1" applyBorder="1" applyAlignment="1">
      <alignment horizontal="center"/>
    </xf>
    <xf numFmtId="0" fontId="118" fillId="0" borderId="165" xfId="0" applyFont="1" applyBorder="1"/>
    <xf numFmtId="167" fontId="118" fillId="0" borderId="1" xfId="0" applyNumberFormat="1" applyFont="1" applyBorder="1" applyAlignment="1">
      <alignment horizontal="right"/>
    </xf>
    <xf numFmtId="0" fontId="118" fillId="0" borderId="164" xfId="0" applyFont="1" applyBorder="1"/>
    <xf numFmtId="0" fontId="118" fillId="0" borderId="1" xfId="0" applyFont="1" applyBorder="1"/>
    <xf numFmtId="0" fontId="117" fillId="0" borderId="166" xfId="0" applyFont="1" applyBorder="1" applyAlignment="1">
      <alignment horizontal="left"/>
    </xf>
    <xf numFmtId="167" fontId="118" fillId="0" borderId="169" xfId="0" applyNumberFormat="1" applyFont="1" applyBorder="1" applyAlignment="1">
      <alignment horizontal="right"/>
    </xf>
    <xf numFmtId="175" fontId="119" fillId="0" borderId="0" xfId="0" applyNumberFormat="1" applyFont="1"/>
    <xf numFmtId="3" fontId="0" fillId="0" borderId="0" xfId="0" applyNumberFormat="1"/>
    <xf numFmtId="179" fontId="119" fillId="0" borderId="0" xfId="3" applyNumberFormat="1" applyFont="1"/>
    <xf numFmtId="179" fontId="119" fillId="10" borderId="1" xfId="3" applyNumberFormat="1" applyFont="1" applyFill="1" applyBorder="1" applyAlignment="1">
      <alignment horizontal="center" vertical="center"/>
    </xf>
    <xf numFmtId="179" fontId="119" fillId="10" borderId="1" xfId="3" applyNumberFormat="1" applyFont="1" applyFill="1" applyBorder="1" applyAlignment="1">
      <alignment horizontal="center"/>
    </xf>
    <xf numFmtId="17" fontId="127" fillId="0" borderId="0" xfId="0" applyNumberFormat="1" applyFont="1" applyAlignment="1">
      <alignment horizontal="right"/>
    </xf>
    <xf numFmtId="10" fontId="0" fillId="0" borderId="0" xfId="0" applyNumberFormat="1"/>
    <xf numFmtId="10" fontId="118" fillId="0" borderId="165" xfId="0" applyNumberFormat="1" applyFont="1" applyBorder="1" applyAlignment="1">
      <alignment horizontal="center"/>
    </xf>
    <xf numFmtId="0" fontId="119" fillId="30" borderId="0" xfId="0" applyFont="1" applyFill="1" applyAlignment="1">
      <alignment horizontal="center"/>
    </xf>
    <xf numFmtId="0" fontId="119" fillId="31" borderId="0" xfId="0" applyFont="1" applyFill="1" applyAlignment="1">
      <alignment horizontal="center"/>
    </xf>
    <xf numFmtId="37" fontId="129" fillId="0" borderId="105" xfId="0" applyNumberFormat="1" applyFont="1" applyBorder="1"/>
    <xf numFmtId="170" fontId="128" fillId="0" borderId="0" xfId="1" applyNumberFormat="1" applyFont="1"/>
    <xf numFmtId="0" fontId="0" fillId="32" borderId="0" xfId="0" applyFill="1"/>
    <xf numFmtId="49" fontId="113" fillId="0" borderId="1" xfId="10" applyNumberFormat="1" applyAlignment="1">
      <alignment horizontal="left" vertical="center"/>
    </xf>
    <xf numFmtId="43" fontId="113" fillId="0" borderId="1" xfId="1" applyFont="1" applyBorder="1" applyAlignment="1">
      <alignment horizontal="left" vertical="center"/>
    </xf>
    <xf numFmtId="37" fontId="0" fillId="0" borderId="0" xfId="0" applyNumberFormat="1"/>
    <xf numFmtId="0" fontId="155" fillId="22" borderId="0" xfId="0" applyFont="1" applyFill="1" applyAlignment="1">
      <alignment horizontal="left" vertical="top"/>
    </xf>
    <xf numFmtId="3" fontId="121" fillId="0" borderId="0" xfId="0" applyNumberFormat="1" applyFont="1"/>
    <xf numFmtId="0" fontId="82" fillId="29" borderId="1" xfId="2755" applyFill="1"/>
    <xf numFmtId="180" fontId="82" fillId="29" borderId="1" xfId="2755" applyNumberFormat="1" applyFill="1" applyAlignment="1">
      <alignment horizontal="right" vertical="center"/>
    </xf>
    <xf numFmtId="181" fontId="82" fillId="29" borderId="1" xfId="2755" applyNumberFormat="1" applyFill="1" applyAlignment="1">
      <alignment horizontal="right" vertical="center"/>
    </xf>
    <xf numFmtId="49" fontId="82" fillId="29" borderId="1" xfId="2755" applyNumberFormat="1" applyFill="1" applyAlignment="1">
      <alignment horizontal="left" vertical="center"/>
    </xf>
    <xf numFmtId="181" fontId="78" fillId="30" borderId="1" xfId="2811" applyNumberFormat="1" applyFill="1" applyAlignment="1">
      <alignment horizontal="right" vertical="center"/>
    </xf>
    <xf numFmtId="0" fontId="78" fillId="0" borderId="1" xfId="2811"/>
    <xf numFmtId="49" fontId="169" fillId="0" borderId="1" xfId="2811" applyNumberFormat="1" applyFont="1" applyAlignment="1">
      <alignment horizontal="left" vertical="center"/>
    </xf>
    <xf numFmtId="49" fontId="78" fillId="0" borderId="1" xfId="2811" applyNumberFormat="1" applyAlignment="1">
      <alignment horizontal="left" vertical="center"/>
    </xf>
    <xf numFmtId="180" fontId="169" fillId="0" borderId="1" xfId="2811" applyNumberFormat="1" applyFont="1" applyAlignment="1">
      <alignment horizontal="right" vertical="center"/>
    </xf>
    <xf numFmtId="180" fontId="78" fillId="0" borderId="1" xfId="2811" applyNumberFormat="1" applyAlignment="1">
      <alignment horizontal="right" vertical="center"/>
    </xf>
    <xf numFmtId="181" fontId="169" fillId="0" borderId="1" xfId="2811" applyNumberFormat="1" applyFont="1" applyAlignment="1">
      <alignment horizontal="right" vertical="center"/>
    </xf>
    <xf numFmtId="181" fontId="78" fillId="0" borderId="1" xfId="2811" applyNumberFormat="1" applyAlignment="1">
      <alignment horizontal="right" vertical="center"/>
    </xf>
    <xf numFmtId="49" fontId="142" fillId="0" borderId="1" xfId="4224" applyNumberFormat="1" applyFont="1" applyAlignment="1">
      <alignment horizontal="center" vertical="center"/>
    </xf>
    <xf numFmtId="181" fontId="78" fillId="30" borderId="1" xfId="5565" applyNumberFormat="1" applyFill="1" applyAlignment="1">
      <alignment horizontal="right" vertical="center"/>
    </xf>
    <xf numFmtId="0" fontId="78" fillId="0" borderId="1" xfId="5565"/>
    <xf numFmtId="49" fontId="169" fillId="0" borderId="1" xfId="5565" applyNumberFormat="1" applyFont="1" applyAlignment="1">
      <alignment horizontal="left" vertical="center"/>
    </xf>
    <xf numFmtId="49" fontId="78" fillId="0" borderId="1" xfId="5565" applyNumberFormat="1" applyAlignment="1">
      <alignment horizontal="left" vertical="center"/>
    </xf>
    <xf numFmtId="180" fontId="169" fillId="0" borderId="1" xfId="5565" applyNumberFormat="1" applyFont="1" applyAlignment="1">
      <alignment horizontal="right" vertical="center"/>
    </xf>
    <xf numFmtId="180" fontId="78" fillId="0" borderId="1" xfId="5565" applyNumberFormat="1" applyAlignment="1">
      <alignment horizontal="right" vertical="center"/>
    </xf>
    <xf numFmtId="181" fontId="169" fillId="0" borderId="1" xfId="5565" applyNumberFormat="1" applyFont="1" applyAlignment="1">
      <alignment horizontal="right" vertical="center"/>
    </xf>
    <xf numFmtId="181" fontId="78" fillId="0" borderId="1" xfId="5565" applyNumberFormat="1" applyAlignment="1">
      <alignment horizontal="right" vertical="center"/>
    </xf>
    <xf numFmtId="49" fontId="142" fillId="0" borderId="1" xfId="5551" applyNumberFormat="1" applyFont="1" applyAlignment="1">
      <alignment horizontal="center" vertical="center"/>
    </xf>
    <xf numFmtId="165" fontId="128" fillId="0" borderId="8" xfId="0" applyNumberFormat="1" applyFont="1" applyBorder="1"/>
    <xf numFmtId="165" fontId="127" fillId="0" borderId="0" xfId="0" applyNumberFormat="1" applyFont="1"/>
    <xf numFmtId="3" fontId="128" fillId="0" borderId="20" xfId="0" applyNumberFormat="1" applyFont="1" applyBorder="1"/>
    <xf numFmtId="173" fontId="128" fillId="0" borderId="0" xfId="2" applyNumberFormat="1" applyFont="1"/>
    <xf numFmtId="173" fontId="129" fillId="0" borderId="14" xfId="2" applyNumberFormat="1" applyFont="1" applyBorder="1"/>
    <xf numFmtId="173" fontId="129" fillId="0" borderId="0" xfId="2" applyNumberFormat="1" applyFont="1"/>
    <xf numFmtId="10" fontId="118" fillId="0" borderId="167" xfId="0" applyNumberFormat="1" applyFont="1" applyBorder="1" applyAlignment="1">
      <alignment horizontal="center"/>
    </xf>
    <xf numFmtId="0" fontId="63" fillId="0" borderId="0" xfId="0" applyFont="1"/>
    <xf numFmtId="9" fontId="128" fillId="0" borderId="0" xfId="2" applyFont="1" applyAlignment="1">
      <alignment horizontal="right"/>
    </xf>
    <xf numFmtId="9" fontId="128" fillId="0" borderId="0" xfId="2" applyFont="1"/>
    <xf numFmtId="9" fontId="128" fillId="0" borderId="8" xfId="2" applyFont="1" applyFill="1" applyBorder="1"/>
    <xf numFmtId="173" fontId="128" fillId="0" borderId="0" xfId="2" applyNumberFormat="1" applyFont="1" applyFill="1"/>
    <xf numFmtId="9" fontId="130" fillId="0" borderId="0" xfId="2" applyFont="1"/>
    <xf numFmtId="0" fontId="56" fillId="0" borderId="0" xfId="0" applyFont="1"/>
    <xf numFmtId="0" fontId="131" fillId="3" borderId="119" xfId="0" applyFont="1" applyFill="1" applyBorder="1"/>
    <xf numFmtId="0" fontId="131" fillId="3" borderId="120" xfId="0" applyFont="1" applyFill="1" applyBorder="1"/>
    <xf numFmtId="0" fontId="131" fillId="3" borderId="120" xfId="0" applyFont="1" applyFill="1" applyBorder="1" applyAlignment="1">
      <alignment horizontal="center"/>
    </xf>
    <xf numFmtId="173" fontId="131" fillId="3" borderId="120" xfId="0" applyNumberFormat="1" applyFont="1" applyFill="1" applyBorder="1"/>
    <xf numFmtId="37" fontId="131" fillId="3" borderId="120" xfId="0" applyNumberFormat="1" applyFont="1" applyFill="1" applyBorder="1"/>
    <xf numFmtId="173" fontId="131" fillId="3" borderId="121" xfId="0" applyNumberFormat="1" applyFont="1" applyFill="1" applyBorder="1"/>
    <xf numFmtId="9" fontId="131" fillId="3" borderId="103" xfId="2" applyFont="1" applyFill="1" applyBorder="1"/>
    <xf numFmtId="9" fontId="128" fillId="0" borderId="14" xfId="2" applyFont="1" applyBorder="1" applyAlignment="1">
      <alignment horizontal="right"/>
    </xf>
    <xf numFmtId="0" fontId="34" fillId="0" borderId="0" xfId="0" applyFont="1"/>
    <xf numFmtId="3" fontId="44" fillId="0" borderId="0" xfId="0" applyNumberFormat="1" applyFont="1"/>
    <xf numFmtId="173" fontId="128" fillId="0" borderId="1" xfId="0" applyNumberFormat="1" applyFont="1" applyBorder="1"/>
    <xf numFmtId="0" fontId="158" fillId="25" borderId="171" xfId="0" applyFont="1" applyFill="1" applyBorder="1"/>
    <xf numFmtId="0" fontId="157" fillId="25" borderId="171" xfId="0" applyFont="1" applyFill="1" applyBorder="1"/>
    <xf numFmtId="3" fontId="157" fillId="25" borderId="171" xfId="0" applyNumberFormat="1" applyFont="1" applyFill="1" applyBorder="1"/>
    <xf numFmtId="3" fontId="157" fillId="25" borderId="172" xfId="0" applyNumberFormat="1" applyFont="1" applyFill="1" applyBorder="1"/>
    <xf numFmtId="3" fontId="157" fillId="25" borderId="173" xfId="0" applyNumberFormat="1" applyFont="1" applyFill="1" applyBorder="1"/>
    <xf numFmtId="0" fontId="157" fillId="25" borderId="131" xfId="0" applyFont="1" applyFill="1" applyBorder="1"/>
    <xf numFmtId="3" fontId="158" fillId="25" borderId="171" xfId="0" applyNumberFormat="1" applyFont="1" applyFill="1" applyBorder="1"/>
    <xf numFmtId="3" fontId="158" fillId="25" borderId="172" xfId="0" applyNumberFormat="1" applyFont="1" applyFill="1" applyBorder="1"/>
    <xf numFmtId="3" fontId="158" fillId="25" borderId="173" xfId="0" applyNumberFormat="1" applyFont="1" applyFill="1" applyBorder="1"/>
    <xf numFmtId="0" fontId="157" fillId="25" borderId="128" xfId="0" applyFont="1" applyFill="1" applyBorder="1"/>
    <xf numFmtId="0" fontId="157" fillId="26" borderId="134" xfId="0" applyFont="1" applyFill="1" applyBorder="1"/>
    <xf numFmtId="0" fontId="157" fillId="25" borderId="126" xfId="0" applyFont="1" applyFill="1" applyBorder="1" applyAlignment="1">
      <alignment horizontal="left"/>
    </xf>
    <xf numFmtId="0" fontId="157" fillId="26" borderId="174" xfId="0" applyFont="1" applyFill="1" applyBorder="1"/>
    <xf numFmtId="0" fontId="157" fillId="26" borderId="174" xfId="0" applyFont="1" applyFill="1" applyBorder="1" applyAlignment="1">
      <alignment horizontal="center"/>
    </xf>
    <xf numFmtId="173" fontId="157" fillId="26" borderId="175" xfId="0" applyNumberFormat="1" applyFont="1" applyFill="1" applyBorder="1"/>
    <xf numFmtId="37" fontId="157" fillId="26" borderId="176" xfId="0" applyNumberFormat="1" applyFont="1" applyFill="1" applyBorder="1"/>
    <xf numFmtId="0" fontId="162" fillId="25" borderId="126" xfId="0" applyFont="1" applyFill="1" applyBorder="1"/>
    <xf numFmtId="0" fontId="162" fillId="25" borderId="128" xfId="0" applyFont="1" applyFill="1" applyBorder="1"/>
    <xf numFmtId="0" fontId="158" fillId="25" borderId="172" xfId="0" applyFont="1" applyFill="1" applyBorder="1"/>
    <xf numFmtId="37" fontId="158" fillId="25" borderId="173" xfId="0" applyNumberFormat="1" applyFont="1" applyFill="1" applyBorder="1"/>
    <xf numFmtId="37" fontId="158" fillId="25" borderId="173" xfId="0" applyNumberFormat="1" applyFont="1" applyFill="1" applyBorder="1" applyProtection="1">
      <protection locked="0"/>
    </xf>
    <xf numFmtId="0" fontId="162" fillId="27" borderId="126" xfId="0" applyFont="1" applyFill="1" applyBorder="1"/>
    <xf numFmtId="0" fontId="157" fillId="26" borderId="177" xfId="0" applyFont="1" applyFill="1" applyBorder="1"/>
    <xf numFmtId="37" fontId="157" fillId="26" borderId="178" xfId="0" applyNumberFormat="1" applyFont="1" applyFill="1" applyBorder="1"/>
    <xf numFmtId="0" fontId="157" fillId="26" borderId="170" xfId="0" applyFont="1" applyFill="1" applyBorder="1"/>
    <xf numFmtId="173" fontId="157" fillId="26" borderId="179" xfId="0" applyNumberFormat="1" applyFont="1" applyFill="1" applyBorder="1"/>
    <xf numFmtId="0" fontId="157" fillId="26" borderId="180" xfId="0" applyFont="1" applyFill="1" applyBorder="1"/>
    <xf numFmtId="0" fontId="158" fillId="26" borderId="180" xfId="0" applyFont="1" applyFill="1" applyBorder="1"/>
    <xf numFmtId="10" fontId="158" fillId="26" borderId="181" xfId="2" applyNumberFormat="1" applyFont="1" applyFill="1" applyBorder="1"/>
    <xf numFmtId="37" fontId="157" fillId="26" borderId="182" xfId="0" applyNumberFormat="1" applyFont="1" applyFill="1" applyBorder="1"/>
    <xf numFmtId="0" fontId="158" fillId="26" borderId="181" xfId="0" applyFont="1" applyFill="1" applyBorder="1"/>
    <xf numFmtId="0" fontId="171" fillId="25" borderId="0" xfId="0" applyFont="1" applyFill="1"/>
    <xf numFmtId="171" fontId="160" fillId="25" borderId="0" xfId="0" applyNumberFormat="1" applyFont="1" applyFill="1" applyAlignment="1">
      <alignment horizontal="left"/>
    </xf>
    <xf numFmtId="173" fontId="158" fillId="25" borderId="126" xfId="2" applyNumberFormat="1" applyFont="1" applyFill="1" applyBorder="1"/>
    <xf numFmtId="0" fontId="157" fillId="26" borderId="177" xfId="0" applyFont="1" applyFill="1" applyBorder="1" applyAlignment="1">
      <alignment horizontal="center"/>
    </xf>
    <xf numFmtId="173" fontId="157" fillId="26" borderId="183" xfId="0" applyNumberFormat="1" applyFont="1" applyFill="1" applyBorder="1"/>
    <xf numFmtId="10" fontId="157" fillId="26" borderId="181" xfId="2" applyNumberFormat="1" applyFont="1" applyFill="1" applyBorder="1"/>
    <xf numFmtId="0" fontId="157" fillId="26" borderId="181" xfId="0" applyFont="1" applyFill="1" applyBorder="1"/>
    <xf numFmtId="37" fontId="158" fillId="25" borderId="171" xfId="0" applyNumberFormat="1" applyFont="1" applyFill="1" applyBorder="1"/>
    <xf numFmtId="37" fontId="158" fillId="25" borderId="172" xfId="0" applyNumberFormat="1" applyFont="1" applyFill="1" applyBorder="1"/>
    <xf numFmtId="37" fontId="158" fillId="25" borderId="171" xfId="0" applyNumberFormat="1" applyFont="1" applyFill="1" applyBorder="1" applyProtection="1">
      <protection locked="0"/>
    </xf>
    <xf numFmtId="37" fontId="158" fillId="25" borderId="172" xfId="0" applyNumberFormat="1" applyFont="1" applyFill="1" applyBorder="1" applyProtection="1">
      <protection locked="0"/>
    </xf>
    <xf numFmtId="0" fontId="157" fillId="27" borderId="134" xfId="0" applyFont="1" applyFill="1" applyBorder="1"/>
    <xf numFmtId="0" fontId="157" fillId="27" borderId="128" xfId="0" applyFont="1" applyFill="1" applyBorder="1"/>
    <xf numFmtId="0" fontId="157" fillId="27" borderId="171" xfId="0" applyFont="1" applyFill="1" applyBorder="1"/>
    <xf numFmtId="37" fontId="158" fillId="25" borderId="184" xfId="0" applyNumberFormat="1" applyFont="1" applyFill="1" applyBorder="1"/>
    <xf numFmtId="0" fontId="158" fillId="27" borderId="126" xfId="0" applyFont="1" applyFill="1" applyBorder="1"/>
    <xf numFmtId="170" fontId="158" fillId="25" borderId="0" xfId="1" applyNumberFormat="1" applyFont="1" applyFill="1"/>
    <xf numFmtId="170" fontId="158" fillId="25" borderId="0" xfId="1" applyNumberFormat="1" applyFont="1" applyFill="1" applyProtection="1">
      <protection locked="0"/>
    </xf>
    <xf numFmtId="0" fontId="158" fillId="27" borderId="185" xfId="0" applyFont="1" applyFill="1" applyBorder="1"/>
    <xf numFmtId="170" fontId="158" fillId="25" borderId="172" xfId="1" applyNumberFormat="1" applyFont="1" applyFill="1" applyBorder="1"/>
    <xf numFmtId="37" fontId="157" fillId="27" borderId="171" xfId="0" applyNumberFormat="1" applyFont="1" applyFill="1" applyBorder="1"/>
    <xf numFmtId="172" fontId="157" fillId="27" borderId="172" xfId="0" applyNumberFormat="1" applyFont="1" applyFill="1" applyBorder="1"/>
    <xf numFmtId="37" fontId="157" fillId="27" borderId="173" xfId="0" applyNumberFormat="1" applyFont="1" applyFill="1" applyBorder="1"/>
    <xf numFmtId="173" fontId="157" fillId="26" borderId="181" xfId="2" applyNumberFormat="1" applyFont="1" applyFill="1" applyBorder="1"/>
    <xf numFmtId="0" fontId="162" fillId="25" borderId="171" xfId="0" applyFont="1" applyFill="1" applyBorder="1"/>
    <xf numFmtId="0" fontId="157" fillId="26" borderId="186" xfId="0" applyFont="1" applyFill="1" applyBorder="1"/>
    <xf numFmtId="37" fontId="157" fillId="25" borderId="171" xfId="0" applyNumberFormat="1" applyFont="1" applyFill="1" applyBorder="1"/>
    <xf numFmtId="173" fontId="157" fillId="25" borderId="172" xfId="0" applyNumberFormat="1" applyFont="1" applyFill="1" applyBorder="1"/>
    <xf numFmtId="37" fontId="157" fillId="25" borderId="173" xfId="0" applyNumberFormat="1" applyFont="1" applyFill="1" applyBorder="1"/>
    <xf numFmtId="0" fontId="157" fillId="26" borderId="187" xfId="0" applyFont="1" applyFill="1" applyBorder="1"/>
    <xf numFmtId="37" fontId="157" fillId="26" borderId="187" xfId="0" applyNumberFormat="1" applyFont="1" applyFill="1" applyBorder="1"/>
    <xf numFmtId="172" fontId="157" fillId="26" borderId="188" xfId="0" applyNumberFormat="1" applyFont="1" applyFill="1" applyBorder="1"/>
    <xf numFmtId="37" fontId="157" fillId="26" borderId="189" xfId="0" applyNumberFormat="1" applyFont="1" applyFill="1" applyBorder="1"/>
    <xf numFmtId="43" fontId="157" fillId="26" borderId="181" xfId="1" applyFont="1" applyFill="1" applyBorder="1"/>
    <xf numFmtId="0" fontId="162" fillId="25" borderId="185" xfId="0" applyFont="1" applyFill="1" applyBorder="1"/>
    <xf numFmtId="0" fontId="157" fillId="26" borderId="142" xfId="0" applyFont="1" applyFill="1" applyBorder="1"/>
    <xf numFmtId="0" fontId="163" fillId="25" borderId="0" xfId="0" applyFont="1" applyFill="1" applyAlignment="1">
      <alignment horizontal="center" vertical="center"/>
    </xf>
    <xf numFmtId="0" fontId="157" fillId="25" borderId="190" xfId="0" applyFont="1" applyFill="1" applyBorder="1" applyAlignment="1">
      <alignment horizontal="center"/>
    </xf>
    <xf numFmtId="0" fontId="158" fillId="25" borderId="145" xfId="0" applyFont="1" applyFill="1" applyBorder="1"/>
    <xf numFmtId="0" fontId="163" fillId="26" borderId="145" xfId="0" applyFont="1" applyFill="1" applyBorder="1"/>
    <xf numFmtId="0" fontId="163" fillId="25" borderId="147" xfId="0" applyFont="1" applyFill="1" applyBorder="1"/>
    <xf numFmtId="0" fontId="163" fillId="26" borderId="191" xfId="0" applyFont="1" applyFill="1" applyBorder="1"/>
    <xf numFmtId="173" fontId="163" fillId="26" borderId="191" xfId="0" applyNumberFormat="1" applyFont="1" applyFill="1" applyBorder="1"/>
    <xf numFmtId="170" fontId="163" fillId="26" borderId="175" xfId="1" applyNumberFormat="1" applyFont="1" applyFill="1" applyBorder="1"/>
    <xf numFmtId="37" fontId="163" fillId="26" borderId="192" xfId="0" applyNumberFormat="1" applyFont="1" applyFill="1" applyBorder="1"/>
    <xf numFmtId="0" fontId="163" fillId="26" borderId="175" xfId="0" applyFont="1" applyFill="1" applyBorder="1"/>
    <xf numFmtId="0" fontId="162" fillId="27" borderId="147" xfId="0" applyFont="1" applyFill="1" applyBorder="1"/>
    <xf numFmtId="172" fontId="163" fillId="26" borderId="175" xfId="0" applyNumberFormat="1" applyFont="1" applyFill="1" applyBorder="1"/>
    <xf numFmtId="0" fontId="162" fillId="25" borderId="193" xfId="0" applyFont="1" applyFill="1" applyBorder="1"/>
    <xf numFmtId="172" fontId="162" fillId="25" borderId="172" xfId="0" applyNumberFormat="1" applyFont="1" applyFill="1" applyBorder="1"/>
    <xf numFmtId="37" fontId="162" fillId="25" borderId="194" xfId="0" applyNumberFormat="1" applyFont="1" applyFill="1" applyBorder="1"/>
    <xf numFmtId="0" fontId="162" fillId="25" borderId="148" xfId="0" applyFont="1" applyFill="1" applyBorder="1"/>
    <xf numFmtId="173" fontId="163" fillId="25" borderId="193" xfId="0" applyNumberFormat="1" applyFont="1" applyFill="1" applyBorder="1"/>
    <xf numFmtId="0" fontId="163" fillId="25" borderId="172" xfId="0" applyFont="1" applyFill="1" applyBorder="1"/>
    <xf numFmtId="37" fontId="162" fillId="27" borderId="194" xfId="0" applyNumberFormat="1" applyFont="1" applyFill="1" applyBorder="1"/>
    <xf numFmtId="0" fontId="162" fillId="26" borderId="175" xfId="0" applyFont="1" applyFill="1" applyBorder="1"/>
    <xf numFmtId="0" fontId="163" fillId="27" borderId="193" xfId="0" applyFont="1" applyFill="1" applyBorder="1"/>
    <xf numFmtId="0" fontId="162" fillId="27" borderId="172" xfId="0" applyFont="1" applyFill="1" applyBorder="1"/>
    <xf numFmtId="0" fontId="163" fillId="26" borderId="151" xfId="0" applyFont="1" applyFill="1" applyBorder="1"/>
    <xf numFmtId="0" fontId="163" fillId="26" borderId="195" xfId="0" applyFont="1" applyFill="1" applyBorder="1"/>
    <xf numFmtId="0" fontId="166" fillId="25" borderId="196" xfId="0" applyFont="1" applyFill="1" applyBorder="1"/>
    <xf numFmtId="0" fontId="162" fillId="25" borderId="196" xfId="0" applyFont="1" applyFill="1" applyBorder="1"/>
    <xf numFmtId="0" fontId="158" fillId="25" borderId="196" xfId="0" applyFont="1" applyFill="1" applyBorder="1"/>
    <xf numFmtId="0" fontId="158" fillId="25" borderId="197" xfId="0" applyFont="1" applyFill="1" applyBorder="1"/>
    <xf numFmtId="0" fontId="163" fillId="26" borderId="198" xfId="0" applyFont="1" applyFill="1" applyBorder="1"/>
    <xf numFmtId="37" fontId="157" fillId="25" borderId="136" xfId="0" applyNumberFormat="1" applyFont="1" applyFill="1" applyBorder="1"/>
    <xf numFmtId="0" fontId="157" fillId="25" borderId="139" xfId="0" applyFont="1" applyFill="1" applyBorder="1"/>
    <xf numFmtId="37" fontId="158" fillId="33" borderId="127" xfId="0" applyNumberFormat="1" applyFont="1" applyFill="1" applyBorder="1" applyProtection="1">
      <protection locked="0"/>
    </xf>
    <xf numFmtId="37" fontId="158" fillId="33" borderId="130" xfId="0" applyNumberFormat="1" applyFont="1" applyFill="1" applyBorder="1" applyProtection="1">
      <protection locked="0"/>
    </xf>
    <xf numFmtId="37" fontId="157" fillId="25" borderId="176" xfId="0" applyNumberFormat="1" applyFont="1" applyFill="1" applyBorder="1"/>
    <xf numFmtId="37" fontId="158" fillId="33" borderId="173" xfId="0" applyNumberFormat="1" applyFont="1" applyFill="1" applyBorder="1" applyProtection="1">
      <protection locked="0"/>
    </xf>
    <xf numFmtId="37" fontId="158" fillId="33" borderId="133" xfId="0" applyNumberFormat="1" applyFont="1" applyFill="1" applyBorder="1" applyProtection="1">
      <protection locked="0"/>
    </xf>
    <xf numFmtId="37" fontId="157" fillId="25" borderId="178" xfId="0" applyNumberFormat="1" applyFont="1" applyFill="1" applyBorder="1"/>
    <xf numFmtId="37" fontId="157" fillId="25" borderId="141" xfId="0" applyNumberFormat="1" applyFont="1" applyFill="1" applyBorder="1"/>
    <xf numFmtId="37" fontId="157" fillId="25" borderId="127" xfId="0" applyNumberFormat="1" applyFont="1" applyFill="1" applyBorder="1"/>
    <xf numFmtId="37" fontId="157" fillId="25" borderId="182" xfId="0" applyNumberFormat="1" applyFont="1" applyFill="1" applyBorder="1"/>
    <xf numFmtId="3" fontId="157" fillId="25" borderId="126" xfId="0" applyNumberFormat="1" applyFont="1" applyFill="1" applyBorder="1"/>
    <xf numFmtId="3" fontId="157" fillId="25" borderId="0" xfId="0" applyNumberFormat="1" applyFont="1" applyFill="1"/>
    <xf numFmtId="3" fontId="157" fillId="25" borderId="127" xfId="0" applyNumberFormat="1" applyFont="1" applyFill="1" applyBorder="1"/>
    <xf numFmtId="9" fontId="158" fillId="25" borderId="126" xfId="0" applyNumberFormat="1" applyFont="1" applyFill="1" applyBorder="1"/>
    <xf numFmtId="9" fontId="158" fillId="25" borderId="131" xfId="0" applyNumberFormat="1" applyFont="1" applyFill="1" applyBorder="1"/>
    <xf numFmtId="0" fontId="158" fillId="25" borderId="140" xfId="0" applyFont="1" applyFill="1" applyBorder="1" applyAlignment="1">
      <alignment horizontal="right"/>
    </xf>
    <xf numFmtId="37" fontId="158" fillId="32" borderId="0" xfId="0" applyNumberFormat="1" applyFont="1" applyFill="1" applyProtection="1">
      <protection locked="0"/>
    </xf>
    <xf numFmtId="37" fontId="158" fillId="32" borderId="127" xfId="0" applyNumberFormat="1" applyFont="1" applyFill="1" applyBorder="1" applyProtection="1">
      <protection locked="0"/>
    </xf>
    <xf numFmtId="172" fontId="158" fillId="25" borderId="172" xfId="0" applyNumberFormat="1" applyFont="1" applyFill="1" applyBorder="1" applyProtection="1">
      <protection locked="0"/>
    </xf>
    <xf numFmtId="37" fontId="158" fillId="0" borderId="171" xfId="0" applyNumberFormat="1" applyFont="1" applyBorder="1" applyProtection="1">
      <protection locked="0"/>
    </xf>
    <xf numFmtId="173" fontId="157" fillId="25" borderId="139" xfId="0" applyNumberFormat="1" applyFont="1" applyFill="1" applyBorder="1"/>
    <xf numFmtId="37" fontId="157" fillId="25" borderId="189" xfId="0" applyNumberFormat="1" applyFont="1" applyFill="1" applyBorder="1"/>
    <xf numFmtId="0" fontId="174" fillId="25" borderId="0" xfId="0" applyFont="1" applyFill="1"/>
    <xf numFmtId="37" fontId="158" fillId="32" borderId="173" xfId="0" applyNumberFormat="1" applyFont="1" applyFill="1" applyBorder="1" applyProtection="1">
      <protection locked="0"/>
    </xf>
    <xf numFmtId="37" fontId="158" fillId="33" borderId="130" xfId="0" applyNumberFormat="1" applyFont="1" applyFill="1" applyBorder="1"/>
    <xf numFmtId="37" fontId="157" fillId="25" borderId="144" xfId="0" applyNumberFormat="1" applyFont="1" applyFill="1" applyBorder="1"/>
    <xf numFmtId="37" fontId="163" fillId="25" borderId="146" xfId="0" applyNumberFormat="1" applyFont="1" applyFill="1" applyBorder="1"/>
    <xf numFmtId="37" fontId="163" fillId="25" borderId="192" xfId="0" applyNumberFormat="1" applyFont="1" applyFill="1" applyBorder="1"/>
    <xf numFmtId="37" fontId="162" fillId="33" borderId="148" xfId="0" applyNumberFormat="1" applyFont="1" applyFill="1" applyBorder="1" applyProtection="1">
      <protection locked="0"/>
    </xf>
    <xf numFmtId="37" fontId="162" fillId="32" borderId="148" xfId="0" applyNumberFormat="1" applyFont="1" applyFill="1" applyBorder="1"/>
    <xf numFmtId="37" fontId="162" fillId="32" borderId="148" xfId="0" applyNumberFormat="1" applyFont="1" applyFill="1" applyBorder="1" applyProtection="1">
      <protection locked="0"/>
    </xf>
    <xf numFmtId="37" fontId="162" fillId="32" borderId="146" xfId="0" applyNumberFormat="1" applyFont="1" applyFill="1" applyBorder="1" applyProtection="1">
      <protection locked="0"/>
    </xf>
    <xf numFmtId="37" fontId="162" fillId="34" borderId="194" xfId="0" applyNumberFormat="1" applyFont="1" applyFill="1" applyBorder="1"/>
    <xf numFmtId="0" fontId="165" fillId="27" borderId="193" xfId="0" applyFont="1" applyFill="1" applyBorder="1"/>
    <xf numFmtId="0" fontId="164" fillId="27" borderId="172" xfId="0" applyFont="1" applyFill="1" applyBorder="1"/>
    <xf numFmtId="37" fontId="164" fillId="27" borderId="194" xfId="0" applyNumberFormat="1" applyFont="1" applyFill="1" applyBorder="1"/>
    <xf numFmtId="37" fontId="164" fillId="25" borderId="194" xfId="0" applyNumberFormat="1" applyFont="1" applyFill="1" applyBorder="1"/>
    <xf numFmtId="37" fontId="163" fillId="25" borderId="155" xfId="0" applyNumberFormat="1" applyFont="1" applyFill="1" applyBorder="1"/>
    <xf numFmtId="37" fontId="163" fillId="25" borderId="158" xfId="0" applyNumberFormat="1" applyFont="1" applyFill="1" applyBorder="1"/>
    <xf numFmtId="37" fontId="163" fillId="25" borderId="161" xfId="0" applyNumberFormat="1" applyFont="1" applyFill="1" applyBorder="1"/>
    <xf numFmtId="0" fontId="14" fillId="0" borderId="0" xfId="0" applyFont="1"/>
    <xf numFmtId="0" fontId="6" fillId="0" borderId="0" xfId="0" applyFont="1"/>
    <xf numFmtId="37" fontId="119" fillId="0" borderId="0" xfId="0" applyNumberFormat="1" applyFont="1"/>
    <xf numFmtId="43" fontId="0" fillId="0" borderId="0" xfId="1" applyFont="1"/>
    <xf numFmtId="0" fontId="154" fillId="24" borderId="0" xfId="0" applyFont="1" applyFill="1" applyAlignment="1">
      <alignment horizontal="left" vertical="top"/>
    </xf>
    <xf numFmtId="0" fontId="155" fillId="22" borderId="0" xfId="0" applyFont="1" applyFill="1" applyAlignment="1">
      <alignment horizontal="center" vertical="top"/>
    </xf>
    <xf numFmtId="43" fontId="152" fillId="0" borderId="0" xfId="1" applyFont="1" applyAlignment="1">
      <alignment horizontal="center" vertical="top"/>
    </xf>
    <xf numFmtId="43" fontId="153" fillId="0" borderId="0" xfId="1" applyFont="1" applyAlignment="1">
      <alignment horizontal="center" vertical="top"/>
    </xf>
    <xf numFmtId="43" fontId="0" fillId="0" borderId="0" xfId="0" applyNumberFormat="1"/>
    <xf numFmtId="43" fontId="0" fillId="0" borderId="0" xfId="1" applyFont="1" applyFill="1"/>
    <xf numFmtId="0" fontId="128" fillId="0" borderId="199" xfId="0" applyFont="1" applyBorder="1"/>
    <xf numFmtId="0" fontId="128" fillId="0" borderId="200" xfId="0" applyFont="1" applyBorder="1"/>
    <xf numFmtId="0" fontId="128" fillId="0" borderId="201" xfId="0" applyFont="1" applyBorder="1"/>
    <xf numFmtId="0" fontId="121" fillId="0" borderId="200" xfId="0" applyFont="1" applyBorder="1"/>
    <xf numFmtId="0" fontId="175" fillId="35" borderId="0" xfId="0" applyFont="1" applyFill="1" applyAlignment="1">
      <alignment horizontal="center" vertical="center"/>
    </xf>
    <xf numFmtId="0" fontId="149" fillId="35" borderId="0" xfId="0" applyFont="1" applyFill="1" applyAlignment="1">
      <alignment horizontal="center" vertical="center"/>
    </xf>
    <xf numFmtId="0" fontId="176" fillId="35" borderId="0" xfId="0" applyFont="1" applyFill="1" applyAlignment="1">
      <alignment horizontal="left" vertical="center"/>
    </xf>
    <xf numFmtId="0" fontId="149" fillId="35" borderId="0" xfId="0" applyFont="1" applyFill="1"/>
    <xf numFmtId="0" fontId="149" fillId="35" borderId="0" xfId="0" applyFont="1" applyFill="1" applyAlignment="1">
      <alignment horizontal="center"/>
    </xf>
    <xf numFmtId="3" fontId="149" fillId="35" borderId="0" xfId="0" applyNumberFormat="1" applyFont="1" applyFill="1"/>
    <xf numFmtId="0" fontId="149" fillId="35" borderId="1" xfId="0" applyFont="1" applyFill="1" applyBorder="1"/>
    <xf numFmtId="0" fontId="149" fillId="35" borderId="1" xfId="0" applyFont="1" applyFill="1" applyBorder="1" applyAlignment="1">
      <alignment horizontal="center" vertical="center"/>
    </xf>
    <xf numFmtId="0" fontId="149" fillId="35" borderId="1" xfId="0" applyFont="1" applyFill="1" applyBorder="1" applyAlignment="1">
      <alignment horizontal="right" vertical="center"/>
    </xf>
    <xf numFmtId="0" fontId="128" fillId="0" borderId="20" xfId="0" applyFont="1" applyBorder="1" applyAlignment="1">
      <alignment horizontal="center"/>
    </xf>
    <xf numFmtId="0" fontId="128" fillId="0" borderId="21" xfId="0" applyFont="1" applyBorder="1" applyAlignment="1">
      <alignment horizontal="center"/>
    </xf>
    <xf numFmtId="0" fontId="128" fillId="0" borderId="1" xfId="0" applyFont="1" applyBorder="1" applyAlignment="1">
      <alignment horizontal="center"/>
    </xf>
    <xf numFmtId="37" fontId="128" fillId="0" borderId="1" xfId="0" applyNumberFormat="1" applyFont="1" applyBorder="1"/>
    <xf numFmtId="1" fontId="128" fillId="0" borderId="20" xfId="0" applyNumberFormat="1" applyFont="1" applyBorder="1"/>
    <xf numFmtId="37" fontId="128" fillId="0" borderId="20" xfId="0" applyNumberFormat="1" applyFont="1" applyBorder="1"/>
    <xf numFmtId="173" fontId="128" fillId="0" borderId="20" xfId="0" applyNumberFormat="1" applyFont="1" applyBorder="1"/>
    <xf numFmtId="0" fontId="128" fillId="0" borderId="202" xfId="0" applyFont="1" applyBorder="1"/>
    <xf numFmtId="173" fontId="128" fillId="0" borderId="21" xfId="0" applyNumberFormat="1" applyFont="1" applyBorder="1"/>
    <xf numFmtId="173" fontId="121" fillId="0" borderId="20" xfId="0" applyNumberFormat="1" applyFont="1" applyBorder="1"/>
    <xf numFmtId="173" fontId="121" fillId="0" borderId="21" xfId="0" applyNumberFormat="1" applyFont="1" applyBorder="1"/>
    <xf numFmtId="0" fontId="128" fillId="0" borderId="203" xfId="0" applyFont="1" applyBorder="1"/>
    <xf numFmtId="0" fontId="128" fillId="0" borderId="203" xfId="0" applyFont="1" applyBorder="1" applyAlignment="1">
      <alignment horizontal="center"/>
    </xf>
    <xf numFmtId="0" fontId="128" fillId="0" borderId="204" xfId="0" applyFont="1" applyBorder="1" applyAlignment="1">
      <alignment horizontal="center"/>
    </xf>
    <xf numFmtId="173" fontId="128" fillId="0" borderId="203" xfId="0" applyNumberFormat="1" applyFont="1" applyBorder="1"/>
    <xf numFmtId="37" fontId="128" fillId="0" borderId="204" xfId="0" applyNumberFormat="1" applyFont="1" applyBorder="1"/>
    <xf numFmtId="0" fontId="177" fillId="0" borderId="0" xfId="0" applyFont="1"/>
    <xf numFmtId="0" fontId="129" fillId="0" borderId="0" xfId="0" applyFont="1" applyAlignment="1">
      <alignment horizontal="center"/>
    </xf>
    <xf numFmtId="0" fontId="0" fillId="36" borderId="0" xfId="0" applyFill="1"/>
    <xf numFmtId="0" fontId="0" fillId="37" borderId="0" xfId="0" applyFill="1"/>
    <xf numFmtId="0" fontId="155" fillId="38" borderId="0" xfId="0" applyFont="1" applyFill="1" applyAlignment="1">
      <alignment horizontal="left" vertical="top"/>
    </xf>
    <xf numFmtId="0" fontId="155" fillId="39" borderId="0" xfId="0" applyFont="1" applyFill="1" applyAlignment="1">
      <alignment horizontal="left" vertical="top"/>
    </xf>
    <xf numFmtId="0" fontId="155" fillId="39" borderId="0" xfId="0" applyFont="1" applyFill="1" applyAlignment="1">
      <alignment horizontal="center" vertical="top"/>
    </xf>
    <xf numFmtId="0" fontId="128" fillId="32" borderId="8" xfId="0" applyFont="1" applyFill="1" applyBorder="1"/>
    <xf numFmtId="0" fontId="0" fillId="40" borderId="0" xfId="0" applyFill="1"/>
    <xf numFmtId="43" fontId="153" fillId="0" borderId="0" xfId="1" applyFont="1" applyFill="1" applyAlignment="1">
      <alignment horizontal="center" vertical="top"/>
    </xf>
    <xf numFmtId="43" fontId="152" fillId="0" borderId="0" xfId="1" applyFont="1" applyFill="1" applyAlignment="1">
      <alignment horizontal="center" vertical="top"/>
    </xf>
    <xf numFmtId="0" fontId="119" fillId="0" borderId="1" xfId="0" applyFont="1" applyBorder="1"/>
    <xf numFmtId="37" fontId="121" fillId="3" borderId="27" xfId="0" applyNumberFormat="1" applyFont="1" applyFill="1" applyBorder="1"/>
    <xf numFmtId="168" fontId="123" fillId="0" borderId="4" xfId="0" applyNumberFormat="1" applyFont="1" applyBorder="1"/>
    <xf numFmtId="169" fontId="123" fillId="0" borderId="5" xfId="0" applyNumberFormat="1" applyFont="1" applyBorder="1"/>
    <xf numFmtId="168" fontId="123" fillId="0" borderId="7" xfId="0" applyNumberFormat="1" applyFont="1" applyBorder="1"/>
    <xf numFmtId="3" fontId="128" fillId="0" borderId="14" xfId="0" applyNumberFormat="1" applyFont="1" applyBorder="1"/>
    <xf numFmtId="3" fontId="128" fillId="0" borderId="5" xfId="0" applyNumberFormat="1" applyFont="1" applyBorder="1" applyAlignment="1">
      <alignment horizontal="center"/>
    </xf>
    <xf numFmtId="173" fontId="131" fillId="0" borderId="9" xfId="0" applyNumberFormat="1" applyFont="1" applyBorder="1" applyAlignment="1">
      <alignment vertical="center"/>
    </xf>
    <xf numFmtId="37" fontId="128" fillId="0" borderId="205" xfId="0" applyNumberFormat="1" applyFont="1" applyBorder="1"/>
    <xf numFmtId="0" fontId="121" fillId="3" borderId="93" xfId="0" applyFont="1" applyFill="1" applyBorder="1"/>
    <xf numFmtId="0" fontId="121" fillId="3" borderId="35" xfId="0" applyFont="1" applyFill="1" applyBorder="1" applyAlignment="1">
      <alignment horizontal="center"/>
    </xf>
    <xf numFmtId="173" fontId="121" fillId="3" borderId="35" xfId="0" applyNumberFormat="1" applyFont="1" applyFill="1" applyBorder="1"/>
    <xf numFmtId="37" fontId="121" fillId="3" borderId="94" xfId="0" applyNumberFormat="1" applyFont="1" applyFill="1" applyBorder="1"/>
    <xf numFmtId="0" fontId="121" fillId="3" borderId="93" xfId="0" applyFont="1" applyFill="1" applyBorder="1" applyAlignment="1">
      <alignment horizontal="center"/>
    </xf>
    <xf numFmtId="0" fontId="128" fillId="3" borderId="206" xfId="0" applyFont="1" applyFill="1" applyBorder="1"/>
    <xf numFmtId="0" fontId="128" fillId="3" borderId="93" xfId="0" applyFont="1" applyFill="1" applyBorder="1"/>
    <xf numFmtId="37" fontId="121" fillId="3" borderId="13" xfId="2" applyNumberFormat="1" applyFont="1" applyFill="1" applyBorder="1"/>
    <xf numFmtId="37" fontId="128" fillId="0" borderId="92" xfId="0" applyNumberFormat="1" applyFont="1" applyBorder="1"/>
    <xf numFmtId="37" fontId="128" fillId="0" borderId="5" xfId="0" applyNumberFormat="1" applyFont="1" applyBorder="1" applyAlignment="1">
      <alignment horizontal="center"/>
    </xf>
    <xf numFmtId="37" fontId="128" fillId="0" borderId="91" xfId="0" applyNumberFormat="1" applyFont="1" applyBorder="1" applyAlignment="1">
      <alignment horizontal="center"/>
    </xf>
    <xf numFmtId="3" fontId="128" fillId="0" borderId="1" xfId="0" applyNumberFormat="1" applyFont="1" applyBorder="1"/>
    <xf numFmtId="3" fontId="128" fillId="0" borderId="23" xfId="0" applyNumberFormat="1" applyFont="1" applyBorder="1"/>
    <xf numFmtId="37" fontId="128" fillId="0" borderId="23" xfId="0" applyNumberFormat="1" applyFont="1" applyBorder="1"/>
    <xf numFmtId="3" fontId="128" fillId="0" borderId="21" xfId="0" applyNumberFormat="1" applyFont="1" applyBorder="1"/>
    <xf numFmtId="173" fontId="131" fillId="0" borderId="8" xfId="0" applyNumberFormat="1" applyFont="1" applyBorder="1"/>
    <xf numFmtId="173" fontId="131" fillId="0" borderId="9" xfId="0" applyNumberFormat="1" applyFont="1" applyBorder="1"/>
    <xf numFmtId="0" fontId="121" fillId="0" borderId="20" xfId="0" applyFont="1" applyBorder="1"/>
    <xf numFmtId="9" fontId="128" fillId="0" borderId="0" xfId="2" applyFont="1" applyFill="1"/>
    <xf numFmtId="37" fontId="128" fillId="0" borderId="21" xfId="0" applyNumberFormat="1" applyFont="1" applyBorder="1" applyAlignment="1">
      <alignment horizontal="center"/>
    </xf>
    <xf numFmtId="37" fontId="121" fillId="0" borderId="10" xfId="0" applyNumberFormat="1" applyFont="1" applyBorder="1"/>
    <xf numFmtId="37" fontId="121" fillId="0" borderId="26" xfId="0" applyNumberFormat="1" applyFont="1" applyBorder="1"/>
    <xf numFmtId="37" fontId="121" fillId="0" borderId="11" xfId="0" applyNumberFormat="1" applyFont="1" applyBorder="1"/>
    <xf numFmtId="173" fontId="121" fillId="0" borderId="10" xfId="0" applyNumberFormat="1" applyFont="1" applyBorder="1"/>
    <xf numFmtId="37" fontId="121" fillId="0" borderId="22" xfId="0" applyNumberFormat="1" applyFont="1" applyBorder="1"/>
    <xf numFmtId="39" fontId="121" fillId="0" borderId="23" xfId="0" applyNumberFormat="1" applyFont="1" applyBorder="1" applyAlignment="1">
      <alignment horizontal="center"/>
    </xf>
    <xf numFmtId="173" fontId="121" fillId="0" borderId="24" xfId="0" applyNumberFormat="1" applyFont="1" applyBorder="1"/>
    <xf numFmtId="3" fontId="128" fillId="0" borderId="132" xfId="0" applyNumberFormat="1" applyFont="1" applyBorder="1"/>
    <xf numFmtId="3" fontId="128" fillId="0" borderId="203" xfId="0" applyNumberFormat="1" applyFont="1" applyBorder="1"/>
    <xf numFmtId="37" fontId="128" fillId="0" borderId="132" xfId="0" applyNumberFormat="1" applyFont="1" applyBorder="1"/>
    <xf numFmtId="3" fontId="128" fillId="0" borderId="204" xfId="0" applyNumberFormat="1" applyFont="1" applyBorder="1"/>
    <xf numFmtId="173" fontId="121" fillId="0" borderId="204" xfId="0" applyNumberFormat="1" applyFont="1" applyBorder="1"/>
    <xf numFmtId="0" fontId="128" fillId="0" borderId="132" xfId="0" applyFont="1" applyBorder="1"/>
    <xf numFmtId="173" fontId="128" fillId="0" borderId="204" xfId="0" applyNumberFormat="1" applyFont="1" applyBorder="1"/>
    <xf numFmtId="173" fontId="121" fillId="0" borderId="203" xfId="0" applyNumberFormat="1" applyFont="1" applyBorder="1"/>
    <xf numFmtId="173" fontId="129" fillId="0" borderId="8" xfId="0" applyNumberFormat="1" applyFont="1" applyBorder="1" applyAlignment="1">
      <alignment vertical="center"/>
    </xf>
    <xf numFmtId="173" fontId="129" fillId="0" borderId="203" xfId="0" applyNumberFormat="1" applyFont="1" applyBorder="1" applyAlignment="1">
      <alignment vertical="center"/>
    </xf>
    <xf numFmtId="172" fontId="128" fillId="0" borderId="90" xfId="0" applyNumberFormat="1" applyFont="1" applyBorder="1"/>
    <xf numFmtId="37" fontId="129" fillId="0" borderId="207" xfId="0" applyNumberFormat="1" applyFont="1" applyBorder="1"/>
    <xf numFmtId="0" fontId="129" fillId="0" borderId="20" xfId="0" applyFont="1" applyBorder="1"/>
    <xf numFmtId="0" fontId="129" fillId="0" borderId="1" xfId="0" applyFont="1" applyBorder="1" applyAlignment="1">
      <alignment horizontal="center"/>
    </xf>
    <xf numFmtId="0" fontId="129" fillId="0" borderId="20" xfId="0" applyFont="1" applyBorder="1" applyAlignment="1">
      <alignment horizontal="center"/>
    </xf>
    <xf numFmtId="37" fontId="129" fillId="0" borderId="21" xfId="0" applyNumberFormat="1" applyFont="1" applyBorder="1"/>
    <xf numFmtId="37" fontId="129" fillId="0" borderId="21" xfId="0" applyNumberFormat="1" applyFont="1" applyBorder="1" applyAlignment="1">
      <alignment horizontal="center"/>
    </xf>
    <xf numFmtId="0" fontId="129" fillId="0" borderId="203" xfId="0" applyFont="1" applyBorder="1"/>
    <xf numFmtId="0" fontId="129" fillId="0" borderId="132" xfId="0" applyFont="1" applyBorder="1" applyAlignment="1">
      <alignment horizontal="center"/>
    </xf>
    <xf numFmtId="10" fontId="129" fillId="0" borderId="132" xfId="0" applyNumberFormat="1" applyFont="1" applyBorder="1" applyAlignment="1">
      <alignment horizontal="center"/>
    </xf>
    <xf numFmtId="0" fontId="129" fillId="0" borderId="203" xfId="0" applyFont="1" applyBorder="1" applyAlignment="1">
      <alignment horizontal="center"/>
    </xf>
    <xf numFmtId="173" fontId="129" fillId="0" borderId="203" xfId="0" applyNumberFormat="1" applyFont="1" applyBorder="1"/>
    <xf numFmtId="37" fontId="129" fillId="0" borderId="204" xfId="0" applyNumberFormat="1" applyFont="1" applyBorder="1"/>
    <xf numFmtId="37" fontId="129" fillId="0" borderId="132" xfId="0" applyNumberFormat="1" applyFont="1" applyBorder="1" applyAlignment="1">
      <alignment horizontal="center"/>
    </xf>
    <xf numFmtId="37" fontId="129" fillId="0" borderId="204" xfId="0" applyNumberFormat="1" applyFont="1" applyBorder="1" applyAlignment="1">
      <alignment horizontal="center"/>
    </xf>
    <xf numFmtId="37" fontId="131" fillId="41" borderId="179" xfId="0" applyNumberFormat="1" applyFont="1" applyFill="1" applyBorder="1" applyAlignment="1">
      <alignment horizontal="center"/>
    </xf>
    <xf numFmtId="37" fontId="131" fillId="41" borderId="179" xfId="0" applyNumberFormat="1" applyFont="1" applyFill="1" applyBorder="1"/>
    <xf numFmtId="10" fontId="131" fillId="41" borderId="179" xfId="0" applyNumberFormat="1" applyFont="1" applyFill="1" applyBorder="1"/>
    <xf numFmtId="1" fontId="131" fillId="41" borderId="208" xfId="0" applyNumberFormat="1" applyFont="1" applyFill="1" applyBorder="1"/>
    <xf numFmtId="37" fontId="131" fillId="41" borderId="208" xfId="0" applyNumberFormat="1" applyFont="1" applyFill="1" applyBorder="1"/>
    <xf numFmtId="173" fontId="131" fillId="41" borderId="208" xfId="0" applyNumberFormat="1" applyFont="1" applyFill="1" applyBorder="1"/>
    <xf numFmtId="37" fontId="131" fillId="41" borderId="209" xfId="0" applyNumberFormat="1" applyFont="1" applyFill="1" applyBorder="1"/>
    <xf numFmtId="173" fontId="129" fillId="0" borderId="21" xfId="0" applyNumberFormat="1" applyFont="1" applyBorder="1"/>
    <xf numFmtId="173" fontId="131" fillId="0" borderId="20" xfId="0" applyNumberFormat="1" applyFont="1" applyBorder="1"/>
    <xf numFmtId="173" fontId="131" fillId="0" borderId="21" xfId="0" applyNumberFormat="1" applyFont="1" applyBorder="1"/>
    <xf numFmtId="37" fontId="131" fillId="0" borderId="21" xfId="0" applyNumberFormat="1" applyFont="1" applyBorder="1"/>
    <xf numFmtId="0" fontId="131" fillId="3" borderId="10" xfId="0" applyFont="1" applyFill="1" applyBorder="1"/>
    <xf numFmtId="37" fontId="131" fillId="3" borderId="26" xfId="0" applyNumberFormat="1" applyFont="1" applyFill="1" applyBorder="1"/>
    <xf numFmtId="10" fontId="131" fillId="3" borderId="26" xfId="0" applyNumberFormat="1" applyFont="1" applyFill="1" applyBorder="1"/>
    <xf numFmtId="37" fontId="131" fillId="3" borderId="10" xfId="0" applyNumberFormat="1" applyFont="1" applyFill="1" applyBorder="1"/>
    <xf numFmtId="173" fontId="131" fillId="3" borderId="10" xfId="0" applyNumberFormat="1" applyFont="1" applyFill="1" applyBorder="1"/>
    <xf numFmtId="10" fontId="131" fillId="3" borderId="10" xfId="0" applyNumberFormat="1" applyFont="1" applyFill="1" applyBorder="1"/>
    <xf numFmtId="0" fontId="131" fillId="3" borderId="12" xfId="0" applyFont="1" applyFill="1" applyBorder="1"/>
    <xf numFmtId="0" fontId="131" fillId="3" borderId="27" xfId="0" applyFont="1" applyFill="1" applyBorder="1"/>
    <xf numFmtId="10" fontId="131" fillId="3" borderId="27" xfId="0" applyNumberFormat="1" applyFont="1" applyFill="1" applyBorder="1"/>
    <xf numFmtId="37" fontId="131" fillId="3" borderId="27" xfId="0" applyNumberFormat="1" applyFont="1" applyFill="1" applyBorder="1"/>
    <xf numFmtId="173" fontId="131" fillId="3" borderId="12" xfId="0" applyNumberFormat="1" applyFont="1" applyFill="1" applyBorder="1"/>
    <xf numFmtId="37" fontId="177" fillId="0" borderId="0" xfId="0" applyNumberFormat="1" applyFont="1"/>
    <xf numFmtId="43" fontId="177" fillId="0" borderId="0" xfId="0" applyNumberFormat="1" applyFont="1"/>
    <xf numFmtId="171" fontId="129" fillId="0" borderId="0" xfId="0" applyNumberFormat="1" applyFont="1" applyAlignment="1">
      <alignment horizontal="left"/>
    </xf>
    <xf numFmtId="0" fontId="131" fillId="0" borderId="0" xfId="0" applyFont="1" applyAlignment="1">
      <alignment horizontal="center"/>
    </xf>
    <xf numFmtId="0" fontId="129" fillId="0" borderId="16" xfId="0" applyFont="1" applyBorder="1"/>
    <xf numFmtId="0" fontId="129" fillId="0" borderId="21" xfId="0" applyFont="1" applyBorder="1" applyAlignment="1">
      <alignment horizontal="center"/>
    </xf>
    <xf numFmtId="10" fontId="129" fillId="0" borderId="1" xfId="0" applyNumberFormat="1" applyFont="1" applyBorder="1" applyAlignment="1">
      <alignment horizontal="center"/>
    </xf>
    <xf numFmtId="3" fontId="129" fillId="0" borderId="1" xfId="0" applyNumberFormat="1" applyFont="1" applyBorder="1"/>
    <xf numFmtId="37" fontId="129" fillId="0" borderId="1" xfId="0" applyNumberFormat="1" applyFont="1" applyBorder="1" applyAlignment="1">
      <alignment horizontal="center"/>
    </xf>
    <xf numFmtId="173" fontId="129" fillId="0" borderId="1" xfId="0" applyNumberFormat="1" applyFont="1" applyBorder="1"/>
    <xf numFmtId="173" fontId="129" fillId="0" borderId="20" xfId="0" applyNumberFormat="1" applyFont="1" applyBorder="1"/>
    <xf numFmtId="0" fontId="131" fillId="41" borderId="208" xfId="0" applyFont="1" applyFill="1" applyBorder="1"/>
    <xf numFmtId="172" fontId="129" fillId="0" borderId="1" xfId="0" applyNumberFormat="1" applyFont="1" applyBorder="1"/>
    <xf numFmtId="10" fontId="129" fillId="0" borderId="1" xfId="0" applyNumberFormat="1" applyFont="1" applyBorder="1"/>
    <xf numFmtId="37" fontId="129" fillId="0" borderId="20" xfId="0" applyNumberFormat="1" applyFont="1" applyBorder="1"/>
    <xf numFmtId="0" fontId="129" fillId="0" borderId="1" xfId="0" applyFont="1" applyBorder="1"/>
    <xf numFmtId="37" fontId="131" fillId="3" borderId="95" xfId="0" applyNumberFormat="1" applyFont="1" applyFill="1" applyBorder="1"/>
    <xf numFmtId="0" fontId="1" fillId="0" borderId="0" xfId="0" applyFont="1"/>
    <xf numFmtId="3" fontId="128" fillId="42" borderId="0" xfId="0" applyNumberFormat="1" applyFont="1" applyFill="1"/>
    <xf numFmtId="0" fontId="0" fillId="43" borderId="0" xfId="0" applyFill="1"/>
    <xf numFmtId="0" fontId="155" fillId="44" borderId="0" xfId="0" applyFont="1" applyFill="1" applyAlignment="1">
      <alignment horizontal="left" vertical="top"/>
    </xf>
    <xf numFmtId="43" fontId="0" fillId="42" borderId="0" xfId="1" applyFont="1" applyFill="1"/>
    <xf numFmtId="2" fontId="0" fillId="0" borderId="0" xfId="0" applyNumberFormat="1"/>
    <xf numFmtId="0" fontId="157" fillId="25" borderId="123" xfId="0" applyFont="1" applyFill="1" applyBorder="1" applyAlignment="1">
      <alignment horizontal="center"/>
    </xf>
    <xf numFmtId="0" fontId="157" fillId="25" borderId="124" xfId="0" applyFont="1" applyFill="1" applyBorder="1" applyAlignment="1">
      <alignment horizontal="center"/>
    </xf>
    <xf numFmtId="0" fontId="157" fillId="25" borderId="125" xfId="0" applyFont="1" applyFill="1" applyBorder="1" applyAlignment="1">
      <alignment horizontal="center"/>
    </xf>
    <xf numFmtId="0" fontId="117" fillId="8" borderId="43" xfId="0" applyFont="1" applyFill="1" applyBorder="1" applyAlignment="1">
      <alignment horizontal="center" vertical="center" wrapText="1"/>
    </xf>
    <xf numFmtId="0" fontId="125" fillId="0" borderId="48" xfId="0" applyFont="1" applyBorder="1"/>
    <xf numFmtId="0" fontId="141" fillId="9" borderId="49" xfId="0" applyFont="1" applyFill="1" applyBorder="1" applyAlignment="1">
      <alignment horizontal="center" vertical="center" wrapText="1"/>
    </xf>
    <xf numFmtId="0" fontId="125" fillId="0" borderId="50" xfId="0" applyFont="1" applyBorder="1"/>
    <xf numFmtId="0" fontId="119" fillId="13" borderId="87" xfId="0" applyFont="1" applyFill="1" applyBorder="1" applyAlignment="1">
      <alignment horizontal="left" vertical="top" wrapText="1"/>
    </xf>
    <xf numFmtId="0" fontId="125" fillId="0" borderId="68" xfId="0" applyFont="1" applyBorder="1"/>
    <xf numFmtId="0" fontId="125" fillId="0" borderId="81" xfId="0" applyFont="1" applyBorder="1"/>
    <xf numFmtId="0" fontId="141" fillId="0" borderId="14" xfId="0" applyFont="1" applyBorder="1" applyAlignment="1">
      <alignment horizontal="center"/>
    </xf>
    <xf numFmtId="0" fontId="125" fillId="0" borderId="14" xfId="0" applyFont="1" applyBorder="1"/>
    <xf numFmtId="0" fontId="121" fillId="0" borderId="16" xfId="0" applyFont="1" applyBorder="1" applyAlignment="1">
      <alignment horizontal="center"/>
    </xf>
    <xf numFmtId="0" fontId="121" fillId="0" borderId="17" xfId="0" applyFont="1" applyBorder="1" applyAlignment="1">
      <alignment horizontal="center"/>
    </xf>
    <xf numFmtId="0" fontId="121" fillId="0" borderId="18" xfId="0" applyFont="1" applyBorder="1" applyAlignment="1">
      <alignment horizontal="center"/>
    </xf>
    <xf numFmtId="0" fontId="121" fillId="0" borderId="99" xfId="0" applyFont="1" applyBorder="1" applyAlignment="1">
      <alignment horizontal="center" vertical="center"/>
    </xf>
    <xf numFmtId="0" fontId="125" fillId="0" borderId="97" xfId="0" applyFont="1" applyBorder="1"/>
    <xf numFmtId="0" fontId="125" fillId="0" borderId="100" xfId="0" applyFont="1" applyBorder="1"/>
    <xf numFmtId="0" fontId="125" fillId="0" borderId="17" xfId="0" applyFont="1" applyBorder="1"/>
    <xf numFmtId="0" fontId="125" fillId="0" borderId="4" xfId="0" applyFont="1" applyBorder="1"/>
    <xf numFmtId="0" fontId="121" fillId="0" borderId="3" xfId="0" applyFont="1" applyBorder="1" applyAlignment="1">
      <alignment horizontal="center"/>
    </xf>
    <xf numFmtId="0" fontId="125" fillId="0" borderId="18" xfId="0" applyFont="1" applyBorder="1"/>
    <xf numFmtId="0" fontId="121" fillId="0" borderId="97" xfId="0" applyFont="1" applyBorder="1" applyAlignment="1">
      <alignment horizontal="center" vertical="center"/>
    </xf>
    <xf numFmtId="0" fontId="125" fillId="0" borderId="98" xfId="0" applyFont="1" applyBorder="1"/>
    <xf numFmtId="0" fontId="131" fillId="0" borderId="16" xfId="0" applyFont="1" applyBorder="1" applyAlignment="1">
      <alignment horizontal="center"/>
    </xf>
    <xf numFmtId="0" fontId="162" fillId="0" borderId="18" xfId="0" applyFont="1" applyBorder="1"/>
    <xf numFmtId="0" fontId="131" fillId="0" borderId="17" xfId="0" applyFont="1" applyBorder="1" applyAlignment="1">
      <alignment horizontal="center"/>
    </xf>
    <xf numFmtId="0" fontId="162" fillId="0" borderId="17" xfId="0" applyFont="1" applyBorder="1"/>
  </cellXfs>
  <cellStyles count="11337">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Milliers" xfId="1" builtinId="3"/>
    <cellStyle name="Monétaire" xfId="3" builtinId="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00" xfId="11322" xr:uid="{238BF07F-CB3C-42EB-B181-5E9AA0E8FAA5}"/>
    <cellStyle name="Normal 101" xfId="11323" xr:uid="{97CC59CD-2559-46D3-8D70-B91069F1F789}"/>
    <cellStyle name="Normal 102" xfId="11324" xr:uid="{7BB3516A-D388-4154-A212-3909650ED81A}"/>
    <cellStyle name="Normal 103" xfId="11325" xr:uid="{5BA48BA2-9435-46C4-AE0F-6794215CD1AF}"/>
    <cellStyle name="Normal 104" xfId="11326" xr:uid="{6D5D11A4-9902-478B-8C27-6616DC0FCC57}"/>
    <cellStyle name="Normal 105" xfId="11327" xr:uid="{D0143423-4C8E-4905-A554-2A461D0A64C4}"/>
    <cellStyle name="Normal 106" xfId="11328" xr:uid="{92568BAC-A7D2-4E1C-A8C3-18393B67F002}"/>
    <cellStyle name="Normal 107" xfId="11329" xr:uid="{BF80C9A8-55A5-466D-BD8A-80BCF01F8443}"/>
    <cellStyle name="Normal 108" xfId="11330" xr:uid="{5951A807-0B5C-40CC-98E9-EA2A985469E2}"/>
    <cellStyle name="Normal 109" xfId="11331" xr:uid="{1326377A-0B11-4C36-BCFE-680D3977D1C2}"/>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10" xfId="11332" xr:uid="{2B1EB9C1-1C03-492C-B059-561C6AE2F0F8}"/>
    <cellStyle name="Normal 111" xfId="11333" xr:uid="{54D57E9B-E435-42AC-AB1B-0902745B57CD}"/>
    <cellStyle name="Normal 112" xfId="11334" xr:uid="{CBAB6FC1-F0EE-49FA-915B-E2F04429EE90}"/>
    <cellStyle name="Normal 113" xfId="11335" xr:uid="{060E957C-7A86-4502-8F00-6BF4902C98C7}"/>
    <cellStyle name="Normal 114" xfId="11336" xr:uid="{3DFDDAFC-B393-481D-9E5B-ED2D8D20316A}"/>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2" xr:uid="{818C9398-B464-49E4-B026-E878B17C18E2}"/>
    <cellStyle name="Normal 51" xfId="11273" xr:uid="{91EF92AF-AD2D-4DCC-B553-B0F2E9056000}"/>
    <cellStyle name="Normal 52" xfId="11274" xr:uid="{083B6E1D-19AF-4C93-B0F3-52AFB5425BCB}"/>
    <cellStyle name="Normal 53" xfId="11275" xr:uid="{2D9947A2-6915-4F4F-B4B7-07249216C009}"/>
    <cellStyle name="Normal 54" xfId="11276" xr:uid="{E73EBBD0-550E-477C-A8D6-CC6EA8C275F2}"/>
    <cellStyle name="Normal 55" xfId="11277" xr:uid="{58609ED8-FC56-40E4-99CC-4D17D14FB2AD}"/>
    <cellStyle name="Normal 56" xfId="11278" xr:uid="{692FBB82-0B19-4033-A8B2-E14DAA7B6AFA}"/>
    <cellStyle name="Normal 57" xfId="11280" xr:uid="{B27C647B-80CA-4C21-966B-E0029F0B27A1}"/>
    <cellStyle name="Normal 58" xfId="11281" xr:uid="{392DEDF3-605B-4CA6-8A83-6EEA85587C42}"/>
    <cellStyle name="Normal 59" xfId="11282"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3" xr:uid="{F121EDCC-8DA1-4CFF-AB53-A095A75FCCD1}"/>
    <cellStyle name="Normal 61" xfId="11284" xr:uid="{FB93D2B9-A405-44E6-A01C-7D320532F5D0}"/>
    <cellStyle name="Normal 62" xfId="5627" xr:uid="{20E9F1DB-2D3E-46AC-AD47-2E44A71F58C5}"/>
    <cellStyle name="Normal 62 2" xfId="11263" xr:uid="{96D22385-6A32-43A8-BF00-5C3D51D7C97E}"/>
    <cellStyle name="Normal 63" xfId="11285" xr:uid="{74241EF8-5DB2-4639-86E4-1E2F859E2A63}"/>
    <cellStyle name="Normal 64" xfId="11286" xr:uid="{ACA25C8D-1AF9-438B-9BD4-C33270B98129}"/>
    <cellStyle name="Normal 65" xfId="11287" xr:uid="{B69EAEBD-E3C8-4381-B9B7-2FF854DC56D5}"/>
    <cellStyle name="Normal 66" xfId="11288" xr:uid="{021BB8FD-4A27-40C3-AC38-89B9651A42A2}"/>
    <cellStyle name="Normal 67" xfId="11289" xr:uid="{B82143F4-6C50-4492-AB04-2A0358E61FCB}"/>
    <cellStyle name="Normal 68" xfId="11290" xr:uid="{600A4A58-6404-49F8-82AB-A8C3F974108A}"/>
    <cellStyle name="Normal 69" xfId="11291"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2" xr:uid="{1883FC8F-6585-4F48-B4B0-DF8E5A22FE1B}"/>
    <cellStyle name="Normal 71" xfId="11293" xr:uid="{711455D6-6E99-4139-9341-1BDF191EA091}"/>
    <cellStyle name="Normal 72" xfId="11294" xr:uid="{061519F0-9FAD-4748-B127-76ED0700C3F2}"/>
    <cellStyle name="Normal 73" xfId="11295" xr:uid="{442F629E-B2A0-42FB-8B73-6CA63FCE5BE9}"/>
    <cellStyle name="Normal 74" xfId="11296" xr:uid="{FC33F227-1618-4FBE-8BC2-7AC457BA0452}"/>
    <cellStyle name="Normal 75" xfId="11297" xr:uid="{31748543-2F71-4D2A-912A-D47120DC29D5}"/>
    <cellStyle name="Normal 76" xfId="11298" xr:uid="{5E9DBD4B-EB7C-4188-B9BC-7389413A0710}"/>
    <cellStyle name="Normal 77" xfId="11299" xr:uid="{55ECA8CB-02F3-4D6E-8D08-01DC4076DD30}"/>
    <cellStyle name="Normal 78" xfId="11300" xr:uid="{7D0B7173-4BE6-4511-9BE9-043DE37E087E}"/>
    <cellStyle name="Normal 79" xfId="11301" xr:uid="{49394776-D439-4BF6-896A-99959D50339E}"/>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80" xfId="11302" xr:uid="{54A19DAF-6C4F-4819-A4A7-7D685112CF92}"/>
    <cellStyle name="Normal 81" xfId="11303" xr:uid="{5EE509DB-6C8A-4DE9-9CD1-DD28BF4989F7}"/>
    <cellStyle name="Normal 82" xfId="11304" xr:uid="{149AB5EE-2DF9-47A3-968E-BF33D553B4F1}"/>
    <cellStyle name="Normal 83" xfId="11305" xr:uid="{53EE0592-0265-450B-B069-CBA989AB8141}"/>
    <cellStyle name="Normal 84" xfId="11306" xr:uid="{EB74581D-E881-4CAA-AA78-C2AA5BC2F9EB}"/>
    <cellStyle name="Normal 85" xfId="11307" xr:uid="{348008D7-98A5-4D91-95E3-DB21DC73913D}"/>
    <cellStyle name="Normal 86" xfId="11308" xr:uid="{FAAB7D59-5A19-463F-A584-41553A72DFD8}"/>
    <cellStyle name="Normal 87" xfId="11309" xr:uid="{7F2EF642-8FF3-47DD-A21A-34554D1F223C}"/>
    <cellStyle name="Normal 88" xfId="11310" xr:uid="{3637A557-3BF4-495B-9115-C34636062E47}"/>
    <cellStyle name="Normal 89" xfId="11311" xr:uid="{FBAD1D9A-7E52-4262-86A8-733179D2AAF8}"/>
    <cellStyle name="Normal 9" xfId="28" xr:uid="{78C8FA19-FE96-4C44-95EF-306F0A8BA267}"/>
    <cellStyle name="Normal 9 10" xfId="11279"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Normal 90" xfId="11312" xr:uid="{05AFCAA9-4364-4778-A002-5C675318E313}"/>
    <cellStyle name="Normal 91" xfId="11313" xr:uid="{B2CB1E12-99E3-4DCC-A141-B2D5B78FD1B0}"/>
    <cellStyle name="Normal 92" xfId="11314" xr:uid="{08B7B02B-E3BF-479A-B452-CE8F2246E876}"/>
    <cellStyle name="Normal 93" xfId="11315" xr:uid="{E900E4D2-56E0-4B14-8D1E-6214E619D279}"/>
    <cellStyle name="Normal 94" xfId="11316" xr:uid="{E9CAAA5F-E373-4ECC-96A0-3288C40472F3}"/>
    <cellStyle name="Normal 95" xfId="11317" xr:uid="{5B4E41AD-1D9F-4247-A80C-FA01BE94726C}"/>
    <cellStyle name="Normal 96" xfId="11318" xr:uid="{E34DD765-D0E3-48B4-861E-7E0F0EF4F848}"/>
    <cellStyle name="Normal 97" xfId="11319" xr:uid="{AF0EDBE3-BEA7-4DB8-B03D-B666D364AABF}"/>
    <cellStyle name="Normal 98" xfId="11320" xr:uid="{5AEFF0A1-B515-4679-AF25-69AF7B0DEF2A}"/>
    <cellStyle name="Normal 99" xfId="11321" xr:uid="{6F095B8F-7202-4F98-A8D1-8C6114BAEAB6}"/>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xfId="2" builtinId="5"/>
    <cellStyle name="Pourcentage 2" xfId="5628" xr:uid="{0E1E5453-25B0-471C-B153-EB558E871668}"/>
    <cellStyle name="Pourcentage 2 2" xfId="11264" xr:uid="{3BBD7BCA-EE21-49F4-A987-9B055F4AD470}"/>
  </cellStyles>
  <dxfs count="352">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B3" sqref="B3"/>
    </sheetView>
  </sheetViews>
  <sheetFormatPr baseColWidth="10" defaultColWidth="12.59765625" defaultRowHeight="15" customHeight="1"/>
  <cols>
    <col min="1" max="1" width="13" customWidth="1"/>
    <col min="2" max="2" width="23.69921875" customWidth="1"/>
    <col min="3" max="9" width="9.3984375" customWidth="1"/>
  </cols>
  <sheetData>
    <row r="1" spans="1:14" ht="14.4">
      <c r="A1" s="1" t="s">
        <v>0</v>
      </c>
      <c r="B1" s="2" t="s">
        <v>1161</v>
      </c>
    </row>
    <row r="2" spans="1:14" ht="14.4">
      <c r="A2" s="1"/>
      <c r="G2" s="3"/>
      <c r="M2" s="4" t="s">
        <v>2</v>
      </c>
      <c r="N2" s="4" t="s">
        <v>3</v>
      </c>
    </row>
    <row r="3" spans="1:14" ht="14.4">
      <c r="A3" s="1" t="s">
        <v>4</v>
      </c>
      <c r="B3" s="2" t="s">
        <v>10</v>
      </c>
      <c r="C3" s="4">
        <f>+VLOOKUP(B3,$K$3:$L$14,2,0)</f>
        <v>4</v>
      </c>
      <c r="G3" s="3"/>
      <c r="K3" s="5" t="s">
        <v>6</v>
      </c>
      <c r="L3" s="4">
        <v>1</v>
      </c>
      <c r="M3" s="4" t="str">
        <f t="shared" ref="M3:M14" si="0">+IF($K3=$B$3,"X","")</f>
        <v/>
      </c>
      <c r="N3" s="4" t="str">
        <f t="shared" ref="N3:N14" si="1">+IF(K3=B3,"X",IF(L3&lt;=$C$3,"X",""))</f>
        <v>X</v>
      </c>
    </row>
    <row r="4" spans="1:14" ht="14.4">
      <c r="A4" s="1" t="s">
        <v>7</v>
      </c>
      <c r="B4" s="2">
        <v>2025</v>
      </c>
      <c r="K4" s="5" t="s">
        <v>8</v>
      </c>
      <c r="L4" s="4">
        <v>2</v>
      </c>
      <c r="M4" s="4" t="str">
        <f t="shared" si="0"/>
        <v/>
      </c>
      <c r="N4" s="4" t="str">
        <f t="shared" si="1"/>
        <v>X</v>
      </c>
    </row>
    <row r="5" spans="1:14" ht="15" customHeight="1">
      <c r="K5" s="5" t="s">
        <v>9</v>
      </c>
      <c r="L5" s="4">
        <v>3</v>
      </c>
      <c r="M5" s="4" t="str">
        <f t="shared" si="0"/>
        <v/>
      </c>
      <c r="N5" s="4" t="str">
        <f t="shared" si="1"/>
        <v>X</v>
      </c>
    </row>
    <row r="6" spans="1:14" ht="14.4">
      <c r="A6" s="1"/>
      <c r="B6" s="6"/>
      <c r="K6" s="5" t="s">
        <v>10</v>
      </c>
      <c r="L6" s="4">
        <v>4</v>
      </c>
      <c r="M6" s="4" t="str">
        <f t="shared" si="0"/>
        <v>X</v>
      </c>
      <c r="N6" s="4" t="str">
        <f t="shared" si="1"/>
        <v>X</v>
      </c>
    </row>
    <row r="7" spans="1:14" ht="14.4">
      <c r="A7" s="3"/>
      <c r="B7" s="7"/>
      <c r="K7" s="5" t="s">
        <v>11</v>
      </c>
      <c r="L7" s="4">
        <v>5</v>
      </c>
      <c r="M7" s="4" t="str">
        <f t="shared" si="0"/>
        <v/>
      </c>
      <c r="N7" s="4" t="str">
        <f t="shared" si="1"/>
        <v/>
      </c>
    </row>
    <row r="8" spans="1:14" ht="14.4">
      <c r="A8" s="3"/>
      <c r="B8" s="7"/>
      <c r="K8" s="5" t="s">
        <v>12</v>
      </c>
      <c r="L8" s="4">
        <v>6</v>
      </c>
      <c r="M8" s="4" t="str">
        <f t="shared" si="0"/>
        <v/>
      </c>
      <c r="N8" s="4" t="str">
        <f t="shared" si="1"/>
        <v/>
      </c>
    </row>
    <row r="9" spans="1:14" ht="15" customHeight="1">
      <c r="A9" s="5" t="s">
        <v>13</v>
      </c>
      <c r="K9" s="5" t="s">
        <v>14</v>
      </c>
      <c r="L9" s="4">
        <v>7</v>
      </c>
      <c r="M9" s="4" t="str">
        <f t="shared" si="0"/>
        <v/>
      </c>
      <c r="N9" s="4" t="str">
        <f t="shared" si="1"/>
        <v/>
      </c>
    </row>
    <row r="10" spans="1:14" ht="14.4">
      <c r="A10" s="3" t="s">
        <v>1159</v>
      </c>
      <c r="I10" s="3"/>
      <c r="K10" s="5" t="s">
        <v>15</v>
      </c>
      <c r="L10" s="4">
        <v>8</v>
      </c>
      <c r="M10" s="4" t="str">
        <f t="shared" si="0"/>
        <v/>
      </c>
      <c r="N10" s="4" t="str">
        <f t="shared" si="1"/>
        <v/>
      </c>
    </row>
    <row r="11" spans="1:14" ht="14.4">
      <c r="A11" s="3" t="s">
        <v>16</v>
      </c>
      <c r="I11" s="3"/>
      <c r="K11" s="5" t="s">
        <v>17</v>
      </c>
      <c r="L11" s="4">
        <v>9</v>
      </c>
      <c r="M11" s="4" t="str">
        <f t="shared" si="0"/>
        <v/>
      </c>
      <c r="N11" s="4" t="str">
        <f t="shared" si="1"/>
        <v/>
      </c>
    </row>
    <row r="12" spans="1:14" ht="14.4">
      <c r="A12" s="3"/>
      <c r="I12" s="3"/>
      <c r="K12" s="5" t="s">
        <v>18</v>
      </c>
      <c r="L12" s="4">
        <v>10</v>
      </c>
      <c r="M12" s="4" t="str">
        <f t="shared" si="0"/>
        <v/>
      </c>
      <c r="N12" s="4" t="str">
        <f t="shared" si="1"/>
        <v/>
      </c>
    </row>
    <row r="13" spans="1:14" ht="14.4">
      <c r="A13" s="3"/>
      <c r="I13" s="3"/>
      <c r="K13" s="5" t="s">
        <v>19</v>
      </c>
      <c r="L13" s="4">
        <v>11</v>
      </c>
      <c r="M13" s="4" t="str">
        <f t="shared" si="0"/>
        <v/>
      </c>
      <c r="N13" s="4" t="str">
        <f t="shared" si="1"/>
        <v/>
      </c>
    </row>
    <row r="14" spans="1:14" ht="14.4">
      <c r="A14" s="3"/>
      <c r="I14" s="3"/>
      <c r="K14" s="5" t="s">
        <v>5</v>
      </c>
      <c r="L14" s="4">
        <v>12</v>
      </c>
      <c r="M14" s="4" t="str">
        <f t="shared" si="0"/>
        <v/>
      </c>
      <c r="N14" s="4" t="str">
        <f t="shared" si="1"/>
        <v/>
      </c>
    </row>
    <row r="15" spans="1:14" ht="14.4">
      <c r="A15" s="3"/>
      <c r="I15" s="3"/>
    </row>
    <row r="16" spans="1:14" ht="14.4">
      <c r="I16" s="3"/>
    </row>
    <row r="17" spans="1:9" ht="14.4">
      <c r="I17" s="3"/>
    </row>
    <row r="18" spans="1:9" ht="14.4">
      <c r="I18" s="3"/>
    </row>
    <row r="19" spans="1:9" ht="14.4">
      <c r="I19" s="3"/>
    </row>
    <row r="20" spans="1:9" ht="14.4">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D49" workbookViewId="0">
      <selection activeCell="D71" sqref="D71"/>
    </sheetView>
  </sheetViews>
  <sheetFormatPr baseColWidth="10" defaultColWidth="12.59765625" defaultRowHeight="15" customHeight="1"/>
  <cols>
    <col min="1" max="1" width="59.59765625" customWidth="1"/>
    <col min="2" max="3" width="14.69921875" customWidth="1"/>
    <col min="4" max="4" width="67" customWidth="1"/>
    <col min="5" max="5" width="14.8984375" customWidth="1"/>
    <col min="6" max="6" width="10" customWidth="1"/>
    <col min="7" max="7" width="39.09765625" customWidth="1"/>
    <col min="8" max="25" width="10" customWidth="1"/>
  </cols>
  <sheetData>
    <row r="1" spans="1:25" ht="21">
      <c r="A1" s="8" t="s">
        <v>20</v>
      </c>
      <c r="B1" s="3"/>
      <c r="C1" s="3"/>
      <c r="D1" s="3"/>
      <c r="E1" s="3"/>
      <c r="F1" s="3"/>
      <c r="G1" s="3"/>
      <c r="H1" s="3"/>
      <c r="I1" s="3"/>
      <c r="J1" s="3"/>
      <c r="K1" s="3"/>
      <c r="L1" s="3"/>
      <c r="M1" s="3"/>
      <c r="N1" s="3"/>
      <c r="O1" s="3"/>
      <c r="P1" s="3"/>
      <c r="Q1" s="3"/>
      <c r="R1" s="3"/>
      <c r="S1" s="3"/>
      <c r="T1" s="3"/>
      <c r="U1" s="3"/>
      <c r="V1" s="3"/>
      <c r="W1" s="3"/>
      <c r="X1" s="3"/>
      <c r="Y1" s="3"/>
    </row>
    <row r="2" spans="1:25" ht="35.4">
      <c r="A2" s="8" t="str">
        <f>+Parametres!B1</f>
        <v>Ste-Marie Auto</v>
      </c>
      <c r="B2" s="3"/>
      <c r="C2" s="3"/>
      <c r="D2" s="9"/>
      <c r="E2" s="3"/>
      <c r="F2" s="3"/>
      <c r="G2" s="3"/>
      <c r="H2" s="3"/>
      <c r="I2" s="3"/>
      <c r="J2" s="10"/>
      <c r="K2" s="3"/>
      <c r="L2" s="3"/>
      <c r="M2" s="3"/>
      <c r="N2" s="3"/>
      <c r="O2" s="3"/>
      <c r="P2" s="3"/>
      <c r="Q2" s="3"/>
      <c r="R2" s="3"/>
      <c r="S2" s="3"/>
      <c r="T2" s="3"/>
      <c r="U2" s="3"/>
      <c r="V2" s="3"/>
      <c r="W2" s="3"/>
      <c r="X2" s="3"/>
      <c r="Y2" s="3"/>
    </row>
    <row r="3" spans="1:25" ht="21">
      <c r="A3" s="11" t="str">
        <f>CONCATENATE("",,Parametres!B3," ",Parametres!B4)</f>
        <v>Avril 2025</v>
      </c>
      <c r="B3" s="3"/>
      <c r="C3" s="3"/>
      <c r="D3" s="3"/>
      <c r="E3" s="3"/>
      <c r="F3" s="3"/>
      <c r="G3" s="3"/>
      <c r="H3" s="3"/>
      <c r="I3" s="3"/>
      <c r="J3" s="3"/>
      <c r="K3" s="3"/>
      <c r="L3" s="3"/>
      <c r="M3" s="3"/>
      <c r="N3" s="3"/>
      <c r="O3" s="3"/>
      <c r="P3" s="3"/>
      <c r="Q3" s="3"/>
      <c r="R3" s="3"/>
      <c r="S3" s="3"/>
      <c r="T3" s="3"/>
      <c r="U3" s="3"/>
      <c r="V3" s="3"/>
      <c r="W3" s="3"/>
      <c r="X3" s="3"/>
      <c r="Y3" s="3"/>
    </row>
    <row r="4" spans="1:25" ht="14.4">
      <c r="A4" s="3"/>
      <c r="B4" s="3"/>
      <c r="C4" s="3"/>
      <c r="D4" s="3"/>
      <c r="E4" s="12"/>
      <c r="F4" s="3"/>
      <c r="G4" s="3"/>
      <c r="H4" s="3"/>
      <c r="I4" s="3"/>
      <c r="J4" s="3"/>
      <c r="K4" s="3"/>
      <c r="L4" s="3"/>
      <c r="M4" s="3"/>
      <c r="N4" s="3"/>
      <c r="O4" s="3"/>
      <c r="P4" s="3"/>
      <c r="Q4" s="3"/>
      <c r="R4" s="3"/>
      <c r="S4" s="3"/>
      <c r="T4" s="3"/>
      <c r="U4" s="3"/>
      <c r="V4" s="3"/>
      <c r="W4" s="3"/>
      <c r="X4" s="3"/>
      <c r="Y4" s="3"/>
    </row>
    <row r="5" spans="1:25" ht="14.4">
      <c r="A5" s="13" t="s">
        <v>21</v>
      </c>
      <c r="B5" s="948">
        <f>SUMIFS(BV_Data_An_Cour!$AN:$AN,BV_Data_An_Cour!$AP:$AP,$A$1,BV_Data_An_Cour!$AQ:$AQ,$A5)</f>
        <v>7697838.7400000002</v>
      </c>
      <c r="C5" s="14"/>
      <c r="D5" s="13" t="s">
        <v>22</v>
      </c>
      <c r="E5" s="949">
        <f>-SUMIFS(BV_Data_An_Cour!$AN:$AN,BV_Data_An_Cour!$AP:$AP,$A$1,BV_Data_An_Cour!$AQ:$AQ,$D5)</f>
        <v>3697580.28</v>
      </c>
      <c r="F5" s="3"/>
      <c r="G5" s="3"/>
      <c r="H5" s="3"/>
      <c r="I5" s="3"/>
      <c r="J5" s="3"/>
      <c r="K5" s="3"/>
      <c r="L5" s="3"/>
      <c r="M5" s="3"/>
      <c r="N5" s="3"/>
      <c r="O5" s="3"/>
      <c r="P5" s="3"/>
      <c r="Q5" s="3"/>
      <c r="R5" s="3"/>
      <c r="S5" s="3"/>
      <c r="T5" s="3"/>
      <c r="U5" s="3"/>
      <c r="V5" s="3"/>
      <c r="W5" s="3"/>
      <c r="X5" s="3"/>
      <c r="Y5" s="3"/>
    </row>
    <row r="6" spans="1:25" ht="14.4">
      <c r="A6" s="15" t="s">
        <v>23</v>
      </c>
      <c r="B6" s="16">
        <f>SUM(B5)</f>
        <v>7697838.7400000002</v>
      </c>
      <c r="C6" s="17"/>
      <c r="D6" s="18"/>
      <c r="E6" s="19"/>
      <c r="F6" s="3"/>
      <c r="G6" s="3"/>
      <c r="H6" s="3"/>
      <c r="I6" s="3"/>
      <c r="J6" s="3"/>
      <c r="K6" s="3"/>
      <c r="L6" s="3"/>
      <c r="M6" s="3"/>
      <c r="N6" s="3"/>
      <c r="O6" s="3"/>
      <c r="P6" s="3"/>
      <c r="Q6" s="3"/>
      <c r="R6" s="3"/>
      <c r="S6" s="3"/>
      <c r="T6" s="3"/>
      <c r="U6" s="3"/>
      <c r="V6" s="3"/>
      <c r="W6" s="3"/>
      <c r="X6" s="3"/>
      <c r="Y6" s="3"/>
    </row>
    <row r="7" spans="1:25" ht="14.4">
      <c r="A7" s="20"/>
      <c r="B7" s="19"/>
      <c r="C7" s="14"/>
      <c r="D7" s="15" t="s">
        <v>24</v>
      </c>
      <c r="E7" s="16">
        <f>-SUMIFS(BV_Data_An_Cour!$AN:$AN,BV_Data_An_Cour!$AP:$AP,$A$1,BV_Data_An_Cour!$AQ:$AQ,$D7)</f>
        <v>0</v>
      </c>
      <c r="F7" s="3"/>
      <c r="G7" s="3"/>
      <c r="H7" s="3"/>
      <c r="I7" s="3"/>
      <c r="J7" s="3"/>
      <c r="K7" s="3"/>
      <c r="L7" s="3"/>
      <c r="M7" s="3"/>
      <c r="N7" s="3"/>
      <c r="O7" s="3"/>
      <c r="P7" s="3"/>
      <c r="Q7" s="3"/>
      <c r="R7" s="3"/>
      <c r="S7" s="3"/>
      <c r="T7" s="3"/>
      <c r="U7" s="3"/>
      <c r="V7" s="3"/>
      <c r="W7" s="3"/>
      <c r="X7" s="3"/>
      <c r="Y7" s="3"/>
    </row>
    <row r="8" spans="1:25" ht="14.4">
      <c r="A8" s="18" t="s">
        <v>25</v>
      </c>
      <c r="B8" s="19">
        <f>SUMIFS(BV_Data_An_Cour!$AN:$AN,BV_Data_An_Cour!$AP:$AP,$A$1,BV_Data_An_Cour!$AQ:$AQ,$A8)</f>
        <v>504023.48</v>
      </c>
      <c r="C8" s="14"/>
      <c r="D8" s="18"/>
      <c r="E8" s="19"/>
      <c r="F8" s="3"/>
      <c r="G8" s="3"/>
      <c r="H8" s="3"/>
      <c r="I8" s="3"/>
      <c r="J8" s="3"/>
      <c r="K8" s="3"/>
      <c r="L8" s="3"/>
      <c r="M8" s="3"/>
      <c r="N8" s="3"/>
      <c r="O8" s="3"/>
      <c r="P8" s="3"/>
      <c r="Q8" s="3"/>
      <c r="R8" s="3"/>
      <c r="S8" s="3"/>
      <c r="T8" s="3"/>
      <c r="U8" s="3"/>
      <c r="V8" s="3"/>
      <c r="W8" s="3"/>
      <c r="X8" s="3"/>
      <c r="Y8" s="3"/>
    </row>
    <row r="9" spans="1:25" ht="14.4">
      <c r="A9" s="18" t="s">
        <v>26</v>
      </c>
      <c r="B9" s="19">
        <f>SUMIFS(BV_Data_An_Cour!$AN:$AN,BV_Data_An_Cour!$AP:$AP,$A$1,BV_Data_An_Cour!$AQ:$AQ,$A9)</f>
        <v>7596465.7799999993</v>
      </c>
      <c r="C9" s="14"/>
      <c r="D9" s="18" t="s">
        <v>27</v>
      </c>
      <c r="E9" s="19">
        <f>-SUMIFS(BV_Data_An_Cour!$AN:$AN,BV_Data_An_Cour!$AP:$AP,$A$1,BV_Data_An_Cour!$AQ:$AQ,$D9)</f>
        <v>0</v>
      </c>
      <c r="F9" s="3"/>
      <c r="G9" s="3"/>
      <c r="H9" s="3"/>
      <c r="I9" s="3"/>
      <c r="J9" s="3"/>
      <c r="K9" s="3"/>
      <c r="L9" s="3"/>
      <c r="M9" s="3"/>
      <c r="N9" s="3"/>
      <c r="O9" s="3"/>
      <c r="P9" s="3"/>
      <c r="Q9" s="3"/>
      <c r="R9" s="3"/>
      <c r="S9" s="3"/>
      <c r="T9" s="3"/>
      <c r="U9" s="3"/>
      <c r="V9" s="3"/>
      <c r="W9" s="3"/>
      <c r="X9" s="3"/>
      <c r="Y9" s="3"/>
    </row>
    <row r="10" spans="1:25" ht="14.4">
      <c r="A10" s="18" t="s">
        <v>28</v>
      </c>
      <c r="B10" s="19">
        <f>SUMIFS(BV_Data_An_Cour!$AN:$AN,BV_Data_An_Cour!$AP:$AP,$A$1,BV_Data_An_Cour!$AQ:$AQ,$A10)</f>
        <v>375922.74</v>
      </c>
      <c r="C10" s="14"/>
      <c r="D10" s="18" t="s">
        <v>29</v>
      </c>
      <c r="E10" s="19">
        <f>-SUMIFS(BV_Data_An_Cour!$AN:$AN,BV_Data_An_Cour!$AP:$AP,$A$1,BV_Data_An_Cour!$AQ:$AQ,$D10)</f>
        <v>1907573.05</v>
      </c>
      <c r="F10" s="3"/>
      <c r="G10" s="3"/>
      <c r="H10" s="3"/>
      <c r="I10" s="3"/>
      <c r="J10" s="3"/>
      <c r="K10" s="3"/>
      <c r="L10" s="3"/>
      <c r="M10" s="3"/>
      <c r="N10" s="3"/>
      <c r="O10" s="3"/>
      <c r="P10" s="3"/>
      <c r="Q10" s="3"/>
      <c r="R10" s="3"/>
      <c r="S10" s="3"/>
      <c r="T10" s="3"/>
      <c r="U10" s="3"/>
      <c r="V10" s="3"/>
      <c r="W10" s="3"/>
      <c r="X10" s="3"/>
      <c r="Y10" s="3"/>
    </row>
    <row r="11" spans="1:25" ht="14.4">
      <c r="A11" s="18" t="s">
        <v>30</v>
      </c>
      <c r="B11" s="19">
        <f>SUMIFS(BV_Data_An_Cour!$AN:$AN,BV_Data_An_Cour!$AP:$AP,$A$1,BV_Data_An_Cour!$AQ:$AQ,$A11)</f>
        <v>630363.57999999996</v>
      </c>
      <c r="C11" s="14"/>
      <c r="D11" s="18" t="s">
        <v>31</v>
      </c>
      <c r="E11" s="19">
        <f>-SUMIFS(BV_Data_An_Cour!$AN:$AN,BV_Data_An_Cour!$AP:$AP,$A$1,BV_Data_An_Cour!$AQ:$AQ,$D11)</f>
        <v>-220631.23</v>
      </c>
      <c r="F11" s="3"/>
      <c r="G11" s="3"/>
      <c r="H11" s="3"/>
      <c r="I11" s="3"/>
      <c r="J11" s="3"/>
      <c r="K11" s="3"/>
      <c r="L11" s="3"/>
      <c r="M11" s="3"/>
      <c r="N11" s="3"/>
      <c r="O11" s="3"/>
      <c r="P11" s="3"/>
      <c r="Q11" s="3"/>
      <c r="R11" s="3"/>
      <c r="S11" s="3"/>
      <c r="T11" s="3"/>
      <c r="U11" s="3"/>
      <c r="V11" s="3"/>
      <c r="W11" s="3"/>
      <c r="X11" s="3"/>
      <c r="Y11" s="3"/>
    </row>
    <row r="12" spans="1:25" ht="14.4">
      <c r="A12" s="18" t="s">
        <v>32</v>
      </c>
      <c r="B12" s="19">
        <f>SUMIFS(BV_Data_An_Cour!$AN:$AN,BV_Data_An_Cour!$AP:$AP,$A$1,BV_Data_An_Cour!$AQ:$AQ,$A12)</f>
        <v>2993.02</v>
      </c>
      <c r="C12" s="14"/>
      <c r="D12" s="18" t="s">
        <v>33</v>
      </c>
      <c r="E12" s="19">
        <f>-SUMIFS(BV_Data_An_Cour!$AN:$AN,BV_Data_An_Cour!$AP:$AP,$A$1,BV_Data_An_Cour!$AQ:$AQ,$D12)</f>
        <v>171553.27</v>
      </c>
      <c r="F12" s="3"/>
      <c r="G12" s="3"/>
      <c r="H12" s="3"/>
      <c r="I12" s="3"/>
      <c r="J12" s="3"/>
      <c r="K12" s="3"/>
      <c r="L12" s="3"/>
      <c r="M12" s="3"/>
      <c r="N12" s="3"/>
      <c r="O12" s="3"/>
      <c r="P12" s="3"/>
      <c r="Q12" s="3"/>
      <c r="R12" s="3"/>
      <c r="S12" s="3"/>
      <c r="T12" s="3"/>
      <c r="U12" s="3"/>
      <c r="V12" s="3"/>
      <c r="W12" s="3"/>
      <c r="X12" s="3"/>
      <c r="Y12" s="3"/>
    </row>
    <row r="13" spans="1:25" ht="14.4">
      <c r="A13" s="18" t="s">
        <v>34</v>
      </c>
      <c r="B13" s="19">
        <f>SUMIFS(BV_Data_An_Cour!$AN:$AN,BV_Data_An_Cour!$AP:$AP,$A$1,BV_Data_An_Cour!$AQ:$AQ,$A13)</f>
        <v>74427.13</v>
      </c>
      <c r="C13" s="14"/>
      <c r="D13" s="18" t="s">
        <v>35</v>
      </c>
      <c r="E13" s="19">
        <f>-SUMIFS(BV_Data_An_Cour!$AN:$AN,BV_Data_An_Cour!$AP:$AP,$A$1,BV_Data_An_Cour!$AQ:$AQ,$D13)</f>
        <v>0</v>
      </c>
      <c r="F13" s="3"/>
      <c r="G13" s="3"/>
      <c r="H13" s="3"/>
      <c r="I13" s="3"/>
      <c r="J13" s="3"/>
      <c r="K13" s="3"/>
      <c r="L13" s="3"/>
      <c r="M13" s="3"/>
      <c r="N13" s="3"/>
      <c r="O13" s="3"/>
      <c r="P13" s="3"/>
      <c r="Q13" s="3"/>
      <c r="R13" s="3"/>
      <c r="S13" s="3"/>
      <c r="T13" s="3"/>
      <c r="U13" s="3"/>
      <c r="V13" s="3"/>
      <c r="W13" s="3"/>
      <c r="X13" s="3"/>
      <c r="Y13" s="3"/>
    </row>
    <row r="14" spans="1:25" ht="14.4">
      <c r="A14" s="18" t="s">
        <v>36</v>
      </c>
      <c r="B14" s="19">
        <f>SUMIFS(BV_Data_An_Cour!$AN:$AN,BV_Data_An_Cour!$AP:$AP,$A$1,BV_Data_An_Cour!$AQ:$AQ,$A14)</f>
        <v>7081025.25</v>
      </c>
      <c r="C14" s="14"/>
      <c r="D14" s="18" t="s">
        <v>37</v>
      </c>
      <c r="E14" s="19">
        <f>-SUMIFS(BV_Data_An_Cour!$AN:$AN,BV_Data_An_Cour!$AP:$AP,$A$1,BV_Data_An_Cour!$AQ:$AQ,$D14)</f>
        <v>6763149</v>
      </c>
      <c r="F14" s="3"/>
      <c r="G14" s="3">
        <v>30080</v>
      </c>
      <c r="H14" s="3"/>
      <c r="I14" s="3"/>
      <c r="J14" s="3"/>
      <c r="K14" s="3"/>
      <c r="L14" s="3"/>
      <c r="M14" s="3"/>
      <c r="N14" s="3"/>
      <c r="O14" s="3"/>
      <c r="P14" s="3"/>
      <c r="Q14" s="3"/>
      <c r="R14" s="3"/>
      <c r="S14" s="3"/>
      <c r="T14" s="3"/>
      <c r="U14" s="3"/>
      <c r="V14" s="3"/>
      <c r="W14" s="3"/>
      <c r="X14" s="3"/>
      <c r="Y14" s="3"/>
    </row>
    <row r="15" spans="1:25" ht="14.4">
      <c r="A15" s="18" t="s">
        <v>38</v>
      </c>
      <c r="B15" s="19">
        <f>SUMIFS(BV_Data_An_Cour!$AN:$AN,BV_Data_An_Cour!$AP:$AP,$A$1,BV_Data_An_Cour!$AQ:$AQ,$A15)</f>
        <v>3139394.98</v>
      </c>
      <c r="C15" s="14"/>
      <c r="D15" s="18" t="s">
        <v>39</v>
      </c>
      <c r="E15" s="19">
        <f>-SUMIFS(BV_Data_An_Cour!$AN:$AN,BV_Data_An_Cour!$AP:$AP,$A$1,BV_Data_An_Cour!$AQ:$AQ,$D15)</f>
        <v>81295.349999999991</v>
      </c>
      <c r="F15" s="3"/>
      <c r="G15" s="3">
        <v>33107</v>
      </c>
      <c r="H15" s="3"/>
      <c r="I15" s="3"/>
      <c r="J15" s="3"/>
      <c r="K15" s="3"/>
      <c r="L15" s="3"/>
      <c r="M15" s="3"/>
      <c r="N15" s="3"/>
      <c r="O15" s="3"/>
      <c r="P15" s="3"/>
      <c r="Q15" s="3"/>
      <c r="R15" s="3"/>
      <c r="S15" s="3"/>
      <c r="T15" s="3"/>
      <c r="U15" s="3"/>
      <c r="V15" s="3"/>
      <c r="W15" s="3"/>
      <c r="X15" s="3"/>
      <c r="Y15" s="3"/>
    </row>
    <row r="16" spans="1:25" ht="14.4">
      <c r="A16" s="15" t="s">
        <v>40</v>
      </c>
      <c r="B16" s="16">
        <f>+SUM(B8:B15)</f>
        <v>19404615.960000001</v>
      </c>
      <c r="C16" s="17"/>
      <c r="D16" s="15" t="s">
        <v>41</v>
      </c>
      <c r="E16" s="16">
        <f>+SUM(E10:E15)</f>
        <v>8702939.4399999995</v>
      </c>
      <c r="F16" s="3"/>
      <c r="G16" s="3"/>
      <c r="H16" s="3"/>
      <c r="I16" s="3"/>
      <c r="J16" s="3"/>
      <c r="K16" s="3"/>
      <c r="L16" s="3"/>
      <c r="M16" s="3"/>
      <c r="N16" s="3"/>
      <c r="O16" s="3"/>
      <c r="P16" s="3"/>
      <c r="Q16" s="3"/>
      <c r="R16" s="3"/>
      <c r="S16" s="3"/>
      <c r="T16" s="3"/>
      <c r="U16" s="3"/>
      <c r="V16" s="3"/>
      <c r="W16" s="3"/>
      <c r="X16" s="3"/>
      <c r="Y16" s="3"/>
    </row>
    <row r="17" spans="1:25" ht="14.4">
      <c r="A17" s="18"/>
      <c r="B17" s="19"/>
      <c r="C17" s="14"/>
      <c r="D17" s="20"/>
      <c r="E17" s="19"/>
      <c r="F17" s="3"/>
      <c r="G17" s="3"/>
      <c r="H17" s="3"/>
      <c r="I17" s="3"/>
      <c r="J17" s="3"/>
      <c r="K17" s="3"/>
      <c r="L17" s="3"/>
      <c r="M17" s="3"/>
      <c r="N17" s="3"/>
      <c r="O17" s="3"/>
      <c r="P17" s="3"/>
      <c r="Q17" s="3"/>
      <c r="R17" s="3"/>
      <c r="S17" s="3"/>
      <c r="T17" s="3"/>
      <c r="U17" s="3"/>
      <c r="V17" s="3"/>
      <c r="W17" s="3"/>
      <c r="X17" s="3"/>
      <c r="Y17" s="3"/>
    </row>
    <row r="18" spans="1:25" ht="14.4">
      <c r="A18" s="18" t="s">
        <v>42</v>
      </c>
      <c r="B18" s="19">
        <f>SUMIFS(BV_Data_An_Cour!$AN:$AN,BV_Data_An_Cour!$AP:$AP,$A$1,BV_Data_An_Cour!$AQ:$AQ,$A18)</f>
        <v>34480534.339999996</v>
      </c>
      <c r="C18" s="14"/>
      <c r="D18" s="18" t="s">
        <v>43</v>
      </c>
      <c r="E18" s="19">
        <f>-SUMIFS(BV_Data_An_Cour!$AN:$AN,BV_Data_An_Cour!$AP:$AP,$A$1,BV_Data_An_Cour!$AQ:$AQ,$D18)</f>
        <v>42592366.200000003</v>
      </c>
      <c r="F18" s="3"/>
      <c r="G18" s="3"/>
      <c r="H18" s="3"/>
      <c r="I18" s="3"/>
      <c r="J18" s="3"/>
      <c r="K18" s="3"/>
      <c r="L18" s="3"/>
      <c r="M18" s="3"/>
      <c r="N18" s="3"/>
      <c r="O18" s="3"/>
      <c r="P18" s="3"/>
      <c r="Q18" s="3"/>
      <c r="R18" s="3"/>
      <c r="S18" s="3"/>
      <c r="T18" s="3"/>
      <c r="U18" s="3"/>
      <c r="V18" s="3"/>
      <c r="W18" s="3"/>
      <c r="X18" s="3"/>
      <c r="Y18" s="3"/>
    </row>
    <row r="19" spans="1:25" ht="14.4">
      <c r="A19" s="18" t="s">
        <v>44</v>
      </c>
      <c r="B19" s="19">
        <f>SUMIFS(BV_Data_An_Cour!$AN:$AN,BV_Data_An_Cour!$AP:$AP,$A$1,BV_Data_An_Cour!$AQ:$AQ,$A19)</f>
        <v>23094595.190000001</v>
      </c>
      <c r="C19" s="14"/>
      <c r="D19" s="18" t="s">
        <v>45</v>
      </c>
      <c r="E19" s="19">
        <f>-SUMIFS(BV_Data_An_Cour!$AN:$AN,BV_Data_An_Cour!$AP:$AP,$A$1,BV_Data_An_Cour!$AQ:$AQ,$D19)</f>
        <v>19887170.66</v>
      </c>
      <c r="F19" s="3"/>
      <c r="G19" s="3"/>
      <c r="H19" s="3"/>
      <c r="I19" s="3"/>
      <c r="J19" s="3"/>
      <c r="K19" s="3"/>
      <c r="L19" s="3"/>
      <c r="M19" s="3"/>
      <c r="N19" s="3"/>
      <c r="O19" s="3"/>
      <c r="P19" s="3"/>
      <c r="Q19" s="3"/>
      <c r="R19" s="3"/>
      <c r="S19" s="3"/>
      <c r="T19" s="3"/>
      <c r="U19" s="3"/>
      <c r="V19" s="3"/>
      <c r="W19" s="3"/>
      <c r="X19" s="3"/>
      <c r="Y19" s="3"/>
    </row>
    <row r="20" spans="1:25" ht="14.4">
      <c r="A20" s="18" t="s">
        <v>46</v>
      </c>
      <c r="B20" s="19">
        <f>SUMIFS(BV_Data_An_Cour!$AN:$AN,BV_Data_An_Cour!$AP:$AP,$A$1,BV_Data_An_Cour!$AQ:$AQ,$A20)</f>
        <v>499093.53</v>
      </c>
      <c r="C20" s="14"/>
      <c r="D20" s="15" t="s">
        <v>47</v>
      </c>
      <c r="E20" s="16">
        <f>+SUM(E18:E19)</f>
        <v>62479536.859999999</v>
      </c>
      <c r="F20" s="3"/>
      <c r="G20" s="3"/>
      <c r="H20" s="3"/>
      <c r="I20" s="3"/>
      <c r="J20" s="3"/>
      <c r="K20" s="3"/>
      <c r="L20" s="3"/>
      <c r="M20" s="3"/>
      <c r="N20" s="3"/>
      <c r="O20" s="3"/>
      <c r="P20" s="3"/>
      <c r="Q20" s="3"/>
      <c r="R20" s="3"/>
      <c r="S20" s="3"/>
      <c r="T20" s="3"/>
      <c r="U20" s="3"/>
      <c r="V20" s="3"/>
      <c r="W20" s="3"/>
      <c r="X20" s="3"/>
      <c r="Y20" s="3"/>
    </row>
    <row r="21" spans="1:25" ht="15.75" customHeight="1">
      <c r="A21" s="15" t="s">
        <v>48</v>
      </c>
      <c r="B21" s="16">
        <f>SUM(B18:B20)</f>
        <v>58074223.060000002</v>
      </c>
      <c r="C21" s="17"/>
      <c r="D21" s="18"/>
      <c r="E21" s="19"/>
      <c r="F21" s="3"/>
      <c r="G21" s="3"/>
      <c r="H21" s="3"/>
      <c r="I21" s="3"/>
      <c r="J21" s="3"/>
      <c r="K21" s="3"/>
      <c r="L21" s="3"/>
      <c r="M21" s="3"/>
      <c r="N21" s="3"/>
      <c r="O21" s="3"/>
      <c r="P21" s="3"/>
      <c r="Q21" s="3"/>
      <c r="R21" s="3"/>
      <c r="S21" s="3"/>
      <c r="T21" s="3"/>
      <c r="U21" s="3"/>
      <c r="V21" s="3"/>
      <c r="W21" s="3"/>
      <c r="X21" s="3"/>
      <c r="Y21" s="3"/>
    </row>
    <row r="22" spans="1:25" ht="15.75" customHeight="1">
      <c r="A22" s="20"/>
      <c r="B22" s="19"/>
      <c r="C22" s="14"/>
      <c r="D22" s="18" t="s">
        <v>49</v>
      </c>
      <c r="E22" s="19">
        <f>-SUMIFS(BV_Data_An_Cour!$AN:$AN,BV_Data_An_Cour!$AP:$AP,$A$1,BV_Data_An_Cour!$AQ:$AQ,$D22)</f>
        <v>86005.13</v>
      </c>
      <c r="F22" s="3"/>
      <c r="G22" s="3"/>
      <c r="H22" s="3"/>
      <c r="I22" s="3"/>
      <c r="J22" s="3"/>
      <c r="K22" s="3"/>
      <c r="L22" s="3"/>
      <c r="M22" s="3"/>
      <c r="N22" s="3"/>
      <c r="O22" s="3"/>
      <c r="P22" s="3"/>
      <c r="Q22" s="3"/>
      <c r="R22" s="3"/>
      <c r="S22" s="3"/>
      <c r="T22" s="3"/>
      <c r="U22" s="3"/>
      <c r="V22" s="3"/>
      <c r="W22" s="3"/>
      <c r="X22" s="3"/>
      <c r="Y22" s="3"/>
    </row>
    <row r="23" spans="1:25" ht="15.75" customHeight="1">
      <c r="A23" s="18" t="s">
        <v>50</v>
      </c>
      <c r="B23" s="19">
        <f>SUMIFS(BV_Data_An_Cour!$AN:$AN,BV_Data_An_Cour!$AP:$AP,$A$1,BV_Data_An_Cour!$AQ:$AQ,$A23)</f>
        <v>0</v>
      </c>
      <c r="C23" s="14"/>
      <c r="D23" s="18" t="s">
        <v>51</v>
      </c>
      <c r="E23" s="19">
        <f>-SUMIFS(BV_Data_An_Cour!$AN:$AN,BV_Data_An_Cour!$AP:$AP,$A$1,BV_Data_An_Cour!$AQ:$AQ,$D23)</f>
        <v>19426.18</v>
      </c>
      <c r="F23" s="3"/>
      <c r="G23" s="3"/>
      <c r="H23" s="3"/>
      <c r="I23" s="3"/>
      <c r="J23" s="3"/>
      <c r="K23" s="3"/>
      <c r="L23" s="3"/>
      <c r="M23" s="3"/>
      <c r="N23" s="3"/>
      <c r="O23" s="3"/>
      <c r="P23" s="3"/>
      <c r="Q23" s="3"/>
      <c r="R23" s="3"/>
      <c r="S23" s="3"/>
      <c r="T23" s="3"/>
      <c r="U23" s="3"/>
      <c r="V23" s="3"/>
      <c r="W23" s="3"/>
      <c r="X23" s="3"/>
      <c r="Y23" s="3"/>
    </row>
    <row r="24" spans="1:25" ht="15.75" customHeight="1">
      <c r="A24" s="18" t="s">
        <v>52</v>
      </c>
      <c r="B24" s="19">
        <f>SUMIFS(BV_Data_An_Cour!$AN:$AN,BV_Data_An_Cour!$AP:$AP,$A$1,BV_Data_An_Cour!$AQ:$AQ,$A24)</f>
        <v>7501.0599999999995</v>
      </c>
      <c r="C24" s="14"/>
      <c r="D24" s="18" t="s">
        <v>53</v>
      </c>
      <c r="E24" s="19">
        <f>-SUMIFS(BV_Data_An_Cour!$AN:$AN,BV_Data_An_Cour!$AP:$AP,$A$1,BV_Data_An_Cour!$AQ:$AQ,$D24)</f>
        <v>1026002.8899999999</v>
      </c>
      <c r="F24" s="3"/>
      <c r="G24" s="3"/>
      <c r="H24" s="3"/>
      <c r="I24" s="3"/>
      <c r="J24" s="3"/>
      <c r="K24" s="3"/>
      <c r="L24" s="3"/>
      <c r="M24" s="3"/>
      <c r="N24" s="3"/>
      <c r="O24" s="3"/>
      <c r="P24" s="3"/>
      <c r="Q24" s="3"/>
      <c r="R24" s="3"/>
      <c r="S24" s="3"/>
      <c r="T24" s="3"/>
      <c r="U24" s="3"/>
      <c r="V24" s="3"/>
      <c r="W24" s="3"/>
      <c r="X24" s="3"/>
      <c r="Y24" s="3"/>
    </row>
    <row r="25" spans="1:25" ht="15.75" customHeight="1">
      <c r="A25" s="18" t="s">
        <v>54</v>
      </c>
      <c r="B25" s="19">
        <f>SUMIFS(BV_Data_An_Cour!$AN:$AN,BV_Data_An_Cour!$AP:$AP,$A$1,BV_Data_An_Cour!$AQ:$AQ,$A25)</f>
        <v>34296.229999999996</v>
      </c>
      <c r="C25" s="14"/>
      <c r="D25" s="18" t="s">
        <v>55</v>
      </c>
      <c r="E25" s="19">
        <f>-SUMIFS(BV_Data_An_Cour!$AN:$AN,BV_Data_An_Cour!$AP:$AP,$A$1,BV_Data_An_Cour!$AQ:$AQ,$D25)</f>
        <v>0</v>
      </c>
      <c r="F25" s="3"/>
      <c r="G25" s="3"/>
      <c r="H25" s="3"/>
      <c r="I25" s="3"/>
      <c r="J25" s="3"/>
      <c r="K25" s="3"/>
      <c r="L25" s="3"/>
      <c r="M25" s="3"/>
      <c r="N25" s="3"/>
      <c r="O25" s="3"/>
      <c r="P25" s="3"/>
      <c r="Q25" s="3"/>
      <c r="R25" s="3"/>
      <c r="S25" s="3"/>
      <c r="T25" s="3"/>
      <c r="U25" s="3"/>
      <c r="V25" s="3"/>
      <c r="W25" s="3"/>
      <c r="X25" s="3"/>
      <c r="Y25" s="3"/>
    </row>
    <row r="26" spans="1:25" ht="15.75" customHeight="1">
      <c r="A26" s="18" t="s">
        <v>56</v>
      </c>
      <c r="B26" s="19">
        <f>SUMIFS(BV_Data_An_Cour!$AN:$AN,BV_Data_An_Cour!$AP:$AP,$A$1,BV_Data_An_Cour!$AQ:$AQ,$A26)</f>
        <v>1764762.97</v>
      </c>
      <c r="C26" s="14"/>
      <c r="D26" s="18" t="s">
        <v>55</v>
      </c>
      <c r="E26" s="19">
        <f>-SUMIFS(BV_Data_An_Cour!$AN:$AN,BV_Data_An_Cour!$AP:$AP,$A$1,BV_Data_An_Cour!$AQ:$AQ,$D26)</f>
        <v>0</v>
      </c>
      <c r="F26" s="3"/>
      <c r="G26" s="3"/>
      <c r="H26" s="3"/>
      <c r="I26" s="3"/>
      <c r="J26" s="3"/>
      <c r="K26" s="3"/>
      <c r="L26" s="3"/>
      <c r="M26" s="3"/>
      <c r="N26" s="3"/>
      <c r="O26" s="3"/>
      <c r="P26" s="3"/>
      <c r="Q26" s="3"/>
      <c r="R26" s="3"/>
      <c r="S26" s="3"/>
      <c r="T26" s="3"/>
      <c r="U26" s="3"/>
      <c r="V26" s="3"/>
      <c r="W26" s="3"/>
      <c r="X26" s="3"/>
      <c r="Y26" s="3"/>
    </row>
    <row r="27" spans="1:25" ht="15.75" customHeight="1">
      <c r="A27" s="18" t="s">
        <v>55</v>
      </c>
      <c r="B27" s="19">
        <f>SUMIFS(BV_Data_An_Cour!$AN:$AN,BV_Data_An_Cour!$AP:$AP,$A$1,BV_Data_An_Cour!$AQ:$AQ,$A27)</f>
        <v>0</v>
      </c>
      <c r="C27" s="14"/>
      <c r="D27" s="18" t="s">
        <v>55</v>
      </c>
      <c r="E27" s="19">
        <f>-SUMIFS(BV_Data_An_Cour!$AN:$AN,BV_Data_An_Cour!$AP:$AP,$A$1,BV_Data_An_Cour!$AQ:$AQ,$D27)</f>
        <v>0</v>
      </c>
      <c r="F27" s="3"/>
      <c r="G27" s="3"/>
      <c r="H27" s="3"/>
      <c r="I27" s="3"/>
      <c r="J27" s="3"/>
      <c r="K27" s="3"/>
      <c r="L27" s="3"/>
      <c r="M27" s="3"/>
      <c r="N27" s="3"/>
      <c r="O27" s="3"/>
      <c r="P27" s="3"/>
      <c r="Q27" s="3"/>
      <c r="R27" s="3"/>
      <c r="S27" s="3"/>
      <c r="T27" s="3"/>
      <c r="U27" s="3"/>
      <c r="V27" s="3"/>
      <c r="W27" s="3"/>
      <c r="X27" s="3"/>
      <c r="Y27" s="3"/>
    </row>
    <row r="28" spans="1:25" ht="15.75" customHeight="1">
      <c r="A28" s="18" t="s">
        <v>55</v>
      </c>
      <c r="B28" s="19">
        <f>SUMIFS(BV_Data_An_Cour!$AN:$AN,BV_Data_An_Cour!$AP:$AP,$A$1,BV_Data_An_Cour!$AQ:$AQ,$A28)</f>
        <v>0</v>
      </c>
      <c r="C28" s="14"/>
      <c r="D28" s="15" t="s">
        <v>57</v>
      </c>
      <c r="E28" s="16">
        <f>SUM(E22:E24)</f>
        <v>1131434.2</v>
      </c>
      <c r="F28" s="3"/>
      <c r="G28" s="3"/>
      <c r="H28" s="3"/>
      <c r="I28" s="3"/>
      <c r="J28" s="3"/>
      <c r="K28" s="3"/>
      <c r="L28" s="3"/>
      <c r="M28" s="3"/>
      <c r="N28" s="3"/>
      <c r="O28" s="3"/>
      <c r="P28" s="3"/>
      <c r="Q28" s="3"/>
      <c r="R28" s="3"/>
      <c r="S28" s="3"/>
      <c r="T28" s="3"/>
      <c r="U28" s="3"/>
      <c r="V28" s="3"/>
      <c r="W28" s="3"/>
      <c r="X28" s="3"/>
      <c r="Y28" s="3"/>
    </row>
    <row r="29" spans="1:25" ht="15.75" customHeight="1">
      <c r="A29" s="18" t="s">
        <v>55</v>
      </c>
      <c r="B29" s="19">
        <f>SUMIFS(BV_Data_An_Cour!$AN:$AN,BV_Data_An_Cour!$AP:$AP,$A$1,BV_Data_An_Cour!$AQ:$AQ,$A29)</f>
        <v>0</v>
      </c>
      <c r="C29" s="14"/>
      <c r="D29" s="18"/>
      <c r="E29" s="19"/>
      <c r="F29" s="3"/>
      <c r="G29" s="3"/>
      <c r="H29" s="3"/>
      <c r="I29" s="3"/>
      <c r="J29" s="3"/>
      <c r="K29" s="3"/>
      <c r="L29" s="3"/>
      <c r="M29" s="3"/>
      <c r="N29" s="3"/>
      <c r="O29" s="3"/>
      <c r="P29" s="3"/>
      <c r="Q29" s="3"/>
      <c r="R29" s="3"/>
      <c r="S29" s="3"/>
      <c r="T29" s="3"/>
      <c r="U29" s="3"/>
      <c r="V29" s="3"/>
      <c r="W29" s="3"/>
      <c r="X29" s="3"/>
      <c r="Y29" s="3"/>
    </row>
    <row r="30" spans="1:25" ht="15.75" customHeight="1">
      <c r="A30" s="15" t="s">
        <v>58</v>
      </c>
      <c r="B30" s="16">
        <f>SUM(B23:B29)</f>
        <v>1806560.26</v>
      </c>
      <c r="C30" s="17"/>
      <c r="D30" s="21" t="s">
        <v>59</v>
      </c>
      <c r="E30" s="22">
        <f>+E5+E7+E16+E20+E28</f>
        <v>76011490.780000001</v>
      </c>
      <c r="F30" s="3"/>
      <c r="G30" s="3"/>
      <c r="H30" s="3"/>
      <c r="I30" s="3"/>
      <c r="J30" s="3"/>
      <c r="K30" s="3"/>
      <c r="L30" s="3"/>
      <c r="M30" s="3"/>
      <c r="N30" s="3"/>
      <c r="O30" s="3"/>
      <c r="P30" s="3"/>
      <c r="Q30" s="3"/>
      <c r="R30" s="3"/>
      <c r="S30" s="3"/>
      <c r="T30" s="3"/>
      <c r="U30" s="3"/>
      <c r="V30" s="3"/>
      <c r="W30" s="3"/>
      <c r="X30" s="3"/>
      <c r="Y30" s="3"/>
    </row>
    <row r="31" spans="1:25" ht="15.75" customHeight="1">
      <c r="A31" s="18"/>
      <c r="B31" s="19"/>
      <c r="C31" s="14"/>
      <c r="D31" s="23"/>
      <c r="E31" s="24"/>
      <c r="F31" s="3"/>
      <c r="G31" s="3"/>
      <c r="H31" s="3"/>
      <c r="I31" s="3"/>
      <c r="J31" s="3"/>
      <c r="K31" s="3"/>
      <c r="L31" s="3"/>
      <c r="M31" s="3"/>
      <c r="N31" s="3"/>
      <c r="O31" s="3"/>
      <c r="P31" s="3"/>
      <c r="Q31" s="3"/>
      <c r="R31" s="3"/>
      <c r="S31" s="3"/>
      <c r="T31" s="3"/>
      <c r="U31" s="3"/>
      <c r="V31" s="3"/>
      <c r="W31" s="3"/>
      <c r="X31" s="3"/>
      <c r="Y31" s="3"/>
    </row>
    <row r="32" spans="1:25" ht="15.75" customHeight="1">
      <c r="A32" s="21" t="s">
        <v>60</v>
      </c>
      <c r="B32" s="22">
        <f>+B6+B16+B21+B30</f>
        <v>86983238.020000011</v>
      </c>
      <c r="C32" s="17"/>
      <c r="D32" s="18"/>
      <c r="E32" s="19"/>
      <c r="F32" s="3"/>
      <c r="G32" s="3"/>
      <c r="H32" s="3"/>
      <c r="I32" s="3"/>
      <c r="J32" s="3"/>
      <c r="K32" s="3"/>
      <c r="L32" s="3"/>
      <c r="M32" s="3"/>
      <c r="N32" s="3"/>
      <c r="O32" s="3"/>
      <c r="P32" s="3"/>
      <c r="Q32" s="3"/>
      <c r="R32" s="3"/>
      <c r="S32" s="3"/>
      <c r="T32" s="3"/>
      <c r="U32" s="3"/>
      <c r="V32" s="3"/>
      <c r="W32" s="3"/>
      <c r="X32" s="3"/>
      <c r="Y32" s="3"/>
    </row>
    <row r="33" spans="1:25" ht="15.75" customHeight="1">
      <c r="A33" s="23"/>
      <c r="B33" s="24"/>
      <c r="C33" s="25"/>
      <c r="D33" s="15" t="s">
        <v>61</v>
      </c>
      <c r="E33" s="950">
        <f>-SUMIFS(BV_Data_An_Cour!$AN:$AN,BV_Data_An_Cour!$AP:$AP,$A$1,BV_Data_An_Cour!$AQ:$AQ,$D33)</f>
        <v>1530</v>
      </c>
      <c r="F33" s="3"/>
      <c r="G33" s="3"/>
      <c r="H33" s="3"/>
      <c r="I33" s="3"/>
      <c r="J33" s="3"/>
      <c r="K33" s="3"/>
      <c r="L33" s="3"/>
      <c r="M33" s="3"/>
      <c r="N33" s="3"/>
      <c r="O33" s="3"/>
      <c r="P33" s="3"/>
      <c r="Q33" s="3"/>
      <c r="R33" s="3"/>
      <c r="S33" s="3"/>
      <c r="T33" s="3"/>
      <c r="U33" s="3"/>
      <c r="V33" s="3"/>
      <c r="W33" s="3"/>
      <c r="X33" s="3"/>
      <c r="Y33" s="3"/>
    </row>
    <row r="34" spans="1:25" ht="15.75" customHeight="1">
      <c r="A34" s="18"/>
      <c r="B34" s="19"/>
      <c r="C34" s="14"/>
      <c r="D34" s="18"/>
      <c r="E34" s="19"/>
      <c r="F34" s="3"/>
      <c r="G34" s="3"/>
      <c r="H34" s="3"/>
      <c r="I34" s="3"/>
      <c r="J34" s="3"/>
      <c r="K34" s="3"/>
      <c r="L34" s="3"/>
      <c r="M34" s="3"/>
      <c r="N34" s="3"/>
      <c r="O34" s="3"/>
      <c r="P34" s="3"/>
      <c r="Q34" s="3"/>
      <c r="R34" s="3"/>
      <c r="S34" s="3"/>
      <c r="T34" s="3"/>
      <c r="U34" s="3"/>
      <c r="V34" s="3"/>
      <c r="W34" s="3"/>
      <c r="X34" s="3"/>
      <c r="Y34" s="3"/>
    </row>
    <row r="35" spans="1:25" ht="15.75" customHeight="1">
      <c r="A35" s="18" t="s">
        <v>62</v>
      </c>
      <c r="B35" s="19">
        <f>SUMIFS(BV_Data_An_Cour!$AN:$AN,BV_Data_An_Cour!$AP:$AP,$A$1,BV_Data_An_Cour!$AQ:$AQ,$A35)</f>
        <v>0</v>
      </c>
      <c r="C35" s="14"/>
      <c r="D35" s="18" t="s">
        <v>63</v>
      </c>
      <c r="E35" s="19">
        <f>-SUMIFS(BV_Data_An_Cour!$AN:$AN,BV_Data_An_Cour!$AP:$AP,$A$1,BV_Data_An_Cour!$AQ:$AQ,$D35)</f>
        <v>0</v>
      </c>
      <c r="F35" s="3"/>
      <c r="G35" s="3"/>
      <c r="H35" s="3"/>
      <c r="I35" s="3"/>
      <c r="J35" s="3"/>
      <c r="K35" s="3"/>
      <c r="L35" s="3"/>
      <c r="M35" s="3"/>
      <c r="N35" s="3"/>
      <c r="O35" s="3"/>
      <c r="P35" s="3"/>
      <c r="Q35" s="3"/>
      <c r="R35" s="3"/>
      <c r="S35" s="3"/>
      <c r="T35" s="3"/>
      <c r="U35" s="3"/>
      <c r="V35" s="3"/>
      <c r="W35" s="3"/>
      <c r="X35" s="3"/>
      <c r="Y35" s="3"/>
    </row>
    <row r="36" spans="1:25" ht="15.75" customHeight="1">
      <c r="A36" s="18" t="s">
        <v>64</v>
      </c>
      <c r="B36" s="19">
        <f>SUMIFS(BV_Data_An_Cour!$AN:$AN,BV_Data_An_Cour!$AP:$AP,$A$1,BV_Data_An_Cour!$AQ:$AQ,$A36)</f>
        <v>0</v>
      </c>
      <c r="C36" s="14"/>
      <c r="D36" s="18" t="s">
        <v>65</v>
      </c>
      <c r="E36" s="19">
        <f>-SUMIFS(BV_Data_An_Cour!$AN:$AN,BV_Data_An_Cour!$AP:$AP,$A$1,BV_Data_An_Cour!$AQ:$AQ,$D36)</f>
        <v>0</v>
      </c>
      <c r="F36" s="3"/>
      <c r="G36" s="3"/>
      <c r="H36" s="3"/>
      <c r="I36" s="3"/>
      <c r="J36" s="3"/>
      <c r="K36" s="3"/>
      <c r="L36" s="3"/>
      <c r="M36" s="3"/>
      <c r="N36" s="3"/>
      <c r="O36" s="3"/>
      <c r="P36" s="3"/>
      <c r="Q36" s="3"/>
      <c r="R36" s="3"/>
      <c r="S36" s="3"/>
      <c r="T36" s="3"/>
      <c r="U36" s="3"/>
      <c r="V36" s="3"/>
      <c r="W36" s="3"/>
      <c r="X36" s="3"/>
      <c r="Y36" s="3"/>
    </row>
    <row r="37" spans="1:25" ht="15.75" customHeight="1">
      <c r="A37" s="18" t="s">
        <v>66</v>
      </c>
      <c r="B37" s="19">
        <f>SUMIFS(BV_Data_An_Cour!$AN:$AN,BV_Data_An_Cour!$AP:$AP,$A$1,BV_Data_An_Cour!$AQ:$AQ,$A37)</f>
        <v>188199.56</v>
      </c>
      <c r="C37" s="14"/>
      <c r="D37" s="18" t="s">
        <v>67</v>
      </c>
      <c r="E37" s="19">
        <f>-SUMIFS(BV_Data_An_Cour!$AN:$AN,BV_Data_An_Cour!$AP:$AP,$A$1,BV_Data_An_Cour!$AQ:$AQ,$D37)</f>
        <v>0</v>
      </c>
      <c r="F37" s="3"/>
      <c r="G37" s="3"/>
      <c r="H37" s="3"/>
      <c r="I37" s="3"/>
      <c r="J37" s="3"/>
      <c r="K37" s="3"/>
      <c r="L37" s="3"/>
      <c r="M37" s="3"/>
      <c r="N37" s="3"/>
      <c r="O37" s="3"/>
      <c r="P37" s="3"/>
      <c r="Q37" s="3"/>
      <c r="R37" s="3"/>
      <c r="S37" s="3"/>
      <c r="T37" s="3"/>
      <c r="U37" s="3"/>
      <c r="V37" s="3"/>
      <c r="W37" s="3"/>
      <c r="X37" s="3"/>
      <c r="Y37" s="3"/>
    </row>
    <row r="38" spans="1:25" ht="15.75" customHeight="1">
      <c r="A38" s="18" t="s">
        <v>68</v>
      </c>
      <c r="B38" s="19">
        <f>SUMIFS(BV_Data_An_Cour!$AN:$AN,BV_Data_An_Cour!$AP:$AP,$A$1,BV_Data_An_Cour!$AQ:$AQ,$A38)</f>
        <v>0</v>
      </c>
      <c r="C38" s="14"/>
      <c r="D38" s="18" t="s">
        <v>69</v>
      </c>
      <c r="E38" s="19">
        <f>-SUMIFS(BV_Data_An_Cour!$AN:$AN,BV_Data_An_Cour!$AP:$AP,$A$1,BV_Data_An_Cour!$AQ:$AQ,$D38)</f>
        <v>0</v>
      </c>
      <c r="F38" s="3"/>
      <c r="G38" s="26"/>
      <c r="H38" s="3"/>
      <c r="I38" s="3"/>
      <c r="J38" s="3"/>
      <c r="K38" s="3"/>
      <c r="L38" s="3"/>
      <c r="M38" s="3"/>
      <c r="N38" s="3"/>
      <c r="O38" s="3"/>
      <c r="P38" s="3"/>
      <c r="Q38" s="3"/>
      <c r="R38" s="3"/>
      <c r="S38" s="3"/>
      <c r="T38" s="3"/>
      <c r="U38" s="3"/>
      <c r="V38" s="3"/>
      <c r="W38" s="3"/>
      <c r="X38" s="3"/>
      <c r="Y38" s="3"/>
    </row>
    <row r="39" spans="1:25" ht="15.75" customHeight="1">
      <c r="A39" s="18" t="s">
        <v>70</v>
      </c>
      <c r="B39" s="19">
        <f>SUMIFS(BV_Data_An_Cour!$AN:$AN,BV_Data_An_Cour!$AP:$AP,$A$1,BV_Data_An_Cour!$AQ:$AQ,$A39)</f>
        <v>362881.43000000017</v>
      </c>
      <c r="C39" s="14"/>
      <c r="D39" s="18" t="s">
        <v>55</v>
      </c>
      <c r="E39" s="19">
        <f>-SUMIFS(BV_Data_An_Cour!$AN:$AN,BV_Data_An_Cour!$AP:$AP,$A$1,BV_Data_An_Cour!$AQ:$AQ,$D39)</f>
        <v>0</v>
      </c>
      <c r="F39" s="3"/>
      <c r="G39" s="3"/>
      <c r="H39" s="3"/>
      <c r="I39" s="3"/>
      <c r="J39" s="3"/>
      <c r="K39" s="3"/>
      <c r="L39" s="3"/>
      <c r="M39" s="3"/>
      <c r="N39" s="3"/>
      <c r="O39" s="3"/>
      <c r="P39" s="3"/>
      <c r="Q39" s="3"/>
      <c r="R39" s="3"/>
      <c r="S39" s="3"/>
      <c r="T39" s="3"/>
      <c r="U39" s="3"/>
      <c r="V39" s="3"/>
      <c r="W39" s="3"/>
      <c r="X39" s="3"/>
      <c r="Y39" s="3"/>
    </row>
    <row r="40" spans="1:25" ht="15.75" customHeight="1">
      <c r="A40" s="18" t="s">
        <v>71</v>
      </c>
      <c r="B40" s="19">
        <f>SUMIFS(BV_Data_An_Cour!$AN:$AN,BV_Data_An_Cour!$AP:$AP,$A$1,BV_Data_An_Cour!$AQ:$AQ,$A40)</f>
        <v>49097.149999999965</v>
      </c>
      <c r="C40" s="14"/>
      <c r="D40" s="18" t="s">
        <v>55</v>
      </c>
      <c r="E40" s="19">
        <f>-SUMIFS(BV_Data_An_Cour!$AN:$AN,BV_Data_An_Cour!$AP:$AP,$A$1,BV_Data_An_Cour!$AQ:$AQ,$D40)</f>
        <v>0</v>
      </c>
      <c r="F40" s="3"/>
      <c r="G40" s="3"/>
      <c r="H40" s="3"/>
      <c r="I40" s="3"/>
      <c r="J40" s="3"/>
      <c r="K40" s="3"/>
      <c r="L40" s="3"/>
      <c r="M40" s="3"/>
      <c r="N40" s="3"/>
      <c r="O40" s="3"/>
      <c r="P40" s="3"/>
      <c r="Q40" s="3"/>
      <c r="R40" s="3"/>
      <c r="S40" s="3"/>
      <c r="T40" s="3"/>
      <c r="U40" s="3"/>
      <c r="V40" s="3"/>
      <c r="W40" s="3"/>
      <c r="X40" s="3"/>
      <c r="Y40" s="3"/>
    </row>
    <row r="41" spans="1:25" ht="15.75" customHeight="1">
      <c r="A41" s="18" t="s">
        <v>72</v>
      </c>
      <c r="B41" s="19">
        <f>SUMIFS(BV_Data_An_Cour!$AN:$AN,BV_Data_An_Cour!$AP:$AP,$A$1,BV_Data_An_Cour!$AQ:$AQ,$A41)</f>
        <v>51135.01999999999</v>
      </c>
      <c r="C41" s="14"/>
      <c r="D41" s="18" t="s">
        <v>55</v>
      </c>
      <c r="E41" s="19">
        <f>-SUMIFS(BV_Data_An_Cour!$AN:$AN,BV_Data_An_Cour!$AP:$AP,$A$1,BV_Data_An_Cour!$AQ:$AQ,$D41)</f>
        <v>0</v>
      </c>
      <c r="F41" s="3"/>
      <c r="G41" s="3"/>
      <c r="H41" s="3"/>
      <c r="I41" s="3"/>
      <c r="J41" s="3"/>
      <c r="K41" s="3"/>
      <c r="L41" s="3"/>
      <c r="M41" s="3"/>
      <c r="N41" s="3"/>
      <c r="O41" s="3"/>
      <c r="P41" s="3"/>
      <c r="Q41" s="3"/>
      <c r="R41" s="3"/>
      <c r="S41" s="3"/>
      <c r="T41" s="3"/>
      <c r="U41" s="3"/>
      <c r="V41" s="3"/>
      <c r="W41" s="3"/>
      <c r="X41" s="3"/>
      <c r="Y41" s="3"/>
    </row>
    <row r="42" spans="1:25" ht="15.75" customHeight="1">
      <c r="A42" s="18" t="s">
        <v>73</v>
      </c>
      <c r="B42" s="19">
        <f>SUMIFS(BV_Data_An_Cour!$AN:$AN,BV_Data_An_Cour!$AP:$AP,$A$1,BV_Data_An_Cour!$AQ:$AQ,$A42)</f>
        <v>0</v>
      </c>
      <c r="C42" s="14"/>
      <c r="D42" s="21" t="s">
        <v>74</v>
      </c>
      <c r="E42" s="22">
        <f>+SUM(E33:E38)</f>
        <v>1530</v>
      </c>
      <c r="F42" s="3"/>
      <c r="G42" s="3"/>
      <c r="H42" s="3"/>
      <c r="I42" s="3"/>
      <c r="J42" s="3"/>
      <c r="K42" s="3"/>
      <c r="L42" s="3"/>
      <c r="M42" s="3"/>
      <c r="N42" s="3"/>
      <c r="O42" s="3"/>
      <c r="P42" s="3"/>
      <c r="Q42" s="3"/>
      <c r="R42" s="3"/>
      <c r="S42" s="3"/>
      <c r="T42" s="3"/>
      <c r="U42" s="3"/>
      <c r="V42" s="3"/>
      <c r="W42" s="3"/>
      <c r="X42" s="3"/>
      <c r="Y42" s="3"/>
    </row>
    <row r="43" spans="1:25" ht="15.75" customHeight="1">
      <c r="A43" s="18" t="s">
        <v>75</v>
      </c>
      <c r="B43" s="19">
        <f>SUMIFS(BV_Data_An_Cour!$AN:$AN,BV_Data_An_Cour!$AP:$AP,$A$1,BV_Data_An_Cour!$AQ:$AQ,$A43)</f>
        <v>7824.9400000000023</v>
      </c>
      <c r="C43" s="14"/>
      <c r="D43" s="23"/>
      <c r="E43" s="24"/>
      <c r="F43" s="3"/>
      <c r="G43" s="3"/>
      <c r="H43" s="3"/>
      <c r="I43" s="3"/>
      <c r="J43" s="3"/>
      <c r="K43" s="3"/>
      <c r="L43" s="3"/>
      <c r="M43" s="3"/>
      <c r="N43" s="3"/>
      <c r="O43" s="3"/>
      <c r="P43" s="3"/>
      <c r="Q43" s="3"/>
      <c r="R43" s="3"/>
      <c r="S43" s="3"/>
      <c r="T43" s="3"/>
      <c r="U43" s="3"/>
      <c r="V43" s="3"/>
      <c r="W43" s="3"/>
      <c r="X43" s="3"/>
      <c r="Y43" s="3"/>
    </row>
    <row r="44" spans="1:25" ht="15.75" customHeight="1">
      <c r="A44" s="15" t="s">
        <v>76</v>
      </c>
      <c r="B44" s="16">
        <f>SUM(B35:B43)</f>
        <v>659138.10000000009</v>
      </c>
      <c r="C44" s="17"/>
      <c r="D44" s="18"/>
      <c r="E44" s="19"/>
      <c r="F44" s="3"/>
      <c r="G44" s="3"/>
      <c r="H44" s="3"/>
      <c r="I44" s="3"/>
      <c r="J44" s="3"/>
      <c r="K44" s="3"/>
      <c r="L44" s="3"/>
      <c r="M44" s="3"/>
      <c r="N44" s="3"/>
      <c r="O44" s="3"/>
      <c r="P44" s="3"/>
      <c r="Q44" s="3"/>
      <c r="R44" s="3"/>
      <c r="S44" s="3"/>
      <c r="T44" s="3"/>
      <c r="U44" s="3"/>
      <c r="V44" s="3"/>
      <c r="W44" s="3"/>
      <c r="X44" s="3"/>
      <c r="Y44" s="3"/>
    </row>
    <row r="45" spans="1:25" ht="15.75" customHeight="1">
      <c r="A45" s="20"/>
      <c r="B45" s="19"/>
      <c r="C45" s="14"/>
      <c r="D45" s="21" t="s">
        <v>77</v>
      </c>
      <c r="E45" s="22">
        <f>+E42+E30</f>
        <v>76013020.780000001</v>
      </c>
      <c r="F45" s="3"/>
      <c r="G45" s="3"/>
      <c r="H45" s="3"/>
      <c r="I45" s="3"/>
      <c r="J45" s="3"/>
      <c r="K45" s="3"/>
      <c r="L45" s="3"/>
      <c r="M45" s="3"/>
      <c r="N45" s="3"/>
      <c r="O45" s="3"/>
      <c r="P45" s="3"/>
      <c r="Q45" s="3"/>
      <c r="R45" s="3"/>
      <c r="S45" s="3"/>
      <c r="T45" s="3"/>
      <c r="U45" s="3"/>
      <c r="V45" s="3"/>
      <c r="W45" s="3"/>
      <c r="X45" s="3"/>
      <c r="Y45" s="3"/>
    </row>
    <row r="46" spans="1:25" ht="15.75" customHeight="1">
      <c r="A46" s="15" t="s">
        <v>78</v>
      </c>
      <c r="B46" s="16">
        <f>SUMIFS(BV_Data_An_Cour!$AN:$AN,BV_Data_An_Cour!$AP:$AP,$A$1,BV_Data_An_Cour!$AQ:$AQ,$A46)</f>
        <v>14974</v>
      </c>
      <c r="C46" s="17"/>
      <c r="D46" s="23"/>
      <c r="E46" s="24"/>
      <c r="F46" s="3"/>
      <c r="G46" s="3"/>
      <c r="H46" s="3"/>
      <c r="I46" s="3"/>
      <c r="J46" s="3"/>
      <c r="K46" s="3"/>
      <c r="L46" s="3"/>
      <c r="M46" s="3"/>
      <c r="N46" s="3"/>
      <c r="O46" s="3"/>
      <c r="P46" s="3"/>
      <c r="Q46" s="3"/>
      <c r="R46" s="3"/>
      <c r="S46" s="3"/>
      <c r="T46" s="3"/>
      <c r="U46" s="3"/>
      <c r="V46" s="3"/>
      <c r="W46" s="3"/>
      <c r="X46" s="3"/>
      <c r="Y46" s="3"/>
    </row>
    <row r="47" spans="1:25" ht="15.75" customHeight="1">
      <c r="A47" s="18"/>
      <c r="B47" s="19"/>
      <c r="C47" s="14"/>
      <c r="D47" s="18"/>
      <c r="E47" s="19"/>
      <c r="F47" s="3"/>
      <c r="G47" s="3"/>
      <c r="H47" s="3"/>
      <c r="I47" s="3"/>
      <c r="J47" s="3"/>
      <c r="K47" s="3"/>
      <c r="L47" s="3"/>
      <c r="M47" s="3"/>
      <c r="N47" s="3"/>
      <c r="O47" s="3"/>
      <c r="P47" s="3"/>
      <c r="Q47" s="3"/>
      <c r="R47" s="3"/>
      <c r="S47" s="3"/>
      <c r="T47" s="3"/>
      <c r="U47" s="3"/>
      <c r="V47" s="3"/>
      <c r="W47" s="3"/>
      <c r="X47" s="3"/>
      <c r="Y47" s="3"/>
    </row>
    <row r="48" spans="1:25" ht="15.75" customHeight="1">
      <c r="A48" s="15" t="s">
        <v>79</v>
      </c>
      <c r="B48" s="16">
        <f>SUMIFS(BV_Data_An_Cour!$AN:$AN,BV_Data_An_Cour!$AP:$AP,$A$1,BV_Data_An_Cour!$AQ:$AQ,$A48)</f>
        <v>0</v>
      </c>
      <c r="C48" s="17"/>
      <c r="D48" s="18" t="s">
        <v>80</v>
      </c>
      <c r="E48" s="19">
        <f>-SUMIFS(BV_Data_An_Cour!$AN:$AN,BV_Data_An_Cour!$AP:$AP,$A$1,BV_Data_An_Cour!$AQ:$AQ,$D48)</f>
        <v>285</v>
      </c>
      <c r="F48" s="3"/>
      <c r="G48" s="3"/>
      <c r="H48" s="3"/>
      <c r="I48" s="3"/>
      <c r="J48" s="3"/>
      <c r="K48" s="3"/>
      <c r="L48" s="3"/>
      <c r="M48" s="3"/>
      <c r="N48" s="3"/>
      <c r="O48" s="3"/>
      <c r="P48" s="3"/>
      <c r="Q48" s="3"/>
      <c r="R48" s="3"/>
      <c r="S48" s="3"/>
      <c r="T48" s="3"/>
      <c r="U48" s="3"/>
      <c r="V48" s="3"/>
      <c r="W48" s="3"/>
      <c r="X48" s="3"/>
      <c r="Y48" s="3"/>
    </row>
    <row r="49" spans="1:25" ht="15.75" customHeight="1">
      <c r="A49" s="18"/>
      <c r="B49" s="19"/>
      <c r="C49" s="14"/>
      <c r="D49" s="18" t="s">
        <v>81</v>
      </c>
      <c r="E49" s="19">
        <f>-SUMIFS(BV_Data_An_Cour!$AN:$AN,BV_Data_An_Cour!$AP:$AP,$A$1,BV_Data_An_Cour!$AQ:$AQ,$D49)</f>
        <v>0</v>
      </c>
      <c r="F49" s="3"/>
      <c r="G49" s="3"/>
      <c r="H49" s="3"/>
      <c r="I49" s="3"/>
      <c r="J49" s="3"/>
      <c r="K49" s="3"/>
      <c r="L49" s="3"/>
      <c r="M49" s="3"/>
      <c r="N49" s="3"/>
      <c r="O49" s="3"/>
      <c r="P49" s="3"/>
      <c r="Q49" s="3"/>
      <c r="R49" s="3"/>
      <c r="S49" s="3"/>
      <c r="T49" s="3"/>
      <c r="U49" s="3"/>
      <c r="V49" s="3"/>
      <c r="W49" s="3"/>
      <c r="X49" s="3"/>
      <c r="Y49" s="3"/>
    </row>
    <row r="50" spans="1:25" ht="15.75" customHeight="1">
      <c r="A50" s="18" t="s">
        <v>55</v>
      </c>
      <c r="B50" s="19">
        <f>SUMIFS(BV_Data_An_Cour!$AN:$AN,BV_Data_An_Cour!$AP:$AP,$A$1,BV_Data_An_Cour!$AQ:$AQ,$A50)</f>
        <v>0</v>
      </c>
      <c r="C50" s="14"/>
      <c r="D50" s="18" t="s">
        <v>82</v>
      </c>
      <c r="E50" s="19">
        <f>-SUMIFS(BV_Data_An_Cour!$AN:$AN,BV_Data_An_Cour!$AP:$AP,$A$1,BV_Data_An_Cour!$AQ:$AQ,$D50)+Print_AAD!AF585</f>
        <v>11644044.500000004</v>
      </c>
      <c r="F50" s="3"/>
      <c r="G50" s="3"/>
      <c r="H50" s="3"/>
      <c r="I50" s="3"/>
      <c r="J50" s="3"/>
      <c r="K50" s="3"/>
      <c r="L50" s="3"/>
      <c r="M50" s="3"/>
      <c r="N50" s="3"/>
      <c r="O50" s="3"/>
      <c r="P50" s="3"/>
      <c r="Q50" s="3"/>
      <c r="R50" s="3"/>
      <c r="S50" s="3"/>
      <c r="T50" s="3"/>
      <c r="U50" s="3"/>
      <c r="V50" s="3"/>
      <c r="W50" s="3"/>
      <c r="X50" s="3"/>
      <c r="Y50" s="3"/>
    </row>
    <row r="51" spans="1:25" ht="15.75" customHeight="1">
      <c r="A51" s="18" t="s">
        <v>55</v>
      </c>
      <c r="B51" s="19">
        <f>SUMIFS(BV_Data_An_Cour!$AN:$AN,BV_Data_An_Cour!$AP:$AP,$A$1,BV_Data_An_Cour!$AQ:$AQ,$A51)</f>
        <v>0</v>
      </c>
      <c r="C51" s="14"/>
      <c r="D51" s="18" t="s">
        <v>83</v>
      </c>
      <c r="E51" s="19">
        <f>-SUMIFS(BV_Data_An_Cour!$AN:$AN,BV_Data_An_Cour!$AP:$AP,$A$1,BV_Data_An_Cour!$AQ:$AQ,$D51)</f>
        <v>0</v>
      </c>
      <c r="F51" s="3"/>
      <c r="G51" s="3"/>
      <c r="H51" s="3"/>
      <c r="I51" s="3"/>
      <c r="J51" s="3"/>
      <c r="K51" s="3"/>
      <c r="L51" s="3"/>
      <c r="M51" s="3"/>
      <c r="N51" s="3"/>
      <c r="O51" s="3"/>
      <c r="P51" s="3"/>
      <c r="Q51" s="3"/>
      <c r="R51" s="3"/>
      <c r="S51" s="3"/>
      <c r="T51" s="3"/>
      <c r="U51" s="3"/>
      <c r="V51" s="3"/>
      <c r="W51" s="3"/>
      <c r="X51" s="3"/>
      <c r="Y51" s="3"/>
    </row>
    <row r="52" spans="1:25" ht="15.75" customHeight="1">
      <c r="A52" s="18" t="s">
        <v>55</v>
      </c>
      <c r="B52" s="19">
        <f>SUMIFS(BV_Data_An_Cour!$AN:$AN,BV_Data_An_Cour!$AP:$AP,$A$1,BV_Data_An_Cour!$AQ:$AQ,$A52)</f>
        <v>0</v>
      </c>
      <c r="C52" s="14"/>
      <c r="D52" s="27"/>
      <c r="E52" s="28"/>
      <c r="F52" s="3"/>
      <c r="G52" s="3"/>
      <c r="H52" s="3"/>
      <c r="I52" s="3"/>
      <c r="J52" s="3"/>
      <c r="K52" s="3"/>
      <c r="L52" s="3"/>
      <c r="M52" s="3"/>
      <c r="N52" s="3"/>
      <c r="O52" s="3"/>
      <c r="P52" s="3"/>
      <c r="Q52" s="3"/>
      <c r="R52" s="3"/>
      <c r="S52" s="3"/>
      <c r="T52" s="3"/>
      <c r="U52" s="3"/>
      <c r="V52" s="3"/>
      <c r="W52" s="3"/>
      <c r="X52" s="3"/>
      <c r="Y52" s="3"/>
    </row>
    <row r="53" spans="1:25" ht="15.75" customHeight="1">
      <c r="A53" s="21" t="s">
        <v>84</v>
      </c>
      <c r="B53" s="22">
        <f>+B44+B48+B46</f>
        <v>674112.10000000009</v>
      </c>
      <c r="C53" s="17"/>
      <c r="D53" s="21" t="s">
        <v>85</v>
      </c>
      <c r="E53" s="22">
        <f>SUM(E48:E51)</f>
        <v>11644329.500000004</v>
      </c>
      <c r="F53" s="3"/>
      <c r="G53" s="3"/>
      <c r="H53" s="3"/>
      <c r="I53" s="3"/>
      <c r="J53" s="3"/>
      <c r="K53" s="3"/>
      <c r="L53" s="3"/>
      <c r="M53" s="3"/>
      <c r="N53" s="3"/>
      <c r="O53" s="3"/>
      <c r="P53" s="3"/>
      <c r="Q53" s="3"/>
      <c r="R53" s="3"/>
      <c r="S53" s="3"/>
      <c r="T53" s="3"/>
      <c r="U53" s="3"/>
      <c r="V53" s="3"/>
      <c r="W53" s="3"/>
      <c r="X53" s="3"/>
      <c r="Y53" s="3"/>
    </row>
    <row r="54" spans="1:25" ht="15.75" customHeight="1">
      <c r="A54" s="23"/>
      <c r="B54" s="24"/>
      <c r="C54" s="25"/>
      <c r="D54" s="23"/>
      <c r="E54" s="24"/>
      <c r="F54" s="3"/>
      <c r="G54" s="3"/>
      <c r="H54" s="3"/>
      <c r="I54" s="3"/>
      <c r="J54" s="3"/>
      <c r="K54" s="3"/>
      <c r="L54" s="3"/>
      <c r="M54" s="3"/>
      <c r="N54" s="3"/>
      <c r="O54" s="3"/>
      <c r="P54" s="3"/>
      <c r="Q54" s="3"/>
      <c r="R54" s="3"/>
      <c r="S54" s="3"/>
      <c r="T54" s="3"/>
      <c r="U54" s="3"/>
      <c r="V54" s="3"/>
      <c r="W54" s="3"/>
      <c r="X54" s="3"/>
      <c r="Y54" s="3"/>
    </row>
    <row r="55" spans="1:25" ht="15.75" customHeight="1">
      <c r="A55" s="18"/>
      <c r="B55" s="19"/>
      <c r="C55" s="14"/>
      <c r="D55" s="18"/>
      <c r="E55" s="19"/>
      <c r="F55" s="3"/>
      <c r="G55" s="3"/>
      <c r="H55" s="3"/>
      <c r="I55" s="3"/>
      <c r="J55" s="3"/>
      <c r="K55" s="3"/>
      <c r="L55" s="3"/>
      <c r="M55" s="3"/>
      <c r="N55" s="3"/>
      <c r="O55" s="3"/>
      <c r="P55" s="3"/>
      <c r="Q55" s="3"/>
      <c r="R55" s="3"/>
      <c r="S55" s="3"/>
      <c r="T55" s="3"/>
      <c r="U55" s="3"/>
      <c r="V55" s="3"/>
      <c r="W55" s="3"/>
      <c r="X55" s="3"/>
      <c r="Y55" s="3"/>
    </row>
    <row r="56" spans="1:25" ht="15.75" customHeight="1">
      <c r="A56" s="21" t="s">
        <v>86</v>
      </c>
      <c r="B56" s="22">
        <f>+B32+B53</f>
        <v>87657350.120000005</v>
      </c>
      <c r="C56" s="17"/>
      <c r="D56" s="21" t="s">
        <v>87</v>
      </c>
      <c r="E56" s="22">
        <f>+E53+E45</f>
        <v>87657350.280000001</v>
      </c>
      <c r="F56" s="3"/>
      <c r="G56" s="3"/>
      <c r="H56" s="3"/>
      <c r="I56" s="3"/>
      <c r="J56" s="3"/>
      <c r="K56" s="3"/>
      <c r="L56" s="3"/>
      <c r="M56" s="3"/>
      <c r="N56" s="3"/>
      <c r="O56" s="3"/>
      <c r="P56" s="3"/>
      <c r="Q56" s="3"/>
      <c r="R56" s="3"/>
      <c r="S56" s="3"/>
      <c r="T56" s="3"/>
      <c r="U56" s="3"/>
      <c r="V56" s="3"/>
      <c r="W56" s="3"/>
      <c r="X56" s="3"/>
      <c r="Y56" s="3"/>
    </row>
    <row r="57" spans="1:25" ht="15.75" customHeight="1">
      <c r="A57" s="23"/>
      <c r="B57" s="24"/>
      <c r="C57" s="25"/>
      <c r="D57" s="23"/>
      <c r="E57" s="24"/>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29"/>
      <c r="C64" s="29"/>
      <c r="D64" s="3"/>
      <c r="E64" s="29"/>
      <c r="F64" s="3"/>
      <c r="G64" s="3"/>
      <c r="H64" s="3"/>
      <c r="I64" s="3"/>
      <c r="J64" s="3"/>
      <c r="K64" s="3"/>
      <c r="L64" s="3"/>
      <c r="M64" s="3"/>
      <c r="N64" s="3"/>
      <c r="O64" s="3"/>
      <c r="P64" s="3"/>
      <c r="Q64" s="3"/>
      <c r="R64" s="3"/>
      <c r="S64" s="3"/>
      <c r="T64" s="3"/>
      <c r="U64" s="3"/>
      <c r="V64" s="3"/>
      <c r="W64" s="3"/>
      <c r="X64" s="3"/>
      <c r="Y64" s="3"/>
    </row>
    <row r="65" spans="1:25" ht="15.75" customHeight="1">
      <c r="A65" s="3"/>
      <c r="B65" s="29"/>
      <c r="C65" s="29"/>
      <c r="D65" s="3"/>
      <c r="E65" s="29">
        <f>+B56-E56</f>
        <v>-0.15999999642372131</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29"/>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29"/>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29"/>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A473" zoomScale="80" zoomScaleNormal="80" workbookViewId="0">
      <selection activeCell="C492" sqref="C492:AO501"/>
    </sheetView>
  </sheetViews>
  <sheetFormatPr baseColWidth="10" defaultColWidth="12.59765625" defaultRowHeight="15" customHeight="1"/>
  <cols>
    <col min="1" max="1" width="56.19921875" customWidth="1"/>
    <col min="2" max="2" width="34.59765625" customWidth="1"/>
    <col min="3" max="3" width="16.69921875" customWidth="1"/>
    <col min="4" max="4" width="14.5" customWidth="1"/>
    <col min="5" max="5" width="17.3984375" customWidth="1"/>
    <col min="6" max="6" width="16.69921875" customWidth="1"/>
    <col min="7" max="7" width="14.5" customWidth="1"/>
    <col min="8" max="8" width="15.8984375" customWidth="1"/>
    <col min="9" max="9" width="16.69921875" customWidth="1"/>
    <col min="10" max="10" width="14.5" customWidth="1"/>
    <col min="11" max="11" width="15.8984375" customWidth="1"/>
    <col min="12" max="12" width="16.69921875" customWidth="1"/>
    <col min="13" max="13" width="14.5" customWidth="1"/>
    <col min="14" max="14" width="15.8984375" customWidth="1"/>
    <col min="15" max="15" width="16.69921875" customWidth="1"/>
    <col min="16" max="16" width="14.5" customWidth="1"/>
    <col min="17" max="17" width="15.8984375" customWidth="1"/>
    <col min="18" max="18" width="16.69921875" customWidth="1"/>
    <col min="19" max="19" width="14.5" customWidth="1"/>
    <col min="20" max="20" width="15.8984375" customWidth="1"/>
    <col min="21" max="21" width="16.69921875" customWidth="1"/>
    <col min="22" max="22" width="14.5" customWidth="1"/>
    <col min="23" max="23" width="15.8984375" customWidth="1"/>
    <col min="24" max="24" width="16.69921875" customWidth="1"/>
    <col min="25" max="25" width="14.5" customWidth="1"/>
    <col min="26" max="26" width="15.8984375" customWidth="1"/>
    <col min="27" max="27" width="16.69921875" customWidth="1"/>
    <col min="28" max="28" width="14.5" customWidth="1"/>
    <col min="29" max="29" width="15.8984375" customWidth="1"/>
    <col min="30" max="30" width="16.69921875" customWidth="1"/>
    <col min="31" max="31" width="14.5" customWidth="1"/>
    <col min="32" max="32" width="15.8984375" customWidth="1"/>
    <col min="33" max="33" width="16.69921875" customWidth="1"/>
    <col min="34" max="34" width="14.5" customWidth="1"/>
    <col min="35" max="35" width="15.8984375" customWidth="1"/>
    <col min="36" max="36" width="16.69921875" customWidth="1"/>
    <col min="37" max="37" width="14.5" customWidth="1"/>
    <col min="38" max="38" width="15.8984375" customWidth="1"/>
    <col min="39" max="39" width="16.69921875" customWidth="1"/>
    <col min="40" max="40" width="14.5" customWidth="1"/>
    <col min="41" max="41" width="15.8984375" customWidth="1"/>
    <col min="42" max="61" width="11" customWidth="1"/>
  </cols>
  <sheetData>
    <row r="1" spans="1:61" ht="41.25" customHeight="1">
      <c r="A1" s="30"/>
      <c r="B1" s="669" t="str">
        <f>"Budget 2024 Mensuel Révisé"&amp;" "&amp;Parametres!$B$1</f>
        <v>Budget 2024 Mensuel Révisé Ste-Marie Auto</v>
      </c>
      <c r="C1" s="670"/>
      <c r="D1" s="670"/>
      <c r="E1" s="670"/>
      <c r="F1" s="670"/>
      <c r="G1" s="670"/>
      <c r="H1" s="670"/>
      <c r="I1" s="670"/>
      <c r="J1" s="670"/>
      <c r="K1" s="670"/>
      <c r="L1" s="670"/>
      <c r="M1" s="670"/>
      <c r="N1" s="670"/>
      <c r="O1" s="670"/>
      <c r="P1" s="670"/>
      <c r="Q1" s="670"/>
      <c r="R1" s="670"/>
      <c r="S1" s="670"/>
      <c r="T1" s="670"/>
      <c r="U1" s="670"/>
      <c r="V1" s="670"/>
      <c r="W1" s="670"/>
      <c r="X1" s="670"/>
      <c r="Y1" s="670"/>
      <c r="Z1" s="670"/>
      <c r="AA1" s="670"/>
      <c r="AB1" s="670"/>
      <c r="AC1" s="670"/>
      <c r="AD1" s="670"/>
      <c r="AE1" s="670"/>
      <c r="AF1" s="670"/>
      <c r="AG1" s="670"/>
      <c r="AH1" s="670"/>
      <c r="AI1" s="670"/>
      <c r="AJ1" s="670"/>
      <c r="AK1" s="670"/>
      <c r="AL1" s="670"/>
      <c r="AM1" s="670"/>
      <c r="AN1" s="670"/>
      <c r="AO1" s="670"/>
      <c r="AP1" s="3"/>
      <c r="AQ1" s="3"/>
      <c r="AR1" s="3"/>
      <c r="AS1" s="3"/>
      <c r="AT1" s="3"/>
      <c r="AU1" s="3"/>
      <c r="AV1" s="3"/>
      <c r="AW1" s="3"/>
      <c r="AX1" s="3"/>
      <c r="AY1" s="3"/>
      <c r="AZ1" s="3"/>
      <c r="BA1" s="3"/>
      <c r="BB1" s="3"/>
      <c r="BC1" s="3"/>
      <c r="BD1" s="3"/>
      <c r="BE1" s="3"/>
      <c r="BF1" s="3"/>
      <c r="BG1" s="3"/>
      <c r="BH1" s="3"/>
      <c r="BI1" s="3"/>
    </row>
    <row r="2" spans="1:61" ht="41.25" customHeight="1">
      <c r="A2" s="30"/>
      <c r="B2" s="31" t="s">
        <v>2</v>
      </c>
      <c r="C2" s="32"/>
      <c r="D2" s="32"/>
      <c r="E2" s="32"/>
      <c r="F2" s="32" t="str">
        <f>+IF(Parametres!$B$3=F$6,"X","")</f>
        <v/>
      </c>
      <c r="G2" s="32" t="str">
        <f>+IF(Parametres!$B$3=F$6,"O","")</f>
        <v/>
      </c>
      <c r="H2" s="32" t="str">
        <f>+IF(Parametres!$B$3=F$6,"U","")</f>
        <v/>
      </c>
      <c r="I2" s="32" t="str">
        <f>+IF(Parametres!$B$3=I$6,"X","")</f>
        <v/>
      </c>
      <c r="J2" s="32" t="str">
        <f>+IF(Parametres!$B$3=I$6,"O","")</f>
        <v/>
      </c>
      <c r="K2" s="32" t="str">
        <f>+IF(Parametres!$B$3=I$6,"U","")</f>
        <v/>
      </c>
      <c r="L2" s="32" t="str">
        <f>+IF(Parametres!$B$3=L$6,"X","")</f>
        <v/>
      </c>
      <c r="M2" s="32" t="str">
        <f>+IF(Parametres!$B$3=L$6,"O","")</f>
        <v/>
      </c>
      <c r="N2" s="32" t="str">
        <f>+IF(Parametres!$B$3=L$6,"U","")</f>
        <v/>
      </c>
      <c r="O2" s="32" t="str">
        <f>+IF(Parametres!$B$3=O$6,"X","")</f>
        <v>X</v>
      </c>
      <c r="P2" s="32" t="str">
        <f>+IF(Parametres!$B$3=O$6,"O","")</f>
        <v>O</v>
      </c>
      <c r="Q2" s="32" t="str">
        <f>+IF(Parametres!$B$3=O$6,"U","")</f>
        <v>U</v>
      </c>
      <c r="R2" s="32" t="str">
        <f>+IF(Parametres!$B$3=R$6,"X","")</f>
        <v/>
      </c>
      <c r="S2" s="32" t="str">
        <f>+IF(Parametres!$B$3=R$6,"O","")</f>
        <v/>
      </c>
      <c r="T2" s="32" t="str">
        <f>+IF(Parametres!$B$3=R$6,"U","")</f>
        <v/>
      </c>
      <c r="U2" s="32" t="str">
        <f>+IF(Parametres!$B$3=U$6,"X","")</f>
        <v/>
      </c>
      <c r="V2" s="32" t="str">
        <f>+IF(Parametres!$B$3=U$6,"O","")</f>
        <v/>
      </c>
      <c r="W2" s="32" t="str">
        <f>+IF(Parametres!$B$3=U$6,"U","")</f>
        <v/>
      </c>
      <c r="X2" s="32" t="str">
        <f>+IF(Parametres!$B$3=X$6,"X","")</f>
        <v/>
      </c>
      <c r="Y2" s="32" t="str">
        <f>+IF(Parametres!$B$3=X$6,"O","")</f>
        <v/>
      </c>
      <c r="Z2" s="32" t="str">
        <f>+IF(Parametres!$B$3=X$6,"U","")</f>
        <v/>
      </c>
      <c r="AA2" s="32" t="str">
        <f>+IF(Parametres!$B$3=AA$6,"X","")</f>
        <v/>
      </c>
      <c r="AB2" s="32" t="str">
        <f>+IF(Parametres!$B$3=AA$6,"O","")</f>
        <v/>
      </c>
      <c r="AC2" s="32" t="str">
        <f>+IF(Parametres!$B$3=AA$6,"U","")</f>
        <v/>
      </c>
      <c r="AD2" s="32" t="str">
        <f>+IF(Parametres!$B$3=AD$6,"X","")</f>
        <v/>
      </c>
      <c r="AE2" s="32" t="str">
        <f>+IF(Parametres!$B$3=AD$6,"O","")</f>
        <v/>
      </c>
      <c r="AF2" s="32" t="str">
        <f>+IF(Parametres!$B$3=AD$6,"U","")</f>
        <v/>
      </c>
      <c r="AG2" s="32" t="str">
        <f>+IF(Parametres!$B$3=AG$6,"X","")</f>
        <v/>
      </c>
      <c r="AH2" s="32" t="str">
        <f>+IF(Parametres!$B$3=AG$6,"O","")</f>
        <v/>
      </c>
      <c r="AI2" s="32" t="str">
        <f>+IF(Parametres!$B$3=AG$6,"U","")</f>
        <v/>
      </c>
      <c r="AJ2" s="32" t="str">
        <f>+IF(Parametres!$B$3=AJ$6,"X","")</f>
        <v/>
      </c>
      <c r="AK2" s="32" t="str">
        <f>+IF(Parametres!$B$3=AJ$6,"O","")</f>
        <v/>
      </c>
      <c r="AL2" s="32" t="str">
        <f>+IF(Parametres!$B$3=AJ$6,"U","")</f>
        <v/>
      </c>
      <c r="AM2" s="32" t="str">
        <f>+IF(Parametres!$B$3=AM$6,"X","")</f>
        <v/>
      </c>
      <c r="AN2" s="32" t="str">
        <f>+IF(Parametres!$B$3=AM$6,"O","")</f>
        <v/>
      </c>
      <c r="AO2" s="32" t="str">
        <f>+IF(Parametres!$B$3=AM$6,"U","")</f>
        <v/>
      </c>
      <c r="AP2" s="3"/>
      <c r="AQ2" s="3"/>
      <c r="AR2" s="3"/>
      <c r="AS2" s="3"/>
      <c r="AT2" s="3"/>
      <c r="AU2" s="3"/>
      <c r="AV2" s="3"/>
      <c r="AW2" s="3"/>
      <c r="AX2" s="3"/>
      <c r="AY2" s="3"/>
      <c r="AZ2" s="3"/>
      <c r="BA2" s="3"/>
      <c r="BB2" s="3"/>
      <c r="BC2" s="3"/>
      <c r="BD2" s="3"/>
      <c r="BE2" s="3"/>
      <c r="BF2" s="3"/>
      <c r="BG2" s="3"/>
      <c r="BH2" s="3"/>
      <c r="BI2" s="3"/>
    </row>
    <row r="3" spans="1:61" ht="45" customHeight="1">
      <c r="A3" s="30"/>
      <c r="B3" s="31" t="s">
        <v>3</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4">
      <c r="A4" s="9"/>
      <c r="B4" s="9" t="s">
        <v>1095</v>
      </c>
      <c r="C4" s="9" t="s">
        <v>88</v>
      </c>
      <c r="AP4" s="33"/>
      <c r="AQ4" s="33"/>
      <c r="AR4" s="33"/>
      <c r="AS4" s="33"/>
      <c r="AT4" s="33"/>
      <c r="AU4" s="33"/>
      <c r="AV4" s="33"/>
      <c r="AW4" s="33"/>
      <c r="AX4" s="33"/>
      <c r="AY4" s="33"/>
      <c r="AZ4" s="33"/>
      <c r="BA4" s="33"/>
      <c r="BB4" s="33"/>
      <c r="BC4" s="33"/>
      <c r="BD4" s="33"/>
      <c r="BE4" s="33"/>
      <c r="BF4" s="33"/>
      <c r="BG4" s="33"/>
      <c r="BH4" s="33"/>
      <c r="BI4" s="33"/>
    </row>
    <row r="5" spans="1:61" ht="15" customHeight="1">
      <c r="A5" s="30"/>
      <c r="B5" s="34"/>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5"/>
      <c r="BG5" s="35"/>
      <c r="BH5" s="35"/>
      <c r="BI5" s="35"/>
    </row>
    <row r="6" spans="1:61" ht="21">
      <c r="A6" s="36"/>
      <c r="B6" s="666" t="s">
        <v>2</v>
      </c>
      <c r="C6" s="1052" t="s">
        <v>1101</v>
      </c>
      <c r="D6" s="1053"/>
      <c r="E6" s="1054"/>
      <c r="F6" s="666" t="s">
        <v>6</v>
      </c>
      <c r="G6" s="667"/>
      <c r="H6" s="668"/>
      <c r="I6" s="666" t="s">
        <v>8</v>
      </c>
      <c r="J6" s="667"/>
      <c r="K6" s="668"/>
      <c r="L6" s="666" t="s">
        <v>9</v>
      </c>
      <c r="M6" s="667"/>
      <c r="N6" s="668"/>
      <c r="O6" s="666" t="s">
        <v>10</v>
      </c>
      <c r="P6" s="667"/>
      <c r="Q6" s="668"/>
      <c r="R6" s="666" t="s">
        <v>11</v>
      </c>
      <c r="S6" s="667"/>
      <c r="T6" s="668"/>
      <c r="U6" s="666" t="s">
        <v>12</v>
      </c>
      <c r="V6" s="667"/>
      <c r="W6" s="668"/>
      <c r="X6" s="666" t="s">
        <v>14</v>
      </c>
      <c r="Y6" s="667"/>
      <c r="Z6" s="668"/>
      <c r="AA6" s="666" t="s">
        <v>15</v>
      </c>
      <c r="AB6" s="667"/>
      <c r="AC6" s="668"/>
      <c r="AD6" s="666" t="s">
        <v>17</v>
      </c>
      <c r="AE6" s="667"/>
      <c r="AF6" s="668"/>
      <c r="AG6" s="666" t="s">
        <v>18</v>
      </c>
      <c r="AH6" s="667"/>
      <c r="AI6" s="668"/>
      <c r="AJ6" s="666" t="s">
        <v>19</v>
      </c>
      <c r="AK6" s="667"/>
      <c r="AL6" s="668"/>
      <c r="AM6" s="666" t="s">
        <v>5</v>
      </c>
      <c r="AN6" s="667"/>
      <c r="AO6" s="668"/>
      <c r="AP6" s="38"/>
      <c r="AQ6" s="38"/>
      <c r="AR6" s="38"/>
      <c r="AS6" s="38"/>
      <c r="AT6" s="38"/>
      <c r="AU6" s="38"/>
      <c r="AV6" s="38"/>
      <c r="AW6" s="38"/>
      <c r="AX6" s="38"/>
      <c r="AY6" s="38"/>
      <c r="AZ6" s="38"/>
      <c r="BA6" s="38"/>
      <c r="BB6" s="38"/>
      <c r="BC6" s="38"/>
      <c r="BD6" s="38"/>
      <c r="BE6" s="38"/>
      <c r="BF6" s="38"/>
      <c r="BG6" s="38"/>
      <c r="BH6" s="38"/>
      <c r="BI6" s="38"/>
    </row>
    <row r="7" spans="1:61" ht="20.399999999999999">
      <c r="A7" s="36"/>
      <c r="B7" s="759"/>
      <c r="C7" s="495" t="s">
        <v>89</v>
      </c>
      <c r="D7" s="496" t="s">
        <v>90</v>
      </c>
      <c r="E7" s="497" t="s">
        <v>91</v>
      </c>
      <c r="F7" s="495" t="s">
        <v>89</v>
      </c>
      <c r="G7" s="496" t="s">
        <v>90</v>
      </c>
      <c r="H7" s="497" t="s">
        <v>91</v>
      </c>
      <c r="I7" s="495" t="s">
        <v>89</v>
      </c>
      <c r="J7" s="496" t="s">
        <v>90</v>
      </c>
      <c r="K7" s="497" t="s">
        <v>91</v>
      </c>
      <c r="L7" s="495" t="s">
        <v>89</v>
      </c>
      <c r="M7" s="496" t="s">
        <v>90</v>
      </c>
      <c r="N7" s="497" t="s">
        <v>91</v>
      </c>
      <c r="O7" s="495" t="s">
        <v>89</v>
      </c>
      <c r="P7" s="496" t="s">
        <v>90</v>
      </c>
      <c r="Q7" s="497" t="s">
        <v>91</v>
      </c>
      <c r="R7" s="495" t="s">
        <v>89</v>
      </c>
      <c r="S7" s="496" t="s">
        <v>90</v>
      </c>
      <c r="T7" s="497" t="s">
        <v>91</v>
      </c>
      <c r="U7" s="495" t="s">
        <v>89</v>
      </c>
      <c r="V7" s="496" t="s">
        <v>90</v>
      </c>
      <c r="W7" s="497" t="s">
        <v>91</v>
      </c>
      <c r="X7" s="495" t="s">
        <v>89</v>
      </c>
      <c r="Y7" s="496" t="s">
        <v>90</v>
      </c>
      <c r="Z7" s="497" t="s">
        <v>91</v>
      </c>
      <c r="AA7" s="495" t="s">
        <v>89</v>
      </c>
      <c r="AB7" s="496" t="s">
        <v>90</v>
      </c>
      <c r="AC7" s="497" t="s">
        <v>91</v>
      </c>
      <c r="AD7" s="495" t="s">
        <v>89</v>
      </c>
      <c r="AE7" s="496" t="s">
        <v>90</v>
      </c>
      <c r="AF7" s="497" t="s">
        <v>91</v>
      </c>
      <c r="AG7" s="495" t="s">
        <v>89</v>
      </c>
      <c r="AH7" s="496" t="s">
        <v>90</v>
      </c>
      <c r="AI7" s="497" t="s">
        <v>91</v>
      </c>
      <c r="AJ7" s="495" t="s">
        <v>89</v>
      </c>
      <c r="AK7" s="496" t="s">
        <v>90</v>
      </c>
      <c r="AL7" s="497" t="s">
        <v>91</v>
      </c>
      <c r="AM7" s="495" t="s">
        <v>89</v>
      </c>
      <c r="AN7" s="496" t="s">
        <v>90</v>
      </c>
      <c r="AO7" s="497" t="s">
        <v>91</v>
      </c>
      <c r="AP7" s="38"/>
      <c r="AQ7" s="38"/>
      <c r="AR7" s="38"/>
      <c r="AS7" s="38"/>
      <c r="AT7" s="38"/>
      <c r="AU7" s="38"/>
      <c r="AV7" s="38"/>
      <c r="AW7" s="38"/>
      <c r="AX7" s="38"/>
      <c r="AY7" s="38"/>
      <c r="AZ7" s="38"/>
      <c r="BA7" s="38"/>
      <c r="BB7" s="38"/>
      <c r="BC7" s="38"/>
      <c r="BD7" s="38"/>
      <c r="BE7" s="38"/>
      <c r="BF7" s="38"/>
      <c r="BG7" s="38"/>
      <c r="BH7" s="38"/>
      <c r="BI7" s="38"/>
    </row>
    <row r="8" spans="1:61" ht="20.399999999999999">
      <c r="A8" s="36" t="str">
        <f t="shared" ref="A8:A88" si="0">+$C$4&amp;B8</f>
        <v>Véhicules neufsVentes nettes</v>
      </c>
      <c r="B8" s="533" t="s">
        <v>92</v>
      </c>
      <c r="C8" s="498"/>
      <c r="D8" s="499"/>
      <c r="E8" s="500"/>
      <c r="F8" s="498"/>
      <c r="G8" s="499"/>
      <c r="H8" s="501"/>
      <c r="I8" s="498"/>
      <c r="J8" s="499"/>
      <c r="K8" s="501"/>
      <c r="L8" s="498"/>
      <c r="M8" s="499"/>
      <c r="N8" s="501"/>
      <c r="O8" s="498"/>
      <c r="P8" s="499"/>
      <c r="Q8" s="501"/>
      <c r="R8" s="498"/>
      <c r="S8" s="499"/>
      <c r="T8" s="501"/>
      <c r="U8" s="498"/>
      <c r="V8" s="499"/>
      <c r="W8" s="501"/>
      <c r="X8" s="498"/>
      <c r="Y8" s="499"/>
      <c r="Z8" s="501"/>
      <c r="AA8" s="498"/>
      <c r="AB8" s="499"/>
      <c r="AC8" s="501"/>
      <c r="AD8" s="498"/>
      <c r="AE8" s="499"/>
      <c r="AF8" s="501"/>
      <c r="AG8" s="498"/>
      <c r="AH8" s="499"/>
      <c r="AI8" s="501"/>
      <c r="AJ8" s="498"/>
      <c r="AK8" s="499"/>
      <c r="AL8" s="501"/>
      <c r="AM8" s="498"/>
      <c r="AN8" s="499"/>
      <c r="AO8" s="501"/>
      <c r="AP8" s="38"/>
      <c r="AQ8" s="38"/>
      <c r="AR8" s="38"/>
      <c r="AS8" s="38"/>
      <c r="AT8" s="38"/>
      <c r="AU8" s="38"/>
      <c r="AV8" s="38"/>
      <c r="AW8" s="38"/>
      <c r="AX8" s="38"/>
      <c r="AY8" s="38"/>
      <c r="AZ8" s="38"/>
      <c r="BA8" s="38"/>
      <c r="BB8" s="38"/>
      <c r="BC8" s="38"/>
      <c r="BD8" s="38"/>
      <c r="BE8" s="38"/>
      <c r="BF8" s="38"/>
      <c r="BG8" s="38"/>
      <c r="BH8" s="38"/>
      <c r="BI8" s="38"/>
    </row>
    <row r="9" spans="1:61" ht="20.399999999999999">
      <c r="A9" s="36" t="str">
        <f t="shared" si="0"/>
        <v>Véhicules neufsAutos détail</v>
      </c>
      <c r="B9" s="507" t="s">
        <v>93</v>
      </c>
      <c r="C9" s="502"/>
      <c r="D9" s="503"/>
      <c r="E9" s="504"/>
      <c r="F9" s="505"/>
      <c r="G9" s="503"/>
      <c r="H9" s="506"/>
      <c r="I9" s="505"/>
      <c r="J9" s="503"/>
      <c r="K9" s="506"/>
      <c r="L9" s="505"/>
      <c r="M9" s="503"/>
      <c r="N9" s="506"/>
      <c r="O9" s="505"/>
      <c r="P9" s="503"/>
      <c r="Q9" s="506"/>
      <c r="R9" s="505"/>
      <c r="S9" s="503"/>
      <c r="T9" s="506"/>
      <c r="U9" s="505"/>
      <c r="V9" s="503"/>
      <c r="W9" s="506"/>
      <c r="X9" s="505"/>
      <c r="Y9" s="503"/>
      <c r="Z9" s="506"/>
      <c r="AA9" s="505"/>
      <c r="AB9" s="503"/>
      <c r="AC9" s="506"/>
      <c r="AD9" s="505"/>
      <c r="AE9" s="503"/>
      <c r="AF9" s="506"/>
      <c r="AG9" s="505"/>
      <c r="AH9" s="503"/>
      <c r="AI9" s="506"/>
      <c r="AJ9" s="505"/>
      <c r="AK9" s="503"/>
      <c r="AL9" s="506"/>
      <c r="AM9" s="505"/>
      <c r="AN9" s="503"/>
      <c r="AO9" s="506"/>
      <c r="AP9" s="38"/>
      <c r="AQ9" s="38"/>
      <c r="AR9" s="38"/>
      <c r="AS9" s="38"/>
      <c r="AT9" s="38"/>
      <c r="AU9" s="38"/>
      <c r="AV9" s="38"/>
      <c r="AW9" s="38"/>
      <c r="AX9" s="38"/>
      <c r="AY9" s="38"/>
      <c r="AZ9" s="38"/>
      <c r="BA9" s="38"/>
      <c r="BB9" s="38"/>
      <c r="BC9" s="38"/>
      <c r="BD9" s="38"/>
      <c r="BE9" s="38"/>
      <c r="BF9" s="38"/>
      <c r="BG9" s="38"/>
      <c r="BH9" s="38"/>
      <c r="BI9" s="38"/>
    </row>
    <row r="10" spans="1:61" ht="20.399999999999999">
      <c r="A10" s="36" t="str">
        <f t="shared" si="0"/>
        <v>Véhicules neufsCamions détail</v>
      </c>
      <c r="B10" s="507" t="s">
        <v>94</v>
      </c>
      <c r="C10" s="502"/>
      <c r="D10" s="503"/>
      <c r="E10" s="504"/>
      <c r="F10" s="505"/>
      <c r="G10" s="503"/>
      <c r="H10" s="506"/>
      <c r="I10" s="505"/>
      <c r="J10" s="503"/>
      <c r="K10" s="506"/>
      <c r="L10" s="505"/>
      <c r="M10" s="503"/>
      <c r="N10" s="506"/>
      <c r="O10" s="505"/>
      <c r="P10" s="503"/>
      <c r="Q10" s="506"/>
      <c r="R10" s="505"/>
      <c r="S10" s="503"/>
      <c r="T10" s="506"/>
      <c r="U10" s="505"/>
      <c r="V10" s="503"/>
      <c r="W10" s="506"/>
      <c r="X10" s="505"/>
      <c r="Y10" s="503"/>
      <c r="Z10" s="506"/>
      <c r="AA10" s="505"/>
      <c r="AB10" s="503"/>
      <c r="AC10" s="506"/>
      <c r="AD10" s="505"/>
      <c r="AE10" s="503"/>
      <c r="AF10" s="506"/>
      <c r="AG10" s="505"/>
      <c r="AH10" s="503"/>
      <c r="AI10" s="506"/>
      <c r="AJ10" s="505"/>
      <c r="AK10" s="503"/>
      <c r="AL10" s="506"/>
      <c r="AM10" s="505"/>
      <c r="AN10" s="503"/>
      <c r="AO10" s="506"/>
      <c r="AP10" s="38"/>
      <c r="AQ10" s="38"/>
      <c r="AR10" s="38"/>
      <c r="AS10" s="38"/>
      <c r="AT10" s="38"/>
      <c r="AU10" s="38"/>
      <c r="AV10" s="38"/>
      <c r="AW10" s="38"/>
      <c r="AX10" s="38"/>
      <c r="AY10" s="38"/>
      <c r="AZ10" s="38"/>
      <c r="BA10" s="38"/>
      <c r="BB10" s="38"/>
      <c r="BC10" s="38"/>
      <c r="BD10" s="38"/>
      <c r="BE10" s="38"/>
      <c r="BF10" s="38"/>
      <c r="BG10" s="38"/>
      <c r="BH10" s="38"/>
      <c r="BI10" s="38"/>
    </row>
    <row r="11" spans="1:61" ht="20.399999999999999">
      <c r="A11" s="36" t="str">
        <f t="shared" si="0"/>
        <v>Véhicules neufsSprinter</v>
      </c>
      <c r="B11" s="507" t="s">
        <v>95</v>
      </c>
      <c r="C11" s="502"/>
      <c r="D11" s="503"/>
      <c r="E11" s="504"/>
      <c r="F11" s="505"/>
      <c r="G11" s="503"/>
      <c r="H11" s="506"/>
      <c r="I11" s="505"/>
      <c r="J11" s="503"/>
      <c r="K11" s="506"/>
      <c r="L11" s="505"/>
      <c r="M11" s="503"/>
      <c r="N11" s="506"/>
      <c r="O11" s="505"/>
      <c r="P11" s="503"/>
      <c r="Q11" s="506"/>
      <c r="R11" s="505"/>
      <c r="S11" s="503"/>
      <c r="T11" s="506"/>
      <c r="U11" s="505"/>
      <c r="V11" s="503"/>
      <c r="W11" s="506"/>
      <c r="X11" s="505"/>
      <c r="Y11" s="503"/>
      <c r="Z11" s="506"/>
      <c r="AA11" s="505"/>
      <c r="AB11" s="503"/>
      <c r="AC11" s="506"/>
      <c r="AD11" s="505"/>
      <c r="AE11" s="503"/>
      <c r="AF11" s="506"/>
      <c r="AG11" s="505"/>
      <c r="AH11" s="503"/>
      <c r="AI11" s="506"/>
      <c r="AJ11" s="505"/>
      <c r="AK11" s="503"/>
      <c r="AL11" s="506"/>
      <c r="AM11" s="505"/>
      <c r="AN11" s="503"/>
      <c r="AO11" s="506"/>
      <c r="AP11" s="38"/>
      <c r="AQ11" s="38"/>
      <c r="AR11" s="38"/>
      <c r="AS11" s="38"/>
      <c r="AT11" s="38"/>
      <c r="AU11" s="38"/>
      <c r="AV11" s="38"/>
      <c r="AW11" s="38"/>
      <c r="AX11" s="38"/>
      <c r="AY11" s="38"/>
      <c r="AZ11" s="38"/>
      <c r="BA11" s="38"/>
      <c r="BB11" s="38"/>
      <c r="BC11" s="38"/>
      <c r="BD11" s="38"/>
      <c r="BE11" s="38"/>
      <c r="BF11" s="38"/>
      <c r="BG11" s="38"/>
      <c r="BH11" s="38"/>
      <c r="BI11" s="38"/>
    </row>
    <row r="12" spans="1:61" ht="20.399999999999999">
      <c r="A12" s="36" t="str">
        <f t="shared" si="0"/>
        <v>Véhicules neufsMoto détail</v>
      </c>
      <c r="B12" s="507" t="s">
        <v>96</v>
      </c>
      <c r="C12" s="502"/>
      <c r="D12" s="503"/>
      <c r="E12" s="504"/>
      <c r="F12" s="505"/>
      <c r="G12" s="503"/>
      <c r="H12" s="506"/>
      <c r="I12" s="505"/>
      <c r="J12" s="503"/>
      <c r="K12" s="506"/>
      <c r="L12" s="505"/>
      <c r="M12" s="503"/>
      <c r="N12" s="506"/>
      <c r="O12" s="505"/>
      <c r="P12" s="503"/>
      <c r="Q12" s="506"/>
      <c r="R12" s="505"/>
      <c r="S12" s="503"/>
      <c r="T12" s="506"/>
      <c r="U12" s="505"/>
      <c r="V12" s="503"/>
      <c r="W12" s="506"/>
      <c r="X12" s="505"/>
      <c r="Y12" s="503"/>
      <c r="Z12" s="506"/>
      <c r="AA12" s="505"/>
      <c r="AB12" s="503"/>
      <c r="AC12" s="506"/>
      <c r="AD12" s="505"/>
      <c r="AE12" s="503"/>
      <c r="AF12" s="506"/>
      <c r="AG12" s="505"/>
      <c r="AH12" s="503"/>
      <c r="AI12" s="506"/>
      <c r="AJ12" s="505"/>
      <c r="AK12" s="503"/>
      <c r="AL12" s="506"/>
      <c r="AM12" s="505"/>
      <c r="AN12" s="503"/>
      <c r="AO12" s="506"/>
      <c r="AP12" s="38"/>
      <c r="AQ12" s="38"/>
      <c r="AR12" s="38"/>
      <c r="AS12" s="38"/>
      <c r="AT12" s="38"/>
      <c r="AU12" s="38"/>
      <c r="AV12" s="38"/>
      <c r="AW12" s="38"/>
      <c r="AX12" s="38"/>
      <c r="AY12" s="38"/>
      <c r="AZ12" s="38"/>
      <c r="BA12" s="38"/>
      <c r="BB12" s="38"/>
      <c r="BC12" s="38"/>
      <c r="BD12" s="38"/>
      <c r="BE12" s="38"/>
      <c r="BF12" s="38"/>
      <c r="BG12" s="38"/>
      <c r="BH12" s="38"/>
      <c r="BI12" s="38"/>
    </row>
    <row r="13" spans="1:61" ht="20.399999999999999">
      <c r="A13" s="36" t="str">
        <f t="shared" si="0"/>
        <v>Véhicules neufs[...]</v>
      </c>
      <c r="B13" s="507" t="s">
        <v>55</v>
      </c>
      <c r="C13" s="502"/>
      <c r="D13" s="503"/>
      <c r="E13" s="504"/>
      <c r="F13" s="502"/>
      <c r="G13" s="503"/>
      <c r="H13" s="504"/>
      <c r="I13" s="502"/>
      <c r="J13" s="503"/>
      <c r="K13" s="504"/>
      <c r="L13" s="502"/>
      <c r="M13" s="503"/>
      <c r="N13" s="504"/>
      <c r="O13" s="502"/>
      <c r="P13" s="503"/>
      <c r="Q13" s="504"/>
      <c r="R13" s="502"/>
      <c r="S13" s="503"/>
      <c r="T13" s="504"/>
      <c r="U13" s="502"/>
      <c r="V13" s="503"/>
      <c r="W13" s="504"/>
      <c r="X13" s="502"/>
      <c r="Y13" s="503"/>
      <c r="Z13" s="504"/>
      <c r="AA13" s="502"/>
      <c r="AB13" s="503"/>
      <c r="AC13" s="504"/>
      <c r="AD13" s="502"/>
      <c r="AE13" s="503"/>
      <c r="AF13" s="504"/>
      <c r="AG13" s="502"/>
      <c r="AH13" s="503"/>
      <c r="AI13" s="504"/>
      <c r="AJ13" s="502"/>
      <c r="AK13" s="503"/>
      <c r="AL13" s="504"/>
      <c r="AM13" s="502"/>
      <c r="AN13" s="503"/>
      <c r="AO13" s="504"/>
      <c r="AP13" s="38"/>
      <c r="AQ13" s="38"/>
      <c r="AR13" s="38"/>
      <c r="AS13" s="38"/>
      <c r="AT13" s="38"/>
      <c r="AU13" s="38"/>
      <c r="AV13" s="38"/>
      <c r="AW13" s="38"/>
      <c r="AX13" s="38"/>
      <c r="AY13" s="38"/>
      <c r="AZ13" s="38"/>
      <c r="BA13" s="38"/>
      <c r="BB13" s="38"/>
      <c r="BC13" s="38"/>
      <c r="BD13" s="38"/>
      <c r="BE13" s="38"/>
      <c r="BF13" s="38"/>
      <c r="BG13" s="38"/>
      <c r="BH13" s="38"/>
      <c r="BI13" s="38"/>
    </row>
    <row r="14" spans="1:61" ht="20.399999999999999">
      <c r="A14" s="36" t="str">
        <f t="shared" si="0"/>
        <v>Véhicules neufs[...]</v>
      </c>
      <c r="B14" s="507" t="s">
        <v>55</v>
      </c>
      <c r="C14" s="502"/>
      <c r="D14" s="503"/>
      <c r="E14" s="504"/>
      <c r="F14" s="502"/>
      <c r="G14" s="503"/>
      <c r="H14" s="504"/>
      <c r="I14" s="502"/>
      <c r="J14" s="503"/>
      <c r="K14" s="504"/>
      <c r="L14" s="502"/>
      <c r="M14" s="503"/>
      <c r="N14" s="504"/>
      <c r="O14" s="502"/>
      <c r="P14" s="503"/>
      <c r="Q14" s="504"/>
      <c r="R14" s="502"/>
      <c r="S14" s="503"/>
      <c r="T14" s="504"/>
      <c r="U14" s="502"/>
      <c r="V14" s="503"/>
      <c r="W14" s="504"/>
      <c r="X14" s="502"/>
      <c r="Y14" s="503"/>
      <c r="Z14" s="504"/>
      <c r="AA14" s="502"/>
      <c r="AB14" s="503"/>
      <c r="AC14" s="504"/>
      <c r="AD14" s="502"/>
      <c r="AE14" s="503"/>
      <c r="AF14" s="504"/>
      <c r="AG14" s="502"/>
      <c r="AH14" s="503"/>
      <c r="AI14" s="504"/>
      <c r="AJ14" s="502"/>
      <c r="AK14" s="503"/>
      <c r="AL14" s="504"/>
      <c r="AM14" s="502"/>
      <c r="AN14" s="503"/>
      <c r="AO14" s="504"/>
      <c r="AP14" s="38"/>
      <c r="AQ14" s="38"/>
      <c r="AR14" s="38"/>
      <c r="AS14" s="38"/>
      <c r="AT14" s="38"/>
      <c r="AU14" s="38"/>
      <c r="AV14" s="38"/>
      <c r="AW14" s="38"/>
      <c r="AX14" s="38"/>
      <c r="AY14" s="38"/>
      <c r="AZ14" s="38"/>
      <c r="BA14" s="38"/>
      <c r="BB14" s="38"/>
      <c r="BC14" s="38"/>
      <c r="BD14" s="38"/>
      <c r="BE14" s="38"/>
      <c r="BF14" s="38"/>
      <c r="BG14" s="38"/>
      <c r="BH14" s="38"/>
      <c r="BI14" s="38"/>
    </row>
    <row r="15" spans="1:61" ht="20.399999999999999">
      <c r="A15" s="36" t="str">
        <f t="shared" si="0"/>
        <v>Véhicules neufs[...]</v>
      </c>
      <c r="B15" s="507" t="s">
        <v>55</v>
      </c>
      <c r="C15" s="502"/>
      <c r="D15" s="503"/>
      <c r="E15" s="504"/>
      <c r="F15" s="502"/>
      <c r="G15" s="503"/>
      <c r="H15" s="504"/>
      <c r="I15" s="502"/>
      <c r="J15" s="503"/>
      <c r="K15" s="504"/>
      <c r="L15" s="502"/>
      <c r="M15" s="503"/>
      <c r="N15" s="504"/>
      <c r="O15" s="502"/>
      <c r="P15" s="503"/>
      <c r="Q15" s="504"/>
      <c r="R15" s="502"/>
      <c r="S15" s="503"/>
      <c r="T15" s="504"/>
      <c r="U15" s="502"/>
      <c r="V15" s="503"/>
      <c r="W15" s="504"/>
      <c r="X15" s="502"/>
      <c r="Y15" s="503"/>
      <c r="Z15" s="504"/>
      <c r="AA15" s="502"/>
      <c r="AB15" s="503"/>
      <c r="AC15" s="504"/>
      <c r="AD15" s="502"/>
      <c r="AE15" s="503"/>
      <c r="AF15" s="504"/>
      <c r="AG15" s="502"/>
      <c r="AH15" s="503"/>
      <c r="AI15" s="504"/>
      <c r="AJ15" s="502"/>
      <c r="AK15" s="503"/>
      <c r="AL15" s="504"/>
      <c r="AM15" s="502"/>
      <c r="AN15" s="503"/>
      <c r="AO15" s="504"/>
      <c r="AP15" s="38"/>
      <c r="AQ15" s="38"/>
      <c r="AR15" s="38"/>
      <c r="AS15" s="38"/>
      <c r="AT15" s="38"/>
      <c r="AU15" s="38"/>
      <c r="AV15" s="38"/>
      <c r="AW15" s="38"/>
      <c r="AX15" s="38"/>
      <c r="AY15" s="38"/>
      <c r="AZ15" s="38"/>
      <c r="BA15" s="38"/>
      <c r="BB15" s="38"/>
      <c r="BC15" s="38"/>
      <c r="BD15" s="38"/>
      <c r="BE15" s="38"/>
      <c r="BF15" s="38"/>
      <c r="BG15" s="38"/>
      <c r="BH15" s="38"/>
      <c r="BI15" s="38"/>
    </row>
    <row r="16" spans="1:61" ht="21">
      <c r="A16" s="36" t="str">
        <f t="shared" si="0"/>
        <v>Véhicules neufsTotal Neufs</v>
      </c>
      <c r="B16" s="760" t="s">
        <v>97</v>
      </c>
      <c r="C16" s="761"/>
      <c r="D16" s="762"/>
      <c r="E16" s="763"/>
      <c r="F16" s="761"/>
      <c r="G16" s="762"/>
      <c r="H16" s="763"/>
      <c r="I16" s="761"/>
      <c r="J16" s="762"/>
      <c r="K16" s="763"/>
      <c r="L16" s="761"/>
      <c r="M16" s="762"/>
      <c r="N16" s="763"/>
      <c r="O16" s="761"/>
      <c r="P16" s="762"/>
      <c r="Q16" s="763"/>
      <c r="R16" s="761"/>
      <c r="S16" s="762"/>
      <c r="T16" s="763"/>
      <c r="U16" s="761"/>
      <c r="V16" s="762"/>
      <c r="W16" s="763"/>
      <c r="X16" s="761"/>
      <c r="Y16" s="762"/>
      <c r="Z16" s="763"/>
      <c r="AA16" s="761"/>
      <c r="AB16" s="762"/>
      <c r="AC16" s="763"/>
      <c r="AD16" s="761"/>
      <c r="AE16" s="762"/>
      <c r="AF16" s="763"/>
      <c r="AG16" s="761"/>
      <c r="AH16" s="762"/>
      <c r="AI16" s="763"/>
      <c r="AJ16" s="761"/>
      <c r="AK16" s="762"/>
      <c r="AL16" s="763"/>
      <c r="AM16" s="761"/>
      <c r="AN16" s="762"/>
      <c r="AO16" s="763"/>
      <c r="AP16" s="38"/>
      <c r="AQ16" s="38"/>
      <c r="AR16" s="38"/>
      <c r="AS16" s="38"/>
      <c r="AT16" s="38"/>
      <c r="AU16" s="38"/>
      <c r="AV16" s="38"/>
      <c r="AW16" s="38"/>
      <c r="AX16" s="38"/>
      <c r="AY16" s="38"/>
      <c r="AZ16" s="38"/>
      <c r="BA16" s="38"/>
      <c r="BB16" s="38"/>
      <c r="BC16" s="38"/>
      <c r="BD16" s="38"/>
      <c r="BE16" s="38"/>
      <c r="BF16" s="38"/>
      <c r="BG16" s="38"/>
      <c r="BH16" s="38"/>
      <c r="BI16" s="38"/>
    </row>
    <row r="17" spans="1:61" ht="20.399999999999999">
      <c r="A17" s="36" t="str">
        <f t="shared" si="0"/>
        <v>Véhicules neufs</v>
      </c>
      <c r="B17" s="507"/>
      <c r="C17" s="507"/>
      <c r="D17" s="503"/>
      <c r="E17" s="508"/>
      <c r="F17" s="507"/>
      <c r="G17" s="503"/>
      <c r="H17" s="508"/>
      <c r="I17" s="507"/>
      <c r="J17" s="503"/>
      <c r="K17" s="508"/>
      <c r="L17" s="507"/>
      <c r="M17" s="503"/>
      <c r="N17" s="508"/>
      <c r="O17" s="507"/>
      <c r="P17" s="503"/>
      <c r="Q17" s="508"/>
      <c r="R17" s="507"/>
      <c r="S17" s="503"/>
      <c r="T17" s="508"/>
      <c r="U17" s="507"/>
      <c r="V17" s="503"/>
      <c r="W17" s="508"/>
      <c r="X17" s="507"/>
      <c r="Y17" s="503"/>
      <c r="Z17" s="508"/>
      <c r="AA17" s="507"/>
      <c r="AB17" s="503"/>
      <c r="AC17" s="508"/>
      <c r="AD17" s="507"/>
      <c r="AE17" s="503"/>
      <c r="AF17" s="508"/>
      <c r="AG17" s="507"/>
      <c r="AH17" s="503"/>
      <c r="AI17" s="508"/>
      <c r="AJ17" s="507"/>
      <c r="AK17" s="503"/>
      <c r="AL17" s="508"/>
      <c r="AM17" s="507"/>
      <c r="AN17" s="503"/>
      <c r="AO17" s="508"/>
      <c r="AP17" s="38"/>
      <c r="AQ17" s="38"/>
      <c r="AR17" s="38"/>
      <c r="AS17" s="38"/>
      <c r="AT17" s="38"/>
      <c r="AU17" s="38"/>
      <c r="AV17" s="38"/>
      <c r="AW17" s="38"/>
      <c r="AX17" s="38"/>
      <c r="AY17" s="38"/>
      <c r="AZ17" s="38"/>
      <c r="BA17" s="38"/>
      <c r="BB17" s="38"/>
      <c r="BC17" s="38"/>
      <c r="BD17" s="38"/>
      <c r="BE17" s="38"/>
      <c r="BF17" s="38"/>
      <c r="BG17" s="38"/>
      <c r="BH17" s="38"/>
      <c r="BI17" s="38"/>
    </row>
    <row r="18" spans="1:61" ht="21">
      <c r="A18" s="36" t="str">
        <f t="shared" si="0"/>
        <v>Véhicules neufsEx-Démos et courtoisies</v>
      </c>
      <c r="B18" s="764" t="s">
        <v>98</v>
      </c>
      <c r="C18" s="509"/>
      <c r="D18" s="510"/>
      <c r="E18" s="511"/>
      <c r="F18" s="512"/>
      <c r="G18" s="510"/>
      <c r="H18" s="513"/>
      <c r="I18" s="512"/>
      <c r="J18" s="510"/>
      <c r="K18" s="513"/>
      <c r="L18" s="512"/>
      <c r="M18" s="510"/>
      <c r="N18" s="513"/>
      <c r="O18" s="512"/>
      <c r="P18" s="510"/>
      <c r="Q18" s="513"/>
      <c r="R18" s="512"/>
      <c r="S18" s="510"/>
      <c r="T18" s="513"/>
      <c r="U18" s="512"/>
      <c r="V18" s="510"/>
      <c r="W18" s="513"/>
      <c r="X18" s="512"/>
      <c r="Y18" s="510"/>
      <c r="Z18" s="513"/>
      <c r="AA18" s="512"/>
      <c r="AB18" s="510"/>
      <c r="AC18" s="513"/>
      <c r="AD18" s="512"/>
      <c r="AE18" s="510"/>
      <c r="AF18" s="513"/>
      <c r="AG18" s="512"/>
      <c r="AH18" s="510"/>
      <c r="AI18" s="513"/>
      <c r="AJ18" s="512"/>
      <c r="AK18" s="510"/>
      <c r="AL18" s="513"/>
      <c r="AM18" s="512"/>
      <c r="AN18" s="510"/>
      <c r="AO18" s="513"/>
      <c r="AP18" s="38"/>
      <c r="AQ18" s="38"/>
      <c r="AR18" s="38"/>
      <c r="AS18" s="38"/>
      <c r="AT18" s="38"/>
      <c r="AU18" s="38"/>
      <c r="AV18" s="38"/>
      <c r="AW18" s="38"/>
      <c r="AX18" s="38"/>
      <c r="AY18" s="38"/>
      <c r="AZ18" s="38"/>
      <c r="BA18" s="38"/>
      <c r="BB18" s="38"/>
      <c r="BC18" s="38"/>
      <c r="BD18" s="38"/>
      <c r="BE18" s="38"/>
      <c r="BF18" s="38"/>
      <c r="BG18" s="38"/>
      <c r="BH18" s="38"/>
      <c r="BI18" s="38"/>
    </row>
    <row r="19" spans="1:61" ht="20.399999999999999">
      <c r="A19" s="36" t="str">
        <f t="shared" si="0"/>
        <v>Véhicules neufs</v>
      </c>
      <c r="B19" s="507"/>
      <c r="C19" s="507"/>
      <c r="D19" s="503"/>
      <c r="E19" s="508"/>
      <c r="F19" s="507"/>
      <c r="G19" s="503"/>
      <c r="H19" s="508"/>
      <c r="I19" s="507"/>
      <c r="J19" s="503"/>
      <c r="K19" s="508"/>
      <c r="L19" s="507"/>
      <c r="M19" s="503"/>
      <c r="N19" s="508"/>
      <c r="O19" s="507"/>
      <c r="P19" s="503"/>
      <c r="Q19" s="508"/>
      <c r="R19" s="507"/>
      <c r="S19" s="503"/>
      <c r="T19" s="508"/>
      <c r="U19" s="507"/>
      <c r="V19" s="503"/>
      <c r="W19" s="508"/>
      <c r="X19" s="507"/>
      <c r="Y19" s="503"/>
      <c r="Z19" s="508"/>
      <c r="AA19" s="507"/>
      <c r="AB19" s="503"/>
      <c r="AC19" s="508"/>
      <c r="AD19" s="507"/>
      <c r="AE19" s="503"/>
      <c r="AF19" s="508"/>
      <c r="AG19" s="507"/>
      <c r="AH19" s="503"/>
      <c r="AI19" s="508"/>
      <c r="AJ19" s="507"/>
      <c r="AK19" s="503"/>
      <c r="AL19" s="508"/>
      <c r="AM19" s="507"/>
      <c r="AN19" s="503"/>
      <c r="AO19" s="508"/>
      <c r="AP19" s="38"/>
      <c r="AQ19" s="38"/>
      <c r="AR19" s="38"/>
      <c r="AS19" s="38"/>
      <c r="AT19" s="38"/>
      <c r="AU19" s="38"/>
      <c r="AV19" s="38"/>
      <c r="AW19" s="38"/>
      <c r="AX19" s="38"/>
      <c r="AY19" s="38"/>
      <c r="AZ19" s="38"/>
      <c r="BA19" s="38"/>
      <c r="BB19" s="38"/>
      <c r="BC19" s="38"/>
      <c r="BD19" s="38"/>
      <c r="BE19" s="38"/>
      <c r="BF19" s="38"/>
      <c r="BG19" s="38"/>
      <c r="BH19" s="38"/>
      <c r="BI19" s="38"/>
    </row>
    <row r="20" spans="1:61" ht="21">
      <c r="A20" s="36" t="str">
        <f t="shared" si="0"/>
        <v>Véhicules neufsFlottes</v>
      </c>
      <c r="B20" s="554" t="s">
        <v>99</v>
      </c>
      <c r="C20" s="502"/>
      <c r="D20" s="503"/>
      <c r="E20" s="504"/>
      <c r="F20" s="505"/>
      <c r="G20" s="503"/>
      <c r="H20" s="506"/>
      <c r="I20" s="505"/>
      <c r="J20" s="503"/>
      <c r="K20" s="506"/>
      <c r="L20" s="505"/>
      <c r="M20" s="503"/>
      <c r="N20" s="506"/>
      <c r="O20" s="505"/>
      <c r="P20" s="503"/>
      <c r="Q20" s="506"/>
      <c r="R20" s="505"/>
      <c r="S20" s="503"/>
      <c r="T20" s="506"/>
      <c r="U20" s="505"/>
      <c r="V20" s="503"/>
      <c r="W20" s="506"/>
      <c r="X20" s="505"/>
      <c r="Y20" s="503"/>
      <c r="Z20" s="506"/>
      <c r="AA20" s="505"/>
      <c r="AB20" s="503"/>
      <c r="AC20" s="506"/>
      <c r="AD20" s="505"/>
      <c r="AE20" s="503"/>
      <c r="AF20" s="506"/>
      <c r="AG20" s="505"/>
      <c r="AH20" s="503"/>
      <c r="AI20" s="506"/>
      <c r="AJ20" s="505"/>
      <c r="AK20" s="503"/>
      <c r="AL20" s="506"/>
      <c r="AM20" s="505"/>
      <c r="AN20" s="503"/>
      <c r="AO20" s="506"/>
      <c r="AP20" s="38"/>
      <c r="AQ20" s="38"/>
      <c r="AR20" s="38"/>
      <c r="AS20" s="38"/>
      <c r="AT20" s="38"/>
      <c r="AU20" s="38"/>
      <c r="AV20" s="38"/>
      <c r="AW20" s="38"/>
      <c r="AX20" s="38"/>
      <c r="AY20" s="38"/>
      <c r="AZ20" s="38"/>
      <c r="BA20" s="38"/>
      <c r="BB20" s="38"/>
      <c r="BC20" s="38"/>
      <c r="BD20" s="38"/>
      <c r="BE20" s="38"/>
      <c r="BF20" s="38"/>
      <c r="BG20" s="38"/>
      <c r="BH20" s="38"/>
      <c r="BI20" s="38"/>
    </row>
    <row r="21" spans="1:61" ht="15.75" customHeight="1">
      <c r="A21" s="36" t="str">
        <f t="shared" si="0"/>
        <v>Véhicules neufs</v>
      </c>
      <c r="B21" s="760"/>
      <c r="C21" s="765"/>
      <c r="D21" s="766"/>
      <c r="E21" s="767"/>
      <c r="F21" s="765"/>
      <c r="G21" s="766"/>
      <c r="H21" s="767"/>
      <c r="I21" s="765"/>
      <c r="J21" s="766"/>
      <c r="K21" s="767"/>
      <c r="L21" s="765"/>
      <c r="M21" s="766"/>
      <c r="N21" s="767"/>
      <c r="O21" s="765"/>
      <c r="P21" s="766"/>
      <c r="Q21" s="767"/>
      <c r="R21" s="765"/>
      <c r="S21" s="766"/>
      <c r="T21" s="767"/>
      <c r="U21" s="765"/>
      <c r="V21" s="766"/>
      <c r="W21" s="767"/>
      <c r="X21" s="765"/>
      <c r="Y21" s="766"/>
      <c r="Z21" s="767"/>
      <c r="AA21" s="765"/>
      <c r="AB21" s="766"/>
      <c r="AC21" s="767"/>
      <c r="AD21" s="765"/>
      <c r="AE21" s="766"/>
      <c r="AF21" s="767"/>
      <c r="AG21" s="765"/>
      <c r="AH21" s="766"/>
      <c r="AI21" s="767"/>
      <c r="AJ21" s="765"/>
      <c r="AK21" s="766"/>
      <c r="AL21" s="767"/>
      <c r="AM21" s="765"/>
      <c r="AN21" s="766"/>
      <c r="AO21" s="767"/>
      <c r="AP21" s="38"/>
      <c r="AQ21" s="38"/>
      <c r="AR21" s="38"/>
      <c r="AS21" s="38"/>
      <c r="AT21" s="38"/>
      <c r="AU21" s="38"/>
      <c r="AV21" s="38"/>
      <c r="AW21" s="38"/>
      <c r="AX21" s="38"/>
      <c r="AY21" s="38"/>
      <c r="AZ21" s="38"/>
      <c r="BA21" s="38"/>
      <c r="BB21" s="38"/>
      <c r="BC21" s="38"/>
      <c r="BD21" s="38"/>
      <c r="BE21" s="38"/>
      <c r="BF21" s="38"/>
      <c r="BG21" s="38"/>
      <c r="BH21" s="38"/>
      <c r="BI21" s="38"/>
    </row>
    <row r="22" spans="1:61" ht="15.75" customHeight="1">
      <c r="A22" s="36" t="str">
        <f t="shared" si="0"/>
        <v>Véhicules neufsRachat bail</v>
      </c>
      <c r="B22" s="768" t="s">
        <v>100</v>
      </c>
      <c r="C22" s="502"/>
      <c r="D22" s="503"/>
      <c r="E22" s="504"/>
      <c r="F22" s="502"/>
      <c r="G22" s="503"/>
      <c r="H22" s="506"/>
      <c r="I22" s="502"/>
      <c r="J22" s="503"/>
      <c r="K22" s="506"/>
      <c r="L22" s="502"/>
      <c r="M22" s="503"/>
      <c r="N22" s="506"/>
      <c r="O22" s="502"/>
      <c r="P22" s="503"/>
      <c r="Q22" s="506"/>
      <c r="R22" s="502"/>
      <c r="S22" s="503"/>
      <c r="T22" s="506"/>
      <c r="U22" s="502"/>
      <c r="V22" s="503"/>
      <c r="W22" s="506"/>
      <c r="X22" s="502"/>
      <c r="Y22" s="503"/>
      <c r="Z22" s="506"/>
      <c r="AA22" s="502"/>
      <c r="AB22" s="503"/>
      <c r="AC22" s="506"/>
      <c r="AD22" s="502"/>
      <c r="AE22" s="503"/>
      <c r="AF22" s="506"/>
      <c r="AG22" s="502"/>
      <c r="AH22" s="503"/>
      <c r="AI22" s="506"/>
      <c r="AJ22" s="502"/>
      <c r="AK22" s="503"/>
      <c r="AL22" s="506"/>
      <c r="AM22" s="502"/>
      <c r="AN22" s="503"/>
      <c r="AO22" s="506"/>
      <c r="AP22" s="38"/>
      <c r="AQ22" s="38"/>
      <c r="AR22" s="38"/>
      <c r="AS22" s="38"/>
      <c r="AT22" s="38"/>
      <c r="AU22" s="38"/>
      <c r="AV22" s="38"/>
      <c r="AW22" s="38"/>
      <c r="AX22" s="38"/>
      <c r="AY22" s="38"/>
      <c r="AZ22" s="38"/>
      <c r="BA22" s="38"/>
      <c r="BB22" s="38"/>
      <c r="BC22" s="38"/>
      <c r="BD22" s="38"/>
      <c r="BE22" s="38"/>
      <c r="BF22" s="38"/>
      <c r="BG22" s="38"/>
      <c r="BH22" s="38"/>
      <c r="BI22" s="38"/>
    </row>
    <row r="23" spans="1:61" ht="15.75" customHeight="1">
      <c r="A23" s="36" t="str">
        <f t="shared" si="0"/>
        <v>Véhicules neufs</v>
      </c>
      <c r="B23" s="760"/>
      <c r="C23" s="765"/>
      <c r="D23" s="766"/>
      <c r="E23" s="767"/>
      <c r="F23" s="765"/>
      <c r="G23" s="766"/>
      <c r="H23" s="767"/>
      <c r="I23" s="765"/>
      <c r="J23" s="766"/>
      <c r="K23" s="767"/>
      <c r="L23" s="765"/>
      <c r="M23" s="766"/>
      <c r="N23" s="767"/>
      <c r="O23" s="765"/>
      <c r="P23" s="766"/>
      <c r="Q23" s="767"/>
      <c r="R23" s="765"/>
      <c r="S23" s="766"/>
      <c r="T23" s="767"/>
      <c r="U23" s="765"/>
      <c r="V23" s="766"/>
      <c r="W23" s="767"/>
      <c r="X23" s="765"/>
      <c r="Y23" s="766"/>
      <c r="Z23" s="767"/>
      <c r="AA23" s="765"/>
      <c r="AB23" s="766"/>
      <c r="AC23" s="767"/>
      <c r="AD23" s="765"/>
      <c r="AE23" s="766"/>
      <c r="AF23" s="767"/>
      <c r="AG23" s="765"/>
      <c r="AH23" s="766"/>
      <c r="AI23" s="767"/>
      <c r="AJ23" s="765"/>
      <c r="AK23" s="766"/>
      <c r="AL23" s="767"/>
      <c r="AM23" s="765"/>
      <c r="AN23" s="766"/>
      <c r="AO23" s="767"/>
      <c r="AP23" s="38"/>
      <c r="AQ23" s="38"/>
      <c r="AR23" s="38"/>
      <c r="AS23" s="38"/>
      <c r="AT23" s="38"/>
      <c r="AU23" s="38"/>
      <c r="AV23" s="38"/>
      <c r="AW23" s="38"/>
      <c r="AX23" s="38"/>
      <c r="AY23" s="38"/>
      <c r="AZ23" s="38"/>
      <c r="BA23" s="38"/>
      <c r="BB23" s="38"/>
      <c r="BC23" s="38"/>
      <c r="BD23" s="38"/>
      <c r="BE23" s="38"/>
      <c r="BF23" s="38"/>
      <c r="BG23" s="38"/>
      <c r="BH23" s="38"/>
      <c r="BI23" s="38"/>
    </row>
    <row r="24" spans="1:61" ht="15.75" customHeight="1">
      <c r="A24" s="36" t="str">
        <f t="shared" si="0"/>
        <v>Véhicules neufsRev. Finances</v>
      </c>
      <c r="B24" s="507" t="s">
        <v>101</v>
      </c>
      <c r="C24" s="502"/>
      <c r="D24" s="503"/>
      <c r="E24" s="504"/>
      <c r="F24" s="505"/>
      <c r="G24" s="503"/>
      <c r="H24" s="506"/>
      <c r="I24" s="505"/>
      <c r="J24" s="503"/>
      <c r="K24" s="506"/>
      <c r="L24" s="505"/>
      <c r="M24" s="503"/>
      <c r="N24" s="506"/>
      <c r="O24" s="505"/>
      <c r="P24" s="503"/>
      <c r="Q24" s="506"/>
      <c r="R24" s="505"/>
      <c r="S24" s="503"/>
      <c r="T24" s="506"/>
      <c r="U24" s="505"/>
      <c r="V24" s="503"/>
      <c r="W24" s="506"/>
      <c r="X24" s="505"/>
      <c r="Y24" s="503"/>
      <c r="Z24" s="506"/>
      <c r="AA24" s="505"/>
      <c r="AB24" s="503"/>
      <c r="AC24" s="506"/>
      <c r="AD24" s="505"/>
      <c r="AE24" s="503"/>
      <c r="AF24" s="506"/>
      <c r="AG24" s="505"/>
      <c r="AH24" s="503"/>
      <c r="AI24" s="506"/>
      <c r="AJ24" s="505"/>
      <c r="AK24" s="503"/>
      <c r="AL24" s="506"/>
      <c r="AM24" s="505"/>
      <c r="AN24" s="503"/>
      <c r="AO24" s="506"/>
      <c r="AP24" s="38"/>
      <c r="AQ24" s="38"/>
      <c r="AR24" s="38"/>
      <c r="AS24" s="38"/>
      <c r="AT24" s="38"/>
      <c r="AU24" s="38"/>
      <c r="AV24" s="38"/>
      <c r="AW24" s="38"/>
      <c r="AX24" s="38"/>
      <c r="AY24" s="38"/>
      <c r="AZ24" s="38"/>
      <c r="BA24" s="38"/>
      <c r="BB24" s="38"/>
      <c r="BC24" s="38"/>
      <c r="BD24" s="38"/>
      <c r="BE24" s="38"/>
      <c r="BF24" s="38"/>
      <c r="BG24" s="38"/>
      <c r="BH24" s="38"/>
      <c r="BI24" s="38"/>
    </row>
    <row r="25" spans="1:61" ht="15.75" customHeight="1">
      <c r="A25" s="36" t="str">
        <f t="shared" si="0"/>
        <v>Véhicules neufsRev. Protections</v>
      </c>
      <c r="B25" s="507" t="s">
        <v>102</v>
      </c>
      <c r="C25" s="502"/>
      <c r="D25" s="503"/>
      <c r="E25" s="504"/>
      <c r="F25" s="505"/>
      <c r="G25" s="503"/>
      <c r="H25" s="506"/>
      <c r="I25" s="505"/>
      <c r="J25" s="503"/>
      <c r="K25" s="506"/>
      <c r="L25" s="505"/>
      <c r="M25" s="503"/>
      <c r="N25" s="506"/>
      <c r="O25" s="505"/>
      <c r="P25" s="503"/>
      <c r="Q25" s="506"/>
      <c r="R25" s="505"/>
      <c r="S25" s="503"/>
      <c r="T25" s="506"/>
      <c r="U25" s="505"/>
      <c r="V25" s="503"/>
      <c r="W25" s="506"/>
      <c r="X25" s="505"/>
      <c r="Y25" s="503"/>
      <c r="Z25" s="506"/>
      <c r="AA25" s="505"/>
      <c r="AB25" s="503"/>
      <c r="AC25" s="506"/>
      <c r="AD25" s="505"/>
      <c r="AE25" s="503"/>
      <c r="AF25" s="506"/>
      <c r="AG25" s="505"/>
      <c r="AH25" s="503"/>
      <c r="AI25" s="506"/>
      <c r="AJ25" s="505"/>
      <c r="AK25" s="503"/>
      <c r="AL25" s="506"/>
      <c r="AM25" s="505"/>
      <c r="AN25" s="503"/>
      <c r="AO25" s="506"/>
      <c r="AP25" s="38"/>
      <c r="AQ25" s="38"/>
      <c r="AR25" s="38"/>
      <c r="AS25" s="38"/>
      <c r="AT25" s="38"/>
      <c r="AU25" s="38"/>
      <c r="AV25" s="38"/>
      <c r="AW25" s="38"/>
      <c r="AX25" s="38"/>
      <c r="AY25" s="38"/>
      <c r="AZ25" s="38"/>
      <c r="BA25" s="38"/>
      <c r="BB25" s="38"/>
      <c r="BC25" s="38"/>
      <c r="BD25" s="38"/>
      <c r="BE25" s="38"/>
      <c r="BF25" s="38"/>
      <c r="BG25" s="38"/>
      <c r="BH25" s="38"/>
      <c r="BI25" s="38"/>
    </row>
    <row r="26" spans="1:61" ht="15.75" customHeight="1">
      <c r="A26" s="36" t="str">
        <f t="shared" si="0"/>
        <v>Véhicules neufsRev. Autres</v>
      </c>
      <c r="B26" s="507" t="s">
        <v>103</v>
      </c>
      <c r="C26" s="502"/>
      <c r="D26" s="503"/>
      <c r="E26" s="504"/>
      <c r="F26" s="505"/>
      <c r="G26" s="503"/>
      <c r="H26" s="506"/>
      <c r="I26" s="505"/>
      <c r="J26" s="503"/>
      <c r="K26" s="506"/>
      <c r="L26" s="505"/>
      <c r="M26" s="503"/>
      <c r="N26" s="506"/>
      <c r="O26" s="505"/>
      <c r="P26" s="503"/>
      <c r="Q26" s="506"/>
      <c r="R26" s="505"/>
      <c r="S26" s="503"/>
      <c r="T26" s="506"/>
      <c r="U26" s="505"/>
      <c r="V26" s="503"/>
      <c r="W26" s="506"/>
      <c r="X26" s="505"/>
      <c r="Y26" s="503"/>
      <c r="Z26" s="506"/>
      <c r="AA26" s="505"/>
      <c r="AB26" s="503"/>
      <c r="AC26" s="506"/>
      <c r="AD26" s="505"/>
      <c r="AE26" s="503"/>
      <c r="AF26" s="506"/>
      <c r="AG26" s="505"/>
      <c r="AH26" s="503"/>
      <c r="AI26" s="506"/>
      <c r="AJ26" s="505"/>
      <c r="AK26" s="503"/>
      <c r="AL26" s="506"/>
      <c r="AM26" s="505"/>
      <c r="AN26" s="503"/>
      <c r="AO26" s="506"/>
      <c r="AP26" s="38"/>
      <c r="AQ26" s="38"/>
      <c r="AR26" s="38"/>
      <c r="AS26" s="38"/>
      <c r="AT26" s="38"/>
      <c r="AU26" s="38"/>
      <c r="AV26" s="38"/>
      <c r="AW26" s="38"/>
      <c r="AX26" s="38"/>
      <c r="AY26" s="38"/>
      <c r="AZ26" s="38"/>
      <c r="BA26" s="38"/>
      <c r="BB26" s="38"/>
      <c r="BC26" s="38"/>
      <c r="BD26" s="38"/>
      <c r="BE26" s="38"/>
      <c r="BF26" s="38"/>
      <c r="BG26" s="38"/>
      <c r="BH26" s="38"/>
      <c r="BI26" s="38"/>
    </row>
    <row r="27" spans="1:61" ht="15.75" customHeight="1">
      <c r="A27" s="36" t="str">
        <f t="shared" si="0"/>
        <v>Véhicules neufsTotal F&amp;I</v>
      </c>
      <c r="B27" s="760" t="s">
        <v>104</v>
      </c>
      <c r="C27" s="761"/>
      <c r="D27" s="762"/>
      <c r="E27" s="763"/>
      <c r="F27" s="761"/>
      <c r="G27" s="762"/>
      <c r="H27" s="763"/>
      <c r="I27" s="761"/>
      <c r="J27" s="762"/>
      <c r="K27" s="763"/>
      <c r="L27" s="761"/>
      <c r="M27" s="762"/>
      <c r="N27" s="763"/>
      <c r="O27" s="761"/>
      <c r="P27" s="762"/>
      <c r="Q27" s="763"/>
      <c r="R27" s="761"/>
      <c r="S27" s="762"/>
      <c r="T27" s="763"/>
      <c r="U27" s="761"/>
      <c r="V27" s="762"/>
      <c r="W27" s="763"/>
      <c r="X27" s="761"/>
      <c r="Y27" s="762"/>
      <c r="Z27" s="763"/>
      <c r="AA27" s="761"/>
      <c r="AB27" s="762"/>
      <c r="AC27" s="763"/>
      <c r="AD27" s="761"/>
      <c r="AE27" s="762"/>
      <c r="AF27" s="763"/>
      <c r="AG27" s="761"/>
      <c r="AH27" s="762"/>
      <c r="AI27" s="763"/>
      <c r="AJ27" s="761"/>
      <c r="AK27" s="762"/>
      <c r="AL27" s="763"/>
      <c r="AM27" s="761"/>
      <c r="AN27" s="762"/>
      <c r="AO27" s="763"/>
      <c r="AP27" s="38"/>
      <c r="AQ27" s="38"/>
      <c r="AR27" s="38"/>
      <c r="AS27" s="38"/>
      <c r="AT27" s="38"/>
      <c r="AU27" s="38"/>
      <c r="AV27" s="38"/>
      <c r="AW27" s="38"/>
      <c r="AX27" s="38"/>
      <c r="AY27" s="38"/>
      <c r="AZ27" s="38"/>
      <c r="BA27" s="38"/>
      <c r="BB27" s="38"/>
      <c r="BC27" s="38"/>
      <c r="BD27" s="38"/>
      <c r="BE27" s="38"/>
      <c r="BF27" s="38"/>
      <c r="BG27" s="38"/>
      <c r="BH27" s="38"/>
      <c r="BI27" s="38"/>
    </row>
    <row r="28" spans="1:61" ht="15.75" customHeight="1">
      <c r="A28" s="36" t="str">
        <f t="shared" si="0"/>
        <v>Véhicules neufs</v>
      </c>
      <c r="B28" s="507"/>
      <c r="C28" s="507"/>
      <c r="D28" s="514"/>
      <c r="E28" s="515"/>
      <c r="F28" s="507"/>
      <c r="G28" s="514"/>
      <c r="H28" s="515"/>
      <c r="I28" s="507"/>
      <c r="J28" s="514"/>
      <c r="K28" s="515"/>
      <c r="L28" s="507"/>
      <c r="M28" s="514"/>
      <c r="N28" s="515"/>
      <c r="O28" s="507"/>
      <c r="P28" s="514"/>
      <c r="Q28" s="515"/>
      <c r="R28" s="507"/>
      <c r="S28" s="514"/>
      <c r="T28" s="515"/>
      <c r="U28" s="507"/>
      <c r="V28" s="514"/>
      <c r="W28" s="515"/>
      <c r="X28" s="507"/>
      <c r="Y28" s="514"/>
      <c r="Z28" s="515"/>
      <c r="AA28" s="507"/>
      <c r="AB28" s="514"/>
      <c r="AC28" s="515"/>
      <c r="AD28" s="507"/>
      <c r="AE28" s="514"/>
      <c r="AF28" s="515"/>
      <c r="AG28" s="507"/>
      <c r="AH28" s="514"/>
      <c r="AI28" s="515"/>
      <c r="AJ28" s="507"/>
      <c r="AK28" s="514"/>
      <c r="AL28" s="515"/>
      <c r="AM28" s="507"/>
      <c r="AN28" s="514"/>
      <c r="AO28" s="515"/>
      <c r="AP28" s="38"/>
      <c r="AQ28" s="38"/>
      <c r="AR28" s="38"/>
      <c r="AS28" s="38"/>
      <c r="AT28" s="38"/>
      <c r="AU28" s="38"/>
      <c r="AV28" s="38"/>
      <c r="AW28" s="38"/>
      <c r="AX28" s="38"/>
      <c r="AY28" s="38"/>
      <c r="AZ28" s="38"/>
      <c r="BA28" s="38"/>
      <c r="BB28" s="38"/>
      <c r="BC28" s="38"/>
      <c r="BD28" s="38"/>
      <c r="BE28" s="38"/>
      <c r="BF28" s="38"/>
      <c r="BG28" s="38"/>
      <c r="BH28" s="38"/>
      <c r="BI28" s="38"/>
    </row>
    <row r="29" spans="1:61" ht="15.75" customHeight="1">
      <c r="A29" s="36" t="str">
        <f t="shared" si="0"/>
        <v>Véhicules neufs</v>
      </c>
      <c r="B29" s="507"/>
      <c r="C29" s="507"/>
      <c r="D29" s="514"/>
      <c r="E29" s="508"/>
      <c r="F29" s="507"/>
      <c r="G29" s="514"/>
      <c r="H29" s="508"/>
      <c r="I29" s="507"/>
      <c r="J29" s="514"/>
      <c r="K29" s="508"/>
      <c r="L29" s="507"/>
      <c r="M29" s="514"/>
      <c r="N29" s="508"/>
      <c r="O29" s="507"/>
      <c r="P29" s="514"/>
      <c r="Q29" s="508"/>
      <c r="R29" s="507"/>
      <c r="S29" s="514"/>
      <c r="T29" s="508"/>
      <c r="U29" s="507"/>
      <c r="V29" s="514"/>
      <c r="W29" s="508"/>
      <c r="X29" s="507"/>
      <c r="Y29" s="514"/>
      <c r="Z29" s="508"/>
      <c r="AA29" s="507"/>
      <c r="AB29" s="514"/>
      <c r="AC29" s="508"/>
      <c r="AD29" s="507"/>
      <c r="AE29" s="514"/>
      <c r="AF29" s="508"/>
      <c r="AG29" s="507"/>
      <c r="AH29" s="514"/>
      <c r="AI29" s="508"/>
      <c r="AJ29" s="507"/>
      <c r="AK29" s="514"/>
      <c r="AL29" s="508"/>
      <c r="AM29" s="507"/>
      <c r="AN29" s="514"/>
      <c r="AO29" s="508"/>
      <c r="AP29" s="38"/>
      <c r="AQ29" s="38"/>
      <c r="AR29" s="38"/>
      <c r="AS29" s="38"/>
      <c r="AT29" s="38"/>
      <c r="AU29" s="38"/>
      <c r="AV29" s="38"/>
      <c r="AW29" s="38"/>
      <c r="AX29" s="38"/>
      <c r="AY29" s="38"/>
      <c r="AZ29" s="38"/>
      <c r="BA29" s="38"/>
      <c r="BB29" s="38"/>
      <c r="BC29" s="38"/>
      <c r="BD29" s="38"/>
      <c r="BE29" s="38"/>
      <c r="BF29" s="38"/>
      <c r="BG29" s="38"/>
      <c r="BH29" s="38"/>
      <c r="BI29" s="38"/>
    </row>
    <row r="30" spans="1:61" ht="15.75" customHeight="1">
      <c r="A30" s="36" t="str">
        <f t="shared" si="0"/>
        <v>Véhicules neufsTotal Dépt. Neufs</v>
      </c>
      <c r="B30" s="769" t="s">
        <v>105</v>
      </c>
      <c r="C30" s="516"/>
      <c r="D30" s="517"/>
      <c r="E30" s="518"/>
      <c r="F30" s="516"/>
      <c r="G30" s="517"/>
      <c r="H30" s="518"/>
      <c r="I30" s="516"/>
      <c r="J30" s="517"/>
      <c r="K30" s="518"/>
      <c r="L30" s="516"/>
      <c r="M30" s="517"/>
      <c r="N30" s="518"/>
      <c r="O30" s="516"/>
      <c r="P30" s="517"/>
      <c r="Q30" s="518"/>
      <c r="R30" s="516"/>
      <c r="S30" s="517"/>
      <c r="T30" s="518"/>
      <c r="U30" s="516"/>
      <c r="V30" s="517"/>
      <c r="W30" s="518"/>
      <c r="X30" s="516"/>
      <c r="Y30" s="517"/>
      <c r="Z30" s="518"/>
      <c r="AA30" s="516"/>
      <c r="AB30" s="517"/>
      <c r="AC30" s="518"/>
      <c r="AD30" s="516"/>
      <c r="AE30" s="517"/>
      <c r="AF30" s="518"/>
      <c r="AG30" s="516"/>
      <c r="AH30" s="517"/>
      <c r="AI30" s="518"/>
      <c r="AJ30" s="516"/>
      <c r="AK30" s="517"/>
      <c r="AL30" s="518"/>
      <c r="AM30" s="516"/>
      <c r="AN30" s="517"/>
      <c r="AO30" s="518"/>
      <c r="AP30" s="38"/>
      <c r="AQ30" s="38"/>
      <c r="AR30" s="38"/>
      <c r="AS30" s="38"/>
      <c r="AT30" s="38"/>
      <c r="AU30" s="38"/>
      <c r="AV30" s="38"/>
      <c r="AW30" s="38"/>
      <c r="AX30" s="38"/>
      <c r="AY30" s="38"/>
      <c r="AZ30" s="38"/>
      <c r="BA30" s="38"/>
      <c r="BB30" s="38"/>
      <c r="BC30" s="38"/>
      <c r="BD30" s="38"/>
      <c r="BE30" s="38"/>
      <c r="BF30" s="38"/>
      <c r="BG30" s="38"/>
      <c r="BH30" s="38"/>
      <c r="BI30" s="38"/>
    </row>
    <row r="31" spans="1:61" ht="15.75" customHeight="1">
      <c r="A31" s="36" t="str">
        <f t="shared" si="0"/>
        <v>Véhicules neufs</v>
      </c>
      <c r="B31" s="519"/>
      <c r="C31" s="519"/>
      <c r="D31" s="520"/>
      <c r="E31" s="521"/>
      <c r="F31" s="519"/>
      <c r="G31" s="520"/>
      <c r="H31" s="521"/>
      <c r="I31" s="519"/>
      <c r="J31" s="520"/>
      <c r="K31" s="521"/>
      <c r="L31" s="519"/>
      <c r="M31" s="520"/>
      <c r="N31" s="521"/>
      <c r="O31" s="519"/>
      <c r="P31" s="520"/>
      <c r="Q31" s="521"/>
      <c r="R31" s="519"/>
      <c r="S31" s="520"/>
      <c r="T31" s="521"/>
      <c r="U31" s="519"/>
      <c r="V31" s="520"/>
      <c r="W31" s="521"/>
      <c r="X31" s="519"/>
      <c r="Y31" s="520"/>
      <c r="Z31" s="521"/>
      <c r="AA31" s="519"/>
      <c r="AB31" s="520"/>
      <c r="AC31" s="521"/>
      <c r="AD31" s="519"/>
      <c r="AE31" s="520"/>
      <c r="AF31" s="521"/>
      <c r="AG31" s="519"/>
      <c r="AH31" s="520"/>
      <c r="AI31" s="521"/>
      <c r="AJ31" s="519"/>
      <c r="AK31" s="520"/>
      <c r="AL31" s="521"/>
      <c r="AM31" s="519"/>
      <c r="AN31" s="520"/>
      <c r="AO31" s="521"/>
      <c r="AP31" s="38"/>
      <c r="AQ31" s="38"/>
      <c r="AR31" s="38"/>
      <c r="AS31" s="38"/>
      <c r="AT31" s="38"/>
      <c r="AU31" s="38"/>
      <c r="AV31" s="38"/>
      <c r="AW31" s="38"/>
      <c r="AX31" s="38"/>
      <c r="AY31" s="38"/>
      <c r="AZ31" s="38"/>
      <c r="BA31" s="38"/>
      <c r="BB31" s="38"/>
      <c r="BC31" s="38"/>
      <c r="BD31" s="38"/>
      <c r="BE31" s="38"/>
      <c r="BF31" s="38"/>
      <c r="BG31" s="38"/>
      <c r="BH31" s="38"/>
      <c r="BI31" s="38"/>
    </row>
    <row r="32" spans="1:61" ht="15.75" customHeight="1">
      <c r="A32" s="36" t="str">
        <f t="shared" si="0"/>
        <v>Véhicules neufs</v>
      </c>
      <c r="B32" s="522"/>
      <c r="C32" s="522"/>
      <c r="D32" s="523"/>
      <c r="E32" s="524"/>
      <c r="F32" s="522"/>
      <c r="G32" s="523"/>
      <c r="H32" s="524"/>
      <c r="I32" s="522"/>
      <c r="J32" s="523"/>
      <c r="K32" s="524"/>
      <c r="L32" s="522"/>
      <c r="M32" s="523"/>
      <c r="N32" s="524"/>
      <c r="O32" s="522"/>
      <c r="P32" s="523"/>
      <c r="Q32" s="524"/>
      <c r="R32" s="522"/>
      <c r="S32" s="523"/>
      <c r="T32" s="524"/>
      <c r="U32" s="522"/>
      <c r="V32" s="523"/>
      <c r="W32" s="524"/>
      <c r="X32" s="522"/>
      <c r="Y32" s="523"/>
      <c r="Z32" s="524"/>
      <c r="AA32" s="522"/>
      <c r="AB32" s="523"/>
      <c r="AC32" s="524"/>
      <c r="AD32" s="522"/>
      <c r="AE32" s="523"/>
      <c r="AF32" s="524"/>
      <c r="AG32" s="522"/>
      <c r="AH32" s="523"/>
      <c r="AI32" s="524"/>
      <c r="AJ32" s="522"/>
      <c r="AK32" s="523"/>
      <c r="AL32" s="524"/>
      <c r="AM32" s="522"/>
      <c r="AN32" s="523"/>
      <c r="AO32" s="524"/>
      <c r="AP32" s="38"/>
      <c r="AQ32" s="38"/>
      <c r="AR32" s="38"/>
      <c r="AS32" s="38"/>
      <c r="AT32" s="38"/>
      <c r="AU32" s="38"/>
      <c r="AV32" s="38"/>
      <c r="AW32" s="38"/>
      <c r="AX32" s="38"/>
      <c r="AY32" s="38"/>
      <c r="AZ32" s="38"/>
      <c r="BA32" s="38"/>
      <c r="BB32" s="38"/>
      <c r="BC32" s="38"/>
      <c r="BD32" s="38"/>
      <c r="BE32" s="38"/>
      <c r="BF32" s="38"/>
      <c r="BG32" s="38"/>
      <c r="BH32" s="38"/>
      <c r="BI32" s="38"/>
    </row>
    <row r="33" spans="1:61" ht="15.75" customHeight="1">
      <c r="A33" s="36" t="str">
        <f t="shared" si="0"/>
        <v>Véhicules neufsDEPENSES</v>
      </c>
      <c r="B33" s="770" t="s">
        <v>106</v>
      </c>
      <c r="C33" s="507"/>
      <c r="D33" s="525"/>
      <c r="E33" s="508"/>
      <c r="F33" s="507"/>
      <c r="G33" s="525"/>
      <c r="H33" s="508"/>
      <c r="I33" s="507"/>
      <c r="J33" s="525"/>
      <c r="K33" s="508"/>
      <c r="L33" s="507"/>
      <c r="M33" s="525"/>
      <c r="N33" s="508"/>
      <c r="O33" s="507"/>
      <c r="P33" s="525"/>
      <c r="Q33" s="508"/>
      <c r="R33" s="507"/>
      <c r="S33" s="525"/>
      <c r="T33" s="508"/>
      <c r="U33" s="507"/>
      <c r="V33" s="525"/>
      <c r="W33" s="508"/>
      <c r="X33" s="507"/>
      <c r="Y33" s="525"/>
      <c r="Z33" s="508"/>
      <c r="AA33" s="507"/>
      <c r="AB33" s="525"/>
      <c r="AC33" s="508"/>
      <c r="AD33" s="507"/>
      <c r="AE33" s="525"/>
      <c r="AF33" s="508"/>
      <c r="AG33" s="507"/>
      <c r="AH33" s="525"/>
      <c r="AI33" s="508"/>
      <c r="AJ33" s="507"/>
      <c r="AK33" s="525"/>
      <c r="AL33" s="508"/>
      <c r="AM33" s="507"/>
      <c r="AN33" s="525"/>
      <c r="AO33" s="508"/>
      <c r="AP33" s="38"/>
      <c r="AQ33" s="38"/>
      <c r="AR33" s="38"/>
      <c r="AS33" s="38"/>
      <c r="AT33" s="38"/>
      <c r="AU33" s="38"/>
      <c r="AV33" s="38"/>
      <c r="AW33" s="38"/>
      <c r="AX33" s="38"/>
      <c r="AY33" s="38"/>
      <c r="AZ33" s="38"/>
      <c r="BA33" s="38"/>
      <c r="BB33" s="38"/>
      <c r="BC33" s="38"/>
      <c r="BD33" s="38"/>
      <c r="BE33" s="38"/>
      <c r="BF33" s="38"/>
      <c r="BG33" s="38"/>
      <c r="BH33" s="38"/>
      <c r="BI33" s="38"/>
    </row>
    <row r="34" spans="1:61" ht="15.75" customHeight="1">
      <c r="A34" s="36" t="str">
        <f t="shared" si="0"/>
        <v>Véhicules neufsComm. vendeurs</v>
      </c>
      <c r="B34" s="507" t="s">
        <v>107</v>
      </c>
      <c r="C34" s="526"/>
      <c r="D34" s="527"/>
      <c r="E34" s="515"/>
      <c r="F34" s="526"/>
      <c r="G34" s="527"/>
      <c r="H34" s="528"/>
      <c r="I34" s="526"/>
      <c r="J34" s="527"/>
      <c r="K34" s="528"/>
      <c r="L34" s="526"/>
      <c r="M34" s="527"/>
      <c r="N34" s="528"/>
      <c r="O34" s="526"/>
      <c r="P34" s="527"/>
      <c r="Q34" s="528"/>
      <c r="R34" s="526"/>
      <c r="S34" s="527"/>
      <c r="T34" s="528"/>
      <c r="U34" s="526"/>
      <c r="V34" s="527"/>
      <c r="W34" s="528"/>
      <c r="X34" s="526"/>
      <c r="Y34" s="527"/>
      <c r="Z34" s="528"/>
      <c r="AA34" s="526"/>
      <c r="AB34" s="527"/>
      <c r="AC34" s="528"/>
      <c r="AD34" s="526"/>
      <c r="AE34" s="527"/>
      <c r="AF34" s="528"/>
      <c r="AG34" s="526"/>
      <c r="AH34" s="527"/>
      <c r="AI34" s="528"/>
      <c r="AJ34" s="526"/>
      <c r="AK34" s="527"/>
      <c r="AL34" s="528"/>
      <c r="AM34" s="526"/>
      <c r="AN34" s="527"/>
      <c r="AO34" s="528"/>
      <c r="AP34" s="38"/>
      <c r="AQ34" s="38"/>
      <c r="AR34" s="38"/>
      <c r="AS34" s="38"/>
      <c r="AT34" s="38"/>
      <c r="AU34" s="38"/>
      <c r="AV34" s="38"/>
      <c r="AW34" s="38"/>
      <c r="AX34" s="38"/>
      <c r="AY34" s="38"/>
      <c r="AZ34" s="38"/>
      <c r="BA34" s="38"/>
      <c r="BB34" s="38"/>
      <c r="BC34" s="38"/>
      <c r="BD34" s="38"/>
      <c r="BE34" s="38"/>
      <c r="BF34" s="38"/>
      <c r="BG34" s="38"/>
      <c r="BH34" s="38"/>
      <c r="BI34" s="38"/>
    </row>
    <row r="35" spans="1:61" ht="15.75" customHeight="1">
      <c r="A35" s="36" t="str">
        <f t="shared" si="0"/>
        <v>Véhicules neufsComm. F&amp;I</v>
      </c>
      <c r="B35" s="533" t="s">
        <v>108</v>
      </c>
      <c r="C35" s="529"/>
      <c r="D35" s="530"/>
      <c r="E35" s="531"/>
      <c r="F35" s="529"/>
      <c r="G35" s="530"/>
      <c r="H35" s="532"/>
      <c r="I35" s="529"/>
      <c r="J35" s="530"/>
      <c r="K35" s="532"/>
      <c r="L35" s="529"/>
      <c r="M35" s="530"/>
      <c r="N35" s="532"/>
      <c r="O35" s="529"/>
      <c r="P35" s="530"/>
      <c r="Q35" s="532"/>
      <c r="R35" s="529"/>
      <c r="S35" s="530"/>
      <c r="T35" s="532"/>
      <c r="U35" s="529"/>
      <c r="V35" s="530"/>
      <c r="W35" s="532"/>
      <c r="X35" s="529"/>
      <c r="Y35" s="530"/>
      <c r="Z35" s="532"/>
      <c r="AA35" s="529"/>
      <c r="AB35" s="530"/>
      <c r="AC35" s="532"/>
      <c r="AD35" s="529"/>
      <c r="AE35" s="530"/>
      <c r="AF35" s="532"/>
      <c r="AG35" s="529"/>
      <c r="AH35" s="530"/>
      <c r="AI35" s="532"/>
      <c r="AJ35" s="529"/>
      <c r="AK35" s="530"/>
      <c r="AL35" s="532"/>
      <c r="AM35" s="529"/>
      <c r="AN35" s="530"/>
      <c r="AO35" s="532"/>
      <c r="AP35" s="38"/>
      <c r="AQ35" s="38"/>
      <c r="AR35" s="38"/>
      <c r="AS35" s="38"/>
      <c r="AT35" s="38"/>
      <c r="AU35" s="38"/>
      <c r="AV35" s="38"/>
      <c r="AW35" s="38"/>
      <c r="AX35" s="38"/>
      <c r="AY35" s="38"/>
      <c r="AZ35" s="38"/>
      <c r="BA35" s="38"/>
      <c r="BB35" s="38"/>
      <c r="BC35" s="38"/>
      <c r="BD35" s="38"/>
      <c r="BE35" s="38"/>
      <c r="BF35" s="38"/>
      <c r="BG35" s="38"/>
      <c r="BH35" s="38"/>
      <c r="BI35" s="38"/>
    </row>
    <row r="36" spans="1:61" ht="15.75" customHeight="1">
      <c r="A36" s="36" t="str">
        <f t="shared" si="0"/>
        <v>Véhicules neufsFrais de livraison</v>
      </c>
      <c r="B36" s="507" t="s">
        <v>109</v>
      </c>
      <c r="C36" s="507"/>
      <c r="D36" s="527"/>
      <c r="E36" s="515"/>
      <c r="F36" s="507"/>
      <c r="G36" s="527"/>
      <c r="H36" s="528"/>
      <c r="I36" s="507"/>
      <c r="J36" s="527"/>
      <c r="K36" s="528"/>
      <c r="L36" s="507"/>
      <c r="M36" s="527"/>
      <c r="N36" s="528"/>
      <c r="O36" s="507"/>
      <c r="P36" s="527"/>
      <c r="Q36" s="528"/>
      <c r="R36" s="507"/>
      <c r="S36" s="527"/>
      <c r="T36" s="528"/>
      <c r="U36" s="507"/>
      <c r="V36" s="527"/>
      <c r="W36" s="528"/>
      <c r="X36" s="507"/>
      <c r="Y36" s="527"/>
      <c r="Z36" s="528"/>
      <c r="AA36" s="507"/>
      <c r="AB36" s="527"/>
      <c r="AC36" s="528"/>
      <c r="AD36" s="507"/>
      <c r="AE36" s="527"/>
      <c r="AF36" s="528"/>
      <c r="AG36" s="507"/>
      <c r="AH36" s="527"/>
      <c r="AI36" s="528"/>
      <c r="AJ36" s="507"/>
      <c r="AK36" s="527"/>
      <c r="AL36" s="528"/>
      <c r="AM36" s="507"/>
      <c r="AN36" s="527"/>
      <c r="AO36" s="528"/>
      <c r="AP36" s="38"/>
      <c r="AQ36" s="38"/>
      <c r="AR36" s="38"/>
      <c r="AS36" s="38"/>
      <c r="AT36" s="38"/>
      <c r="AU36" s="38"/>
      <c r="AV36" s="38"/>
      <c r="AW36" s="38"/>
      <c r="AX36" s="38"/>
      <c r="AY36" s="38"/>
      <c r="AZ36" s="38"/>
      <c r="BA36" s="38"/>
      <c r="BB36" s="38"/>
      <c r="BC36" s="38"/>
      <c r="BD36" s="38"/>
      <c r="BE36" s="38"/>
      <c r="BF36" s="38"/>
      <c r="BG36" s="38"/>
      <c r="BH36" s="38"/>
      <c r="BI36" s="38"/>
    </row>
    <row r="37" spans="1:61" ht="15.75" customHeight="1">
      <c r="A37" s="36" t="str">
        <f t="shared" si="0"/>
        <v>Véhicules neufsService gratuit 1</v>
      </c>
      <c r="B37" s="507" t="s">
        <v>110</v>
      </c>
      <c r="C37" s="507"/>
      <c r="D37" s="527"/>
      <c r="E37" s="515"/>
      <c r="F37" s="507"/>
      <c r="G37" s="527"/>
      <c r="H37" s="528"/>
      <c r="I37" s="507"/>
      <c r="J37" s="527"/>
      <c r="K37" s="528"/>
      <c r="L37" s="507"/>
      <c r="M37" s="527"/>
      <c r="N37" s="528"/>
      <c r="O37" s="507"/>
      <c r="P37" s="527"/>
      <c r="Q37" s="528"/>
      <c r="R37" s="507"/>
      <c r="S37" s="527"/>
      <c r="T37" s="528"/>
      <c r="U37" s="507"/>
      <c r="V37" s="527"/>
      <c r="W37" s="528"/>
      <c r="X37" s="507"/>
      <c r="Y37" s="527"/>
      <c r="Z37" s="528"/>
      <c r="AA37" s="507"/>
      <c r="AB37" s="527"/>
      <c r="AC37" s="528"/>
      <c r="AD37" s="507"/>
      <c r="AE37" s="527"/>
      <c r="AF37" s="528"/>
      <c r="AG37" s="507"/>
      <c r="AH37" s="527"/>
      <c r="AI37" s="528"/>
      <c r="AJ37" s="507"/>
      <c r="AK37" s="527"/>
      <c r="AL37" s="528"/>
      <c r="AM37" s="507"/>
      <c r="AN37" s="527"/>
      <c r="AO37" s="528"/>
      <c r="AP37" s="38"/>
      <c r="AQ37" s="38"/>
      <c r="AR37" s="38"/>
      <c r="AS37" s="38"/>
      <c r="AT37" s="38"/>
      <c r="AU37" s="38"/>
      <c r="AV37" s="38"/>
      <c r="AW37" s="38"/>
      <c r="AX37" s="38"/>
      <c r="AY37" s="38"/>
      <c r="AZ37" s="38"/>
      <c r="BA37" s="38"/>
      <c r="BB37" s="38"/>
      <c r="BC37" s="38"/>
      <c r="BD37" s="38"/>
      <c r="BE37" s="38"/>
      <c r="BF37" s="38"/>
      <c r="BG37" s="38"/>
      <c r="BH37" s="38"/>
      <c r="BI37" s="38"/>
    </row>
    <row r="38" spans="1:61" ht="15.75" customHeight="1">
      <c r="A38" s="36" t="str">
        <f t="shared" si="0"/>
        <v>Véhicules neufsEntretien stock</v>
      </c>
      <c r="B38" s="533" t="s">
        <v>111</v>
      </c>
      <c r="C38" s="533"/>
      <c r="D38" s="530"/>
      <c r="E38" s="531"/>
      <c r="F38" s="533"/>
      <c r="G38" s="530"/>
      <c r="H38" s="532"/>
      <c r="I38" s="533"/>
      <c r="J38" s="530"/>
      <c r="K38" s="532"/>
      <c r="L38" s="533"/>
      <c r="M38" s="530"/>
      <c r="N38" s="532"/>
      <c r="O38" s="533"/>
      <c r="P38" s="530"/>
      <c r="Q38" s="532"/>
      <c r="R38" s="533"/>
      <c r="S38" s="530"/>
      <c r="T38" s="532"/>
      <c r="U38" s="533"/>
      <c r="V38" s="530"/>
      <c r="W38" s="532"/>
      <c r="X38" s="533"/>
      <c r="Y38" s="530"/>
      <c r="Z38" s="532"/>
      <c r="AA38" s="533"/>
      <c r="AB38" s="530"/>
      <c r="AC38" s="532"/>
      <c r="AD38" s="533"/>
      <c r="AE38" s="530"/>
      <c r="AF38" s="532"/>
      <c r="AG38" s="533"/>
      <c r="AH38" s="530"/>
      <c r="AI38" s="532"/>
      <c r="AJ38" s="533"/>
      <c r="AK38" s="530"/>
      <c r="AL38" s="532"/>
      <c r="AM38" s="533"/>
      <c r="AN38" s="530"/>
      <c r="AO38" s="532"/>
      <c r="AP38" s="38"/>
      <c r="AQ38" s="38"/>
      <c r="AR38" s="38"/>
      <c r="AS38" s="38"/>
      <c r="AT38" s="38"/>
      <c r="AU38" s="38"/>
      <c r="AV38" s="38"/>
      <c r="AW38" s="38"/>
      <c r="AX38" s="38"/>
      <c r="AY38" s="38"/>
      <c r="AZ38" s="38"/>
      <c r="BA38" s="38"/>
      <c r="BB38" s="38"/>
      <c r="BC38" s="38"/>
      <c r="BD38" s="38"/>
      <c r="BE38" s="38"/>
      <c r="BF38" s="38"/>
      <c r="BG38" s="38"/>
      <c r="BH38" s="38"/>
      <c r="BI38" s="38"/>
    </row>
    <row r="39" spans="1:61" ht="15.75" customHeight="1">
      <c r="A39" s="36" t="str">
        <f t="shared" si="0"/>
        <v>Véhicules neufsPublicité 1</v>
      </c>
      <c r="B39" s="507" t="s">
        <v>112</v>
      </c>
      <c r="C39" s="507"/>
      <c r="D39" s="527"/>
      <c r="E39" s="515"/>
      <c r="F39" s="507"/>
      <c r="G39" s="527"/>
      <c r="H39" s="528"/>
      <c r="I39" s="507"/>
      <c r="J39" s="527"/>
      <c r="K39" s="528"/>
      <c r="L39" s="507"/>
      <c r="M39" s="527"/>
      <c r="N39" s="528"/>
      <c r="O39" s="507"/>
      <c r="P39" s="527"/>
      <c r="Q39" s="528"/>
      <c r="R39" s="507"/>
      <c r="S39" s="527"/>
      <c r="T39" s="528"/>
      <c r="U39" s="507"/>
      <c r="V39" s="527"/>
      <c r="W39" s="528"/>
      <c r="X39" s="507"/>
      <c r="Y39" s="527"/>
      <c r="Z39" s="528"/>
      <c r="AA39" s="507"/>
      <c r="AB39" s="527"/>
      <c r="AC39" s="528"/>
      <c r="AD39" s="507"/>
      <c r="AE39" s="527"/>
      <c r="AF39" s="528"/>
      <c r="AG39" s="507"/>
      <c r="AH39" s="527"/>
      <c r="AI39" s="528"/>
      <c r="AJ39" s="507"/>
      <c r="AK39" s="527"/>
      <c r="AL39" s="528"/>
      <c r="AM39" s="507"/>
      <c r="AN39" s="527"/>
      <c r="AO39" s="528"/>
      <c r="AP39" s="38"/>
      <c r="AQ39" s="38"/>
      <c r="AR39" s="38"/>
      <c r="AS39" s="38"/>
      <c r="AT39" s="38"/>
      <c r="AU39" s="38"/>
      <c r="AV39" s="38"/>
      <c r="AW39" s="38"/>
      <c r="AX39" s="38"/>
      <c r="AY39" s="38"/>
      <c r="AZ39" s="38"/>
      <c r="BA39" s="38"/>
      <c r="BB39" s="38"/>
      <c r="BC39" s="38"/>
      <c r="BD39" s="38"/>
      <c r="BE39" s="38"/>
      <c r="BF39" s="38"/>
      <c r="BG39" s="38"/>
      <c r="BH39" s="38"/>
      <c r="BI39" s="38"/>
    </row>
    <row r="40" spans="1:61" ht="15.75" customHeight="1">
      <c r="A40" s="36" t="str">
        <f t="shared" si="0"/>
        <v>Véhicules neufsIntérêt de gros</v>
      </c>
      <c r="B40" s="507" t="s">
        <v>113</v>
      </c>
      <c r="C40" s="507"/>
      <c r="D40" s="527"/>
      <c r="E40" s="515"/>
      <c r="F40" s="507"/>
      <c r="G40" s="527"/>
      <c r="H40" s="528"/>
      <c r="I40" s="507"/>
      <c r="J40" s="527"/>
      <c r="K40" s="528"/>
      <c r="L40" s="507"/>
      <c r="M40" s="527"/>
      <c r="N40" s="528"/>
      <c r="O40" s="507"/>
      <c r="P40" s="527"/>
      <c r="Q40" s="528"/>
      <c r="R40" s="507"/>
      <c r="S40" s="527"/>
      <c r="T40" s="528"/>
      <c r="U40" s="507"/>
      <c r="V40" s="527"/>
      <c r="W40" s="528"/>
      <c r="X40" s="507"/>
      <c r="Y40" s="527"/>
      <c r="Z40" s="528"/>
      <c r="AA40" s="507"/>
      <c r="AB40" s="527"/>
      <c r="AC40" s="528"/>
      <c r="AD40" s="507"/>
      <c r="AE40" s="527"/>
      <c r="AF40" s="528"/>
      <c r="AG40" s="507"/>
      <c r="AH40" s="527"/>
      <c r="AI40" s="528"/>
      <c r="AJ40" s="507"/>
      <c r="AK40" s="527"/>
      <c r="AL40" s="528"/>
      <c r="AM40" s="507"/>
      <c r="AN40" s="527"/>
      <c r="AO40" s="528"/>
      <c r="AP40" s="38"/>
      <c r="AQ40" s="38"/>
      <c r="AR40" s="38"/>
      <c r="AS40" s="38"/>
      <c r="AT40" s="38"/>
      <c r="AU40" s="38"/>
      <c r="AV40" s="38"/>
      <c r="AW40" s="38"/>
      <c r="AX40" s="38"/>
      <c r="AY40" s="38"/>
      <c r="AZ40" s="38"/>
      <c r="BA40" s="38"/>
      <c r="BB40" s="38"/>
      <c r="BC40" s="38"/>
      <c r="BD40" s="38"/>
      <c r="BE40" s="38"/>
      <c r="BF40" s="38"/>
      <c r="BG40" s="38"/>
      <c r="BH40" s="38"/>
      <c r="BI40" s="38"/>
    </row>
    <row r="41" spans="1:61" ht="15.75" customHeight="1">
      <c r="A41" s="36" t="str">
        <f t="shared" si="0"/>
        <v>Véhicules neufs[...]</v>
      </c>
      <c r="B41" s="507" t="s">
        <v>55</v>
      </c>
      <c r="C41" s="507"/>
      <c r="D41" s="527"/>
      <c r="E41" s="515"/>
      <c r="F41" s="507"/>
      <c r="G41" s="527"/>
      <c r="H41" s="515"/>
      <c r="I41" s="507"/>
      <c r="J41" s="527"/>
      <c r="K41" s="515"/>
      <c r="L41" s="507"/>
      <c r="M41" s="527"/>
      <c r="N41" s="515"/>
      <c r="O41" s="507"/>
      <c r="P41" s="527"/>
      <c r="Q41" s="515"/>
      <c r="R41" s="507"/>
      <c r="S41" s="527"/>
      <c r="T41" s="515"/>
      <c r="U41" s="507"/>
      <c r="V41" s="527"/>
      <c r="W41" s="515"/>
      <c r="X41" s="507"/>
      <c r="Y41" s="527"/>
      <c r="Z41" s="515"/>
      <c r="AA41" s="507"/>
      <c r="AB41" s="527"/>
      <c r="AC41" s="515"/>
      <c r="AD41" s="507"/>
      <c r="AE41" s="527"/>
      <c r="AF41" s="515"/>
      <c r="AG41" s="507"/>
      <c r="AH41" s="527"/>
      <c r="AI41" s="515"/>
      <c r="AJ41" s="507"/>
      <c r="AK41" s="527"/>
      <c r="AL41" s="515"/>
      <c r="AM41" s="507"/>
      <c r="AN41" s="527"/>
      <c r="AO41" s="515"/>
      <c r="AP41" s="38"/>
      <c r="AQ41" s="38"/>
      <c r="AR41" s="38"/>
      <c r="AS41" s="38"/>
      <c r="AT41" s="38"/>
      <c r="AU41" s="38"/>
      <c r="AV41" s="38"/>
      <c r="AW41" s="38"/>
      <c r="AX41" s="38"/>
      <c r="AY41" s="38"/>
      <c r="AZ41" s="38"/>
      <c r="BA41" s="38"/>
      <c r="BB41" s="38"/>
      <c r="BC41" s="38"/>
      <c r="BD41" s="38"/>
      <c r="BE41" s="38"/>
      <c r="BF41" s="38"/>
      <c r="BG41" s="38"/>
      <c r="BH41" s="38"/>
      <c r="BI41" s="38"/>
    </row>
    <row r="42" spans="1:61" ht="15.75" customHeight="1">
      <c r="A42" s="36" t="str">
        <f t="shared" si="0"/>
        <v>Véhicules neufs[...]</v>
      </c>
      <c r="B42" s="507" t="s">
        <v>55</v>
      </c>
      <c r="C42" s="507"/>
      <c r="D42" s="527"/>
      <c r="E42" s="515"/>
      <c r="F42" s="507"/>
      <c r="G42" s="527"/>
      <c r="H42" s="515"/>
      <c r="I42" s="507"/>
      <c r="J42" s="527"/>
      <c r="K42" s="515"/>
      <c r="L42" s="507"/>
      <c r="M42" s="527"/>
      <c r="N42" s="515"/>
      <c r="O42" s="507"/>
      <c r="P42" s="527"/>
      <c r="Q42" s="515"/>
      <c r="R42" s="507"/>
      <c r="S42" s="527"/>
      <c r="T42" s="515"/>
      <c r="U42" s="507"/>
      <c r="V42" s="527"/>
      <c r="W42" s="515"/>
      <c r="X42" s="507"/>
      <c r="Y42" s="527"/>
      <c r="Z42" s="515"/>
      <c r="AA42" s="507"/>
      <c r="AB42" s="527"/>
      <c r="AC42" s="515"/>
      <c r="AD42" s="507"/>
      <c r="AE42" s="527"/>
      <c r="AF42" s="515"/>
      <c r="AG42" s="507"/>
      <c r="AH42" s="527"/>
      <c r="AI42" s="515"/>
      <c r="AJ42" s="507"/>
      <c r="AK42" s="527"/>
      <c r="AL42" s="515"/>
      <c r="AM42" s="507"/>
      <c r="AN42" s="527"/>
      <c r="AO42" s="515"/>
      <c r="AP42" s="38"/>
      <c r="AQ42" s="38"/>
      <c r="AR42" s="38"/>
      <c r="AS42" s="38"/>
      <c r="AT42" s="38"/>
      <c r="AU42" s="38"/>
      <c r="AV42" s="38"/>
      <c r="AW42" s="38"/>
      <c r="AX42" s="38"/>
      <c r="AY42" s="38"/>
      <c r="AZ42" s="38"/>
      <c r="BA42" s="38"/>
      <c r="BB42" s="38"/>
      <c r="BC42" s="38"/>
      <c r="BD42" s="38"/>
      <c r="BE42" s="38"/>
      <c r="BF42" s="38"/>
      <c r="BG42" s="38"/>
      <c r="BH42" s="38"/>
      <c r="BI42" s="38"/>
    </row>
    <row r="43" spans="1:61" ht="15.75" customHeight="1">
      <c r="A43" s="36" t="str">
        <f t="shared" si="0"/>
        <v>Véhicules neufs[...]</v>
      </c>
      <c r="B43" s="507" t="s">
        <v>55</v>
      </c>
      <c r="C43" s="533"/>
      <c r="D43" s="527"/>
      <c r="E43" s="515"/>
      <c r="F43" s="533"/>
      <c r="G43" s="527"/>
      <c r="H43" s="515"/>
      <c r="I43" s="533"/>
      <c r="J43" s="527"/>
      <c r="K43" s="515"/>
      <c r="L43" s="533"/>
      <c r="M43" s="527"/>
      <c r="N43" s="515"/>
      <c r="O43" s="533"/>
      <c r="P43" s="527"/>
      <c r="Q43" s="515"/>
      <c r="R43" s="533"/>
      <c r="S43" s="527"/>
      <c r="T43" s="515"/>
      <c r="U43" s="533"/>
      <c r="V43" s="527"/>
      <c r="W43" s="515"/>
      <c r="X43" s="533"/>
      <c r="Y43" s="527"/>
      <c r="Z43" s="515"/>
      <c r="AA43" s="533"/>
      <c r="AB43" s="527"/>
      <c r="AC43" s="515"/>
      <c r="AD43" s="533"/>
      <c r="AE43" s="527"/>
      <c r="AF43" s="515"/>
      <c r="AG43" s="533"/>
      <c r="AH43" s="527"/>
      <c r="AI43" s="515"/>
      <c r="AJ43" s="533"/>
      <c r="AK43" s="527"/>
      <c r="AL43" s="515"/>
      <c r="AM43" s="533"/>
      <c r="AN43" s="527"/>
      <c r="AO43" s="515"/>
      <c r="AP43" s="38"/>
      <c r="AQ43" s="38"/>
      <c r="AR43" s="38"/>
      <c r="AS43" s="38"/>
      <c r="AT43" s="38"/>
      <c r="AU43" s="38"/>
      <c r="AV43" s="38"/>
      <c r="AW43" s="38"/>
      <c r="AX43" s="38"/>
      <c r="AY43" s="38"/>
      <c r="AZ43" s="38"/>
      <c r="BA43" s="38"/>
      <c r="BB43" s="38"/>
      <c r="BC43" s="38"/>
      <c r="BD43" s="38"/>
      <c r="BE43" s="38"/>
      <c r="BF43" s="38"/>
      <c r="BG43" s="38"/>
      <c r="BH43" s="38"/>
      <c r="BI43" s="38"/>
    </row>
    <row r="44" spans="1:61" ht="15.75" customHeight="1">
      <c r="A44" s="36" t="str">
        <f t="shared" si="0"/>
        <v>Véhicules neufsTOTAL VARIABLES</v>
      </c>
      <c r="B44" s="771" t="s">
        <v>114</v>
      </c>
      <c r="C44" s="772"/>
      <c r="D44" s="773"/>
      <c r="E44" s="774"/>
      <c r="F44" s="772"/>
      <c r="G44" s="773"/>
      <c r="H44" s="774"/>
      <c r="I44" s="772"/>
      <c r="J44" s="773"/>
      <c r="K44" s="774"/>
      <c r="L44" s="772"/>
      <c r="M44" s="773"/>
      <c r="N44" s="774"/>
      <c r="O44" s="772"/>
      <c r="P44" s="773"/>
      <c r="Q44" s="774"/>
      <c r="R44" s="772"/>
      <c r="S44" s="773"/>
      <c r="T44" s="774"/>
      <c r="U44" s="772"/>
      <c r="V44" s="773"/>
      <c r="W44" s="774"/>
      <c r="X44" s="772"/>
      <c r="Y44" s="773"/>
      <c r="Z44" s="774"/>
      <c r="AA44" s="772"/>
      <c r="AB44" s="773"/>
      <c r="AC44" s="774"/>
      <c r="AD44" s="772"/>
      <c r="AE44" s="773"/>
      <c r="AF44" s="774"/>
      <c r="AG44" s="772"/>
      <c r="AH44" s="773"/>
      <c r="AI44" s="774"/>
      <c r="AJ44" s="772"/>
      <c r="AK44" s="773"/>
      <c r="AL44" s="774"/>
      <c r="AM44" s="772"/>
      <c r="AN44" s="773"/>
      <c r="AO44" s="774"/>
      <c r="AP44" s="38"/>
      <c r="AQ44" s="38"/>
      <c r="AR44" s="38"/>
      <c r="AS44" s="38"/>
      <c r="AT44" s="38"/>
      <c r="AU44" s="38"/>
      <c r="AV44" s="38"/>
      <c r="AW44" s="38"/>
      <c r="AX44" s="38"/>
      <c r="AY44" s="38"/>
      <c r="AZ44" s="38"/>
      <c r="BA44" s="38"/>
      <c r="BB44" s="38"/>
      <c r="BC44" s="38"/>
      <c r="BD44" s="38"/>
      <c r="BE44" s="38"/>
      <c r="BF44" s="38"/>
      <c r="BG44" s="38"/>
      <c r="BH44" s="38"/>
      <c r="BI44" s="38"/>
    </row>
    <row r="45" spans="1:61" ht="15.75" customHeight="1">
      <c r="A45" s="36" t="str">
        <f t="shared" si="0"/>
        <v>Véhicules neufsSalaires cadres</v>
      </c>
      <c r="B45" s="775" t="s">
        <v>116</v>
      </c>
      <c r="C45" s="507"/>
      <c r="D45" s="514"/>
      <c r="E45" s="515"/>
      <c r="F45" s="507"/>
      <c r="G45" s="514"/>
      <c r="H45" s="528"/>
      <c r="I45" s="507"/>
      <c r="J45" s="514"/>
      <c r="K45" s="528"/>
      <c r="L45" s="507"/>
      <c r="M45" s="514"/>
      <c r="N45" s="528"/>
      <c r="O45" s="507"/>
      <c r="P45" s="514"/>
      <c r="Q45" s="528"/>
      <c r="R45" s="507"/>
      <c r="S45" s="514"/>
      <c r="T45" s="528"/>
      <c r="U45" s="507"/>
      <c r="V45" s="514"/>
      <c r="W45" s="528"/>
      <c r="X45" s="507"/>
      <c r="Y45" s="514"/>
      <c r="Z45" s="528"/>
      <c r="AA45" s="507"/>
      <c r="AB45" s="514"/>
      <c r="AC45" s="528"/>
      <c r="AD45" s="507"/>
      <c r="AE45" s="514"/>
      <c r="AF45" s="528"/>
      <c r="AG45" s="507"/>
      <c r="AH45" s="514"/>
      <c r="AI45" s="528"/>
      <c r="AJ45" s="507"/>
      <c r="AK45" s="514"/>
      <c r="AL45" s="528"/>
      <c r="AM45" s="507"/>
      <c r="AN45" s="514"/>
      <c r="AO45" s="528"/>
      <c r="AP45" s="38"/>
      <c r="AQ45" s="38"/>
      <c r="AR45" s="38"/>
      <c r="AS45" s="38"/>
      <c r="AT45" s="38"/>
      <c r="AU45" s="38"/>
      <c r="AV45" s="38"/>
      <c r="AW45" s="38"/>
      <c r="AX45" s="38"/>
      <c r="AY45" s="38"/>
      <c r="AZ45" s="38"/>
      <c r="BA45" s="38"/>
      <c r="BB45" s="38"/>
      <c r="BC45" s="38"/>
      <c r="BD45" s="38"/>
      <c r="BE45" s="38"/>
      <c r="BF45" s="38"/>
      <c r="BG45" s="38"/>
      <c r="BH45" s="38"/>
      <c r="BI45" s="38"/>
    </row>
    <row r="46" spans="1:61" ht="15.75" customHeight="1">
      <c r="A46" s="36" t="str">
        <f t="shared" si="0"/>
        <v>Véhicules neufsSalaires commis</v>
      </c>
      <c r="B46" s="776" t="s">
        <v>117</v>
      </c>
      <c r="C46" s="507"/>
      <c r="D46" s="514"/>
      <c r="E46" s="515"/>
      <c r="F46" s="507"/>
      <c r="G46" s="514"/>
      <c r="H46" s="528"/>
      <c r="I46" s="507"/>
      <c r="J46" s="514"/>
      <c r="K46" s="528"/>
      <c r="L46" s="507"/>
      <c r="M46" s="514"/>
      <c r="N46" s="528"/>
      <c r="O46" s="507"/>
      <c r="P46" s="514"/>
      <c r="Q46" s="528"/>
      <c r="R46" s="507"/>
      <c r="S46" s="514"/>
      <c r="T46" s="528"/>
      <c r="U46" s="507"/>
      <c r="V46" s="514"/>
      <c r="W46" s="528"/>
      <c r="X46" s="507"/>
      <c r="Y46" s="514"/>
      <c r="Z46" s="528"/>
      <c r="AA46" s="507"/>
      <c r="AB46" s="514"/>
      <c r="AC46" s="528"/>
      <c r="AD46" s="507"/>
      <c r="AE46" s="514"/>
      <c r="AF46" s="528"/>
      <c r="AG46" s="507"/>
      <c r="AH46" s="514"/>
      <c r="AI46" s="528"/>
      <c r="AJ46" s="507"/>
      <c r="AK46" s="514"/>
      <c r="AL46" s="528"/>
      <c r="AM46" s="507"/>
      <c r="AN46" s="514"/>
      <c r="AO46" s="528"/>
      <c r="AP46" s="38"/>
      <c r="AQ46" s="38"/>
      <c r="AR46" s="38"/>
      <c r="AS46" s="38"/>
      <c r="AT46" s="38"/>
      <c r="AU46" s="38"/>
      <c r="AV46" s="38"/>
      <c r="AW46" s="38"/>
      <c r="AX46" s="38"/>
      <c r="AY46" s="38"/>
      <c r="AZ46" s="38"/>
      <c r="BA46" s="38"/>
      <c r="BB46" s="38"/>
      <c r="BC46" s="38"/>
      <c r="BD46" s="38"/>
      <c r="BE46" s="38"/>
      <c r="BF46" s="38"/>
      <c r="BG46" s="38"/>
      <c r="BH46" s="38"/>
      <c r="BI46" s="38"/>
    </row>
    <row r="47" spans="1:61" ht="15.75" customHeight="1">
      <c r="A47" s="36" t="str">
        <f t="shared" si="0"/>
        <v>Véhicules neufsSalaires autres</v>
      </c>
      <c r="B47" s="775" t="s">
        <v>118</v>
      </c>
      <c r="C47" s="759"/>
      <c r="D47" s="777"/>
      <c r="E47" s="778"/>
      <c r="F47" s="759"/>
      <c r="G47" s="777"/>
      <c r="H47" s="779"/>
      <c r="I47" s="759"/>
      <c r="J47" s="777"/>
      <c r="K47" s="779"/>
      <c r="L47" s="759"/>
      <c r="M47" s="777"/>
      <c r="N47" s="779"/>
      <c r="O47" s="759"/>
      <c r="P47" s="777"/>
      <c r="Q47" s="779"/>
      <c r="R47" s="759"/>
      <c r="S47" s="777"/>
      <c r="T47" s="779"/>
      <c r="U47" s="759"/>
      <c r="V47" s="777"/>
      <c r="W47" s="779"/>
      <c r="X47" s="759"/>
      <c r="Y47" s="777"/>
      <c r="Z47" s="779"/>
      <c r="AA47" s="759"/>
      <c r="AB47" s="777"/>
      <c r="AC47" s="779"/>
      <c r="AD47" s="759"/>
      <c r="AE47" s="777"/>
      <c r="AF47" s="779"/>
      <c r="AG47" s="759"/>
      <c r="AH47" s="777"/>
      <c r="AI47" s="779"/>
      <c r="AJ47" s="759"/>
      <c r="AK47" s="777"/>
      <c r="AL47" s="779"/>
      <c r="AM47" s="759"/>
      <c r="AN47" s="777"/>
      <c r="AO47" s="779"/>
      <c r="AP47" s="38"/>
      <c r="AQ47" s="38"/>
      <c r="AR47" s="38"/>
      <c r="AS47" s="38"/>
      <c r="AT47" s="38"/>
      <c r="AU47" s="38"/>
      <c r="AV47" s="38"/>
      <c r="AW47" s="38"/>
      <c r="AX47" s="38"/>
      <c r="AY47" s="38"/>
      <c r="AZ47" s="38"/>
      <c r="BA47" s="38"/>
      <c r="BB47" s="38"/>
      <c r="BC47" s="38"/>
      <c r="BD47" s="38"/>
      <c r="BE47" s="38"/>
      <c r="BF47" s="38"/>
      <c r="BG47" s="38"/>
      <c r="BH47" s="38"/>
      <c r="BI47" s="38"/>
    </row>
    <row r="48" spans="1:61" ht="15.75" customHeight="1">
      <c r="A48" s="36" t="str">
        <f t="shared" si="0"/>
        <v>Véhicules neufsSalaires spécialistes</v>
      </c>
      <c r="B48" s="775" t="s">
        <v>119</v>
      </c>
      <c r="C48" s="507"/>
      <c r="D48" s="514"/>
      <c r="E48" s="515"/>
      <c r="F48" s="507"/>
      <c r="G48" s="514"/>
      <c r="H48" s="528"/>
      <c r="I48" s="507"/>
      <c r="J48" s="514"/>
      <c r="K48" s="528"/>
      <c r="L48" s="507"/>
      <c r="M48" s="514"/>
      <c r="N48" s="528"/>
      <c r="O48" s="507"/>
      <c r="P48" s="514"/>
      <c r="Q48" s="528"/>
      <c r="R48" s="507"/>
      <c r="S48" s="514"/>
      <c r="T48" s="528"/>
      <c r="U48" s="507"/>
      <c r="V48" s="514"/>
      <c r="W48" s="528"/>
      <c r="X48" s="507"/>
      <c r="Y48" s="514"/>
      <c r="Z48" s="528"/>
      <c r="AA48" s="507"/>
      <c r="AB48" s="514"/>
      <c r="AC48" s="528"/>
      <c r="AD48" s="507"/>
      <c r="AE48" s="514"/>
      <c r="AF48" s="528"/>
      <c r="AG48" s="507"/>
      <c r="AH48" s="514"/>
      <c r="AI48" s="528"/>
      <c r="AJ48" s="507"/>
      <c r="AK48" s="514"/>
      <c r="AL48" s="528"/>
      <c r="AM48" s="507"/>
      <c r="AN48" s="514"/>
      <c r="AO48" s="528"/>
      <c r="AP48" s="38"/>
      <c r="AQ48" s="38"/>
      <c r="AR48" s="38"/>
      <c r="AS48" s="38"/>
      <c r="AT48" s="38"/>
      <c r="AU48" s="38"/>
      <c r="AV48" s="38"/>
      <c r="AW48" s="38"/>
      <c r="AX48" s="38"/>
      <c r="AY48" s="38"/>
      <c r="AZ48" s="38"/>
      <c r="BA48" s="38"/>
      <c r="BB48" s="38"/>
      <c r="BC48" s="38"/>
      <c r="BD48" s="38"/>
      <c r="BE48" s="38"/>
      <c r="BF48" s="38"/>
      <c r="BG48" s="38"/>
      <c r="BH48" s="38"/>
      <c r="BI48" s="38"/>
    </row>
    <row r="49" spans="1:61" ht="15.75" customHeight="1">
      <c r="A49" s="36" t="str">
        <f t="shared" si="0"/>
        <v>Véhicules neufs[...]</v>
      </c>
      <c r="B49" s="507" t="s">
        <v>55</v>
      </c>
      <c r="C49" s="507"/>
      <c r="D49" s="514"/>
      <c r="E49" s="515"/>
      <c r="F49" s="507"/>
      <c r="G49" s="514"/>
      <c r="H49" s="528"/>
      <c r="I49" s="507"/>
      <c r="J49" s="514"/>
      <c r="K49" s="528"/>
      <c r="L49" s="507"/>
      <c r="M49" s="514"/>
      <c r="N49" s="528"/>
      <c r="O49" s="507"/>
      <c r="P49" s="514"/>
      <c r="Q49" s="528"/>
      <c r="R49" s="507"/>
      <c r="S49" s="514"/>
      <c r="T49" s="528"/>
      <c r="U49" s="507"/>
      <c r="V49" s="514"/>
      <c r="W49" s="528"/>
      <c r="X49" s="507"/>
      <c r="Y49" s="514"/>
      <c r="Z49" s="528"/>
      <c r="AA49" s="507"/>
      <c r="AB49" s="514"/>
      <c r="AC49" s="528"/>
      <c r="AD49" s="507"/>
      <c r="AE49" s="514"/>
      <c r="AF49" s="528"/>
      <c r="AG49" s="507"/>
      <c r="AH49" s="514"/>
      <c r="AI49" s="528"/>
      <c r="AJ49" s="507"/>
      <c r="AK49" s="514"/>
      <c r="AL49" s="528"/>
      <c r="AM49" s="507"/>
      <c r="AN49" s="514"/>
      <c r="AO49" s="528"/>
      <c r="AP49" s="38"/>
      <c r="AQ49" s="38"/>
      <c r="AR49" s="38"/>
      <c r="AS49" s="38"/>
      <c r="AT49" s="38"/>
      <c r="AU49" s="38"/>
      <c r="AV49" s="38"/>
      <c r="AW49" s="38"/>
      <c r="AX49" s="38"/>
      <c r="AY49" s="38"/>
      <c r="AZ49" s="38"/>
      <c r="BA49" s="38"/>
      <c r="BB49" s="38"/>
      <c r="BC49" s="38"/>
      <c r="BD49" s="38"/>
      <c r="BE49" s="38"/>
      <c r="BF49" s="38"/>
      <c r="BG49" s="38"/>
      <c r="BH49" s="38"/>
      <c r="BI49" s="38"/>
    </row>
    <row r="50" spans="1:61" ht="15.75" customHeight="1">
      <c r="A50" s="36" t="str">
        <f t="shared" si="0"/>
        <v>Véhicules neufs[...]</v>
      </c>
      <c r="B50" s="507" t="s">
        <v>55</v>
      </c>
      <c r="C50" s="507"/>
      <c r="D50" s="514"/>
      <c r="E50" s="515"/>
      <c r="F50" s="507"/>
      <c r="G50" s="514"/>
      <c r="H50" s="528"/>
      <c r="I50" s="507"/>
      <c r="J50" s="514"/>
      <c r="K50" s="528"/>
      <c r="L50" s="507"/>
      <c r="M50" s="514"/>
      <c r="N50" s="528"/>
      <c r="O50" s="507"/>
      <c r="P50" s="514"/>
      <c r="Q50" s="528"/>
      <c r="R50" s="507"/>
      <c r="S50" s="514"/>
      <c r="T50" s="528"/>
      <c r="U50" s="507"/>
      <c r="V50" s="514"/>
      <c r="W50" s="528"/>
      <c r="X50" s="507"/>
      <c r="Y50" s="514"/>
      <c r="Z50" s="528"/>
      <c r="AA50" s="507"/>
      <c r="AB50" s="514"/>
      <c r="AC50" s="528"/>
      <c r="AD50" s="507"/>
      <c r="AE50" s="514"/>
      <c r="AF50" s="528"/>
      <c r="AG50" s="507"/>
      <c r="AH50" s="514"/>
      <c r="AI50" s="528"/>
      <c r="AJ50" s="507"/>
      <c r="AK50" s="514"/>
      <c r="AL50" s="528"/>
      <c r="AM50" s="507"/>
      <c r="AN50" s="514"/>
      <c r="AO50" s="528"/>
      <c r="AP50" s="38"/>
      <c r="AQ50" s="38"/>
      <c r="AR50" s="38"/>
      <c r="AS50" s="38"/>
      <c r="AT50" s="38"/>
      <c r="AU50" s="38"/>
      <c r="AV50" s="38"/>
      <c r="AW50" s="38"/>
      <c r="AX50" s="38"/>
      <c r="AY50" s="38"/>
      <c r="AZ50" s="38"/>
      <c r="BA50" s="38"/>
      <c r="BB50" s="38"/>
      <c r="BC50" s="38"/>
      <c r="BD50" s="38"/>
      <c r="BE50" s="38"/>
      <c r="BF50" s="38"/>
      <c r="BG50" s="38"/>
      <c r="BH50" s="38"/>
      <c r="BI50" s="38"/>
    </row>
    <row r="51" spans="1:61" ht="15.75" customHeight="1">
      <c r="A51" s="36" t="str">
        <f t="shared" si="0"/>
        <v>Véhicules neufs[...]</v>
      </c>
      <c r="B51" s="507" t="s">
        <v>55</v>
      </c>
      <c r="C51" s="507"/>
      <c r="D51" s="514"/>
      <c r="E51" s="515"/>
      <c r="F51" s="507"/>
      <c r="G51" s="514"/>
      <c r="H51" s="528"/>
      <c r="I51" s="507"/>
      <c r="J51" s="514"/>
      <c r="K51" s="528"/>
      <c r="L51" s="507"/>
      <c r="M51" s="514"/>
      <c r="N51" s="528"/>
      <c r="O51" s="507"/>
      <c r="P51" s="514"/>
      <c r="Q51" s="528"/>
      <c r="R51" s="507"/>
      <c r="S51" s="514"/>
      <c r="T51" s="528"/>
      <c r="U51" s="507"/>
      <c r="V51" s="514"/>
      <c r="W51" s="528"/>
      <c r="X51" s="507"/>
      <c r="Y51" s="514"/>
      <c r="Z51" s="528"/>
      <c r="AA51" s="507"/>
      <c r="AB51" s="514"/>
      <c r="AC51" s="528"/>
      <c r="AD51" s="507"/>
      <c r="AE51" s="514"/>
      <c r="AF51" s="528"/>
      <c r="AG51" s="507"/>
      <c r="AH51" s="514"/>
      <c r="AI51" s="528"/>
      <c r="AJ51" s="507"/>
      <c r="AK51" s="514"/>
      <c r="AL51" s="528"/>
      <c r="AM51" s="507"/>
      <c r="AN51" s="514"/>
      <c r="AO51" s="528"/>
      <c r="AP51" s="38"/>
      <c r="AQ51" s="38"/>
      <c r="AR51" s="38"/>
      <c r="AS51" s="38"/>
      <c r="AT51" s="38"/>
      <c r="AU51" s="38"/>
      <c r="AV51" s="38"/>
      <c r="AW51" s="38"/>
      <c r="AX51" s="38"/>
      <c r="AY51" s="38"/>
      <c r="AZ51" s="38"/>
      <c r="BA51" s="38"/>
      <c r="BB51" s="38"/>
      <c r="BC51" s="38"/>
      <c r="BD51" s="38"/>
      <c r="BE51" s="38"/>
      <c r="BF51" s="38"/>
      <c r="BG51" s="38"/>
      <c r="BH51" s="38"/>
      <c r="BI51" s="38"/>
    </row>
    <row r="52" spans="1:61" ht="15.75" customHeight="1">
      <c r="A52" s="36" t="str">
        <f t="shared" si="0"/>
        <v>Véhicules neufsSalaires en absences</v>
      </c>
      <c r="B52" s="776" t="s">
        <v>120</v>
      </c>
      <c r="C52" s="507"/>
      <c r="D52" s="514"/>
      <c r="E52" s="515"/>
      <c r="F52" s="507"/>
      <c r="G52" s="514"/>
      <c r="H52" s="528"/>
      <c r="I52" s="507"/>
      <c r="J52" s="514"/>
      <c r="K52" s="528"/>
      <c r="L52" s="507"/>
      <c r="M52" s="514"/>
      <c r="N52" s="528"/>
      <c r="O52" s="507"/>
      <c r="P52" s="514"/>
      <c r="Q52" s="528"/>
      <c r="R52" s="507"/>
      <c r="S52" s="514"/>
      <c r="T52" s="528"/>
      <c r="U52" s="507"/>
      <c r="V52" s="514"/>
      <c r="W52" s="528"/>
      <c r="X52" s="507"/>
      <c r="Y52" s="514"/>
      <c r="Z52" s="528"/>
      <c r="AA52" s="507"/>
      <c r="AB52" s="514"/>
      <c r="AC52" s="528"/>
      <c r="AD52" s="507"/>
      <c r="AE52" s="514"/>
      <c r="AF52" s="528"/>
      <c r="AG52" s="507"/>
      <c r="AH52" s="514"/>
      <c r="AI52" s="528"/>
      <c r="AJ52" s="507"/>
      <c r="AK52" s="514"/>
      <c r="AL52" s="528"/>
      <c r="AM52" s="507"/>
      <c r="AN52" s="514"/>
      <c r="AO52" s="528"/>
      <c r="AP52" s="38"/>
      <c r="AQ52" s="38"/>
      <c r="AR52" s="38"/>
      <c r="AS52" s="38"/>
      <c r="AT52" s="38"/>
      <c r="AU52" s="38"/>
      <c r="AV52" s="38"/>
      <c r="AW52" s="38"/>
      <c r="AX52" s="38"/>
      <c r="AY52" s="38"/>
      <c r="AZ52" s="38"/>
      <c r="BA52" s="38"/>
      <c r="BB52" s="38"/>
      <c r="BC52" s="38"/>
      <c r="BD52" s="38"/>
      <c r="BE52" s="38"/>
      <c r="BF52" s="38"/>
      <c r="BG52" s="38"/>
      <c r="BH52" s="38"/>
      <c r="BI52" s="38"/>
    </row>
    <row r="53" spans="1:61" ht="15.75" customHeight="1">
      <c r="A53" s="36" t="str">
        <f t="shared" si="0"/>
        <v>Véhicules neufsDéduction à la source</v>
      </c>
      <c r="B53" s="775" t="s">
        <v>121</v>
      </c>
      <c r="C53" s="759"/>
      <c r="D53" s="777"/>
      <c r="E53" s="778"/>
      <c r="F53" s="759"/>
      <c r="G53" s="777"/>
      <c r="H53" s="779"/>
      <c r="I53" s="759"/>
      <c r="J53" s="777"/>
      <c r="K53" s="779"/>
      <c r="L53" s="759"/>
      <c r="M53" s="777"/>
      <c r="N53" s="779"/>
      <c r="O53" s="759"/>
      <c r="P53" s="777"/>
      <c r="Q53" s="779"/>
      <c r="R53" s="759"/>
      <c r="S53" s="777"/>
      <c r="T53" s="779"/>
      <c r="U53" s="759"/>
      <c r="V53" s="777"/>
      <c r="W53" s="779"/>
      <c r="X53" s="759"/>
      <c r="Y53" s="777"/>
      <c r="Z53" s="779"/>
      <c r="AA53" s="759"/>
      <c r="AB53" s="777"/>
      <c r="AC53" s="779"/>
      <c r="AD53" s="759"/>
      <c r="AE53" s="777"/>
      <c r="AF53" s="779"/>
      <c r="AG53" s="759"/>
      <c r="AH53" s="777"/>
      <c r="AI53" s="779"/>
      <c r="AJ53" s="759"/>
      <c r="AK53" s="777"/>
      <c r="AL53" s="779"/>
      <c r="AM53" s="759"/>
      <c r="AN53" s="777"/>
      <c r="AO53" s="779"/>
      <c r="AP53" s="38"/>
      <c r="AQ53" s="38"/>
      <c r="AR53" s="38"/>
      <c r="AS53" s="38"/>
      <c r="AT53" s="38"/>
      <c r="AU53" s="38"/>
      <c r="AV53" s="38"/>
      <c r="AW53" s="38"/>
      <c r="AX53" s="38"/>
      <c r="AY53" s="38"/>
      <c r="AZ53" s="38"/>
      <c r="BA53" s="38"/>
      <c r="BB53" s="38"/>
      <c r="BC53" s="38"/>
      <c r="BD53" s="38"/>
      <c r="BE53" s="38"/>
      <c r="BF53" s="38"/>
      <c r="BG53" s="38"/>
      <c r="BH53" s="38"/>
      <c r="BI53" s="38"/>
    </row>
    <row r="54" spans="1:61" ht="15.75" customHeight="1">
      <c r="A54" s="36" t="str">
        <f t="shared" si="0"/>
        <v>Véhicules neufsBénéfices marginaux</v>
      </c>
      <c r="B54" s="780" t="s">
        <v>122</v>
      </c>
      <c r="C54" s="507"/>
      <c r="D54" s="514"/>
      <c r="E54" s="515"/>
      <c r="F54" s="507"/>
      <c r="G54" s="514"/>
      <c r="H54" s="528"/>
      <c r="I54" s="507"/>
      <c r="J54" s="514"/>
      <c r="K54" s="528"/>
      <c r="L54" s="507"/>
      <c r="M54" s="514"/>
      <c r="N54" s="528"/>
      <c r="O54" s="507"/>
      <c r="P54" s="514"/>
      <c r="Q54" s="528"/>
      <c r="R54" s="507"/>
      <c r="S54" s="514"/>
      <c r="T54" s="528"/>
      <c r="U54" s="507"/>
      <c r="V54" s="514"/>
      <c r="W54" s="528"/>
      <c r="X54" s="507"/>
      <c r="Y54" s="514"/>
      <c r="Z54" s="528"/>
      <c r="AA54" s="507"/>
      <c r="AB54" s="514"/>
      <c r="AC54" s="528"/>
      <c r="AD54" s="507"/>
      <c r="AE54" s="514"/>
      <c r="AF54" s="528"/>
      <c r="AG54" s="507"/>
      <c r="AH54" s="514"/>
      <c r="AI54" s="528"/>
      <c r="AJ54" s="507"/>
      <c r="AK54" s="514"/>
      <c r="AL54" s="528"/>
      <c r="AM54" s="507"/>
      <c r="AN54" s="514"/>
      <c r="AO54" s="528"/>
      <c r="AP54" s="38"/>
      <c r="AQ54" s="38"/>
      <c r="AR54" s="38"/>
      <c r="AS54" s="38"/>
      <c r="AT54" s="38"/>
      <c r="AU54" s="38"/>
      <c r="AV54" s="38"/>
      <c r="AW54" s="38"/>
      <c r="AX54" s="38"/>
      <c r="AY54" s="38"/>
      <c r="AZ54" s="38"/>
      <c r="BA54" s="38"/>
      <c r="BB54" s="38"/>
      <c r="BC54" s="38"/>
      <c r="BD54" s="38"/>
      <c r="BE54" s="38"/>
      <c r="BF54" s="38"/>
      <c r="BG54" s="38"/>
      <c r="BH54" s="38"/>
      <c r="BI54" s="38"/>
    </row>
    <row r="55" spans="1:61" ht="15.75" customHeight="1">
      <c r="A55" s="36" t="str">
        <f t="shared" si="0"/>
        <v>Véhicules neufsCsst</v>
      </c>
      <c r="B55" s="775" t="s">
        <v>123</v>
      </c>
      <c r="C55" s="507"/>
      <c r="D55" s="514"/>
      <c r="E55" s="515"/>
      <c r="F55" s="507"/>
      <c r="G55" s="514"/>
      <c r="H55" s="528"/>
      <c r="I55" s="507"/>
      <c r="J55" s="514"/>
      <c r="K55" s="528"/>
      <c r="L55" s="507"/>
      <c r="M55" s="514"/>
      <c r="N55" s="528"/>
      <c r="O55" s="507"/>
      <c r="P55" s="514"/>
      <c r="Q55" s="528"/>
      <c r="R55" s="507"/>
      <c r="S55" s="514"/>
      <c r="T55" s="528"/>
      <c r="U55" s="507"/>
      <c r="V55" s="514"/>
      <c r="W55" s="528"/>
      <c r="X55" s="507"/>
      <c r="Y55" s="514"/>
      <c r="Z55" s="528"/>
      <c r="AA55" s="507"/>
      <c r="AB55" s="514"/>
      <c r="AC55" s="528"/>
      <c r="AD55" s="507"/>
      <c r="AE55" s="514"/>
      <c r="AF55" s="528"/>
      <c r="AG55" s="507"/>
      <c r="AH55" s="514"/>
      <c r="AI55" s="528"/>
      <c r="AJ55" s="507"/>
      <c r="AK55" s="514"/>
      <c r="AL55" s="528"/>
      <c r="AM55" s="507"/>
      <c r="AN55" s="514"/>
      <c r="AO55" s="528"/>
      <c r="AP55" s="38"/>
      <c r="AQ55" s="38"/>
      <c r="AR55" s="38"/>
      <c r="AS55" s="38"/>
      <c r="AT55" s="38"/>
      <c r="AU55" s="38"/>
      <c r="AV55" s="38"/>
      <c r="AW55" s="38"/>
      <c r="AX55" s="38"/>
      <c r="AY55" s="38"/>
      <c r="AZ55" s="38"/>
      <c r="BA55" s="38"/>
      <c r="BB55" s="38"/>
      <c r="BC55" s="38"/>
      <c r="BD55" s="38"/>
      <c r="BE55" s="38"/>
      <c r="BF55" s="38"/>
      <c r="BG55" s="38"/>
      <c r="BH55" s="38"/>
      <c r="BI55" s="38"/>
    </row>
    <row r="56" spans="1:61" ht="15.75" customHeight="1">
      <c r="A56" s="36" t="str">
        <f t="shared" si="0"/>
        <v>Véhicules neufs[...]</v>
      </c>
      <c r="B56" s="507" t="s">
        <v>55</v>
      </c>
      <c r="C56" s="533"/>
      <c r="D56" s="534"/>
      <c r="E56" s="531"/>
      <c r="F56" s="533"/>
      <c r="G56" s="534"/>
      <c r="H56" s="531"/>
      <c r="I56" s="533"/>
      <c r="J56" s="534"/>
      <c r="K56" s="531"/>
      <c r="L56" s="533"/>
      <c r="M56" s="534"/>
      <c r="N56" s="531"/>
      <c r="O56" s="533"/>
      <c r="P56" s="534"/>
      <c r="Q56" s="531"/>
      <c r="R56" s="533"/>
      <c r="S56" s="534"/>
      <c r="T56" s="531"/>
      <c r="U56" s="533"/>
      <c r="V56" s="534"/>
      <c r="W56" s="531"/>
      <c r="X56" s="533"/>
      <c r="Y56" s="534"/>
      <c r="Z56" s="531"/>
      <c r="AA56" s="533"/>
      <c r="AB56" s="534"/>
      <c r="AC56" s="531"/>
      <c r="AD56" s="533"/>
      <c r="AE56" s="534"/>
      <c r="AF56" s="531"/>
      <c r="AG56" s="533"/>
      <c r="AH56" s="534"/>
      <c r="AI56" s="531"/>
      <c r="AJ56" s="533"/>
      <c r="AK56" s="534"/>
      <c r="AL56" s="531"/>
      <c r="AM56" s="533"/>
      <c r="AN56" s="534"/>
      <c r="AO56" s="531"/>
      <c r="AP56" s="38"/>
      <c r="AQ56" s="38"/>
      <c r="AR56" s="38"/>
      <c r="AS56" s="38"/>
      <c r="AT56" s="38"/>
      <c r="AU56" s="38"/>
      <c r="AV56" s="38"/>
      <c r="AW56" s="38"/>
      <c r="AX56" s="38"/>
      <c r="AY56" s="38"/>
      <c r="AZ56" s="38"/>
      <c r="BA56" s="38"/>
      <c r="BB56" s="38"/>
      <c r="BC56" s="38"/>
      <c r="BD56" s="38"/>
      <c r="BE56" s="38"/>
      <c r="BF56" s="38"/>
      <c r="BG56" s="38"/>
      <c r="BH56" s="38"/>
      <c r="BI56" s="38"/>
    </row>
    <row r="57" spans="1:61" ht="15.75" customHeight="1">
      <c r="A57" s="36" t="str">
        <f t="shared" si="0"/>
        <v>Véhicules neufsTOTAL PERSONNEL</v>
      </c>
      <c r="B57" s="771" t="s">
        <v>124</v>
      </c>
      <c r="C57" s="772"/>
      <c r="D57" s="773"/>
      <c r="E57" s="774"/>
      <c r="F57" s="772"/>
      <c r="G57" s="773"/>
      <c r="H57" s="774"/>
      <c r="I57" s="772"/>
      <c r="J57" s="773"/>
      <c r="K57" s="774"/>
      <c r="L57" s="772"/>
      <c r="M57" s="773"/>
      <c r="N57" s="774"/>
      <c r="O57" s="772"/>
      <c r="P57" s="773"/>
      <c r="Q57" s="774"/>
      <c r="R57" s="772"/>
      <c r="S57" s="773"/>
      <c r="T57" s="774"/>
      <c r="U57" s="772"/>
      <c r="V57" s="773"/>
      <c r="W57" s="774"/>
      <c r="X57" s="772"/>
      <c r="Y57" s="773"/>
      <c r="Z57" s="774"/>
      <c r="AA57" s="772"/>
      <c r="AB57" s="773"/>
      <c r="AC57" s="774"/>
      <c r="AD57" s="772"/>
      <c r="AE57" s="773"/>
      <c r="AF57" s="774"/>
      <c r="AG57" s="772"/>
      <c r="AH57" s="773"/>
      <c r="AI57" s="774"/>
      <c r="AJ57" s="772"/>
      <c r="AK57" s="773"/>
      <c r="AL57" s="774"/>
      <c r="AM57" s="772"/>
      <c r="AN57" s="773"/>
      <c r="AO57" s="774"/>
      <c r="AP57" s="38"/>
      <c r="AQ57" s="38"/>
      <c r="AR57" s="38"/>
      <c r="AS57" s="38"/>
      <c r="AT57" s="38"/>
      <c r="AU57" s="38"/>
      <c r="AV57" s="38"/>
      <c r="AW57" s="38"/>
      <c r="AX57" s="38"/>
      <c r="AY57" s="38"/>
      <c r="AZ57" s="38"/>
      <c r="BA57" s="38"/>
      <c r="BB57" s="38"/>
      <c r="BC57" s="38"/>
      <c r="BD57" s="38"/>
      <c r="BE57" s="38"/>
      <c r="BF57" s="38"/>
      <c r="BG57" s="38"/>
      <c r="BH57" s="38"/>
      <c r="BI57" s="38"/>
    </row>
    <row r="58" spans="1:61" ht="15.75" customHeight="1">
      <c r="A58" s="36" t="str">
        <f t="shared" si="0"/>
        <v>Véhicules neufsPublicité 2</v>
      </c>
      <c r="B58" s="507" t="s">
        <v>125</v>
      </c>
      <c r="C58" s="507"/>
      <c r="D58" s="514"/>
      <c r="E58" s="515"/>
      <c r="F58" s="507"/>
      <c r="G58" s="514"/>
      <c r="H58" s="528"/>
      <c r="I58" s="507"/>
      <c r="J58" s="514"/>
      <c r="K58" s="528"/>
      <c r="L58" s="507"/>
      <c r="M58" s="514"/>
      <c r="N58" s="528"/>
      <c r="O58" s="507"/>
      <c r="P58" s="514"/>
      <c r="Q58" s="528"/>
      <c r="R58" s="507"/>
      <c r="S58" s="514"/>
      <c r="T58" s="528"/>
      <c r="U58" s="507"/>
      <c r="V58" s="514"/>
      <c r="W58" s="528"/>
      <c r="X58" s="507"/>
      <c r="Y58" s="514"/>
      <c r="Z58" s="528"/>
      <c r="AA58" s="507"/>
      <c r="AB58" s="514"/>
      <c r="AC58" s="528"/>
      <c r="AD58" s="507"/>
      <c r="AE58" s="514"/>
      <c r="AF58" s="528"/>
      <c r="AG58" s="507"/>
      <c r="AH58" s="514"/>
      <c r="AI58" s="528"/>
      <c r="AJ58" s="507"/>
      <c r="AK58" s="514"/>
      <c r="AL58" s="528"/>
      <c r="AM58" s="507"/>
      <c r="AN58" s="514"/>
      <c r="AO58" s="528"/>
      <c r="AP58" s="38"/>
      <c r="AQ58" s="38"/>
      <c r="AR58" s="38"/>
      <c r="AS58" s="38"/>
      <c r="AT58" s="38"/>
      <c r="AU58" s="38"/>
      <c r="AV58" s="38"/>
      <c r="AW58" s="38"/>
      <c r="AX58" s="38"/>
      <c r="AY58" s="38"/>
      <c r="AZ58" s="38"/>
      <c r="BA58" s="38"/>
      <c r="BB58" s="38"/>
      <c r="BC58" s="38"/>
      <c r="BD58" s="38"/>
      <c r="BE58" s="38"/>
      <c r="BF58" s="38"/>
      <c r="BG58" s="38"/>
      <c r="BH58" s="38"/>
      <c r="BI58" s="38"/>
    </row>
    <row r="59" spans="1:61" ht="15.75" customHeight="1">
      <c r="A59" s="36" t="str">
        <f t="shared" si="0"/>
        <v>Véhicules neufsService gratuit 2</v>
      </c>
      <c r="B59" s="507" t="s">
        <v>126</v>
      </c>
      <c r="C59" s="507"/>
      <c r="D59" s="514"/>
      <c r="E59" s="515"/>
      <c r="F59" s="507"/>
      <c r="G59" s="514"/>
      <c r="H59" s="528"/>
      <c r="I59" s="507"/>
      <c r="J59" s="514"/>
      <c r="K59" s="528"/>
      <c r="L59" s="507"/>
      <c r="M59" s="514"/>
      <c r="N59" s="528"/>
      <c r="O59" s="507"/>
      <c r="P59" s="514"/>
      <c r="Q59" s="528"/>
      <c r="R59" s="507"/>
      <c r="S59" s="514"/>
      <c r="T59" s="528"/>
      <c r="U59" s="507"/>
      <c r="V59" s="514"/>
      <c r="W59" s="528"/>
      <c r="X59" s="507"/>
      <c r="Y59" s="514"/>
      <c r="Z59" s="528"/>
      <c r="AA59" s="507"/>
      <c r="AB59" s="514"/>
      <c r="AC59" s="528"/>
      <c r="AD59" s="507"/>
      <c r="AE59" s="514"/>
      <c r="AF59" s="528"/>
      <c r="AG59" s="507"/>
      <c r="AH59" s="514"/>
      <c r="AI59" s="528"/>
      <c r="AJ59" s="507"/>
      <c r="AK59" s="514"/>
      <c r="AL59" s="528"/>
      <c r="AM59" s="507"/>
      <c r="AN59" s="514"/>
      <c r="AO59" s="528"/>
      <c r="AP59" s="38"/>
      <c r="AQ59" s="38"/>
      <c r="AR59" s="38"/>
      <c r="AS59" s="38"/>
      <c r="AT59" s="38"/>
      <c r="AU59" s="38"/>
      <c r="AV59" s="38"/>
      <c r="AW59" s="38"/>
      <c r="AX59" s="38"/>
      <c r="AY59" s="38"/>
      <c r="AZ59" s="38"/>
      <c r="BA59" s="38"/>
      <c r="BB59" s="38"/>
      <c r="BC59" s="38"/>
      <c r="BD59" s="38"/>
      <c r="BE59" s="38"/>
      <c r="BF59" s="38"/>
      <c r="BG59" s="38"/>
      <c r="BH59" s="38"/>
      <c r="BI59" s="38"/>
    </row>
    <row r="60" spans="1:61" ht="15.75" customHeight="1">
      <c r="A60" s="36" t="str">
        <f t="shared" si="0"/>
        <v>Véhicules neufsFrais véhicules de cie</v>
      </c>
      <c r="B60" s="533" t="s">
        <v>127</v>
      </c>
      <c r="C60" s="535"/>
      <c r="D60" s="536"/>
      <c r="E60" s="537"/>
      <c r="F60" s="535"/>
      <c r="G60" s="536"/>
      <c r="H60" s="538"/>
      <c r="I60" s="535"/>
      <c r="J60" s="536"/>
      <c r="K60" s="538"/>
      <c r="L60" s="535"/>
      <c r="M60" s="536"/>
      <c r="N60" s="538"/>
      <c r="O60" s="535"/>
      <c r="P60" s="536"/>
      <c r="Q60" s="538"/>
      <c r="R60" s="535"/>
      <c r="S60" s="536"/>
      <c r="T60" s="538"/>
      <c r="U60" s="535"/>
      <c r="V60" s="536"/>
      <c r="W60" s="538"/>
      <c r="X60" s="535"/>
      <c r="Y60" s="536"/>
      <c r="Z60" s="538"/>
      <c r="AA60" s="535"/>
      <c r="AB60" s="536"/>
      <c r="AC60" s="538"/>
      <c r="AD60" s="535"/>
      <c r="AE60" s="536"/>
      <c r="AF60" s="538"/>
      <c r="AG60" s="535"/>
      <c r="AH60" s="536"/>
      <c r="AI60" s="538"/>
      <c r="AJ60" s="535"/>
      <c r="AK60" s="536"/>
      <c r="AL60" s="538"/>
      <c r="AM60" s="535"/>
      <c r="AN60" s="536"/>
      <c r="AO60" s="538"/>
      <c r="AP60" s="38"/>
      <c r="AQ60" s="38"/>
      <c r="AR60" s="38"/>
      <c r="AS60" s="38"/>
      <c r="AT60" s="38"/>
      <c r="AU60" s="38"/>
      <c r="AV60" s="38"/>
      <c r="AW60" s="38"/>
      <c r="AX60" s="38"/>
      <c r="AY60" s="38"/>
      <c r="AZ60" s="38"/>
      <c r="BA60" s="38"/>
      <c r="BB60" s="38"/>
      <c r="BC60" s="38"/>
      <c r="BD60" s="38"/>
      <c r="BE60" s="38"/>
      <c r="BF60" s="38"/>
      <c r="BG60" s="38"/>
      <c r="BH60" s="38"/>
      <c r="BI60" s="38"/>
    </row>
    <row r="61" spans="1:61" ht="15.75" customHeight="1">
      <c r="A61" s="36" t="str">
        <f t="shared" si="0"/>
        <v>Véhicules neufsInformatique</v>
      </c>
      <c r="B61" s="507" t="s">
        <v>128</v>
      </c>
      <c r="C61" s="507"/>
      <c r="D61" s="514"/>
      <c r="E61" s="515"/>
      <c r="F61" s="507"/>
      <c r="G61" s="514"/>
      <c r="H61" s="528"/>
      <c r="I61" s="507"/>
      <c r="J61" s="514"/>
      <c r="K61" s="528"/>
      <c r="L61" s="507"/>
      <c r="M61" s="514"/>
      <c r="N61" s="528"/>
      <c r="O61" s="507"/>
      <c r="P61" s="514"/>
      <c r="Q61" s="528"/>
      <c r="R61" s="507"/>
      <c r="S61" s="514"/>
      <c r="T61" s="528"/>
      <c r="U61" s="507"/>
      <c r="V61" s="514"/>
      <c r="W61" s="528"/>
      <c r="X61" s="507"/>
      <c r="Y61" s="514"/>
      <c r="Z61" s="528"/>
      <c r="AA61" s="507"/>
      <c r="AB61" s="514"/>
      <c r="AC61" s="528"/>
      <c r="AD61" s="507"/>
      <c r="AE61" s="514"/>
      <c r="AF61" s="528"/>
      <c r="AG61" s="507"/>
      <c r="AH61" s="514"/>
      <c r="AI61" s="528"/>
      <c r="AJ61" s="507"/>
      <c r="AK61" s="514"/>
      <c r="AL61" s="528"/>
      <c r="AM61" s="507"/>
      <c r="AN61" s="514"/>
      <c r="AO61" s="528"/>
      <c r="AP61" s="38"/>
      <c r="AQ61" s="38"/>
      <c r="AR61" s="38"/>
      <c r="AS61" s="38"/>
      <c r="AT61" s="38"/>
      <c r="AU61" s="38"/>
      <c r="AV61" s="38"/>
      <c r="AW61" s="38"/>
      <c r="AX61" s="38"/>
      <c r="AY61" s="38"/>
      <c r="AZ61" s="38"/>
      <c r="BA61" s="38"/>
      <c r="BB61" s="38"/>
      <c r="BC61" s="38"/>
      <c r="BD61" s="38"/>
      <c r="BE61" s="38"/>
      <c r="BF61" s="38"/>
      <c r="BG61" s="38"/>
      <c r="BH61" s="38"/>
      <c r="BI61" s="38"/>
    </row>
    <row r="62" spans="1:61" ht="15.75" customHeight="1">
      <c r="A62" s="36" t="str">
        <f t="shared" si="0"/>
        <v>Véhicules neufsFrais de déplacement</v>
      </c>
      <c r="B62" s="507" t="s">
        <v>129</v>
      </c>
      <c r="C62" s="507"/>
      <c r="D62" s="514"/>
      <c r="E62" s="515"/>
      <c r="F62" s="507"/>
      <c r="G62" s="514"/>
      <c r="H62" s="528"/>
      <c r="I62" s="507"/>
      <c r="J62" s="514"/>
      <c r="K62" s="528"/>
      <c r="L62" s="507"/>
      <c r="M62" s="514"/>
      <c r="N62" s="528"/>
      <c r="O62" s="507"/>
      <c r="P62" s="514"/>
      <c r="Q62" s="528"/>
      <c r="R62" s="507"/>
      <c r="S62" s="514"/>
      <c r="T62" s="528"/>
      <c r="U62" s="507"/>
      <c r="V62" s="514"/>
      <c r="W62" s="528"/>
      <c r="X62" s="507"/>
      <c r="Y62" s="514"/>
      <c r="Z62" s="528"/>
      <c r="AA62" s="507"/>
      <c r="AB62" s="514"/>
      <c r="AC62" s="528"/>
      <c r="AD62" s="507"/>
      <c r="AE62" s="514"/>
      <c r="AF62" s="528"/>
      <c r="AG62" s="507"/>
      <c r="AH62" s="514"/>
      <c r="AI62" s="528"/>
      <c r="AJ62" s="507"/>
      <c r="AK62" s="514"/>
      <c r="AL62" s="528"/>
      <c r="AM62" s="507"/>
      <c r="AN62" s="514"/>
      <c r="AO62" s="528"/>
      <c r="AP62" s="38"/>
      <c r="AQ62" s="38"/>
      <c r="AR62" s="38"/>
      <c r="AS62" s="38"/>
      <c r="AT62" s="38"/>
      <c r="AU62" s="38"/>
      <c r="AV62" s="38"/>
      <c r="AW62" s="38"/>
      <c r="AX62" s="38"/>
      <c r="AY62" s="38"/>
      <c r="AZ62" s="38"/>
      <c r="BA62" s="38"/>
      <c r="BB62" s="38"/>
      <c r="BC62" s="38"/>
      <c r="BD62" s="38"/>
      <c r="BE62" s="38"/>
      <c r="BF62" s="38"/>
      <c r="BG62" s="38"/>
      <c r="BH62" s="38"/>
      <c r="BI62" s="38"/>
    </row>
    <row r="63" spans="1:61" ht="15.75" customHeight="1">
      <c r="A63" s="36" t="str">
        <f t="shared" si="0"/>
        <v>Véhicules neufsServices extérieurs</v>
      </c>
      <c r="B63" s="533" t="s">
        <v>130</v>
      </c>
      <c r="C63" s="535"/>
      <c r="D63" s="536"/>
      <c r="E63" s="537"/>
      <c r="F63" s="535"/>
      <c r="G63" s="536"/>
      <c r="H63" s="538"/>
      <c r="I63" s="535"/>
      <c r="J63" s="536"/>
      <c r="K63" s="538"/>
      <c r="L63" s="535"/>
      <c r="M63" s="536"/>
      <c r="N63" s="538"/>
      <c r="O63" s="535"/>
      <c r="P63" s="536"/>
      <c r="Q63" s="538"/>
      <c r="R63" s="535"/>
      <c r="S63" s="536"/>
      <c r="T63" s="538"/>
      <c r="U63" s="535"/>
      <c r="V63" s="536"/>
      <c r="W63" s="538"/>
      <c r="X63" s="535"/>
      <c r="Y63" s="536"/>
      <c r="Z63" s="538"/>
      <c r="AA63" s="535"/>
      <c r="AB63" s="536"/>
      <c r="AC63" s="538"/>
      <c r="AD63" s="535"/>
      <c r="AE63" s="536"/>
      <c r="AF63" s="538"/>
      <c r="AG63" s="535"/>
      <c r="AH63" s="536"/>
      <c r="AI63" s="538"/>
      <c r="AJ63" s="535"/>
      <c r="AK63" s="536"/>
      <c r="AL63" s="538"/>
      <c r="AM63" s="535"/>
      <c r="AN63" s="536"/>
      <c r="AO63" s="538"/>
      <c r="AP63" s="38"/>
      <c r="AQ63" s="38"/>
      <c r="AR63" s="38"/>
      <c r="AS63" s="38"/>
      <c r="AT63" s="38"/>
      <c r="AU63" s="38"/>
      <c r="AV63" s="38"/>
      <c r="AW63" s="38"/>
      <c r="AX63" s="38"/>
      <c r="AY63" s="38"/>
      <c r="AZ63" s="38"/>
      <c r="BA63" s="38"/>
      <c r="BB63" s="38"/>
      <c r="BC63" s="38"/>
      <c r="BD63" s="38"/>
      <c r="BE63" s="38"/>
      <c r="BF63" s="38"/>
      <c r="BG63" s="38"/>
      <c r="BH63" s="38"/>
      <c r="BI63" s="38"/>
    </row>
    <row r="64" spans="1:61" ht="15.75" customHeight="1">
      <c r="A64" s="36" t="str">
        <f t="shared" si="0"/>
        <v>Véhicules neufsFournitures autres</v>
      </c>
      <c r="B64" s="507" t="s">
        <v>131</v>
      </c>
      <c r="C64" s="507"/>
      <c r="D64" s="514"/>
      <c r="E64" s="515"/>
      <c r="F64" s="507"/>
      <c r="G64" s="514"/>
      <c r="H64" s="528"/>
      <c r="I64" s="507"/>
      <c r="J64" s="514"/>
      <c r="K64" s="528"/>
      <c r="L64" s="507"/>
      <c r="M64" s="514"/>
      <c r="N64" s="528"/>
      <c r="O64" s="507"/>
      <c r="P64" s="514"/>
      <c r="Q64" s="528"/>
      <c r="R64" s="507"/>
      <c r="S64" s="514"/>
      <c r="T64" s="528"/>
      <c r="U64" s="507"/>
      <c r="V64" s="514"/>
      <c r="W64" s="528"/>
      <c r="X64" s="507"/>
      <c r="Y64" s="514"/>
      <c r="Z64" s="528"/>
      <c r="AA64" s="507"/>
      <c r="AB64" s="514"/>
      <c r="AC64" s="528"/>
      <c r="AD64" s="507"/>
      <c r="AE64" s="514"/>
      <c r="AF64" s="528"/>
      <c r="AG64" s="507"/>
      <c r="AH64" s="514"/>
      <c r="AI64" s="528"/>
      <c r="AJ64" s="507"/>
      <c r="AK64" s="514"/>
      <c r="AL64" s="528"/>
      <c r="AM64" s="507"/>
      <c r="AN64" s="514"/>
      <c r="AO64" s="528"/>
      <c r="AP64" s="38"/>
      <c r="AQ64" s="38"/>
      <c r="AR64" s="38"/>
      <c r="AS64" s="38"/>
      <c r="AT64" s="38"/>
      <c r="AU64" s="38"/>
      <c r="AV64" s="38"/>
      <c r="AW64" s="38"/>
      <c r="AX64" s="38"/>
      <c r="AY64" s="38"/>
      <c r="AZ64" s="38"/>
      <c r="BA64" s="38"/>
      <c r="BB64" s="38"/>
      <c r="BC64" s="38"/>
      <c r="BD64" s="38"/>
      <c r="BE64" s="38"/>
      <c r="BF64" s="38"/>
      <c r="BG64" s="38"/>
      <c r="BH64" s="38"/>
      <c r="BI64" s="38"/>
    </row>
    <row r="65" spans="1:61" ht="15.75" customHeight="1">
      <c r="A65" s="36" t="str">
        <f t="shared" si="0"/>
        <v>Véhicules neufsUniformes</v>
      </c>
      <c r="B65" s="507" t="s">
        <v>132</v>
      </c>
      <c r="C65" s="507"/>
      <c r="D65" s="514"/>
      <c r="E65" s="515"/>
      <c r="F65" s="507"/>
      <c r="G65" s="514"/>
      <c r="H65" s="528"/>
      <c r="I65" s="507"/>
      <c r="J65" s="514"/>
      <c r="K65" s="528"/>
      <c r="L65" s="507"/>
      <c r="M65" s="514"/>
      <c r="N65" s="528"/>
      <c r="O65" s="507"/>
      <c r="P65" s="514"/>
      <c r="Q65" s="528"/>
      <c r="R65" s="507"/>
      <c r="S65" s="514"/>
      <c r="T65" s="528"/>
      <c r="U65" s="507"/>
      <c r="V65" s="514"/>
      <c r="W65" s="528"/>
      <c r="X65" s="507"/>
      <c r="Y65" s="514"/>
      <c r="Z65" s="528"/>
      <c r="AA65" s="507"/>
      <c r="AB65" s="514"/>
      <c r="AC65" s="528"/>
      <c r="AD65" s="507"/>
      <c r="AE65" s="514"/>
      <c r="AF65" s="528"/>
      <c r="AG65" s="507"/>
      <c r="AH65" s="514"/>
      <c r="AI65" s="528"/>
      <c r="AJ65" s="507"/>
      <c r="AK65" s="514"/>
      <c r="AL65" s="528"/>
      <c r="AM65" s="507"/>
      <c r="AN65" s="514"/>
      <c r="AO65" s="528"/>
      <c r="AP65" s="38"/>
      <c r="AQ65" s="38"/>
      <c r="AR65" s="38"/>
      <c r="AS65" s="38"/>
      <c r="AT65" s="38"/>
      <c r="AU65" s="38"/>
      <c r="AV65" s="38"/>
      <c r="AW65" s="38"/>
      <c r="AX65" s="38"/>
      <c r="AY65" s="38"/>
      <c r="AZ65" s="38"/>
      <c r="BA65" s="38"/>
      <c r="BB65" s="38"/>
      <c r="BC65" s="38"/>
      <c r="BD65" s="38"/>
      <c r="BE65" s="38"/>
      <c r="BF65" s="38"/>
      <c r="BG65" s="38"/>
      <c r="BH65" s="38"/>
      <c r="BI65" s="38"/>
    </row>
    <row r="66" spans="1:61" ht="15.75" customHeight="1">
      <c r="A66" s="36" t="str">
        <f t="shared" si="0"/>
        <v>Véhicules neufsPapeterie</v>
      </c>
      <c r="B66" s="507" t="s">
        <v>133</v>
      </c>
      <c r="C66" s="507"/>
      <c r="D66" s="514"/>
      <c r="E66" s="515"/>
      <c r="F66" s="507"/>
      <c r="G66" s="514"/>
      <c r="H66" s="528"/>
      <c r="I66" s="507"/>
      <c r="J66" s="514"/>
      <c r="K66" s="528"/>
      <c r="L66" s="507"/>
      <c r="M66" s="514"/>
      <c r="N66" s="528"/>
      <c r="O66" s="507"/>
      <c r="P66" s="514"/>
      <c r="Q66" s="528"/>
      <c r="R66" s="507"/>
      <c r="S66" s="514"/>
      <c r="T66" s="528"/>
      <c r="U66" s="507"/>
      <c r="V66" s="514"/>
      <c r="W66" s="528"/>
      <c r="X66" s="507"/>
      <c r="Y66" s="514"/>
      <c r="Z66" s="528"/>
      <c r="AA66" s="507"/>
      <c r="AB66" s="514"/>
      <c r="AC66" s="528"/>
      <c r="AD66" s="507"/>
      <c r="AE66" s="514"/>
      <c r="AF66" s="528"/>
      <c r="AG66" s="507"/>
      <c r="AH66" s="514"/>
      <c r="AI66" s="528"/>
      <c r="AJ66" s="507"/>
      <c r="AK66" s="514"/>
      <c r="AL66" s="528"/>
      <c r="AM66" s="507"/>
      <c r="AN66" s="514"/>
      <c r="AO66" s="528"/>
      <c r="AP66" s="38"/>
      <c r="AQ66" s="38"/>
      <c r="AR66" s="38"/>
      <c r="AS66" s="38"/>
      <c r="AT66" s="38"/>
      <c r="AU66" s="38"/>
      <c r="AV66" s="38"/>
      <c r="AW66" s="38"/>
      <c r="AX66" s="38"/>
      <c r="AY66" s="38"/>
      <c r="AZ66" s="38"/>
      <c r="BA66" s="38"/>
      <c r="BB66" s="38"/>
      <c r="BC66" s="38"/>
      <c r="BD66" s="38"/>
      <c r="BE66" s="38"/>
      <c r="BF66" s="38"/>
      <c r="BG66" s="38"/>
      <c r="BH66" s="38"/>
      <c r="BI66" s="38"/>
    </row>
    <row r="67" spans="1:61" ht="15.75" customHeight="1">
      <c r="A67" s="36" t="str">
        <f t="shared" si="0"/>
        <v>Véhicules neufsTéléphone</v>
      </c>
      <c r="B67" s="507" t="s">
        <v>134</v>
      </c>
      <c r="C67" s="507"/>
      <c r="D67" s="514"/>
      <c r="E67" s="515"/>
      <c r="F67" s="507"/>
      <c r="G67" s="514"/>
      <c r="H67" s="528"/>
      <c r="I67" s="507"/>
      <c r="J67" s="514"/>
      <c r="K67" s="528"/>
      <c r="L67" s="507"/>
      <c r="M67" s="514"/>
      <c r="N67" s="528"/>
      <c r="O67" s="507"/>
      <c r="P67" s="514"/>
      <c r="Q67" s="528"/>
      <c r="R67" s="507"/>
      <c r="S67" s="514"/>
      <c r="T67" s="528"/>
      <c r="U67" s="507"/>
      <c r="V67" s="514"/>
      <c r="W67" s="528"/>
      <c r="X67" s="507"/>
      <c r="Y67" s="514"/>
      <c r="Z67" s="528"/>
      <c r="AA67" s="507"/>
      <c r="AB67" s="514"/>
      <c r="AC67" s="528"/>
      <c r="AD67" s="507"/>
      <c r="AE67" s="514"/>
      <c r="AF67" s="528"/>
      <c r="AG67" s="507"/>
      <c r="AH67" s="514"/>
      <c r="AI67" s="528"/>
      <c r="AJ67" s="507"/>
      <c r="AK67" s="514"/>
      <c r="AL67" s="528"/>
      <c r="AM67" s="507"/>
      <c r="AN67" s="514"/>
      <c r="AO67" s="528"/>
      <c r="AP67" s="38"/>
      <c r="AQ67" s="38"/>
      <c r="AR67" s="38"/>
      <c r="AS67" s="38"/>
      <c r="AT67" s="38"/>
      <c r="AU67" s="38"/>
      <c r="AV67" s="38"/>
      <c r="AW67" s="38"/>
      <c r="AX67" s="38"/>
      <c r="AY67" s="38"/>
      <c r="AZ67" s="38"/>
      <c r="BA67" s="38"/>
      <c r="BB67" s="38"/>
      <c r="BC67" s="38"/>
      <c r="BD67" s="38"/>
      <c r="BE67" s="38"/>
      <c r="BF67" s="38"/>
      <c r="BG67" s="38"/>
      <c r="BH67" s="38"/>
      <c r="BI67" s="38"/>
    </row>
    <row r="68" spans="1:61" ht="15.75" customHeight="1">
      <c r="A68" s="36" t="str">
        <f t="shared" si="0"/>
        <v>Véhicules neufsFrais postaux</v>
      </c>
      <c r="B68" s="507" t="s">
        <v>135</v>
      </c>
      <c r="C68" s="507"/>
      <c r="D68" s="514"/>
      <c r="E68" s="515"/>
      <c r="F68" s="507"/>
      <c r="G68" s="514"/>
      <c r="H68" s="528"/>
      <c r="I68" s="507"/>
      <c r="J68" s="514"/>
      <c r="K68" s="528"/>
      <c r="L68" s="507"/>
      <c r="M68" s="514"/>
      <c r="N68" s="528"/>
      <c r="O68" s="507"/>
      <c r="P68" s="514"/>
      <c r="Q68" s="528"/>
      <c r="R68" s="507"/>
      <c r="S68" s="514"/>
      <c r="T68" s="528"/>
      <c r="U68" s="507"/>
      <c r="V68" s="514"/>
      <c r="W68" s="528"/>
      <c r="X68" s="507"/>
      <c r="Y68" s="514"/>
      <c r="Z68" s="528"/>
      <c r="AA68" s="507"/>
      <c r="AB68" s="514"/>
      <c r="AC68" s="528"/>
      <c r="AD68" s="507"/>
      <c r="AE68" s="514"/>
      <c r="AF68" s="528"/>
      <c r="AG68" s="507"/>
      <c r="AH68" s="514"/>
      <c r="AI68" s="528"/>
      <c r="AJ68" s="507"/>
      <c r="AK68" s="514"/>
      <c r="AL68" s="528"/>
      <c r="AM68" s="507"/>
      <c r="AN68" s="514"/>
      <c r="AO68" s="528"/>
      <c r="AP68" s="38"/>
      <c r="AQ68" s="38"/>
      <c r="AR68" s="38"/>
      <c r="AS68" s="38"/>
      <c r="AT68" s="38"/>
      <c r="AU68" s="38"/>
      <c r="AV68" s="38"/>
      <c r="AW68" s="38"/>
      <c r="AX68" s="38"/>
      <c r="AY68" s="38"/>
      <c r="AZ68" s="38"/>
      <c r="BA68" s="38"/>
      <c r="BB68" s="38"/>
      <c r="BC68" s="38"/>
      <c r="BD68" s="38"/>
      <c r="BE68" s="38"/>
      <c r="BF68" s="38"/>
      <c r="BG68" s="38"/>
      <c r="BH68" s="38"/>
      <c r="BI68" s="38"/>
    </row>
    <row r="69" spans="1:61" ht="15.75" customHeight="1">
      <c r="A69" s="36" t="str">
        <f t="shared" si="0"/>
        <v>Véhicules neufsDivers</v>
      </c>
      <c r="B69" s="507" t="s">
        <v>136</v>
      </c>
      <c r="C69" s="507"/>
      <c r="D69" s="514"/>
      <c r="E69" s="515"/>
      <c r="F69" s="507"/>
      <c r="G69" s="514"/>
      <c r="H69" s="528"/>
      <c r="I69" s="507"/>
      <c r="J69" s="514"/>
      <c r="K69" s="528"/>
      <c r="L69" s="507"/>
      <c r="M69" s="514"/>
      <c r="N69" s="528"/>
      <c r="O69" s="507"/>
      <c r="P69" s="514"/>
      <c r="Q69" s="528"/>
      <c r="R69" s="507"/>
      <c r="S69" s="514"/>
      <c r="T69" s="528"/>
      <c r="U69" s="507"/>
      <c r="V69" s="514"/>
      <c r="W69" s="528"/>
      <c r="X69" s="507"/>
      <c r="Y69" s="514"/>
      <c r="Z69" s="528"/>
      <c r="AA69" s="507"/>
      <c r="AB69" s="514"/>
      <c r="AC69" s="528"/>
      <c r="AD69" s="507"/>
      <c r="AE69" s="514"/>
      <c r="AF69" s="528"/>
      <c r="AG69" s="507"/>
      <c r="AH69" s="514"/>
      <c r="AI69" s="528"/>
      <c r="AJ69" s="507"/>
      <c r="AK69" s="514"/>
      <c r="AL69" s="528"/>
      <c r="AM69" s="507"/>
      <c r="AN69" s="514"/>
      <c r="AO69" s="528"/>
      <c r="AP69" s="38"/>
      <c r="AQ69" s="38"/>
      <c r="AR69" s="38"/>
      <c r="AS69" s="38"/>
      <c r="AT69" s="38"/>
      <c r="AU69" s="38"/>
      <c r="AV69" s="38"/>
      <c r="AW69" s="38"/>
      <c r="AX69" s="38"/>
      <c r="AY69" s="38"/>
      <c r="AZ69" s="38"/>
      <c r="BA69" s="38"/>
      <c r="BB69" s="38"/>
      <c r="BC69" s="38"/>
      <c r="BD69" s="38"/>
      <c r="BE69" s="38"/>
      <c r="BF69" s="38"/>
      <c r="BG69" s="38"/>
      <c r="BH69" s="38"/>
      <c r="BI69" s="38"/>
    </row>
    <row r="70" spans="1:61" ht="15.75" customHeight="1">
      <c r="A70" s="36" t="str">
        <f t="shared" si="0"/>
        <v>Véhicules neufsFormation</v>
      </c>
      <c r="B70" s="507" t="s">
        <v>137</v>
      </c>
      <c r="C70" s="507"/>
      <c r="D70" s="514"/>
      <c r="E70" s="515"/>
      <c r="F70" s="507"/>
      <c r="G70" s="514"/>
      <c r="H70" s="528"/>
      <c r="I70" s="507"/>
      <c r="J70" s="514"/>
      <c r="K70" s="528"/>
      <c r="L70" s="507"/>
      <c r="M70" s="514"/>
      <c r="N70" s="528"/>
      <c r="O70" s="507"/>
      <c r="P70" s="514"/>
      <c r="Q70" s="528"/>
      <c r="R70" s="507"/>
      <c r="S70" s="514"/>
      <c r="T70" s="528"/>
      <c r="U70" s="507"/>
      <c r="V70" s="514"/>
      <c r="W70" s="528"/>
      <c r="X70" s="507"/>
      <c r="Y70" s="514"/>
      <c r="Z70" s="528"/>
      <c r="AA70" s="507"/>
      <c r="AB70" s="514"/>
      <c r="AC70" s="528"/>
      <c r="AD70" s="507"/>
      <c r="AE70" s="514"/>
      <c r="AF70" s="528"/>
      <c r="AG70" s="507"/>
      <c r="AH70" s="514"/>
      <c r="AI70" s="528"/>
      <c r="AJ70" s="507"/>
      <c r="AK70" s="514"/>
      <c r="AL70" s="528"/>
      <c r="AM70" s="507"/>
      <c r="AN70" s="514"/>
      <c r="AO70" s="528"/>
      <c r="AP70" s="38"/>
      <c r="AQ70" s="38"/>
      <c r="AR70" s="38"/>
      <c r="AS70" s="38"/>
      <c r="AT70" s="38"/>
      <c r="AU70" s="38"/>
      <c r="AV70" s="38"/>
      <c r="AW70" s="38"/>
      <c r="AX70" s="38"/>
      <c r="AY70" s="38"/>
      <c r="AZ70" s="38"/>
      <c r="BA70" s="38"/>
      <c r="BB70" s="38"/>
      <c r="BC70" s="38"/>
      <c r="BD70" s="38"/>
      <c r="BE70" s="38"/>
      <c r="BF70" s="38"/>
      <c r="BG70" s="38"/>
      <c r="BH70" s="38"/>
      <c r="BI70" s="38"/>
    </row>
    <row r="71" spans="1:61" ht="15.75" customHeight="1">
      <c r="A71" s="36" t="str">
        <f t="shared" si="0"/>
        <v>Véhicules neufsFrais bancaires</v>
      </c>
      <c r="B71" s="507" t="s">
        <v>138</v>
      </c>
      <c r="C71" s="507"/>
      <c r="D71" s="514"/>
      <c r="E71" s="515"/>
      <c r="F71" s="507"/>
      <c r="G71" s="514"/>
      <c r="H71" s="528"/>
      <c r="I71" s="507"/>
      <c r="J71" s="514"/>
      <c r="K71" s="528"/>
      <c r="L71" s="507"/>
      <c r="M71" s="514"/>
      <c r="N71" s="528"/>
      <c r="O71" s="507"/>
      <c r="P71" s="514"/>
      <c r="Q71" s="528"/>
      <c r="R71" s="507"/>
      <c r="S71" s="514"/>
      <c r="T71" s="528"/>
      <c r="U71" s="507"/>
      <c r="V71" s="514"/>
      <c r="W71" s="528"/>
      <c r="X71" s="507"/>
      <c r="Y71" s="514"/>
      <c r="Z71" s="528"/>
      <c r="AA71" s="507"/>
      <c r="AB71" s="514"/>
      <c r="AC71" s="528"/>
      <c r="AD71" s="507"/>
      <c r="AE71" s="514"/>
      <c r="AF71" s="528"/>
      <c r="AG71" s="507"/>
      <c r="AH71" s="514"/>
      <c r="AI71" s="528"/>
      <c r="AJ71" s="507"/>
      <c r="AK71" s="514"/>
      <c r="AL71" s="528"/>
      <c r="AM71" s="507"/>
      <c r="AN71" s="514"/>
      <c r="AO71" s="528"/>
      <c r="AP71" s="38"/>
      <c r="AQ71" s="38"/>
      <c r="AR71" s="38"/>
      <c r="AS71" s="38"/>
      <c r="AT71" s="38"/>
      <c r="AU71" s="38"/>
      <c r="AV71" s="38"/>
      <c r="AW71" s="38"/>
      <c r="AX71" s="38"/>
      <c r="AY71" s="38"/>
      <c r="AZ71" s="38"/>
      <c r="BA71" s="38"/>
      <c r="BB71" s="38"/>
      <c r="BC71" s="38"/>
      <c r="BD71" s="38"/>
      <c r="BE71" s="38"/>
      <c r="BF71" s="38"/>
      <c r="BG71" s="38"/>
      <c r="BH71" s="38"/>
      <c r="BI71" s="38"/>
    </row>
    <row r="72" spans="1:61" ht="15.75" customHeight="1">
      <c r="A72" s="36" t="str">
        <f t="shared" si="0"/>
        <v>Véhicules neufs[...]</v>
      </c>
      <c r="B72" s="507" t="s">
        <v>55</v>
      </c>
      <c r="C72" s="507"/>
      <c r="D72" s="514"/>
      <c r="E72" s="515"/>
      <c r="F72" s="507"/>
      <c r="G72" s="514"/>
      <c r="H72" s="515"/>
      <c r="I72" s="507"/>
      <c r="J72" s="514"/>
      <c r="K72" s="515"/>
      <c r="L72" s="507"/>
      <c r="M72" s="514"/>
      <c r="N72" s="515"/>
      <c r="O72" s="507"/>
      <c r="P72" s="514"/>
      <c r="Q72" s="515"/>
      <c r="R72" s="507"/>
      <c r="S72" s="514"/>
      <c r="T72" s="515"/>
      <c r="U72" s="507"/>
      <c r="V72" s="514"/>
      <c r="W72" s="515"/>
      <c r="X72" s="507"/>
      <c r="Y72" s="514"/>
      <c r="Z72" s="515"/>
      <c r="AA72" s="507"/>
      <c r="AB72" s="514"/>
      <c r="AC72" s="515"/>
      <c r="AD72" s="507"/>
      <c r="AE72" s="514"/>
      <c r="AF72" s="515"/>
      <c r="AG72" s="507"/>
      <c r="AH72" s="514"/>
      <c r="AI72" s="515"/>
      <c r="AJ72" s="507"/>
      <c r="AK72" s="514"/>
      <c r="AL72" s="515"/>
      <c r="AM72" s="507"/>
      <c r="AN72" s="514"/>
      <c r="AO72" s="515"/>
      <c r="AP72" s="38"/>
      <c r="AQ72" s="38"/>
      <c r="AR72" s="38"/>
      <c r="AS72" s="38"/>
      <c r="AT72" s="38"/>
      <c r="AU72" s="38"/>
      <c r="AV72" s="38"/>
      <c r="AW72" s="38"/>
      <c r="AX72" s="38"/>
      <c r="AY72" s="38"/>
      <c r="AZ72" s="38"/>
      <c r="BA72" s="38"/>
      <c r="BB72" s="38"/>
      <c r="BC72" s="38"/>
      <c r="BD72" s="38"/>
      <c r="BE72" s="38"/>
      <c r="BF72" s="38"/>
      <c r="BG72" s="38"/>
      <c r="BH72" s="38"/>
      <c r="BI72" s="38"/>
    </row>
    <row r="73" spans="1:61" ht="15.75" customHeight="1">
      <c r="A73" s="36" t="str">
        <f t="shared" si="0"/>
        <v>Véhicules neufs[...]</v>
      </c>
      <c r="B73" s="507" t="s">
        <v>55</v>
      </c>
      <c r="C73" s="507"/>
      <c r="D73" s="514"/>
      <c r="E73" s="515"/>
      <c r="F73" s="507"/>
      <c r="G73" s="514"/>
      <c r="H73" s="515"/>
      <c r="I73" s="507"/>
      <c r="J73" s="514"/>
      <c r="K73" s="515"/>
      <c r="L73" s="507"/>
      <c r="M73" s="514"/>
      <c r="N73" s="515"/>
      <c r="O73" s="507"/>
      <c r="P73" s="514"/>
      <c r="Q73" s="515"/>
      <c r="R73" s="507"/>
      <c r="S73" s="514"/>
      <c r="T73" s="515"/>
      <c r="U73" s="507"/>
      <c r="V73" s="514"/>
      <c r="W73" s="515"/>
      <c r="X73" s="507"/>
      <c r="Y73" s="514"/>
      <c r="Z73" s="515"/>
      <c r="AA73" s="507"/>
      <c r="AB73" s="514"/>
      <c r="AC73" s="515"/>
      <c r="AD73" s="507"/>
      <c r="AE73" s="514"/>
      <c r="AF73" s="515"/>
      <c r="AG73" s="507"/>
      <c r="AH73" s="514"/>
      <c r="AI73" s="515"/>
      <c r="AJ73" s="507"/>
      <c r="AK73" s="514"/>
      <c r="AL73" s="515"/>
      <c r="AM73" s="507"/>
      <c r="AN73" s="514"/>
      <c r="AO73" s="515"/>
      <c r="AP73" s="38"/>
      <c r="AQ73" s="38"/>
      <c r="AR73" s="38"/>
      <c r="AS73" s="38"/>
      <c r="AT73" s="38"/>
      <c r="AU73" s="38"/>
      <c r="AV73" s="38"/>
      <c r="AW73" s="38"/>
      <c r="AX73" s="38"/>
      <c r="AY73" s="38"/>
      <c r="AZ73" s="38"/>
      <c r="BA73" s="38"/>
      <c r="BB73" s="38"/>
      <c r="BC73" s="38"/>
      <c r="BD73" s="38"/>
      <c r="BE73" s="38"/>
      <c r="BF73" s="38"/>
      <c r="BG73" s="38"/>
      <c r="BH73" s="38"/>
      <c r="BI73" s="38"/>
    </row>
    <row r="74" spans="1:61" ht="15.75" customHeight="1">
      <c r="A74" s="36" t="str">
        <f t="shared" si="0"/>
        <v>Véhicules neufs[...]</v>
      </c>
      <c r="B74" s="507" t="s">
        <v>55</v>
      </c>
      <c r="C74" s="533"/>
      <c r="D74" s="534"/>
      <c r="E74" s="515"/>
      <c r="F74" s="533"/>
      <c r="G74" s="534"/>
      <c r="H74" s="515"/>
      <c r="I74" s="533"/>
      <c r="J74" s="534"/>
      <c r="K74" s="515"/>
      <c r="L74" s="533"/>
      <c r="M74" s="534"/>
      <c r="N74" s="515"/>
      <c r="O74" s="533"/>
      <c r="P74" s="534"/>
      <c r="Q74" s="515"/>
      <c r="R74" s="533"/>
      <c r="S74" s="534"/>
      <c r="T74" s="515"/>
      <c r="U74" s="533"/>
      <c r="V74" s="534"/>
      <c r="W74" s="515"/>
      <c r="X74" s="533"/>
      <c r="Y74" s="534"/>
      <c r="Z74" s="515"/>
      <c r="AA74" s="533"/>
      <c r="AB74" s="534"/>
      <c r="AC74" s="515"/>
      <c r="AD74" s="533"/>
      <c r="AE74" s="534"/>
      <c r="AF74" s="515"/>
      <c r="AG74" s="533"/>
      <c r="AH74" s="534"/>
      <c r="AI74" s="515"/>
      <c r="AJ74" s="533"/>
      <c r="AK74" s="534"/>
      <c r="AL74" s="515"/>
      <c r="AM74" s="533"/>
      <c r="AN74" s="534"/>
      <c r="AO74" s="515"/>
      <c r="AP74" s="38"/>
      <c r="AQ74" s="38"/>
      <c r="AR74" s="38"/>
      <c r="AS74" s="38"/>
      <c r="AT74" s="38"/>
      <c r="AU74" s="38"/>
      <c r="AV74" s="38"/>
      <c r="AW74" s="38"/>
      <c r="AX74" s="38"/>
      <c r="AY74" s="38"/>
      <c r="AZ74" s="38"/>
      <c r="BA74" s="38"/>
      <c r="BB74" s="38"/>
      <c r="BC74" s="38"/>
      <c r="BD74" s="38"/>
      <c r="BE74" s="38"/>
      <c r="BF74" s="38"/>
      <c r="BG74" s="38"/>
      <c r="BH74" s="38"/>
      <c r="BI74" s="38"/>
    </row>
    <row r="75" spans="1:61" ht="15.75" customHeight="1">
      <c r="A75" s="36" t="str">
        <f t="shared" si="0"/>
        <v>Véhicules neufsTOTAL SEMI-FIXES</v>
      </c>
      <c r="B75" s="771" t="s">
        <v>139</v>
      </c>
      <c r="C75" s="772"/>
      <c r="D75" s="773"/>
      <c r="E75" s="774"/>
      <c r="F75" s="772"/>
      <c r="G75" s="773"/>
      <c r="H75" s="774"/>
      <c r="I75" s="772"/>
      <c r="J75" s="773"/>
      <c r="K75" s="774"/>
      <c r="L75" s="772"/>
      <c r="M75" s="773"/>
      <c r="N75" s="774"/>
      <c r="O75" s="772"/>
      <c r="P75" s="773"/>
      <c r="Q75" s="774"/>
      <c r="R75" s="772"/>
      <c r="S75" s="773"/>
      <c r="T75" s="774"/>
      <c r="U75" s="772"/>
      <c r="V75" s="773"/>
      <c r="W75" s="774"/>
      <c r="X75" s="772"/>
      <c r="Y75" s="773"/>
      <c r="Z75" s="774"/>
      <c r="AA75" s="772"/>
      <c r="AB75" s="773"/>
      <c r="AC75" s="774"/>
      <c r="AD75" s="772"/>
      <c r="AE75" s="773"/>
      <c r="AF75" s="774"/>
      <c r="AG75" s="772"/>
      <c r="AH75" s="773"/>
      <c r="AI75" s="774"/>
      <c r="AJ75" s="772"/>
      <c r="AK75" s="773"/>
      <c r="AL75" s="774"/>
      <c r="AM75" s="772"/>
      <c r="AN75" s="773"/>
      <c r="AO75" s="774"/>
      <c r="AP75" s="38"/>
      <c r="AQ75" s="38"/>
      <c r="AR75" s="38"/>
      <c r="AS75" s="38"/>
      <c r="AT75" s="38"/>
      <c r="AU75" s="38"/>
      <c r="AV75" s="38"/>
      <c r="AW75" s="38"/>
      <c r="AX75" s="38"/>
      <c r="AY75" s="38"/>
      <c r="AZ75" s="38"/>
      <c r="BA75" s="38"/>
      <c r="BB75" s="38"/>
      <c r="BC75" s="38"/>
      <c r="BD75" s="38"/>
      <c r="BE75" s="38"/>
      <c r="BF75" s="38"/>
      <c r="BG75" s="38"/>
      <c r="BH75" s="38"/>
      <c r="BI75" s="38"/>
    </row>
    <row r="76" spans="1:61" ht="15.75" customHeight="1">
      <c r="A76" s="36" t="str">
        <f t="shared" si="0"/>
        <v>Véhicules neufs</v>
      </c>
      <c r="B76" s="533"/>
      <c r="C76" s="533"/>
      <c r="D76" s="534"/>
      <c r="E76" s="531"/>
      <c r="F76" s="533"/>
      <c r="G76" s="534"/>
      <c r="H76" s="531"/>
      <c r="I76" s="533"/>
      <c r="J76" s="534"/>
      <c r="K76" s="531"/>
      <c r="L76" s="533"/>
      <c r="M76" s="534"/>
      <c r="N76" s="531"/>
      <c r="O76" s="533"/>
      <c r="P76" s="534"/>
      <c r="Q76" s="531"/>
      <c r="R76" s="533"/>
      <c r="S76" s="534"/>
      <c r="T76" s="531"/>
      <c r="U76" s="533"/>
      <c r="V76" s="534"/>
      <c r="W76" s="531"/>
      <c r="X76" s="533"/>
      <c r="Y76" s="534"/>
      <c r="Z76" s="531"/>
      <c r="AA76" s="533"/>
      <c r="AB76" s="534"/>
      <c r="AC76" s="531"/>
      <c r="AD76" s="533"/>
      <c r="AE76" s="534"/>
      <c r="AF76" s="531"/>
      <c r="AG76" s="533"/>
      <c r="AH76" s="534"/>
      <c r="AI76" s="531"/>
      <c r="AJ76" s="533"/>
      <c r="AK76" s="534"/>
      <c r="AL76" s="531"/>
      <c r="AM76" s="533"/>
      <c r="AN76" s="534"/>
      <c r="AO76" s="531"/>
      <c r="AP76" s="38"/>
      <c r="AQ76" s="38"/>
      <c r="AR76" s="38"/>
      <c r="AS76" s="38"/>
      <c r="AT76" s="38"/>
      <c r="AU76" s="38"/>
      <c r="AV76" s="38"/>
      <c r="AW76" s="38"/>
      <c r="AX76" s="38"/>
      <c r="AY76" s="38"/>
      <c r="AZ76" s="38"/>
      <c r="BA76" s="38"/>
      <c r="BB76" s="38"/>
      <c r="BC76" s="38"/>
      <c r="BD76" s="38"/>
      <c r="BE76" s="38"/>
      <c r="BF76" s="38"/>
      <c r="BG76" s="38"/>
      <c r="BH76" s="38"/>
      <c r="BI76" s="38"/>
    </row>
    <row r="77" spans="1:61" ht="15.75" customHeight="1">
      <c r="A77" s="36" t="str">
        <f t="shared" si="0"/>
        <v>Véhicules neufsTOTAL DES DÉPENSES</v>
      </c>
      <c r="B77" s="781" t="s">
        <v>140</v>
      </c>
      <c r="C77" s="772"/>
      <c r="D77" s="773"/>
      <c r="E77" s="782"/>
      <c r="F77" s="772"/>
      <c r="G77" s="773"/>
      <c r="H77" s="782"/>
      <c r="I77" s="772"/>
      <c r="J77" s="773"/>
      <c r="K77" s="782"/>
      <c r="L77" s="772"/>
      <c r="M77" s="773"/>
      <c r="N77" s="782"/>
      <c r="O77" s="772"/>
      <c r="P77" s="773"/>
      <c r="Q77" s="782"/>
      <c r="R77" s="772"/>
      <c r="S77" s="773"/>
      <c r="T77" s="782"/>
      <c r="U77" s="772"/>
      <c r="V77" s="773"/>
      <c r="W77" s="782"/>
      <c r="X77" s="772"/>
      <c r="Y77" s="773"/>
      <c r="Z77" s="782"/>
      <c r="AA77" s="772"/>
      <c r="AB77" s="773"/>
      <c r="AC77" s="782"/>
      <c r="AD77" s="772"/>
      <c r="AE77" s="773"/>
      <c r="AF77" s="782"/>
      <c r="AG77" s="772"/>
      <c r="AH77" s="773"/>
      <c r="AI77" s="782"/>
      <c r="AJ77" s="772"/>
      <c r="AK77" s="773"/>
      <c r="AL77" s="782"/>
      <c r="AM77" s="772"/>
      <c r="AN77" s="773"/>
      <c r="AO77" s="782"/>
      <c r="AP77" s="38"/>
      <c r="AQ77" s="38"/>
      <c r="AR77" s="38"/>
      <c r="AS77" s="38"/>
      <c r="AT77" s="38"/>
      <c r="AU77" s="38"/>
      <c r="AV77" s="38"/>
      <c r="AW77" s="38"/>
      <c r="AX77" s="38"/>
      <c r="AY77" s="38"/>
      <c r="AZ77" s="38"/>
      <c r="BA77" s="38"/>
      <c r="BB77" s="38"/>
      <c r="BC77" s="38"/>
      <c r="BD77" s="38"/>
      <c r="BE77" s="38"/>
      <c r="BF77" s="38"/>
      <c r="BG77" s="38"/>
      <c r="BH77" s="38"/>
      <c r="BI77" s="38"/>
    </row>
    <row r="78" spans="1:61" ht="15.75" customHeight="1">
      <c r="A78" s="36" t="str">
        <f t="shared" si="0"/>
        <v>Véhicules neufsProgramme neuf 1</v>
      </c>
      <c r="B78" s="507" t="s">
        <v>141</v>
      </c>
      <c r="C78" s="507"/>
      <c r="D78" s="514"/>
      <c r="E78" s="515"/>
      <c r="F78" s="507"/>
      <c r="G78" s="514"/>
      <c r="H78" s="528"/>
      <c r="I78" s="507"/>
      <c r="J78" s="514"/>
      <c r="K78" s="528"/>
      <c r="L78" s="507"/>
      <c r="M78" s="514"/>
      <c r="N78" s="528"/>
      <c r="O78" s="507"/>
      <c r="P78" s="514"/>
      <c r="Q78" s="528"/>
      <c r="R78" s="507"/>
      <c r="S78" s="514"/>
      <c r="T78" s="528"/>
      <c r="U78" s="507"/>
      <c r="V78" s="514"/>
      <c r="W78" s="528"/>
      <c r="X78" s="507"/>
      <c r="Y78" s="514"/>
      <c r="Z78" s="528"/>
      <c r="AA78" s="507"/>
      <c r="AB78" s="514"/>
      <c r="AC78" s="528"/>
      <c r="AD78" s="507"/>
      <c r="AE78" s="514"/>
      <c r="AF78" s="528"/>
      <c r="AG78" s="507"/>
      <c r="AH78" s="514"/>
      <c r="AI78" s="528"/>
      <c r="AJ78" s="507"/>
      <c r="AK78" s="514"/>
      <c r="AL78" s="528"/>
      <c r="AM78" s="507"/>
      <c r="AN78" s="514"/>
      <c r="AO78" s="528"/>
      <c r="AP78" s="38"/>
      <c r="AQ78" s="38"/>
      <c r="AR78" s="38"/>
      <c r="AS78" s="38"/>
      <c r="AT78" s="38"/>
      <c r="AU78" s="38"/>
      <c r="AV78" s="38"/>
      <c r="AW78" s="38"/>
      <c r="AX78" s="38"/>
      <c r="AY78" s="38"/>
      <c r="AZ78" s="38"/>
      <c r="BA78" s="38"/>
      <c r="BB78" s="38"/>
      <c r="BC78" s="38"/>
      <c r="BD78" s="38"/>
      <c r="BE78" s="38"/>
      <c r="BF78" s="38"/>
      <c r="BG78" s="38"/>
      <c r="BH78" s="38"/>
      <c r="BI78" s="38"/>
    </row>
    <row r="79" spans="1:61" ht="15.75" customHeight="1">
      <c r="A79" s="36" t="str">
        <f t="shared" si="0"/>
        <v>Véhicules neufsProgramme neuf 2</v>
      </c>
      <c r="B79" s="507" t="s">
        <v>142</v>
      </c>
      <c r="C79" s="507"/>
      <c r="D79" s="514"/>
      <c r="E79" s="515"/>
      <c r="F79" s="507"/>
      <c r="G79" s="514"/>
      <c r="H79" s="528"/>
      <c r="I79" s="507"/>
      <c r="J79" s="514"/>
      <c r="K79" s="528"/>
      <c r="L79" s="507"/>
      <c r="M79" s="514"/>
      <c r="N79" s="528"/>
      <c r="O79" s="507"/>
      <c r="P79" s="514"/>
      <c r="Q79" s="528"/>
      <c r="R79" s="507"/>
      <c r="S79" s="514"/>
      <c r="T79" s="528"/>
      <c r="U79" s="507"/>
      <c r="V79" s="514"/>
      <c r="W79" s="528"/>
      <c r="X79" s="507"/>
      <c r="Y79" s="514"/>
      <c r="Z79" s="528"/>
      <c r="AA79" s="507"/>
      <c r="AB79" s="514"/>
      <c r="AC79" s="528"/>
      <c r="AD79" s="507"/>
      <c r="AE79" s="514"/>
      <c r="AF79" s="528"/>
      <c r="AG79" s="507"/>
      <c r="AH79" s="514"/>
      <c r="AI79" s="528"/>
      <c r="AJ79" s="507"/>
      <c r="AK79" s="514"/>
      <c r="AL79" s="528"/>
      <c r="AM79" s="507"/>
      <c r="AN79" s="514"/>
      <c r="AO79" s="528"/>
      <c r="AP79" s="38"/>
      <c r="AQ79" s="38"/>
      <c r="AR79" s="38"/>
      <c r="AS79" s="38"/>
      <c r="AT79" s="38"/>
      <c r="AU79" s="38"/>
      <c r="AV79" s="38"/>
      <c r="AW79" s="38"/>
      <c r="AX79" s="38"/>
      <c r="AY79" s="38"/>
      <c r="AZ79" s="38"/>
      <c r="BA79" s="38"/>
      <c r="BB79" s="38"/>
      <c r="BC79" s="38"/>
      <c r="BD79" s="38"/>
      <c r="BE79" s="38"/>
      <c r="BF79" s="38"/>
      <c r="BG79" s="38"/>
      <c r="BH79" s="38"/>
      <c r="BI79" s="38"/>
    </row>
    <row r="80" spans="1:61" ht="15.75" customHeight="1">
      <c r="A80" s="36" t="str">
        <f t="shared" si="0"/>
        <v>Véhicules neufsProgramme neuf 3</v>
      </c>
      <c r="B80" s="507" t="s">
        <v>143</v>
      </c>
      <c r="C80" s="507"/>
      <c r="D80" s="514"/>
      <c r="E80" s="515"/>
      <c r="F80" s="507"/>
      <c r="G80" s="514"/>
      <c r="H80" s="528"/>
      <c r="I80" s="507"/>
      <c r="J80" s="514"/>
      <c r="K80" s="528"/>
      <c r="L80" s="507"/>
      <c r="M80" s="514"/>
      <c r="N80" s="528"/>
      <c r="O80" s="507"/>
      <c r="P80" s="514"/>
      <c r="Q80" s="528"/>
      <c r="R80" s="507"/>
      <c r="S80" s="514"/>
      <c r="T80" s="528"/>
      <c r="U80" s="507"/>
      <c r="V80" s="514"/>
      <c r="W80" s="528"/>
      <c r="X80" s="507"/>
      <c r="Y80" s="514"/>
      <c r="Z80" s="528"/>
      <c r="AA80" s="507"/>
      <c r="AB80" s="514"/>
      <c r="AC80" s="528"/>
      <c r="AD80" s="507"/>
      <c r="AE80" s="514"/>
      <c r="AF80" s="528"/>
      <c r="AG80" s="507"/>
      <c r="AH80" s="514"/>
      <c r="AI80" s="528"/>
      <c r="AJ80" s="507"/>
      <c r="AK80" s="514"/>
      <c r="AL80" s="528"/>
      <c r="AM80" s="507"/>
      <c r="AN80" s="514"/>
      <c r="AO80" s="528"/>
      <c r="AP80" s="38"/>
      <c r="AQ80" s="38"/>
      <c r="AR80" s="38"/>
      <c r="AS80" s="38"/>
      <c r="AT80" s="38"/>
      <c r="AU80" s="38"/>
      <c r="AV80" s="38"/>
      <c r="AW80" s="38"/>
      <c r="AX80" s="38"/>
      <c r="AY80" s="38"/>
      <c r="AZ80" s="38"/>
      <c r="BA80" s="38"/>
      <c r="BB80" s="38"/>
      <c r="BC80" s="38"/>
      <c r="BD80" s="38"/>
      <c r="BE80" s="38"/>
      <c r="BF80" s="38"/>
      <c r="BG80" s="38"/>
      <c r="BH80" s="38"/>
      <c r="BI80" s="38"/>
    </row>
    <row r="81" spans="1:61" ht="15.75" customHeight="1">
      <c r="A81" s="36" t="str">
        <f t="shared" si="0"/>
        <v>Véhicules neufsHoldbacks</v>
      </c>
      <c r="B81" s="507" t="s">
        <v>144</v>
      </c>
      <c r="C81" s="507"/>
      <c r="D81" s="514"/>
      <c r="E81" s="515"/>
      <c r="F81" s="507"/>
      <c r="G81" s="514"/>
      <c r="H81" s="528"/>
      <c r="I81" s="507"/>
      <c r="J81" s="514"/>
      <c r="K81" s="528"/>
      <c r="L81" s="507"/>
      <c r="M81" s="514"/>
      <c r="N81" s="528"/>
      <c r="O81" s="507"/>
      <c r="P81" s="514"/>
      <c r="Q81" s="528"/>
      <c r="R81" s="507"/>
      <c r="S81" s="514"/>
      <c r="T81" s="528"/>
      <c r="U81" s="507"/>
      <c r="V81" s="514"/>
      <c r="W81" s="528"/>
      <c r="X81" s="507"/>
      <c r="Y81" s="514"/>
      <c r="Z81" s="528"/>
      <c r="AA81" s="507"/>
      <c r="AB81" s="514"/>
      <c r="AC81" s="528"/>
      <c r="AD81" s="507"/>
      <c r="AE81" s="514"/>
      <c r="AF81" s="528"/>
      <c r="AG81" s="507"/>
      <c r="AH81" s="514"/>
      <c r="AI81" s="528"/>
      <c r="AJ81" s="507"/>
      <c r="AK81" s="514"/>
      <c r="AL81" s="528"/>
      <c r="AM81" s="507"/>
      <c r="AN81" s="514"/>
      <c r="AO81" s="528"/>
      <c r="AP81" s="38"/>
      <c r="AQ81" s="38"/>
      <c r="AR81" s="38"/>
      <c r="AS81" s="38"/>
      <c r="AT81" s="38"/>
      <c r="AU81" s="38"/>
      <c r="AV81" s="38"/>
      <c r="AW81" s="38"/>
      <c r="AX81" s="38"/>
      <c r="AY81" s="38"/>
      <c r="AZ81" s="38"/>
      <c r="BA81" s="38"/>
      <c r="BB81" s="38"/>
      <c r="BC81" s="38"/>
      <c r="BD81" s="38"/>
      <c r="BE81" s="38"/>
      <c r="BF81" s="38"/>
      <c r="BG81" s="38"/>
      <c r="BH81" s="38"/>
      <c r="BI81" s="38"/>
    </row>
    <row r="82" spans="1:61" ht="15.75" customHeight="1">
      <c r="A82" s="36" t="str">
        <f t="shared" si="0"/>
        <v>Véhicules neufs[...]</v>
      </c>
      <c r="B82" s="507" t="s">
        <v>55</v>
      </c>
      <c r="C82" s="507"/>
      <c r="D82" s="514"/>
      <c r="E82" s="515"/>
      <c r="F82" s="507"/>
      <c r="G82" s="514"/>
      <c r="H82" s="528"/>
      <c r="I82" s="507"/>
      <c r="J82" s="514"/>
      <c r="K82" s="528"/>
      <c r="L82" s="507"/>
      <c r="M82" s="514"/>
      <c r="N82" s="528"/>
      <c r="O82" s="507"/>
      <c r="P82" s="514"/>
      <c r="Q82" s="528"/>
      <c r="R82" s="507"/>
      <c r="S82" s="514"/>
      <c r="T82" s="528"/>
      <c r="U82" s="507"/>
      <c r="V82" s="514"/>
      <c r="W82" s="528"/>
      <c r="X82" s="507"/>
      <c r="Y82" s="514"/>
      <c r="Z82" s="528"/>
      <c r="AA82" s="507"/>
      <c r="AB82" s="514"/>
      <c r="AC82" s="528"/>
      <c r="AD82" s="507"/>
      <c r="AE82" s="514"/>
      <c r="AF82" s="528"/>
      <c r="AG82" s="507"/>
      <c r="AH82" s="514"/>
      <c r="AI82" s="528"/>
      <c r="AJ82" s="507"/>
      <c r="AK82" s="514"/>
      <c r="AL82" s="528"/>
      <c r="AM82" s="507"/>
      <c r="AN82" s="514"/>
      <c r="AO82" s="528"/>
      <c r="AP82" s="38"/>
      <c r="AQ82" s="38"/>
      <c r="AR82" s="38"/>
      <c r="AS82" s="38"/>
      <c r="AT82" s="38"/>
      <c r="AU82" s="38"/>
      <c r="AV82" s="38"/>
      <c r="AW82" s="38"/>
      <c r="AX82" s="38"/>
      <c r="AY82" s="38"/>
      <c r="AZ82" s="38"/>
      <c r="BA82" s="38"/>
      <c r="BB82" s="38"/>
      <c r="BC82" s="38"/>
      <c r="BD82" s="38"/>
      <c r="BE82" s="38"/>
      <c r="BF82" s="38"/>
      <c r="BG82" s="38"/>
      <c r="BH82" s="38"/>
      <c r="BI82" s="38"/>
    </row>
    <row r="83" spans="1:61" ht="15.75" customHeight="1">
      <c r="A83" s="36" t="str">
        <f t="shared" si="0"/>
        <v>Véhicules neufs[...]</v>
      </c>
      <c r="B83" s="507" t="s">
        <v>55</v>
      </c>
      <c r="C83" s="507"/>
      <c r="D83" s="514"/>
      <c r="E83" s="515"/>
      <c r="F83" s="507"/>
      <c r="G83" s="514"/>
      <c r="H83" s="528"/>
      <c r="I83" s="507"/>
      <c r="J83" s="514"/>
      <c r="K83" s="528"/>
      <c r="L83" s="507"/>
      <c r="M83" s="514"/>
      <c r="N83" s="528"/>
      <c r="O83" s="507"/>
      <c r="P83" s="514"/>
      <c r="Q83" s="528"/>
      <c r="R83" s="507"/>
      <c r="S83" s="514"/>
      <c r="T83" s="528"/>
      <c r="U83" s="507"/>
      <c r="V83" s="514"/>
      <c r="W83" s="528"/>
      <c r="X83" s="507"/>
      <c r="Y83" s="514"/>
      <c r="Z83" s="528"/>
      <c r="AA83" s="507"/>
      <c r="AB83" s="514"/>
      <c r="AC83" s="528"/>
      <c r="AD83" s="507"/>
      <c r="AE83" s="514"/>
      <c r="AF83" s="528"/>
      <c r="AG83" s="507"/>
      <c r="AH83" s="514"/>
      <c r="AI83" s="528"/>
      <c r="AJ83" s="507"/>
      <c r="AK83" s="514"/>
      <c r="AL83" s="528"/>
      <c r="AM83" s="507"/>
      <c r="AN83" s="514"/>
      <c r="AO83" s="528"/>
      <c r="AP83" s="38"/>
      <c r="AQ83" s="38"/>
      <c r="AR83" s="38"/>
      <c r="AS83" s="38"/>
      <c r="AT83" s="38"/>
      <c r="AU83" s="38"/>
      <c r="AV83" s="38"/>
      <c r="AW83" s="38"/>
      <c r="AX83" s="38"/>
      <c r="AY83" s="38"/>
      <c r="AZ83" s="38"/>
      <c r="BA83" s="38"/>
      <c r="BB83" s="38"/>
      <c r="BC83" s="38"/>
      <c r="BD83" s="38"/>
      <c r="BE83" s="38"/>
      <c r="BF83" s="38"/>
      <c r="BG83" s="38"/>
      <c r="BH83" s="38"/>
      <c r="BI83" s="38"/>
    </row>
    <row r="84" spans="1:61" ht="15.75" customHeight="1">
      <c r="A84" s="36" t="str">
        <f t="shared" si="0"/>
        <v>Véhicules neufs[...]</v>
      </c>
      <c r="B84" s="507" t="s">
        <v>55</v>
      </c>
      <c r="C84" s="507"/>
      <c r="D84" s="514"/>
      <c r="E84" s="515"/>
      <c r="F84" s="507"/>
      <c r="G84" s="514"/>
      <c r="H84" s="528"/>
      <c r="I84" s="507"/>
      <c r="J84" s="514"/>
      <c r="K84" s="528"/>
      <c r="L84" s="507"/>
      <c r="M84" s="514"/>
      <c r="N84" s="528"/>
      <c r="O84" s="507"/>
      <c r="P84" s="514"/>
      <c r="Q84" s="528"/>
      <c r="R84" s="507"/>
      <c r="S84" s="514"/>
      <c r="T84" s="528"/>
      <c r="U84" s="507"/>
      <c r="V84" s="514"/>
      <c r="W84" s="528"/>
      <c r="X84" s="507"/>
      <c r="Y84" s="514"/>
      <c r="Z84" s="528"/>
      <c r="AA84" s="507"/>
      <c r="AB84" s="514"/>
      <c r="AC84" s="528"/>
      <c r="AD84" s="507"/>
      <c r="AE84" s="514"/>
      <c r="AF84" s="528"/>
      <c r="AG84" s="507"/>
      <c r="AH84" s="514"/>
      <c r="AI84" s="528"/>
      <c r="AJ84" s="507"/>
      <c r="AK84" s="514"/>
      <c r="AL84" s="528"/>
      <c r="AM84" s="507"/>
      <c r="AN84" s="514"/>
      <c r="AO84" s="528"/>
      <c r="AP84" s="38"/>
      <c r="AQ84" s="38"/>
      <c r="AR84" s="38"/>
      <c r="AS84" s="38"/>
      <c r="AT84" s="38"/>
      <c r="AU84" s="38"/>
      <c r="AV84" s="38"/>
      <c r="AW84" s="38"/>
      <c r="AX84" s="38"/>
      <c r="AY84" s="38"/>
      <c r="AZ84" s="38"/>
      <c r="BA84" s="38"/>
      <c r="BB84" s="38"/>
      <c r="BC84" s="38"/>
      <c r="BD84" s="38"/>
      <c r="BE84" s="38"/>
      <c r="BF84" s="38"/>
      <c r="BG84" s="38"/>
      <c r="BH84" s="38"/>
      <c r="BI84" s="38"/>
    </row>
    <row r="85" spans="1:61" ht="15.75" customHeight="1">
      <c r="A85" s="36" t="str">
        <f t="shared" si="0"/>
        <v>Véhicules neufsFrais administration</v>
      </c>
      <c r="B85" s="507" t="s">
        <v>145</v>
      </c>
      <c r="C85" s="507"/>
      <c r="D85" s="514"/>
      <c r="E85" s="515"/>
      <c r="F85" s="507"/>
      <c r="G85" s="514"/>
      <c r="H85" s="528"/>
      <c r="I85" s="507"/>
      <c r="J85" s="514"/>
      <c r="K85" s="528"/>
      <c r="L85" s="507"/>
      <c r="M85" s="514"/>
      <c r="N85" s="528"/>
      <c r="O85" s="507"/>
      <c r="P85" s="514"/>
      <c r="Q85" s="528"/>
      <c r="R85" s="507"/>
      <c r="S85" s="514"/>
      <c r="T85" s="528"/>
      <c r="U85" s="507"/>
      <c r="V85" s="514"/>
      <c r="W85" s="528"/>
      <c r="X85" s="507"/>
      <c r="Y85" s="514"/>
      <c r="Z85" s="528"/>
      <c r="AA85" s="507"/>
      <c r="AB85" s="514"/>
      <c r="AC85" s="528"/>
      <c r="AD85" s="507"/>
      <c r="AE85" s="514"/>
      <c r="AF85" s="528"/>
      <c r="AG85" s="507"/>
      <c r="AH85" s="514"/>
      <c r="AI85" s="528"/>
      <c r="AJ85" s="507"/>
      <c r="AK85" s="514"/>
      <c r="AL85" s="528"/>
      <c r="AM85" s="507"/>
      <c r="AN85" s="514"/>
      <c r="AO85" s="528"/>
      <c r="AP85" s="38"/>
      <c r="AQ85" s="38"/>
      <c r="AR85" s="38"/>
      <c r="AS85" s="38"/>
      <c r="AT85" s="38"/>
      <c r="AU85" s="38"/>
      <c r="AV85" s="38"/>
      <c r="AW85" s="38"/>
      <c r="AX85" s="38"/>
      <c r="AY85" s="38"/>
      <c r="AZ85" s="38"/>
      <c r="BA85" s="38"/>
      <c r="BB85" s="38"/>
      <c r="BC85" s="38"/>
      <c r="BD85" s="38"/>
      <c r="BE85" s="38"/>
      <c r="BF85" s="38"/>
      <c r="BG85" s="38"/>
      <c r="BH85" s="38"/>
      <c r="BI85" s="38"/>
    </row>
    <row r="86" spans="1:61" ht="15.75" customHeight="1">
      <c r="A86" s="36" t="str">
        <f t="shared" si="0"/>
        <v>Véhicules neufsAUTRES REVENUS</v>
      </c>
      <c r="B86" s="783" t="s">
        <v>146</v>
      </c>
      <c r="C86" s="539"/>
      <c r="D86" s="784"/>
      <c r="E86" s="540"/>
      <c r="F86" s="539"/>
      <c r="G86" s="784"/>
      <c r="H86" s="540"/>
      <c r="I86" s="539"/>
      <c r="J86" s="784"/>
      <c r="K86" s="540"/>
      <c r="L86" s="539"/>
      <c r="M86" s="784"/>
      <c r="N86" s="540"/>
      <c r="O86" s="539"/>
      <c r="P86" s="784"/>
      <c r="Q86" s="540"/>
      <c r="R86" s="539"/>
      <c r="S86" s="784"/>
      <c r="T86" s="540"/>
      <c r="U86" s="539"/>
      <c r="V86" s="784"/>
      <c r="W86" s="540"/>
      <c r="X86" s="539"/>
      <c r="Y86" s="784"/>
      <c r="Z86" s="540"/>
      <c r="AA86" s="539"/>
      <c r="AB86" s="784"/>
      <c r="AC86" s="540"/>
      <c r="AD86" s="539"/>
      <c r="AE86" s="784"/>
      <c r="AF86" s="540"/>
      <c r="AG86" s="539"/>
      <c r="AH86" s="784"/>
      <c r="AI86" s="540"/>
      <c r="AJ86" s="539"/>
      <c r="AK86" s="784"/>
      <c r="AL86" s="540"/>
      <c r="AM86" s="539"/>
      <c r="AN86" s="784"/>
      <c r="AO86" s="540"/>
      <c r="AP86" s="38"/>
      <c r="AQ86" s="38"/>
      <c r="AR86" s="38"/>
      <c r="AS86" s="38"/>
      <c r="AT86" s="38"/>
      <c r="AU86" s="38"/>
      <c r="AV86" s="38"/>
      <c r="AW86" s="38"/>
      <c r="AX86" s="38"/>
      <c r="AY86" s="38"/>
      <c r="AZ86" s="38"/>
      <c r="BA86" s="38"/>
      <c r="BB86" s="38"/>
      <c r="BC86" s="38"/>
      <c r="BD86" s="38"/>
      <c r="BE86" s="38"/>
      <c r="BF86" s="38"/>
      <c r="BG86" s="38"/>
      <c r="BH86" s="38"/>
      <c r="BI86" s="38"/>
    </row>
    <row r="87" spans="1:61" ht="15.75" customHeight="1">
      <c r="A87" s="36" t="str">
        <f t="shared" si="0"/>
        <v>Véhicules neufs</v>
      </c>
      <c r="B87" s="522"/>
      <c r="C87" s="541"/>
      <c r="D87" s="542"/>
      <c r="E87" s="543"/>
      <c r="F87" s="541"/>
      <c r="G87" s="542"/>
      <c r="H87" s="543"/>
      <c r="I87" s="541"/>
      <c r="J87" s="542"/>
      <c r="K87" s="543"/>
      <c r="L87" s="541"/>
      <c r="M87" s="542"/>
      <c r="N87" s="543"/>
      <c r="O87" s="541"/>
      <c r="P87" s="542"/>
      <c r="Q87" s="543"/>
      <c r="R87" s="541"/>
      <c r="S87" s="542"/>
      <c r="T87" s="543"/>
      <c r="U87" s="541"/>
      <c r="V87" s="542"/>
      <c r="W87" s="543"/>
      <c r="X87" s="541"/>
      <c r="Y87" s="542"/>
      <c r="Z87" s="543"/>
      <c r="AA87" s="541"/>
      <c r="AB87" s="542"/>
      <c r="AC87" s="543"/>
      <c r="AD87" s="541"/>
      <c r="AE87" s="542"/>
      <c r="AF87" s="543"/>
      <c r="AG87" s="541"/>
      <c r="AH87" s="542"/>
      <c r="AI87" s="543"/>
      <c r="AJ87" s="541"/>
      <c r="AK87" s="542"/>
      <c r="AL87" s="543"/>
      <c r="AM87" s="541"/>
      <c r="AN87" s="542"/>
      <c r="AO87" s="543"/>
      <c r="AP87" s="38"/>
      <c r="AQ87" s="38"/>
      <c r="AR87" s="38"/>
      <c r="AS87" s="38"/>
      <c r="AT87" s="38"/>
      <c r="AU87" s="38"/>
      <c r="AV87" s="38"/>
      <c r="AW87" s="38"/>
      <c r="AX87" s="38"/>
      <c r="AY87" s="38"/>
      <c r="AZ87" s="38"/>
      <c r="BA87" s="38"/>
      <c r="BB87" s="38"/>
      <c r="BC87" s="38"/>
      <c r="BD87" s="38"/>
      <c r="BE87" s="38"/>
      <c r="BF87" s="38"/>
      <c r="BG87" s="38"/>
      <c r="BH87" s="38"/>
      <c r="BI87" s="38"/>
    </row>
    <row r="88" spans="1:61" ht="15.75" customHeight="1">
      <c r="A88" s="36" t="str">
        <f t="shared" si="0"/>
        <v>Véhicules neufsPROFIT DÉPARTEMENTAL</v>
      </c>
      <c r="B88" s="785" t="s">
        <v>147</v>
      </c>
      <c r="C88" s="786"/>
      <c r="D88" s="787"/>
      <c r="E88" s="788"/>
      <c r="F88" s="786"/>
      <c r="G88" s="789"/>
      <c r="H88" s="788"/>
      <c r="I88" s="786"/>
      <c r="J88" s="789"/>
      <c r="K88" s="788"/>
      <c r="L88" s="786"/>
      <c r="M88" s="789"/>
      <c r="N88" s="788"/>
      <c r="O88" s="786"/>
      <c r="P88" s="789"/>
      <c r="Q88" s="788"/>
      <c r="R88" s="786"/>
      <c r="S88" s="789"/>
      <c r="T88" s="788"/>
      <c r="U88" s="786"/>
      <c r="V88" s="789"/>
      <c r="W88" s="788"/>
      <c r="X88" s="786"/>
      <c r="Y88" s="789"/>
      <c r="Z88" s="788"/>
      <c r="AA88" s="786"/>
      <c r="AB88" s="789"/>
      <c r="AC88" s="788"/>
      <c r="AD88" s="786"/>
      <c r="AE88" s="789"/>
      <c r="AF88" s="788"/>
      <c r="AG88" s="786"/>
      <c r="AH88" s="789"/>
      <c r="AI88" s="788"/>
      <c r="AJ88" s="786"/>
      <c r="AK88" s="789"/>
      <c r="AL88" s="788"/>
      <c r="AM88" s="786"/>
      <c r="AN88" s="789"/>
      <c r="AO88" s="788"/>
      <c r="AP88" s="38"/>
      <c r="AQ88" s="38"/>
      <c r="AR88" s="38"/>
      <c r="AS88" s="38"/>
      <c r="AT88" s="38"/>
      <c r="AU88" s="38"/>
      <c r="AV88" s="38"/>
      <c r="AW88" s="38"/>
      <c r="AX88" s="38"/>
      <c r="AY88" s="38"/>
      <c r="AZ88" s="38"/>
      <c r="BA88" s="38"/>
      <c r="BB88" s="38"/>
      <c r="BC88" s="38"/>
      <c r="BD88" s="38"/>
      <c r="BE88" s="38"/>
      <c r="BF88" s="38"/>
      <c r="BG88" s="38"/>
      <c r="BH88" s="38"/>
      <c r="BI88" s="38"/>
    </row>
    <row r="89" spans="1:61" ht="15.75" customHeight="1">
      <c r="A89" s="36"/>
      <c r="B89" s="544"/>
      <c r="C89" s="544"/>
      <c r="D89" s="544"/>
      <c r="E89" s="545"/>
      <c r="F89" s="544"/>
      <c r="G89" s="544"/>
      <c r="H89" s="545"/>
      <c r="I89" s="544"/>
      <c r="J89" s="544"/>
      <c r="K89" s="545"/>
      <c r="L89" s="544"/>
      <c r="M89" s="544"/>
      <c r="N89" s="545"/>
      <c r="O89" s="544"/>
      <c r="P89" s="544"/>
      <c r="Q89" s="545"/>
      <c r="R89" s="544"/>
      <c r="S89" s="544"/>
      <c r="T89" s="545"/>
      <c r="U89" s="544"/>
      <c r="V89" s="544"/>
      <c r="W89" s="545"/>
      <c r="X89" s="544"/>
      <c r="Y89" s="544"/>
      <c r="Z89" s="545"/>
      <c r="AA89" s="544"/>
      <c r="AB89" s="544"/>
      <c r="AC89" s="545"/>
      <c r="AD89" s="544"/>
      <c r="AE89" s="544"/>
      <c r="AF89" s="545"/>
      <c r="AG89" s="544"/>
      <c r="AH89" s="544"/>
      <c r="AI89" s="545"/>
      <c r="AJ89" s="544"/>
      <c r="AK89" s="544"/>
      <c r="AL89" s="545"/>
      <c r="AM89" s="544"/>
      <c r="AN89" s="544"/>
      <c r="AO89" s="545"/>
      <c r="AP89" s="56"/>
      <c r="AQ89" s="56"/>
      <c r="AR89" s="56"/>
      <c r="AS89" s="56"/>
      <c r="AT89" s="56"/>
      <c r="AU89" s="56"/>
      <c r="AV89" s="56"/>
      <c r="AW89" s="56"/>
      <c r="AX89" s="56"/>
      <c r="AY89" s="56"/>
      <c r="AZ89" s="56"/>
      <c r="BA89" s="56"/>
      <c r="BB89" s="56"/>
      <c r="BC89" s="56"/>
      <c r="BD89" s="56"/>
      <c r="BE89" s="56"/>
      <c r="BF89" s="56"/>
      <c r="BG89" s="56"/>
      <c r="BH89" s="56"/>
      <c r="BI89" s="56"/>
    </row>
    <row r="90" spans="1:61" ht="15.75" customHeight="1">
      <c r="A90" s="36"/>
      <c r="B90" s="544"/>
      <c r="C90" s="544"/>
      <c r="D90" s="544"/>
      <c r="E90" s="544"/>
      <c r="F90" s="544"/>
      <c r="G90" s="544"/>
      <c r="H90" s="544"/>
      <c r="I90" s="544"/>
      <c r="J90" s="544"/>
      <c r="K90" s="544"/>
      <c r="L90" s="544"/>
      <c r="M90" s="544"/>
      <c r="N90" s="544"/>
      <c r="O90" s="544"/>
      <c r="P90" s="544"/>
      <c r="Q90" s="544"/>
      <c r="R90" s="544"/>
      <c r="S90" s="544"/>
      <c r="T90" s="544"/>
      <c r="U90" s="544"/>
      <c r="V90" s="544"/>
      <c r="W90" s="544"/>
      <c r="X90" s="544"/>
      <c r="Y90" s="544"/>
      <c r="Z90" s="544"/>
      <c r="AA90" s="544"/>
      <c r="AB90" s="544"/>
      <c r="AC90" s="544"/>
      <c r="AD90" s="544"/>
      <c r="AE90" s="544"/>
      <c r="AF90" s="544"/>
      <c r="AG90" s="544"/>
      <c r="AH90" s="544"/>
      <c r="AI90" s="544"/>
      <c r="AJ90" s="544"/>
      <c r="AK90" s="544"/>
      <c r="AL90" s="544"/>
      <c r="AM90" s="544"/>
      <c r="AN90" s="544"/>
      <c r="AO90" s="544"/>
      <c r="AP90" s="56"/>
      <c r="AQ90" s="56"/>
      <c r="AR90" s="56"/>
      <c r="AS90" s="56"/>
      <c r="AT90" s="56"/>
      <c r="AU90" s="56"/>
      <c r="AV90" s="56"/>
      <c r="AW90" s="56"/>
      <c r="AX90" s="56"/>
      <c r="AY90" s="56"/>
      <c r="AZ90" s="56"/>
      <c r="BA90" s="56"/>
      <c r="BB90" s="56"/>
      <c r="BC90" s="56"/>
      <c r="BD90" s="56"/>
      <c r="BE90" s="56"/>
      <c r="BF90" s="56"/>
      <c r="BG90" s="56"/>
      <c r="BH90" s="56"/>
      <c r="BI90" s="56"/>
    </row>
    <row r="91" spans="1:61" ht="15.75" customHeight="1">
      <c r="A91" s="36"/>
      <c r="B91" s="546"/>
      <c r="C91" s="546"/>
      <c r="D91" s="546"/>
      <c r="E91" s="546"/>
      <c r="F91" s="546"/>
      <c r="G91" s="546"/>
      <c r="H91" s="546"/>
      <c r="I91" s="546"/>
      <c r="J91" s="546"/>
      <c r="K91" s="546"/>
      <c r="L91" s="546"/>
      <c r="M91" s="546"/>
      <c r="N91" s="546"/>
      <c r="O91" s="546"/>
      <c r="P91" s="546"/>
      <c r="Q91" s="546"/>
      <c r="R91" s="546"/>
      <c r="S91" s="546"/>
      <c r="T91" s="546"/>
      <c r="U91" s="546"/>
      <c r="V91" s="546"/>
      <c r="W91" s="546"/>
      <c r="X91" s="546"/>
      <c r="Y91" s="546"/>
      <c r="Z91" s="546"/>
      <c r="AA91" s="546"/>
      <c r="AB91" s="546"/>
      <c r="AC91" s="546"/>
      <c r="AD91" s="546"/>
      <c r="AE91" s="546"/>
      <c r="AF91" s="546"/>
      <c r="AG91" s="546"/>
      <c r="AH91" s="546"/>
      <c r="AI91" s="546"/>
      <c r="AJ91" s="546"/>
      <c r="AK91" s="546"/>
      <c r="AL91" s="546"/>
      <c r="AM91" s="546"/>
      <c r="AN91" s="546"/>
      <c r="AO91" s="546"/>
      <c r="AP91" s="35"/>
      <c r="AQ91" s="35"/>
      <c r="AR91" s="35"/>
      <c r="AS91" s="35"/>
      <c r="AT91" s="35"/>
      <c r="AU91" s="35"/>
      <c r="AV91" s="35"/>
      <c r="AW91" s="35"/>
      <c r="AX91" s="35"/>
      <c r="AY91" s="35"/>
      <c r="AZ91" s="35"/>
      <c r="BA91" s="35"/>
      <c r="BB91" s="35"/>
      <c r="BC91" s="35"/>
      <c r="BD91" s="35"/>
      <c r="BE91" s="35"/>
      <c r="BF91" s="35"/>
      <c r="BG91" s="35"/>
      <c r="BH91" s="35"/>
      <c r="BI91" s="35"/>
    </row>
    <row r="92" spans="1:61" ht="15.75" customHeight="1">
      <c r="A92" s="36"/>
      <c r="B92" s="790" t="str">
        <f>B4</f>
        <v>Budget 2025</v>
      </c>
      <c r="C92" s="547" t="s">
        <v>148</v>
      </c>
      <c r="D92" s="547"/>
      <c r="E92" s="547"/>
      <c r="F92" s="547"/>
      <c r="G92" s="547"/>
      <c r="H92" s="547"/>
      <c r="I92" s="547"/>
      <c r="J92" s="547"/>
      <c r="K92" s="547"/>
      <c r="L92" s="547"/>
      <c r="M92" s="547"/>
      <c r="N92" s="547"/>
      <c r="O92" s="547"/>
      <c r="P92" s="547"/>
      <c r="Q92" s="547"/>
      <c r="R92" s="547"/>
      <c r="S92" s="547"/>
      <c r="T92" s="547"/>
      <c r="U92" s="547"/>
      <c r="V92" s="547"/>
      <c r="W92" s="547"/>
      <c r="X92" s="547"/>
      <c r="Y92" s="547"/>
      <c r="Z92" s="547"/>
      <c r="AA92" s="547"/>
      <c r="AB92" s="547"/>
      <c r="AC92" s="547"/>
      <c r="AD92" s="547"/>
      <c r="AE92" s="547"/>
      <c r="AF92" s="547"/>
      <c r="AG92" s="547"/>
      <c r="AH92" s="547"/>
      <c r="AI92" s="547"/>
      <c r="AJ92" s="547"/>
      <c r="AK92" s="547"/>
      <c r="AL92" s="547"/>
      <c r="AM92" s="547"/>
      <c r="AN92" s="547"/>
      <c r="AO92" s="547"/>
      <c r="AP92" s="33"/>
      <c r="AQ92" s="33"/>
      <c r="AR92" s="33"/>
      <c r="AS92" s="33"/>
      <c r="AT92" s="33"/>
      <c r="AU92" s="33"/>
      <c r="AV92" s="33"/>
      <c r="AW92" s="33"/>
      <c r="AX92" s="33"/>
      <c r="AY92" s="33"/>
      <c r="AZ92" s="33"/>
      <c r="BA92" s="33"/>
      <c r="BB92" s="33"/>
      <c r="BC92" s="33"/>
      <c r="BD92" s="33"/>
      <c r="BE92" s="33"/>
      <c r="BF92" s="33"/>
      <c r="BG92" s="33"/>
      <c r="BH92" s="33"/>
      <c r="BI92" s="33"/>
    </row>
    <row r="93" spans="1:61" ht="15.75" customHeight="1">
      <c r="A93" s="36"/>
      <c r="B93" s="791"/>
      <c r="C93" s="546"/>
      <c r="D93" s="546"/>
      <c r="E93" s="546"/>
      <c r="F93" s="546"/>
      <c r="G93" s="546"/>
      <c r="H93" s="546"/>
      <c r="I93" s="546"/>
      <c r="J93" s="546"/>
      <c r="K93" s="546"/>
      <c r="L93" s="546"/>
      <c r="M93" s="546"/>
      <c r="N93" s="546"/>
      <c r="O93" s="546"/>
      <c r="P93" s="546"/>
      <c r="Q93" s="546"/>
      <c r="R93" s="546"/>
      <c r="S93" s="546"/>
      <c r="T93" s="546"/>
      <c r="U93" s="546"/>
      <c r="V93" s="546"/>
      <c r="W93" s="546"/>
      <c r="X93" s="546"/>
      <c r="Y93" s="546"/>
      <c r="Z93" s="546"/>
      <c r="AA93" s="546"/>
      <c r="AB93" s="546"/>
      <c r="AC93" s="546"/>
      <c r="AD93" s="546"/>
      <c r="AE93" s="546"/>
      <c r="AF93" s="546"/>
      <c r="AG93" s="546"/>
      <c r="AH93" s="546"/>
      <c r="AI93" s="546"/>
      <c r="AJ93" s="546"/>
      <c r="AK93" s="546"/>
      <c r="AL93" s="546"/>
      <c r="AM93" s="546"/>
      <c r="AN93" s="546"/>
      <c r="AO93" s="546"/>
      <c r="AP93" s="35"/>
      <c r="AQ93" s="35"/>
      <c r="AR93" s="35"/>
      <c r="AS93" s="35"/>
      <c r="AT93" s="35"/>
      <c r="AU93" s="35"/>
      <c r="AV93" s="35"/>
      <c r="AW93" s="35"/>
      <c r="AX93" s="35"/>
      <c r="AY93" s="35"/>
      <c r="AZ93" s="35"/>
      <c r="BA93" s="35"/>
      <c r="BB93" s="35"/>
      <c r="BC93" s="35"/>
      <c r="BD93" s="35"/>
      <c r="BE93" s="35"/>
      <c r="BF93" s="35"/>
      <c r="BG93" s="35"/>
      <c r="BH93" s="35"/>
      <c r="BI93" s="35"/>
    </row>
    <row r="94" spans="1:61" ht="15.75" customHeight="1">
      <c r="A94" s="36"/>
      <c r="B94" s="666" t="s">
        <v>2</v>
      </c>
      <c r="C94" s="1052">
        <v>2021</v>
      </c>
      <c r="D94" s="1053"/>
      <c r="E94" s="1054"/>
      <c r="F94" s="492" t="s">
        <v>6</v>
      </c>
      <c r="G94" s="493"/>
      <c r="H94" s="494"/>
      <c r="I94" s="492" t="s">
        <v>8</v>
      </c>
      <c r="J94" s="493"/>
      <c r="K94" s="494"/>
      <c r="L94" s="492" t="s">
        <v>9</v>
      </c>
      <c r="M94" s="493"/>
      <c r="N94" s="494"/>
      <c r="O94" s="492" t="s">
        <v>10</v>
      </c>
      <c r="P94" s="493"/>
      <c r="Q94" s="494"/>
      <c r="R94" s="492" t="s">
        <v>11</v>
      </c>
      <c r="S94" s="493"/>
      <c r="T94" s="494"/>
      <c r="U94" s="492" t="s">
        <v>12</v>
      </c>
      <c r="V94" s="493"/>
      <c r="W94" s="494"/>
      <c r="X94" s="492" t="s">
        <v>14</v>
      </c>
      <c r="Y94" s="493"/>
      <c r="Z94" s="494"/>
      <c r="AA94" s="492" t="s">
        <v>15</v>
      </c>
      <c r="AB94" s="493"/>
      <c r="AC94" s="494"/>
      <c r="AD94" s="492" t="s">
        <v>17</v>
      </c>
      <c r="AE94" s="493"/>
      <c r="AF94" s="494"/>
      <c r="AG94" s="492" t="s">
        <v>18</v>
      </c>
      <c r="AH94" s="493"/>
      <c r="AI94" s="494"/>
      <c r="AJ94" s="492" t="s">
        <v>19</v>
      </c>
      <c r="AK94" s="493"/>
      <c r="AL94" s="494"/>
      <c r="AM94" s="492" t="s">
        <v>5</v>
      </c>
      <c r="AN94" s="493"/>
      <c r="AO94" s="494"/>
      <c r="AP94" s="38"/>
      <c r="AQ94" s="38"/>
      <c r="AR94" s="38"/>
      <c r="AS94" s="38"/>
      <c r="AT94" s="38"/>
      <c r="AU94" s="38"/>
      <c r="AV94" s="38"/>
      <c r="AW94" s="38"/>
      <c r="AX94" s="38"/>
      <c r="AY94" s="38"/>
      <c r="AZ94" s="38"/>
      <c r="BA94" s="38"/>
      <c r="BB94" s="38"/>
      <c r="BC94" s="38"/>
      <c r="BD94" s="38"/>
      <c r="BE94" s="38"/>
      <c r="BF94" s="38"/>
      <c r="BG94" s="38"/>
      <c r="BH94" s="38"/>
      <c r="BI94" s="38"/>
    </row>
    <row r="95" spans="1:61" ht="15.75" customHeight="1">
      <c r="A95" s="36"/>
      <c r="B95" s="507"/>
      <c r="C95" s="548" t="s">
        <v>89</v>
      </c>
      <c r="D95" s="525" t="s">
        <v>90</v>
      </c>
      <c r="E95" s="549" t="s">
        <v>91</v>
      </c>
      <c r="F95" s="548" t="s">
        <v>89</v>
      </c>
      <c r="G95" s="525" t="s">
        <v>90</v>
      </c>
      <c r="H95" s="549" t="s">
        <v>91</v>
      </c>
      <c r="I95" s="548" t="s">
        <v>89</v>
      </c>
      <c r="J95" s="525" t="s">
        <v>90</v>
      </c>
      <c r="K95" s="549" t="s">
        <v>91</v>
      </c>
      <c r="L95" s="548" t="s">
        <v>89</v>
      </c>
      <c r="M95" s="525" t="s">
        <v>90</v>
      </c>
      <c r="N95" s="549" t="s">
        <v>91</v>
      </c>
      <c r="O95" s="548" t="s">
        <v>89</v>
      </c>
      <c r="P95" s="525" t="s">
        <v>90</v>
      </c>
      <c r="Q95" s="549" t="s">
        <v>91</v>
      </c>
      <c r="R95" s="548" t="s">
        <v>89</v>
      </c>
      <c r="S95" s="525" t="s">
        <v>90</v>
      </c>
      <c r="T95" s="549" t="s">
        <v>91</v>
      </c>
      <c r="U95" s="548" t="s">
        <v>89</v>
      </c>
      <c r="V95" s="525" t="s">
        <v>90</v>
      </c>
      <c r="W95" s="549" t="s">
        <v>91</v>
      </c>
      <c r="X95" s="548" t="s">
        <v>89</v>
      </c>
      <c r="Y95" s="525" t="s">
        <v>90</v>
      </c>
      <c r="Z95" s="549" t="s">
        <v>91</v>
      </c>
      <c r="AA95" s="548" t="s">
        <v>89</v>
      </c>
      <c r="AB95" s="525" t="s">
        <v>90</v>
      </c>
      <c r="AC95" s="549" t="s">
        <v>91</v>
      </c>
      <c r="AD95" s="548" t="s">
        <v>89</v>
      </c>
      <c r="AE95" s="525" t="s">
        <v>90</v>
      </c>
      <c r="AF95" s="549" t="s">
        <v>91</v>
      </c>
      <c r="AG95" s="548" t="s">
        <v>89</v>
      </c>
      <c r="AH95" s="525" t="s">
        <v>90</v>
      </c>
      <c r="AI95" s="549" t="s">
        <v>91</v>
      </c>
      <c r="AJ95" s="548" t="s">
        <v>89</v>
      </c>
      <c r="AK95" s="525" t="s">
        <v>90</v>
      </c>
      <c r="AL95" s="549" t="s">
        <v>91</v>
      </c>
      <c r="AM95" s="548" t="s">
        <v>89</v>
      </c>
      <c r="AN95" s="525" t="s">
        <v>90</v>
      </c>
      <c r="AO95" s="549" t="s">
        <v>91</v>
      </c>
      <c r="AP95" s="38"/>
      <c r="AQ95" s="38"/>
      <c r="AR95" s="38"/>
      <c r="AS95" s="38"/>
      <c r="AT95" s="38"/>
      <c r="AU95" s="38"/>
      <c r="AV95" s="38"/>
      <c r="AW95" s="38"/>
      <c r="AX95" s="38"/>
      <c r="AY95" s="38"/>
      <c r="AZ95" s="38"/>
      <c r="BA95" s="38"/>
      <c r="BB95" s="38"/>
      <c r="BC95" s="38"/>
      <c r="BD95" s="38"/>
      <c r="BE95" s="38"/>
      <c r="BF95" s="38"/>
      <c r="BG95" s="38"/>
      <c r="BH95" s="38"/>
      <c r="BI95" s="38"/>
    </row>
    <row r="96" spans="1:61" ht="15.75" customHeight="1">
      <c r="A96" s="36" t="str">
        <f t="shared" ref="A96:A168" si="1">+$C$92&amp;B96</f>
        <v>Véhicules usagésVentes nettes</v>
      </c>
      <c r="B96" s="533" t="s">
        <v>92</v>
      </c>
      <c r="C96" s="498"/>
      <c r="D96" s="499"/>
      <c r="E96" s="500"/>
      <c r="F96" s="498"/>
      <c r="G96" s="499"/>
      <c r="H96" s="550"/>
      <c r="I96" s="498"/>
      <c r="J96" s="499"/>
      <c r="K96" s="550"/>
      <c r="L96" s="498"/>
      <c r="M96" s="499"/>
      <c r="N96" s="550"/>
      <c r="O96" s="498"/>
      <c r="P96" s="499"/>
      <c r="Q96" s="550"/>
      <c r="R96" s="498"/>
      <c r="S96" s="499"/>
      <c r="T96" s="550"/>
      <c r="U96" s="498"/>
      <c r="V96" s="499"/>
      <c r="W96" s="550"/>
      <c r="X96" s="498"/>
      <c r="Y96" s="499"/>
      <c r="Z96" s="550"/>
      <c r="AA96" s="498"/>
      <c r="AB96" s="499"/>
      <c r="AC96" s="550"/>
      <c r="AD96" s="498"/>
      <c r="AE96" s="499"/>
      <c r="AF96" s="550"/>
      <c r="AG96" s="498"/>
      <c r="AH96" s="499"/>
      <c r="AI96" s="550"/>
      <c r="AJ96" s="498"/>
      <c r="AK96" s="499"/>
      <c r="AL96" s="550"/>
      <c r="AM96" s="498"/>
      <c r="AN96" s="499"/>
      <c r="AO96" s="550"/>
      <c r="AP96" s="38"/>
      <c r="AQ96" s="38"/>
      <c r="AR96" s="38"/>
      <c r="AS96" s="38"/>
      <c r="AT96" s="38"/>
      <c r="AU96" s="38"/>
      <c r="AV96" s="38"/>
      <c r="AW96" s="38"/>
      <c r="AX96" s="38"/>
      <c r="AY96" s="38"/>
      <c r="AZ96" s="38"/>
      <c r="BA96" s="38"/>
      <c r="BB96" s="38"/>
      <c r="BC96" s="38"/>
      <c r="BD96" s="38"/>
      <c r="BE96" s="38"/>
      <c r="BF96" s="38"/>
      <c r="BG96" s="38"/>
      <c r="BH96" s="38"/>
      <c r="BI96" s="38"/>
    </row>
    <row r="97" spans="1:61" ht="15.75" customHeight="1">
      <c r="A97" s="36" t="str">
        <f t="shared" si="1"/>
        <v>Véhicules usagésCertifié</v>
      </c>
      <c r="B97" s="507" t="s">
        <v>149</v>
      </c>
      <c r="C97" s="502"/>
      <c r="D97" s="503"/>
      <c r="E97" s="504"/>
      <c r="F97" s="505"/>
      <c r="G97" s="503"/>
      <c r="H97" s="506"/>
      <c r="I97" s="505"/>
      <c r="J97" s="503"/>
      <c r="K97" s="506"/>
      <c r="L97" s="505"/>
      <c r="M97" s="503"/>
      <c r="N97" s="506"/>
      <c r="O97" s="505"/>
      <c r="P97" s="503"/>
      <c r="Q97" s="506"/>
      <c r="R97" s="505"/>
      <c r="S97" s="503"/>
      <c r="T97" s="506"/>
      <c r="U97" s="505"/>
      <c r="V97" s="503"/>
      <c r="W97" s="506"/>
      <c r="X97" s="505"/>
      <c r="Y97" s="503"/>
      <c r="Z97" s="506"/>
      <c r="AA97" s="505"/>
      <c r="AB97" s="503"/>
      <c r="AC97" s="506"/>
      <c r="AD97" s="505"/>
      <c r="AE97" s="503"/>
      <c r="AF97" s="506"/>
      <c r="AG97" s="505"/>
      <c r="AH97" s="503"/>
      <c r="AI97" s="506"/>
      <c r="AJ97" s="505"/>
      <c r="AK97" s="503"/>
      <c r="AL97" s="506"/>
      <c r="AM97" s="505"/>
      <c r="AN97" s="503"/>
      <c r="AO97" s="506"/>
      <c r="AP97" s="38"/>
      <c r="AQ97" s="38"/>
      <c r="AR97" s="38"/>
      <c r="AS97" s="38"/>
      <c r="AT97" s="38"/>
      <c r="AU97" s="38"/>
      <c r="AV97" s="38"/>
      <c r="AW97" s="38"/>
      <c r="AX97" s="38"/>
      <c r="AY97" s="38"/>
      <c r="AZ97" s="38"/>
      <c r="BA97" s="38"/>
      <c r="BB97" s="38"/>
      <c r="BC97" s="38"/>
      <c r="BD97" s="38"/>
      <c r="BE97" s="38"/>
      <c r="BF97" s="38"/>
      <c r="BG97" s="38"/>
      <c r="BH97" s="38"/>
      <c r="BI97" s="38"/>
    </row>
    <row r="98" spans="1:61" ht="15.75" customHeight="1">
      <c r="A98" s="36" t="str">
        <f t="shared" si="1"/>
        <v>Véhicules usagésNon Certifié</v>
      </c>
      <c r="B98" s="507" t="s">
        <v>150</v>
      </c>
      <c r="C98" s="502"/>
      <c r="D98" s="503"/>
      <c r="E98" s="504"/>
      <c r="F98" s="505"/>
      <c r="G98" s="503"/>
      <c r="H98" s="506"/>
      <c r="I98" s="505"/>
      <c r="J98" s="503"/>
      <c r="K98" s="506"/>
      <c r="L98" s="505"/>
      <c r="M98" s="503"/>
      <c r="N98" s="506"/>
      <c r="O98" s="505"/>
      <c r="P98" s="503"/>
      <c r="Q98" s="506"/>
      <c r="R98" s="505"/>
      <c r="S98" s="503"/>
      <c r="T98" s="506"/>
      <c r="U98" s="505"/>
      <c r="V98" s="503"/>
      <c r="W98" s="506"/>
      <c r="X98" s="505"/>
      <c r="Y98" s="503"/>
      <c r="Z98" s="506"/>
      <c r="AA98" s="505"/>
      <c r="AB98" s="503"/>
      <c r="AC98" s="506"/>
      <c r="AD98" s="505"/>
      <c r="AE98" s="503"/>
      <c r="AF98" s="506"/>
      <c r="AG98" s="505"/>
      <c r="AH98" s="503"/>
      <c r="AI98" s="506"/>
      <c r="AJ98" s="505"/>
      <c r="AK98" s="503"/>
      <c r="AL98" s="506"/>
      <c r="AM98" s="505"/>
      <c r="AN98" s="503"/>
      <c r="AO98" s="506"/>
      <c r="AP98" s="38"/>
      <c r="AQ98" s="38"/>
      <c r="AR98" s="38"/>
      <c r="AS98" s="38"/>
      <c r="AT98" s="38"/>
      <c r="AU98" s="38"/>
      <c r="AV98" s="38"/>
      <c r="AW98" s="38"/>
      <c r="AX98" s="38"/>
      <c r="AY98" s="38"/>
      <c r="AZ98" s="38"/>
      <c r="BA98" s="38"/>
      <c r="BB98" s="38"/>
      <c r="BC98" s="38"/>
      <c r="BD98" s="38"/>
      <c r="BE98" s="38"/>
      <c r="BF98" s="38"/>
      <c r="BG98" s="38"/>
      <c r="BH98" s="38"/>
      <c r="BI98" s="38"/>
    </row>
    <row r="99" spans="1:61" ht="15.75" customHeight="1">
      <c r="A99" s="36" t="str">
        <f t="shared" si="1"/>
        <v>Véhicules usagésAutres Marques</v>
      </c>
      <c r="B99" s="507" t="s">
        <v>1081</v>
      </c>
      <c r="C99" s="502"/>
      <c r="D99" s="503"/>
      <c r="E99" s="504"/>
      <c r="F99" s="505"/>
      <c r="G99" s="503"/>
      <c r="H99" s="506"/>
      <c r="I99" s="505"/>
      <c r="J99" s="503"/>
      <c r="K99" s="506"/>
      <c r="L99" s="505"/>
      <c r="M99" s="503"/>
      <c r="N99" s="506"/>
      <c r="O99" s="505"/>
      <c r="P99" s="503"/>
      <c r="Q99" s="506"/>
      <c r="R99" s="505"/>
      <c r="S99" s="503"/>
      <c r="T99" s="506"/>
      <c r="U99" s="505"/>
      <c r="V99" s="503"/>
      <c r="W99" s="506"/>
      <c r="X99" s="505"/>
      <c r="Y99" s="503"/>
      <c r="Z99" s="506"/>
      <c r="AA99" s="505"/>
      <c r="AB99" s="503"/>
      <c r="AC99" s="506"/>
      <c r="AD99" s="505"/>
      <c r="AE99" s="503"/>
      <c r="AF99" s="506"/>
      <c r="AG99" s="505"/>
      <c r="AH99" s="503"/>
      <c r="AI99" s="506"/>
      <c r="AJ99" s="505"/>
      <c r="AK99" s="503"/>
      <c r="AL99" s="506"/>
      <c r="AM99" s="505"/>
      <c r="AN99" s="503"/>
      <c r="AO99" s="506"/>
      <c r="AP99" s="38"/>
      <c r="AQ99" s="38"/>
      <c r="AR99" s="38"/>
      <c r="AS99" s="38"/>
      <c r="AT99" s="38"/>
      <c r="AU99" s="38"/>
      <c r="AV99" s="38"/>
      <c r="AW99" s="38"/>
      <c r="AX99" s="38"/>
      <c r="AY99" s="38"/>
      <c r="AZ99" s="38"/>
      <c r="BA99" s="38"/>
      <c r="BB99" s="38"/>
      <c r="BC99" s="38"/>
      <c r="BD99" s="38"/>
      <c r="BE99" s="38"/>
      <c r="BF99" s="38"/>
      <c r="BG99" s="38"/>
      <c r="BH99" s="38"/>
      <c r="BI99" s="38"/>
    </row>
    <row r="100" spans="1:61" ht="15.75" customHeight="1">
      <c r="A100" s="36" t="str">
        <f t="shared" si="1"/>
        <v>Véhicules usagésTotal Usagés</v>
      </c>
      <c r="B100" s="760" t="s">
        <v>151</v>
      </c>
      <c r="C100" s="761"/>
      <c r="D100" s="762"/>
      <c r="E100" s="763"/>
      <c r="F100" s="761"/>
      <c r="G100" s="762"/>
      <c r="H100" s="763"/>
      <c r="I100" s="761"/>
      <c r="J100" s="762"/>
      <c r="K100" s="763"/>
      <c r="L100" s="761"/>
      <c r="M100" s="762"/>
      <c r="N100" s="763"/>
      <c r="O100" s="761"/>
      <c r="P100" s="762"/>
      <c r="Q100" s="763"/>
      <c r="R100" s="761"/>
      <c r="S100" s="762"/>
      <c r="T100" s="763"/>
      <c r="U100" s="761"/>
      <c r="V100" s="762"/>
      <c r="W100" s="763"/>
      <c r="X100" s="761"/>
      <c r="Y100" s="762"/>
      <c r="Z100" s="763"/>
      <c r="AA100" s="761"/>
      <c r="AB100" s="762"/>
      <c r="AC100" s="763"/>
      <c r="AD100" s="761"/>
      <c r="AE100" s="762"/>
      <c r="AF100" s="763"/>
      <c r="AG100" s="761"/>
      <c r="AH100" s="762"/>
      <c r="AI100" s="763"/>
      <c r="AJ100" s="761"/>
      <c r="AK100" s="762"/>
      <c r="AL100" s="763"/>
      <c r="AM100" s="761"/>
      <c r="AN100" s="762"/>
      <c r="AO100" s="763"/>
      <c r="AP100" s="38"/>
      <c r="AQ100" s="38"/>
      <c r="AR100" s="38"/>
      <c r="AS100" s="38"/>
      <c r="AT100" s="38"/>
      <c r="AU100" s="38"/>
      <c r="AV100" s="38"/>
      <c r="AW100" s="38"/>
      <c r="AX100" s="38"/>
      <c r="AY100" s="38"/>
      <c r="AZ100" s="38"/>
      <c r="BA100" s="38"/>
      <c r="BB100" s="38"/>
      <c r="BC100" s="38"/>
      <c r="BD100" s="38"/>
      <c r="BE100" s="38"/>
      <c r="BF100" s="38"/>
      <c r="BG100" s="38"/>
      <c r="BH100" s="38"/>
      <c r="BI100" s="38"/>
    </row>
    <row r="101" spans="1:61" ht="15.75" customHeight="1">
      <c r="A101" s="36" t="str">
        <f t="shared" si="1"/>
        <v>Véhicules usagés</v>
      </c>
      <c r="B101" s="507"/>
      <c r="C101" s="507"/>
      <c r="D101" s="514"/>
      <c r="E101" s="508"/>
      <c r="F101" s="507"/>
      <c r="G101" s="514"/>
      <c r="H101" s="508"/>
      <c r="I101" s="507"/>
      <c r="J101" s="514"/>
      <c r="K101" s="508"/>
      <c r="L101" s="507"/>
      <c r="M101" s="514"/>
      <c r="N101" s="508"/>
      <c r="O101" s="507"/>
      <c r="P101" s="514"/>
      <c r="Q101" s="508"/>
      <c r="R101" s="507"/>
      <c r="S101" s="514"/>
      <c r="T101" s="508"/>
      <c r="U101" s="507"/>
      <c r="V101" s="514"/>
      <c r="W101" s="508"/>
      <c r="X101" s="507"/>
      <c r="Y101" s="514"/>
      <c r="Z101" s="508"/>
      <c r="AA101" s="507"/>
      <c r="AB101" s="514"/>
      <c r="AC101" s="508"/>
      <c r="AD101" s="507"/>
      <c r="AE101" s="514"/>
      <c r="AF101" s="508"/>
      <c r="AG101" s="507"/>
      <c r="AH101" s="514"/>
      <c r="AI101" s="508"/>
      <c r="AJ101" s="507"/>
      <c r="AK101" s="514"/>
      <c r="AL101" s="508"/>
      <c r="AM101" s="507"/>
      <c r="AN101" s="514"/>
      <c r="AO101" s="508"/>
      <c r="AP101" s="38"/>
      <c r="AQ101" s="38"/>
      <c r="AR101" s="38"/>
      <c r="AS101" s="38"/>
      <c r="AT101" s="38"/>
      <c r="AU101" s="38"/>
      <c r="AV101" s="38"/>
      <c r="AW101" s="38"/>
      <c r="AX101" s="38"/>
      <c r="AY101" s="38"/>
      <c r="AZ101" s="38"/>
      <c r="BA101" s="38"/>
      <c r="BB101" s="38"/>
      <c r="BC101" s="38"/>
      <c r="BD101" s="38"/>
      <c r="BE101" s="38"/>
      <c r="BF101" s="38"/>
      <c r="BG101" s="38"/>
      <c r="BH101" s="38"/>
      <c r="BI101" s="38"/>
    </row>
    <row r="102" spans="1:61" ht="15.75" customHeight="1">
      <c r="A102" s="36" t="str">
        <f t="shared" si="1"/>
        <v>Véhicules usagés</v>
      </c>
      <c r="B102" s="507"/>
      <c r="C102" s="507"/>
      <c r="D102" s="514"/>
      <c r="E102" s="508"/>
      <c r="F102" s="507"/>
      <c r="G102" s="514"/>
      <c r="H102" s="508"/>
      <c r="I102" s="507"/>
      <c r="J102" s="514"/>
      <c r="K102" s="508"/>
      <c r="L102" s="507"/>
      <c r="M102" s="514"/>
      <c r="N102" s="508"/>
      <c r="O102" s="507"/>
      <c r="P102" s="514"/>
      <c r="Q102" s="508"/>
      <c r="R102" s="507"/>
      <c r="S102" s="514"/>
      <c r="T102" s="508"/>
      <c r="U102" s="507"/>
      <c r="V102" s="514"/>
      <c r="W102" s="508"/>
      <c r="X102" s="507"/>
      <c r="Y102" s="514"/>
      <c r="Z102" s="508"/>
      <c r="AA102" s="507"/>
      <c r="AB102" s="514"/>
      <c r="AC102" s="508"/>
      <c r="AD102" s="507"/>
      <c r="AE102" s="514"/>
      <c r="AF102" s="508"/>
      <c r="AG102" s="507"/>
      <c r="AH102" s="514"/>
      <c r="AI102" s="508"/>
      <c r="AJ102" s="507"/>
      <c r="AK102" s="514"/>
      <c r="AL102" s="508"/>
      <c r="AM102" s="507"/>
      <c r="AN102" s="514"/>
      <c r="AO102" s="508"/>
      <c r="AP102" s="38"/>
      <c r="AQ102" s="38"/>
      <c r="AR102" s="38"/>
      <c r="AS102" s="38"/>
      <c r="AT102" s="38"/>
      <c r="AU102" s="38"/>
      <c r="AV102" s="38"/>
      <c r="AW102" s="38"/>
      <c r="AX102" s="38"/>
      <c r="AY102" s="38"/>
      <c r="AZ102" s="38"/>
      <c r="BA102" s="38"/>
      <c r="BB102" s="38"/>
      <c r="BC102" s="38"/>
      <c r="BD102" s="38"/>
      <c r="BE102" s="38"/>
      <c r="BF102" s="38"/>
      <c r="BG102" s="38"/>
      <c r="BH102" s="38"/>
      <c r="BI102" s="38"/>
    </row>
    <row r="103" spans="1:61" ht="15.75" customHeight="1">
      <c r="A103" s="36" t="str">
        <f t="shared" si="1"/>
        <v>Véhicules usagésVentes au Gros</v>
      </c>
      <c r="B103" s="507" t="s">
        <v>152</v>
      </c>
      <c r="C103" s="502"/>
      <c r="D103" s="503"/>
      <c r="E103" s="504"/>
      <c r="F103" s="505"/>
      <c r="G103" s="503"/>
      <c r="H103" s="506"/>
      <c r="I103" s="505"/>
      <c r="J103" s="503"/>
      <c r="K103" s="506"/>
      <c r="L103" s="505"/>
      <c r="M103" s="503"/>
      <c r="N103" s="506"/>
      <c r="O103" s="505"/>
      <c r="P103" s="503"/>
      <c r="Q103" s="506"/>
      <c r="R103" s="505"/>
      <c r="S103" s="503"/>
      <c r="T103" s="506"/>
      <c r="U103" s="505"/>
      <c r="V103" s="503"/>
      <c r="W103" s="506"/>
      <c r="X103" s="505"/>
      <c r="Y103" s="503"/>
      <c r="Z103" s="506"/>
      <c r="AA103" s="505"/>
      <c r="AB103" s="503"/>
      <c r="AC103" s="506"/>
      <c r="AD103" s="505"/>
      <c r="AE103" s="503"/>
      <c r="AF103" s="506"/>
      <c r="AG103" s="505"/>
      <c r="AH103" s="503"/>
      <c r="AI103" s="506"/>
      <c r="AJ103" s="505"/>
      <c r="AK103" s="503"/>
      <c r="AL103" s="506"/>
      <c r="AM103" s="505"/>
      <c r="AN103" s="503"/>
      <c r="AO103" s="506"/>
      <c r="AP103" s="38"/>
      <c r="AQ103" s="38"/>
      <c r="AR103" s="38"/>
      <c r="AS103" s="38"/>
      <c r="AT103" s="38"/>
      <c r="AU103" s="38"/>
      <c r="AV103" s="38"/>
      <c r="AW103" s="38"/>
      <c r="AX103" s="38"/>
      <c r="AY103" s="38"/>
      <c r="AZ103" s="38"/>
      <c r="BA103" s="38"/>
      <c r="BB103" s="38"/>
      <c r="BC103" s="38"/>
      <c r="BD103" s="38"/>
      <c r="BE103" s="38"/>
      <c r="BF103" s="38"/>
      <c r="BG103" s="38"/>
      <c r="BH103" s="38"/>
      <c r="BI103" s="38"/>
    </row>
    <row r="104" spans="1:61" ht="15.75" customHeight="1">
      <c r="A104" s="36" t="str">
        <f t="shared" si="1"/>
        <v>Véhicules usagés</v>
      </c>
      <c r="B104" s="533"/>
      <c r="C104" s="551"/>
      <c r="D104" s="552"/>
      <c r="E104" s="553"/>
      <c r="F104" s="551"/>
      <c r="G104" s="552"/>
      <c r="H104" s="553"/>
      <c r="I104" s="551"/>
      <c r="J104" s="552"/>
      <c r="K104" s="553"/>
      <c r="L104" s="551"/>
      <c r="M104" s="552"/>
      <c r="N104" s="553"/>
      <c r="O104" s="551"/>
      <c r="P104" s="552"/>
      <c r="Q104" s="553"/>
      <c r="R104" s="551"/>
      <c r="S104" s="552"/>
      <c r="T104" s="553"/>
      <c r="U104" s="551"/>
      <c r="V104" s="552"/>
      <c r="W104" s="553"/>
      <c r="X104" s="551"/>
      <c r="Y104" s="552"/>
      <c r="Z104" s="553"/>
      <c r="AA104" s="551"/>
      <c r="AB104" s="552"/>
      <c r="AC104" s="553"/>
      <c r="AD104" s="551"/>
      <c r="AE104" s="552"/>
      <c r="AF104" s="553"/>
      <c r="AG104" s="551"/>
      <c r="AH104" s="552"/>
      <c r="AI104" s="553"/>
      <c r="AJ104" s="551"/>
      <c r="AK104" s="552"/>
      <c r="AL104" s="553"/>
      <c r="AM104" s="551"/>
      <c r="AN104" s="552"/>
      <c r="AO104" s="553"/>
      <c r="AP104" s="38"/>
      <c r="AQ104" s="38"/>
      <c r="AR104" s="38"/>
      <c r="AS104" s="38"/>
      <c r="AT104" s="38"/>
      <c r="AU104" s="38"/>
      <c r="AV104" s="38"/>
      <c r="AW104" s="38"/>
      <c r="AX104" s="38"/>
      <c r="AY104" s="38"/>
      <c r="AZ104" s="38"/>
      <c r="BA104" s="38"/>
      <c r="BB104" s="38"/>
      <c r="BC104" s="38"/>
      <c r="BD104" s="38"/>
      <c r="BE104" s="38"/>
      <c r="BF104" s="38"/>
      <c r="BG104" s="38"/>
      <c r="BH104" s="38"/>
      <c r="BI104" s="38"/>
    </row>
    <row r="105" spans="1:61" ht="15.75" customHeight="1">
      <c r="A105" s="36" t="str">
        <f t="shared" si="1"/>
        <v>Véhicules usagésRev. Finances</v>
      </c>
      <c r="B105" s="507" t="s">
        <v>101</v>
      </c>
      <c r="C105" s="502"/>
      <c r="D105" s="503"/>
      <c r="E105" s="504"/>
      <c r="F105" s="505"/>
      <c r="G105" s="503"/>
      <c r="H105" s="506"/>
      <c r="I105" s="505"/>
      <c r="J105" s="503"/>
      <c r="K105" s="506"/>
      <c r="L105" s="505"/>
      <c r="M105" s="503"/>
      <c r="N105" s="506"/>
      <c r="O105" s="505"/>
      <c r="P105" s="503"/>
      <c r="Q105" s="506"/>
      <c r="R105" s="505"/>
      <c r="S105" s="503"/>
      <c r="T105" s="506"/>
      <c r="U105" s="505"/>
      <c r="V105" s="503"/>
      <c r="W105" s="506"/>
      <c r="X105" s="505"/>
      <c r="Y105" s="503"/>
      <c r="Z105" s="506"/>
      <c r="AA105" s="505"/>
      <c r="AB105" s="503"/>
      <c r="AC105" s="506"/>
      <c r="AD105" s="505"/>
      <c r="AE105" s="503"/>
      <c r="AF105" s="506"/>
      <c r="AG105" s="505"/>
      <c r="AH105" s="503"/>
      <c r="AI105" s="506"/>
      <c r="AJ105" s="505"/>
      <c r="AK105" s="503"/>
      <c r="AL105" s="506"/>
      <c r="AM105" s="505"/>
      <c r="AN105" s="503"/>
      <c r="AO105" s="506"/>
      <c r="AP105" s="38"/>
      <c r="AQ105" s="38"/>
      <c r="AR105" s="38"/>
      <c r="AS105" s="38"/>
      <c r="AT105" s="38"/>
      <c r="AU105" s="38"/>
      <c r="AV105" s="38"/>
      <c r="AW105" s="38"/>
      <c r="AX105" s="38"/>
      <c r="AY105" s="38"/>
      <c r="AZ105" s="38"/>
      <c r="BA105" s="38"/>
      <c r="BB105" s="38"/>
      <c r="BC105" s="38"/>
      <c r="BD105" s="38"/>
      <c r="BE105" s="38"/>
      <c r="BF105" s="38"/>
      <c r="BG105" s="38"/>
      <c r="BH105" s="38"/>
      <c r="BI105" s="38"/>
    </row>
    <row r="106" spans="1:61" ht="15.75" customHeight="1">
      <c r="A106" s="36" t="str">
        <f t="shared" si="1"/>
        <v>Véhicules usagésRev. Protections</v>
      </c>
      <c r="B106" s="507" t="s">
        <v>102</v>
      </c>
      <c r="C106" s="502"/>
      <c r="D106" s="503"/>
      <c r="E106" s="504"/>
      <c r="F106" s="505"/>
      <c r="G106" s="503"/>
      <c r="H106" s="506"/>
      <c r="I106" s="505"/>
      <c r="J106" s="503"/>
      <c r="K106" s="506"/>
      <c r="L106" s="505"/>
      <c r="M106" s="503"/>
      <c r="N106" s="506"/>
      <c r="O106" s="505"/>
      <c r="P106" s="503"/>
      <c r="Q106" s="506"/>
      <c r="R106" s="505"/>
      <c r="S106" s="503"/>
      <c r="T106" s="506"/>
      <c r="U106" s="505"/>
      <c r="V106" s="503"/>
      <c r="W106" s="506"/>
      <c r="X106" s="505"/>
      <c r="Y106" s="503"/>
      <c r="Z106" s="506"/>
      <c r="AA106" s="505"/>
      <c r="AB106" s="503"/>
      <c r="AC106" s="506"/>
      <c r="AD106" s="505"/>
      <c r="AE106" s="503"/>
      <c r="AF106" s="506"/>
      <c r="AG106" s="505"/>
      <c r="AH106" s="503"/>
      <c r="AI106" s="506"/>
      <c r="AJ106" s="505"/>
      <c r="AK106" s="503"/>
      <c r="AL106" s="506"/>
      <c r="AM106" s="505"/>
      <c r="AN106" s="503"/>
      <c r="AO106" s="506"/>
      <c r="AP106" s="38"/>
      <c r="AQ106" s="38"/>
      <c r="AR106" s="38"/>
      <c r="AS106" s="38"/>
      <c r="AT106" s="38"/>
      <c r="AU106" s="38"/>
      <c r="AV106" s="38"/>
      <c r="AW106" s="38"/>
      <c r="AX106" s="38"/>
      <c r="AY106" s="38"/>
      <c r="AZ106" s="38"/>
      <c r="BA106" s="38"/>
      <c r="BB106" s="38"/>
      <c r="BC106" s="38"/>
      <c r="BD106" s="38"/>
      <c r="BE106" s="38"/>
      <c r="BF106" s="38"/>
      <c r="BG106" s="38"/>
      <c r="BH106" s="38"/>
      <c r="BI106" s="38"/>
    </row>
    <row r="107" spans="1:61" ht="15.75" customHeight="1">
      <c r="A107" s="36" t="str">
        <f t="shared" si="1"/>
        <v>Véhicules usagésRev. Autres</v>
      </c>
      <c r="B107" s="507" t="s">
        <v>103</v>
      </c>
      <c r="C107" s="502"/>
      <c r="D107" s="552"/>
      <c r="E107" s="504"/>
      <c r="F107" s="505"/>
      <c r="G107" s="552"/>
      <c r="H107" s="506"/>
      <c r="I107" s="505"/>
      <c r="J107" s="552"/>
      <c r="K107" s="506"/>
      <c r="L107" s="505"/>
      <c r="M107" s="552"/>
      <c r="N107" s="506"/>
      <c r="O107" s="505"/>
      <c r="P107" s="552"/>
      <c r="Q107" s="506"/>
      <c r="R107" s="505"/>
      <c r="S107" s="552"/>
      <c r="T107" s="506"/>
      <c r="U107" s="505"/>
      <c r="V107" s="552"/>
      <c r="W107" s="506"/>
      <c r="X107" s="505"/>
      <c r="Y107" s="552"/>
      <c r="Z107" s="506"/>
      <c r="AA107" s="505"/>
      <c r="AB107" s="552"/>
      <c r="AC107" s="506"/>
      <c r="AD107" s="505"/>
      <c r="AE107" s="552"/>
      <c r="AF107" s="506"/>
      <c r="AG107" s="505"/>
      <c r="AH107" s="552"/>
      <c r="AI107" s="506"/>
      <c r="AJ107" s="505"/>
      <c r="AK107" s="552"/>
      <c r="AL107" s="506"/>
      <c r="AM107" s="505"/>
      <c r="AN107" s="552"/>
      <c r="AO107" s="506"/>
      <c r="AP107" s="38"/>
      <c r="AQ107" s="38"/>
      <c r="AR107" s="38"/>
      <c r="AS107" s="38"/>
      <c r="AT107" s="38"/>
      <c r="AU107" s="38"/>
      <c r="AV107" s="38"/>
      <c r="AW107" s="38"/>
      <c r="AX107" s="38"/>
      <c r="AY107" s="38"/>
      <c r="AZ107" s="38"/>
      <c r="BA107" s="38"/>
      <c r="BB107" s="38"/>
      <c r="BC107" s="38"/>
      <c r="BD107" s="38"/>
      <c r="BE107" s="38"/>
      <c r="BF107" s="38"/>
      <c r="BG107" s="38"/>
      <c r="BH107" s="38"/>
      <c r="BI107" s="38"/>
    </row>
    <row r="108" spans="1:61" ht="15.75" customHeight="1">
      <c r="A108" s="36" t="str">
        <f t="shared" si="1"/>
        <v>Véhicules usagésTotal F&amp;I</v>
      </c>
      <c r="B108" s="760" t="s">
        <v>104</v>
      </c>
      <c r="C108" s="761"/>
      <c r="D108" s="762"/>
      <c r="E108" s="763"/>
      <c r="F108" s="761"/>
      <c r="G108" s="762"/>
      <c r="H108" s="763"/>
      <c r="I108" s="761"/>
      <c r="J108" s="762"/>
      <c r="K108" s="763"/>
      <c r="L108" s="761"/>
      <c r="M108" s="762"/>
      <c r="N108" s="763"/>
      <c r="O108" s="761"/>
      <c r="P108" s="762"/>
      <c r="Q108" s="763"/>
      <c r="R108" s="761"/>
      <c r="S108" s="762"/>
      <c r="T108" s="763"/>
      <c r="U108" s="761"/>
      <c r="V108" s="762"/>
      <c r="W108" s="763"/>
      <c r="X108" s="761"/>
      <c r="Y108" s="762"/>
      <c r="Z108" s="763"/>
      <c r="AA108" s="761"/>
      <c r="AB108" s="762"/>
      <c r="AC108" s="763"/>
      <c r="AD108" s="761"/>
      <c r="AE108" s="762"/>
      <c r="AF108" s="763"/>
      <c r="AG108" s="761"/>
      <c r="AH108" s="762"/>
      <c r="AI108" s="763"/>
      <c r="AJ108" s="761"/>
      <c r="AK108" s="762"/>
      <c r="AL108" s="763"/>
      <c r="AM108" s="761"/>
      <c r="AN108" s="762"/>
      <c r="AO108" s="763"/>
      <c r="AP108" s="38"/>
      <c r="AQ108" s="38"/>
      <c r="AR108" s="38"/>
      <c r="AS108" s="38"/>
      <c r="AT108" s="38"/>
      <c r="AU108" s="38"/>
      <c r="AV108" s="38"/>
      <c r="AW108" s="38"/>
      <c r="AX108" s="38"/>
      <c r="AY108" s="38"/>
      <c r="AZ108" s="38"/>
      <c r="BA108" s="38"/>
      <c r="BB108" s="38"/>
      <c r="BC108" s="38"/>
      <c r="BD108" s="38"/>
      <c r="BE108" s="38"/>
      <c r="BF108" s="38"/>
      <c r="BG108" s="38"/>
      <c r="BH108" s="38"/>
      <c r="BI108" s="38"/>
    </row>
    <row r="109" spans="1:61" ht="15.75" customHeight="1">
      <c r="A109" s="36" t="str">
        <f t="shared" si="1"/>
        <v>Véhicules usagés</v>
      </c>
      <c r="B109" s="507"/>
      <c r="C109" s="507"/>
      <c r="D109" s="514"/>
      <c r="E109" s="515"/>
      <c r="F109" s="507"/>
      <c r="G109" s="514"/>
      <c r="H109" s="515"/>
      <c r="I109" s="507"/>
      <c r="J109" s="514"/>
      <c r="K109" s="515"/>
      <c r="L109" s="507"/>
      <c r="M109" s="514"/>
      <c r="N109" s="515"/>
      <c r="O109" s="507"/>
      <c r="P109" s="514"/>
      <c r="Q109" s="515"/>
      <c r="R109" s="507"/>
      <c r="S109" s="514"/>
      <c r="T109" s="515"/>
      <c r="U109" s="507"/>
      <c r="V109" s="514"/>
      <c r="W109" s="515"/>
      <c r="X109" s="507"/>
      <c r="Y109" s="514"/>
      <c r="Z109" s="515"/>
      <c r="AA109" s="507"/>
      <c r="AB109" s="514"/>
      <c r="AC109" s="515"/>
      <c r="AD109" s="507"/>
      <c r="AE109" s="514"/>
      <c r="AF109" s="515"/>
      <c r="AG109" s="507"/>
      <c r="AH109" s="514"/>
      <c r="AI109" s="515"/>
      <c r="AJ109" s="507"/>
      <c r="AK109" s="514"/>
      <c r="AL109" s="515"/>
      <c r="AM109" s="507"/>
      <c r="AN109" s="514"/>
      <c r="AO109" s="515"/>
      <c r="AP109" s="38"/>
      <c r="AQ109" s="38"/>
      <c r="AR109" s="38"/>
      <c r="AS109" s="38"/>
      <c r="AT109" s="38"/>
      <c r="AU109" s="38"/>
      <c r="AV109" s="38"/>
      <c r="AW109" s="38"/>
      <c r="AX109" s="38"/>
      <c r="AY109" s="38"/>
      <c r="AZ109" s="38"/>
      <c r="BA109" s="38"/>
      <c r="BB109" s="38"/>
      <c r="BC109" s="38"/>
      <c r="BD109" s="38"/>
      <c r="BE109" s="38"/>
      <c r="BF109" s="38"/>
      <c r="BG109" s="38"/>
      <c r="BH109" s="38"/>
      <c r="BI109" s="38"/>
    </row>
    <row r="110" spans="1:61" ht="15.75" customHeight="1">
      <c r="A110" s="36" t="str">
        <f t="shared" si="1"/>
        <v>Véhicules usagés</v>
      </c>
      <c r="B110" s="507"/>
      <c r="C110" s="507"/>
      <c r="D110" s="514"/>
      <c r="E110" s="515"/>
      <c r="F110" s="507"/>
      <c r="G110" s="514"/>
      <c r="H110" s="515"/>
      <c r="I110" s="507"/>
      <c r="J110" s="514"/>
      <c r="K110" s="515"/>
      <c r="L110" s="507"/>
      <c r="M110" s="514"/>
      <c r="N110" s="515"/>
      <c r="O110" s="507"/>
      <c r="P110" s="514"/>
      <c r="Q110" s="515"/>
      <c r="R110" s="507"/>
      <c r="S110" s="514"/>
      <c r="T110" s="515"/>
      <c r="U110" s="507"/>
      <c r="V110" s="514"/>
      <c r="W110" s="515"/>
      <c r="X110" s="507"/>
      <c r="Y110" s="514"/>
      <c r="Z110" s="515"/>
      <c r="AA110" s="507"/>
      <c r="AB110" s="514"/>
      <c r="AC110" s="515"/>
      <c r="AD110" s="507"/>
      <c r="AE110" s="514"/>
      <c r="AF110" s="515"/>
      <c r="AG110" s="507"/>
      <c r="AH110" s="514"/>
      <c r="AI110" s="515"/>
      <c r="AJ110" s="507"/>
      <c r="AK110" s="514"/>
      <c r="AL110" s="515"/>
      <c r="AM110" s="507"/>
      <c r="AN110" s="514"/>
      <c r="AO110" s="515"/>
      <c r="AP110" s="38"/>
      <c r="AQ110" s="38"/>
      <c r="AR110" s="38"/>
      <c r="AS110" s="38"/>
      <c r="AT110" s="38"/>
      <c r="AU110" s="38"/>
      <c r="AV110" s="38"/>
      <c r="AW110" s="38"/>
      <c r="AX110" s="38"/>
      <c r="AY110" s="38"/>
      <c r="AZ110" s="38"/>
      <c r="BA110" s="38"/>
      <c r="BB110" s="38"/>
      <c r="BC110" s="38"/>
      <c r="BD110" s="38"/>
      <c r="BE110" s="38"/>
      <c r="BF110" s="38"/>
      <c r="BG110" s="38"/>
      <c r="BH110" s="38"/>
      <c r="BI110" s="38"/>
    </row>
    <row r="111" spans="1:61" ht="15.75" customHeight="1">
      <c r="A111" s="36" t="str">
        <f t="shared" si="1"/>
        <v>Véhicules usagésTotal Dépt. Usagés</v>
      </c>
      <c r="B111" s="769" t="s">
        <v>153</v>
      </c>
      <c r="C111" s="516"/>
      <c r="D111" s="517"/>
      <c r="E111" s="518"/>
      <c r="F111" s="516"/>
      <c r="G111" s="517"/>
      <c r="H111" s="518"/>
      <c r="I111" s="516"/>
      <c r="J111" s="517"/>
      <c r="K111" s="518"/>
      <c r="L111" s="516"/>
      <c r="M111" s="517"/>
      <c r="N111" s="518"/>
      <c r="O111" s="516"/>
      <c r="P111" s="517"/>
      <c r="Q111" s="518"/>
      <c r="R111" s="516"/>
      <c r="S111" s="517"/>
      <c r="T111" s="518"/>
      <c r="U111" s="516"/>
      <c r="V111" s="517"/>
      <c r="W111" s="518"/>
      <c r="X111" s="516"/>
      <c r="Y111" s="517"/>
      <c r="Z111" s="518"/>
      <c r="AA111" s="516"/>
      <c r="AB111" s="517"/>
      <c r="AC111" s="518"/>
      <c r="AD111" s="516"/>
      <c r="AE111" s="517"/>
      <c r="AF111" s="518"/>
      <c r="AG111" s="516"/>
      <c r="AH111" s="517"/>
      <c r="AI111" s="518"/>
      <c r="AJ111" s="516"/>
      <c r="AK111" s="517"/>
      <c r="AL111" s="518"/>
      <c r="AM111" s="516"/>
      <c r="AN111" s="517"/>
      <c r="AO111" s="518"/>
      <c r="AP111" s="38"/>
      <c r="AQ111" s="38"/>
      <c r="AR111" s="38"/>
      <c r="AS111" s="38"/>
      <c r="AT111" s="38"/>
      <c r="AU111" s="38"/>
      <c r="AV111" s="38"/>
      <c r="AW111" s="38"/>
      <c r="AX111" s="38"/>
      <c r="AY111" s="38"/>
      <c r="AZ111" s="38"/>
      <c r="BA111" s="38"/>
      <c r="BB111" s="38"/>
      <c r="BC111" s="38"/>
      <c r="BD111" s="38"/>
      <c r="BE111" s="38"/>
      <c r="BF111" s="38"/>
      <c r="BG111" s="38"/>
      <c r="BH111" s="38"/>
      <c r="BI111" s="38"/>
    </row>
    <row r="112" spans="1:61" ht="15.75" customHeight="1">
      <c r="A112" s="36" t="str">
        <f t="shared" si="1"/>
        <v>Véhicules usagés</v>
      </c>
      <c r="B112" s="519"/>
      <c r="C112" s="519"/>
      <c r="D112" s="520"/>
      <c r="E112" s="521"/>
      <c r="F112" s="519"/>
      <c r="G112" s="520"/>
      <c r="H112" s="521"/>
      <c r="I112" s="519"/>
      <c r="J112" s="520"/>
      <c r="K112" s="521"/>
      <c r="L112" s="519"/>
      <c r="M112" s="520"/>
      <c r="N112" s="521"/>
      <c r="O112" s="519"/>
      <c r="P112" s="520"/>
      <c r="Q112" s="521"/>
      <c r="R112" s="519"/>
      <c r="S112" s="520"/>
      <c r="T112" s="521"/>
      <c r="U112" s="519"/>
      <c r="V112" s="520"/>
      <c r="W112" s="521"/>
      <c r="X112" s="519"/>
      <c r="Y112" s="520"/>
      <c r="Z112" s="521"/>
      <c r="AA112" s="519"/>
      <c r="AB112" s="520"/>
      <c r="AC112" s="521"/>
      <c r="AD112" s="519"/>
      <c r="AE112" s="520"/>
      <c r="AF112" s="521"/>
      <c r="AG112" s="519"/>
      <c r="AH112" s="520"/>
      <c r="AI112" s="521"/>
      <c r="AJ112" s="519"/>
      <c r="AK112" s="520"/>
      <c r="AL112" s="521"/>
      <c r="AM112" s="519"/>
      <c r="AN112" s="520"/>
      <c r="AO112" s="521"/>
      <c r="AP112" s="38"/>
      <c r="AQ112" s="38"/>
      <c r="AR112" s="38"/>
      <c r="AS112" s="38"/>
      <c r="AT112" s="38"/>
      <c r="AU112" s="38"/>
      <c r="AV112" s="38"/>
      <c r="AW112" s="38"/>
      <c r="AX112" s="38"/>
      <c r="AY112" s="38"/>
      <c r="AZ112" s="38"/>
      <c r="BA112" s="38"/>
      <c r="BB112" s="38"/>
      <c r="BC112" s="38"/>
      <c r="BD112" s="38"/>
      <c r="BE112" s="38"/>
      <c r="BF112" s="38"/>
      <c r="BG112" s="38"/>
      <c r="BH112" s="38"/>
      <c r="BI112" s="38"/>
    </row>
    <row r="113" spans="1:61" ht="15.75" customHeight="1">
      <c r="A113" s="36" t="str">
        <f t="shared" si="1"/>
        <v>Véhicules usagés</v>
      </c>
      <c r="B113" s="554"/>
      <c r="C113" s="554"/>
      <c r="D113" s="555"/>
      <c r="E113" s="556"/>
      <c r="F113" s="554"/>
      <c r="G113" s="555"/>
      <c r="H113" s="556"/>
      <c r="I113" s="554"/>
      <c r="J113" s="555"/>
      <c r="K113" s="556"/>
      <c r="L113" s="554"/>
      <c r="M113" s="555"/>
      <c r="N113" s="556"/>
      <c r="O113" s="554"/>
      <c r="P113" s="555"/>
      <c r="Q113" s="556"/>
      <c r="R113" s="554"/>
      <c r="S113" s="555"/>
      <c r="T113" s="556"/>
      <c r="U113" s="554"/>
      <c r="V113" s="555"/>
      <c r="W113" s="556"/>
      <c r="X113" s="554"/>
      <c r="Y113" s="555"/>
      <c r="Z113" s="556"/>
      <c r="AA113" s="554"/>
      <c r="AB113" s="555"/>
      <c r="AC113" s="556"/>
      <c r="AD113" s="554"/>
      <c r="AE113" s="555"/>
      <c r="AF113" s="556"/>
      <c r="AG113" s="554"/>
      <c r="AH113" s="555"/>
      <c r="AI113" s="556"/>
      <c r="AJ113" s="554"/>
      <c r="AK113" s="555"/>
      <c r="AL113" s="556"/>
      <c r="AM113" s="554"/>
      <c r="AN113" s="555"/>
      <c r="AO113" s="556"/>
      <c r="AP113" s="38"/>
      <c r="AQ113" s="38"/>
      <c r="AR113" s="38"/>
      <c r="AS113" s="38"/>
      <c r="AT113" s="38"/>
      <c r="AU113" s="38"/>
      <c r="AV113" s="38"/>
      <c r="AW113" s="38"/>
      <c r="AX113" s="38"/>
      <c r="AY113" s="38"/>
      <c r="AZ113" s="38"/>
      <c r="BA113" s="38"/>
      <c r="BB113" s="38"/>
      <c r="BC113" s="38"/>
      <c r="BD113" s="38"/>
      <c r="BE113" s="38"/>
      <c r="BF113" s="38"/>
      <c r="BG113" s="38"/>
      <c r="BH113" s="38"/>
      <c r="BI113" s="38"/>
    </row>
    <row r="114" spans="1:61" ht="15.75" customHeight="1">
      <c r="A114" s="36" t="str">
        <f t="shared" si="1"/>
        <v>Véhicules usagésDEPENSES</v>
      </c>
      <c r="B114" s="770" t="s">
        <v>106</v>
      </c>
      <c r="C114" s="507"/>
      <c r="D114" s="525"/>
      <c r="E114" s="508"/>
      <c r="F114" s="507"/>
      <c r="G114" s="525"/>
      <c r="H114" s="508"/>
      <c r="I114" s="507"/>
      <c r="J114" s="525"/>
      <c r="K114" s="508"/>
      <c r="L114" s="507"/>
      <c r="M114" s="525"/>
      <c r="N114" s="508"/>
      <c r="O114" s="507"/>
      <c r="P114" s="525"/>
      <c r="Q114" s="508"/>
      <c r="R114" s="507"/>
      <c r="S114" s="525"/>
      <c r="T114" s="508"/>
      <c r="U114" s="507"/>
      <c r="V114" s="525"/>
      <c r="W114" s="508"/>
      <c r="X114" s="507"/>
      <c r="Y114" s="525"/>
      <c r="Z114" s="508"/>
      <c r="AA114" s="507"/>
      <c r="AB114" s="525"/>
      <c r="AC114" s="508"/>
      <c r="AD114" s="507"/>
      <c r="AE114" s="525"/>
      <c r="AF114" s="508"/>
      <c r="AG114" s="507"/>
      <c r="AH114" s="525"/>
      <c r="AI114" s="508"/>
      <c r="AJ114" s="507"/>
      <c r="AK114" s="525"/>
      <c r="AL114" s="508"/>
      <c r="AM114" s="507"/>
      <c r="AN114" s="525"/>
      <c r="AO114" s="508"/>
      <c r="AP114" s="38"/>
      <c r="AQ114" s="38"/>
      <c r="AR114" s="38"/>
      <c r="AS114" s="38"/>
      <c r="AT114" s="38"/>
      <c r="AU114" s="38"/>
      <c r="AV114" s="38"/>
      <c r="AW114" s="38"/>
      <c r="AX114" s="38"/>
      <c r="AY114" s="38"/>
      <c r="AZ114" s="38"/>
      <c r="BA114" s="38"/>
      <c r="BB114" s="38"/>
      <c r="BC114" s="38"/>
      <c r="BD114" s="38"/>
      <c r="BE114" s="38"/>
      <c r="BF114" s="38"/>
      <c r="BG114" s="38"/>
      <c r="BH114" s="38"/>
      <c r="BI114" s="38"/>
    </row>
    <row r="115" spans="1:61" ht="15.75" customHeight="1">
      <c r="A115" s="36" t="str">
        <f t="shared" si="1"/>
        <v>Véhicules usagésComm. vendeurs</v>
      </c>
      <c r="B115" s="507" t="s">
        <v>107</v>
      </c>
      <c r="C115" s="792"/>
      <c r="D115" s="527"/>
      <c r="E115" s="515"/>
      <c r="F115" s="792"/>
      <c r="G115" s="527"/>
      <c r="H115" s="528"/>
      <c r="I115" s="792"/>
      <c r="J115" s="527"/>
      <c r="K115" s="528"/>
      <c r="L115" s="792"/>
      <c r="M115" s="527"/>
      <c r="N115" s="528"/>
      <c r="O115" s="792"/>
      <c r="P115" s="527"/>
      <c r="Q115" s="528"/>
      <c r="R115" s="792"/>
      <c r="S115" s="527"/>
      <c r="T115" s="528"/>
      <c r="U115" s="792"/>
      <c r="V115" s="527"/>
      <c r="W115" s="528"/>
      <c r="X115" s="792"/>
      <c r="Y115" s="527"/>
      <c r="Z115" s="528"/>
      <c r="AA115" s="792"/>
      <c r="AB115" s="527"/>
      <c r="AC115" s="528"/>
      <c r="AD115" s="792"/>
      <c r="AE115" s="527"/>
      <c r="AF115" s="528"/>
      <c r="AG115" s="792"/>
      <c r="AH115" s="527"/>
      <c r="AI115" s="528"/>
      <c r="AJ115" s="792"/>
      <c r="AK115" s="527"/>
      <c r="AL115" s="528"/>
      <c r="AM115" s="792"/>
      <c r="AN115" s="527"/>
      <c r="AO115" s="528"/>
      <c r="AP115" s="38"/>
      <c r="AQ115" s="38"/>
      <c r="AR115" s="38"/>
      <c r="AS115" s="38"/>
      <c r="AT115" s="38"/>
      <c r="AU115" s="38"/>
      <c r="AV115" s="38"/>
      <c r="AW115" s="38"/>
      <c r="AX115" s="38"/>
      <c r="AY115" s="38"/>
      <c r="AZ115" s="38"/>
      <c r="BA115" s="38"/>
      <c r="BB115" s="38"/>
      <c r="BC115" s="38"/>
      <c r="BD115" s="38"/>
      <c r="BE115" s="38"/>
      <c r="BF115" s="38"/>
      <c r="BG115" s="38"/>
      <c r="BH115" s="38"/>
      <c r="BI115" s="38"/>
    </row>
    <row r="116" spans="1:61" ht="15.75" customHeight="1">
      <c r="A116" s="36" t="str">
        <f t="shared" si="1"/>
        <v>Véhicules usagésComm. F&amp;I</v>
      </c>
      <c r="B116" s="533" t="s">
        <v>108</v>
      </c>
      <c r="C116" s="529"/>
      <c r="D116" s="530"/>
      <c r="E116" s="531"/>
      <c r="F116" s="529"/>
      <c r="G116" s="530"/>
      <c r="H116" s="532"/>
      <c r="I116" s="529"/>
      <c r="J116" s="530"/>
      <c r="K116" s="532"/>
      <c r="L116" s="529"/>
      <c r="M116" s="530"/>
      <c r="N116" s="532"/>
      <c r="O116" s="529"/>
      <c r="P116" s="530"/>
      <c r="Q116" s="532"/>
      <c r="R116" s="529"/>
      <c r="S116" s="530"/>
      <c r="T116" s="532"/>
      <c r="U116" s="529"/>
      <c r="V116" s="530"/>
      <c r="W116" s="532"/>
      <c r="X116" s="529"/>
      <c r="Y116" s="530"/>
      <c r="Z116" s="532"/>
      <c r="AA116" s="529"/>
      <c r="AB116" s="530"/>
      <c r="AC116" s="532"/>
      <c r="AD116" s="529"/>
      <c r="AE116" s="530"/>
      <c r="AF116" s="532"/>
      <c r="AG116" s="529"/>
      <c r="AH116" s="530"/>
      <c r="AI116" s="532"/>
      <c r="AJ116" s="529"/>
      <c r="AK116" s="530"/>
      <c r="AL116" s="532"/>
      <c r="AM116" s="529"/>
      <c r="AN116" s="530"/>
      <c r="AO116" s="532"/>
      <c r="AP116" s="38"/>
      <c r="AQ116" s="38"/>
      <c r="AR116" s="38"/>
      <c r="AS116" s="38"/>
      <c r="AT116" s="38"/>
      <c r="AU116" s="38"/>
      <c r="AV116" s="38"/>
      <c r="AW116" s="38"/>
      <c r="AX116" s="38"/>
      <c r="AY116" s="38"/>
      <c r="AZ116" s="38"/>
      <c r="BA116" s="38"/>
      <c r="BB116" s="38"/>
      <c r="BC116" s="38"/>
      <c r="BD116" s="38"/>
      <c r="BE116" s="38"/>
      <c r="BF116" s="38"/>
      <c r="BG116" s="38"/>
      <c r="BH116" s="38"/>
      <c r="BI116" s="38"/>
    </row>
    <row r="117" spans="1:61" ht="15.75" customHeight="1">
      <c r="A117" s="36" t="str">
        <f t="shared" si="1"/>
        <v>Véhicules usagésFrais de livraison</v>
      </c>
      <c r="B117" s="507" t="s">
        <v>109</v>
      </c>
      <c r="C117" s="507"/>
      <c r="D117" s="527"/>
      <c r="E117" s="515"/>
      <c r="F117" s="507"/>
      <c r="G117" s="527"/>
      <c r="H117" s="528"/>
      <c r="I117" s="507"/>
      <c r="J117" s="527"/>
      <c r="K117" s="528"/>
      <c r="L117" s="507"/>
      <c r="M117" s="527"/>
      <c r="N117" s="528"/>
      <c r="O117" s="507"/>
      <c r="P117" s="527"/>
      <c r="Q117" s="528"/>
      <c r="R117" s="507"/>
      <c r="S117" s="527"/>
      <c r="T117" s="528"/>
      <c r="U117" s="507"/>
      <c r="V117" s="527"/>
      <c r="W117" s="528"/>
      <c r="X117" s="507"/>
      <c r="Y117" s="527"/>
      <c r="Z117" s="528"/>
      <c r="AA117" s="507"/>
      <c r="AB117" s="527"/>
      <c r="AC117" s="528"/>
      <c r="AD117" s="507"/>
      <c r="AE117" s="527"/>
      <c r="AF117" s="528"/>
      <c r="AG117" s="507"/>
      <c r="AH117" s="527"/>
      <c r="AI117" s="528"/>
      <c r="AJ117" s="507"/>
      <c r="AK117" s="527"/>
      <c r="AL117" s="528"/>
      <c r="AM117" s="507"/>
      <c r="AN117" s="527"/>
      <c r="AO117" s="528"/>
      <c r="AP117" s="38"/>
      <c r="AQ117" s="38"/>
      <c r="AR117" s="38"/>
      <c r="AS117" s="38"/>
      <c r="AT117" s="38"/>
      <c r="AU117" s="38"/>
      <c r="AV117" s="38"/>
      <c r="AW117" s="38"/>
      <c r="AX117" s="38"/>
      <c r="AY117" s="38"/>
      <c r="AZ117" s="38"/>
      <c r="BA117" s="38"/>
      <c r="BB117" s="38"/>
      <c r="BC117" s="38"/>
      <c r="BD117" s="38"/>
      <c r="BE117" s="38"/>
      <c r="BF117" s="38"/>
      <c r="BG117" s="38"/>
      <c r="BH117" s="38"/>
      <c r="BI117" s="38"/>
    </row>
    <row r="118" spans="1:61" ht="15.75" customHeight="1">
      <c r="A118" s="36" t="str">
        <f t="shared" si="1"/>
        <v>Véhicules usagésService gratuit 1</v>
      </c>
      <c r="B118" s="507" t="s">
        <v>110</v>
      </c>
      <c r="C118" s="507"/>
      <c r="D118" s="527"/>
      <c r="E118" s="515"/>
      <c r="F118" s="507"/>
      <c r="G118" s="527"/>
      <c r="H118" s="528"/>
      <c r="I118" s="507"/>
      <c r="J118" s="527"/>
      <c r="K118" s="528"/>
      <c r="L118" s="507"/>
      <c r="M118" s="527"/>
      <c r="N118" s="528"/>
      <c r="O118" s="507"/>
      <c r="P118" s="527"/>
      <c r="Q118" s="528"/>
      <c r="R118" s="507"/>
      <c r="S118" s="527"/>
      <c r="T118" s="528"/>
      <c r="U118" s="507"/>
      <c r="V118" s="527"/>
      <c r="W118" s="528"/>
      <c r="X118" s="507"/>
      <c r="Y118" s="527"/>
      <c r="Z118" s="528"/>
      <c r="AA118" s="507"/>
      <c r="AB118" s="527"/>
      <c r="AC118" s="528"/>
      <c r="AD118" s="507"/>
      <c r="AE118" s="527"/>
      <c r="AF118" s="528"/>
      <c r="AG118" s="507"/>
      <c r="AH118" s="527"/>
      <c r="AI118" s="528"/>
      <c r="AJ118" s="507"/>
      <c r="AK118" s="527"/>
      <c r="AL118" s="528"/>
      <c r="AM118" s="507"/>
      <c r="AN118" s="527"/>
      <c r="AO118" s="528"/>
      <c r="AP118" s="38"/>
      <c r="AQ118" s="38"/>
      <c r="AR118" s="38"/>
      <c r="AS118" s="38"/>
      <c r="AT118" s="38"/>
      <c r="AU118" s="38"/>
      <c r="AV118" s="38"/>
      <c r="AW118" s="38"/>
      <c r="AX118" s="38"/>
      <c r="AY118" s="38"/>
      <c r="AZ118" s="38"/>
      <c r="BA118" s="38"/>
      <c r="BB118" s="38"/>
      <c r="BC118" s="38"/>
      <c r="BD118" s="38"/>
      <c r="BE118" s="38"/>
      <c r="BF118" s="38"/>
      <c r="BG118" s="38"/>
      <c r="BH118" s="38"/>
      <c r="BI118" s="38"/>
    </row>
    <row r="119" spans="1:61" ht="15.75" customHeight="1">
      <c r="A119" s="36" t="str">
        <f t="shared" si="1"/>
        <v>Véhicules usagésEntretien stock</v>
      </c>
      <c r="B119" s="533" t="s">
        <v>111</v>
      </c>
      <c r="C119" s="533"/>
      <c r="D119" s="530"/>
      <c r="E119" s="531"/>
      <c r="F119" s="533"/>
      <c r="G119" s="530"/>
      <c r="H119" s="532"/>
      <c r="I119" s="533"/>
      <c r="J119" s="530"/>
      <c r="K119" s="532"/>
      <c r="L119" s="533"/>
      <c r="M119" s="530"/>
      <c r="N119" s="532"/>
      <c r="O119" s="533"/>
      <c r="P119" s="530"/>
      <c r="Q119" s="532"/>
      <c r="R119" s="533"/>
      <c r="S119" s="530"/>
      <c r="T119" s="532"/>
      <c r="U119" s="533"/>
      <c r="V119" s="530"/>
      <c r="W119" s="532"/>
      <c r="X119" s="533"/>
      <c r="Y119" s="530"/>
      <c r="Z119" s="532"/>
      <c r="AA119" s="533"/>
      <c r="AB119" s="530"/>
      <c r="AC119" s="532"/>
      <c r="AD119" s="533"/>
      <c r="AE119" s="530"/>
      <c r="AF119" s="532"/>
      <c r="AG119" s="533"/>
      <c r="AH119" s="530"/>
      <c r="AI119" s="532"/>
      <c r="AJ119" s="533"/>
      <c r="AK119" s="530"/>
      <c r="AL119" s="532"/>
      <c r="AM119" s="533"/>
      <c r="AN119" s="530"/>
      <c r="AO119" s="532"/>
      <c r="AP119" s="38"/>
      <c r="AQ119" s="38"/>
      <c r="AR119" s="38"/>
      <c r="AS119" s="38"/>
      <c r="AT119" s="38"/>
      <c r="AU119" s="38"/>
      <c r="AV119" s="38"/>
      <c r="AW119" s="38"/>
      <c r="AX119" s="38"/>
      <c r="AY119" s="38"/>
      <c r="AZ119" s="38"/>
      <c r="BA119" s="38"/>
      <c r="BB119" s="38"/>
      <c r="BC119" s="38"/>
      <c r="BD119" s="38"/>
      <c r="BE119" s="38"/>
      <c r="BF119" s="38"/>
      <c r="BG119" s="38"/>
      <c r="BH119" s="38"/>
      <c r="BI119" s="38"/>
    </row>
    <row r="120" spans="1:61" ht="15.75" customHeight="1">
      <c r="A120" s="36" t="str">
        <f t="shared" si="1"/>
        <v>Véhicules usagésPublicité 1</v>
      </c>
      <c r="B120" s="507" t="s">
        <v>112</v>
      </c>
      <c r="C120" s="507"/>
      <c r="D120" s="527"/>
      <c r="E120" s="515"/>
      <c r="F120" s="507"/>
      <c r="G120" s="527"/>
      <c r="H120" s="528"/>
      <c r="I120" s="507"/>
      <c r="J120" s="527"/>
      <c r="K120" s="528"/>
      <c r="L120" s="507"/>
      <c r="M120" s="527"/>
      <c r="N120" s="528"/>
      <c r="O120" s="507"/>
      <c r="P120" s="527"/>
      <c r="Q120" s="528"/>
      <c r="R120" s="507"/>
      <c r="S120" s="527"/>
      <c r="T120" s="528"/>
      <c r="U120" s="507"/>
      <c r="V120" s="527"/>
      <c r="W120" s="528"/>
      <c r="X120" s="507"/>
      <c r="Y120" s="527"/>
      <c r="Z120" s="528"/>
      <c r="AA120" s="507"/>
      <c r="AB120" s="527"/>
      <c r="AC120" s="528"/>
      <c r="AD120" s="507"/>
      <c r="AE120" s="527"/>
      <c r="AF120" s="528"/>
      <c r="AG120" s="507"/>
      <c r="AH120" s="527"/>
      <c r="AI120" s="528"/>
      <c r="AJ120" s="507"/>
      <c r="AK120" s="527"/>
      <c r="AL120" s="528"/>
      <c r="AM120" s="507"/>
      <c r="AN120" s="527"/>
      <c r="AO120" s="528"/>
      <c r="AP120" s="38"/>
      <c r="AQ120" s="38"/>
      <c r="AR120" s="38"/>
      <c r="AS120" s="38"/>
      <c r="AT120" s="38"/>
      <c r="AU120" s="38"/>
      <c r="AV120" s="38"/>
      <c r="AW120" s="38"/>
      <c r="AX120" s="38"/>
      <c r="AY120" s="38"/>
      <c r="AZ120" s="38"/>
      <c r="BA120" s="38"/>
      <c r="BB120" s="38"/>
      <c r="BC120" s="38"/>
      <c r="BD120" s="38"/>
      <c r="BE120" s="38"/>
      <c r="BF120" s="38"/>
      <c r="BG120" s="38"/>
      <c r="BH120" s="38"/>
      <c r="BI120" s="38"/>
    </row>
    <row r="121" spans="1:61" ht="15.75" customHeight="1">
      <c r="A121" s="36" t="str">
        <f t="shared" si="1"/>
        <v>Véhicules usagésIntérêt de gros</v>
      </c>
      <c r="B121" s="507" t="s">
        <v>113</v>
      </c>
      <c r="C121" s="507"/>
      <c r="D121" s="527"/>
      <c r="E121" s="515"/>
      <c r="F121" s="507"/>
      <c r="G121" s="527"/>
      <c r="H121" s="528"/>
      <c r="I121" s="507"/>
      <c r="J121" s="527"/>
      <c r="K121" s="528"/>
      <c r="L121" s="507"/>
      <c r="M121" s="527"/>
      <c r="N121" s="528"/>
      <c r="O121" s="507"/>
      <c r="P121" s="527"/>
      <c r="Q121" s="528"/>
      <c r="R121" s="507"/>
      <c r="S121" s="527"/>
      <c r="T121" s="528"/>
      <c r="U121" s="507"/>
      <c r="V121" s="527"/>
      <c r="W121" s="528"/>
      <c r="X121" s="507"/>
      <c r="Y121" s="527"/>
      <c r="Z121" s="528"/>
      <c r="AA121" s="507"/>
      <c r="AB121" s="527"/>
      <c r="AC121" s="528"/>
      <c r="AD121" s="507"/>
      <c r="AE121" s="527"/>
      <c r="AF121" s="528"/>
      <c r="AG121" s="507"/>
      <c r="AH121" s="527"/>
      <c r="AI121" s="528"/>
      <c r="AJ121" s="507"/>
      <c r="AK121" s="527"/>
      <c r="AL121" s="528"/>
      <c r="AM121" s="507"/>
      <c r="AN121" s="527"/>
      <c r="AO121" s="528"/>
      <c r="AP121" s="38"/>
      <c r="AQ121" s="38"/>
      <c r="AR121" s="38"/>
      <c r="AS121" s="38"/>
      <c r="AT121" s="38"/>
      <c r="AU121" s="38"/>
      <c r="AV121" s="38"/>
      <c r="AW121" s="38"/>
      <c r="AX121" s="38"/>
      <c r="AY121" s="38"/>
      <c r="AZ121" s="38"/>
      <c r="BA121" s="38"/>
      <c r="BB121" s="38"/>
      <c r="BC121" s="38"/>
      <c r="BD121" s="38"/>
      <c r="BE121" s="38"/>
      <c r="BF121" s="38"/>
      <c r="BG121" s="38"/>
      <c r="BH121" s="38"/>
      <c r="BI121" s="38"/>
    </row>
    <row r="122" spans="1:61" ht="15.75" customHeight="1">
      <c r="A122" s="36" t="str">
        <f t="shared" si="1"/>
        <v>Véhicules usagés[...]</v>
      </c>
      <c r="B122" s="507" t="s">
        <v>55</v>
      </c>
      <c r="C122" s="557"/>
      <c r="D122" s="527"/>
      <c r="E122" s="515"/>
      <c r="F122" s="557"/>
      <c r="G122" s="527"/>
      <c r="H122" s="515"/>
      <c r="I122" s="557"/>
      <c r="J122" s="527"/>
      <c r="K122" s="515"/>
      <c r="L122" s="557"/>
      <c r="M122" s="527"/>
      <c r="N122" s="515"/>
      <c r="O122" s="557"/>
      <c r="P122" s="527"/>
      <c r="Q122" s="515"/>
      <c r="R122" s="557"/>
      <c r="S122" s="527"/>
      <c r="T122" s="515"/>
      <c r="U122" s="557"/>
      <c r="V122" s="527"/>
      <c r="W122" s="515"/>
      <c r="X122" s="557"/>
      <c r="Y122" s="527"/>
      <c r="Z122" s="515"/>
      <c r="AA122" s="557"/>
      <c r="AB122" s="527"/>
      <c r="AC122" s="515"/>
      <c r="AD122" s="557"/>
      <c r="AE122" s="527"/>
      <c r="AF122" s="515"/>
      <c r="AG122" s="557"/>
      <c r="AH122" s="527"/>
      <c r="AI122" s="515"/>
      <c r="AJ122" s="557"/>
      <c r="AK122" s="527"/>
      <c r="AL122" s="515"/>
      <c r="AM122" s="557"/>
      <c r="AN122" s="527"/>
      <c r="AO122" s="515"/>
      <c r="AP122" s="38"/>
      <c r="AQ122" s="38"/>
      <c r="AR122" s="38"/>
      <c r="AS122" s="38"/>
      <c r="AT122" s="38"/>
      <c r="AU122" s="38"/>
      <c r="AV122" s="38"/>
      <c r="AW122" s="38"/>
      <c r="AX122" s="38"/>
      <c r="AY122" s="38"/>
      <c r="AZ122" s="38"/>
      <c r="BA122" s="38"/>
      <c r="BB122" s="38"/>
      <c r="BC122" s="38"/>
      <c r="BD122" s="38"/>
      <c r="BE122" s="38"/>
      <c r="BF122" s="38"/>
      <c r="BG122" s="38"/>
      <c r="BH122" s="38"/>
      <c r="BI122" s="38"/>
    </row>
    <row r="123" spans="1:61" ht="15.75" customHeight="1">
      <c r="A123" s="36" t="str">
        <f t="shared" si="1"/>
        <v>Véhicules usagés[...]</v>
      </c>
      <c r="B123" s="507" t="s">
        <v>55</v>
      </c>
      <c r="C123" s="557"/>
      <c r="D123" s="527"/>
      <c r="E123" s="515"/>
      <c r="F123" s="557"/>
      <c r="G123" s="527"/>
      <c r="H123" s="515"/>
      <c r="I123" s="557"/>
      <c r="J123" s="527"/>
      <c r="K123" s="515"/>
      <c r="L123" s="557"/>
      <c r="M123" s="527"/>
      <c r="N123" s="515"/>
      <c r="O123" s="557"/>
      <c r="P123" s="527"/>
      <c r="Q123" s="515"/>
      <c r="R123" s="557"/>
      <c r="S123" s="527"/>
      <c r="T123" s="515"/>
      <c r="U123" s="557"/>
      <c r="V123" s="527"/>
      <c r="W123" s="515"/>
      <c r="X123" s="557"/>
      <c r="Y123" s="527"/>
      <c r="Z123" s="515"/>
      <c r="AA123" s="557"/>
      <c r="AB123" s="527"/>
      <c r="AC123" s="515"/>
      <c r="AD123" s="557"/>
      <c r="AE123" s="527"/>
      <c r="AF123" s="515"/>
      <c r="AG123" s="557"/>
      <c r="AH123" s="527"/>
      <c r="AI123" s="515"/>
      <c r="AJ123" s="557"/>
      <c r="AK123" s="527"/>
      <c r="AL123" s="515"/>
      <c r="AM123" s="557"/>
      <c r="AN123" s="527"/>
      <c r="AO123" s="515"/>
      <c r="AP123" s="38"/>
      <c r="AQ123" s="38"/>
      <c r="AR123" s="38"/>
      <c r="AS123" s="38"/>
      <c r="AT123" s="38"/>
      <c r="AU123" s="38"/>
      <c r="AV123" s="38"/>
      <c r="AW123" s="38"/>
      <c r="AX123" s="38"/>
      <c r="AY123" s="38"/>
      <c r="AZ123" s="38"/>
      <c r="BA123" s="38"/>
      <c r="BB123" s="38"/>
      <c r="BC123" s="38"/>
      <c r="BD123" s="38"/>
      <c r="BE123" s="38"/>
      <c r="BF123" s="38"/>
      <c r="BG123" s="38"/>
      <c r="BH123" s="38"/>
      <c r="BI123" s="38"/>
    </row>
    <row r="124" spans="1:61" ht="15.75" customHeight="1">
      <c r="A124" s="36" t="str">
        <f t="shared" si="1"/>
        <v>Véhicules usagés[...]</v>
      </c>
      <c r="B124" s="507" t="s">
        <v>55</v>
      </c>
      <c r="C124" s="557"/>
      <c r="D124" s="527"/>
      <c r="E124" s="515"/>
      <c r="F124" s="557"/>
      <c r="G124" s="527"/>
      <c r="H124" s="515"/>
      <c r="I124" s="557"/>
      <c r="J124" s="527"/>
      <c r="K124" s="515"/>
      <c r="L124" s="557"/>
      <c r="M124" s="527"/>
      <c r="N124" s="515"/>
      <c r="O124" s="557"/>
      <c r="P124" s="527"/>
      <c r="Q124" s="515"/>
      <c r="R124" s="557"/>
      <c r="S124" s="527"/>
      <c r="T124" s="515"/>
      <c r="U124" s="557"/>
      <c r="V124" s="527"/>
      <c r="W124" s="515"/>
      <c r="X124" s="557"/>
      <c r="Y124" s="527"/>
      <c r="Z124" s="515"/>
      <c r="AA124" s="557"/>
      <c r="AB124" s="527"/>
      <c r="AC124" s="515"/>
      <c r="AD124" s="557"/>
      <c r="AE124" s="527"/>
      <c r="AF124" s="515"/>
      <c r="AG124" s="557"/>
      <c r="AH124" s="527"/>
      <c r="AI124" s="515"/>
      <c r="AJ124" s="557"/>
      <c r="AK124" s="527"/>
      <c r="AL124" s="515"/>
      <c r="AM124" s="557"/>
      <c r="AN124" s="527"/>
      <c r="AO124" s="515"/>
      <c r="AP124" s="38"/>
      <c r="AQ124" s="38"/>
      <c r="AR124" s="38"/>
      <c r="AS124" s="38"/>
      <c r="AT124" s="38"/>
      <c r="AU124" s="38"/>
      <c r="AV124" s="38"/>
      <c r="AW124" s="38"/>
      <c r="AX124" s="38"/>
      <c r="AY124" s="38"/>
      <c r="AZ124" s="38"/>
      <c r="BA124" s="38"/>
      <c r="BB124" s="38"/>
      <c r="BC124" s="38"/>
      <c r="BD124" s="38"/>
      <c r="BE124" s="38"/>
      <c r="BF124" s="38"/>
      <c r="BG124" s="38"/>
      <c r="BH124" s="38"/>
      <c r="BI124" s="38"/>
    </row>
    <row r="125" spans="1:61" ht="15.75" customHeight="1">
      <c r="A125" s="36" t="str">
        <f t="shared" si="1"/>
        <v>Véhicules usagésTOTAL VARIABLES</v>
      </c>
      <c r="B125" s="771" t="s">
        <v>114</v>
      </c>
      <c r="C125" s="772"/>
      <c r="D125" s="773"/>
      <c r="E125" s="774"/>
      <c r="F125" s="772"/>
      <c r="G125" s="773"/>
      <c r="H125" s="774"/>
      <c r="I125" s="772"/>
      <c r="J125" s="773"/>
      <c r="K125" s="774"/>
      <c r="L125" s="772"/>
      <c r="M125" s="773"/>
      <c r="N125" s="774"/>
      <c r="O125" s="772"/>
      <c r="P125" s="773"/>
      <c r="Q125" s="774"/>
      <c r="R125" s="772"/>
      <c r="S125" s="773"/>
      <c r="T125" s="774"/>
      <c r="U125" s="772"/>
      <c r="V125" s="773"/>
      <c r="W125" s="774"/>
      <c r="X125" s="772"/>
      <c r="Y125" s="773"/>
      <c r="Z125" s="774"/>
      <c r="AA125" s="772"/>
      <c r="AB125" s="773"/>
      <c r="AC125" s="774"/>
      <c r="AD125" s="772"/>
      <c r="AE125" s="773"/>
      <c r="AF125" s="774"/>
      <c r="AG125" s="772"/>
      <c r="AH125" s="773"/>
      <c r="AI125" s="774"/>
      <c r="AJ125" s="772"/>
      <c r="AK125" s="773"/>
      <c r="AL125" s="774"/>
      <c r="AM125" s="772"/>
      <c r="AN125" s="773"/>
      <c r="AO125" s="774"/>
      <c r="AP125" s="38"/>
      <c r="AQ125" s="38"/>
      <c r="AR125" s="38"/>
      <c r="AS125" s="38"/>
      <c r="AT125" s="38"/>
      <c r="AU125" s="38"/>
      <c r="AV125" s="38"/>
      <c r="AW125" s="38"/>
      <c r="AX125" s="38"/>
      <c r="AY125" s="38"/>
      <c r="AZ125" s="38"/>
      <c r="BA125" s="38"/>
      <c r="BB125" s="38"/>
      <c r="BC125" s="38"/>
      <c r="BD125" s="38"/>
      <c r="BE125" s="38"/>
      <c r="BF125" s="38"/>
      <c r="BG125" s="38"/>
      <c r="BH125" s="38"/>
      <c r="BI125" s="38"/>
    </row>
    <row r="126" spans="1:61" ht="15.75" customHeight="1">
      <c r="A126" s="36" t="str">
        <f t="shared" si="1"/>
        <v>Véhicules usagésSalaires cadres</v>
      </c>
      <c r="B126" s="775" t="s">
        <v>116</v>
      </c>
      <c r="C126" s="507"/>
      <c r="D126" s="514"/>
      <c r="E126" s="515"/>
      <c r="F126" s="507"/>
      <c r="G126" s="514"/>
      <c r="H126" s="528"/>
      <c r="I126" s="507"/>
      <c r="J126" s="514"/>
      <c r="K126" s="528"/>
      <c r="L126" s="507"/>
      <c r="M126" s="514"/>
      <c r="N126" s="528"/>
      <c r="O126" s="507"/>
      <c r="P126" s="514"/>
      <c r="Q126" s="528"/>
      <c r="R126" s="507"/>
      <c r="S126" s="514"/>
      <c r="T126" s="528"/>
      <c r="U126" s="507"/>
      <c r="V126" s="514"/>
      <c r="W126" s="528"/>
      <c r="X126" s="507"/>
      <c r="Y126" s="514"/>
      <c r="Z126" s="528"/>
      <c r="AA126" s="507"/>
      <c r="AB126" s="514"/>
      <c r="AC126" s="528"/>
      <c r="AD126" s="507"/>
      <c r="AE126" s="514"/>
      <c r="AF126" s="528"/>
      <c r="AG126" s="507"/>
      <c r="AH126" s="514"/>
      <c r="AI126" s="528"/>
      <c r="AJ126" s="507"/>
      <c r="AK126" s="514"/>
      <c r="AL126" s="528"/>
      <c r="AM126" s="507"/>
      <c r="AN126" s="514"/>
      <c r="AO126" s="528"/>
      <c r="AP126" s="38"/>
      <c r="AQ126" s="38"/>
      <c r="AR126" s="38"/>
      <c r="AS126" s="38"/>
      <c r="AT126" s="38"/>
      <c r="AU126" s="38"/>
      <c r="AV126" s="38"/>
      <c r="AW126" s="38"/>
      <c r="AX126" s="38"/>
      <c r="AY126" s="38"/>
      <c r="AZ126" s="38"/>
      <c r="BA126" s="38"/>
      <c r="BB126" s="38"/>
      <c r="BC126" s="38"/>
      <c r="BD126" s="38"/>
      <c r="BE126" s="38"/>
      <c r="BF126" s="38"/>
      <c r="BG126" s="38"/>
      <c r="BH126" s="38"/>
      <c r="BI126" s="38"/>
    </row>
    <row r="127" spans="1:61" ht="15.75" customHeight="1">
      <c r="A127" s="36" t="str">
        <f t="shared" si="1"/>
        <v>Véhicules usagésSalaires commis</v>
      </c>
      <c r="B127" s="776" t="s">
        <v>117</v>
      </c>
      <c r="C127" s="507"/>
      <c r="D127" s="514"/>
      <c r="E127" s="515"/>
      <c r="F127" s="507"/>
      <c r="G127" s="514"/>
      <c r="H127" s="528"/>
      <c r="I127" s="507"/>
      <c r="J127" s="514"/>
      <c r="K127" s="528"/>
      <c r="L127" s="507"/>
      <c r="M127" s="514"/>
      <c r="N127" s="528"/>
      <c r="O127" s="507"/>
      <c r="P127" s="514"/>
      <c r="Q127" s="528"/>
      <c r="R127" s="507"/>
      <c r="S127" s="514"/>
      <c r="T127" s="528"/>
      <c r="U127" s="507"/>
      <c r="V127" s="514"/>
      <c r="W127" s="528"/>
      <c r="X127" s="507"/>
      <c r="Y127" s="514"/>
      <c r="Z127" s="528"/>
      <c r="AA127" s="507"/>
      <c r="AB127" s="514"/>
      <c r="AC127" s="528"/>
      <c r="AD127" s="507"/>
      <c r="AE127" s="514"/>
      <c r="AF127" s="528"/>
      <c r="AG127" s="507"/>
      <c r="AH127" s="514"/>
      <c r="AI127" s="528"/>
      <c r="AJ127" s="507"/>
      <c r="AK127" s="514"/>
      <c r="AL127" s="528"/>
      <c r="AM127" s="507"/>
      <c r="AN127" s="514"/>
      <c r="AO127" s="528"/>
      <c r="AP127" s="38"/>
      <c r="AQ127" s="38"/>
      <c r="AR127" s="38"/>
      <c r="AS127" s="38"/>
      <c r="AT127" s="38"/>
      <c r="AU127" s="38"/>
      <c r="AV127" s="38"/>
      <c r="AW127" s="38"/>
      <c r="AX127" s="38"/>
      <c r="AY127" s="38"/>
      <c r="AZ127" s="38"/>
      <c r="BA127" s="38"/>
      <c r="BB127" s="38"/>
      <c r="BC127" s="38"/>
      <c r="BD127" s="38"/>
      <c r="BE127" s="38"/>
      <c r="BF127" s="38"/>
      <c r="BG127" s="38"/>
      <c r="BH127" s="38"/>
      <c r="BI127" s="38"/>
    </row>
    <row r="128" spans="1:61" ht="15.75" customHeight="1">
      <c r="A128" s="36" t="str">
        <f t="shared" si="1"/>
        <v>Véhicules usagésSalaires autres</v>
      </c>
      <c r="B128" s="775" t="s">
        <v>118</v>
      </c>
      <c r="C128" s="759"/>
      <c r="D128" s="777"/>
      <c r="E128" s="778"/>
      <c r="F128" s="759"/>
      <c r="G128" s="777"/>
      <c r="H128" s="779"/>
      <c r="I128" s="759"/>
      <c r="J128" s="777"/>
      <c r="K128" s="779"/>
      <c r="L128" s="759"/>
      <c r="M128" s="777"/>
      <c r="N128" s="779"/>
      <c r="O128" s="759"/>
      <c r="P128" s="777"/>
      <c r="Q128" s="779"/>
      <c r="R128" s="759"/>
      <c r="S128" s="777"/>
      <c r="T128" s="779"/>
      <c r="U128" s="759"/>
      <c r="V128" s="777"/>
      <c r="W128" s="779"/>
      <c r="X128" s="759"/>
      <c r="Y128" s="777"/>
      <c r="Z128" s="779"/>
      <c r="AA128" s="759"/>
      <c r="AB128" s="777"/>
      <c r="AC128" s="779"/>
      <c r="AD128" s="759"/>
      <c r="AE128" s="777"/>
      <c r="AF128" s="779"/>
      <c r="AG128" s="759"/>
      <c r="AH128" s="777"/>
      <c r="AI128" s="779"/>
      <c r="AJ128" s="759"/>
      <c r="AK128" s="777"/>
      <c r="AL128" s="779"/>
      <c r="AM128" s="759"/>
      <c r="AN128" s="777"/>
      <c r="AO128" s="779"/>
      <c r="AP128" s="38"/>
      <c r="AQ128" s="38"/>
      <c r="AR128" s="38"/>
      <c r="AS128" s="38"/>
      <c r="AT128" s="38"/>
      <c r="AU128" s="38"/>
      <c r="AV128" s="38"/>
      <c r="AW128" s="38"/>
      <c r="AX128" s="38"/>
      <c r="AY128" s="38"/>
      <c r="AZ128" s="38"/>
      <c r="BA128" s="38"/>
      <c r="BB128" s="38"/>
      <c r="BC128" s="38"/>
      <c r="BD128" s="38"/>
      <c r="BE128" s="38"/>
      <c r="BF128" s="38"/>
      <c r="BG128" s="38"/>
      <c r="BH128" s="38"/>
      <c r="BI128" s="38"/>
    </row>
    <row r="129" spans="1:61" ht="15.75" customHeight="1">
      <c r="A129" s="36" t="str">
        <f t="shared" si="1"/>
        <v>Véhicules usagésSalaires spécialistes</v>
      </c>
      <c r="B129" s="775" t="s">
        <v>119</v>
      </c>
      <c r="C129" s="507"/>
      <c r="D129" s="514"/>
      <c r="E129" s="515"/>
      <c r="F129" s="507"/>
      <c r="G129" s="514"/>
      <c r="H129" s="528"/>
      <c r="I129" s="507"/>
      <c r="J129" s="514"/>
      <c r="K129" s="528"/>
      <c r="L129" s="507"/>
      <c r="M129" s="514"/>
      <c r="N129" s="528"/>
      <c r="O129" s="507"/>
      <c r="P129" s="514"/>
      <c r="Q129" s="528"/>
      <c r="R129" s="507"/>
      <c r="S129" s="514"/>
      <c r="T129" s="528"/>
      <c r="U129" s="507"/>
      <c r="V129" s="514"/>
      <c r="W129" s="528"/>
      <c r="X129" s="507"/>
      <c r="Y129" s="514"/>
      <c r="Z129" s="528"/>
      <c r="AA129" s="507"/>
      <c r="AB129" s="514"/>
      <c r="AC129" s="528"/>
      <c r="AD129" s="507"/>
      <c r="AE129" s="514"/>
      <c r="AF129" s="528"/>
      <c r="AG129" s="507"/>
      <c r="AH129" s="514"/>
      <c r="AI129" s="528"/>
      <c r="AJ129" s="507"/>
      <c r="AK129" s="514"/>
      <c r="AL129" s="528"/>
      <c r="AM129" s="507"/>
      <c r="AN129" s="514"/>
      <c r="AO129" s="528"/>
      <c r="AP129" s="38"/>
      <c r="AQ129" s="38"/>
      <c r="AR129" s="38"/>
      <c r="AS129" s="38"/>
      <c r="AT129" s="38"/>
      <c r="AU129" s="38"/>
      <c r="AV129" s="38"/>
      <c r="AW129" s="38"/>
      <c r="AX129" s="38"/>
      <c r="AY129" s="38"/>
      <c r="AZ129" s="38"/>
      <c r="BA129" s="38"/>
      <c r="BB129" s="38"/>
      <c r="BC129" s="38"/>
      <c r="BD129" s="38"/>
      <c r="BE129" s="38"/>
      <c r="BF129" s="38"/>
      <c r="BG129" s="38"/>
      <c r="BH129" s="38"/>
      <c r="BI129" s="38"/>
    </row>
    <row r="130" spans="1:61" ht="15.75" customHeight="1">
      <c r="A130" s="36" t="str">
        <f t="shared" si="1"/>
        <v>Véhicules usagés[...]</v>
      </c>
      <c r="B130" s="507" t="s">
        <v>55</v>
      </c>
      <c r="C130" s="507"/>
      <c r="D130" s="514"/>
      <c r="E130" s="515"/>
      <c r="F130" s="507"/>
      <c r="G130" s="514"/>
      <c r="H130" s="528"/>
      <c r="I130" s="507"/>
      <c r="J130" s="514"/>
      <c r="K130" s="528"/>
      <c r="L130" s="507"/>
      <c r="M130" s="514"/>
      <c r="N130" s="528"/>
      <c r="O130" s="507"/>
      <c r="P130" s="514"/>
      <c r="Q130" s="528"/>
      <c r="R130" s="507"/>
      <c r="S130" s="514"/>
      <c r="T130" s="528"/>
      <c r="U130" s="507"/>
      <c r="V130" s="514"/>
      <c r="W130" s="528"/>
      <c r="X130" s="507"/>
      <c r="Y130" s="514"/>
      <c r="Z130" s="528"/>
      <c r="AA130" s="507"/>
      <c r="AB130" s="514"/>
      <c r="AC130" s="528"/>
      <c r="AD130" s="507"/>
      <c r="AE130" s="514"/>
      <c r="AF130" s="528"/>
      <c r="AG130" s="507"/>
      <c r="AH130" s="514"/>
      <c r="AI130" s="528"/>
      <c r="AJ130" s="507"/>
      <c r="AK130" s="514"/>
      <c r="AL130" s="528"/>
      <c r="AM130" s="507"/>
      <c r="AN130" s="514"/>
      <c r="AO130" s="528"/>
      <c r="AP130" s="38"/>
      <c r="AQ130" s="38"/>
      <c r="AR130" s="38"/>
      <c r="AS130" s="38"/>
      <c r="AT130" s="38"/>
      <c r="AU130" s="38"/>
      <c r="AV130" s="38"/>
      <c r="AW130" s="38"/>
      <c r="AX130" s="38"/>
      <c r="AY130" s="38"/>
      <c r="AZ130" s="38"/>
      <c r="BA130" s="38"/>
      <c r="BB130" s="38"/>
      <c r="BC130" s="38"/>
      <c r="BD130" s="38"/>
      <c r="BE130" s="38"/>
      <c r="BF130" s="38"/>
      <c r="BG130" s="38"/>
      <c r="BH130" s="38"/>
      <c r="BI130" s="38"/>
    </row>
    <row r="131" spans="1:61" ht="15.75" customHeight="1">
      <c r="A131" s="36" t="str">
        <f t="shared" si="1"/>
        <v>Véhicules usagés[...]</v>
      </c>
      <c r="B131" s="507" t="s">
        <v>55</v>
      </c>
      <c r="C131" s="507"/>
      <c r="D131" s="514"/>
      <c r="E131" s="515"/>
      <c r="F131" s="507"/>
      <c r="G131" s="514"/>
      <c r="H131" s="528"/>
      <c r="I131" s="507"/>
      <c r="J131" s="514"/>
      <c r="K131" s="528"/>
      <c r="L131" s="507"/>
      <c r="M131" s="514"/>
      <c r="N131" s="528"/>
      <c r="O131" s="507"/>
      <c r="P131" s="514"/>
      <c r="Q131" s="528"/>
      <c r="R131" s="507"/>
      <c r="S131" s="514"/>
      <c r="T131" s="528"/>
      <c r="U131" s="507"/>
      <c r="V131" s="514"/>
      <c r="W131" s="528"/>
      <c r="X131" s="507"/>
      <c r="Y131" s="514"/>
      <c r="Z131" s="528"/>
      <c r="AA131" s="507"/>
      <c r="AB131" s="514"/>
      <c r="AC131" s="528"/>
      <c r="AD131" s="507"/>
      <c r="AE131" s="514"/>
      <c r="AF131" s="528"/>
      <c r="AG131" s="507"/>
      <c r="AH131" s="514"/>
      <c r="AI131" s="528"/>
      <c r="AJ131" s="507"/>
      <c r="AK131" s="514"/>
      <c r="AL131" s="528"/>
      <c r="AM131" s="507"/>
      <c r="AN131" s="514"/>
      <c r="AO131" s="528"/>
      <c r="AP131" s="38"/>
      <c r="AQ131" s="38"/>
      <c r="AR131" s="38"/>
      <c r="AS131" s="38"/>
      <c r="AT131" s="38"/>
      <c r="AU131" s="38"/>
      <c r="AV131" s="38"/>
      <c r="AW131" s="38"/>
      <c r="AX131" s="38"/>
      <c r="AY131" s="38"/>
      <c r="AZ131" s="38"/>
      <c r="BA131" s="38"/>
      <c r="BB131" s="38"/>
      <c r="BC131" s="38"/>
      <c r="BD131" s="38"/>
      <c r="BE131" s="38"/>
      <c r="BF131" s="38"/>
      <c r="BG131" s="38"/>
      <c r="BH131" s="38"/>
      <c r="BI131" s="38"/>
    </row>
    <row r="132" spans="1:61" ht="15.75" customHeight="1">
      <c r="A132" s="36" t="str">
        <f t="shared" si="1"/>
        <v>Véhicules usagés[...]</v>
      </c>
      <c r="B132" s="507" t="s">
        <v>55</v>
      </c>
      <c r="C132" s="507"/>
      <c r="D132" s="514"/>
      <c r="E132" s="515"/>
      <c r="F132" s="507"/>
      <c r="G132" s="514"/>
      <c r="H132" s="528"/>
      <c r="I132" s="507"/>
      <c r="J132" s="514"/>
      <c r="K132" s="528"/>
      <c r="L132" s="507"/>
      <c r="M132" s="514"/>
      <c r="N132" s="528"/>
      <c r="O132" s="507"/>
      <c r="P132" s="514"/>
      <c r="Q132" s="528"/>
      <c r="R132" s="507"/>
      <c r="S132" s="514"/>
      <c r="T132" s="528"/>
      <c r="U132" s="507"/>
      <c r="V132" s="514"/>
      <c r="W132" s="528"/>
      <c r="X132" s="507"/>
      <c r="Y132" s="514"/>
      <c r="Z132" s="528"/>
      <c r="AA132" s="507"/>
      <c r="AB132" s="514"/>
      <c r="AC132" s="528"/>
      <c r="AD132" s="507"/>
      <c r="AE132" s="514"/>
      <c r="AF132" s="528"/>
      <c r="AG132" s="507"/>
      <c r="AH132" s="514"/>
      <c r="AI132" s="528"/>
      <c r="AJ132" s="507"/>
      <c r="AK132" s="514"/>
      <c r="AL132" s="528"/>
      <c r="AM132" s="507"/>
      <c r="AN132" s="514"/>
      <c r="AO132" s="528"/>
      <c r="AP132" s="38"/>
      <c r="AQ132" s="38"/>
      <c r="AR132" s="38"/>
      <c r="AS132" s="38"/>
      <c r="AT132" s="38"/>
      <c r="AU132" s="38"/>
      <c r="AV132" s="38"/>
      <c r="AW132" s="38"/>
      <c r="AX132" s="38"/>
      <c r="AY132" s="38"/>
      <c r="AZ132" s="38"/>
      <c r="BA132" s="38"/>
      <c r="BB132" s="38"/>
      <c r="BC132" s="38"/>
      <c r="BD132" s="38"/>
      <c r="BE132" s="38"/>
      <c r="BF132" s="38"/>
      <c r="BG132" s="38"/>
      <c r="BH132" s="38"/>
      <c r="BI132" s="38"/>
    </row>
    <row r="133" spans="1:61" ht="15.75" customHeight="1">
      <c r="A133" s="36" t="str">
        <f t="shared" si="1"/>
        <v>Véhicules usagésSalaires en absences</v>
      </c>
      <c r="B133" s="776" t="s">
        <v>120</v>
      </c>
      <c r="C133" s="507"/>
      <c r="D133" s="514"/>
      <c r="E133" s="515"/>
      <c r="F133" s="507"/>
      <c r="G133" s="514"/>
      <c r="H133" s="528"/>
      <c r="I133" s="507"/>
      <c r="J133" s="514"/>
      <c r="K133" s="528"/>
      <c r="L133" s="507"/>
      <c r="M133" s="514"/>
      <c r="N133" s="528"/>
      <c r="O133" s="507"/>
      <c r="P133" s="514"/>
      <c r="Q133" s="528"/>
      <c r="R133" s="507"/>
      <c r="S133" s="514"/>
      <c r="T133" s="528"/>
      <c r="U133" s="507"/>
      <c r="V133" s="514"/>
      <c r="W133" s="528"/>
      <c r="X133" s="507"/>
      <c r="Y133" s="514"/>
      <c r="Z133" s="528"/>
      <c r="AA133" s="507"/>
      <c r="AB133" s="514"/>
      <c r="AC133" s="528"/>
      <c r="AD133" s="507"/>
      <c r="AE133" s="514"/>
      <c r="AF133" s="528"/>
      <c r="AG133" s="507"/>
      <c r="AH133" s="514"/>
      <c r="AI133" s="528"/>
      <c r="AJ133" s="507"/>
      <c r="AK133" s="514"/>
      <c r="AL133" s="528"/>
      <c r="AM133" s="507"/>
      <c r="AN133" s="514"/>
      <c r="AO133" s="528"/>
      <c r="AP133" s="38"/>
      <c r="AQ133" s="38"/>
      <c r="AR133" s="38"/>
      <c r="AS133" s="38"/>
      <c r="AT133" s="38"/>
      <c r="AU133" s="38"/>
      <c r="AV133" s="38"/>
      <c r="AW133" s="38"/>
      <c r="AX133" s="38"/>
      <c r="AY133" s="38"/>
      <c r="AZ133" s="38"/>
      <c r="BA133" s="38"/>
      <c r="BB133" s="38"/>
      <c r="BC133" s="38"/>
      <c r="BD133" s="38"/>
      <c r="BE133" s="38"/>
      <c r="BF133" s="38"/>
      <c r="BG133" s="38"/>
      <c r="BH133" s="38"/>
      <c r="BI133" s="38"/>
    </row>
    <row r="134" spans="1:61" ht="15.75" customHeight="1">
      <c r="A134" s="36" t="str">
        <f t="shared" si="1"/>
        <v>Véhicules usagésDéduction à la source</v>
      </c>
      <c r="B134" s="775" t="s">
        <v>121</v>
      </c>
      <c r="C134" s="759"/>
      <c r="D134" s="777"/>
      <c r="E134" s="778"/>
      <c r="F134" s="759"/>
      <c r="G134" s="777"/>
      <c r="H134" s="779"/>
      <c r="I134" s="759"/>
      <c r="J134" s="777"/>
      <c r="K134" s="779"/>
      <c r="L134" s="759"/>
      <c r="M134" s="777"/>
      <c r="N134" s="779"/>
      <c r="O134" s="759"/>
      <c r="P134" s="777"/>
      <c r="Q134" s="779"/>
      <c r="R134" s="759"/>
      <c r="S134" s="777"/>
      <c r="T134" s="779"/>
      <c r="U134" s="759"/>
      <c r="V134" s="777"/>
      <c r="W134" s="779"/>
      <c r="X134" s="759"/>
      <c r="Y134" s="777"/>
      <c r="Z134" s="779"/>
      <c r="AA134" s="759"/>
      <c r="AB134" s="777"/>
      <c r="AC134" s="779"/>
      <c r="AD134" s="759"/>
      <c r="AE134" s="777"/>
      <c r="AF134" s="779"/>
      <c r="AG134" s="759"/>
      <c r="AH134" s="777"/>
      <c r="AI134" s="779"/>
      <c r="AJ134" s="759"/>
      <c r="AK134" s="777"/>
      <c r="AL134" s="779"/>
      <c r="AM134" s="759"/>
      <c r="AN134" s="777"/>
      <c r="AO134" s="779"/>
      <c r="AP134" s="38"/>
      <c r="AQ134" s="38"/>
      <c r="AR134" s="38"/>
      <c r="AS134" s="38"/>
      <c r="AT134" s="38"/>
      <c r="AU134" s="38"/>
      <c r="AV134" s="38"/>
      <c r="AW134" s="38"/>
      <c r="AX134" s="38"/>
      <c r="AY134" s="38"/>
      <c r="AZ134" s="38"/>
      <c r="BA134" s="38"/>
      <c r="BB134" s="38"/>
      <c r="BC134" s="38"/>
      <c r="BD134" s="38"/>
      <c r="BE134" s="38"/>
      <c r="BF134" s="38"/>
      <c r="BG134" s="38"/>
      <c r="BH134" s="38"/>
      <c r="BI134" s="38"/>
    </row>
    <row r="135" spans="1:61" ht="15.75" customHeight="1">
      <c r="A135" s="36" t="str">
        <f t="shared" si="1"/>
        <v>Véhicules usagésBénéfices marginaux</v>
      </c>
      <c r="B135" s="780" t="s">
        <v>122</v>
      </c>
      <c r="C135" s="507"/>
      <c r="D135" s="514"/>
      <c r="E135" s="515"/>
      <c r="F135" s="507"/>
      <c r="G135" s="514"/>
      <c r="H135" s="528"/>
      <c r="I135" s="507"/>
      <c r="J135" s="514"/>
      <c r="K135" s="528"/>
      <c r="L135" s="507"/>
      <c r="M135" s="514"/>
      <c r="N135" s="528"/>
      <c r="O135" s="507"/>
      <c r="P135" s="514"/>
      <c r="Q135" s="528"/>
      <c r="R135" s="507"/>
      <c r="S135" s="514"/>
      <c r="T135" s="528"/>
      <c r="U135" s="507"/>
      <c r="V135" s="514"/>
      <c r="W135" s="528"/>
      <c r="X135" s="507"/>
      <c r="Y135" s="514"/>
      <c r="Z135" s="528"/>
      <c r="AA135" s="507"/>
      <c r="AB135" s="514"/>
      <c r="AC135" s="528"/>
      <c r="AD135" s="507"/>
      <c r="AE135" s="514"/>
      <c r="AF135" s="528"/>
      <c r="AG135" s="507"/>
      <c r="AH135" s="514"/>
      <c r="AI135" s="528"/>
      <c r="AJ135" s="507"/>
      <c r="AK135" s="514"/>
      <c r="AL135" s="528"/>
      <c r="AM135" s="507"/>
      <c r="AN135" s="514"/>
      <c r="AO135" s="528"/>
      <c r="AP135" s="38"/>
      <c r="AQ135" s="38"/>
      <c r="AR135" s="38"/>
      <c r="AS135" s="38"/>
      <c r="AT135" s="38"/>
      <c r="AU135" s="38"/>
      <c r="AV135" s="38"/>
      <c r="AW135" s="38"/>
      <c r="AX135" s="38"/>
      <c r="AY135" s="38"/>
      <c r="AZ135" s="38"/>
      <c r="BA135" s="38"/>
      <c r="BB135" s="38"/>
      <c r="BC135" s="38"/>
      <c r="BD135" s="38"/>
      <c r="BE135" s="38"/>
      <c r="BF135" s="38"/>
      <c r="BG135" s="38"/>
      <c r="BH135" s="38"/>
      <c r="BI135" s="38"/>
    </row>
    <row r="136" spans="1:61" ht="15.75" customHeight="1">
      <c r="A136" s="36" t="str">
        <f t="shared" si="1"/>
        <v>Véhicules usagésCsst</v>
      </c>
      <c r="B136" s="775" t="s">
        <v>123</v>
      </c>
      <c r="C136" s="507"/>
      <c r="D136" s="514"/>
      <c r="E136" s="515"/>
      <c r="F136" s="507"/>
      <c r="G136" s="514"/>
      <c r="H136" s="528"/>
      <c r="I136" s="507"/>
      <c r="J136" s="514"/>
      <c r="K136" s="528"/>
      <c r="L136" s="507"/>
      <c r="M136" s="514"/>
      <c r="N136" s="528"/>
      <c r="O136" s="507"/>
      <c r="P136" s="514"/>
      <c r="Q136" s="528"/>
      <c r="R136" s="507"/>
      <c r="S136" s="514"/>
      <c r="T136" s="528"/>
      <c r="U136" s="507"/>
      <c r="V136" s="514"/>
      <c r="W136" s="528"/>
      <c r="X136" s="507"/>
      <c r="Y136" s="514"/>
      <c r="Z136" s="528"/>
      <c r="AA136" s="507"/>
      <c r="AB136" s="514"/>
      <c r="AC136" s="528"/>
      <c r="AD136" s="507"/>
      <c r="AE136" s="514"/>
      <c r="AF136" s="528"/>
      <c r="AG136" s="507"/>
      <c r="AH136" s="514"/>
      <c r="AI136" s="528"/>
      <c r="AJ136" s="507"/>
      <c r="AK136" s="514"/>
      <c r="AL136" s="528"/>
      <c r="AM136" s="507"/>
      <c r="AN136" s="514"/>
      <c r="AO136" s="528"/>
      <c r="AP136" s="38"/>
      <c r="AQ136" s="38"/>
      <c r="AR136" s="38"/>
      <c r="AS136" s="38"/>
      <c r="AT136" s="38"/>
      <c r="AU136" s="38"/>
      <c r="AV136" s="38"/>
      <c r="AW136" s="38"/>
      <c r="AX136" s="38"/>
      <c r="AY136" s="38"/>
      <c r="AZ136" s="38"/>
      <c r="BA136" s="38"/>
      <c r="BB136" s="38"/>
      <c r="BC136" s="38"/>
      <c r="BD136" s="38"/>
      <c r="BE136" s="38"/>
      <c r="BF136" s="38"/>
      <c r="BG136" s="38"/>
      <c r="BH136" s="38"/>
      <c r="BI136" s="38"/>
    </row>
    <row r="137" spans="1:61" ht="15.75" customHeight="1">
      <c r="A137" s="36" t="str">
        <f t="shared" si="1"/>
        <v>Véhicules usagés[...]</v>
      </c>
      <c r="B137" s="507" t="s">
        <v>55</v>
      </c>
      <c r="C137" s="533"/>
      <c r="D137" s="534"/>
      <c r="E137" s="531"/>
      <c r="F137" s="533"/>
      <c r="G137" s="534"/>
      <c r="H137" s="531"/>
      <c r="I137" s="533"/>
      <c r="J137" s="534"/>
      <c r="K137" s="531"/>
      <c r="L137" s="533"/>
      <c r="M137" s="534"/>
      <c r="N137" s="531"/>
      <c r="O137" s="533"/>
      <c r="P137" s="534"/>
      <c r="Q137" s="531"/>
      <c r="R137" s="533"/>
      <c r="S137" s="534"/>
      <c r="T137" s="531"/>
      <c r="U137" s="533"/>
      <c r="V137" s="534"/>
      <c r="W137" s="531"/>
      <c r="X137" s="533"/>
      <c r="Y137" s="534"/>
      <c r="Z137" s="531"/>
      <c r="AA137" s="533"/>
      <c r="AB137" s="534"/>
      <c r="AC137" s="531"/>
      <c r="AD137" s="533"/>
      <c r="AE137" s="534"/>
      <c r="AF137" s="531"/>
      <c r="AG137" s="533"/>
      <c r="AH137" s="534"/>
      <c r="AI137" s="531"/>
      <c r="AJ137" s="533"/>
      <c r="AK137" s="534"/>
      <c r="AL137" s="531"/>
      <c r="AM137" s="533"/>
      <c r="AN137" s="534"/>
      <c r="AO137" s="531"/>
      <c r="AP137" s="38"/>
      <c r="AQ137" s="38"/>
      <c r="AR137" s="38"/>
      <c r="AS137" s="38"/>
      <c r="AT137" s="38"/>
      <c r="AU137" s="38"/>
      <c r="AV137" s="38"/>
      <c r="AW137" s="38"/>
      <c r="AX137" s="38"/>
      <c r="AY137" s="38"/>
      <c r="AZ137" s="38"/>
      <c r="BA137" s="38"/>
      <c r="BB137" s="38"/>
      <c r="BC137" s="38"/>
      <c r="BD137" s="38"/>
      <c r="BE137" s="38"/>
      <c r="BF137" s="38"/>
      <c r="BG137" s="38"/>
      <c r="BH137" s="38"/>
      <c r="BI137" s="38"/>
    </row>
    <row r="138" spans="1:61" ht="15.75" customHeight="1">
      <c r="A138" s="36" t="str">
        <f t="shared" si="1"/>
        <v>Véhicules usagésTOTAL PERSONNEL</v>
      </c>
      <c r="B138" s="771" t="s">
        <v>124</v>
      </c>
      <c r="C138" s="772"/>
      <c r="D138" s="773"/>
      <c r="E138" s="774"/>
      <c r="F138" s="772"/>
      <c r="G138" s="773"/>
      <c r="H138" s="774"/>
      <c r="I138" s="772"/>
      <c r="J138" s="773"/>
      <c r="K138" s="774"/>
      <c r="L138" s="772"/>
      <c r="M138" s="773"/>
      <c r="N138" s="774"/>
      <c r="O138" s="772"/>
      <c r="P138" s="773"/>
      <c r="Q138" s="774"/>
      <c r="R138" s="772"/>
      <c r="S138" s="773"/>
      <c r="T138" s="774"/>
      <c r="U138" s="772"/>
      <c r="V138" s="773"/>
      <c r="W138" s="774"/>
      <c r="X138" s="772"/>
      <c r="Y138" s="773"/>
      <c r="Z138" s="774"/>
      <c r="AA138" s="772"/>
      <c r="AB138" s="773"/>
      <c r="AC138" s="774"/>
      <c r="AD138" s="772"/>
      <c r="AE138" s="773"/>
      <c r="AF138" s="774"/>
      <c r="AG138" s="772"/>
      <c r="AH138" s="773"/>
      <c r="AI138" s="774"/>
      <c r="AJ138" s="772"/>
      <c r="AK138" s="773"/>
      <c r="AL138" s="774"/>
      <c r="AM138" s="772"/>
      <c r="AN138" s="773"/>
      <c r="AO138" s="774"/>
      <c r="AP138" s="38"/>
      <c r="AQ138" s="38"/>
      <c r="AR138" s="38"/>
      <c r="AS138" s="38"/>
      <c r="AT138" s="38"/>
      <c r="AU138" s="38"/>
      <c r="AV138" s="38"/>
      <c r="AW138" s="38"/>
      <c r="AX138" s="38"/>
      <c r="AY138" s="38"/>
      <c r="AZ138" s="38"/>
      <c r="BA138" s="38"/>
      <c r="BB138" s="38"/>
      <c r="BC138" s="38"/>
      <c r="BD138" s="38"/>
      <c r="BE138" s="38"/>
      <c r="BF138" s="38"/>
      <c r="BG138" s="38"/>
      <c r="BH138" s="38"/>
      <c r="BI138" s="38"/>
    </row>
    <row r="139" spans="1:61" ht="15.75" customHeight="1">
      <c r="A139" s="36" t="str">
        <f t="shared" si="1"/>
        <v>Véhicules usagésPublicité 2</v>
      </c>
      <c r="B139" s="507" t="s">
        <v>125</v>
      </c>
      <c r="C139" s="507"/>
      <c r="D139" s="514"/>
      <c r="E139" s="515"/>
      <c r="F139" s="507"/>
      <c r="G139" s="514"/>
      <c r="H139" s="528"/>
      <c r="I139" s="507"/>
      <c r="J139" s="514"/>
      <c r="K139" s="528"/>
      <c r="L139" s="507"/>
      <c r="M139" s="514"/>
      <c r="N139" s="528"/>
      <c r="O139" s="507"/>
      <c r="P139" s="514"/>
      <c r="Q139" s="528"/>
      <c r="R139" s="507"/>
      <c r="S139" s="514"/>
      <c r="T139" s="528"/>
      <c r="U139" s="507"/>
      <c r="V139" s="514"/>
      <c r="W139" s="528"/>
      <c r="X139" s="507"/>
      <c r="Y139" s="514"/>
      <c r="Z139" s="528"/>
      <c r="AA139" s="507"/>
      <c r="AB139" s="514"/>
      <c r="AC139" s="528"/>
      <c r="AD139" s="507"/>
      <c r="AE139" s="514"/>
      <c r="AF139" s="528"/>
      <c r="AG139" s="507"/>
      <c r="AH139" s="514"/>
      <c r="AI139" s="528"/>
      <c r="AJ139" s="507"/>
      <c r="AK139" s="514"/>
      <c r="AL139" s="528"/>
      <c r="AM139" s="507"/>
      <c r="AN139" s="514"/>
      <c r="AO139" s="528"/>
      <c r="AP139" s="38"/>
      <c r="AQ139" s="38"/>
      <c r="AR139" s="38"/>
      <c r="AS139" s="38"/>
      <c r="AT139" s="38"/>
      <c r="AU139" s="38"/>
      <c r="AV139" s="38"/>
      <c r="AW139" s="38"/>
      <c r="AX139" s="38"/>
      <c r="AY139" s="38"/>
      <c r="AZ139" s="38"/>
      <c r="BA139" s="38"/>
      <c r="BB139" s="38"/>
      <c r="BC139" s="38"/>
      <c r="BD139" s="38"/>
      <c r="BE139" s="38"/>
      <c r="BF139" s="38"/>
      <c r="BG139" s="38"/>
      <c r="BH139" s="38"/>
      <c r="BI139" s="38"/>
    </row>
    <row r="140" spans="1:61" ht="15.75" customHeight="1">
      <c r="A140" s="36" t="str">
        <f t="shared" si="1"/>
        <v>Véhicules usagésService gratuit 2</v>
      </c>
      <c r="B140" s="507" t="s">
        <v>126</v>
      </c>
      <c r="C140" s="507"/>
      <c r="D140" s="514"/>
      <c r="E140" s="515"/>
      <c r="F140" s="507"/>
      <c r="G140" s="514"/>
      <c r="H140" s="528"/>
      <c r="I140" s="507"/>
      <c r="J140" s="514"/>
      <c r="K140" s="528"/>
      <c r="L140" s="507"/>
      <c r="M140" s="514"/>
      <c r="N140" s="528"/>
      <c r="O140" s="507"/>
      <c r="P140" s="514"/>
      <c r="Q140" s="528"/>
      <c r="R140" s="507"/>
      <c r="S140" s="514"/>
      <c r="T140" s="528"/>
      <c r="U140" s="507"/>
      <c r="V140" s="514"/>
      <c r="W140" s="528"/>
      <c r="X140" s="507"/>
      <c r="Y140" s="514"/>
      <c r="Z140" s="528"/>
      <c r="AA140" s="507"/>
      <c r="AB140" s="514"/>
      <c r="AC140" s="528"/>
      <c r="AD140" s="507"/>
      <c r="AE140" s="514"/>
      <c r="AF140" s="528"/>
      <c r="AG140" s="507"/>
      <c r="AH140" s="514"/>
      <c r="AI140" s="528"/>
      <c r="AJ140" s="507"/>
      <c r="AK140" s="514"/>
      <c r="AL140" s="528"/>
      <c r="AM140" s="507"/>
      <c r="AN140" s="514"/>
      <c r="AO140" s="528"/>
      <c r="AP140" s="38"/>
      <c r="AQ140" s="38"/>
      <c r="AR140" s="38"/>
      <c r="AS140" s="38"/>
      <c r="AT140" s="38"/>
      <c r="AU140" s="38"/>
      <c r="AV140" s="38"/>
      <c r="AW140" s="38"/>
      <c r="AX140" s="38"/>
      <c r="AY140" s="38"/>
      <c r="AZ140" s="38"/>
      <c r="BA140" s="38"/>
      <c r="BB140" s="38"/>
      <c r="BC140" s="38"/>
      <c r="BD140" s="38"/>
      <c r="BE140" s="38"/>
      <c r="BF140" s="38"/>
      <c r="BG140" s="38"/>
      <c r="BH140" s="38"/>
      <c r="BI140" s="38"/>
    </row>
    <row r="141" spans="1:61" ht="15.75" customHeight="1">
      <c r="A141" s="36" t="str">
        <f t="shared" si="1"/>
        <v>Véhicules usagésFrais véhicules de cie</v>
      </c>
      <c r="B141" s="533" t="s">
        <v>127</v>
      </c>
      <c r="C141" s="535"/>
      <c r="D141" s="536"/>
      <c r="E141" s="537"/>
      <c r="F141" s="535"/>
      <c r="G141" s="536"/>
      <c r="H141" s="538"/>
      <c r="I141" s="535"/>
      <c r="J141" s="536"/>
      <c r="K141" s="538"/>
      <c r="L141" s="535"/>
      <c r="M141" s="536"/>
      <c r="N141" s="538"/>
      <c r="O141" s="535"/>
      <c r="P141" s="536"/>
      <c r="Q141" s="538"/>
      <c r="R141" s="535"/>
      <c r="S141" s="536"/>
      <c r="T141" s="538"/>
      <c r="U141" s="535"/>
      <c r="V141" s="536"/>
      <c r="W141" s="538"/>
      <c r="X141" s="535"/>
      <c r="Y141" s="536"/>
      <c r="Z141" s="538"/>
      <c r="AA141" s="535"/>
      <c r="AB141" s="536"/>
      <c r="AC141" s="538"/>
      <c r="AD141" s="535"/>
      <c r="AE141" s="536"/>
      <c r="AF141" s="538"/>
      <c r="AG141" s="535"/>
      <c r="AH141" s="536"/>
      <c r="AI141" s="538"/>
      <c r="AJ141" s="535"/>
      <c r="AK141" s="536"/>
      <c r="AL141" s="538"/>
      <c r="AM141" s="535"/>
      <c r="AN141" s="536"/>
      <c r="AO141" s="538"/>
      <c r="AP141" s="38"/>
      <c r="AQ141" s="38"/>
      <c r="AR141" s="38"/>
      <c r="AS141" s="38"/>
      <c r="AT141" s="38"/>
      <c r="AU141" s="38"/>
      <c r="AV141" s="38"/>
      <c r="AW141" s="38"/>
      <c r="AX141" s="38"/>
      <c r="AY141" s="38"/>
      <c r="AZ141" s="38"/>
      <c r="BA141" s="38"/>
      <c r="BB141" s="38"/>
      <c r="BC141" s="38"/>
      <c r="BD141" s="38"/>
      <c r="BE141" s="38"/>
      <c r="BF141" s="38"/>
      <c r="BG141" s="38"/>
      <c r="BH141" s="38"/>
      <c r="BI141" s="38"/>
    </row>
    <row r="142" spans="1:61" ht="15.75" customHeight="1">
      <c r="A142" s="36" t="str">
        <f t="shared" si="1"/>
        <v>Véhicules usagésInformatique</v>
      </c>
      <c r="B142" s="507" t="s">
        <v>128</v>
      </c>
      <c r="C142" s="507"/>
      <c r="D142" s="514"/>
      <c r="E142" s="515"/>
      <c r="F142" s="507"/>
      <c r="G142" s="514"/>
      <c r="H142" s="528"/>
      <c r="I142" s="507"/>
      <c r="J142" s="514"/>
      <c r="K142" s="528"/>
      <c r="L142" s="507"/>
      <c r="M142" s="514"/>
      <c r="N142" s="528"/>
      <c r="O142" s="507"/>
      <c r="P142" s="514"/>
      <c r="Q142" s="528"/>
      <c r="R142" s="507"/>
      <c r="S142" s="514"/>
      <c r="T142" s="528"/>
      <c r="U142" s="507"/>
      <c r="V142" s="514"/>
      <c r="W142" s="528"/>
      <c r="X142" s="507"/>
      <c r="Y142" s="514"/>
      <c r="Z142" s="528"/>
      <c r="AA142" s="507"/>
      <c r="AB142" s="514"/>
      <c r="AC142" s="528"/>
      <c r="AD142" s="507"/>
      <c r="AE142" s="514"/>
      <c r="AF142" s="528"/>
      <c r="AG142" s="507"/>
      <c r="AH142" s="514"/>
      <c r="AI142" s="528"/>
      <c r="AJ142" s="507"/>
      <c r="AK142" s="514"/>
      <c r="AL142" s="528"/>
      <c r="AM142" s="507"/>
      <c r="AN142" s="514"/>
      <c r="AO142" s="528"/>
      <c r="AP142" s="38"/>
      <c r="AQ142" s="38"/>
      <c r="AR142" s="38"/>
      <c r="AS142" s="38"/>
      <c r="AT142" s="38"/>
      <c r="AU142" s="38"/>
      <c r="AV142" s="38"/>
      <c r="AW142" s="38"/>
      <c r="AX142" s="38"/>
      <c r="AY142" s="38"/>
      <c r="AZ142" s="38"/>
      <c r="BA142" s="38"/>
      <c r="BB142" s="38"/>
      <c r="BC142" s="38"/>
      <c r="BD142" s="38"/>
      <c r="BE142" s="38"/>
      <c r="BF142" s="38"/>
      <c r="BG142" s="38"/>
      <c r="BH142" s="38"/>
      <c r="BI142" s="38"/>
    </row>
    <row r="143" spans="1:61" ht="15.75" customHeight="1">
      <c r="A143" s="36" t="str">
        <f t="shared" si="1"/>
        <v>Véhicules usagésFrais de déplacement</v>
      </c>
      <c r="B143" s="507" t="s">
        <v>129</v>
      </c>
      <c r="C143" s="507"/>
      <c r="D143" s="514"/>
      <c r="E143" s="515"/>
      <c r="F143" s="507"/>
      <c r="G143" s="514"/>
      <c r="H143" s="528"/>
      <c r="I143" s="507"/>
      <c r="J143" s="514"/>
      <c r="K143" s="528"/>
      <c r="L143" s="507"/>
      <c r="M143" s="514"/>
      <c r="N143" s="528"/>
      <c r="O143" s="507"/>
      <c r="P143" s="514"/>
      <c r="Q143" s="528"/>
      <c r="R143" s="507"/>
      <c r="S143" s="514"/>
      <c r="T143" s="528"/>
      <c r="U143" s="507"/>
      <c r="V143" s="514"/>
      <c r="W143" s="528"/>
      <c r="X143" s="507"/>
      <c r="Y143" s="514"/>
      <c r="Z143" s="528"/>
      <c r="AA143" s="507"/>
      <c r="AB143" s="514"/>
      <c r="AC143" s="528"/>
      <c r="AD143" s="507"/>
      <c r="AE143" s="514"/>
      <c r="AF143" s="528"/>
      <c r="AG143" s="507"/>
      <c r="AH143" s="514"/>
      <c r="AI143" s="528"/>
      <c r="AJ143" s="507"/>
      <c r="AK143" s="514"/>
      <c r="AL143" s="528"/>
      <c r="AM143" s="507"/>
      <c r="AN143" s="514"/>
      <c r="AO143" s="528"/>
      <c r="AP143" s="38"/>
      <c r="AQ143" s="38"/>
      <c r="AR143" s="38"/>
      <c r="AS143" s="38"/>
      <c r="AT143" s="38"/>
      <c r="AU143" s="38"/>
      <c r="AV143" s="38"/>
      <c r="AW143" s="38"/>
      <c r="AX143" s="38"/>
      <c r="AY143" s="38"/>
      <c r="AZ143" s="38"/>
      <c r="BA143" s="38"/>
      <c r="BB143" s="38"/>
      <c r="BC143" s="38"/>
      <c r="BD143" s="38"/>
      <c r="BE143" s="38"/>
      <c r="BF143" s="38"/>
      <c r="BG143" s="38"/>
      <c r="BH143" s="38"/>
      <c r="BI143" s="38"/>
    </row>
    <row r="144" spans="1:61" ht="15.75" customHeight="1">
      <c r="A144" s="36" t="str">
        <f t="shared" si="1"/>
        <v>Véhicules usagésServices extérieurs</v>
      </c>
      <c r="B144" s="533" t="s">
        <v>130</v>
      </c>
      <c r="C144" s="535"/>
      <c r="D144" s="536"/>
      <c r="E144" s="537"/>
      <c r="F144" s="535"/>
      <c r="G144" s="536"/>
      <c r="H144" s="538"/>
      <c r="I144" s="535"/>
      <c r="J144" s="536"/>
      <c r="K144" s="538"/>
      <c r="L144" s="535"/>
      <c r="M144" s="536"/>
      <c r="N144" s="538"/>
      <c r="O144" s="535"/>
      <c r="P144" s="536"/>
      <c r="Q144" s="538"/>
      <c r="R144" s="535"/>
      <c r="S144" s="536"/>
      <c r="T144" s="538"/>
      <c r="U144" s="535"/>
      <c r="V144" s="536"/>
      <c r="W144" s="538"/>
      <c r="X144" s="535"/>
      <c r="Y144" s="536"/>
      <c r="Z144" s="538"/>
      <c r="AA144" s="535"/>
      <c r="AB144" s="536"/>
      <c r="AC144" s="538"/>
      <c r="AD144" s="535"/>
      <c r="AE144" s="536"/>
      <c r="AF144" s="538"/>
      <c r="AG144" s="535"/>
      <c r="AH144" s="536"/>
      <c r="AI144" s="538"/>
      <c r="AJ144" s="535"/>
      <c r="AK144" s="536"/>
      <c r="AL144" s="538"/>
      <c r="AM144" s="535"/>
      <c r="AN144" s="536"/>
      <c r="AO144" s="538"/>
      <c r="AP144" s="38"/>
      <c r="AQ144" s="38"/>
      <c r="AR144" s="38"/>
      <c r="AS144" s="38"/>
      <c r="AT144" s="38"/>
      <c r="AU144" s="38"/>
      <c r="AV144" s="38"/>
      <c r="AW144" s="38"/>
      <c r="AX144" s="38"/>
      <c r="AY144" s="38"/>
      <c r="AZ144" s="38"/>
      <c r="BA144" s="38"/>
      <c r="BB144" s="38"/>
      <c r="BC144" s="38"/>
      <c r="BD144" s="38"/>
      <c r="BE144" s="38"/>
      <c r="BF144" s="38"/>
      <c r="BG144" s="38"/>
      <c r="BH144" s="38"/>
      <c r="BI144" s="38"/>
    </row>
    <row r="145" spans="1:61" ht="15.75" customHeight="1">
      <c r="A145" s="36" t="str">
        <f t="shared" si="1"/>
        <v>Véhicules usagésFournitures autres</v>
      </c>
      <c r="B145" s="507" t="s">
        <v>131</v>
      </c>
      <c r="C145" s="507"/>
      <c r="D145" s="514"/>
      <c r="E145" s="515"/>
      <c r="F145" s="507"/>
      <c r="G145" s="514"/>
      <c r="H145" s="528"/>
      <c r="I145" s="507"/>
      <c r="J145" s="514"/>
      <c r="K145" s="528"/>
      <c r="L145" s="507"/>
      <c r="M145" s="514"/>
      <c r="N145" s="528"/>
      <c r="O145" s="507"/>
      <c r="P145" s="514"/>
      <c r="Q145" s="528"/>
      <c r="R145" s="507"/>
      <c r="S145" s="514"/>
      <c r="T145" s="528"/>
      <c r="U145" s="507"/>
      <c r="V145" s="514"/>
      <c r="W145" s="528"/>
      <c r="X145" s="507"/>
      <c r="Y145" s="514"/>
      <c r="Z145" s="528"/>
      <c r="AA145" s="507"/>
      <c r="AB145" s="514"/>
      <c r="AC145" s="528"/>
      <c r="AD145" s="507"/>
      <c r="AE145" s="514"/>
      <c r="AF145" s="528"/>
      <c r="AG145" s="507"/>
      <c r="AH145" s="514"/>
      <c r="AI145" s="528"/>
      <c r="AJ145" s="507"/>
      <c r="AK145" s="514"/>
      <c r="AL145" s="528"/>
      <c r="AM145" s="507"/>
      <c r="AN145" s="514"/>
      <c r="AO145" s="528"/>
      <c r="AP145" s="38"/>
      <c r="AQ145" s="38"/>
      <c r="AR145" s="38"/>
      <c r="AS145" s="38"/>
      <c r="AT145" s="38"/>
      <c r="AU145" s="38"/>
      <c r="AV145" s="38"/>
      <c r="AW145" s="38"/>
      <c r="AX145" s="38"/>
      <c r="AY145" s="38"/>
      <c r="AZ145" s="38"/>
      <c r="BA145" s="38"/>
      <c r="BB145" s="38"/>
      <c r="BC145" s="38"/>
      <c r="BD145" s="38"/>
      <c r="BE145" s="38"/>
      <c r="BF145" s="38"/>
      <c r="BG145" s="38"/>
      <c r="BH145" s="38"/>
      <c r="BI145" s="38"/>
    </row>
    <row r="146" spans="1:61" ht="15.75" customHeight="1">
      <c r="A146" s="36" t="str">
        <f t="shared" si="1"/>
        <v>Véhicules usagésUniformes</v>
      </c>
      <c r="B146" s="507" t="s">
        <v>132</v>
      </c>
      <c r="C146" s="507"/>
      <c r="D146" s="514"/>
      <c r="E146" s="515"/>
      <c r="F146" s="507"/>
      <c r="G146" s="514"/>
      <c r="H146" s="528"/>
      <c r="I146" s="507"/>
      <c r="J146" s="514"/>
      <c r="K146" s="528"/>
      <c r="L146" s="507"/>
      <c r="M146" s="514"/>
      <c r="N146" s="528"/>
      <c r="O146" s="507"/>
      <c r="P146" s="514"/>
      <c r="Q146" s="528"/>
      <c r="R146" s="507"/>
      <c r="S146" s="514"/>
      <c r="T146" s="528"/>
      <c r="U146" s="507"/>
      <c r="V146" s="514"/>
      <c r="W146" s="528"/>
      <c r="X146" s="507"/>
      <c r="Y146" s="514"/>
      <c r="Z146" s="528"/>
      <c r="AA146" s="507"/>
      <c r="AB146" s="514"/>
      <c r="AC146" s="528"/>
      <c r="AD146" s="507"/>
      <c r="AE146" s="514"/>
      <c r="AF146" s="528"/>
      <c r="AG146" s="507"/>
      <c r="AH146" s="514"/>
      <c r="AI146" s="528"/>
      <c r="AJ146" s="507"/>
      <c r="AK146" s="514"/>
      <c r="AL146" s="528"/>
      <c r="AM146" s="507"/>
      <c r="AN146" s="514"/>
      <c r="AO146" s="528"/>
      <c r="AP146" s="38"/>
      <c r="AQ146" s="38"/>
      <c r="AR146" s="38"/>
      <c r="AS146" s="38"/>
      <c r="AT146" s="38"/>
      <c r="AU146" s="38"/>
      <c r="AV146" s="38"/>
      <c r="AW146" s="38"/>
      <c r="AX146" s="38"/>
      <c r="AY146" s="38"/>
      <c r="AZ146" s="38"/>
      <c r="BA146" s="38"/>
      <c r="BB146" s="38"/>
      <c r="BC146" s="38"/>
      <c r="BD146" s="38"/>
      <c r="BE146" s="38"/>
      <c r="BF146" s="38"/>
      <c r="BG146" s="38"/>
      <c r="BH146" s="38"/>
      <c r="BI146" s="38"/>
    </row>
    <row r="147" spans="1:61" ht="15.75" customHeight="1">
      <c r="A147" s="36" t="str">
        <f t="shared" si="1"/>
        <v>Véhicules usagésPapeterie</v>
      </c>
      <c r="B147" s="507" t="s">
        <v>133</v>
      </c>
      <c r="C147" s="507"/>
      <c r="D147" s="514"/>
      <c r="E147" s="515"/>
      <c r="F147" s="507"/>
      <c r="G147" s="514"/>
      <c r="H147" s="528"/>
      <c r="I147" s="507"/>
      <c r="J147" s="514"/>
      <c r="K147" s="528"/>
      <c r="L147" s="507"/>
      <c r="M147" s="514"/>
      <c r="N147" s="528"/>
      <c r="O147" s="507"/>
      <c r="P147" s="514"/>
      <c r="Q147" s="528"/>
      <c r="R147" s="507"/>
      <c r="S147" s="514"/>
      <c r="T147" s="528"/>
      <c r="U147" s="507"/>
      <c r="V147" s="514"/>
      <c r="W147" s="528"/>
      <c r="X147" s="507"/>
      <c r="Y147" s="514"/>
      <c r="Z147" s="528"/>
      <c r="AA147" s="507"/>
      <c r="AB147" s="514"/>
      <c r="AC147" s="528"/>
      <c r="AD147" s="507"/>
      <c r="AE147" s="514"/>
      <c r="AF147" s="528"/>
      <c r="AG147" s="507"/>
      <c r="AH147" s="514"/>
      <c r="AI147" s="528"/>
      <c r="AJ147" s="507"/>
      <c r="AK147" s="514"/>
      <c r="AL147" s="528"/>
      <c r="AM147" s="507"/>
      <c r="AN147" s="514"/>
      <c r="AO147" s="528"/>
      <c r="AP147" s="38"/>
      <c r="AQ147" s="38"/>
      <c r="AR147" s="38"/>
      <c r="AS147" s="38"/>
      <c r="AT147" s="38"/>
      <c r="AU147" s="38"/>
      <c r="AV147" s="38"/>
      <c r="AW147" s="38"/>
      <c r="AX147" s="38"/>
      <c r="AY147" s="38"/>
      <c r="AZ147" s="38"/>
      <c r="BA147" s="38"/>
      <c r="BB147" s="38"/>
      <c r="BC147" s="38"/>
      <c r="BD147" s="38"/>
      <c r="BE147" s="38"/>
      <c r="BF147" s="38"/>
      <c r="BG147" s="38"/>
      <c r="BH147" s="38"/>
      <c r="BI147" s="38"/>
    </row>
    <row r="148" spans="1:61" ht="15.75" customHeight="1">
      <c r="A148" s="36" t="str">
        <f t="shared" si="1"/>
        <v>Véhicules usagésTéléphone</v>
      </c>
      <c r="B148" s="507" t="s">
        <v>134</v>
      </c>
      <c r="C148" s="507"/>
      <c r="D148" s="514"/>
      <c r="E148" s="515"/>
      <c r="F148" s="507"/>
      <c r="G148" s="514"/>
      <c r="H148" s="528"/>
      <c r="I148" s="507"/>
      <c r="J148" s="514"/>
      <c r="K148" s="528"/>
      <c r="L148" s="507"/>
      <c r="M148" s="514"/>
      <c r="N148" s="528"/>
      <c r="O148" s="507"/>
      <c r="P148" s="514"/>
      <c r="Q148" s="528"/>
      <c r="R148" s="507"/>
      <c r="S148" s="514"/>
      <c r="T148" s="528"/>
      <c r="U148" s="507"/>
      <c r="V148" s="514"/>
      <c r="W148" s="528"/>
      <c r="X148" s="507"/>
      <c r="Y148" s="514"/>
      <c r="Z148" s="528"/>
      <c r="AA148" s="507"/>
      <c r="AB148" s="514"/>
      <c r="AC148" s="528"/>
      <c r="AD148" s="507"/>
      <c r="AE148" s="514"/>
      <c r="AF148" s="528"/>
      <c r="AG148" s="507"/>
      <c r="AH148" s="514"/>
      <c r="AI148" s="528"/>
      <c r="AJ148" s="507"/>
      <c r="AK148" s="514"/>
      <c r="AL148" s="528"/>
      <c r="AM148" s="507"/>
      <c r="AN148" s="514"/>
      <c r="AO148" s="528"/>
      <c r="AP148" s="38"/>
      <c r="AQ148" s="38"/>
      <c r="AR148" s="38"/>
      <c r="AS148" s="38"/>
      <c r="AT148" s="38"/>
      <c r="AU148" s="38"/>
      <c r="AV148" s="38"/>
      <c r="AW148" s="38"/>
      <c r="AX148" s="38"/>
      <c r="AY148" s="38"/>
      <c r="AZ148" s="38"/>
      <c r="BA148" s="38"/>
      <c r="BB148" s="38"/>
      <c r="BC148" s="38"/>
      <c r="BD148" s="38"/>
      <c r="BE148" s="38"/>
      <c r="BF148" s="38"/>
      <c r="BG148" s="38"/>
      <c r="BH148" s="38"/>
      <c r="BI148" s="38"/>
    </row>
    <row r="149" spans="1:61" ht="15.75" customHeight="1">
      <c r="A149" s="36" t="str">
        <f t="shared" si="1"/>
        <v>Véhicules usagésFrais postaux</v>
      </c>
      <c r="B149" s="507" t="s">
        <v>135</v>
      </c>
      <c r="C149" s="507"/>
      <c r="D149" s="514"/>
      <c r="E149" s="515"/>
      <c r="F149" s="507"/>
      <c r="G149" s="514"/>
      <c r="H149" s="528"/>
      <c r="I149" s="507"/>
      <c r="J149" s="514"/>
      <c r="K149" s="528"/>
      <c r="L149" s="507"/>
      <c r="M149" s="514"/>
      <c r="N149" s="528"/>
      <c r="O149" s="507"/>
      <c r="P149" s="514"/>
      <c r="Q149" s="528"/>
      <c r="R149" s="507"/>
      <c r="S149" s="514"/>
      <c r="T149" s="528"/>
      <c r="U149" s="507"/>
      <c r="V149" s="514"/>
      <c r="W149" s="528"/>
      <c r="X149" s="507"/>
      <c r="Y149" s="514"/>
      <c r="Z149" s="528"/>
      <c r="AA149" s="507"/>
      <c r="AB149" s="514"/>
      <c r="AC149" s="528"/>
      <c r="AD149" s="507"/>
      <c r="AE149" s="514"/>
      <c r="AF149" s="528"/>
      <c r="AG149" s="507"/>
      <c r="AH149" s="514"/>
      <c r="AI149" s="528"/>
      <c r="AJ149" s="507"/>
      <c r="AK149" s="514"/>
      <c r="AL149" s="528"/>
      <c r="AM149" s="507"/>
      <c r="AN149" s="514"/>
      <c r="AO149" s="528"/>
      <c r="AP149" s="38"/>
      <c r="AQ149" s="38"/>
      <c r="AR149" s="38"/>
      <c r="AS149" s="38"/>
      <c r="AT149" s="38"/>
      <c r="AU149" s="38"/>
      <c r="AV149" s="38"/>
      <c r="AW149" s="38"/>
      <c r="AX149" s="38"/>
      <c r="AY149" s="38"/>
      <c r="AZ149" s="38"/>
      <c r="BA149" s="38"/>
      <c r="BB149" s="38"/>
      <c r="BC149" s="38"/>
      <c r="BD149" s="38"/>
      <c r="BE149" s="38"/>
      <c r="BF149" s="38"/>
      <c r="BG149" s="38"/>
      <c r="BH149" s="38"/>
      <c r="BI149" s="38"/>
    </row>
    <row r="150" spans="1:61" ht="15.75" customHeight="1">
      <c r="A150" s="36" t="str">
        <f t="shared" si="1"/>
        <v>Véhicules usagésDivers</v>
      </c>
      <c r="B150" s="507" t="s">
        <v>136</v>
      </c>
      <c r="C150" s="507"/>
      <c r="D150" s="514"/>
      <c r="E150" s="515"/>
      <c r="F150" s="507"/>
      <c r="G150" s="514"/>
      <c r="H150" s="528"/>
      <c r="I150" s="507"/>
      <c r="J150" s="514"/>
      <c r="K150" s="528"/>
      <c r="L150" s="507"/>
      <c r="M150" s="514"/>
      <c r="N150" s="528"/>
      <c r="O150" s="507"/>
      <c r="P150" s="514"/>
      <c r="Q150" s="528"/>
      <c r="R150" s="507"/>
      <c r="S150" s="514"/>
      <c r="T150" s="528"/>
      <c r="U150" s="507"/>
      <c r="V150" s="514"/>
      <c r="W150" s="528"/>
      <c r="X150" s="507"/>
      <c r="Y150" s="514"/>
      <c r="Z150" s="528"/>
      <c r="AA150" s="507"/>
      <c r="AB150" s="514"/>
      <c r="AC150" s="528"/>
      <c r="AD150" s="507"/>
      <c r="AE150" s="514"/>
      <c r="AF150" s="528"/>
      <c r="AG150" s="507"/>
      <c r="AH150" s="514"/>
      <c r="AI150" s="528"/>
      <c r="AJ150" s="507"/>
      <c r="AK150" s="514"/>
      <c r="AL150" s="528"/>
      <c r="AM150" s="507"/>
      <c r="AN150" s="514"/>
      <c r="AO150" s="528"/>
      <c r="AP150" s="38"/>
      <c r="AQ150" s="38"/>
      <c r="AR150" s="38"/>
      <c r="AS150" s="38"/>
      <c r="AT150" s="38"/>
      <c r="AU150" s="38"/>
      <c r="AV150" s="38"/>
      <c r="AW150" s="38"/>
      <c r="AX150" s="38"/>
      <c r="AY150" s="38"/>
      <c r="AZ150" s="38"/>
      <c r="BA150" s="38"/>
      <c r="BB150" s="38"/>
      <c r="BC150" s="38"/>
      <c r="BD150" s="38"/>
      <c r="BE150" s="38"/>
      <c r="BF150" s="38"/>
      <c r="BG150" s="38"/>
      <c r="BH150" s="38"/>
      <c r="BI150" s="38"/>
    </row>
    <row r="151" spans="1:61" ht="15.75" customHeight="1">
      <c r="A151" s="36" t="str">
        <f t="shared" si="1"/>
        <v>Véhicules usagésFormation</v>
      </c>
      <c r="B151" s="507" t="s">
        <v>137</v>
      </c>
      <c r="C151" s="507"/>
      <c r="D151" s="514"/>
      <c r="E151" s="515"/>
      <c r="F151" s="507"/>
      <c r="G151" s="514"/>
      <c r="H151" s="528"/>
      <c r="I151" s="507"/>
      <c r="J151" s="514"/>
      <c r="K151" s="528"/>
      <c r="L151" s="507"/>
      <c r="M151" s="514"/>
      <c r="N151" s="528"/>
      <c r="O151" s="507"/>
      <c r="P151" s="514"/>
      <c r="Q151" s="528"/>
      <c r="R151" s="507"/>
      <c r="S151" s="514"/>
      <c r="T151" s="528"/>
      <c r="U151" s="507"/>
      <c r="V151" s="514"/>
      <c r="W151" s="528"/>
      <c r="X151" s="507"/>
      <c r="Y151" s="514"/>
      <c r="Z151" s="528"/>
      <c r="AA151" s="507"/>
      <c r="AB151" s="514"/>
      <c r="AC151" s="528"/>
      <c r="AD151" s="507"/>
      <c r="AE151" s="514"/>
      <c r="AF151" s="528"/>
      <c r="AG151" s="507"/>
      <c r="AH151" s="514"/>
      <c r="AI151" s="528"/>
      <c r="AJ151" s="507"/>
      <c r="AK151" s="514"/>
      <c r="AL151" s="528"/>
      <c r="AM151" s="507"/>
      <c r="AN151" s="514"/>
      <c r="AO151" s="528"/>
      <c r="AP151" s="38"/>
      <c r="AQ151" s="38"/>
      <c r="AR151" s="38"/>
      <c r="AS151" s="38"/>
      <c r="AT151" s="38"/>
      <c r="AU151" s="38"/>
      <c r="AV151" s="38"/>
      <c r="AW151" s="38"/>
      <c r="AX151" s="38"/>
      <c r="AY151" s="38"/>
      <c r="AZ151" s="38"/>
      <c r="BA151" s="38"/>
      <c r="BB151" s="38"/>
      <c r="BC151" s="38"/>
      <c r="BD151" s="38"/>
      <c r="BE151" s="38"/>
      <c r="BF151" s="38"/>
      <c r="BG151" s="38"/>
      <c r="BH151" s="38"/>
      <c r="BI151" s="38"/>
    </row>
    <row r="152" spans="1:61" ht="15.75" customHeight="1">
      <c r="A152" s="36" t="str">
        <f t="shared" si="1"/>
        <v>Véhicules usagésFrais bancaires</v>
      </c>
      <c r="B152" s="507" t="s">
        <v>138</v>
      </c>
      <c r="C152" s="507"/>
      <c r="D152" s="514"/>
      <c r="E152" s="515"/>
      <c r="F152" s="507"/>
      <c r="G152" s="514"/>
      <c r="H152" s="528"/>
      <c r="I152" s="507"/>
      <c r="J152" s="514"/>
      <c r="K152" s="528"/>
      <c r="L152" s="507"/>
      <c r="M152" s="514"/>
      <c r="N152" s="528"/>
      <c r="O152" s="507"/>
      <c r="P152" s="514"/>
      <c r="Q152" s="528"/>
      <c r="R152" s="507"/>
      <c r="S152" s="514"/>
      <c r="T152" s="528"/>
      <c r="U152" s="507"/>
      <c r="V152" s="514"/>
      <c r="W152" s="528"/>
      <c r="X152" s="507"/>
      <c r="Y152" s="514"/>
      <c r="Z152" s="528"/>
      <c r="AA152" s="507"/>
      <c r="AB152" s="514"/>
      <c r="AC152" s="528"/>
      <c r="AD152" s="507"/>
      <c r="AE152" s="514"/>
      <c r="AF152" s="528"/>
      <c r="AG152" s="507"/>
      <c r="AH152" s="514"/>
      <c r="AI152" s="528"/>
      <c r="AJ152" s="507"/>
      <c r="AK152" s="514"/>
      <c r="AL152" s="528"/>
      <c r="AM152" s="507"/>
      <c r="AN152" s="514"/>
      <c r="AO152" s="528"/>
      <c r="AP152" s="38"/>
      <c r="AQ152" s="38"/>
      <c r="AR152" s="38"/>
      <c r="AS152" s="38"/>
      <c r="AT152" s="38"/>
      <c r="AU152" s="38"/>
      <c r="AV152" s="38"/>
      <c r="AW152" s="38"/>
      <c r="AX152" s="38"/>
      <c r="AY152" s="38"/>
      <c r="AZ152" s="38"/>
      <c r="BA152" s="38"/>
      <c r="BB152" s="38"/>
      <c r="BC152" s="38"/>
      <c r="BD152" s="38"/>
      <c r="BE152" s="38"/>
      <c r="BF152" s="38"/>
      <c r="BG152" s="38"/>
      <c r="BH152" s="38"/>
      <c r="BI152" s="38"/>
    </row>
    <row r="153" spans="1:61" ht="15.75" customHeight="1">
      <c r="A153" s="36" t="str">
        <f t="shared" si="1"/>
        <v>Véhicules usagés[...]</v>
      </c>
      <c r="B153" s="507" t="s">
        <v>55</v>
      </c>
      <c r="C153" s="507"/>
      <c r="D153" s="514"/>
      <c r="E153" s="515"/>
      <c r="F153" s="507"/>
      <c r="G153" s="514"/>
      <c r="H153" s="515"/>
      <c r="I153" s="507"/>
      <c r="J153" s="514"/>
      <c r="K153" s="515"/>
      <c r="L153" s="507"/>
      <c r="M153" s="514"/>
      <c r="N153" s="515"/>
      <c r="O153" s="507"/>
      <c r="P153" s="514"/>
      <c r="Q153" s="515"/>
      <c r="R153" s="507"/>
      <c r="S153" s="514"/>
      <c r="T153" s="515"/>
      <c r="U153" s="507"/>
      <c r="V153" s="514"/>
      <c r="W153" s="515"/>
      <c r="X153" s="507"/>
      <c r="Y153" s="514"/>
      <c r="Z153" s="515"/>
      <c r="AA153" s="507"/>
      <c r="AB153" s="514"/>
      <c r="AC153" s="515"/>
      <c r="AD153" s="507"/>
      <c r="AE153" s="514"/>
      <c r="AF153" s="515"/>
      <c r="AG153" s="507"/>
      <c r="AH153" s="514"/>
      <c r="AI153" s="515"/>
      <c r="AJ153" s="507"/>
      <c r="AK153" s="514"/>
      <c r="AL153" s="515"/>
      <c r="AM153" s="507"/>
      <c r="AN153" s="514"/>
      <c r="AO153" s="515"/>
      <c r="AP153" s="38"/>
      <c r="AQ153" s="38"/>
      <c r="AR153" s="38"/>
      <c r="AS153" s="38"/>
      <c r="AT153" s="38"/>
      <c r="AU153" s="38"/>
      <c r="AV153" s="38"/>
      <c r="AW153" s="38"/>
      <c r="AX153" s="38"/>
      <c r="AY153" s="38"/>
      <c r="AZ153" s="38"/>
      <c r="BA153" s="38"/>
      <c r="BB153" s="38"/>
      <c r="BC153" s="38"/>
      <c r="BD153" s="38"/>
      <c r="BE153" s="38"/>
      <c r="BF153" s="38"/>
      <c r="BG153" s="38"/>
      <c r="BH153" s="38"/>
      <c r="BI153" s="38"/>
    </row>
    <row r="154" spans="1:61" ht="15.75" customHeight="1">
      <c r="A154" s="36" t="str">
        <f t="shared" si="1"/>
        <v>Véhicules usagés[...]</v>
      </c>
      <c r="B154" s="507" t="s">
        <v>55</v>
      </c>
      <c r="C154" s="507"/>
      <c r="D154" s="514"/>
      <c r="E154" s="515"/>
      <c r="F154" s="507"/>
      <c r="G154" s="514"/>
      <c r="H154" s="515"/>
      <c r="I154" s="507"/>
      <c r="J154" s="514"/>
      <c r="K154" s="515"/>
      <c r="L154" s="507"/>
      <c r="M154" s="514"/>
      <c r="N154" s="515"/>
      <c r="O154" s="507"/>
      <c r="P154" s="514"/>
      <c r="Q154" s="515"/>
      <c r="R154" s="507"/>
      <c r="S154" s="514"/>
      <c r="T154" s="515"/>
      <c r="U154" s="507"/>
      <c r="V154" s="514"/>
      <c r="W154" s="515"/>
      <c r="X154" s="507"/>
      <c r="Y154" s="514"/>
      <c r="Z154" s="515"/>
      <c r="AA154" s="507"/>
      <c r="AB154" s="514"/>
      <c r="AC154" s="515"/>
      <c r="AD154" s="507"/>
      <c r="AE154" s="514"/>
      <c r="AF154" s="515"/>
      <c r="AG154" s="507"/>
      <c r="AH154" s="514"/>
      <c r="AI154" s="515"/>
      <c r="AJ154" s="507"/>
      <c r="AK154" s="514"/>
      <c r="AL154" s="515"/>
      <c r="AM154" s="507"/>
      <c r="AN154" s="514"/>
      <c r="AO154" s="515"/>
      <c r="AP154" s="38"/>
      <c r="AQ154" s="38"/>
      <c r="AR154" s="38"/>
      <c r="AS154" s="38"/>
      <c r="AT154" s="38"/>
      <c r="AU154" s="38"/>
      <c r="AV154" s="38"/>
      <c r="AW154" s="38"/>
      <c r="AX154" s="38"/>
      <c r="AY154" s="38"/>
      <c r="AZ154" s="38"/>
      <c r="BA154" s="38"/>
      <c r="BB154" s="38"/>
      <c r="BC154" s="38"/>
      <c r="BD154" s="38"/>
      <c r="BE154" s="38"/>
      <c r="BF154" s="38"/>
      <c r="BG154" s="38"/>
      <c r="BH154" s="38"/>
      <c r="BI154" s="38"/>
    </row>
    <row r="155" spans="1:61" ht="15.75" customHeight="1">
      <c r="A155" s="36" t="str">
        <f t="shared" si="1"/>
        <v>Véhicules usagés[...]</v>
      </c>
      <c r="B155" s="507" t="s">
        <v>55</v>
      </c>
      <c r="C155" s="533"/>
      <c r="D155" s="534"/>
      <c r="E155" s="515"/>
      <c r="F155" s="533"/>
      <c r="G155" s="534"/>
      <c r="H155" s="515"/>
      <c r="I155" s="533"/>
      <c r="J155" s="534"/>
      <c r="K155" s="515"/>
      <c r="L155" s="533"/>
      <c r="M155" s="534"/>
      <c r="N155" s="515"/>
      <c r="O155" s="533"/>
      <c r="P155" s="534"/>
      <c r="Q155" s="515"/>
      <c r="R155" s="533"/>
      <c r="S155" s="534"/>
      <c r="T155" s="515"/>
      <c r="U155" s="533"/>
      <c r="V155" s="534"/>
      <c r="W155" s="515"/>
      <c r="X155" s="533"/>
      <c r="Y155" s="534"/>
      <c r="Z155" s="515"/>
      <c r="AA155" s="533"/>
      <c r="AB155" s="534"/>
      <c r="AC155" s="515"/>
      <c r="AD155" s="533"/>
      <c r="AE155" s="534"/>
      <c r="AF155" s="515"/>
      <c r="AG155" s="533"/>
      <c r="AH155" s="534"/>
      <c r="AI155" s="515"/>
      <c r="AJ155" s="533"/>
      <c r="AK155" s="534"/>
      <c r="AL155" s="515"/>
      <c r="AM155" s="533"/>
      <c r="AN155" s="534"/>
      <c r="AO155" s="515"/>
      <c r="AP155" s="38"/>
      <c r="AQ155" s="38"/>
      <c r="AR155" s="38"/>
      <c r="AS155" s="38"/>
      <c r="AT155" s="38"/>
      <c r="AU155" s="38"/>
      <c r="AV155" s="38"/>
      <c r="AW155" s="38"/>
      <c r="AX155" s="38"/>
      <c r="AY155" s="38"/>
      <c r="AZ155" s="38"/>
      <c r="BA155" s="38"/>
      <c r="BB155" s="38"/>
      <c r="BC155" s="38"/>
      <c r="BD155" s="38"/>
      <c r="BE155" s="38"/>
      <c r="BF155" s="38"/>
      <c r="BG155" s="38"/>
      <c r="BH155" s="38"/>
      <c r="BI155" s="38"/>
    </row>
    <row r="156" spans="1:61" ht="15.75" customHeight="1">
      <c r="A156" s="36" t="str">
        <f t="shared" si="1"/>
        <v>Véhicules usagésTOTAL SEMI-FIXES</v>
      </c>
      <c r="B156" s="771" t="s">
        <v>139</v>
      </c>
      <c r="C156" s="772"/>
      <c r="D156" s="773"/>
      <c r="E156" s="774"/>
      <c r="F156" s="772"/>
      <c r="G156" s="773"/>
      <c r="H156" s="774"/>
      <c r="I156" s="772"/>
      <c r="J156" s="773"/>
      <c r="K156" s="774"/>
      <c r="L156" s="772"/>
      <c r="M156" s="773"/>
      <c r="N156" s="774"/>
      <c r="O156" s="772"/>
      <c r="P156" s="773"/>
      <c r="Q156" s="774"/>
      <c r="R156" s="772"/>
      <c r="S156" s="773"/>
      <c r="T156" s="774"/>
      <c r="U156" s="772"/>
      <c r="V156" s="773"/>
      <c r="W156" s="774"/>
      <c r="X156" s="772"/>
      <c r="Y156" s="773"/>
      <c r="Z156" s="774"/>
      <c r="AA156" s="772"/>
      <c r="AB156" s="773"/>
      <c r="AC156" s="774"/>
      <c r="AD156" s="772"/>
      <c r="AE156" s="773"/>
      <c r="AF156" s="774"/>
      <c r="AG156" s="772"/>
      <c r="AH156" s="773"/>
      <c r="AI156" s="774"/>
      <c r="AJ156" s="772"/>
      <c r="AK156" s="773"/>
      <c r="AL156" s="774"/>
      <c r="AM156" s="772"/>
      <c r="AN156" s="773"/>
      <c r="AO156" s="774"/>
      <c r="AP156" s="38"/>
      <c r="AQ156" s="38"/>
      <c r="AR156" s="38"/>
      <c r="AS156" s="38"/>
      <c r="AT156" s="38"/>
      <c r="AU156" s="38"/>
      <c r="AV156" s="38"/>
      <c r="AW156" s="38"/>
      <c r="AX156" s="38"/>
      <c r="AY156" s="38"/>
      <c r="AZ156" s="38"/>
      <c r="BA156" s="38"/>
      <c r="BB156" s="38"/>
      <c r="BC156" s="38"/>
      <c r="BD156" s="38"/>
      <c r="BE156" s="38"/>
      <c r="BF156" s="38"/>
      <c r="BG156" s="38"/>
      <c r="BH156" s="38"/>
      <c r="BI156" s="38"/>
    </row>
    <row r="157" spans="1:61" ht="15.75" customHeight="1">
      <c r="A157" s="36" t="str">
        <f t="shared" si="1"/>
        <v>Véhicules usagés</v>
      </c>
      <c r="B157" s="533"/>
      <c r="C157" s="533"/>
      <c r="D157" s="534"/>
      <c r="E157" s="531"/>
      <c r="F157" s="533"/>
      <c r="G157" s="534"/>
      <c r="H157" s="531"/>
      <c r="I157" s="533"/>
      <c r="J157" s="534"/>
      <c r="K157" s="531"/>
      <c r="L157" s="533"/>
      <c r="M157" s="534"/>
      <c r="N157" s="531"/>
      <c r="O157" s="533"/>
      <c r="P157" s="534"/>
      <c r="Q157" s="531"/>
      <c r="R157" s="533"/>
      <c r="S157" s="534"/>
      <c r="T157" s="531"/>
      <c r="U157" s="533"/>
      <c r="V157" s="534"/>
      <c r="W157" s="531"/>
      <c r="X157" s="533"/>
      <c r="Y157" s="534"/>
      <c r="Z157" s="531"/>
      <c r="AA157" s="533"/>
      <c r="AB157" s="534"/>
      <c r="AC157" s="531"/>
      <c r="AD157" s="533"/>
      <c r="AE157" s="534"/>
      <c r="AF157" s="531"/>
      <c r="AG157" s="533"/>
      <c r="AH157" s="534"/>
      <c r="AI157" s="531"/>
      <c r="AJ157" s="533"/>
      <c r="AK157" s="534"/>
      <c r="AL157" s="531"/>
      <c r="AM157" s="533"/>
      <c r="AN157" s="534"/>
      <c r="AO157" s="531"/>
      <c r="AP157" s="38"/>
      <c r="AQ157" s="38"/>
      <c r="AR157" s="38"/>
      <c r="AS157" s="38"/>
      <c r="AT157" s="38"/>
      <c r="AU157" s="38"/>
      <c r="AV157" s="38"/>
      <c r="AW157" s="38"/>
      <c r="AX157" s="38"/>
      <c r="AY157" s="38"/>
      <c r="AZ157" s="38"/>
      <c r="BA157" s="38"/>
      <c r="BB157" s="38"/>
      <c r="BC157" s="38"/>
      <c r="BD157" s="38"/>
      <c r="BE157" s="38"/>
      <c r="BF157" s="38"/>
      <c r="BG157" s="38"/>
      <c r="BH157" s="38"/>
      <c r="BI157" s="38"/>
    </row>
    <row r="158" spans="1:61" ht="15.75" customHeight="1">
      <c r="A158" s="36" t="str">
        <f t="shared" si="1"/>
        <v>Véhicules usagésTOTAL DES DÉPENSES</v>
      </c>
      <c r="B158" s="781" t="s">
        <v>140</v>
      </c>
      <c r="C158" s="772"/>
      <c r="D158" s="773"/>
      <c r="E158" s="782"/>
      <c r="F158" s="772"/>
      <c r="G158" s="773"/>
      <c r="H158" s="782"/>
      <c r="I158" s="772"/>
      <c r="J158" s="773"/>
      <c r="K158" s="782"/>
      <c r="L158" s="772"/>
      <c r="M158" s="773"/>
      <c r="N158" s="782"/>
      <c r="O158" s="772"/>
      <c r="P158" s="773"/>
      <c r="Q158" s="782"/>
      <c r="R158" s="772"/>
      <c r="S158" s="773"/>
      <c r="T158" s="782"/>
      <c r="U158" s="772"/>
      <c r="V158" s="773"/>
      <c r="W158" s="782"/>
      <c r="X158" s="772"/>
      <c r="Y158" s="773"/>
      <c r="Z158" s="782"/>
      <c r="AA158" s="772"/>
      <c r="AB158" s="773"/>
      <c r="AC158" s="782"/>
      <c r="AD158" s="772"/>
      <c r="AE158" s="773"/>
      <c r="AF158" s="782"/>
      <c r="AG158" s="772"/>
      <c r="AH158" s="773"/>
      <c r="AI158" s="782"/>
      <c r="AJ158" s="772"/>
      <c r="AK158" s="773"/>
      <c r="AL158" s="782"/>
      <c r="AM158" s="772"/>
      <c r="AN158" s="773"/>
      <c r="AO158" s="782"/>
      <c r="AP158" s="38"/>
      <c r="AQ158" s="38"/>
      <c r="AR158" s="38"/>
      <c r="AS158" s="38"/>
      <c r="AT158" s="38"/>
      <c r="AU158" s="38"/>
      <c r="AV158" s="38"/>
      <c r="AW158" s="38"/>
      <c r="AX158" s="38"/>
      <c r="AY158" s="38"/>
      <c r="AZ158" s="38"/>
      <c r="BA158" s="38"/>
      <c r="BB158" s="38"/>
      <c r="BC158" s="38"/>
      <c r="BD158" s="38"/>
      <c r="BE158" s="38"/>
      <c r="BF158" s="38"/>
      <c r="BG158" s="38"/>
      <c r="BH158" s="38"/>
      <c r="BI158" s="38"/>
    </row>
    <row r="159" spans="1:61" ht="15.75" customHeight="1">
      <c r="A159" s="36" t="str">
        <f t="shared" si="1"/>
        <v>Véhicules usagésProgramme used 1</v>
      </c>
      <c r="B159" s="507" t="s">
        <v>154</v>
      </c>
      <c r="C159" s="548"/>
      <c r="D159" s="558"/>
      <c r="E159" s="515"/>
      <c r="F159" s="548"/>
      <c r="G159" s="558"/>
      <c r="H159" s="528"/>
      <c r="I159" s="548"/>
      <c r="J159" s="558"/>
      <c r="K159" s="528"/>
      <c r="L159" s="548"/>
      <c r="M159" s="558"/>
      <c r="N159" s="528"/>
      <c r="O159" s="548"/>
      <c r="P159" s="558"/>
      <c r="Q159" s="528"/>
      <c r="R159" s="548"/>
      <c r="S159" s="558"/>
      <c r="T159" s="528"/>
      <c r="U159" s="548"/>
      <c r="V159" s="558"/>
      <c r="W159" s="528"/>
      <c r="X159" s="548"/>
      <c r="Y159" s="558"/>
      <c r="Z159" s="528"/>
      <c r="AA159" s="548"/>
      <c r="AB159" s="558"/>
      <c r="AC159" s="528"/>
      <c r="AD159" s="548"/>
      <c r="AE159" s="558"/>
      <c r="AF159" s="528"/>
      <c r="AG159" s="548"/>
      <c r="AH159" s="558"/>
      <c r="AI159" s="528"/>
      <c r="AJ159" s="548"/>
      <c r="AK159" s="558"/>
      <c r="AL159" s="528"/>
      <c r="AM159" s="548"/>
      <c r="AN159" s="558"/>
      <c r="AO159" s="528"/>
      <c r="AP159" s="38"/>
      <c r="AQ159" s="38"/>
      <c r="AR159" s="38"/>
      <c r="AS159" s="38"/>
      <c r="AT159" s="38"/>
      <c r="AU159" s="38"/>
      <c r="AV159" s="38"/>
      <c r="AW159" s="38"/>
      <c r="AX159" s="38"/>
      <c r="AY159" s="38"/>
      <c r="AZ159" s="38"/>
      <c r="BA159" s="38"/>
      <c r="BB159" s="38"/>
      <c r="BC159" s="38"/>
      <c r="BD159" s="38"/>
      <c r="BE159" s="38"/>
      <c r="BF159" s="38"/>
      <c r="BG159" s="38"/>
      <c r="BH159" s="38"/>
      <c r="BI159" s="38"/>
    </row>
    <row r="160" spans="1:61" ht="15.75" customHeight="1">
      <c r="A160" s="36" t="str">
        <f t="shared" si="1"/>
        <v>Véhicules usagésProgramme used 2</v>
      </c>
      <c r="B160" s="507" t="s">
        <v>155</v>
      </c>
      <c r="C160" s="548"/>
      <c r="D160" s="558"/>
      <c r="E160" s="515"/>
      <c r="F160" s="548"/>
      <c r="G160" s="558"/>
      <c r="H160" s="528"/>
      <c r="I160" s="548"/>
      <c r="J160" s="558"/>
      <c r="K160" s="528"/>
      <c r="L160" s="548"/>
      <c r="M160" s="558"/>
      <c r="N160" s="528"/>
      <c r="O160" s="548"/>
      <c r="P160" s="558"/>
      <c r="Q160" s="528"/>
      <c r="R160" s="548"/>
      <c r="S160" s="558"/>
      <c r="T160" s="528"/>
      <c r="U160" s="548"/>
      <c r="V160" s="558"/>
      <c r="W160" s="528"/>
      <c r="X160" s="548"/>
      <c r="Y160" s="558"/>
      <c r="Z160" s="528"/>
      <c r="AA160" s="548"/>
      <c r="AB160" s="558"/>
      <c r="AC160" s="528"/>
      <c r="AD160" s="548"/>
      <c r="AE160" s="558"/>
      <c r="AF160" s="528"/>
      <c r="AG160" s="548"/>
      <c r="AH160" s="558"/>
      <c r="AI160" s="528"/>
      <c r="AJ160" s="548"/>
      <c r="AK160" s="558"/>
      <c r="AL160" s="528"/>
      <c r="AM160" s="548"/>
      <c r="AN160" s="558"/>
      <c r="AO160" s="528"/>
      <c r="AP160" s="38"/>
      <c r="AQ160" s="38"/>
      <c r="AR160" s="38"/>
      <c r="AS160" s="38"/>
      <c r="AT160" s="38"/>
      <c r="AU160" s="38"/>
      <c r="AV160" s="38"/>
      <c r="AW160" s="38"/>
      <c r="AX160" s="38"/>
      <c r="AY160" s="38"/>
      <c r="AZ160" s="38"/>
      <c r="BA160" s="38"/>
      <c r="BB160" s="38"/>
      <c r="BC160" s="38"/>
      <c r="BD160" s="38"/>
      <c r="BE160" s="38"/>
      <c r="BF160" s="38"/>
      <c r="BG160" s="38"/>
      <c r="BH160" s="38"/>
      <c r="BI160" s="38"/>
    </row>
    <row r="161" spans="1:61" ht="15.75" customHeight="1">
      <c r="A161" s="36" t="str">
        <f t="shared" si="1"/>
        <v>Véhicules usagésProgramme used 3</v>
      </c>
      <c r="B161" s="507" t="s">
        <v>156</v>
      </c>
      <c r="C161" s="507"/>
      <c r="D161" s="514"/>
      <c r="E161" s="515"/>
      <c r="F161" s="507"/>
      <c r="G161" s="514"/>
      <c r="H161" s="528"/>
      <c r="I161" s="507"/>
      <c r="J161" s="514"/>
      <c r="K161" s="528"/>
      <c r="L161" s="507"/>
      <c r="M161" s="514"/>
      <c r="N161" s="528"/>
      <c r="O161" s="507"/>
      <c r="P161" s="514"/>
      <c r="Q161" s="528"/>
      <c r="R161" s="507"/>
      <c r="S161" s="514"/>
      <c r="T161" s="528"/>
      <c r="U161" s="507"/>
      <c r="V161" s="514"/>
      <c r="W161" s="528"/>
      <c r="X161" s="507"/>
      <c r="Y161" s="514"/>
      <c r="Z161" s="528"/>
      <c r="AA161" s="507"/>
      <c r="AB161" s="514"/>
      <c r="AC161" s="528"/>
      <c r="AD161" s="507"/>
      <c r="AE161" s="514"/>
      <c r="AF161" s="528"/>
      <c r="AG161" s="507"/>
      <c r="AH161" s="514"/>
      <c r="AI161" s="528"/>
      <c r="AJ161" s="507"/>
      <c r="AK161" s="514"/>
      <c r="AL161" s="528"/>
      <c r="AM161" s="507"/>
      <c r="AN161" s="514"/>
      <c r="AO161" s="528"/>
      <c r="AP161" s="38"/>
      <c r="AQ161" s="38"/>
      <c r="AR161" s="38"/>
      <c r="AS161" s="38"/>
      <c r="AT161" s="38"/>
      <c r="AU161" s="38"/>
      <c r="AV161" s="38"/>
      <c r="AW161" s="38"/>
      <c r="AX161" s="38"/>
      <c r="AY161" s="38"/>
      <c r="AZ161" s="38"/>
      <c r="BA161" s="38"/>
      <c r="BB161" s="38"/>
      <c r="BC161" s="38"/>
      <c r="BD161" s="38"/>
      <c r="BE161" s="38"/>
      <c r="BF161" s="38"/>
      <c r="BG161" s="38"/>
      <c r="BH161" s="38"/>
      <c r="BI161" s="38"/>
    </row>
    <row r="162" spans="1:61" ht="15.75" customHeight="1">
      <c r="A162" s="36" t="str">
        <f t="shared" si="1"/>
        <v>Véhicules usagés[...]</v>
      </c>
      <c r="B162" s="507" t="s">
        <v>55</v>
      </c>
      <c r="C162" s="507"/>
      <c r="D162" s="514"/>
      <c r="E162" s="515"/>
      <c r="F162" s="507"/>
      <c r="G162" s="514"/>
      <c r="H162" s="528"/>
      <c r="I162" s="507"/>
      <c r="J162" s="514"/>
      <c r="K162" s="528"/>
      <c r="L162" s="507"/>
      <c r="M162" s="514"/>
      <c r="N162" s="528"/>
      <c r="O162" s="507"/>
      <c r="P162" s="514"/>
      <c r="Q162" s="528"/>
      <c r="R162" s="507"/>
      <c r="S162" s="514"/>
      <c r="T162" s="528"/>
      <c r="U162" s="507"/>
      <c r="V162" s="514"/>
      <c r="W162" s="528"/>
      <c r="X162" s="507"/>
      <c r="Y162" s="514"/>
      <c r="Z162" s="528"/>
      <c r="AA162" s="507"/>
      <c r="AB162" s="514"/>
      <c r="AC162" s="528"/>
      <c r="AD162" s="507"/>
      <c r="AE162" s="514"/>
      <c r="AF162" s="528"/>
      <c r="AG162" s="507"/>
      <c r="AH162" s="514"/>
      <c r="AI162" s="528"/>
      <c r="AJ162" s="507"/>
      <c r="AK162" s="514"/>
      <c r="AL162" s="528"/>
      <c r="AM162" s="507"/>
      <c r="AN162" s="514"/>
      <c r="AO162" s="528"/>
      <c r="AP162" s="38"/>
      <c r="AQ162" s="38"/>
      <c r="AR162" s="38"/>
      <c r="AS162" s="38"/>
      <c r="AT162" s="38"/>
      <c r="AU162" s="38"/>
      <c r="AV162" s="38"/>
      <c r="AW162" s="38"/>
      <c r="AX162" s="38"/>
      <c r="AY162" s="38"/>
      <c r="AZ162" s="38"/>
      <c r="BA162" s="38"/>
      <c r="BB162" s="38"/>
      <c r="BC162" s="38"/>
      <c r="BD162" s="38"/>
      <c r="BE162" s="38"/>
      <c r="BF162" s="38"/>
      <c r="BG162" s="38"/>
      <c r="BH162" s="38"/>
      <c r="BI162" s="38"/>
    </row>
    <row r="163" spans="1:61" ht="15.75" customHeight="1">
      <c r="A163" s="36" t="str">
        <f t="shared" si="1"/>
        <v>Véhicules usagés[...]</v>
      </c>
      <c r="B163" s="507" t="s">
        <v>55</v>
      </c>
      <c r="C163" s="507"/>
      <c r="D163" s="514"/>
      <c r="E163" s="515"/>
      <c r="F163" s="507"/>
      <c r="G163" s="514"/>
      <c r="H163" s="528"/>
      <c r="I163" s="507"/>
      <c r="J163" s="514"/>
      <c r="K163" s="528"/>
      <c r="L163" s="507"/>
      <c r="M163" s="514"/>
      <c r="N163" s="528"/>
      <c r="O163" s="507"/>
      <c r="P163" s="514"/>
      <c r="Q163" s="528"/>
      <c r="R163" s="507"/>
      <c r="S163" s="514"/>
      <c r="T163" s="528"/>
      <c r="U163" s="507"/>
      <c r="V163" s="514"/>
      <c r="W163" s="528"/>
      <c r="X163" s="507"/>
      <c r="Y163" s="514"/>
      <c r="Z163" s="528"/>
      <c r="AA163" s="507"/>
      <c r="AB163" s="514"/>
      <c r="AC163" s="528"/>
      <c r="AD163" s="507"/>
      <c r="AE163" s="514"/>
      <c r="AF163" s="528"/>
      <c r="AG163" s="507"/>
      <c r="AH163" s="514"/>
      <c r="AI163" s="528"/>
      <c r="AJ163" s="507"/>
      <c r="AK163" s="514"/>
      <c r="AL163" s="528"/>
      <c r="AM163" s="507"/>
      <c r="AN163" s="514"/>
      <c r="AO163" s="528"/>
      <c r="AP163" s="38"/>
      <c r="AQ163" s="38"/>
      <c r="AR163" s="38"/>
      <c r="AS163" s="38"/>
      <c r="AT163" s="38"/>
      <c r="AU163" s="38"/>
      <c r="AV163" s="38"/>
      <c r="AW163" s="38"/>
      <c r="AX163" s="38"/>
      <c r="AY163" s="38"/>
      <c r="AZ163" s="38"/>
      <c r="BA163" s="38"/>
      <c r="BB163" s="38"/>
      <c r="BC163" s="38"/>
      <c r="BD163" s="38"/>
      <c r="BE163" s="38"/>
      <c r="BF163" s="38"/>
      <c r="BG163" s="38"/>
      <c r="BH163" s="38"/>
      <c r="BI163" s="38"/>
    </row>
    <row r="164" spans="1:61" ht="15.75" customHeight="1">
      <c r="A164" s="36" t="str">
        <f t="shared" si="1"/>
        <v>Véhicules usagés[...]</v>
      </c>
      <c r="B164" s="507" t="s">
        <v>55</v>
      </c>
      <c r="C164" s="507"/>
      <c r="D164" s="514"/>
      <c r="E164" s="515"/>
      <c r="F164" s="507"/>
      <c r="G164" s="514"/>
      <c r="H164" s="528"/>
      <c r="I164" s="507"/>
      <c r="J164" s="514"/>
      <c r="K164" s="528"/>
      <c r="L164" s="507"/>
      <c r="M164" s="514"/>
      <c r="N164" s="528"/>
      <c r="O164" s="507"/>
      <c r="P164" s="514"/>
      <c r="Q164" s="528"/>
      <c r="R164" s="507"/>
      <c r="S164" s="514"/>
      <c r="T164" s="528"/>
      <c r="U164" s="507"/>
      <c r="V164" s="514"/>
      <c r="W164" s="528"/>
      <c r="X164" s="507"/>
      <c r="Y164" s="514"/>
      <c r="Z164" s="528"/>
      <c r="AA164" s="507"/>
      <c r="AB164" s="514"/>
      <c r="AC164" s="528"/>
      <c r="AD164" s="507"/>
      <c r="AE164" s="514"/>
      <c r="AF164" s="528"/>
      <c r="AG164" s="507"/>
      <c r="AH164" s="514"/>
      <c r="AI164" s="528"/>
      <c r="AJ164" s="507"/>
      <c r="AK164" s="514"/>
      <c r="AL164" s="528"/>
      <c r="AM164" s="507"/>
      <c r="AN164" s="514"/>
      <c r="AO164" s="528"/>
      <c r="AP164" s="38"/>
      <c r="AQ164" s="38"/>
      <c r="AR164" s="38"/>
      <c r="AS164" s="38"/>
      <c r="AT164" s="38"/>
      <c r="AU164" s="38"/>
      <c r="AV164" s="38"/>
      <c r="AW164" s="38"/>
      <c r="AX164" s="38"/>
      <c r="AY164" s="38"/>
      <c r="AZ164" s="38"/>
      <c r="BA164" s="38"/>
      <c r="BB164" s="38"/>
      <c r="BC164" s="38"/>
      <c r="BD164" s="38"/>
      <c r="BE164" s="38"/>
      <c r="BF164" s="38"/>
      <c r="BG164" s="38"/>
      <c r="BH164" s="38"/>
      <c r="BI164" s="38"/>
    </row>
    <row r="165" spans="1:61" ht="15.75" customHeight="1">
      <c r="A165" s="36" t="str">
        <f t="shared" si="1"/>
        <v>Véhicules usagésFrais administration</v>
      </c>
      <c r="B165" s="533" t="s">
        <v>145</v>
      </c>
      <c r="C165" s="533"/>
      <c r="D165" s="534"/>
      <c r="E165" s="531"/>
      <c r="F165" s="533"/>
      <c r="G165" s="534"/>
      <c r="H165" s="532"/>
      <c r="I165" s="533"/>
      <c r="J165" s="534"/>
      <c r="K165" s="532"/>
      <c r="L165" s="533"/>
      <c r="M165" s="534"/>
      <c r="N165" s="532"/>
      <c r="O165" s="533"/>
      <c r="P165" s="534"/>
      <c r="Q165" s="532"/>
      <c r="R165" s="533"/>
      <c r="S165" s="534"/>
      <c r="T165" s="532"/>
      <c r="U165" s="533"/>
      <c r="V165" s="534"/>
      <c r="W165" s="532"/>
      <c r="X165" s="533"/>
      <c r="Y165" s="534"/>
      <c r="Z165" s="532"/>
      <c r="AA165" s="533"/>
      <c r="AB165" s="534"/>
      <c r="AC165" s="532"/>
      <c r="AD165" s="533"/>
      <c r="AE165" s="534"/>
      <c r="AF165" s="532"/>
      <c r="AG165" s="533"/>
      <c r="AH165" s="534"/>
      <c r="AI165" s="532"/>
      <c r="AJ165" s="533"/>
      <c r="AK165" s="534"/>
      <c r="AL165" s="532"/>
      <c r="AM165" s="533"/>
      <c r="AN165" s="534"/>
      <c r="AO165" s="532"/>
      <c r="AP165" s="38"/>
      <c r="AQ165" s="38"/>
      <c r="AR165" s="38"/>
      <c r="AS165" s="38"/>
      <c r="AT165" s="38"/>
      <c r="AU165" s="38"/>
      <c r="AV165" s="38"/>
      <c r="AW165" s="38"/>
      <c r="AX165" s="38"/>
      <c r="AY165" s="38"/>
      <c r="AZ165" s="38"/>
      <c r="BA165" s="38"/>
      <c r="BB165" s="38"/>
      <c r="BC165" s="38"/>
      <c r="BD165" s="38"/>
      <c r="BE165" s="38"/>
      <c r="BF165" s="38"/>
      <c r="BG165" s="38"/>
      <c r="BH165" s="38"/>
      <c r="BI165" s="38"/>
    </row>
    <row r="166" spans="1:61" ht="15.75" customHeight="1">
      <c r="A166" s="36" t="str">
        <f t="shared" si="1"/>
        <v>Véhicules usagésAUTRES REVENUS</v>
      </c>
      <c r="B166" s="781" t="s">
        <v>146</v>
      </c>
      <c r="C166" s="793"/>
      <c r="D166" s="794"/>
      <c r="E166" s="782"/>
      <c r="F166" s="793"/>
      <c r="G166" s="794"/>
      <c r="H166" s="782"/>
      <c r="I166" s="793"/>
      <c r="J166" s="794"/>
      <c r="K166" s="782"/>
      <c r="L166" s="793"/>
      <c r="M166" s="794"/>
      <c r="N166" s="782"/>
      <c r="O166" s="793"/>
      <c r="P166" s="794"/>
      <c r="Q166" s="782"/>
      <c r="R166" s="793"/>
      <c r="S166" s="794"/>
      <c r="T166" s="782"/>
      <c r="U166" s="793"/>
      <c r="V166" s="794"/>
      <c r="W166" s="782"/>
      <c r="X166" s="793"/>
      <c r="Y166" s="794"/>
      <c r="Z166" s="782"/>
      <c r="AA166" s="793"/>
      <c r="AB166" s="794"/>
      <c r="AC166" s="782"/>
      <c r="AD166" s="793"/>
      <c r="AE166" s="794"/>
      <c r="AF166" s="782"/>
      <c r="AG166" s="793"/>
      <c r="AH166" s="794"/>
      <c r="AI166" s="782"/>
      <c r="AJ166" s="793"/>
      <c r="AK166" s="794"/>
      <c r="AL166" s="782"/>
      <c r="AM166" s="793"/>
      <c r="AN166" s="794"/>
      <c r="AO166" s="782"/>
      <c r="AP166" s="38"/>
      <c r="AQ166" s="38"/>
      <c r="AR166" s="38"/>
      <c r="AS166" s="38"/>
      <c r="AT166" s="38"/>
      <c r="AU166" s="38"/>
      <c r="AV166" s="38"/>
      <c r="AW166" s="38"/>
      <c r="AX166" s="38"/>
      <c r="AY166" s="38"/>
      <c r="AZ166" s="38"/>
      <c r="BA166" s="38"/>
      <c r="BB166" s="38"/>
      <c r="BC166" s="38"/>
      <c r="BD166" s="38"/>
      <c r="BE166" s="38"/>
      <c r="BF166" s="38"/>
      <c r="BG166" s="38"/>
      <c r="BH166" s="38"/>
      <c r="BI166" s="38"/>
    </row>
    <row r="167" spans="1:61" ht="15.75" customHeight="1">
      <c r="A167" s="36" t="str">
        <f t="shared" si="1"/>
        <v>Véhicules usagés</v>
      </c>
      <c r="B167" s="507"/>
      <c r="C167" s="507"/>
      <c r="D167" s="514"/>
      <c r="E167" s="515"/>
      <c r="F167" s="507"/>
      <c r="G167" s="514"/>
      <c r="H167" s="515"/>
      <c r="I167" s="507"/>
      <c r="J167" s="514"/>
      <c r="K167" s="515"/>
      <c r="L167" s="507"/>
      <c r="M167" s="514"/>
      <c r="N167" s="515"/>
      <c r="O167" s="507"/>
      <c r="P167" s="514"/>
      <c r="Q167" s="515"/>
      <c r="R167" s="507"/>
      <c r="S167" s="514"/>
      <c r="T167" s="515"/>
      <c r="U167" s="507"/>
      <c r="V167" s="514"/>
      <c r="W167" s="515"/>
      <c r="X167" s="507"/>
      <c r="Y167" s="514"/>
      <c r="Z167" s="515"/>
      <c r="AA167" s="507"/>
      <c r="AB167" s="514"/>
      <c r="AC167" s="515"/>
      <c r="AD167" s="507"/>
      <c r="AE167" s="514"/>
      <c r="AF167" s="515"/>
      <c r="AG167" s="507"/>
      <c r="AH167" s="514"/>
      <c r="AI167" s="515"/>
      <c r="AJ167" s="507"/>
      <c r="AK167" s="514"/>
      <c r="AL167" s="515"/>
      <c r="AM167" s="507"/>
      <c r="AN167" s="514"/>
      <c r="AO167" s="515"/>
      <c r="AP167" s="38"/>
      <c r="AQ167" s="38"/>
      <c r="AR167" s="38"/>
      <c r="AS167" s="38"/>
      <c r="AT167" s="38"/>
      <c r="AU167" s="38"/>
      <c r="AV167" s="38"/>
      <c r="AW167" s="38"/>
      <c r="AX167" s="38"/>
      <c r="AY167" s="38"/>
      <c r="AZ167" s="38"/>
      <c r="BA167" s="38"/>
      <c r="BB167" s="38"/>
      <c r="BC167" s="38"/>
      <c r="BD167" s="38"/>
      <c r="BE167" s="38"/>
      <c r="BF167" s="38"/>
      <c r="BG167" s="38"/>
      <c r="BH167" s="38"/>
      <c r="BI167" s="38"/>
    </row>
    <row r="168" spans="1:61" ht="15.75" customHeight="1">
      <c r="A168" s="36" t="str">
        <f t="shared" si="1"/>
        <v>Véhicules usagésPROFIT DÉPARTEMENTAL</v>
      </c>
      <c r="B168" s="785" t="s">
        <v>147</v>
      </c>
      <c r="C168" s="785"/>
      <c r="D168" s="795"/>
      <c r="E168" s="788"/>
      <c r="F168" s="785"/>
      <c r="G168" s="796"/>
      <c r="H168" s="788"/>
      <c r="I168" s="785"/>
      <c r="J168" s="796"/>
      <c r="K168" s="788"/>
      <c r="L168" s="785"/>
      <c r="M168" s="796"/>
      <c r="N168" s="788"/>
      <c r="O168" s="785"/>
      <c r="P168" s="796"/>
      <c r="Q168" s="788"/>
      <c r="R168" s="785"/>
      <c r="S168" s="796"/>
      <c r="T168" s="788"/>
      <c r="U168" s="785"/>
      <c r="V168" s="796"/>
      <c r="W168" s="788"/>
      <c r="X168" s="785"/>
      <c r="Y168" s="796"/>
      <c r="Z168" s="788"/>
      <c r="AA168" s="785"/>
      <c r="AB168" s="796"/>
      <c r="AC168" s="788"/>
      <c r="AD168" s="785"/>
      <c r="AE168" s="796"/>
      <c r="AF168" s="788"/>
      <c r="AG168" s="785"/>
      <c r="AH168" s="796"/>
      <c r="AI168" s="788"/>
      <c r="AJ168" s="785"/>
      <c r="AK168" s="796"/>
      <c r="AL168" s="788"/>
      <c r="AM168" s="785"/>
      <c r="AN168" s="796"/>
      <c r="AO168" s="788"/>
      <c r="AP168" s="38"/>
      <c r="AQ168" s="38"/>
      <c r="AR168" s="38"/>
      <c r="AS168" s="38"/>
      <c r="AT168" s="38"/>
      <c r="AU168" s="38"/>
      <c r="AV168" s="38"/>
      <c r="AW168" s="38"/>
      <c r="AX168" s="38"/>
      <c r="AY168" s="38"/>
      <c r="AZ168" s="38"/>
      <c r="BA168" s="38"/>
      <c r="BB168" s="38"/>
      <c r="BC168" s="38"/>
      <c r="BD168" s="38"/>
      <c r="BE168" s="38"/>
      <c r="BF168" s="38"/>
      <c r="BG168" s="38"/>
      <c r="BH168" s="38"/>
      <c r="BI168" s="38"/>
    </row>
    <row r="169" spans="1:61" ht="15.75" customHeight="1">
      <c r="A169" s="36"/>
      <c r="B169" s="546"/>
      <c r="C169" s="546"/>
      <c r="D169" s="546"/>
      <c r="E169" s="559"/>
      <c r="F169" s="546"/>
      <c r="G169" s="546"/>
      <c r="H169" s="559"/>
      <c r="I169" s="546"/>
      <c r="J169" s="546"/>
      <c r="K169" s="559"/>
      <c r="L169" s="546"/>
      <c r="M169" s="546"/>
      <c r="N169" s="559"/>
      <c r="O169" s="546"/>
      <c r="P169" s="546"/>
      <c r="Q169" s="559"/>
      <c r="R169" s="546"/>
      <c r="S169" s="546"/>
      <c r="T169" s="559"/>
      <c r="U169" s="546"/>
      <c r="V169" s="546"/>
      <c r="W169" s="559"/>
      <c r="X169" s="546"/>
      <c r="Y169" s="546"/>
      <c r="Z169" s="559"/>
      <c r="AA169" s="546"/>
      <c r="AB169" s="546"/>
      <c r="AC169" s="559"/>
      <c r="AD169" s="546"/>
      <c r="AE169" s="546"/>
      <c r="AF169" s="559"/>
      <c r="AG169" s="546"/>
      <c r="AH169" s="546"/>
      <c r="AI169" s="559"/>
      <c r="AJ169" s="546"/>
      <c r="AK169" s="546"/>
      <c r="AL169" s="559"/>
      <c r="AM169" s="546"/>
      <c r="AN169" s="546"/>
      <c r="AO169" s="559"/>
      <c r="AP169" s="35"/>
      <c r="AQ169" s="35"/>
      <c r="AR169" s="35"/>
      <c r="AS169" s="35"/>
      <c r="AT169" s="35"/>
      <c r="AU169" s="35"/>
      <c r="AV169" s="35"/>
      <c r="AW169" s="35"/>
      <c r="AX169" s="35"/>
      <c r="AY169" s="35"/>
      <c r="AZ169" s="35"/>
      <c r="BA169" s="35"/>
      <c r="BB169" s="35"/>
      <c r="BC169" s="35"/>
      <c r="BD169" s="35"/>
      <c r="BE169" s="35"/>
      <c r="BF169" s="35"/>
      <c r="BG169" s="35"/>
      <c r="BH169" s="35"/>
      <c r="BI169" s="35"/>
    </row>
    <row r="170" spans="1:61" ht="15.75" customHeight="1">
      <c r="A170" s="36"/>
      <c r="B170" s="546"/>
      <c r="C170" s="546"/>
      <c r="D170" s="546"/>
      <c r="E170" s="546"/>
      <c r="F170" s="546"/>
      <c r="G170" s="546"/>
      <c r="H170" s="546"/>
      <c r="I170" s="546"/>
      <c r="J170" s="546"/>
      <c r="K170" s="546"/>
      <c r="L170" s="546"/>
      <c r="M170" s="546"/>
      <c r="N170" s="546"/>
      <c r="O170" s="546"/>
      <c r="P170" s="546"/>
      <c r="Q170" s="546"/>
      <c r="R170" s="546"/>
      <c r="S170" s="546"/>
      <c r="T170" s="546"/>
      <c r="U170" s="546"/>
      <c r="V170" s="546"/>
      <c r="W170" s="546"/>
      <c r="X170" s="546"/>
      <c r="Y170" s="546"/>
      <c r="Z170" s="546"/>
      <c r="AA170" s="546"/>
      <c r="AB170" s="546"/>
      <c r="AC170" s="546"/>
      <c r="AD170" s="546"/>
      <c r="AE170" s="546"/>
      <c r="AF170" s="546"/>
      <c r="AG170" s="546"/>
      <c r="AH170" s="546"/>
      <c r="AI170" s="546"/>
      <c r="AJ170" s="546"/>
      <c r="AK170" s="546"/>
      <c r="AL170" s="546"/>
      <c r="AM170" s="546"/>
      <c r="AN170" s="546"/>
      <c r="AO170" s="546"/>
      <c r="AP170" s="35"/>
      <c r="AQ170" s="35"/>
      <c r="AR170" s="35"/>
      <c r="AS170" s="35"/>
      <c r="AT170" s="35"/>
      <c r="AU170" s="35"/>
      <c r="AV170" s="35"/>
      <c r="AW170" s="35"/>
      <c r="AX170" s="35"/>
      <c r="AY170" s="35"/>
      <c r="AZ170" s="35"/>
      <c r="BA170" s="35"/>
      <c r="BB170" s="35"/>
      <c r="BC170" s="35"/>
      <c r="BD170" s="35"/>
      <c r="BE170" s="35"/>
      <c r="BF170" s="35"/>
      <c r="BG170" s="35"/>
      <c r="BH170" s="35"/>
      <c r="BI170" s="35"/>
    </row>
    <row r="171" spans="1:61" ht="15.75" customHeight="1">
      <c r="A171" s="36"/>
      <c r="B171" s="790" t="str">
        <f>B4</f>
        <v>Budget 2025</v>
      </c>
      <c r="C171" s="547" t="s">
        <v>157</v>
      </c>
      <c r="D171" s="547"/>
      <c r="E171" s="547"/>
      <c r="F171" s="547"/>
      <c r="G171" s="547"/>
      <c r="H171" s="547"/>
      <c r="I171" s="547"/>
      <c r="J171" s="547"/>
      <c r="K171" s="547"/>
      <c r="L171" s="547"/>
      <c r="M171" s="547"/>
      <c r="N171" s="547"/>
      <c r="O171" s="547"/>
      <c r="P171" s="547"/>
      <c r="Q171" s="547"/>
      <c r="R171" s="547"/>
      <c r="S171" s="547"/>
      <c r="T171" s="547"/>
      <c r="U171" s="547"/>
      <c r="V171" s="547"/>
      <c r="W171" s="547"/>
      <c r="X171" s="547"/>
      <c r="Y171" s="547"/>
      <c r="Z171" s="547"/>
      <c r="AA171" s="547"/>
      <c r="AB171" s="547"/>
      <c r="AC171" s="547"/>
      <c r="AD171" s="547"/>
      <c r="AE171" s="547"/>
      <c r="AF171" s="547"/>
      <c r="AG171" s="547"/>
      <c r="AH171" s="547"/>
      <c r="AI171" s="547"/>
      <c r="AJ171" s="547"/>
      <c r="AK171" s="547"/>
      <c r="AL171" s="547"/>
      <c r="AM171" s="547"/>
      <c r="AN171" s="547"/>
      <c r="AO171" s="547"/>
      <c r="AP171" s="33"/>
      <c r="AQ171" s="33"/>
      <c r="AR171" s="33"/>
      <c r="AS171" s="33"/>
      <c r="AT171" s="33"/>
      <c r="AU171" s="33"/>
      <c r="AV171" s="33"/>
      <c r="AW171" s="33"/>
      <c r="AX171" s="33"/>
      <c r="AY171" s="33"/>
      <c r="AZ171" s="33"/>
      <c r="BA171" s="33"/>
      <c r="BB171" s="33"/>
      <c r="BC171" s="33"/>
      <c r="BD171" s="33"/>
      <c r="BE171" s="33"/>
      <c r="BF171" s="33"/>
      <c r="BG171" s="33"/>
      <c r="BH171" s="33"/>
      <c r="BI171" s="33"/>
    </row>
    <row r="172" spans="1:61" ht="15.75" customHeight="1">
      <c r="A172" s="36"/>
      <c r="B172" s="791"/>
      <c r="C172" s="546"/>
      <c r="D172" s="546"/>
      <c r="E172" s="546"/>
      <c r="F172" s="546"/>
      <c r="G172" s="546"/>
      <c r="H172" s="546"/>
      <c r="I172" s="546"/>
      <c r="J172" s="546"/>
      <c r="K172" s="546"/>
      <c r="L172" s="546"/>
      <c r="M172" s="546"/>
      <c r="N172" s="546"/>
      <c r="O172" s="546"/>
      <c r="P172" s="546"/>
      <c r="Q172" s="546"/>
      <c r="R172" s="546"/>
      <c r="S172" s="546"/>
      <c r="T172" s="546"/>
      <c r="U172" s="546"/>
      <c r="V172" s="546"/>
      <c r="W172" s="546"/>
      <c r="X172" s="546"/>
      <c r="Y172" s="546"/>
      <c r="Z172" s="546"/>
      <c r="AA172" s="546"/>
      <c r="AB172" s="546"/>
      <c r="AC172" s="546"/>
      <c r="AD172" s="546"/>
      <c r="AE172" s="546"/>
      <c r="AF172" s="546"/>
      <c r="AG172" s="546"/>
      <c r="AH172" s="546"/>
      <c r="AI172" s="546"/>
      <c r="AJ172" s="546"/>
      <c r="AK172" s="546"/>
      <c r="AL172" s="546"/>
      <c r="AM172" s="546"/>
      <c r="AN172" s="546"/>
      <c r="AO172" s="546"/>
      <c r="AP172" s="35"/>
      <c r="AQ172" s="35"/>
      <c r="AR172" s="35"/>
      <c r="AS172" s="35"/>
      <c r="AT172" s="35"/>
      <c r="AU172" s="35"/>
      <c r="AV172" s="35"/>
      <c r="AW172" s="35"/>
      <c r="AX172" s="35"/>
      <c r="AY172" s="35"/>
      <c r="AZ172" s="35"/>
      <c r="BA172" s="35"/>
      <c r="BB172" s="35"/>
      <c r="BC172" s="35"/>
      <c r="BD172" s="35"/>
      <c r="BE172" s="35"/>
      <c r="BF172" s="35"/>
      <c r="BG172" s="35"/>
      <c r="BH172" s="35"/>
      <c r="BI172" s="35"/>
    </row>
    <row r="173" spans="1:61" ht="15.75" customHeight="1">
      <c r="A173" s="36"/>
      <c r="B173" s="666" t="s">
        <v>2</v>
      </c>
      <c r="C173" s="1052"/>
      <c r="D173" s="1053"/>
      <c r="E173" s="1054"/>
      <c r="F173" s="492"/>
      <c r="G173" s="493"/>
      <c r="H173" s="494"/>
      <c r="I173" s="492"/>
      <c r="J173" s="493"/>
      <c r="K173" s="494"/>
      <c r="L173" s="492"/>
      <c r="M173" s="493"/>
      <c r="N173" s="494"/>
      <c r="O173" s="492"/>
      <c r="P173" s="493"/>
      <c r="Q173" s="494"/>
      <c r="R173" s="492"/>
      <c r="S173" s="493"/>
      <c r="T173" s="494"/>
      <c r="U173" s="492"/>
      <c r="V173" s="493"/>
      <c r="W173" s="494"/>
      <c r="X173" s="492"/>
      <c r="Y173" s="493"/>
      <c r="Z173" s="494"/>
      <c r="AA173" s="492"/>
      <c r="AB173" s="493"/>
      <c r="AC173" s="494"/>
      <c r="AD173" s="492"/>
      <c r="AE173" s="493"/>
      <c r="AF173" s="494"/>
      <c r="AG173" s="492"/>
      <c r="AH173" s="493"/>
      <c r="AI173" s="494"/>
      <c r="AJ173" s="492"/>
      <c r="AK173" s="493"/>
      <c r="AL173" s="494"/>
      <c r="AM173" s="492"/>
      <c r="AN173" s="493"/>
      <c r="AO173" s="494"/>
      <c r="AP173" s="38"/>
      <c r="AQ173" s="38"/>
      <c r="AR173" s="38"/>
      <c r="AS173" s="38"/>
      <c r="AT173" s="38"/>
      <c r="AU173" s="38"/>
      <c r="AV173" s="38"/>
      <c r="AW173" s="38"/>
      <c r="AX173" s="38"/>
      <c r="AY173" s="38"/>
      <c r="AZ173" s="38"/>
      <c r="BA173" s="38"/>
      <c r="BB173" s="38"/>
      <c r="BC173" s="38"/>
      <c r="BD173" s="38"/>
      <c r="BE173" s="38"/>
      <c r="BF173" s="38"/>
      <c r="BG173" s="38"/>
      <c r="BH173" s="38"/>
      <c r="BI173" s="38"/>
    </row>
    <row r="174" spans="1:61" ht="15.75" customHeight="1">
      <c r="A174" s="36" t="str">
        <f t="shared" ref="A174:A220" si="2">+$C$171&amp;B174</f>
        <v>Service</v>
      </c>
      <c r="B174" s="507"/>
      <c r="C174" s="548"/>
      <c r="D174" s="525"/>
      <c r="E174" s="549"/>
      <c r="F174" s="548"/>
      <c r="G174" s="525"/>
      <c r="H174" s="549"/>
      <c r="I174" s="548"/>
      <c r="J174" s="525"/>
      <c r="K174" s="549"/>
      <c r="L174" s="548"/>
      <c r="M174" s="525"/>
      <c r="N174" s="549"/>
      <c r="O174" s="548"/>
      <c r="P174" s="525"/>
      <c r="Q174" s="549"/>
      <c r="R174" s="548"/>
      <c r="S174" s="525"/>
      <c r="T174" s="549"/>
      <c r="U174" s="548"/>
      <c r="V174" s="525"/>
      <c r="W174" s="549"/>
      <c r="X174" s="548"/>
      <c r="Y174" s="525"/>
      <c r="Z174" s="549"/>
      <c r="AA174" s="548"/>
      <c r="AB174" s="525"/>
      <c r="AC174" s="549"/>
      <c r="AD174" s="548"/>
      <c r="AE174" s="525"/>
      <c r="AF174" s="549"/>
      <c r="AG174" s="548"/>
      <c r="AH174" s="525"/>
      <c r="AI174" s="549"/>
      <c r="AJ174" s="548"/>
      <c r="AK174" s="525"/>
      <c r="AL174" s="549"/>
      <c r="AM174" s="548"/>
      <c r="AN174" s="525"/>
      <c r="AO174" s="549"/>
      <c r="AP174" s="38"/>
      <c r="AQ174" s="38"/>
      <c r="AR174" s="38"/>
      <c r="AS174" s="38"/>
      <c r="AT174" s="38"/>
      <c r="AU174" s="38"/>
      <c r="AV174" s="38"/>
      <c r="AW174" s="38"/>
      <c r="AX174" s="38"/>
      <c r="AY174" s="38"/>
      <c r="AZ174" s="38"/>
      <c r="BA174" s="38"/>
      <c r="BB174" s="38"/>
      <c r="BC174" s="38"/>
      <c r="BD174" s="38"/>
      <c r="BE174" s="38"/>
      <c r="BF174" s="38"/>
      <c r="BG174" s="38"/>
      <c r="BH174" s="38"/>
      <c r="BI174" s="38"/>
    </row>
    <row r="175" spans="1:61" ht="15.75" customHeight="1">
      <c r="A175" s="36" t="str">
        <f t="shared" si="2"/>
        <v>ServiceM/O Client</v>
      </c>
      <c r="B175" s="507" t="s">
        <v>160</v>
      </c>
      <c r="C175" s="560"/>
      <c r="D175" s="527"/>
      <c r="E175" s="515"/>
      <c r="F175" s="561"/>
      <c r="G175" s="562"/>
      <c r="H175" s="528"/>
      <c r="I175" s="561"/>
      <c r="J175" s="562"/>
      <c r="K175" s="528"/>
      <c r="L175" s="561"/>
      <c r="M175" s="562"/>
      <c r="N175" s="528"/>
      <c r="O175" s="561"/>
      <c r="P175" s="562"/>
      <c r="Q175" s="528"/>
      <c r="R175" s="561"/>
      <c r="S175" s="562"/>
      <c r="T175" s="528"/>
      <c r="U175" s="561"/>
      <c r="V175" s="562"/>
      <c r="W175" s="528"/>
      <c r="X175" s="561"/>
      <c r="Y175" s="562"/>
      <c r="Z175" s="528"/>
      <c r="AA175" s="561"/>
      <c r="AB175" s="562"/>
      <c r="AC175" s="528"/>
      <c r="AD175" s="561"/>
      <c r="AE175" s="562"/>
      <c r="AF175" s="528"/>
      <c r="AG175" s="561"/>
      <c r="AH175" s="562"/>
      <c r="AI175" s="528"/>
      <c r="AJ175" s="561"/>
      <c r="AK175" s="562"/>
      <c r="AL175" s="528"/>
      <c r="AM175" s="561"/>
      <c r="AN175" s="562"/>
      <c r="AO175" s="528"/>
      <c r="AP175" s="38"/>
      <c r="AQ175" s="38"/>
      <c r="AR175" s="38"/>
      <c r="AS175" s="38"/>
      <c r="AT175" s="38"/>
      <c r="AU175" s="38"/>
      <c r="AV175" s="38"/>
      <c r="AW175" s="38"/>
      <c r="AX175" s="38"/>
      <c r="AY175" s="38"/>
      <c r="AZ175" s="38"/>
      <c r="BA175" s="38"/>
      <c r="BB175" s="38"/>
      <c r="BC175" s="38"/>
      <c r="BD175" s="38"/>
      <c r="BE175" s="38"/>
      <c r="BF175" s="38"/>
      <c r="BG175" s="38"/>
      <c r="BH175" s="38"/>
      <c r="BI175" s="38"/>
    </row>
    <row r="176" spans="1:61" ht="15.75" customHeight="1">
      <c r="A176" s="36" t="str">
        <f t="shared" si="2"/>
        <v>Service% profit / ventes</v>
      </c>
      <c r="B176" s="507" t="s">
        <v>161</v>
      </c>
      <c r="C176" s="560"/>
      <c r="D176" s="514"/>
      <c r="E176" s="563"/>
      <c r="F176" s="560"/>
      <c r="G176" s="514"/>
      <c r="H176" s="563"/>
      <c r="I176" s="560"/>
      <c r="J176" s="514"/>
      <c r="K176" s="563"/>
      <c r="L176" s="560"/>
      <c r="M176" s="514"/>
      <c r="N176" s="563"/>
      <c r="O176" s="560"/>
      <c r="P176" s="514"/>
      <c r="Q176" s="563"/>
      <c r="R176" s="560"/>
      <c r="S176" s="514"/>
      <c r="T176" s="563"/>
      <c r="U176" s="560"/>
      <c r="V176" s="514"/>
      <c r="W176" s="563"/>
      <c r="X176" s="560"/>
      <c r="Y176" s="514"/>
      <c r="Z176" s="563"/>
      <c r="AA176" s="560"/>
      <c r="AB176" s="514"/>
      <c r="AC176" s="563"/>
      <c r="AD176" s="560"/>
      <c r="AE176" s="514"/>
      <c r="AF176" s="563"/>
      <c r="AG176" s="560"/>
      <c r="AH176" s="514"/>
      <c r="AI176" s="563"/>
      <c r="AJ176" s="560"/>
      <c r="AK176" s="514"/>
      <c r="AL176" s="563"/>
      <c r="AM176" s="560"/>
      <c r="AN176" s="514"/>
      <c r="AO176" s="563"/>
      <c r="AP176" s="38"/>
      <c r="AQ176" s="38"/>
      <c r="AR176" s="38"/>
      <c r="AS176" s="38"/>
      <c r="AT176" s="38"/>
      <c r="AU176" s="38"/>
      <c r="AV176" s="38"/>
      <c r="AW176" s="38"/>
      <c r="AX176" s="38"/>
      <c r="AY176" s="38"/>
      <c r="AZ176" s="38"/>
      <c r="BA176" s="38"/>
      <c r="BB176" s="38"/>
      <c r="BC176" s="38"/>
      <c r="BD176" s="38"/>
      <c r="BE176" s="38"/>
      <c r="BF176" s="38"/>
      <c r="BG176" s="38"/>
      <c r="BH176" s="38"/>
      <c r="BI176" s="38"/>
    </row>
    <row r="177" spans="1:61" ht="15.75" customHeight="1">
      <c r="A177" s="36" t="str">
        <f t="shared" si="2"/>
        <v>Service</v>
      </c>
      <c r="B177" s="533"/>
      <c r="C177" s="564"/>
      <c r="D177" s="565"/>
      <c r="E177" s="566"/>
      <c r="F177" s="564"/>
      <c r="G177" s="565"/>
      <c r="H177" s="566"/>
      <c r="I177" s="564"/>
      <c r="J177" s="565"/>
      <c r="K177" s="566"/>
      <c r="L177" s="564"/>
      <c r="M177" s="565"/>
      <c r="N177" s="566"/>
      <c r="O177" s="564"/>
      <c r="P177" s="565"/>
      <c r="Q177" s="566"/>
      <c r="R177" s="564"/>
      <c r="S177" s="565"/>
      <c r="T177" s="566"/>
      <c r="U177" s="564"/>
      <c r="V177" s="565"/>
      <c r="W177" s="566"/>
      <c r="X177" s="564"/>
      <c r="Y177" s="565"/>
      <c r="Z177" s="566"/>
      <c r="AA177" s="564"/>
      <c r="AB177" s="565"/>
      <c r="AC177" s="566"/>
      <c r="AD177" s="564"/>
      <c r="AE177" s="565"/>
      <c r="AF177" s="566"/>
      <c r="AG177" s="564"/>
      <c r="AH177" s="565"/>
      <c r="AI177" s="566"/>
      <c r="AJ177" s="564"/>
      <c r="AK177" s="565"/>
      <c r="AL177" s="566"/>
      <c r="AM177" s="564"/>
      <c r="AN177" s="565"/>
      <c r="AO177" s="566"/>
      <c r="AP177" s="38"/>
      <c r="AQ177" s="38"/>
      <c r="AR177" s="38"/>
      <c r="AS177" s="38"/>
      <c r="AT177" s="38"/>
      <c r="AU177" s="38"/>
      <c r="AV177" s="38"/>
      <c r="AW177" s="38"/>
      <c r="AX177" s="38"/>
      <c r="AY177" s="38"/>
      <c r="AZ177" s="38"/>
      <c r="BA177" s="38"/>
      <c r="BB177" s="38"/>
      <c r="BC177" s="38"/>
      <c r="BD177" s="38"/>
      <c r="BE177" s="38"/>
      <c r="BF177" s="38"/>
      <c r="BG177" s="38"/>
      <c r="BH177" s="38"/>
      <c r="BI177" s="38"/>
    </row>
    <row r="178" spans="1:61" ht="15.75" customHeight="1">
      <c r="A178" s="36" t="str">
        <f t="shared" si="2"/>
        <v>ServiceM/O Garantie</v>
      </c>
      <c r="B178" s="759" t="s">
        <v>162</v>
      </c>
      <c r="C178" s="797"/>
      <c r="D178" s="798"/>
      <c r="E178" s="778"/>
      <c r="F178" s="799"/>
      <c r="G178" s="800"/>
      <c r="H178" s="779"/>
      <c r="I178" s="799"/>
      <c r="J178" s="800"/>
      <c r="K178" s="779"/>
      <c r="L178" s="799"/>
      <c r="M178" s="800"/>
      <c r="N178" s="779"/>
      <c r="O178" s="799"/>
      <c r="P178" s="800"/>
      <c r="Q178" s="779"/>
      <c r="R178" s="799"/>
      <c r="S178" s="800"/>
      <c r="T178" s="779"/>
      <c r="U178" s="799"/>
      <c r="V178" s="800"/>
      <c r="W178" s="779"/>
      <c r="X178" s="799"/>
      <c r="Y178" s="800"/>
      <c r="Z178" s="779"/>
      <c r="AA178" s="799"/>
      <c r="AB178" s="800"/>
      <c r="AC178" s="779"/>
      <c r="AD178" s="799"/>
      <c r="AE178" s="800"/>
      <c r="AF178" s="779"/>
      <c r="AG178" s="799"/>
      <c r="AH178" s="800"/>
      <c r="AI178" s="779"/>
      <c r="AJ178" s="799"/>
      <c r="AK178" s="800"/>
      <c r="AL178" s="779"/>
      <c r="AM178" s="799"/>
      <c r="AN178" s="800"/>
      <c r="AO178" s="779"/>
      <c r="AP178" s="38"/>
      <c r="AQ178" s="38"/>
      <c r="AR178" s="38"/>
      <c r="AS178" s="38"/>
      <c r="AT178" s="38"/>
      <c r="AU178" s="38"/>
      <c r="AV178" s="38"/>
      <c r="AW178" s="38"/>
      <c r="AX178" s="38"/>
      <c r="AY178" s="38"/>
      <c r="AZ178" s="38"/>
      <c r="BA178" s="38"/>
      <c r="BB178" s="38"/>
      <c r="BC178" s="38"/>
      <c r="BD178" s="38"/>
      <c r="BE178" s="38"/>
      <c r="BF178" s="38"/>
      <c r="BG178" s="38"/>
      <c r="BH178" s="38"/>
      <c r="BI178" s="38"/>
    </row>
    <row r="179" spans="1:61" ht="15.75" customHeight="1">
      <c r="A179" s="36" t="str">
        <f t="shared" si="2"/>
        <v>Service% profit / ventes</v>
      </c>
      <c r="B179" s="507" t="s">
        <v>161</v>
      </c>
      <c r="C179" s="507"/>
      <c r="D179" s="514"/>
      <c r="E179" s="563"/>
      <c r="F179" s="507"/>
      <c r="G179" s="514"/>
      <c r="H179" s="563"/>
      <c r="I179" s="507"/>
      <c r="J179" s="514"/>
      <c r="K179" s="563"/>
      <c r="L179" s="507"/>
      <c r="M179" s="514"/>
      <c r="N179" s="563"/>
      <c r="O179" s="507"/>
      <c r="P179" s="514"/>
      <c r="Q179" s="563"/>
      <c r="R179" s="507"/>
      <c r="S179" s="514"/>
      <c r="T179" s="563"/>
      <c r="U179" s="507"/>
      <c r="V179" s="514"/>
      <c r="W179" s="563"/>
      <c r="X179" s="507"/>
      <c r="Y179" s="514"/>
      <c r="Z179" s="563"/>
      <c r="AA179" s="507"/>
      <c r="AB179" s="514"/>
      <c r="AC179" s="563"/>
      <c r="AD179" s="507"/>
      <c r="AE179" s="514"/>
      <c r="AF179" s="563"/>
      <c r="AG179" s="507"/>
      <c r="AH179" s="514"/>
      <c r="AI179" s="563"/>
      <c r="AJ179" s="507"/>
      <c r="AK179" s="514"/>
      <c r="AL179" s="563"/>
      <c r="AM179" s="507"/>
      <c r="AN179" s="514"/>
      <c r="AO179" s="563"/>
      <c r="AP179" s="38"/>
      <c r="AQ179" s="38"/>
      <c r="AR179" s="38"/>
      <c r="AS179" s="38"/>
      <c r="AT179" s="38"/>
      <c r="AU179" s="38"/>
      <c r="AV179" s="38"/>
      <c r="AW179" s="38"/>
      <c r="AX179" s="38"/>
      <c r="AY179" s="38"/>
      <c r="AZ179" s="38"/>
      <c r="BA179" s="38"/>
      <c r="BB179" s="38"/>
      <c r="BC179" s="38"/>
      <c r="BD179" s="38"/>
      <c r="BE179" s="38"/>
      <c r="BF179" s="38"/>
      <c r="BG179" s="38"/>
      <c r="BH179" s="38"/>
      <c r="BI179" s="38"/>
    </row>
    <row r="180" spans="1:61" ht="15.75" customHeight="1">
      <c r="A180" s="36" t="str">
        <f t="shared" si="2"/>
        <v>Service</v>
      </c>
      <c r="B180" s="533"/>
      <c r="C180" s="533"/>
      <c r="D180" s="565"/>
      <c r="E180" s="566"/>
      <c r="F180" s="533"/>
      <c r="G180" s="565"/>
      <c r="H180" s="566"/>
      <c r="I180" s="533"/>
      <c r="J180" s="565"/>
      <c r="K180" s="566"/>
      <c r="L180" s="533"/>
      <c r="M180" s="565"/>
      <c r="N180" s="566"/>
      <c r="O180" s="533"/>
      <c r="P180" s="565"/>
      <c r="Q180" s="566"/>
      <c r="R180" s="533"/>
      <c r="S180" s="565"/>
      <c r="T180" s="566"/>
      <c r="U180" s="533"/>
      <c r="V180" s="565"/>
      <c r="W180" s="566"/>
      <c r="X180" s="533"/>
      <c r="Y180" s="565"/>
      <c r="Z180" s="566"/>
      <c r="AA180" s="533"/>
      <c r="AB180" s="565"/>
      <c r="AC180" s="566"/>
      <c r="AD180" s="533"/>
      <c r="AE180" s="565"/>
      <c r="AF180" s="566"/>
      <c r="AG180" s="533"/>
      <c r="AH180" s="565"/>
      <c r="AI180" s="566"/>
      <c r="AJ180" s="533"/>
      <c r="AK180" s="565"/>
      <c r="AL180" s="566"/>
      <c r="AM180" s="533"/>
      <c r="AN180" s="565"/>
      <c r="AO180" s="566"/>
      <c r="AP180" s="38"/>
      <c r="AQ180" s="38"/>
      <c r="AR180" s="38"/>
      <c r="AS180" s="38"/>
      <c r="AT180" s="38"/>
      <c r="AU180" s="38"/>
      <c r="AV180" s="38"/>
      <c r="AW180" s="38"/>
      <c r="AX180" s="38"/>
      <c r="AY180" s="38"/>
      <c r="AZ180" s="38"/>
      <c r="BA180" s="38"/>
      <c r="BB180" s="38"/>
      <c r="BC180" s="38"/>
      <c r="BD180" s="38"/>
      <c r="BE180" s="38"/>
      <c r="BF180" s="38"/>
      <c r="BG180" s="38"/>
      <c r="BH180" s="38"/>
      <c r="BI180" s="38"/>
    </row>
    <row r="181" spans="1:61" ht="15.75" customHeight="1">
      <c r="A181" s="36" t="str">
        <f t="shared" si="2"/>
        <v>ServiceM/O Interne</v>
      </c>
      <c r="B181" s="507" t="s">
        <v>163</v>
      </c>
      <c r="C181" s="560"/>
      <c r="D181" s="527"/>
      <c r="E181" s="515"/>
      <c r="F181" s="561"/>
      <c r="G181" s="562"/>
      <c r="H181" s="528"/>
      <c r="I181" s="561"/>
      <c r="J181" s="562"/>
      <c r="K181" s="528"/>
      <c r="L181" s="561"/>
      <c r="M181" s="562"/>
      <c r="N181" s="528"/>
      <c r="O181" s="561"/>
      <c r="P181" s="562"/>
      <c r="Q181" s="528"/>
      <c r="R181" s="561"/>
      <c r="S181" s="562"/>
      <c r="T181" s="528"/>
      <c r="U181" s="561"/>
      <c r="V181" s="562"/>
      <c r="W181" s="528"/>
      <c r="X181" s="561"/>
      <c r="Y181" s="562"/>
      <c r="Z181" s="528"/>
      <c r="AA181" s="561"/>
      <c r="AB181" s="562"/>
      <c r="AC181" s="528"/>
      <c r="AD181" s="561"/>
      <c r="AE181" s="562"/>
      <c r="AF181" s="528"/>
      <c r="AG181" s="561"/>
      <c r="AH181" s="562"/>
      <c r="AI181" s="528"/>
      <c r="AJ181" s="561"/>
      <c r="AK181" s="562"/>
      <c r="AL181" s="528"/>
      <c r="AM181" s="561"/>
      <c r="AN181" s="562"/>
      <c r="AO181" s="528"/>
      <c r="AP181" s="38"/>
      <c r="AQ181" s="38"/>
      <c r="AR181" s="38"/>
      <c r="AS181" s="38"/>
      <c r="AT181" s="38"/>
      <c r="AU181" s="38"/>
      <c r="AV181" s="38"/>
      <c r="AW181" s="38"/>
      <c r="AX181" s="38"/>
      <c r="AY181" s="38"/>
      <c r="AZ181" s="38"/>
      <c r="BA181" s="38"/>
      <c r="BB181" s="38"/>
      <c r="BC181" s="38"/>
      <c r="BD181" s="38"/>
      <c r="BE181" s="38"/>
      <c r="BF181" s="38"/>
      <c r="BG181" s="38"/>
      <c r="BH181" s="38"/>
      <c r="BI181" s="38"/>
    </row>
    <row r="182" spans="1:61" ht="15.75" customHeight="1">
      <c r="A182" s="36" t="str">
        <f t="shared" si="2"/>
        <v>Service% profit / ventes</v>
      </c>
      <c r="B182" s="507" t="s">
        <v>161</v>
      </c>
      <c r="C182" s="560"/>
      <c r="D182" s="567"/>
      <c r="E182" s="563"/>
      <c r="F182" s="560"/>
      <c r="G182" s="567"/>
      <c r="H182" s="563"/>
      <c r="I182" s="560"/>
      <c r="J182" s="567"/>
      <c r="K182" s="563"/>
      <c r="L182" s="560"/>
      <c r="M182" s="567"/>
      <c r="N182" s="563"/>
      <c r="O182" s="560"/>
      <c r="P182" s="567"/>
      <c r="Q182" s="563"/>
      <c r="R182" s="560"/>
      <c r="S182" s="567"/>
      <c r="T182" s="563"/>
      <c r="U182" s="560"/>
      <c r="V182" s="567"/>
      <c r="W182" s="563"/>
      <c r="X182" s="560"/>
      <c r="Y182" s="567"/>
      <c r="Z182" s="563"/>
      <c r="AA182" s="560"/>
      <c r="AB182" s="567"/>
      <c r="AC182" s="563"/>
      <c r="AD182" s="560"/>
      <c r="AE182" s="567"/>
      <c r="AF182" s="563"/>
      <c r="AG182" s="560"/>
      <c r="AH182" s="567"/>
      <c r="AI182" s="563"/>
      <c r="AJ182" s="560"/>
      <c r="AK182" s="567"/>
      <c r="AL182" s="563"/>
      <c r="AM182" s="560"/>
      <c r="AN182" s="567"/>
      <c r="AO182" s="563"/>
      <c r="AP182" s="38"/>
      <c r="AQ182" s="38"/>
      <c r="AR182" s="38"/>
      <c r="AS182" s="38"/>
      <c r="AT182" s="38"/>
      <c r="AU182" s="38"/>
      <c r="AV182" s="38"/>
      <c r="AW182" s="38"/>
      <c r="AX182" s="38"/>
      <c r="AY182" s="38"/>
      <c r="AZ182" s="38"/>
      <c r="BA182" s="38"/>
      <c r="BB182" s="38"/>
      <c r="BC182" s="38"/>
      <c r="BD182" s="38"/>
      <c r="BE182" s="38"/>
      <c r="BF182" s="38"/>
      <c r="BG182" s="38"/>
      <c r="BH182" s="38"/>
      <c r="BI182" s="38"/>
    </row>
    <row r="183" spans="1:61" ht="15.75" customHeight="1">
      <c r="A183" s="36" t="str">
        <f t="shared" si="2"/>
        <v>Service</v>
      </c>
      <c r="B183" s="507"/>
      <c r="C183" s="560"/>
      <c r="D183" s="568"/>
      <c r="E183" s="563"/>
      <c r="F183" s="560"/>
      <c r="G183" s="568"/>
      <c r="H183" s="563"/>
      <c r="I183" s="560"/>
      <c r="J183" s="568"/>
      <c r="K183" s="563"/>
      <c r="L183" s="560"/>
      <c r="M183" s="568"/>
      <c r="N183" s="563"/>
      <c r="O183" s="560"/>
      <c r="P183" s="568"/>
      <c r="Q183" s="563"/>
      <c r="R183" s="560"/>
      <c r="S183" s="568"/>
      <c r="T183" s="563"/>
      <c r="U183" s="560"/>
      <c r="V183" s="568"/>
      <c r="W183" s="563"/>
      <c r="X183" s="560"/>
      <c r="Y183" s="568"/>
      <c r="Z183" s="563"/>
      <c r="AA183" s="560"/>
      <c r="AB183" s="568"/>
      <c r="AC183" s="563"/>
      <c r="AD183" s="560"/>
      <c r="AE183" s="568"/>
      <c r="AF183" s="563"/>
      <c r="AG183" s="560"/>
      <c r="AH183" s="568"/>
      <c r="AI183" s="563"/>
      <c r="AJ183" s="560"/>
      <c r="AK183" s="568"/>
      <c r="AL183" s="563"/>
      <c r="AM183" s="560"/>
      <c r="AN183" s="568"/>
      <c r="AO183" s="563"/>
      <c r="AP183" s="38"/>
      <c r="AQ183" s="38"/>
      <c r="AR183" s="38"/>
      <c r="AS183" s="38"/>
      <c r="AT183" s="38"/>
      <c r="AU183" s="38"/>
      <c r="AV183" s="38"/>
      <c r="AW183" s="38"/>
      <c r="AX183" s="38"/>
      <c r="AY183" s="38"/>
      <c r="AZ183" s="38"/>
      <c r="BA183" s="38"/>
      <c r="BB183" s="38"/>
      <c r="BC183" s="38"/>
      <c r="BD183" s="38"/>
      <c r="BE183" s="38"/>
      <c r="BF183" s="38"/>
      <c r="BG183" s="38"/>
      <c r="BH183" s="38"/>
      <c r="BI183" s="38"/>
    </row>
    <row r="184" spans="1:61" ht="15.75" customHeight="1">
      <c r="A184" s="36" t="str">
        <f t="shared" si="2"/>
        <v>ServiceM/O Esthétique</v>
      </c>
      <c r="B184" s="759" t="s">
        <v>164</v>
      </c>
      <c r="C184" s="797"/>
      <c r="D184" s="798"/>
      <c r="E184" s="778"/>
      <c r="F184" s="799"/>
      <c r="G184" s="800"/>
      <c r="H184" s="779"/>
      <c r="I184" s="799"/>
      <c r="J184" s="800"/>
      <c r="K184" s="779"/>
      <c r="L184" s="799"/>
      <c r="M184" s="800"/>
      <c r="N184" s="779"/>
      <c r="O184" s="799"/>
      <c r="P184" s="800"/>
      <c r="Q184" s="779"/>
      <c r="R184" s="799"/>
      <c r="S184" s="800"/>
      <c r="T184" s="779"/>
      <c r="U184" s="799"/>
      <c r="V184" s="800"/>
      <c r="W184" s="779"/>
      <c r="X184" s="799"/>
      <c r="Y184" s="800"/>
      <c r="Z184" s="779"/>
      <c r="AA184" s="799"/>
      <c r="AB184" s="800"/>
      <c r="AC184" s="779"/>
      <c r="AD184" s="799"/>
      <c r="AE184" s="800"/>
      <c r="AF184" s="779"/>
      <c r="AG184" s="799"/>
      <c r="AH184" s="800"/>
      <c r="AI184" s="779"/>
      <c r="AJ184" s="799"/>
      <c r="AK184" s="800"/>
      <c r="AL184" s="779"/>
      <c r="AM184" s="799"/>
      <c r="AN184" s="800"/>
      <c r="AO184" s="779"/>
      <c r="AP184" s="38"/>
      <c r="AQ184" s="38"/>
      <c r="AR184" s="38"/>
      <c r="AS184" s="38"/>
      <c r="AT184" s="38"/>
      <c r="AU184" s="38"/>
      <c r="AV184" s="38"/>
      <c r="AW184" s="38"/>
      <c r="AX184" s="38"/>
      <c r="AY184" s="38"/>
      <c r="AZ184" s="38"/>
      <c r="BA184" s="38"/>
      <c r="BB184" s="38"/>
      <c r="BC184" s="38"/>
      <c r="BD184" s="38"/>
      <c r="BE184" s="38"/>
      <c r="BF184" s="38"/>
      <c r="BG184" s="38"/>
      <c r="BH184" s="38"/>
      <c r="BI184" s="38"/>
    </row>
    <row r="185" spans="1:61" ht="15.75" customHeight="1">
      <c r="A185" s="36" t="str">
        <f t="shared" si="2"/>
        <v>Service% profit / ventes</v>
      </c>
      <c r="B185" s="507" t="s">
        <v>161</v>
      </c>
      <c r="C185" s="569"/>
      <c r="D185" s="570"/>
      <c r="E185" s="563"/>
      <c r="F185" s="569"/>
      <c r="G185" s="570"/>
      <c r="H185" s="563"/>
      <c r="I185" s="569"/>
      <c r="J185" s="570"/>
      <c r="K185" s="563"/>
      <c r="L185" s="569"/>
      <c r="M185" s="570"/>
      <c r="N185" s="563"/>
      <c r="O185" s="569"/>
      <c r="P185" s="570"/>
      <c r="Q185" s="563"/>
      <c r="R185" s="569"/>
      <c r="S185" s="570"/>
      <c r="T185" s="563"/>
      <c r="U185" s="569"/>
      <c r="V185" s="570"/>
      <c r="W185" s="563"/>
      <c r="X185" s="569"/>
      <c r="Y185" s="570"/>
      <c r="Z185" s="563"/>
      <c r="AA185" s="569"/>
      <c r="AB185" s="570"/>
      <c r="AC185" s="563"/>
      <c r="AD185" s="569"/>
      <c r="AE185" s="570"/>
      <c r="AF185" s="563"/>
      <c r="AG185" s="569"/>
      <c r="AH185" s="570"/>
      <c r="AI185" s="563"/>
      <c r="AJ185" s="569"/>
      <c r="AK185" s="570"/>
      <c r="AL185" s="563"/>
      <c r="AM185" s="569"/>
      <c r="AN185" s="570"/>
      <c r="AO185" s="563"/>
      <c r="AP185" s="38"/>
      <c r="AQ185" s="38"/>
      <c r="AR185" s="38"/>
      <c r="AS185" s="38"/>
      <c r="AT185" s="38"/>
      <c r="AU185" s="38"/>
      <c r="AV185" s="38"/>
      <c r="AW185" s="38"/>
      <c r="AX185" s="38"/>
      <c r="AY185" s="38"/>
      <c r="AZ185" s="38"/>
      <c r="BA185" s="38"/>
      <c r="BB185" s="38"/>
      <c r="BC185" s="38"/>
      <c r="BD185" s="38"/>
      <c r="BE185" s="38"/>
      <c r="BF185" s="38"/>
      <c r="BG185" s="38"/>
      <c r="BH185" s="38"/>
      <c r="BI185" s="38"/>
    </row>
    <row r="186" spans="1:61" ht="15.75" customHeight="1">
      <c r="A186" s="36" t="str">
        <f t="shared" si="2"/>
        <v>Service</v>
      </c>
      <c r="B186" s="533"/>
      <c r="C186" s="571"/>
      <c r="D186" s="572"/>
      <c r="E186" s="566"/>
      <c r="F186" s="571"/>
      <c r="G186" s="572"/>
      <c r="H186" s="566"/>
      <c r="I186" s="571"/>
      <c r="J186" s="572"/>
      <c r="K186" s="566"/>
      <c r="L186" s="571"/>
      <c r="M186" s="572"/>
      <c r="N186" s="566"/>
      <c r="O186" s="571"/>
      <c r="P186" s="572"/>
      <c r="Q186" s="566"/>
      <c r="R186" s="571"/>
      <c r="S186" s="572"/>
      <c r="T186" s="566"/>
      <c r="U186" s="571"/>
      <c r="V186" s="572"/>
      <c r="W186" s="566"/>
      <c r="X186" s="571"/>
      <c r="Y186" s="572"/>
      <c r="Z186" s="566"/>
      <c r="AA186" s="571"/>
      <c r="AB186" s="572"/>
      <c r="AC186" s="566"/>
      <c r="AD186" s="571"/>
      <c r="AE186" s="572"/>
      <c r="AF186" s="566"/>
      <c r="AG186" s="571"/>
      <c r="AH186" s="572"/>
      <c r="AI186" s="566"/>
      <c r="AJ186" s="571"/>
      <c r="AK186" s="572"/>
      <c r="AL186" s="566"/>
      <c r="AM186" s="571"/>
      <c r="AN186" s="572"/>
      <c r="AO186" s="566"/>
      <c r="AP186" s="38"/>
      <c r="AQ186" s="38"/>
      <c r="AR186" s="38"/>
      <c r="AS186" s="38"/>
      <c r="AT186" s="38"/>
      <c r="AU186" s="38"/>
      <c r="AV186" s="38"/>
      <c r="AW186" s="38"/>
      <c r="AX186" s="38"/>
      <c r="AY186" s="38"/>
      <c r="AZ186" s="38"/>
      <c r="BA186" s="38"/>
      <c r="BB186" s="38"/>
      <c r="BC186" s="38"/>
      <c r="BD186" s="38"/>
      <c r="BE186" s="38"/>
      <c r="BF186" s="38"/>
      <c r="BG186" s="38"/>
      <c r="BH186" s="38"/>
      <c r="BI186" s="38"/>
    </row>
    <row r="187" spans="1:61" ht="15.75" customHeight="1">
      <c r="A187" s="36" t="str">
        <f t="shared" si="2"/>
        <v>ServiceAjustement M/O</v>
      </c>
      <c r="B187" s="507" t="s">
        <v>165</v>
      </c>
      <c r="C187" s="560"/>
      <c r="D187" s="527"/>
      <c r="E187" s="515"/>
      <c r="F187" s="561"/>
      <c r="G187" s="562"/>
      <c r="H187" s="528"/>
      <c r="I187" s="561"/>
      <c r="J187" s="562"/>
      <c r="K187" s="528"/>
      <c r="L187" s="561"/>
      <c r="M187" s="562"/>
      <c r="N187" s="528"/>
      <c r="O187" s="561"/>
      <c r="P187" s="562"/>
      <c r="Q187" s="528"/>
      <c r="R187" s="561"/>
      <c r="S187" s="562"/>
      <c r="T187" s="528"/>
      <c r="U187" s="561"/>
      <c r="V187" s="562"/>
      <c r="W187" s="528"/>
      <c r="X187" s="561"/>
      <c r="Y187" s="562"/>
      <c r="Z187" s="528"/>
      <c r="AA187" s="561"/>
      <c r="AB187" s="562"/>
      <c r="AC187" s="528"/>
      <c r="AD187" s="561"/>
      <c r="AE187" s="562"/>
      <c r="AF187" s="528"/>
      <c r="AG187" s="561"/>
      <c r="AH187" s="562"/>
      <c r="AI187" s="528"/>
      <c r="AJ187" s="561"/>
      <c r="AK187" s="562"/>
      <c r="AL187" s="528"/>
      <c r="AM187" s="561"/>
      <c r="AN187" s="562"/>
      <c r="AO187" s="528"/>
      <c r="AP187" s="38"/>
      <c r="AQ187" s="38"/>
      <c r="AR187" s="38"/>
      <c r="AS187" s="38"/>
      <c r="AT187" s="38"/>
      <c r="AU187" s="38"/>
      <c r="AV187" s="38"/>
      <c r="AW187" s="38"/>
      <c r="AX187" s="38"/>
      <c r="AY187" s="38"/>
      <c r="AZ187" s="38"/>
      <c r="BA187" s="38"/>
      <c r="BB187" s="38"/>
      <c r="BC187" s="38"/>
      <c r="BD187" s="38"/>
      <c r="BE187" s="38"/>
      <c r="BF187" s="38"/>
      <c r="BG187" s="38"/>
      <c r="BH187" s="38"/>
      <c r="BI187" s="38"/>
    </row>
    <row r="188" spans="1:61" ht="15.75" customHeight="1">
      <c r="A188" s="36" t="str">
        <f t="shared" si="2"/>
        <v>ServiceSous-total M/O</v>
      </c>
      <c r="B188" s="801" t="s">
        <v>166</v>
      </c>
      <c r="C188" s="573"/>
      <c r="D188" s="574"/>
      <c r="E188" s="575"/>
      <c r="F188" s="573"/>
      <c r="G188" s="574"/>
      <c r="H188" s="575"/>
      <c r="I188" s="573"/>
      <c r="J188" s="574"/>
      <c r="K188" s="575"/>
      <c r="L188" s="573"/>
      <c r="M188" s="574"/>
      <c r="N188" s="575"/>
      <c r="O188" s="573"/>
      <c r="P188" s="574"/>
      <c r="Q188" s="575"/>
      <c r="R188" s="573"/>
      <c r="S188" s="574"/>
      <c r="T188" s="575"/>
      <c r="U188" s="573"/>
      <c r="V188" s="574"/>
      <c r="W188" s="575"/>
      <c r="X188" s="573"/>
      <c r="Y188" s="574"/>
      <c r="Z188" s="575"/>
      <c r="AA188" s="573"/>
      <c r="AB188" s="574"/>
      <c r="AC188" s="575"/>
      <c r="AD188" s="573"/>
      <c r="AE188" s="574"/>
      <c r="AF188" s="575"/>
      <c r="AG188" s="573"/>
      <c r="AH188" s="574"/>
      <c r="AI188" s="575"/>
      <c r="AJ188" s="573"/>
      <c r="AK188" s="574"/>
      <c r="AL188" s="575"/>
      <c r="AM188" s="573"/>
      <c r="AN188" s="574"/>
      <c r="AO188" s="575"/>
      <c r="AP188" s="38"/>
      <c r="AQ188" s="38"/>
      <c r="AR188" s="38"/>
      <c r="AS188" s="38"/>
      <c r="AT188" s="38"/>
      <c r="AU188" s="38"/>
      <c r="AV188" s="38"/>
      <c r="AW188" s="38"/>
      <c r="AX188" s="38"/>
      <c r="AY188" s="38"/>
      <c r="AZ188" s="38"/>
      <c r="BA188" s="38"/>
      <c r="BB188" s="38"/>
      <c r="BC188" s="38"/>
      <c r="BD188" s="38"/>
      <c r="BE188" s="38"/>
      <c r="BF188" s="38"/>
      <c r="BG188" s="38"/>
      <c r="BH188" s="38"/>
      <c r="BI188" s="38"/>
    </row>
    <row r="189" spans="1:61" ht="15.75" customHeight="1">
      <c r="A189" s="36" t="str">
        <f t="shared" si="2"/>
        <v>Service% protit / ventes</v>
      </c>
      <c r="B189" s="802" t="s">
        <v>167</v>
      </c>
      <c r="C189" s="576"/>
      <c r="D189" s="577"/>
      <c r="E189" s="578"/>
      <c r="F189" s="576"/>
      <c r="G189" s="577"/>
      <c r="H189" s="578"/>
      <c r="I189" s="576"/>
      <c r="J189" s="577"/>
      <c r="K189" s="578"/>
      <c r="L189" s="576"/>
      <c r="M189" s="577"/>
      <c r="N189" s="578"/>
      <c r="O189" s="576"/>
      <c r="P189" s="577"/>
      <c r="Q189" s="578"/>
      <c r="R189" s="576"/>
      <c r="S189" s="577"/>
      <c r="T189" s="578"/>
      <c r="U189" s="576"/>
      <c r="V189" s="577"/>
      <c r="W189" s="578"/>
      <c r="X189" s="576"/>
      <c r="Y189" s="577"/>
      <c r="Z189" s="578"/>
      <c r="AA189" s="576"/>
      <c r="AB189" s="577"/>
      <c r="AC189" s="578"/>
      <c r="AD189" s="576"/>
      <c r="AE189" s="577"/>
      <c r="AF189" s="578"/>
      <c r="AG189" s="576"/>
      <c r="AH189" s="577"/>
      <c r="AI189" s="578"/>
      <c r="AJ189" s="576"/>
      <c r="AK189" s="577"/>
      <c r="AL189" s="578"/>
      <c r="AM189" s="576"/>
      <c r="AN189" s="577"/>
      <c r="AO189" s="578"/>
      <c r="AP189" s="38"/>
      <c r="AQ189" s="38"/>
      <c r="AR189" s="38"/>
      <c r="AS189" s="38"/>
      <c r="AT189" s="38"/>
      <c r="AU189" s="38"/>
      <c r="AV189" s="38"/>
      <c r="AW189" s="38"/>
      <c r="AX189" s="38"/>
      <c r="AY189" s="38"/>
      <c r="AZ189" s="38"/>
      <c r="BA189" s="38"/>
      <c r="BB189" s="38"/>
      <c r="BC189" s="38"/>
      <c r="BD189" s="38"/>
      <c r="BE189" s="38"/>
      <c r="BF189" s="38"/>
      <c r="BG189" s="38"/>
      <c r="BH189" s="38"/>
      <c r="BI189" s="38"/>
    </row>
    <row r="190" spans="1:61" ht="15.75" customHeight="1">
      <c r="A190" s="36" t="str">
        <f t="shared" si="2"/>
        <v>Service</v>
      </c>
      <c r="B190" s="803"/>
      <c r="C190" s="560"/>
      <c r="D190" s="527"/>
      <c r="E190" s="804"/>
      <c r="F190" s="560"/>
      <c r="G190" s="527"/>
      <c r="H190" s="804"/>
      <c r="I190" s="560"/>
      <c r="J190" s="527"/>
      <c r="K190" s="804"/>
      <c r="L190" s="560"/>
      <c r="M190" s="527"/>
      <c r="N190" s="804"/>
      <c r="O190" s="560"/>
      <c r="P190" s="527"/>
      <c r="Q190" s="804"/>
      <c r="R190" s="560"/>
      <c r="S190" s="527"/>
      <c r="T190" s="804"/>
      <c r="U190" s="560"/>
      <c r="V190" s="527"/>
      <c r="W190" s="804"/>
      <c r="X190" s="560"/>
      <c r="Y190" s="527"/>
      <c r="Z190" s="804"/>
      <c r="AA190" s="560"/>
      <c r="AB190" s="527"/>
      <c r="AC190" s="804"/>
      <c r="AD190" s="560"/>
      <c r="AE190" s="527"/>
      <c r="AF190" s="804"/>
      <c r="AG190" s="560"/>
      <c r="AH190" s="527"/>
      <c r="AI190" s="804"/>
      <c r="AJ190" s="560"/>
      <c r="AK190" s="527"/>
      <c r="AL190" s="804"/>
      <c r="AM190" s="560"/>
      <c r="AN190" s="527"/>
      <c r="AO190" s="804"/>
      <c r="AP190" s="38"/>
      <c r="AQ190" s="38"/>
      <c r="AR190" s="38"/>
      <c r="AS190" s="38"/>
      <c r="AT190" s="38"/>
      <c r="AU190" s="38"/>
      <c r="AV190" s="38"/>
      <c r="AW190" s="38"/>
      <c r="AX190" s="38"/>
      <c r="AY190" s="38"/>
      <c r="AZ190" s="38"/>
      <c r="BA190" s="38"/>
      <c r="BB190" s="38"/>
      <c r="BC190" s="38"/>
      <c r="BD190" s="38"/>
      <c r="BE190" s="38"/>
      <c r="BF190" s="38"/>
      <c r="BG190" s="38"/>
      <c r="BH190" s="38"/>
      <c r="BI190" s="38"/>
    </row>
    <row r="191" spans="1:61" ht="15.75" customHeight="1">
      <c r="A191" s="36" t="str">
        <f t="shared" si="2"/>
        <v>ServiceSous-traitement</v>
      </c>
      <c r="B191" s="805" t="s">
        <v>168</v>
      </c>
      <c r="C191" s="560"/>
      <c r="D191" s="806"/>
      <c r="E191" s="515"/>
      <c r="F191" s="561"/>
      <c r="G191" s="806"/>
      <c r="H191" s="528"/>
      <c r="I191" s="561"/>
      <c r="J191" s="807"/>
      <c r="K191" s="528"/>
      <c r="L191" s="561"/>
      <c r="M191" s="807"/>
      <c r="N191" s="528"/>
      <c r="O191" s="561"/>
      <c r="P191" s="807"/>
      <c r="Q191" s="528"/>
      <c r="R191" s="561"/>
      <c r="S191" s="807"/>
      <c r="T191" s="528"/>
      <c r="U191" s="561"/>
      <c r="V191" s="807"/>
      <c r="W191" s="528"/>
      <c r="X191" s="561"/>
      <c r="Y191" s="807"/>
      <c r="Z191" s="528"/>
      <c r="AA191" s="561"/>
      <c r="AB191" s="807"/>
      <c r="AC191" s="528"/>
      <c r="AD191" s="561"/>
      <c r="AE191" s="807"/>
      <c r="AF191" s="528"/>
      <c r="AG191" s="561"/>
      <c r="AH191" s="807"/>
      <c r="AI191" s="528"/>
      <c r="AJ191" s="561"/>
      <c r="AK191" s="807"/>
      <c r="AL191" s="528"/>
      <c r="AM191" s="561"/>
      <c r="AN191" s="807"/>
      <c r="AO191" s="528"/>
      <c r="AP191" s="38"/>
      <c r="AQ191" s="38"/>
      <c r="AR191" s="38"/>
      <c r="AS191" s="38"/>
      <c r="AT191" s="38"/>
      <c r="AU191" s="38"/>
      <c r="AV191" s="38"/>
      <c r="AW191" s="38"/>
      <c r="AX191" s="38"/>
      <c r="AY191" s="38"/>
      <c r="AZ191" s="38"/>
      <c r="BA191" s="38"/>
      <c r="BB191" s="38"/>
      <c r="BC191" s="38"/>
      <c r="BD191" s="38"/>
      <c r="BE191" s="38"/>
      <c r="BF191" s="38"/>
      <c r="BG191" s="38"/>
      <c r="BH191" s="38"/>
      <c r="BI191" s="38"/>
    </row>
    <row r="192" spans="1:61" ht="15.75" customHeight="1">
      <c r="A192" s="36" t="str">
        <f t="shared" si="2"/>
        <v>Service% profit / ventes</v>
      </c>
      <c r="B192" s="805" t="s">
        <v>161</v>
      </c>
      <c r="C192" s="560"/>
      <c r="D192" s="567"/>
      <c r="E192" s="563"/>
      <c r="F192" s="560"/>
      <c r="G192" s="567"/>
      <c r="H192" s="563"/>
      <c r="I192" s="560"/>
      <c r="J192" s="567"/>
      <c r="K192" s="563"/>
      <c r="L192" s="560"/>
      <c r="M192" s="567"/>
      <c r="N192" s="563"/>
      <c r="O192" s="560"/>
      <c r="P192" s="567"/>
      <c r="Q192" s="563"/>
      <c r="R192" s="560"/>
      <c r="S192" s="567"/>
      <c r="T192" s="563"/>
      <c r="U192" s="560"/>
      <c r="V192" s="567"/>
      <c r="W192" s="563"/>
      <c r="X192" s="560"/>
      <c r="Y192" s="567"/>
      <c r="Z192" s="563"/>
      <c r="AA192" s="560"/>
      <c r="AB192" s="567"/>
      <c r="AC192" s="563"/>
      <c r="AD192" s="560"/>
      <c r="AE192" s="567"/>
      <c r="AF192" s="563"/>
      <c r="AG192" s="560"/>
      <c r="AH192" s="567"/>
      <c r="AI192" s="563"/>
      <c r="AJ192" s="560"/>
      <c r="AK192" s="567"/>
      <c r="AL192" s="563"/>
      <c r="AM192" s="560"/>
      <c r="AN192" s="567"/>
      <c r="AO192" s="563"/>
      <c r="AP192" s="38"/>
      <c r="AQ192" s="38"/>
      <c r="AR192" s="38"/>
      <c r="AS192" s="38"/>
      <c r="AT192" s="38"/>
      <c r="AU192" s="38"/>
      <c r="AV192" s="38"/>
      <c r="AW192" s="38"/>
      <c r="AX192" s="38"/>
      <c r="AY192" s="38"/>
      <c r="AZ192" s="38"/>
      <c r="BA192" s="38"/>
      <c r="BB192" s="38"/>
      <c r="BC192" s="38"/>
      <c r="BD192" s="38"/>
      <c r="BE192" s="38"/>
      <c r="BF192" s="38"/>
      <c r="BG192" s="38"/>
      <c r="BH192" s="38"/>
      <c r="BI192" s="38"/>
    </row>
    <row r="193" spans="1:61" ht="15.75" customHeight="1">
      <c r="A193" s="36" t="str">
        <f t="shared" si="2"/>
        <v>Service</v>
      </c>
      <c r="B193" s="805"/>
      <c r="C193" s="560"/>
      <c r="D193" s="567"/>
      <c r="E193" s="563"/>
      <c r="F193" s="560"/>
      <c r="G193" s="567"/>
      <c r="H193" s="563"/>
      <c r="I193" s="560"/>
      <c r="J193" s="567"/>
      <c r="K193" s="563"/>
      <c r="L193" s="560"/>
      <c r="M193" s="567"/>
      <c r="N193" s="563"/>
      <c r="O193" s="560"/>
      <c r="P193" s="567"/>
      <c r="Q193" s="563"/>
      <c r="R193" s="560"/>
      <c r="S193" s="567"/>
      <c r="T193" s="563"/>
      <c r="U193" s="560"/>
      <c r="V193" s="567"/>
      <c r="W193" s="563"/>
      <c r="X193" s="560"/>
      <c r="Y193" s="567"/>
      <c r="Z193" s="563"/>
      <c r="AA193" s="560"/>
      <c r="AB193" s="567"/>
      <c r="AC193" s="563"/>
      <c r="AD193" s="560"/>
      <c r="AE193" s="567"/>
      <c r="AF193" s="563"/>
      <c r="AG193" s="560"/>
      <c r="AH193" s="567"/>
      <c r="AI193" s="563"/>
      <c r="AJ193" s="560"/>
      <c r="AK193" s="567"/>
      <c r="AL193" s="563"/>
      <c r="AM193" s="560"/>
      <c r="AN193" s="567"/>
      <c r="AO193" s="563"/>
      <c r="AP193" s="38"/>
      <c r="AQ193" s="38"/>
      <c r="AR193" s="38"/>
      <c r="AS193" s="38"/>
      <c r="AT193" s="38"/>
      <c r="AU193" s="38"/>
      <c r="AV193" s="38"/>
      <c r="AW193" s="38"/>
      <c r="AX193" s="38"/>
      <c r="AY193" s="38"/>
      <c r="AZ193" s="38"/>
      <c r="BA193" s="38"/>
      <c r="BB193" s="38"/>
      <c r="BC193" s="38"/>
      <c r="BD193" s="38"/>
      <c r="BE193" s="38"/>
      <c r="BF193" s="38"/>
      <c r="BG193" s="38"/>
      <c r="BH193" s="38"/>
      <c r="BI193" s="38"/>
    </row>
    <row r="194" spans="1:61" ht="15.75" customHeight="1">
      <c r="A194" s="36" t="str">
        <f t="shared" si="2"/>
        <v>ServiceM.O. Recond. MCPA</v>
      </c>
      <c r="B194" s="808" t="s">
        <v>169</v>
      </c>
      <c r="C194" s="797"/>
      <c r="D194" s="809"/>
      <c r="E194" s="778"/>
      <c r="F194" s="797"/>
      <c r="G194" s="809"/>
      <c r="H194" s="778"/>
      <c r="I194" s="797"/>
      <c r="J194" s="809"/>
      <c r="K194" s="778"/>
      <c r="L194" s="797"/>
      <c r="M194" s="809"/>
      <c r="N194" s="778"/>
      <c r="O194" s="797"/>
      <c r="P194" s="809"/>
      <c r="Q194" s="778"/>
      <c r="R194" s="797"/>
      <c r="S194" s="809"/>
      <c r="T194" s="778"/>
      <c r="U194" s="797"/>
      <c r="V194" s="809"/>
      <c r="W194" s="778"/>
      <c r="X194" s="797"/>
      <c r="Y194" s="809"/>
      <c r="Z194" s="778"/>
      <c r="AA194" s="797"/>
      <c r="AB194" s="809"/>
      <c r="AC194" s="778"/>
      <c r="AD194" s="797"/>
      <c r="AE194" s="809"/>
      <c r="AF194" s="778"/>
      <c r="AG194" s="797"/>
      <c r="AH194" s="809"/>
      <c r="AI194" s="778"/>
      <c r="AJ194" s="797"/>
      <c r="AK194" s="809"/>
      <c r="AL194" s="778"/>
      <c r="AM194" s="797"/>
      <c r="AN194" s="809"/>
      <c r="AO194" s="778"/>
      <c r="AP194" s="38"/>
      <c r="AQ194" s="38"/>
      <c r="AR194" s="38"/>
      <c r="AS194" s="38"/>
      <c r="AT194" s="38"/>
      <c r="AU194" s="38"/>
      <c r="AV194" s="38"/>
      <c r="AW194" s="38"/>
      <c r="AX194" s="38"/>
      <c r="AY194" s="38"/>
      <c r="AZ194" s="38"/>
      <c r="BA194" s="38"/>
      <c r="BB194" s="38"/>
      <c r="BC194" s="38"/>
      <c r="BD194" s="38"/>
      <c r="BE194" s="38"/>
      <c r="BF194" s="38"/>
      <c r="BG194" s="38"/>
      <c r="BH194" s="38"/>
      <c r="BI194" s="38"/>
    </row>
    <row r="195" spans="1:61" ht="15.75" customHeight="1">
      <c r="A195" s="36" t="str">
        <f t="shared" si="2"/>
        <v>Service% profit / ventes</v>
      </c>
      <c r="B195" s="541" t="s">
        <v>161</v>
      </c>
      <c r="C195" s="564"/>
      <c r="D195" s="580"/>
      <c r="E195" s="566"/>
      <c r="F195" s="564"/>
      <c r="G195" s="580"/>
      <c r="H195" s="566"/>
      <c r="I195" s="564"/>
      <c r="J195" s="580"/>
      <c r="K195" s="566"/>
      <c r="L195" s="564"/>
      <c r="M195" s="580"/>
      <c r="N195" s="566"/>
      <c r="O195" s="564"/>
      <c r="P195" s="580"/>
      <c r="Q195" s="566"/>
      <c r="R195" s="564"/>
      <c r="S195" s="580"/>
      <c r="T195" s="566"/>
      <c r="U195" s="564"/>
      <c r="V195" s="580"/>
      <c r="W195" s="566"/>
      <c r="X195" s="564"/>
      <c r="Y195" s="580"/>
      <c r="Z195" s="566"/>
      <c r="AA195" s="564"/>
      <c r="AB195" s="580"/>
      <c r="AC195" s="566"/>
      <c r="AD195" s="564"/>
      <c r="AE195" s="580"/>
      <c r="AF195" s="566"/>
      <c r="AG195" s="564"/>
      <c r="AH195" s="580"/>
      <c r="AI195" s="566"/>
      <c r="AJ195" s="564"/>
      <c r="AK195" s="580"/>
      <c r="AL195" s="566"/>
      <c r="AM195" s="564"/>
      <c r="AN195" s="580"/>
      <c r="AO195" s="566"/>
      <c r="AP195" s="38"/>
      <c r="AQ195" s="38"/>
      <c r="AR195" s="38"/>
      <c r="AS195" s="38"/>
      <c r="AT195" s="38"/>
      <c r="AU195" s="38"/>
      <c r="AV195" s="38"/>
      <c r="AW195" s="38"/>
      <c r="AX195" s="38"/>
      <c r="AY195" s="38"/>
      <c r="AZ195" s="38"/>
      <c r="BA195" s="38"/>
      <c r="BB195" s="38"/>
      <c r="BC195" s="38"/>
      <c r="BD195" s="38"/>
      <c r="BE195" s="38"/>
      <c r="BF195" s="38"/>
      <c r="BG195" s="38"/>
      <c r="BH195" s="38"/>
      <c r="BI195" s="38"/>
    </row>
    <row r="196" spans="1:61" ht="15.75" customHeight="1">
      <c r="A196" s="36" t="str">
        <f t="shared" si="2"/>
        <v>Service</v>
      </c>
      <c r="B196" s="803"/>
      <c r="C196" s="810"/>
      <c r="D196" s="811"/>
      <c r="E196" s="812"/>
      <c r="F196" s="810"/>
      <c r="G196" s="811"/>
      <c r="H196" s="812"/>
      <c r="I196" s="810"/>
      <c r="J196" s="811"/>
      <c r="K196" s="812"/>
      <c r="L196" s="810"/>
      <c r="M196" s="811"/>
      <c r="N196" s="812"/>
      <c r="O196" s="810"/>
      <c r="P196" s="811"/>
      <c r="Q196" s="812"/>
      <c r="R196" s="810"/>
      <c r="S196" s="811"/>
      <c r="T196" s="812"/>
      <c r="U196" s="810"/>
      <c r="V196" s="811"/>
      <c r="W196" s="812"/>
      <c r="X196" s="810"/>
      <c r="Y196" s="811"/>
      <c r="Z196" s="812"/>
      <c r="AA196" s="810"/>
      <c r="AB196" s="811"/>
      <c r="AC196" s="812"/>
      <c r="AD196" s="810"/>
      <c r="AE196" s="811"/>
      <c r="AF196" s="812"/>
      <c r="AG196" s="810"/>
      <c r="AH196" s="811"/>
      <c r="AI196" s="812"/>
      <c r="AJ196" s="810"/>
      <c r="AK196" s="811"/>
      <c r="AL196" s="812"/>
      <c r="AM196" s="810"/>
      <c r="AN196" s="811"/>
      <c r="AO196" s="812"/>
      <c r="AP196" s="38"/>
      <c r="AQ196" s="38"/>
      <c r="AR196" s="38"/>
      <c r="AS196" s="38"/>
      <c r="AT196" s="38"/>
      <c r="AU196" s="38"/>
      <c r="AV196" s="38"/>
      <c r="AW196" s="38"/>
      <c r="AX196" s="38"/>
      <c r="AY196" s="38"/>
      <c r="AZ196" s="38"/>
      <c r="BA196" s="38"/>
      <c r="BB196" s="38"/>
      <c r="BC196" s="38"/>
      <c r="BD196" s="38"/>
      <c r="BE196" s="38"/>
      <c r="BF196" s="38"/>
      <c r="BG196" s="38"/>
      <c r="BH196" s="38"/>
      <c r="BI196" s="38"/>
    </row>
    <row r="197" spans="1:61" ht="15.75" customHeight="1">
      <c r="A197" s="36" t="str">
        <f t="shared" si="2"/>
        <v>ServiceTotal Mécanique</v>
      </c>
      <c r="B197" s="769" t="s">
        <v>170</v>
      </c>
      <c r="C197" s="516"/>
      <c r="D197" s="581"/>
      <c r="E197" s="518"/>
      <c r="F197" s="516"/>
      <c r="G197" s="581"/>
      <c r="H197" s="518"/>
      <c r="I197" s="516"/>
      <c r="J197" s="581"/>
      <c r="K197" s="518"/>
      <c r="L197" s="516"/>
      <c r="M197" s="581"/>
      <c r="N197" s="518"/>
      <c r="O197" s="516"/>
      <c r="P197" s="581"/>
      <c r="Q197" s="518"/>
      <c r="R197" s="516"/>
      <c r="S197" s="581"/>
      <c r="T197" s="518"/>
      <c r="U197" s="516"/>
      <c r="V197" s="581"/>
      <c r="W197" s="518"/>
      <c r="X197" s="516"/>
      <c r="Y197" s="581"/>
      <c r="Z197" s="518"/>
      <c r="AA197" s="516"/>
      <c r="AB197" s="581"/>
      <c r="AC197" s="518"/>
      <c r="AD197" s="516"/>
      <c r="AE197" s="581"/>
      <c r="AF197" s="518"/>
      <c r="AG197" s="516"/>
      <c r="AH197" s="581"/>
      <c r="AI197" s="518"/>
      <c r="AJ197" s="516"/>
      <c r="AK197" s="581"/>
      <c r="AL197" s="518"/>
      <c r="AM197" s="516"/>
      <c r="AN197" s="581"/>
      <c r="AO197" s="518"/>
      <c r="AP197" s="38"/>
      <c r="AQ197" s="38"/>
      <c r="AR197" s="38"/>
      <c r="AS197" s="38"/>
      <c r="AT197" s="38"/>
      <c r="AU197" s="38"/>
      <c r="AV197" s="38"/>
      <c r="AW197" s="38"/>
      <c r="AX197" s="38"/>
      <c r="AY197" s="38"/>
      <c r="AZ197" s="38"/>
      <c r="BA197" s="38"/>
      <c r="BB197" s="38"/>
      <c r="BC197" s="38"/>
      <c r="BD197" s="38"/>
      <c r="BE197" s="38"/>
      <c r="BF197" s="38"/>
      <c r="BG197" s="38"/>
      <c r="BH197" s="38"/>
      <c r="BI197" s="38"/>
    </row>
    <row r="198" spans="1:61" ht="15.75" customHeight="1">
      <c r="A198" s="36" t="str">
        <f t="shared" si="2"/>
        <v>Service</v>
      </c>
      <c r="B198" s="519"/>
      <c r="C198" s="519"/>
      <c r="D198" s="520"/>
      <c r="E198" s="582"/>
      <c r="F198" s="519"/>
      <c r="G198" s="520"/>
      <c r="H198" s="582"/>
      <c r="I198" s="519"/>
      <c r="J198" s="520"/>
      <c r="K198" s="582"/>
      <c r="L198" s="519"/>
      <c r="M198" s="520"/>
      <c r="N198" s="582"/>
      <c r="O198" s="519"/>
      <c r="P198" s="520"/>
      <c r="Q198" s="582"/>
      <c r="R198" s="519"/>
      <c r="S198" s="520"/>
      <c r="T198" s="582"/>
      <c r="U198" s="519"/>
      <c r="V198" s="520"/>
      <c r="W198" s="582"/>
      <c r="X198" s="519"/>
      <c r="Y198" s="520"/>
      <c r="Z198" s="582"/>
      <c r="AA198" s="519"/>
      <c r="AB198" s="520"/>
      <c r="AC198" s="582"/>
      <c r="AD198" s="519"/>
      <c r="AE198" s="520"/>
      <c r="AF198" s="582"/>
      <c r="AG198" s="519"/>
      <c r="AH198" s="520"/>
      <c r="AI198" s="582"/>
      <c r="AJ198" s="519"/>
      <c r="AK198" s="520"/>
      <c r="AL198" s="582"/>
      <c r="AM198" s="519"/>
      <c r="AN198" s="520"/>
      <c r="AO198" s="582"/>
      <c r="AP198" s="38"/>
      <c r="AQ198" s="38"/>
      <c r="AR198" s="38"/>
      <c r="AS198" s="38"/>
      <c r="AT198" s="38"/>
      <c r="AU198" s="38"/>
      <c r="AV198" s="38"/>
      <c r="AW198" s="38"/>
      <c r="AX198" s="38"/>
      <c r="AY198" s="38"/>
      <c r="AZ198" s="38"/>
      <c r="BA198" s="38"/>
      <c r="BB198" s="38"/>
      <c r="BC198" s="38"/>
      <c r="BD198" s="38"/>
      <c r="BE198" s="38"/>
      <c r="BF198" s="38"/>
      <c r="BG198" s="38"/>
      <c r="BH198" s="38"/>
      <c r="BI198" s="38"/>
    </row>
    <row r="199" spans="1:61" ht="15.75" customHeight="1">
      <c r="A199" s="36" t="str">
        <f t="shared" si="2"/>
        <v>Service</v>
      </c>
      <c r="B199" s="522"/>
      <c r="C199" s="522"/>
      <c r="D199" s="523"/>
      <c r="E199" s="583"/>
      <c r="F199" s="522"/>
      <c r="G199" s="523"/>
      <c r="H199" s="583"/>
      <c r="I199" s="522"/>
      <c r="J199" s="523"/>
      <c r="K199" s="583"/>
      <c r="L199" s="522"/>
      <c r="M199" s="523"/>
      <c r="N199" s="583"/>
      <c r="O199" s="522"/>
      <c r="P199" s="523"/>
      <c r="Q199" s="583"/>
      <c r="R199" s="522"/>
      <c r="S199" s="523"/>
      <c r="T199" s="583"/>
      <c r="U199" s="522"/>
      <c r="V199" s="523"/>
      <c r="W199" s="583"/>
      <c r="X199" s="522"/>
      <c r="Y199" s="523"/>
      <c r="Z199" s="583"/>
      <c r="AA199" s="522"/>
      <c r="AB199" s="523"/>
      <c r="AC199" s="583"/>
      <c r="AD199" s="522"/>
      <c r="AE199" s="523"/>
      <c r="AF199" s="583"/>
      <c r="AG199" s="522"/>
      <c r="AH199" s="523"/>
      <c r="AI199" s="583"/>
      <c r="AJ199" s="522"/>
      <c r="AK199" s="523"/>
      <c r="AL199" s="583"/>
      <c r="AM199" s="522"/>
      <c r="AN199" s="523"/>
      <c r="AO199" s="583"/>
      <c r="AP199" s="38"/>
      <c r="AQ199" s="38"/>
      <c r="AR199" s="38"/>
      <c r="AS199" s="38"/>
      <c r="AT199" s="38"/>
      <c r="AU199" s="38"/>
      <c r="AV199" s="38"/>
      <c r="AW199" s="38"/>
      <c r="AX199" s="38"/>
      <c r="AY199" s="38"/>
      <c r="AZ199" s="38"/>
      <c r="BA199" s="38"/>
      <c r="BB199" s="38"/>
      <c r="BC199" s="38"/>
      <c r="BD199" s="38"/>
      <c r="BE199" s="38"/>
      <c r="BF199" s="38"/>
      <c r="BG199" s="38"/>
      <c r="BH199" s="38"/>
      <c r="BI199" s="38"/>
    </row>
    <row r="200" spans="1:61" ht="15.75" customHeight="1">
      <c r="A200" s="36" t="str">
        <f t="shared" si="2"/>
        <v>ServiceDEPENSES</v>
      </c>
      <c r="B200" s="770" t="s">
        <v>106</v>
      </c>
      <c r="C200" s="507"/>
      <c r="D200" s="514"/>
      <c r="E200" s="508"/>
      <c r="F200" s="507"/>
      <c r="G200" s="514"/>
      <c r="H200" s="508"/>
      <c r="I200" s="507"/>
      <c r="J200" s="514"/>
      <c r="K200" s="508"/>
      <c r="L200" s="507"/>
      <c r="M200" s="514"/>
      <c r="N200" s="508"/>
      <c r="O200" s="507"/>
      <c r="P200" s="514"/>
      <c r="Q200" s="508"/>
      <c r="R200" s="507"/>
      <c r="S200" s="514"/>
      <c r="T200" s="508"/>
      <c r="U200" s="507"/>
      <c r="V200" s="514"/>
      <c r="W200" s="508"/>
      <c r="X200" s="507"/>
      <c r="Y200" s="514"/>
      <c r="Z200" s="508"/>
      <c r="AA200" s="507"/>
      <c r="AB200" s="514"/>
      <c r="AC200" s="508"/>
      <c r="AD200" s="507"/>
      <c r="AE200" s="514"/>
      <c r="AF200" s="508"/>
      <c r="AG200" s="507"/>
      <c r="AH200" s="514"/>
      <c r="AI200" s="508"/>
      <c r="AJ200" s="507"/>
      <c r="AK200" s="514"/>
      <c r="AL200" s="508"/>
      <c r="AM200" s="507"/>
      <c r="AN200" s="514"/>
      <c r="AO200" s="508"/>
      <c r="AP200" s="38"/>
      <c r="AQ200" s="38"/>
      <c r="AR200" s="38"/>
      <c r="AS200" s="38"/>
      <c r="AT200" s="38"/>
      <c r="AU200" s="38"/>
      <c r="AV200" s="38"/>
      <c r="AW200" s="38"/>
      <c r="AX200" s="38"/>
      <c r="AY200" s="38"/>
      <c r="AZ200" s="38"/>
      <c r="BA200" s="38"/>
      <c r="BB200" s="38"/>
      <c r="BC200" s="38"/>
      <c r="BD200" s="38"/>
      <c r="BE200" s="38"/>
      <c r="BF200" s="38"/>
      <c r="BG200" s="38"/>
      <c r="BH200" s="38"/>
      <c r="BI200" s="38"/>
    </row>
    <row r="201" spans="1:61" ht="15.75" customHeight="1">
      <c r="A201" s="36" t="str">
        <f t="shared" si="2"/>
        <v>ServiceSalaires cadres</v>
      </c>
      <c r="B201" s="775" t="s">
        <v>116</v>
      </c>
      <c r="C201" s="507"/>
      <c r="D201" s="514"/>
      <c r="E201" s="515"/>
      <c r="F201" s="507"/>
      <c r="G201" s="514"/>
      <c r="H201" s="528"/>
      <c r="I201" s="507"/>
      <c r="J201" s="514"/>
      <c r="K201" s="528"/>
      <c r="L201" s="507"/>
      <c r="M201" s="514"/>
      <c r="N201" s="528"/>
      <c r="O201" s="507"/>
      <c r="P201" s="514"/>
      <c r="Q201" s="528"/>
      <c r="R201" s="507"/>
      <c r="S201" s="514"/>
      <c r="T201" s="528"/>
      <c r="U201" s="507"/>
      <c r="V201" s="514"/>
      <c r="W201" s="528"/>
      <c r="X201" s="507"/>
      <c r="Y201" s="514"/>
      <c r="Z201" s="528"/>
      <c r="AA201" s="507"/>
      <c r="AB201" s="514"/>
      <c r="AC201" s="528"/>
      <c r="AD201" s="507"/>
      <c r="AE201" s="514"/>
      <c r="AF201" s="528"/>
      <c r="AG201" s="507"/>
      <c r="AH201" s="514"/>
      <c r="AI201" s="528"/>
      <c r="AJ201" s="507"/>
      <c r="AK201" s="514"/>
      <c r="AL201" s="528"/>
      <c r="AM201" s="507"/>
      <c r="AN201" s="514"/>
      <c r="AO201" s="528"/>
      <c r="AP201" s="38"/>
      <c r="AQ201" s="38"/>
      <c r="AR201" s="38"/>
      <c r="AS201" s="38"/>
      <c r="AT201" s="38"/>
      <c r="AU201" s="38"/>
      <c r="AV201" s="38"/>
      <c r="AW201" s="38"/>
      <c r="AX201" s="38"/>
      <c r="AY201" s="38"/>
      <c r="AZ201" s="38"/>
      <c r="BA201" s="38"/>
      <c r="BB201" s="38"/>
      <c r="BC201" s="38"/>
      <c r="BD201" s="38"/>
      <c r="BE201" s="38"/>
      <c r="BF201" s="38"/>
      <c r="BG201" s="38"/>
      <c r="BH201" s="38"/>
      <c r="BI201" s="38"/>
    </row>
    <row r="202" spans="1:61" ht="15.75" customHeight="1">
      <c r="A202" s="36" t="str">
        <f t="shared" si="2"/>
        <v>ServiceSalaires commis</v>
      </c>
      <c r="B202" s="776" t="s">
        <v>117</v>
      </c>
      <c r="C202" s="507"/>
      <c r="D202" s="514"/>
      <c r="E202" s="515"/>
      <c r="F202" s="507"/>
      <c r="G202" s="514"/>
      <c r="H202" s="528"/>
      <c r="I202" s="507"/>
      <c r="J202" s="514"/>
      <c r="K202" s="528"/>
      <c r="L202" s="507"/>
      <c r="M202" s="514"/>
      <c r="N202" s="528"/>
      <c r="O202" s="507"/>
      <c r="P202" s="514"/>
      <c r="Q202" s="528"/>
      <c r="R202" s="507"/>
      <c r="S202" s="514"/>
      <c r="T202" s="528"/>
      <c r="U202" s="507"/>
      <c r="V202" s="514"/>
      <c r="W202" s="528"/>
      <c r="X202" s="507"/>
      <c r="Y202" s="514"/>
      <c r="Z202" s="528"/>
      <c r="AA202" s="507"/>
      <c r="AB202" s="514"/>
      <c r="AC202" s="528"/>
      <c r="AD202" s="507"/>
      <c r="AE202" s="514"/>
      <c r="AF202" s="528"/>
      <c r="AG202" s="507"/>
      <c r="AH202" s="514"/>
      <c r="AI202" s="528"/>
      <c r="AJ202" s="507"/>
      <c r="AK202" s="514"/>
      <c r="AL202" s="528"/>
      <c r="AM202" s="507"/>
      <c r="AN202" s="514"/>
      <c r="AO202" s="528"/>
      <c r="AP202" s="38"/>
      <c r="AQ202" s="38"/>
      <c r="AR202" s="38"/>
      <c r="AS202" s="38"/>
      <c r="AT202" s="38"/>
      <c r="AU202" s="38"/>
      <c r="AV202" s="38"/>
      <c r="AW202" s="38"/>
      <c r="AX202" s="38"/>
      <c r="AY202" s="38"/>
      <c r="AZ202" s="38"/>
      <c r="BA202" s="38"/>
      <c r="BB202" s="38"/>
      <c r="BC202" s="38"/>
      <c r="BD202" s="38"/>
      <c r="BE202" s="38"/>
      <c r="BF202" s="38"/>
      <c r="BG202" s="38"/>
      <c r="BH202" s="38"/>
      <c r="BI202" s="38"/>
    </row>
    <row r="203" spans="1:61" ht="15.75" customHeight="1">
      <c r="A203" s="36" t="str">
        <f t="shared" si="2"/>
        <v>ServiceSalaires autres</v>
      </c>
      <c r="B203" s="775" t="s">
        <v>118</v>
      </c>
      <c r="C203" s="759"/>
      <c r="D203" s="777"/>
      <c r="E203" s="778"/>
      <c r="F203" s="759"/>
      <c r="G203" s="777"/>
      <c r="H203" s="779"/>
      <c r="I203" s="759"/>
      <c r="J203" s="777"/>
      <c r="K203" s="779"/>
      <c r="L203" s="759"/>
      <c r="M203" s="777"/>
      <c r="N203" s="779"/>
      <c r="O203" s="759"/>
      <c r="P203" s="777"/>
      <c r="Q203" s="779"/>
      <c r="R203" s="759"/>
      <c r="S203" s="777"/>
      <c r="T203" s="779"/>
      <c r="U203" s="759"/>
      <c r="V203" s="777"/>
      <c r="W203" s="779"/>
      <c r="X203" s="759"/>
      <c r="Y203" s="777"/>
      <c r="Z203" s="779"/>
      <c r="AA203" s="759"/>
      <c r="AB203" s="777"/>
      <c r="AC203" s="779"/>
      <c r="AD203" s="759"/>
      <c r="AE203" s="777"/>
      <c r="AF203" s="779"/>
      <c r="AG203" s="759"/>
      <c r="AH203" s="777"/>
      <c r="AI203" s="779"/>
      <c r="AJ203" s="759"/>
      <c r="AK203" s="777"/>
      <c r="AL203" s="779"/>
      <c r="AM203" s="759"/>
      <c r="AN203" s="777"/>
      <c r="AO203" s="779"/>
      <c r="AP203" s="38"/>
      <c r="AQ203" s="38"/>
      <c r="AR203" s="38"/>
      <c r="AS203" s="38"/>
      <c r="AT203" s="38"/>
      <c r="AU203" s="38"/>
      <c r="AV203" s="38"/>
      <c r="AW203" s="38"/>
      <c r="AX203" s="38"/>
      <c r="AY203" s="38"/>
      <c r="AZ203" s="38"/>
      <c r="BA203" s="38"/>
      <c r="BB203" s="38"/>
      <c r="BC203" s="38"/>
      <c r="BD203" s="38"/>
      <c r="BE203" s="38"/>
      <c r="BF203" s="38"/>
      <c r="BG203" s="38"/>
      <c r="BH203" s="38"/>
      <c r="BI203" s="38"/>
    </row>
    <row r="204" spans="1:61" ht="15.75" customHeight="1">
      <c r="A204" s="36" t="str">
        <f t="shared" si="2"/>
        <v>ServiceSalaires spécialistes</v>
      </c>
      <c r="B204" s="775" t="s">
        <v>119</v>
      </c>
      <c r="C204" s="507"/>
      <c r="D204" s="514"/>
      <c r="E204" s="515"/>
      <c r="F204" s="507"/>
      <c r="G204" s="514"/>
      <c r="H204" s="528"/>
      <c r="I204" s="507"/>
      <c r="J204" s="514"/>
      <c r="K204" s="528"/>
      <c r="L204" s="507"/>
      <c r="M204" s="514"/>
      <c r="N204" s="528"/>
      <c r="O204" s="507"/>
      <c r="P204" s="514"/>
      <c r="Q204" s="528"/>
      <c r="R204" s="507"/>
      <c r="S204" s="514"/>
      <c r="T204" s="528"/>
      <c r="U204" s="507"/>
      <c r="V204" s="514"/>
      <c r="W204" s="528"/>
      <c r="X204" s="507"/>
      <c r="Y204" s="514"/>
      <c r="Z204" s="528"/>
      <c r="AA204" s="507"/>
      <c r="AB204" s="514"/>
      <c r="AC204" s="528"/>
      <c r="AD204" s="507"/>
      <c r="AE204" s="514"/>
      <c r="AF204" s="528"/>
      <c r="AG204" s="507"/>
      <c r="AH204" s="514"/>
      <c r="AI204" s="528"/>
      <c r="AJ204" s="507"/>
      <c r="AK204" s="514"/>
      <c r="AL204" s="528"/>
      <c r="AM204" s="507"/>
      <c r="AN204" s="514"/>
      <c r="AO204" s="528"/>
      <c r="AP204" s="38"/>
      <c r="AQ204" s="38"/>
      <c r="AR204" s="38"/>
      <c r="AS204" s="38"/>
      <c r="AT204" s="38"/>
      <c r="AU204" s="38"/>
      <c r="AV204" s="38"/>
      <c r="AW204" s="38"/>
      <c r="AX204" s="38"/>
      <c r="AY204" s="38"/>
      <c r="AZ204" s="38"/>
      <c r="BA204" s="38"/>
      <c r="BB204" s="38"/>
      <c r="BC204" s="38"/>
      <c r="BD204" s="38"/>
      <c r="BE204" s="38"/>
      <c r="BF204" s="38"/>
      <c r="BG204" s="38"/>
      <c r="BH204" s="38"/>
      <c r="BI204" s="38"/>
    </row>
    <row r="205" spans="1:61" ht="20.25" customHeight="1">
      <c r="A205" s="36" t="str">
        <f t="shared" si="2"/>
        <v>Service[...]</v>
      </c>
      <c r="B205" s="507" t="s">
        <v>55</v>
      </c>
      <c r="C205" s="507"/>
      <c r="D205" s="514"/>
      <c r="E205" s="515"/>
      <c r="F205" s="507"/>
      <c r="G205" s="514"/>
      <c r="H205" s="528"/>
      <c r="I205" s="507"/>
      <c r="J205" s="514"/>
      <c r="K205" s="528"/>
      <c r="L205" s="507"/>
      <c r="M205" s="514"/>
      <c r="N205" s="528"/>
      <c r="O205" s="507"/>
      <c r="P205" s="514"/>
      <c r="Q205" s="528"/>
      <c r="R205" s="507"/>
      <c r="S205" s="514"/>
      <c r="T205" s="528"/>
      <c r="U205" s="507"/>
      <c r="V205" s="514"/>
      <c r="W205" s="528"/>
      <c r="X205" s="507"/>
      <c r="Y205" s="514"/>
      <c r="Z205" s="528"/>
      <c r="AA205" s="507"/>
      <c r="AB205" s="514"/>
      <c r="AC205" s="528"/>
      <c r="AD205" s="507"/>
      <c r="AE205" s="514"/>
      <c r="AF205" s="528"/>
      <c r="AG205" s="507"/>
      <c r="AH205" s="514"/>
      <c r="AI205" s="528"/>
      <c r="AJ205" s="507"/>
      <c r="AK205" s="514"/>
      <c r="AL205" s="528"/>
      <c r="AM205" s="507"/>
      <c r="AN205" s="514"/>
      <c r="AO205" s="528"/>
      <c r="AP205" s="38"/>
      <c r="AQ205" s="38"/>
      <c r="AR205" s="38"/>
      <c r="AS205" s="38"/>
      <c r="AT205" s="38"/>
      <c r="AU205" s="38"/>
      <c r="AV205" s="38"/>
      <c r="AW205" s="38"/>
      <c r="AX205" s="38"/>
      <c r="AY205" s="38"/>
      <c r="AZ205" s="38"/>
      <c r="BA205" s="38"/>
      <c r="BB205" s="38"/>
      <c r="BC205" s="38"/>
      <c r="BD205" s="38"/>
      <c r="BE205" s="38"/>
      <c r="BF205" s="38"/>
      <c r="BG205" s="38"/>
      <c r="BH205" s="38"/>
      <c r="BI205" s="38"/>
    </row>
    <row r="206" spans="1:61" ht="20.25" customHeight="1">
      <c r="A206" s="36" t="str">
        <f t="shared" si="2"/>
        <v>Service[...]</v>
      </c>
      <c r="B206" s="507" t="s">
        <v>55</v>
      </c>
      <c r="C206" s="507"/>
      <c r="D206" s="514"/>
      <c r="E206" s="515"/>
      <c r="F206" s="507"/>
      <c r="G206" s="514"/>
      <c r="H206" s="528"/>
      <c r="I206" s="507"/>
      <c r="J206" s="514"/>
      <c r="K206" s="528"/>
      <c r="L206" s="507"/>
      <c r="M206" s="514"/>
      <c r="N206" s="528"/>
      <c r="O206" s="507"/>
      <c r="P206" s="514"/>
      <c r="Q206" s="528"/>
      <c r="R206" s="507"/>
      <c r="S206" s="514"/>
      <c r="T206" s="528"/>
      <c r="U206" s="507"/>
      <c r="V206" s="514"/>
      <c r="W206" s="528"/>
      <c r="X206" s="507"/>
      <c r="Y206" s="514"/>
      <c r="Z206" s="528"/>
      <c r="AA206" s="507"/>
      <c r="AB206" s="514"/>
      <c r="AC206" s="528"/>
      <c r="AD206" s="507"/>
      <c r="AE206" s="514"/>
      <c r="AF206" s="528"/>
      <c r="AG206" s="507"/>
      <c r="AH206" s="514"/>
      <c r="AI206" s="528"/>
      <c r="AJ206" s="507"/>
      <c r="AK206" s="514"/>
      <c r="AL206" s="528"/>
      <c r="AM206" s="507"/>
      <c r="AN206" s="514"/>
      <c r="AO206" s="528"/>
      <c r="AP206" s="38"/>
      <c r="AQ206" s="38"/>
      <c r="AR206" s="38"/>
      <c r="AS206" s="38"/>
      <c r="AT206" s="38"/>
      <c r="AU206" s="38"/>
      <c r="AV206" s="38"/>
      <c r="AW206" s="38"/>
      <c r="AX206" s="38"/>
      <c r="AY206" s="38"/>
      <c r="AZ206" s="38"/>
      <c r="BA206" s="38"/>
      <c r="BB206" s="38"/>
      <c r="BC206" s="38"/>
      <c r="BD206" s="38"/>
      <c r="BE206" s="38"/>
      <c r="BF206" s="38"/>
      <c r="BG206" s="38"/>
      <c r="BH206" s="38"/>
      <c r="BI206" s="38"/>
    </row>
    <row r="207" spans="1:61" ht="20.25" customHeight="1">
      <c r="A207" s="36" t="str">
        <f t="shared" si="2"/>
        <v>Service[...]</v>
      </c>
      <c r="B207" s="507" t="s">
        <v>55</v>
      </c>
      <c r="C207" s="507"/>
      <c r="D207" s="514"/>
      <c r="E207" s="515"/>
      <c r="F207" s="507"/>
      <c r="G207" s="514"/>
      <c r="H207" s="528"/>
      <c r="I207" s="507"/>
      <c r="J207" s="514"/>
      <c r="K207" s="528"/>
      <c r="L207" s="507"/>
      <c r="M207" s="514"/>
      <c r="N207" s="528"/>
      <c r="O207" s="507"/>
      <c r="P207" s="514"/>
      <c r="Q207" s="528"/>
      <c r="R207" s="507"/>
      <c r="S207" s="514"/>
      <c r="T207" s="528"/>
      <c r="U207" s="507"/>
      <c r="V207" s="514"/>
      <c r="W207" s="528"/>
      <c r="X207" s="507"/>
      <c r="Y207" s="514"/>
      <c r="Z207" s="528"/>
      <c r="AA207" s="507"/>
      <c r="AB207" s="514"/>
      <c r="AC207" s="528"/>
      <c r="AD207" s="507"/>
      <c r="AE207" s="514"/>
      <c r="AF207" s="528"/>
      <c r="AG207" s="507"/>
      <c r="AH207" s="514"/>
      <c r="AI207" s="528"/>
      <c r="AJ207" s="507"/>
      <c r="AK207" s="514"/>
      <c r="AL207" s="528"/>
      <c r="AM207" s="507"/>
      <c r="AN207" s="514"/>
      <c r="AO207" s="528"/>
      <c r="AP207" s="38"/>
      <c r="AQ207" s="38"/>
      <c r="AR207" s="38"/>
      <c r="AS207" s="38"/>
      <c r="AT207" s="38"/>
      <c r="AU207" s="38"/>
      <c r="AV207" s="38"/>
      <c r="AW207" s="38"/>
      <c r="AX207" s="38"/>
      <c r="AY207" s="38"/>
      <c r="AZ207" s="38"/>
      <c r="BA207" s="38"/>
      <c r="BB207" s="38"/>
      <c r="BC207" s="38"/>
      <c r="BD207" s="38"/>
      <c r="BE207" s="38"/>
      <c r="BF207" s="38"/>
      <c r="BG207" s="38"/>
      <c r="BH207" s="38"/>
      <c r="BI207" s="38"/>
    </row>
    <row r="208" spans="1:61" ht="15.75" customHeight="1">
      <c r="A208" s="36" t="str">
        <f t="shared" si="2"/>
        <v>ServiceSalaires en absences</v>
      </c>
      <c r="B208" s="776" t="s">
        <v>120</v>
      </c>
      <c r="C208" s="507"/>
      <c r="D208" s="514"/>
      <c r="E208" s="515"/>
      <c r="F208" s="507"/>
      <c r="G208" s="514"/>
      <c r="H208" s="528"/>
      <c r="I208" s="507"/>
      <c r="J208" s="514"/>
      <c r="K208" s="528"/>
      <c r="L208" s="507"/>
      <c r="M208" s="514"/>
      <c r="N208" s="528"/>
      <c r="O208" s="507"/>
      <c r="P208" s="514"/>
      <c r="Q208" s="528"/>
      <c r="R208" s="507"/>
      <c r="S208" s="514"/>
      <c r="T208" s="528"/>
      <c r="U208" s="507"/>
      <c r="V208" s="514"/>
      <c r="W208" s="528"/>
      <c r="X208" s="507"/>
      <c r="Y208" s="514"/>
      <c r="Z208" s="528"/>
      <c r="AA208" s="507"/>
      <c r="AB208" s="514"/>
      <c r="AC208" s="528"/>
      <c r="AD208" s="507"/>
      <c r="AE208" s="514"/>
      <c r="AF208" s="528"/>
      <c r="AG208" s="507"/>
      <c r="AH208" s="514"/>
      <c r="AI208" s="528"/>
      <c r="AJ208" s="507"/>
      <c r="AK208" s="514"/>
      <c r="AL208" s="528"/>
      <c r="AM208" s="507"/>
      <c r="AN208" s="514"/>
      <c r="AO208" s="528"/>
      <c r="AP208" s="38"/>
      <c r="AQ208" s="38"/>
      <c r="AR208" s="38"/>
      <c r="AS208" s="38"/>
      <c r="AT208" s="38"/>
      <c r="AU208" s="38"/>
      <c r="AV208" s="38"/>
      <c r="AW208" s="38"/>
      <c r="AX208" s="38"/>
      <c r="AY208" s="38"/>
      <c r="AZ208" s="38"/>
      <c r="BA208" s="38"/>
      <c r="BB208" s="38"/>
      <c r="BC208" s="38"/>
      <c r="BD208" s="38"/>
      <c r="BE208" s="38"/>
      <c r="BF208" s="38"/>
      <c r="BG208" s="38"/>
      <c r="BH208" s="38"/>
      <c r="BI208" s="38"/>
    </row>
    <row r="209" spans="1:61" ht="15.75" customHeight="1">
      <c r="A209" s="36" t="str">
        <f t="shared" si="2"/>
        <v>ServiceDéduction à la source</v>
      </c>
      <c r="B209" s="775" t="s">
        <v>121</v>
      </c>
      <c r="C209" s="759"/>
      <c r="D209" s="777"/>
      <c r="E209" s="778"/>
      <c r="F209" s="759"/>
      <c r="G209" s="777"/>
      <c r="H209" s="779"/>
      <c r="I209" s="759"/>
      <c r="J209" s="777"/>
      <c r="K209" s="779"/>
      <c r="L209" s="759"/>
      <c r="M209" s="777"/>
      <c r="N209" s="779"/>
      <c r="O209" s="759"/>
      <c r="P209" s="777"/>
      <c r="Q209" s="779"/>
      <c r="R209" s="759"/>
      <c r="S209" s="777"/>
      <c r="T209" s="779"/>
      <c r="U209" s="759"/>
      <c r="V209" s="777"/>
      <c r="W209" s="779"/>
      <c r="X209" s="759"/>
      <c r="Y209" s="777"/>
      <c r="Z209" s="779"/>
      <c r="AA209" s="759"/>
      <c r="AB209" s="777"/>
      <c r="AC209" s="779"/>
      <c r="AD209" s="759"/>
      <c r="AE209" s="777"/>
      <c r="AF209" s="779"/>
      <c r="AG209" s="759"/>
      <c r="AH209" s="777"/>
      <c r="AI209" s="779"/>
      <c r="AJ209" s="759"/>
      <c r="AK209" s="777"/>
      <c r="AL209" s="779"/>
      <c r="AM209" s="759"/>
      <c r="AN209" s="777"/>
      <c r="AO209" s="779"/>
      <c r="AP209" s="38"/>
      <c r="AQ209" s="38"/>
      <c r="AR209" s="38"/>
      <c r="AS209" s="38"/>
      <c r="AT209" s="38"/>
      <c r="AU209" s="38"/>
      <c r="AV209" s="38"/>
      <c r="AW209" s="38"/>
      <c r="AX209" s="38"/>
      <c r="AY209" s="38"/>
      <c r="AZ209" s="38"/>
      <c r="BA209" s="38"/>
      <c r="BB209" s="38"/>
      <c r="BC209" s="38"/>
      <c r="BD209" s="38"/>
      <c r="BE209" s="38"/>
      <c r="BF209" s="38"/>
      <c r="BG209" s="38"/>
      <c r="BH209" s="38"/>
      <c r="BI209" s="38"/>
    </row>
    <row r="210" spans="1:61" ht="15.75" customHeight="1">
      <c r="A210" s="36" t="str">
        <f t="shared" si="2"/>
        <v>ServiceBénéfices marginaux</v>
      </c>
      <c r="B210" s="780" t="s">
        <v>122</v>
      </c>
      <c r="C210" s="507"/>
      <c r="D210" s="514"/>
      <c r="E210" s="515"/>
      <c r="F210" s="507"/>
      <c r="G210" s="514"/>
      <c r="H210" s="528"/>
      <c r="I210" s="507"/>
      <c r="J210" s="514"/>
      <c r="K210" s="528"/>
      <c r="L210" s="507"/>
      <c r="M210" s="514"/>
      <c r="N210" s="528"/>
      <c r="O210" s="507"/>
      <c r="P210" s="514"/>
      <c r="Q210" s="528"/>
      <c r="R210" s="507"/>
      <c r="S210" s="514"/>
      <c r="T210" s="528"/>
      <c r="U210" s="507"/>
      <c r="V210" s="514"/>
      <c r="W210" s="528"/>
      <c r="X210" s="507"/>
      <c r="Y210" s="514"/>
      <c r="Z210" s="528"/>
      <c r="AA210" s="507"/>
      <c r="AB210" s="514"/>
      <c r="AC210" s="528"/>
      <c r="AD210" s="507"/>
      <c r="AE210" s="514"/>
      <c r="AF210" s="528"/>
      <c r="AG210" s="507"/>
      <c r="AH210" s="514"/>
      <c r="AI210" s="528"/>
      <c r="AJ210" s="507"/>
      <c r="AK210" s="514"/>
      <c r="AL210" s="528"/>
      <c r="AM210" s="507"/>
      <c r="AN210" s="514"/>
      <c r="AO210" s="528"/>
      <c r="AP210" s="38"/>
      <c r="AQ210" s="38"/>
      <c r="AR210" s="38"/>
      <c r="AS210" s="38"/>
      <c r="AT210" s="38"/>
      <c r="AU210" s="38"/>
      <c r="AV210" s="38"/>
      <c r="AW210" s="38"/>
      <c r="AX210" s="38"/>
      <c r="AY210" s="38"/>
      <c r="AZ210" s="38"/>
      <c r="BA210" s="38"/>
      <c r="BB210" s="38"/>
      <c r="BC210" s="38"/>
      <c r="BD210" s="38"/>
      <c r="BE210" s="38"/>
      <c r="BF210" s="38"/>
      <c r="BG210" s="38"/>
      <c r="BH210" s="38"/>
      <c r="BI210" s="38"/>
    </row>
    <row r="211" spans="1:61" ht="15.75" customHeight="1">
      <c r="A211" s="36" t="str">
        <f t="shared" si="2"/>
        <v>ServiceCsst</v>
      </c>
      <c r="B211" s="775" t="s">
        <v>123</v>
      </c>
      <c r="C211" s="507"/>
      <c r="D211" s="514"/>
      <c r="E211" s="515"/>
      <c r="F211" s="507"/>
      <c r="G211" s="514"/>
      <c r="H211" s="528"/>
      <c r="I211" s="507"/>
      <c r="J211" s="514"/>
      <c r="K211" s="528"/>
      <c r="L211" s="507"/>
      <c r="M211" s="514"/>
      <c r="N211" s="528"/>
      <c r="O211" s="507"/>
      <c r="P211" s="514"/>
      <c r="Q211" s="528"/>
      <c r="R211" s="507"/>
      <c r="S211" s="514"/>
      <c r="T211" s="528"/>
      <c r="U211" s="507"/>
      <c r="V211" s="514"/>
      <c r="W211" s="528"/>
      <c r="X211" s="507"/>
      <c r="Y211" s="514"/>
      <c r="Z211" s="528"/>
      <c r="AA211" s="507"/>
      <c r="AB211" s="514"/>
      <c r="AC211" s="528"/>
      <c r="AD211" s="507"/>
      <c r="AE211" s="514"/>
      <c r="AF211" s="528"/>
      <c r="AG211" s="507"/>
      <c r="AH211" s="514"/>
      <c r="AI211" s="528"/>
      <c r="AJ211" s="507"/>
      <c r="AK211" s="514"/>
      <c r="AL211" s="528"/>
      <c r="AM211" s="507"/>
      <c r="AN211" s="514"/>
      <c r="AO211" s="528"/>
      <c r="AP211" s="38"/>
      <c r="AQ211" s="38"/>
      <c r="AR211" s="38"/>
      <c r="AS211" s="38"/>
      <c r="AT211" s="38"/>
      <c r="AU211" s="38"/>
      <c r="AV211" s="38"/>
      <c r="AW211" s="38"/>
      <c r="AX211" s="38"/>
      <c r="AY211" s="38"/>
      <c r="AZ211" s="38"/>
      <c r="BA211" s="38"/>
      <c r="BB211" s="38"/>
      <c r="BC211" s="38"/>
      <c r="BD211" s="38"/>
      <c r="BE211" s="38"/>
      <c r="BF211" s="38"/>
      <c r="BG211" s="38"/>
      <c r="BH211" s="38"/>
      <c r="BI211" s="38"/>
    </row>
    <row r="212" spans="1:61" ht="20.25" customHeight="1">
      <c r="A212" s="36" t="str">
        <f t="shared" si="2"/>
        <v>Service[...]</v>
      </c>
      <c r="B212" s="507" t="s">
        <v>55</v>
      </c>
      <c r="C212" s="533"/>
      <c r="D212" s="534"/>
      <c r="E212" s="531"/>
      <c r="F212" s="533"/>
      <c r="G212" s="534"/>
      <c r="H212" s="531"/>
      <c r="I212" s="533"/>
      <c r="J212" s="534"/>
      <c r="K212" s="531"/>
      <c r="L212" s="533"/>
      <c r="M212" s="534"/>
      <c r="N212" s="531"/>
      <c r="O212" s="533"/>
      <c r="P212" s="534"/>
      <c r="Q212" s="531"/>
      <c r="R212" s="533"/>
      <c r="S212" s="534"/>
      <c r="T212" s="531"/>
      <c r="U212" s="533"/>
      <c r="V212" s="534"/>
      <c r="W212" s="531"/>
      <c r="X212" s="533"/>
      <c r="Y212" s="534"/>
      <c r="Z212" s="531"/>
      <c r="AA212" s="533"/>
      <c r="AB212" s="534"/>
      <c r="AC212" s="531"/>
      <c r="AD212" s="533"/>
      <c r="AE212" s="534"/>
      <c r="AF212" s="531"/>
      <c r="AG212" s="533"/>
      <c r="AH212" s="534"/>
      <c r="AI212" s="531"/>
      <c r="AJ212" s="533"/>
      <c r="AK212" s="534"/>
      <c r="AL212" s="531"/>
      <c r="AM212" s="533"/>
      <c r="AN212" s="534"/>
      <c r="AO212" s="531"/>
      <c r="AP212" s="38"/>
      <c r="AQ212" s="38"/>
      <c r="AR212" s="38"/>
      <c r="AS212" s="38"/>
      <c r="AT212" s="38"/>
      <c r="AU212" s="38"/>
      <c r="AV212" s="38"/>
      <c r="AW212" s="38"/>
      <c r="AX212" s="38"/>
      <c r="AY212" s="38"/>
      <c r="AZ212" s="38"/>
      <c r="BA212" s="38"/>
      <c r="BB212" s="38"/>
      <c r="BC212" s="38"/>
      <c r="BD212" s="38"/>
      <c r="BE212" s="38"/>
      <c r="BF212" s="38"/>
      <c r="BG212" s="38"/>
      <c r="BH212" s="38"/>
      <c r="BI212" s="38"/>
    </row>
    <row r="213" spans="1:61" ht="15.75" customHeight="1">
      <c r="A213" s="36" t="str">
        <f t="shared" si="2"/>
        <v>ServiceTOTAL PERSONNEL</v>
      </c>
      <c r="B213" s="771" t="s">
        <v>124</v>
      </c>
      <c r="C213" s="772"/>
      <c r="D213" s="773"/>
      <c r="E213" s="774"/>
      <c r="F213" s="772"/>
      <c r="G213" s="773"/>
      <c r="H213" s="774"/>
      <c r="I213" s="772"/>
      <c r="J213" s="773"/>
      <c r="K213" s="774"/>
      <c r="L213" s="772"/>
      <c r="M213" s="773"/>
      <c r="N213" s="774"/>
      <c r="O213" s="772"/>
      <c r="P213" s="773"/>
      <c r="Q213" s="774"/>
      <c r="R213" s="772"/>
      <c r="S213" s="773"/>
      <c r="T213" s="774"/>
      <c r="U213" s="772"/>
      <c r="V213" s="773"/>
      <c r="W213" s="774"/>
      <c r="X213" s="772"/>
      <c r="Y213" s="773"/>
      <c r="Z213" s="774"/>
      <c r="AA213" s="772"/>
      <c r="AB213" s="773"/>
      <c r="AC213" s="774"/>
      <c r="AD213" s="772"/>
      <c r="AE213" s="773"/>
      <c r="AF213" s="774"/>
      <c r="AG213" s="772"/>
      <c r="AH213" s="773"/>
      <c r="AI213" s="774"/>
      <c r="AJ213" s="772"/>
      <c r="AK213" s="773"/>
      <c r="AL213" s="774"/>
      <c r="AM213" s="772"/>
      <c r="AN213" s="773"/>
      <c r="AO213" s="774"/>
      <c r="AP213" s="38"/>
      <c r="AQ213" s="38"/>
      <c r="AR213" s="38"/>
      <c r="AS213" s="38"/>
      <c r="AT213" s="38"/>
      <c r="AU213" s="38"/>
      <c r="AV213" s="38"/>
      <c r="AW213" s="38"/>
      <c r="AX213" s="38"/>
      <c r="AY213" s="38"/>
      <c r="AZ213" s="38"/>
      <c r="BA213" s="38"/>
      <c r="BB213" s="38"/>
      <c r="BC213" s="38"/>
      <c r="BD213" s="38"/>
      <c r="BE213" s="38"/>
      <c r="BF213" s="38"/>
      <c r="BG213" s="38"/>
      <c r="BH213" s="38"/>
      <c r="BI213" s="38"/>
    </row>
    <row r="214" spans="1:61" ht="15.75" customHeight="1">
      <c r="A214" s="36" t="str">
        <f t="shared" si="2"/>
        <v>ServicePublicité 2</v>
      </c>
      <c r="B214" s="507" t="s">
        <v>125</v>
      </c>
      <c r="C214" s="507"/>
      <c r="D214" s="514"/>
      <c r="E214" s="515"/>
      <c r="F214" s="507"/>
      <c r="G214" s="514"/>
      <c r="H214" s="528"/>
      <c r="I214" s="507"/>
      <c r="J214" s="514"/>
      <c r="K214" s="528"/>
      <c r="L214" s="507"/>
      <c r="M214" s="514"/>
      <c r="N214" s="528"/>
      <c r="O214" s="507"/>
      <c r="P214" s="514"/>
      <c r="Q214" s="528"/>
      <c r="R214" s="507"/>
      <c r="S214" s="514"/>
      <c r="T214" s="528"/>
      <c r="U214" s="507"/>
      <c r="V214" s="514"/>
      <c r="W214" s="528"/>
      <c r="X214" s="507"/>
      <c r="Y214" s="514"/>
      <c r="Z214" s="528"/>
      <c r="AA214" s="507"/>
      <c r="AB214" s="514"/>
      <c r="AC214" s="528"/>
      <c r="AD214" s="507"/>
      <c r="AE214" s="514"/>
      <c r="AF214" s="528"/>
      <c r="AG214" s="507"/>
      <c r="AH214" s="514"/>
      <c r="AI214" s="528"/>
      <c r="AJ214" s="507"/>
      <c r="AK214" s="514"/>
      <c r="AL214" s="528"/>
      <c r="AM214" s="507"/>
      <c r="AN214" s="514"/>
      <c r="AO214" s="528"/>
      <c r="AP214" s="38"/>
      <c r="AQ214" s="38"/>
      <c r="AR214" s="38"/>
      <c r="AS214" s="38"/>
      <c r="AT214" s="38"/>
      <c r="AU214" s="38"/>
      <c r="AV214" s="38"/>
      <c r="AW214" s="38"/>
      <c r="AX214" s="38"/>
      <c r="AY214" s="38"/>
      <c r="AZ214" s="38"/>
      <c r="BA214" s="38"/>
      <c r="BB214" s="38"/>
      <c r="BC214" s="38"/>
      <c r="BD214" s="38"/>
      <c r="BE214" s="38"/>
      <c r="BF214" s="38"/>
      <c r="BG214" s="38"/>
      <c r="BH214" s="38"/>
      <c r="BI214" s="38"/>
    </row>
    <row r="215" spans="1:61" ht="15.75" customHeight="1">
      <c r="A215" s="36" t="str">
        <f t="shared" si="2"/>
        <v>ServiceService gratuit 2</v>
      </c>
      <c r="B215" s="507" t="s">
        <v>126</v>
      </c>
      <c r="C215" s="507"/>
      <c r="D215" s="514"/>
      <c r="E215" s="515"/>
      <c r="F215" s="507"/>
      <c r="G215" s="514"/>
      <c r="H215" s="528"/>
      <c r="I215" s="507"/>
      <c r="J215" s="514"/>
      <c r="K215" s="528"/>
      <c r="L215" s="507"/>
      <c r="M215" s="514"/>
      <c r="N215" s="528"/>
      <c r="O215" s="507"/>
      <c r="P215" s="514"/>
      <c r="Q215" s="528"/>
      <c r="R215" s="507"/>
      <c r="S215" s="514"/>
      <c r="T215" s="528"/>
      <c r="U215" s="507"/>
      <c r="V215" s="514"/>
      <c r="W215" s="528"/>
      <c r="X215" s="507"/>
      <c r="Y215" s="514"/>
      <c r="Z215" s="528"/>
      <c r="AA215" s="507"/>
      <c r="AB215" s="514"/>
      <c r="AC215" s="528"/>
      <c r="AD215" s="507"/>
      <c r="AE215" s="514"/>
      <c r="AF215" s="528"/>
      <c r="AG215" s="507"/>
      <c r="AH215" s="514"/>
      <c r="AI215" s="528"/>
      <c r="AJ215" s="507"/>
      <c r="AK215" s="514"/>
      <c r="AL215" s="528"/>
      <c r="AM215" s="507"/>
      <c r="AN215" s="514"/>
      <c r="AO215" s="528"/>
      <c r="AP215" s="38"/>
      <c r="AQ215" s="38"/>
      <c r="AR215" s="38"/>
      <c r="AS215" s="38"/>
      <c r="AT215" s="38"/>
      <c r="AU215" s="38"/>
      <c r="AV215" s="38"/>
      <c r="AW215" s="38"/>
      <c r="AX215" s="38"/>
      <c r="AY215" s="38"/>
      <c r="AZ215" s="38"/>
      <c r="BA215" s="38"/>
      <c r="BB215" s="38"/>
      <c r="BC215" s="38"/>
      <c r="BD215" s="38"/>
      <c r="BE215" s="38"/>
      <c r="BF215" s="38"/>
      <c r="BG215" s="38"/>
      <c r="BH215" s="38"/>
      <c r="BI215" s="38"/>
    </row>
    <row r="216" spans="1:61" ht="15.75" customHeight="1">
      <c r="A216" s="36" t="str">
        <f t="shared" si="2"/>
        <v>ServiceFrais véhicules de cie</v>
      </c>
      <c r="B216" s="533" t="s">
        <v>127</v>
      </c>
      <c r="C216" s="533"/>
      <c r="D216" s="534"/>
      <c r="E216" s="531"/>
      <c r="F216" s="533"/>
      <c r="G216" s="534"/>
      <c r="H216" s="532"/>
      <c r="I216" s="533"/>
      <c r="J216" s="534"/>
      <c r="K216" s="532"/>
      <c r="L216" s="533"/>
      <c r="M216" s="534"/>
      <c r="N216" s="532"/>
      <c r="O216" s="533"/>
      <c r="P216" s="534"/>
      <c r="Q216" s="532"/>
      <c r="R216" s="533"/>
      <c r="S216" s="534"/>
      <c r="T216" s="532"/>
      <c r="U216" s="533"/>
      <c r="V216" s="534"/>
      <c r="W216" s="532"/>
      <c r="X216" s="533"/>
      <c r="Y216" s="534"/>
      <c r="Z216" s="532"/>
      <c r="AA216" s="533"/>
      <c r="AB216" s="534"/>
      <c r="AC216" s="532"/>
      <c r="AD216" s="533"/>
      <c r="AE216" s="534"/>
      <c r="AF216" s="532"/>
      <c r="AG216" s="533"/>
      <c r="AH216" s="534"/>
      <c r="AI216" s="532"/>
      <c r="AJ216" s="533"/>
      <c r="AK216" s="534"/>
      <c r="AL216" s="532"/>
      <c r="AM216" s="533"/>
      <c r="AN216" s="534"/>
      <c r="AO216" s="532"/>
      <c r="AP216" s="38"/>
      <c r="AQ216" s="38"/>
      <c r="AR216" s="38"/>
      <c r="AS216" s="38"/>
      <c r="AT216" s="38"/>
      <c r="AU216" s="38"/>
      <c r="AV216" s="38"/>
      <c r="AW216" s="38"/>
      <c r="AX216" s="38"/>
      <c r="AY216" s="38"/>
      <c r="AZ216" s="38"/>
      <c r="BA216" s="38"/>
      <c r="BB216" s="38"/>
      <c r="BC216" s="38"/>
      <c r="BD216" s="38"/>
      <c r="BE216" s="38"/>
      <c r="BF216" s="38"/>
      <c r="BG216" s="38"/>
      <c r="BH216" s="38"/>
      <c r="BI216" s="38"/>
    </row>
    <row r="217" spans="1:61" ht="15.75" customHeight="1">
      <c r="A217" s="36" t="str">
        <f t="shared" si="2"/>
        <v>ServiceInformatique</v>
      </c>
      <c r="B217" s="507" t="s">
        <v>128</v>
      </c>
      <c r="C217" s="507"/>
      <c r="D217" s="514"/>
      <c r="E217" s="515"/>
      <c r="F217" s="507"/>
      <c r="G217" s="514"/>
      <c r="H217" s="528"/>
      <c r="I217" s="507"/>
      <c r="J217" s="514"/>
      <c r="K217" s="528"/>
      <c r="L217" s="507"/>
      <c r="M217" s="514"/>
      <c r="N217" s="528"/>
      <c r="O217" s="507"/>
      <c r="P217" s="514"/>
      <c r="Q217" s="528"/>
      <c r="R217" s="507"/>
      <c r="S217" s="514"/>
      <c r="T217" s="528"/>
      <c r="U217" s="507"/>
      <c r="V217" s="514"/>
      <c r="W217" s="528"/>
      <c r="X217" s="507"/>
      <c r="Y217" s="514"/>
      <c r="Z217" s="528"/>
      <c r="AA217" s="507"/>
      <c r="AB217" s="514"/>
      <c r="AC217" s="528"/>
      <c r="AD217" s="507"/>
      <c r="AE217" s="514"/>
      <c r="AF217" s="528"/>
      <c r="AG217" s="507"/>
      <c r="AH217" s="514"/>
      <c r="AI217" s="528"/>
      <c r="AJ217" s="507"/>
      <c r="AK217" s="514"/>
      <c r="AL217" s="528"/>
      <c r="AM217" s="507"/>
      <c r="AN217" s="514"/>
      <c r="AO217" s="528"/>
      <c r="AP217" s="38"/>
      <c r="AQ217" s="38"/>
      <c r="AR217" s="38"/>
      <c r="AS217" s="38"/>
      <c r="AT217" s="38"/>
      <c r="AU217" s="38"/>
      <c r="AV217" s="38"/>
      <c r="AW217" s="38"/>
      <c r="AX217" s="38"/>
      <c r="AY217" s="38"/>
      <c r="AZ217" s="38"/>
      <c r="BA217" s="38"/>
      <c r="BB217" s="38"/>
      <c r="BC217" s="38"/>
      <c r="BD217" s="38"/>
      <c r="BE217" s="38"/>
      <c r="BF217" s="38"/>
      <c r="BG217" s="38"/>
      <c r="BH217" s="38"/>
      <c r="BI217" s="38"/>
    </row>
    <row r="218" spans="1:61" ht="15.75" customHeight="1">
      <c r="A218" s="36" t="str">
        <f t="shared" si="2"/>
        <v>ServiceFrais de déplacement</v>
      </c>
      <c r="B218" s="507" t="s">
        <v>129</v>
      </c>
      <c r="C218" s="507"/>
      <c r="D218" s="514"/>
      <c r="E218" s="515"/>
      <c r="F218" s="507"/>
      <c r="G218" s="514"/>
      <c r="H218" s="528"/>
      <c r="I218" s="507"/>
      <c r="J218" s="514"/>
      <c r="K218" s="528"/>
      <c r="L218" s="507"/>
      <c r="M218" s="514"/>
      <c r="N218" s="528"/>
      <c r="O218" s="507"/>
      <c r="P218" s="514"/>
      <c r="Q218" s="528"/>
      <c r="R218" s="507"/>
      <c r="S218" s="514"/>
      <c r="T218" s="528"/>
      <c r="U218" s="507"/>
      <c r="V218" s="514"/>
      <c r="W218" s="528"/>
      <c r="X218" s="507"/>
      <c r="Y218" s="514"/>
      <c r="Z218" s="528"/>
      <c r="AA218" s="507"/>
      <c r="AB218" s="514"/>
      <c r="AC218" s="528"/>
      <c r="AD218" s="507"/>
      <c r="AE218" s="514"/>
      <c r="AF218" s="528"/>
      <c r="AG218" s="507"/>
      <c r="AH218" s="514"/>
      <c r="AI218" s="528"/>
      <c r="AJ218" s="507"/>
      <c r="AK218" s="514"/>
      <c r="AL218" s="528"/>
      <c r="AM218" s="507"/>
      <c r="AN218" s="514"/>
      <c r="AO218" s="528"/>
      <c r="AP218" s="38"/>
      <c r="AQ218" s="38"/>
      <c r="AR218" s="38"/>
      <c r="AS218" s="38"/>
      <c r="AT218" s="38"/>
      <c r="AU218" s="38"/>
      <c r="AV218" s="38"/>
      <c r="AW218" s="38"/>
      <c r="AX218" s="38"/>
      <c r="AY218" s="38"/>
      <c r="AZ218" s="38"/>
      <c r="BA218" s="38"/>
      <c r="BB218" s="38"/>
      <c r="BC218" s="38"/>
      <c r="BD218" s="38"/>
      <c r="BE218" s="38"/>
      <c r="BF218" s="38"/>
      <c r="BG218" s="38"/>
      <c r="BH218" s="38"/>
      <c r="BI218" s="38"/>
    </row>
    <row r="219" spans="1:61" ht="15.75" customHeight="1">
      <c r="A219" s="36" t="str">
        <f t="shared" si="2"/>
        <v>ServiceServices extérieurs</v>
      </c>
      <c r="B219" s="533" t="s">
        <v>130</v>
      </c>
      <c r="C219" s="533"/>
      <c r="D219" s="534"/>
      <c r="E219" s="531"/>
      <c r="F219" s="533"/>
      <c r="G219" s="534"/>
      <c r="H219" s="532"/>
      <c r="I219" s="533"/>
      <c r="J219" s="534"/>
      <c r="K219" s="532"/>
      <c r="L219" s="533"/>
      <c r="M219" s="534"/>
      <c r="N219" s="532"/>
      <c r="O219" s="533"/>
      <c r="P219" s="534"/>
      <c r="Q219" s="532"/>
      <c r="R219" s="533"/>
      <c r="S219" s="534"/>
      <c r="T219" s="532"/>
      <c r="U219" s="533"/>
      <c r="V219" s="534"/>
      <c r="W219" s="532"/>
      <c r="X219" s="533"/>
      <c r="Y219" s="534"/>
      <c r="Z219" s="532"/>
      <c r="AA219" s="533"/>
      <c r="AB219" s="534"/>
      <c r="AC219" s="532"/>
      <c r="AD219" s="533"/>
      <c r="AE219" s="534"/>
      <c r="AF219" s="532"/>
      <c r="AG219" s="533"/>
      <c r="AH219" s="534"/>
      <c r="AI219" s="532"/>
      <c r="AJ219" s="533"/>
      <c r="AK219" s="534"/>
      <c r="AL219" s="532"/>
      <c r="AM219" s="533"/>
      <c r="AN219" s="534"/>
      <c r="AO219" s="532"/>
      <c r="AP219" s="38"/>
      <c r="AQ219" s="38"/>
      <c r="AR219" s="38"/>
      <c r="AS219" s="38"/>
      <c r="AT219" s="38"/>
      <c r="AU219" s="38"/>
      <c r="AV219" s="38"/>
      <c r="AW219" s="38"/>
      <c r="AX219" s="38"/>
      <c r="AY219" s="38"/>
      <c r="AZ219" s="38"/>
      <c r="BA219" s="38"/>
      <c r="BB219" s="38"/>
      <c r="BC219" s="38"/>
      <c r="BD219" s="38"/>
      <c r="BE219" s="38"/>
      <c r="BF219" s="38"/>
      <c r="BG219" s="38"/>
      <c r="BH219" s="38"/>
      <c r="BI219" s="38"/>
    </row>
    <row r="220" spans="1:61" ht="15.75" customHeight="1">
      <c r="A220" s="36" t="str">
        <f t="shared" si="2"/>
        <v>ServiceFournitures d'atelier</v>
      </c>
      <c r="B220" s="507" t="s">
        <v>483</v>
      </c>
      <c r="C220" s="507"/>
      <c r="D220" s="514"/>
      <c r="E220" s="515"/>
      <c r="F220" s="507"/>
      <c r="G220" s="514"/>
      <c r="H220" s="528"/>
      <c r="I220" s="507"/>
      <c r="J220" s="514"/>
      <c r="K220" s="528"/>
      <c r="L220" s="507"/>
      <c r="M220" s="514"/>
      <c r="N220" s="528"/>
      <c r="O220" s="507"/>
      <c r="P220" s="514"/>
      <c r="Q220" s="528"/>
      <c r="R220" s="507"/>
      <c r="S220" s="514"/>
      <c r="T220" s="528"/>
      <c r="U220" s="507"/>
      <c r="V220" s="514"/>
      <c r="W220" s="528"/>
      <c r="X220" s="507"/>
      <c r="Y220" s="514"/>
      <c r="Z220" s="528"/>
      <c r="AA220" s="507"/>
      <c r="AB220" s="514"/>
      <c r="AC220" s="528"/>
      <c r="AD220" s="507"/>
      <c r="AE220" s="514"/>
      <c r="AF220" s="528"/>
      <c r="AG220" s="507"/>
      <c r="AH220" s="514"/>
      <c r="AI220" s="528"/>
      <c r="AJ220" s="507"/>
      <c r="AK220" s="514"/>
      <c r="AL220" s="528"/>
      <c r="AM220" s="507"/>
      <c r="AN220" s="514"/>
      <c r="AO220" s="528"/>
      <c r="AP220" s="38"/>
      <c r="AQ220" s="38"/>
      <c r="AR220" s="38"/>
      <c r="AS220" s="38"/>
      <c r="AT220" s="38"/>
      <c r="AU220" s="38"/>
      <c r="AV220" s="38"/>
      <c r="AW220" s="38"/>
      <c r="AX220" s="38"/>
      <c r="AY220" s="38"/>
      <c r="AZ220" s="38"/>
      <c r="BA220" s="38"/>
      <c r="BB220" s="38"/>
      <c r="BC220" s="38"/>
      <c r="BD220" s="38"/>
      <c r="BE220" s="38"/>
      <c r="BF220" s="38"/>
      <c r="BG220" s="38"/>
      <c r="BH220" s="38"/>
      <c r="BI220" s="38"/>
    </row>
    <row r="221" spans="1:61" ht="15.75" customHeight="1">
      <c r="A221" s="36" t="str">
        <f t="shared" ref="A221:A236" si="3">+$C$171&amp;B221</f>
        <v>ServiceFournitures autres</v>
      </c>
      <c r="B221" s="507" t="s">
        <v>131</v>
      </c>
      <c r="C221" s="507"/>
      <c r="D221" s="514"/>
      <c r="E221" s="515"/>
      <c r="F221" s="507"/>
      <c r="G221" s="514"/>
      <c r="H221" s="528"/>
      <c r="I221" s="507"/>
      <c r="J221" s="514"/>
      <c r="K221" s="528"/>
      <c r="L221" s="507"/>
      <c r="M221" s="514"/>
      <c r="N221" s="528"/>
      <c r="O221" s="507"/>
      <c r="P221" s="514"/>
      <c r="Q221" s="528"/>
      <c r="R221" s="507"/>
      <c r="S221" s="514"/>
      <c r="T221" s="528"/>
      <c r="U221" s="507"/>
      <c r="V221" s="514"/>
      <c r="W221" s="528"/>
      <c r="X221" s="507"/>
      <c r="Y221" s="514"/>
      <c r="Z221" s="528"/>
      <c r="AA221" s="507"/>
      <c r="AB221" s="514"/>
      <c r="AC221" s="528"/>
      <c r="AD221" s="507"/>
      <c r="AE221" s="514"/>
      <c r="AF221" s="528"/>
      <c r="AG221" s="507"/>
      <c r="AH221" s="514"/>
      <c r="AI221" s="528"/>
      <c r="AJ221" s="507"/>
      <c r="AK221" s="514"/>
      <c r="AL221" s="528"/>
      <c r="AM221" s="507"/>
      <c r="AN221" s="514"/>
      <c r="AO221" s="528"/>
      <c r="AP221" s="38"/>
      <c r="AQ221" s="38"/>
      <c r="AR221" s="38"/>
      <c r="AS221" s="38"/>
      <c r="AT221" s="38"/>
      <c r="AU221" s="38"/>
      <c r="AV221" s="38"/>
      <c r="AW221" s="38"/>
      <c r="AX221" s="38"/>
      <c r="AY221" s="38"/>
      <c r="AZ221" s="38"/>
      <c r="BA221" s="38"/>
      <c r="BB221" s="38"/>
      <c r="BC221" s="38"/>
      <c r="BD221" s="38"/>
      <c r="BE221" s="38"/>
      <c r="BF221" s="38"/>
      <c r="BG221" s="38"/>
      <c r="BH221" s="38"/>
      <c r="BI221" s="38"/>
    </row>
    <row r="222" spans="1:61" ht="15.75" customHeight="1">
      <c r="A222" s="36" t="str">
        <f t="shared" si="3"/>
        <v>ServiceUniformes</v>
      </c>
      <c r="B222" s="507" t="s">
        <v>132</v>
      </c>
      <c r="C222" s="507"/>
      <c r="D222" s="514"/>
      <c r="E222" s="515"/>
      <c r="F222" s="507"/>
      <c r="G222" s="514"/>
      <c r="H222" s="528"/>
      <c r="I222" s="507"/>
      <c r="J222" s="514"/>
      <c r="K222" s="528"/>
      <c r="L222" s="507"/>
      <c r="M222" s="514"/>
      <c r="N222" s="528"/>
      <c r="O222" s="507"/>
      <c r="P222" s="514"/>
      <c r="Q222" s="528"/>
      <c r="R222" s="507"/>
      <c r="S222" s="514"/>
      <c r="T222" s="528"/>
      <c r="U222" s="507"/>
      <c r="V222" s="514"/>
      <c r="W222" s="528"/>
      <c r="X222" s="507"/>
      <c r="Y222" s="514"/>
      <c r="Z222" s="528"/>
      <c r="AA222" s="507"/>
      <c r="AB222" s="514"/>
      <c r="AC222" s="528"/>
      <c r="AD222" s="507"/>
      <c r="AE222" s="514"/>
      <c r="AF222" s="528"/>
      <c r="AG222" s="507"/>
      <c r="AH222" s="514"/>
      <c r="AI222" s="528"/>
      <c r="AJ222" s="507"/>
      <c r="AK222" s="514"/>
      <c r="AL222" s="528"/>
      <c r="AM222" s="507"/>
      <c r="AN222" s="514"/>
      <c r="AO222" s="528"/>
      <c r="AP222" s="38"/>
      <c r="AQ222" s="38"/>
      <c r="AR222" s="38"/>
      <c r="AS222" s="38"/>
      <c r="AT222" s="38"/>
      <c r="AU222" s="38"/>
      <c r="AV222" s="38"/>
      <c r="AW222" s="38"/>
      <c r="AX222" s="38"/>
      <c r="AY222" s="38"/>
      <c r="AZ222" s="38"/>
      <c r="BA222" s="38"/>
      <c r="BB222" s="38"/>
      <c r="BC222" s="38"/>
      <c r="BD222" s="38"/>
      <c r="BE222" s="38"/>
      <c r="BF222" s="38"/>
      <c r="BG222" s="38"/>
      <c r="BH222" s="38"/>
      <c r="BI222" s="38"/>
    </row>
    <row r="223" spans="1:61" ht="15.75" customHeight="1">
      <c r="A223" s="36" t="str">
        <f t="shared" si="3"/>
        <v>ServicePapeterie</v>
      </c>
      <c r="B223" s="507" t="s">
        <v>133</v>
      </c>
      <c r="C223" s="507"/>
      <c r="D223" s="514"/>
      <c r="E223" s="515"/>
      <c r="F223" s="507"/>
      <c r="G223" s="514"/>
      <c r="H223" s="528"/>
      <c r="I223" s="507"/>
      <c r="J223" s="514"/>
      <c r="K223" s="528"/>
      <c r="L223" s="507"/>
      <c r="M223" s="514"/>
      <c r="N223" s="528"/>
      <c r="O223" s="507"/>
      <c r="P223" s="514"/>
      <c r="Q223" s="528"/>
      <c r="R223" s="507"/>
      <c r="S223" s="514"/>
      <c r="T223" s="528"/>
      <c r="U223" s="507"/>
      <c r="V223" s="514"/>
      <c r="W223" s="528"/>
      <c r="X223" s="507"/>
      <c r="Y223" s="514"/>
      <c r="Z223" s="528"/>
      <c r="AA223" s="507"/>
      <c r="AB223" s="514"/>
      <c r="AC223" s="528"/>
      <c r="AD223" s="507"/>
      <c r="AE223" s="514"/>
      <c r="AF223" s="528"/>
      <c r="AG223" s="507"/>
      <c r="AH223" s="514"/>
      <c r="AI223" s="528"/>
      <c r="AJ223" s="507"/>
      <c r="AK223" s="514"/>
      <c r="AL223" s="528"/>
      <c r="AM223" s="507"/>
      <c r="AN223" s="514"/>
      <c r="AO223" s="528"/>
      <c r="AP223" s="38"/>
      <c r="AQ223" s="38"/>
      <c r="AR223" s="38"/>
      <c r="AS223" s="38"/>
      <c r="AT223" s="38"/>
      <c r="AU223" s="38"/>
      <c r="AV223" s="38"/>
      <c r="AW223" s="38"/>
      <c r="AX223" s="38"/>
      <c r="AY223" s="38"/>
      <c r="AZ223" s="38"/>
      <c r="BA223" s="38"/>
      <c r="BB223" s="38"/>
      <c r="BC223" s="38"/>
      <c r="BD223" s="38"/>
      <c r="BE223" s="38"/>
      <c r="BF223" s="38"/>
      <c r="BG223" s="38"/>
      <c r="BH223" s="38"/>
      <c r="BI223" s="38"/>
    </row>
    <row r="224" spans="1:61" ht="15.75" customHeight="1">
      <c r="A224" s="36" t="str">
        <f t="shared" si="3"/>
        <v>ServiceTéléphone</v>
      </c>
      <c r="B224" s="507" t="s">
        <v>134</v>
      </c>
      <c r="C224" s="507"/>
      <c r="D224" s="514"/>
      <c r="E224" s="515"/>
      <c r="F224" s="507"/>
      <c r="G224" s="514"/>
      <c r="H224" s="528"/>
      <c r="I224" s="507"/>
      <c r="J224" s="514"/>
      <c r="K224" s="528"/>
      <c r="L224" s="507"/>
      <c r="M224" s="514"/>
      <c r="N224" s="528"/>
      <c r="O224" s="507"/>
      <c r="P224" s="514"/>
      <c r="Q224" s="528"/>
      <c r="R224" s="507"/>
      <c r="S224" s="514"/>
      <c r="T224" s="528"/>
      <c r="U224" s="507"/>
      <c r="V224" s="514"/>
      <c r="W224" s="528"/>
      <c r="X224" s="507"/>
      <c r="Y224" s="514"/>
      <c r="Z224" s="528"/>
      <c r="AA224" s="507"/>
      <c r="AB224" s="514"/>
      <c r="AC224" s="528"/>
      <c r="AD224" s="507"/>
      <c r="AE224" s="514"/>
      <c r="AF224" s="528"/>
      <c r="AG224" s="507"/>
      <c r="AH224" s="514"/>
      <c r="AI224" s="528"/>
      <c r="AJ224" s="507"/>
      <c r="AK224" s="514"/>
      <c r="AL224" s="528"/>
      <c r="AM224" s="507"/>
      <c r="AN224" s="514"/>
      <c r="AO224" s="528"/>
      <c r="AP224" s="38"/>
      <c r="AQ224" s="38"/>
      <c r="AR224" s="38"/>
      <c r="AS224" s="38"/>
      <c r="AT224" s="38"/>
      <c r="AU224" s="38"/>
      <c r="AV224" s="38"/>
      <c r="AW224" s="38"/>
      <c r="AX224" s="38"/>
      <c r="AY224" s="38"/>
      <c r="AZ224" s="38"/>
      <c r="BA224" s="38"/>
      <c r="BB224" s="38"/>
      <c r="BC224" s="38"/>
      <c r="BD224" s="38"/>
      <c r="BE224" s="38"/>
      <c r="BF224" s="38"/>
      <c r="BG224" s="38"/>
      <c r="BH224" s="38"/>
      <c r="BI224" s="38"/>
    </row>
    <row r="225" spans="1:61" ht="15.75" customHeight="1">
      <c r="A225" s="36" t="str">
        <f t="shared" si="3"/>
        <v>ServiceFrais postaux</v>
      </c>
      <c r="B225" s="507" t="s">
        <v>135</v>
      </c>
      <c r="C225" s="507"/>
      <c r="D225" s="514"/>
      <c r="E225" s="515"/>
      <c r="F225" s="507"/>
      <c r="G225" s="514"/>
      <c r="H225" s="528"/>
      <c r="I225" s="507"/>
      <c r="J225" s="514"/>
      <c r="K225" s="528"/>
      <c r="L225" s="507"/>
      <c r="M225" s="514"/>
      <c r="N225" s="528"/>
      <c r="O225" s="507"/>
      <c r="P225" s="514"/>
      <c r="Q225" s="528"/>
      <c r="R225" s="507"/>
      <c r="S225" s="514"/>
      <c r="T225" s="528"/>
      <c r="U225" s="507"/>
      <c r="V225" s="514"/>
      <c r="W225" s="528"/>
      <c r="X225" s="507"/>
      <c r="Y225" s="514"/>
      <c r="Z225" s="528"/>
      <c r="AA225" s="507"/>
      <c r="AB225" s="514"/>
      <c r="AC225" s="528"/>
      <c r="AD225" s="507"/>
      <c r="AE225" s="514"/>
      <c r="AF225" s="528"/>
      <c r="AG225" s="507"/>
      <c r="AH225" s="514"/>
      <c r="AI225" s="528"/>
      <c r="AJ225" s="507"/>
      <c r="AK225" s="514"/>
      <c r="AL225" s="528"/>
      <c r="AM225" s="507"/>
      <c r="AN225" s="514"/>
      <c r="AO225" s="528"/>
      <c r="AP225" s="38"/>
      <c r="AQ225" s="38"/>
      <c r="AR225" s="38"/>
      <c r="AS225" s="38"/>
      <c r="AT225" s="38"/>
      <c r="AU225" s="38"/>
      <c r="AV225" s="38"/>
      <c r="AW225" s="38"/>
      <c r="AX225" s="38"/>
      <c r="AY225" s="38"/>
      <c r="AZ225" s="38"/>
      <c r="BA225" s="38"/>
      <c r="BB225" s="38"/>
      <c r="BC225" s="38"/>
      <c r="BD225" s="38"/>
      <c r="BE225" s="38"/>
      <c r="BF225" s="38"/>
      <c r="BG225" s="38"/>
      <c r="BH225" s="38"/>
      <c r="BI225" s="38"/>
    </row>
    <row r="226" spans="1:61" ht="15.75" customHeight="1">
      <c r="A226" s="36" t="str">
        <f t="shared" si="3"/>
        <v>ServiceDivers</v>
      </c>
      <c r="B226" s="507" t="s">
        <v>136</v>
      </c>
      <c r="C226" s="507"/>
      <c r="D226" s="514"/>
      <c r="E226" s="515"/>
      <c r="F226" s="507"/>
      <c r="G226" s="514"/>
      <c r="H226" s="528"/>
      <c r="I226" s="507"/>
      <c r="J226" s="514"/>
      <c r="K226" s="528"/>
      <c r="L226" s="507"/>
      <c r="M226" s="514"/>
      <c r="N226" s="528"/>
      <c r="O226" s="507"/>
      <c r="P226" s="514"/>
      <c r="Q226" s="528"/>
      <c r="R226" s="507"/>
      <c r="S226" s="514"/>
      <c r="T226" s="528"/>
      <c r="U226" s="507"/>
      <c r="V226" s="514"/>
      <c r="W226" s="528"/>
      <c r="X226" s="507"/>
      <c r="Y226" s="514"/>
      <c r="Z226" s="528"/>
      <c r="AA226" s="507"/>
      <c r="AB226" s="514"/>
      <c r="AC226" s="528"/>
      <c r="AD226" s="507"/>
      <c r="AE226" s="514"/>
      <c r="AF226" s="528"/>
      <c r="AG226" s="507"/>
      <c r="AH226" s="514"/>
      <c r="AI226" s="528"/>
      <c r="AJ226" s="507"/>
      <c r="AK226" s="514"/>
      <c r="AL226" s="528"/>
      <c r="AM226" s="507"/>
      <c r="AN226" s="514"/>
      <c r="AO226" s="528"/>
      <c r="AP226" s="38"/>
      <c r="AQ226" s="38"/>
      <c r="AR226" s="38"/>
      <c r="AS226" s="38"/>
      <c r="AT226" s="38"/>
      <c r="AU226" s="38"/>
      <c r="AV226" s="38"/>
      <c r="AW226" s="38"/>
      <c r="AX226" s="38"/>
      <c r="AY226" s="38"/>
      <c r="AZ226" s="38"/>
      <c r="BA226" s="38"/>
      <c r="BB226" s="38"/>
      <c r="BC226" s="38"/>
      <c r="BD226" s="38"/>
      <c r="BE226" s="38"/>
      <c r="BF226" s="38"/>
      <c r="BG226" s="38"/>
      <c r="BH226" s="38"/>
      <c r="BI226" s="38"/>
    </row>
    <row r="227" spans="1:61" ht="15.75" customHeight="1">
      <c r="A227" s="36" t="str">
        <f t="shared" si="3"/>
        <v>ServiceFormation</v>
      </c>
      <c r="B227" s="507" t="s">
        <v>137</v>
      </c>
      <c r="C227" s="507"/>
      <c r="D227" s="514"/>
      <c r="E227" s="515"/>
      <c r="F227" s="507"/>
      <c r="G227" s="514"/>
      <c r="H227" s="528"/>
      <c r="I227" s="507"/>
      <c r="J227" s="514"/>
      <c r="K227" s="528"/>
      <c r="L227" s="507"/>
      <c r="M227" s="514"/>
      <c r="N227" s="528"/>
      <c r="O227" s="507"/>
      <c r="P227" s="514"/>
      <c r="Q227" s="528"/>
      <c r="R227" s="507"/>
      <c r="S227" s="514"/>
      <c r="T227" s="528"/>
      <c r="U227" s="507"/>
      <c r="V227" s="514"/>
      <c r="W227" s="528"/>
      <c r="X227" s="507"/>
      <c r="Y227" s="514"/>
      <c r="Z227" s="528"/>
      <c r="AA227" s="507"/>
      <c r="AB227" s="514"/>
      <c r="AC227" s="528"/>
      <c r="AD227" s="507"/>
      <c r="AE227" s="514"/>
      <c r="AF227" s="528"/>
      <c r="AG227" s="507"/>
      <c r="AH227" s="514"/>
      <c r="AI227" s="528"/>
      <c r="AJ227" s="507"/>
      <c r="AK227" s="514"/>
      <c r="AL227" s="528"/>
      <c r="AM227" s="507"/>
      <c r="AN227" s="514"/>
      <c r="AO227" s="528"/>
      <c r="AP227" s="38"/>
      <c r="AQ227" s="38"/>
      <c r="AR227" s="38"/>
      <c r="AS227" s="38"/>
      <c r="AT227" s="38"/>
      <c r="AU227" s="38"/>
      <c r="AV227" s="38"/>
      <c r="AW227" s="38"/>
      <c r="AX227" s="38"/>
      <c r="AY227" s="38"/>
      <c r="AZ227" s="38"/>
      <c r="BA227" s="38"/>
      <c r="BB227" s="38"/>
      <c r="BC227" s="38"/>
      <c r="BD227" s="38"/>
      <c r="BE227" s="38"/>
      <c r="BF227" s="38"/>
      <c r="BG227" s="38"/>
      <c r="BH227" s="38"/>
      <c r="BI227" s="38"/>
    </row>
    <row r="228" spans="1:61" ht="15.75" customHeight="1">
      <c r="A228" s="36" t="str">
        <f t="shared" si="3"/>
        <v>ServiceFrais bancaires</v>
      </c>
      <c r="B228" s="507" t="s">
        <v>138</v>
      </c>
      <c r="C228" s="507"/>
      <c r="D228" s="514"/>
      <c r="E228" s="515"/>
      <c r="F228" s="507"/>
      <c r="G228" s="514"/>
      <c r="H228" s="528"/>
      <c r="I228" s="507"/>
      <c r="J228" s="514"/>
      <c r="K228" s="528"/>
      <c r="L228" s="507"/>
      <c r="M228" s="514"/>
      <c r="N228" s="528"/>
      <c r="O228" s="507"/>
      <c r="P228" s="514"/>
      <c r="Q228" s="528"/>
      <c r="R228" s="507"/>
      <c r="S228" s="514"/>
      <c r="T228" s="528"/>
      <c r="U228" s="507"/>
      <c r="V228" s="514"/>
      <c r="W228" s="528"/>
      <c r="X228" s="507"/>
      <c r="Y228" s="514"/>
      <c r="Z228" s="528"/>
      <c r="AA228" s="507"/>
      <c r="AB228" s="514"/>
      <c r="AC228" s="528"/>
      <c r="AD228" s="507"/>
      <c r="AE228" s="514"/>
      <c r="AF228" s="528"/>
      <c r="AG228" s="507"/>
      <c r="AH228" s="514"/>
      <c r="AI228" s="528"/>
      <c r="AJ228" s="507"/>
      <c r="AK228" s="514"/>
      <c r="AL228" s="528"/>
      <c r="AM228" s="507"/>
      <c r="AN228" s="514"/>
      <c r="AO228" s="528"/>
      <c r="AP228" s="38"/>
      <c r="AQ228" s="38"/>
      <c r="AR228" s="38"/>
      <c r="AS228" s="38"/>
      <c r="AT228" s="38"/>
      <c r="AU228" s="38"/>
      <c r="AV228" s="38"/>
      <c r="AW228" s="38"/>
      <c r="AX228" s="38"/>
      <c r="AY228" s="38"/>
      <c r="AZ228" s="38"/>
      <c r="BA228" s="38"/>
      <c r="BB228" s="38"/>
      <c r="BC228" s="38"/>
      <c r="BD228" s="38"/>
      <c r="BE228" s="38"/>
      <c r="BF228" s="38"/>
      <c r="BG228" s="38"/>
      <c r="BH228" s="38"/>
      <c r="BI228" s="38"/>
    </row>
    <row r="229" spans="1:61" ht="20.25" customHeight="1">
      <c r="A229" s="36" t="str">
        <f t="shared" si="3"/>
        <v>Service[...]</v>
      </c>
      <c r="B229" s="507" t="s">
        <v>55</v>
      </c>
      <c r="C229" s="507"/>
      <c r="D229" s="514"/>
      <c r="E229" s="515"/>
      <c r="F229" s="507"/>
      <c r="G229" s="514"/>
      <c r="H229" s="515"/>
      <c r="I229" s="507"/>
      <c r="J229" s="514"/>
      <c r="K229" s="515"/>
      <c r="L229" s="507"/>
      <c r="M229" s="514"/>
      <c r="N229" s="515"/>
      <c r="O229" s="507"/>
      <c r="P229" s="514"/>
      <c r="Q229" s="515"/>
      <c r="R229" s="507"/>
      <c r="S229" s="514"/>
      <c r="T229" s="515"/>
      <c r="U229" s="507"/>
      <c r="V229" s="514"/>
      <c r="W229" s="515"/>
      <c r="X229" s="507"/>
      <c r="Y229" s="514"/>
      <c r="Z229" s="515"/>
      <c r="AA229" s="507"/>
      <c r="AB229" s="514"/>
      <c r="AC229" s="515"/>
      <c r="AD229" s="507"/>
      <c r="AE229" s="514"/>
      <c r="AF229" s="515"/>
      <c r="AG229" s="507"/>
      <c r="AH229" s="514"/>
      <c r="AI229" s="515"/>
      <c r="AJ229" s="507"/>
      <c r="AK229" s="514"/>
      <c r="AL229" s="515"/>
      <c r="AM229" s="507"/>
      <c r="AN229" s="514"/>
      <c r="AO229" s="515"/>
      <c r="AP229" s="38"/>
      <c r="AQ229" s="38"/>
      <c r="AR229" s="38"/>
      <c r="AS229" s="38"/>
      <c r="AT229" s="38"/>
      <c r="AU229" s="38"/>
      <c r="AV229" s="38"/>
      <c r="AW229" s="38"/>
      <c r="AX229" s="38"/>
      <c r="AY229" s="38"/>
      <c r="AZ229" s="38"/>
      <c r="BA229" s="38"/>
      <c r="BB229" s="38"/>
      <c r="BC229" s="38"/>
      <c r="BD229" s="38"/>
      <c r="BE229" s="38"/>
      <c r="BF229" s="38"/>
      <c r="BG229" s="38"/>
      <c r="BH229" s="38"/>
      <c r="BI229" s="38"/>
    </row>
    <row r="230" spans="1:61" ht="20.25" customHeight="1">
      <c r="A230" s="36" t="str">
        <f t="shared" si="3"/>
        <v>Service[...]</v>
      </c>
      <c r="B230" s="507" t="s">
        <v>55</v>
      </c>
      <c r="C230" s="507"/>
      <c r="D230" s="514"/>
      <c r="E230" s="515"/>
      <c r="F230" s="507"/>
      <c r="G230" s="514"/>
      <c r="H230" s="515"/>
      <c r="I230" s="507"/>
      <c r="J230" s="514"/>
      <c r="K230" s="515"/>
      <c r="L230" s="507"/>
      <c r="M230" s="514"/>
      <c r="N230" s="515"/>
      <c r="O230" s="507"/>
      <c r="P230" s="514"/>
      <c r="Q230" s="515"/>
      <c r="R230" s="507"/>
      <c r="S230" s="514"/>
      <c r="T230" s="515"/>
      <c r="U230" s="507"/>
      <c r="V230" s="514"/>
      <c r="W230" s="515"/>
      <c r="X230" s="507"/>
      <c r="Y230" s="514"/>
      <c r="Z230" s="515"/>
      <c r="AA230" s="507"/>
      <c r="AB230" s="514"/>
      <c r="AC230" s="515"/>
      <c r="AD230" s="507"/>
      <c r="AE230" s="514"/>
      <c r="AF230" s="515"/>
      <c r="AG230" s="507"/>
      <c r="AH230" s="514"/>
      <c r="AI230" s="515"/>
      <c r="AJ230" s="507"/>
      <c r="AK230" s="514"/>
      <c r="AL230" s="515"/>
      <c r="AM230" s="507"/>
      <c r="AN230" s="514"/>
      <c r="AO230" s="515"/>
      <c r="AP230" s="38"/>
      <c r="AQ230" s="38"/>
      <c r="AR230" s="38"/>
      <c r="AS230" s="38"/>
      <c r="AT230" s="38"/>
      <c r="AU230" s="38"/>
      <c r="AV230" s="38"/>
      <c r="AW230" s="38"/>
      <c r="AX230" s="38"/>
      <c r="AY230" s="38"/>
      <c r="AZ230" s="38"/>
      <c r="BA230" s="38"/>
      <c r="BB230" s="38"/>
      <c r="BC230" s="38"/>
      <c r="BD230" s="38"/>
      <c r="BE230" s="38"/>
      <c r="BF230" s="38"/>
      <c r="BG230" s="38"/>
      <c r="BH230" s="38"/>
      <c r="BI230" s="38"/>
    </row>
    <row r="231" spans="1:61" ht="20.25" customHeight="1">
      <c r="A231" s="36" t="str">
        <f t="shared" si="3"/>
        <v>Service[...]</v>
      </c>
      <c r="B231" s="507" t="s">
        <v>55</v>
      </c>
      <c r="C231" s="507"/>
      <c r="D231" s="514"/>
      <c r="E231" s="515"/>
      <c r="F231" s="507"/>
      <c r="G231" s="514"/>
      <c r="H231" s="515"/>
      <c r="I231" s="507"/>
      <c r="J231" s="514"/>
      <c r="K231" s="515"/>
      <c r="L231" s="507"/>
      <c r="M231" s="514"/>
      <c r="N231" s="515"/>
      <c r="O231" s="507"/>
      <c r="P231" s="514"/>
      <c r="Q231" s="515"/>
      <c r="R231" s="507"/>
      <c r="S231" s="514"/>
      <c r="T231" s="515"/>
      <c r="U231" s="507"/>
      <c r="V231" s="514"/>
      <c r="W231" s="515"/>
      <c r="X231" s="507"/>
      <c r="Y231" s="514"/>
      <c r="Z231" s="515"/>
      <c r="AA231" s="507"/>
      <c r="AB231" s="514"/>
      <c r="AC231" s="515"/>
      <c r="AD231" s="507"/>
      <c r="AE231" s="514"/>
      <c r="AF231" s="515"/>
      <c r="AG231" s="507"/>
      <c r="AH231" s="514"/>
      <c r="AI231" s="515"/>
      <c r="AJ231" s="507"/>
      <c r="AK231" s="514"/>
      <c r="AL231" s="515"/>
      <c r="AM231" s="507"/>
      <c r="AN231" s="514"/>
      <c r="AO231" s="515"/>
      <c r="AP231" s="38"/>
      <c r="AQ231" s="38"/>
      <c r="AR231" s="38"/>
      <c r="AS231" s="38"/>
      <c r="AT231" s="38"/>
      <c r="AU231" s="38"/>
      <c r="AV231" s="38"/>
      <c r="AW231" s="38"/>
      <c r="AX231" s="38"/>
      <c r="AY231" s="38"/>
      <c r="AZ231" s="38"/>
      <c r="BA231" s="38"/>
      <c r="BB231" s="38"/>
      <c r="BC231" s="38"/>
      <c r="BD231" s="38"/>
      <c r="BE231" s="38"/>
      <c r="BF231" s="38"/>
      <c r="BG231" s="38"/>
      <c r="BH231" s="38"/>
      <c r="BI231" s="38"/>
    </row>
    <row r="232" spans="1:61" ht="15.75" customHeight="1">
      <c r="A232" s="36" t="str">
        <f t="shared" si="3"/>
        <v>ServiceTOTAL SEMI-FIXES</v>
      </c>
      <c r="B232" s="771" t="s">
        <v>139</v>
      </c>
      <c r="C232" s="772"/>
      <c r="D232" s="773"/>
      <c r="E232" s="774"/>
      <c r="F232" s="772"/>
      <c r="G232" s="773"/>
      <c r="H232" s="774"/>
      <c r="I232" s="772"/>
      <c r="J232" s="773"/>
      <c r="K232" s="774"/>
      <c r="L232" s="772"/>
      <c r="M232" s="773"/>
      <c r="N232" s="774"/>
      <c r="O232" s="772"/>
      <c r="P232" s="773"/>
      <c r="Q232" s="774"/>
      <c r="R232" s="772"/>
      <c r="S232" s="773"/>
      <c r="T232" s="774"/>
      <c r="U232" s="772"/>
      <c r="V232" s="773"/>
      <c r="W232" s="774"/>
      <c r="X232" s="772"/>
      <c r="Y232" s="773"/>
      <c r="Z232" s="774"/>
      <c r="AA232" s="772"/>
      <c r="AB232" s="773"/>
      <c r="AC232" s="774"/>
      <c r="AD232" s="772"/>
      <c r="AE232" s="773"/>
      <c r="AF232" s="774"/>
      <c r="AG232" s="772"/>
      <c r="AH232" s="773"/>
      <c r="AI232" s="774"/>
      <c r="AJ232" s="772"/>
      <c r="AK232" s="773"/>
      <c r="AL232" s="774"/>
      <c r="AM232" s="772"/>
      <c r="AN232" s="773"/>
      <c r="AO232" s="774"/>
      <c r="AP232" s="38"/>
      <c r="AQ232" s="38"/>
      <c r="AR232" s="38"/>
      <c r="AS232" s="38"/>
      <c r="AT232" s="38"/>
      <c r="AU232" s="38"/>
      <c r="AV232" s="38"/>
      <c r="AW232" s="38"/>
      <c r="AX232" s="38"/>
      <c r="AY232" s="38"/>
      <c r="AZ232" s="38"/>
      <c r="BA232" s="38"/>
      <c r="BB232" s="38"/>
      <c r="BC232" s="38"/>
      <c r="BD232" s="38"/>
      <c r="BE232" s="38"/>
      <c r="BF232" s="38"/>
      <c r="BG232" s="38"/>
      <c r="BH232" s="38"/>
      <c r="BI232" s="38"/>
    </row>
    <row r="233" spans="1:61" ht="15.75" customHeight="1">
      <c r="A233" s="36" t="str">
        <f t="shared" si="3"/>
        <v>Service</v>
      </c>
      <c r="B233" s="533"/>
      <c r="C233" s="533"/>
      <c r="D233" s="534"/>
      <c r="E233" s="531"/>
      <c r="F233" s="533"/>
      <c r="G233" s="534"/>
      <c r="H233" s="531"/>
      <c r="I233" s="533"/>
      <c r="J233" s="534"/>
      <c r="K233" s="531"/>
      <c r="L233" s="533"/>
      <c r="M233" s="534"/>
      <c r="N233" s="531"/>
      <c r="O233" s="533"/>
      <c r="P233" s="534"/>
      <c r="Q233" s="531"/>
      <c r="R233" s="533"/>
      <c r="S233" s="534"/>
      <c r="T233" s="531"/>
      <c r="U233" s="533"/>
      <c r="V233" s="534"/>
      <c r="W233" s="531"/>
      <c r="X233" s="533"/>
      <c r="Y233" s="534"/>
      <c r="Z233" s="531"/>
      <c r="AA233" s="533"/>
      <c r="AB233" s="534"/>
      <c r="AC233" s="531"/>
      <c r="AD233" s="533"/>
      <c r="AE233" s="534"/>
      <c r="AF233" s="531"/>
      <c r="AG233" s="533"/>
      <c r="AH233" s="534"/>
      <c r="AI233" s="531"/>
      <c r="AJ233" s="533"/>
      <c r="AK233" s="534"/>
      <c r="AL233" s="531"/>
      <c r="AM233" s="533"/>
      <c r="AN233" s="534"/>
      <c r="AO233" s="531"/>
      <c r="AP233" s="38"/>
      <c r="AQ233" s="38"/>
      <c r="AR233" s="38"/>
      <c r="AS233" s="38"/>
      <c r="AT233" s="38"/>
      <c r="AU233" s="38"/>
      <c r="AV233" s="38"/>
      <c r="AW233" s="38"/>
      <c r="AX233" s="38"/>
      <c r="AY233" s="38"/>
      <c r="AZ233" s="38"/>
      <c r="BA233" s="38"/>
      <c r="BB233" s="38"/>
      <c r="BC233" s="38"/>
      <c r="BD233" s="38"/>
      <c r="BE233" s="38"/>
      <c r="BF233" s="38"/>
      <c r="BG233" s="38"/>
      <c r="BH233" s="38"/>
      <c r="BI233" s="38"/>
    </row>
    <row r="234" spans="1:61" ht="15.75" customHeight="1">
      <c r="A234" s="36" t="str">
        <f t="shared" si="3"/>
        <v>ServiceTOTAL DES DÉPENSES</v>
      </c>
      <c r="B234" s="781" t="s">
        <v>140</v>
      </c>
      <c r="C234" s="772"/>
      <c r="D234" s="794"/>
      <c r="E234" s="782"/>
      <c r="F234" s="772"/>
      <c r="G234" s="794"/>
      <c r="H234" s="782"/>
      <c r="I234" s="772"/>
      <c r="J234" s="794"/>
      <c r="K234" s="782"/>
      <c r="L234" s="772"/>
      <c r="M234" s="794"/>
      <c r="N234" s="782"/>
      <c r="O234" s="772"/>
      <c r="P234" s="794"/>
      <c r="Q234" s="782"/>
      <c r="R234" s="772"/>
      <c r="S234" s="794"/>
      <c r="T234" s="782"/>
      <c r="U234" s="772"/>
      <c r="V234" s="794"/>
      <c r="W234" s="782"/>
      <c r="X234" s="772"/>
      <c r="Y234" s="794"/>
      <c r="Z234" s="782"/>
      <c r="AA234" s="772"/>
      <c r="AB234" s="794"/>
      <c r="AC234" s="782"/>
      <c r="AD234" s="772"/>
      <c r="AE234" s="794"/>
      <c r="AF234" s="782"/>
      <c r="AG234" s="772"/>
      <c r="AH234" s="794"/>
      <c r="AI234" s="782"/>
      <c r="AJ234" s="772"/>
      <c r="AK234" s="794"/>
      <c r="AL234" s="782"/>
      <c r="AM234" s="772"/>
      <c r="AN234" s="794"/>
      <c r="AO234" s="782"/>
      <c r="AP234" s="38"/>
      <c r="AQ234" s="38"/>
      <c r="AR234" s="38"/>
      <c r="AS234" s="38"/>
      <c r="AT234" s="38"/>
      <c r="AU234" s="38"/>
      <c r="AV234" s="38"/>
      <c r="AW234" s="38"/>
      <c r="AX234" s="38"/>
      <c r="AY234" s="38"/>
      <c r="AZ234" s="38"/>
      <c r="BA234" s="38"/>
      <c r="BB234" s="38"/>
      <c r="BC234" s="38"/>
      <c r="BD234" s="38"/>
      <c r="BE234" s="38"/>
      <c r="BF234" s="38"/>
      <c r="BG234" s="38"/>
      <c r="BH234" s="38"/>
      <c r="BI234" s="38"/>
    </row>
    <row r="235" spans="1:61" ht="15.75" customHeight="1">
      <c r="A235" s="36" t="str">
        <f t="shared" si="3"/>
        <v>Service</v>
      </c>
      <c r="B235" s="507"/>
      <c r="C235" s="507"/>
      <c r="D235" s="514"/>
      <c r="E235" s="515"/>
      <c r="F235" s="507"/>
      <c r="G235" s="514"/>
      <c r="H235" s="515"/>
      <c r="I235" s="507"/>
      <c r="J235" s="514"/>
      <c r="K235" s="515"/>
      <c r="L235" s="507"/>
      <c r="M235" s="514"/>
      <c r="N235" s="515"/>
      <c r="O235" s="507"/>
      <c r="P235" s="514"/>
      <c r="Q235" s="515"/>
      <c r="R235" s="507"/>
      <c r="S235" s="514"/>
      <c r="T235" s="515"/>
      <c r="U235" s="507"/>
      <c r="V235" s="514"/>
      <c r="W235" s="515"/>
      <c r="X235" s="507"/>
      <c r="Y235" s="514"/>
      <c r="Z235" s="515"/>
      <c r="AA235" s="507"/>
      <c r="AB235" s="514"/>
      <c r="AC235" s="515"/>
      <c r="AD235" s="507"/>
      <c r="AE235" s="514"/>
      <c r="AF235" s="515"/>
      <c r="AG235" s="507"/>
      <c r="AH235" s="514"/>
      <c r="AI235" s="515"/>
      <c r="AJ235" s="507"/>
      <c r="AK235" s="514"/>
      <c r="AL235" s="515"/>
      <c r="AM235" s="507"/>
      <c r="AN235" s="514"/>
      <c r="AO235" s="515"/>
      <c r="AP235" s="38"/>
      <c r="AQ235" s="38"/>
      <c r="AR235" s="38"/>
      <c r="AS235" s="38"/>
      <c r="AT235" s="38"/>
      <c r="AU235" s="38"/>
      <c r="AV235" s="38"/>
      <c r="AW235" s="38"/>
      <c r="AX235" s="38"/>
      <c r="AY235" s="38"/>
      <c r="AZ235" s="38"/>
      <c r="BA235" s="38"/>
      <c r="BB235" s="38"/>
      <c r="BC235" s="38"/>
      <c r="BD235" s="38"/>
      <c r="BE235" s="38"/>
      <c r="BF235" s="38"/>
      <c r="BG235" s="38"/>
      <c r="BH235" s="38"/>
      <c r="BI235" s="38"/>
    </row>
    <row r="236" spans="1:61" ht="15.75" customHeight="1">
      <c r="A236" s="36" t="str">
        <f t="shared" si="3"/>
        <v>ServicePROFIT DÉPARTEMENTAL</v>
      </c>
      <c r="B236" s="785" t="s">
        <v>147</v>
      </c>
      <c r="C236" s="785"/>
      <c r="D236" s="813"/>
      <c r="E236" s="788"/>
      <c r="F236" s="785"/>
      <c r="G236" s="796"/>
      <c r="H236" s="788"/>
      <c r="I236" s="785"/>
      <c r="J236" s="796"/>
      <c r="K236" s="788"/>
      <c r="L236" s="785"/>
      <c r="M236" s="796"/>
      <c r="N236" s="788"/>
      <c r="O236" s="785"/>
      <c r="P236" s="796"/>
      <c r="Q236" s="788"/>
      <c r="R236" s="785"/>
      <c r="S236" s="796"/>
      <c r="T236" s="788"/>
      <c r="U236" s="785"/>
      <c r="V236" s="796"/>
      <c r="W236" s="788"/>
      <c r="X236" s="785"/>
      <c r="Y236" s="796"/>
      <c r="Z236" s="788"/>
      <c r="AA236" s="785"/>
      <c r="AB236" s="796"/>
      <c r="AC236" s="788"/>
      <c r="AD236" s="785"/>
      <c r="AE236" s="796"/>
      <c r="AF236" s="788"/>
      <c r="AG236" s="785"/>
      <c r="AH236" s="796"/>
      <c r="AI236" s="788"/>
      <c r="AJ236" s="785"/>
      <c r="AK236" s="796"/>
      <c r="AL236" s="788"/>
      <c r="AM236" s="785"/>
      <c r="AN236" s="796"/>
      <c r="AO236" s="788"/>
      <c r="AP236" s="38"/>
      <c r="AQ236" s="38"/>
      <c r="AR236" s="38"/>
      <c r="AS236" s="38"/>
      <c r="AT236" s="38"/>
      <c r="AU236" s="38"/>
      <c r="AV236" s="38"/>
      <c r="AW236" s="38"/>
      <c r="AX236" s="38"/>
      <c r="AY236" s="38"/>
      <c r="AZ236" s="38"/>
      <c r="BA236" s="38"/>
      <c r="BB236" s="38"/>
      <c r="BC236" s="38"/>
      <c r="BD236" s="38"/>
      <c r="BE236" s="38"/>
      <c r="BF236" s="38"/>
      <c r="BG236" s="38"/>
      <c r="BH236" s="38"/>
      <c r="BI236" s="38"/>
    </row>
    <row r="237" spans="1:61" ht="15.75" customHeight="1">
      <c r="A237" s="36"/>
      <c r="B237" s="514"/>
      <c r="C237" s="514"/>
      <c r="D237" s="514"/>
      <c r="E237" s="527"/>
      <c r="F237" s="514"/>
      <c r="G237" s="514"/>
      <c r="H237" s="527"/>
      <c r="I237" s="514"/>
      <c r="J237" s="514"/>
      <c r="K237" s="527"/>
      <c r="L237" s="514"/>
      <c r="M237" s="514"/>
      <c r="N237" s="527"/>
      <c r="O237" s="514"/>
      <c r="P237" s="514"/>
      <c r="Q237" s="527"/>
      <c r="R237" s="514"/>
      <c r="S237" s="514"/>
      <c r="T237" s="527"/>
      <c r="U237" s="514"/>
      <c r="V237" s="514"/>
      <c r="W237" s="527"/>
      <c r="X237" s="514"/>
      <c r="Y237" s="514"/>
      <c r="Z237" s="527"/>
      <c r="AA237" s="514"/>
      <c r="AB237" s="514"/>
      <c r="AC237" s="527"/>
      <c r="AD237" s="514"/>
      <c r="AE237" s="514"/>
      <c r="AF237" s="527"/>
      <c r="AG237" s="514"/>
      <c r="AH237" s="514"/>
      <c r="AI237" s="527"/>
      <c r="AJ237" s="514"/>
      <c r="AK237" s="514"/>
      <c r="AL237" s="527"/>
      <c r="AM237" s="514"/>
      <c r="AN237" s="514"/>
      <c r="AO237" s="527"/>
      <c r="AP237" s="38"/>
      <c r="AQ237" s="38"/>
      <c r="AR237" s="38"/>
      <c r="AS237" s="38"/>
      <c r="AT237" s="38"/>
      <c r="AU237" s="38"/>
      <c r="AV237" s="38"/>
      <c r="AW237" s="38"/>
      <c r="AX237" s="38"/>
      <c r="AY237" s="38"/>
      <c r="AZ237" s="38"/>
      <c r="BA237" s="38"/>
      <c r="BB237" s="38"/>
      <c r="BC237" s="38"/>
      <c r="BD237" s="38"/>
      <c r="BE237" s="38"/>
      <c r="BF237" s="38"/>
      <c r="BG237" s="38"/>
      <c r="BH237" s="38"/>
      <c r="BI237" s="38"/>
    </row>
    <row r="238" spans="1:61" ht="15.75" customHeight="1">
      <c r="A238" s="36"/>
      <c r="B238" s="546"/>
      <c r="C238" s="546"/>
      <c r="D238" s="546"/>
      <c r="E238" s="559"/>
      <c r="F238" s="546"/>
      <c r="G238" s="546"/>
      <c r="H238" s="559"/>
      <c r="I238" s="546"/>
      <c r="J238" s="546"/>
      <c r="K238" s="559"/>
      <c r="L238" s="546"/>
      <c r="M238" s="546"/>
      <c r="N238" s="559"/>
      <c r="O238" s="546"/>
      <c r="P238" s="546"/>
      <c r="Q238" s="559"/>
      <c r="R238" s="546"/>
      <c r="S238" s="546"/>
      <c r="T238" s="559"/>
      <c r="U238" s="546"/>
      <c r="V238" s="546"/>
      <c r="W238" s="559"/>
      <c r="X238" s="546"/>
      <c r="Y238" s="546"/>
      <c r="Z238" s="559"/>
      <c r="AA238" s="546"/>
      <c r="AB238" s="546"/>
      <c r="AC238" s="559"/>
      <c r="AD238" s="546"/>
      <c r="AE238" s="546"/>
      <c r="AF238" s="559"/>
      <c r="AG238" s="546"/>
      <c r="AH238" s="546"/>
      <c r="AI238" s="559"/>
      <c r="AJ238" s="546"/>
      <c r="AK238" s="546"/>
      <c r="AL238" s="559"/>
      <c r="AM238" s="546"/>
      <c r="AN238" s="546"/>
      <c r="AO238" s="559"/>
      <c r="AP238" s="35"/>
      <c r="AQ238" s="35"/>
      <c r="AR238" s="35"/>
      <c r="AS238" s="35"/>
      <c r="AT238" s="35"/>
      <c r="AU238" s="35"/>
      <c r="AV238" s="35"/>
      <c r="AW238" s="35"/>
      <c r="AX238" s="35"/>
      <c r="AY238" s="35"/>
      <c r="AZ238" s="35"/>
      <c r="BA238" s="35"/>
      <c r="BB238" s="35"/>
      <c r="BC238" s="35"/>
      <c r="BD238" s="35"/>
      <c r="BE238" s="35"/>
      <c r="BF238" s="35"/>
      <c r="BG238" s="35"/>
      <c r="BH238" s="35"/>
      <c r="BI238" s="35"/>
    </row>
    <row r="239" spans="1:61" ht="15.75" customHeight="1">
      <c r="A239" s="36"/>
      <c r="B239" s="790" t="str">
        <f>B4</f>
        <v>Budget 2025</v>
      </c>
      <c r="C239" s="547" t="s">
        <v>172</v>
      </c>
      <c r="D239" s="547"/>
      <c r="E239" s="547"/>
      <c r="F239" s="547"/>
      <c r="G239" s="547"/>
      <c r="H239" s="547"/>
      <c r="I239" s="547"/>
      <c r="J239" s="547"/>
      <c r="K239" s="547"/>
      <c r="L239" s="547"/>
      <c r="M239" s="547"/>
      <c r="N239" s="547"/>
      <c r="O239" s="547"/>
      <c r="P239" s="547"/>
      <c r="Q239" s="547"/>
      <c r="R239" s="547"/>
      <c r="S239" s="547"/>
      <c r="T239" s="547"/>
      <c r="U239" s="547"/>
      <c r="V239" s="547"/>
      <c r="W239" s="547"/>
      <c r="X239" s="547"/>
      <c r="Y239" s="547"/>
      <c r="Z239" s="547"/>
      <c r="AA239" s="547"/>
      <c r="AB239" s="547"/>
      <c r="AC239" s="547"/>
      <c r="AD239" s="547"/>
      <c r="AE239" s="547"/>
      <c r="AF239" s="547"/>
      <c r="AG239" s="547"/>
      <c r="AH239" s="547"/>
      <c r="AI239" s="547"/>
      <c r="AJ239" s="547"/>
      <c r="AK239" s="547"/>
      <c r="AL239" s="547"/>
      <c r="AM239" s="547"/>
      <c r="AN239" s="547"/>
      <c r="AO239" s="547"/>
      <c r="AP239" s="33"/>
      <c r="AQ239" s="33"/>
      <c r="AR239" s="33"/>
      <c r="AS239" s="33"/>
      <c r="AT239" s="33"/>
      <c r="AU239" s="33"/>
      <c r="AV239" s="33"/>
      <c r="AW239" s="33"/>
      <c r="AX239" s="33"/>
      <c r="AY239" s="33"/>
      <c r="AZ239" s="33"/>
      <c r="BA239" s="33"/>
      <c r="BB239" s="33"/>
      <c r="BC239" s="33"/>
      <c r="BD239" s="33"/>
      <c r="BE239" s="33"/>
      <c r="BF239" s="33"/>
      <c r="BG239" s="33"/>
      <c r="BH239" s="33"/>
      <c r="BI239" s="33"/>
    </row>
    <row r="240" spans="1:61" ht="15.75" customHeight="1">
      <c r="A240" s="36"/>
      <c r="B240" s="791"/>
      <c r="C240" s="546"/>
      <c r="D240" s="546"/>
      <c r="E240" s="546"/>
      <c r="F240" s="546"/>
      <c r="G240" s="546"/>
      <c r="H240" s="546"/>
      <c r="I240" s="546"/>
      <c r="J240" s="546"/>
      <c r="K240" s="546"/>
      <c r="L240" s="546"/>
      <c r="M240" s="546"/>
      <c r="N240" s="546"/>
      <c r="O240" s="546"/>
      <c r="P240" s="546"/>
      <c r="Q240" s="546"/>
      <c r="R240" s="546"/>
      <c r="S240" s="546"/>
      <c r="T240" s="546"/>
      <c r="U240" s="546"/>
      <c r="V240" s="546"/>
      <c r="W240" s="546"/>
      <c r="X240" s="546"/>
      <c r="Y240" s="546"/>
      <c r="Z240" s="546"/>
      <c r="AA240" s="546"/>
      <c r="AB240" s="546"/>
      <c r="AC240" s="546"/>
      <c r="AD240" s="546"/>
      <c r="AE240" s="546"/>
      <c r="AF240" s="546"/>
      <c r="AG240" s="546"/>
      <c r="AH240" s="546"/>
      <c r="AI240" s="546"/>
      <c r="AJ240" s="546"/>
      <c r="AK240" s="546"/>
      <c r="AL240" s="546"/>
      <c r="AM240" s="546"/>
      <c r="AN240" s="546"/>
      <c r="AO240" s="546"/>
      <c r="AP240" s="35"/>
      <c r="AQ240" s="35"/>
      <c r="AR240" s="35"/>
      <c r="AS240" s="35"/>
      <c r="AT240" s="35"/>
      <c r="AU240" s="35"/>
      <c r="AV240" s="35"/>
      <c r="AW240" s="35"/>
      <c r="AX240" s="35"/>
      <c r="AY240" s="35"/>
      <c r="AZ240" s="35"/>
      <c r="BA240" s="35"/>
      <c r="BB240" s="35"/>
      <c r="BC240" s="35"/>
      <c r="BD240" s="35"/>
      <c r="BE240" s="35"/>
      <c r="BF240" s="35"/>
      <c r="BG240" s="35"/>
      <c r="BH240" s="35"/>
      <c r="BI240" s="35"/>
    </row>
    <row r="241" spans="1:61" ht="15.75" customHeight="1">
      <c r="A241" s="36"/>
      <c r="B241" s="666" t="s">
        <v>2</v>
      </c>
      <c r="C241" s="1052"/>
      <c r="D241" s="1053"/>
      <c r="E241" s="1054"/>
      <c r="F241" s="492"/>
      <c r="G241" s="493"/>
      <c r="H241" s="494"/>
      <c r="I241" s="492"/>
      <c r="J241" s="493"/>
      <c r="K241" s="494"/>
      <c r="L241" s="492"/>
      <c r="M241" s="493"/>
      <c r="N241" s="494"/>
      <c r="O241" s="492"/>
      <c r="P241" s="493"/>
      <c r="Q241" s="494"/>
      <c r="R241" s="492"/>
      <c r="S241" s="493"/>
      <c r="T241" s="494"/>
      <c r="U241" s="492"/>
      <c r="V241" s="493"/>
      <c r="W241" s="494"/>
      <c r="X241" s="492"/>
      <c r="Y241" s="493"/>
      <c r="Z241" s="494"/>
      <c r="AA241" s="492"/>
      <c r="AB241" s="493"/>
      <c r="AC241" s="494"/>
      <c r="AD241" s="492"/>
      <c r="AE241" s="493"/>
      <c r="AF241" s="494"/>
      <c r="AG241" s="492"/>
      <c r="AH241" s="493"/>
      <c r="AI241" s="494"/>
      <c r="AJ241" s="492"/>
      <c r="AK241" s="493"/>
      <c r="AL241" s="494"/>
      <c r="AM241" s="492"/>
      <c r="AN241" s="493"/>
      <c r="AO241" s="494"/>
      <c r="AP241" s="38"/>
      <c r="AQ241" s="38"/>
      <c r="AR241" s="38"/>
      <c r="AS241" s="38"/>
      <c r="AT241" s="38"/>
      <c r="AU241" s="38"/>
      <c r="AV241" s="38"/>
      <c r="AW241" s="38"/>
      <c r="AX241" s="38"/>
      <c r="AY241" s="38"/>
      <c r="AZ241" s="38"/>
      <c r="BA241" s="38"/>
      <c r="BB241" s="38"/>
      <c r="BC241" s="38"/>
      <c r="BD241" s="38"/>
      <c r="BE241" s="38"/>
      <c r="BF241" s="38"/>
      <c r="BG241" s="38"/>
      <c r="BH241" s="38"/>
      <c r="BI241" s="38"/>
    </row>
    <row r="242" spans="1:61" ht="15.75" customHeight="1">
      <c r="A242" s="36" t="str">
        <f t="shared" ref="A242:A276" si="4">+$C$239&amp;B242</f>
        <v>Carrosserie</v>
      </c>
      <c r="B242" s="507"/>
      <c r="C242" s="548"/>
      <c r="D242" s="525"/>
      <c r="E242" s="549"/>
      <c r="F242" s="548"/>
      <c r="G242" s="525"/>
      <c r="H242" s="549"/>
      <c r="I242" s="548"/>
      <c r="J242" s="525"/>
      <c r="K242" s="549"/>
      <c r="L242" s="548"/>
      <c r="M242" s="525"/>
      <c r="N242" s="549"/>
      <c r="O242" s="548"/>
      <c r="P242" s="525"/>
      <c r="Q242" s="549"/>
      <c r="R242" s="548"/>
      <c r="S242" s="525"/>
      <c r="T242" s="549"/>
      <c r="U242" s="548"/>
      <c r="V242" s="525"/>
      <c r="W242" s="549"/>
      <c r="X242" s="548"/>
      <c r="Y242" s="525"/>
      <c r="Z242" s="549"/>
      <c r="AA242" s="548"/>
      <c r="AB242" s="525"/>
      <c r="AC242" s="549"/>
      <c r="AD242" s="548"/>
      <c r="AE242" s="525"/>
      <c r="AF242" s="549"/>
      <c r="AG242" s="548"/>
      <c r="AH242" s="525"/>
      <c r="AI242" s="549"/>
      <c r="AJ242" s="548"/>
      <c r="AK242" s="525"/>
      <c r="AL242" s="549"/>
      <c r="AM242" s="548"/>
      <c r="AN242" s="525"/>
      <c r="AO242" s="549"/>
      <c r="AP242" s="38"/>
      <c r="AQ242" s="38"/>
      <c r="AR242" s="38"/>
      <c r="AS242" s="38"/>
      <c r="AT242" s="38"/>
      <c r="AU242" s="38"/>
      <c r="AV242" s="38"/>
      <c r="AW242" s="38"/>
      <c r="AX242" s="38"/>
      <c r="AY242" s="38"/>
      <c r="AZ242" s="38"/>
      <c r="BA242" s="38"/>
      <c r="BB242" s="38"/>
      <c r="BC242" s="38"/>
      <c r="BD242" s="38"/>
      <c r="BE242" s="38"/>
      <c r="BF242" s="38"/>
      <c r="BG242" s="38"/>
      <c r="BH242" s="38"/>
      <c r="BI242" s="38"/>
    </row>
    <row r="243" spans="1:61" ht="15.75" customHeight="1">
      <c r="A243" s="36" t="str">
        <f t="shared" si="4"/>
        <v>Carrosserie</v>
      </c>
      <c r="B243" s="507"/>
      <c r="C243" s="548"/>
      <c r="D243" s="525"/>
      <c r="E243" s="549"/>
      <c r="F243" s="548"/>
      <c r="G243" s="525"/>
      <c r="H243" s="549"/>
      <c r="I243" s="548"/>
      <c r="J243" s="525"/>
      <c r="K243" s="549"/>
      <c r="L243" s="548"/>
      <c r="M243" s="525"/>
      <c r="N243" s="549"/>
      <c r="O243" s="548"/>
      <c r="P243" s="525"/>
      <c r="Q243" s="549"/>
      <c r="R243" s="548"/>
      <c r="S243" s="525"/>
      <c r="T243" s="549"/>
      <c r="U243" s="548"/>
      <c r="V243" s="525"/>
      <c r="W243" s="549"/>
      <c r="X243" s="548"/>
      <c r="Y243" s="525"/>
      <c r="Z243" s="549"/>
      <c r="AA243" s="548"/>
      <c r="AB243" s="525"/>
      <c r="AC243" s="549"/>
      <c r="AD243" s="548"/>
      <c r="AE243" s="525"/>
      <c r="AF243" s="549"/>
      <c r="AG243" s="548"/>
      <c r="AH243" s="525"/>
      <c r="AI243" s="549"/>
      <c r="AJ243" s="548"/>
      <c r="AK243" s="525"/>
      <c r="AL243" s="549"/>
      <c r="AM243" s="548"/>
      <c r="AN243" s="525"/>
      <c r="AO243" s="549"/>
      <c r="AP243" s="38"/>
      <c r="AQ243" s="38"/>
      <c r="AR243" s="38"/>
      <c r="AS243" s="38"/>
      <c r="AT243" s="38"/>
      <c r="AU243" s="38"/>
      <c r="AV243" s="38"/>
      <c r="AW243" s="38"/>
      <c r="AX243" s="38"/>
      <c r="AY243" s="38"/>
      <c r="AZ243" s="38"/>
      <c r="BA243" s="38"/>
      <c r="BB243" s="38"/>
      <c r="BC243" s="38"/>
      <c r="BD243" s="38"/>
      <c r="BE243" s="38"/>
      <c r="BF243" s="38"/>
      <c r="BG243" s="38"/>
      <c r="BH243" s="38"/>
      <c r="BI243" s="38"/>
    </row>
    <row r="244" spans="1:61" ht="15.75" customHeight="1">
      <c r="A244" s="36" t="str">
        <f t="shared" si="4"/>
        <v>CarrosserieM/O Sous-traitement</v>
      </c>
      <c r="B244" s="507" t="s">
        <v>173</v>
      </c>
      <c r="C244" s="560"/>
      <c r="D244" s="527"/>
      <c r="E244" s="515"/>
      <c r="F244" s="561"/>
      <c r="G244" s="562"/>
      <c r="H244" s="528"/>
      <c r="I244" s="561"/>
      <c r="J244" s="562"/>
      <c r="K244" s="528"/>
      <c r="L244" s="561"/>
      <c r="M244" s="562"/>
      <c r="N244" s="528"/>
      <c r="O244" s="561"/>
      <c r="P244" s="562"/>
      <c r="Q244" s="528"/>
      <c r="R244" s="561"/>
      <c r="S244" s="562"/>
      <c r="T244" s="528"/>
      <c r="U244" s="561"/>
      <c r="V244" s="562"/>
      <c r="W244" s="528"/>
      <c r="X244" s="561"/>
      <c r="Y244" s="562"/>
      <c r="Z244" s="528"/>
      <c r="AA244" s="561"/>
      <c r="AB244" s="562"/>
      <c r="AC244" s="528"/>
      <c r="AD244" s="561"/>
      <c r="AE244" s="562"/>
      <c r="AF244" s="528"/>
      <c r="AG244" s="561"/>
      <c r="AH244" s="562"/>
      <c r="AI244" s="528"/>
      <c r="AJ244" s="561"/>
      <c r="AK244" s="562"/>
      <c r="AL244" s="528"/>
      <c r="AM244" s="561"/>
      <c r="AN244" s="562"/>
      <c r="AO244" s="528"/>
      <c r="AP244" s="38"/>
      <c r="AQ244" s="38"/>
      <c r="AR244" s="38"/>
      <c r="AS244" s="38"/>
      <c r="AT244" s="38"/>
      <c r="AU244" s="38"/>
      <c r="AV244" s="38"/>
      <c r="AW244" s="38"/>
      <c r="AX244" s="38"/>
      <c r="AY244" s="38"/>
      <c r="AZ244" s="38"/>
      <c r="BA244" s="38"/>
      <c r="BB244" s="38"/>
      <c r="BC244" s="38"/>
      <c r="BD244" s="38"/>
      <c r="BE244" s="38"/>
      <c r="BF244" s="38"/>
      <c r="BG244" s="38"/>
      <c r="BH244" s="38"/>
      <c r="BI244" s="38"/>
    </row>
    <row r="245" spans="1:61" ht="15.75" customHeight="1">
      <c r="A245" s="36" t="str">
        <f t="shared" si="4"/>
        <v>Carrosserie% profit / ventes</v>
      </c>
      <c r="B245" s="507" t="s">
        <v>161</v>
      </c>
      <c r="C245" s="560"/>
      <c r="D245" s="514"/>
      <c r="E245" s="563"/>
      <c r="F245" s="560"/>
      <c r="G245" s="514"/>
      <c r="H245" s="563"/>
      <c r="I245" s="560"/>
      <c r="J245" s="514"/>
      <c r="K245" s="563"/>
      <c r="L245" s="560"/>
      <c r="M245" s="514"/>
      <c r="N245" s="563"/>
      <c r="O245" s="560"/>
      <c r="P245" s="514"/>
      <c r="Q245" s="563"/>
      <c r="R245" s="560"/>
      <c r="S245" s="514"/>
      <c r="T245" s="563"/>
      <c r="U245" s="560"/>
      <c r="V245" s="514"/>
      <c r="W245" s="563"/>
      <c r="X245" s="560"/>
      <c r="Y245" s="514"/>
      <c r="Z245" s="563"/>
      <c r="AA245" s="560"/>
      <c r="AB245" s="514"/>
      <c r="AC245" s="563"/>
      <c r="AD245" s="560"/>
      <c r="AE245" s="514"/>
      <c r="AF245" s="563"/>
      <c r="AG245" s="560"/>
      <c r="AH245" s="514"/>
      <c r="AI245" s="563"/>
      <c r="AJ245" s="560"/>
      <c r="AK245" s="514"/>
      <c r="AL245" s="563"/>
      <c r="AM245" s="560"/>
      <c r="AN245" s="514"/>
      <c r="AO245" s="563"/>
      <c r="AP245" s="38"/>
      <c r="AQ245" s="38"/>
      <c r="AR245" s="38"/>
      <c r="AS245" s="38"/>
      <c r="AT245" s="38"/>
      <c r="AU245" s="38"/>
      <c r="AV245" s="38"/>
      <c r="AW245" s="38"/>
      <c r="AX245" s="38"/>
      <c r="AY245" s="38"/>
      <c r="AZ245" s="38"/>
      <c r="BA245" s="38"/>
      <c r="BB245" s="38"/>
      <c r="BC245" s="38"/>
      <c r="BD245" s="38"/>
      <c r="BE245" s="38"/>
      <c r="BF245" s="38"/>
      <c r="BG245" s="38"/>
      <c r="BH245" s="38"/>
      <c r="BI245" s="38"/>
    </row>
    <row r="246" spans="1:61" ht="15.75" customHeight="1">
      <c r="A246" s="36" t="str">
        <f t="shared" si="4"/>
        <v>Carrosserie</v>
      </c>
      <c r="B246" s="507"/>
      <c r="C246" s="548"/>
      <c r="D246" s="525"/>
      <c r="E246" s="549"/>
      <c r="F246" s="548"/>
      <c r="G246" s="525"/>
      <c r="H246" s="549"/>
      <c r="I246" s="548"/>
      <c r="J246" s="525"/>
      <c r="K246" s="549"/>
      <c r="L246" s="548"/>
      <c r="M246" s="525"/>
      <c r="N246" s="549"/>
      <c r="O246" s="548"/>
      <c r="P246" s="525"/>
      <c r="Q246" s="549"/>
      <c r="R246" s="548"/>
      <c r="S246" s="525"/>
      <c r="T246" s="549"/>
      <c r="U246" s="548"/>
      <c r="V246" s="525"/>
      <c r="W246" s="549"/>
      <c r="X246" s="548"/>
      <c r="Y246" s="525"/>
      <c r="Z246" s="549"/>
      <c r="AA246" s="548"/>
      <c r="AB246" s="525"/>
      <c r="AC246" s="549"/>
      <c r="AD246" s="548"/>
      <c r="AE246" s="525"/>
      <c r="AF246" s="549"/>
      <c r="AG246" s="548"/>
      <c r="AH246" s="525"/>
      <c r="AI246" s="549"/>
      <c r="AJ246" s="548"/>
      <c r="AK246" s="525"/>
      <c r="AL246" s="549"/>
      <c r="AM246" s="548"/>
      <c r="AN246" s="525"/>
      <c r="AO246" s="549"/>
      <c r="AP246" s="38"/>
      <c r="AQ246" s="38"/>
      <c r="AR246" s="38"/>
      <c r="AS246" s="38"/>
      <c r="AT246" s="38"/>
      <c r="AU246" s="38"/>
      <c r="AV246" s="38"/>
      <c r="AW246" s="38"/>
      <c r="AX246" s="38"/>
      <c r="AY246" s="38"/>
      <c r="AZ246" s="38"/>
      <c r="BA246" s="38"/>
      <c r="BB246" s="38"/>
      <c r="BC246" s="38"/>
      <c r="BD246" s="38"/>
      <c r="BE246" s="38"/>
      <c r="BF246" s="38"/>
      <c r="BG246" s="38"/>
      <c r="BH246" s="38"/>
      <c r="BI246" s="38"/>
    </row>
    <row r="247" spans="1:61" ht="15.75" customHeight="1">
      <c r="A247" s="36" t="str">
        <f t="shared" si="4"/>
        <v>CarrosserieM/O Carrosserie</v>
      </c>
      <c r="B247" s="759" t="s">
        <v>174</v>
      </c>
      <c r="C247" s="797"/>
      <c r="D247" s="798"/>
      <c r="E247" s="778"/>
      <c r="F247" s="799"/>
      <c r="G247" s="800"/>
      <c r="H247" s="779"/>
      <c r="I247" s="799"/>
      <c r="J247" s="800"/>
      <c r="K247" s="779"/>
      <c r="L247" s="799"/>
      <c r="M247" s="800"/>
      <c r="N247" s="779"/>
      <c r="O247" s="799"/>
      <c r="P247" s="800"/>
      <c r="Q247" s="779"/>
      <c r="R247" s="799"/>
      <c r="S247" s="800"/>
      <c r="T247" s="779"/>
      <c r="U247" s="799"/>
      <c r="V247" s="800"/>
      <c r="W247" s="779"/>
      <c r="X247" s="799"/>
      <c r="Y247" s="800"/>
      <c r="Z247" s="779"/>
      <c r="AA247" s="799"/>
      <c r="AB247" s="800"/>
      <c r="AC247" s="779"/>
      <c r="AD247" s="799"/>
      <c r="AE247" s="800"/>
      <c r="AF247" s="779"/>
      <c r="AG247" s="799"/>
      <c r="AH247" s="800"/>
      <c r="AI247" s="779"/>
      <c r="AJ247" s="799"/>
      <c r="AK247" s="800"/>
      <c r="AL247" s="779"/>
      <c r="AM247" s="799"/>
      <c r="AN247" s="800"/>
      <c r="AO247" s="779"/>
      <c r="AP247" s="38"/>
      <c r="AQ247" s="38"/>
      <c r="AR247" s="38"/>
      <c r="AS247" s="38"/>
      <c r="AT247" s="38"/>
      <c r="AU247" s="38"/>
      <c r="AV247" s="38"/>
      <c r="AW247" s="38"/>
      <c r="AX247" s="38"/>
      <c r="AY247" s="38"/>
      <c r="AZ247" s="38"/>
      <c r="BA247" s="38"/>
      <c r="BB247" s="38"/>
      <c r="BC247" s="38"/>
      <c r="BD247" s="38"/>
      <c r="BE247" s="38"/>
      <c r="BF247" s="38"/>
      <c r="BG247" s="38"/>
      <c r="BH247" s="38"/>
      <c r="BI247" s="38"/>
    </row>
    <row r="248" spans="1:61" ht="15.75" customHeight="1">
      <c r="A248" s="36" t="str">
        <f t="shared" si="4"/>
        <v>Carrosserie% profit / ventes</v>
      </c>
      <c r="B248" s="507" t="s">
        <v>161</v>
      </c>
      <c r="C248" s="560"/>
      <c r="D248" s="514"/>
      <c r="E248" s="563"/>
      <c r="F248" s="560"/>
      <c r="G248" s="514"/>
      <c r="H248" s="563"/>
      <c r="I248" s="560"/>
      <c r="J248" s="514"/>
      <c r="K248" s="563"/>
      <c r="L248" s="560"/>
      <c r="M248" s="514"/>
      <c r="N248" s="563"/>
      <c r="O248" s="560"/>
      <c r="P248" s="514"/>
      <c r="Q248" s="563"/>
      <c r="R248" s="560"/>
      <c r="S248" s="514"/>
      <c r="T248" s="563"/>
      <c r="U248" s="560"/>
      <c r="V248" s="514"/>
      <c r="W248" s="563"/>
      <c r="X248" s="560"/>
      <c r="Y248" s="514"/>
      <c r="Z248" s="563"/>
      <c r="AA248" s="560"/>
      <c r="AB248" s="514"/>
      <c r="AC248" s="563"/>
      <c r="AD248" s="560"/>
      <c r="AE248" s="514"/>
      <c r="AF248" s="563"/>
      <c r="AG248" s="560"/>
      <c r="AH248" s="514"/>
      <c r="AI248" s="563"/>
      <c r="AJ248" s="560"/>
      <c r="AK248" s="514"/>
      <c r="AL248" s="563"/>
      <c r="AM248" s="560"/>
      <c r="AN248" s="514"/>
      <c r="AO248" s="563"/>
      <c r="AP248" s="38"/>
      <c r="AQ248" s="38"/>
      <c r="AR248" s="38"/>
      <c r="AS248" s="38"/>
      <c r="AT248" s="38"/>
      <c r="AU248" s="38"/>
      <c r="AV248" s="38"/>
      <c r="AW248" s="38"/>
      <c r="AX248" s="38"/>
      <c r="AY248" s="38"/>
      <c r="AZ248" s="38"/>
      <c r="BA248" s="38"/>
      <c r="BB248" s="38"/>
      <c r="BC248" s="38"/>
      <c r="BD248" s="38"/>
      <c r="BE248" s="38"/>
      <c r="BF248" s="38"/>
      <c r="BG248" s="38"/>
      <c r="BH248" s="38"/>
      <c r="BI248" s="38"/>
    </row>
    <row r="249" spans="1:61" ht="15.75" customHeight="1">
      <c r="A249" s="36" t="str">
        <f t="shared" si="4"/>
        <v>Carrosserie</v>
      </c>
      <c r="B249" s="533"/>
      <c r="C249" s="564"/>
      <c r="D249" s="565"/>
      <c r="E249" s="566"/>
      <c r="F249" s="564"/>
      <c r="G249" s="565"/>
      <c r="H249" s="566"/>
      <c r="I249" s="564"/>
      <c r="J249" s="565"/>
      <c r="K249" s="566"/>
      <c r="L249" s="564"/>
      <c r="M249" s="565"/>
      <c r="N249" s="566"/>
      <c r="O249" s="564"/>
      <c r="P249" s="565"/>
      <c r="Q249" s="566"/>
      <c r="R249" s="564"/>
      <c r="S249" s="565"/>
      <c r="T249" s="566"/>
      <c r="U249" s="564"/>
      <c r="V249" s="565"/>
      <c r="W249" s="566"/>
      <c r="X249" s="564"/>
      <c r="Y249" s="565"/>
      <c r="Z249" s="566"/>
      <c r="AA249" s="564"/>
      <c r="AB249" s="565"/>
      <c r="AC249" s="566"/>
      <c r="AD249" s="564"/>
      <c r="AE249" s="565"/>
      <c r="AF249" s="566"/>
      <c r="AG249" s="564"/>
      <c r="AH249" s="565"/>
      <c r="AI249" s="566"/>
      <c r="AJ249" s="564"/>
      <c r="AK249" s="565"/>
      <c r="AL249" s="566"/>
      <c r="AM249" s="564"/>
      <c r="AN249" s="565"/>
      <c r="AO249" s="566"/>
      <c r="AP249" s="38"/>
      <c r="AQ249" s="38"/>
      <c r="AR249" s="38"/>
      <c r="AS249" s="38"/>
      <c r="AT249" s="38"/>
      <c r="AU249" s="38"/>
      <c r="AV249" s="38"/>
      <c r="AW249" s="38"/>
      <c r="AX249" s="38"/>
      <c r="AY249" s="38"/>
      <c r="AZ249" s="38"/>
      <c r="BA249" s="38"/>
      <c r="BB249" s="38"/>
      <c r="BC249" s="38"/>
      <c r="BD249" s="38"/>
      <c r="BE249" s="38"/>
      <c r="BF249" s="38"/>
      <c r="BG249" s="38"/>
      <c r="BH249" s="38"/>
      <c r="BI249" s="38"/>
    </row>
    <row r="250" spans="1:61" ht="15.75" customHeight="1">
      <c r="A250" s="36" t="str">
        <f t="shared" si="4"/>
        <v>CarrosserieM/O Esthétique Carr.</v>
      </c>
      <c r="B250" s="759" t="s">
        <v>175</v>
      </c>
      <c r="C250" s="797"/>
      <c r="D250" s="798"/>
      <c r="E250" s="778"/>
      <c r="F250" s="799"/>
      <c r="G250" s="800"/>
      <c r="H250" s="779"/>
      <c r="I250" s="799"/>
      <c r="J250" s="800"/>
      <c r="K250" s="779"/>
      <c r="L250" s="799"/>
      <c r="M250" s="800"/>
      <c r="N250" s="779"/>
      <c r="O250" s="799"/>
      <c r="P250" s="800"/>
      <c r="Q250" s="779"/>
      <c r="R250" s="799"/>
      <c r="S250" s="800"/>
      <c r="T250" s="779"/>
      <c r="U250" s="799"/>
      <c r="V250" s="800"/>
      <c r="W250" s="779"/>
      <c r="X250" s="799"/>
      <c r="Y250" s="800"/>
      <c r="Z250" s="779"/>
      <c r="AA250" s="799"/>
      <c r="AB250" s="800"/>
      <c r="AC250" s="779"/>
      <c r="AD250" s="799"/>
      <c r="AE250" s="800"/>
      <c r="AF250" s="779"/>
      <c r="AG250" s="799"/>
      <c r="AH250" s="800"/>
      <c r="AI250" s="779"/>
      <c r="AJ250" s="799"/>
      <c r="AK250" s="800"/>
      <c r="AL250" s="779"/>
      <c r="AM250" s="799"/>
      <c r="AN250" s="800"/>
      <c r="AO250" s="779"/>
      <c r="AP250" s="38"/>
      <c r="AQ250" s="38"/>
      <c r="AR250" s="38"/>
      <c r="AS250" s="38"/>
      <c r="AT250" s="38"/>
      <c r="AU250" s="38"/>
      <c r="AV250" s="38"/>
      <c r="AW250" s="38"/>
      <c r="AX250" s="38"/>
      <c r="AY250" s="38"/>
      <c r="AZ250" s="38"/>
      <c r="BA250" s="38"/>
      <c r="BB250" s="38"/>
      <c r="BC250" s="38"/>
      <c r="BD250" s="38"/>
      <c r="BE250" s="38"/>
      <c r="BF250" s="38"/>
      <c r="BG250" s="38"/>
      <c r="BH250" s="38"/>
      <c r="BI250" s="38"/>
    </row>
    <row r="251" spans="1:61" ht="15.75" customHeight="1">
      <c r="A251" s="36" t="str">
        <f t="shared" si="4"/>
        <v>Carrosserie% profit / ventes</v>
      </c>
      <c r="B251" s="507" t="s">
        <v>161</v>
      </c>
      <c r="C251" s="507"/>
      <c r="D251" s="514"/>
      <c r="E251" s="563"/>
      <c r="F251" s="507"/>
      <c r="G251" s="514"/>
      <c r="H251" s="563"/>
      <c r="I251" s="507"/>
      <c r="J251" s="514"/>
      <c r="K251" s="563"/>
      <c r="L251" s="507"/>
      <c r="M251" s="514"/>
      <c r="N251" s="563"/>
      <c r="O251" s="507"/>
      <c r="P251" s="514"/>
      <c r="Q251" s="563"/>
      <c r="R251" s="507"/>
      <c r="S251" s="514"/>
      <c r="T251" s="563"/>
      <c r="U251" s="507"/>
      <c r="V251" s="514"/>
      <c r="W251" s="563"/>
      <c r="X251" s="507"/>
      <c r="Y251" s="514"/>
      <c r="Z251" s="563"/>
      <c r="AA251" s="507"/>
      <c r="AB251" s="514"/>
      <c r="AC251" s="563"/>
      <c r="AD251" s="507"/>
      <c r="AE251" s="514"/>
      <c r="AF251" s="563"/>
      <c r="AG251" s="507"/>
      <c r="AH251" s="514"/>
      <c r="AI251" s="563"/>
      <c r="AJ251" s="507"/>
      <c r="AK251" s="514"/>
      <c r="AL251" s="563"/>
      <c r="AM251" s="507"/>
      <c r="AN251" s="514"/>
      <c r="AO251" s="563"/>
      <c r="AP251" s="38"/>
      <c r="AQ251" s="38"/>
      <c r="AR251" s="38"/>
      <c r="AS251" s="38"/>
      <c r="AT251" s="38"/>
      <c r="AU251" s="38"/>
      <c r="AV251" s="38"/>
      <c r="AW251" s="38"/>
      <c r="AX251" s="38"/>
      <c r="AY251" s="38"/>
      <c r="AZ251" s="38"/>
      <c r="BA251" s="38"/>
      <c r="BB251" s="38"/>
      <c r="BC251" s="38"/>
      <c r="BD251" s="38"/>
      <c r="BE251" s="38"/>
      <c r="BF251" s="38"/>
      <c r="BG251" s="38"/>
      <c r="BH251" s="38"/>
      <c r="BI251" s="38"/>
    </row>
    <row r="252" spans="1:61" ht="15.75" customHeight="1">
      <c r="A252" s="36" t="str">
        <f t="shared" si="4"/>
        <v>Carrosserie</v>
      </c>
      <c r="B252" s="507"/>
      <c r="C252" s="507"/>
      <c r="D252" s="514"/>
      <c r="E252" s="563"/>
      <c r="F252" s="507"/>
      <c r="G252" s="514"/>
      <c r="H252" s="563"/>
      <c r="I252" s="507"/>
      <c r="J252" s="514"/>
      <c r="K252" s="563"/>
      <c r="L252" s="507"/>
      <c r="M252" s="514"/>
      <c r="N252" s="563"/>
      <c r="O252" s="507"/>
      <c r="P252" s="514"/>
      <c r="Q252" s="563"/>
      <c r="R252" s="507"/>
      <c r="S252" s="514"/>
      <c r="T252" s="563"/>
      <c r="U252" s="507"/>
      <c r="V252" s="514"/>
      <c r="W252" s="563"/>
      <c r="X252" s="507"/>
      <c r="Y252" s="514"/>
      <c r="Z252" s="563"/>
      <c r="AA252" s="507"/>
      <c r="AB252" s="514"/>
      <c r="AC252" s="563"/>
      <c r="AD252" s="507"/>
      <c r="AE252" s="514"/>
      <c r="AF252" s="563"/>
      <c r="AG252" s="507"/>
      <c r="AH252" s="514"/>
      <c r="AI252" s="563"/>
      <c r="AJ252" s="507"/>
      <c r="AK252" s="514"/>
      <c r="AL252" s="563"/>
      <c r="AM252" s="507"/>
      <c r="AN252" s="514"/>
      <c r="AO252" s="563"/>
      <c r="AP252" s="38"/>
      <c r="AQ252" s="38"/>
      <c r="AR252" s="38"/>
      <c r="AS252" s="38"/>
      <c r="AT252" s="38"/>
      <c r="AU252" s="38"/>
      <c r="AV252" s="38"/>
      <c r="AW252" s="38"/>
      <c r="AX252" s="38"/>
      <c r="AY252" s="38"/>
      <c r="AZ252" s="38"/>
      <c r="BA252" s="38"/>
      <c r="BB252" s="38"/>
      <c r="BC252" s="38"/>
      <c r="BD252" s="38"/>
      <c r="BE252" s="38"/>
      <c r="BF252" s="38"/>
      <c r="BG252" s="38"/>
      <c r="BH252" s="38"/>
      <c r="BI252" s="38"/>
    </row>
    <row r="253" spans="1:61" ht="15.75" customHeight="1">
      <c r="A253" s="36" t="str">
        <f t="shared" si="4"/>
        <v>CarrosserieTotal Mécanique</v>
      </c>
      <c r="B253" s="769" t="s">
        <v>170</v>
      </c>
      <c r="C253" s="516"/>
      <c r="D253" s="581"/>
      <c r="E253" s="518"/>
      <c r="F253" s="516"/>
      <c r="G253" s="581"/>
      <c r="H253" s="518"/>
      <c r="I253" s="516"/>
      <c r="J253" s="581"/>
      <c r="K253" s="518"/>
      <c r="L253" s="516"/>
      <c r="M253" s="581"/>
      <c r="N253" s="518"/>
      <c r="O253" s="516"/>
      <c r="P253" s="581"/>
      <c r="Q253" s="518"/>
      <c r="R253" s="516"/>
      <c r="S253" s="581"/>
      <c r="T253" s="518"/>
      <c r="U253" s="516"/>
      <c r="V253" s="581"/>
      <c r="W253" s="518"/>
      <c r="X253" s="516"/>
      <c r="Y253" s="581"/>
      <c r="Z253" s="518"/>
      <c r="AA253" s="516"/>
      <c r="AB253" s="581"/>
      <c r="AC253" s="518"/>
      <c r="AD253" s="516"/>
      <c r="AE253" s="581"/>
      <c r="AF253" s="518"/>
      <c r="AG253" s="516"/>
      <c r="AH253" s="581"/>
      <c r="AI253" s="518"/>
      <c r="AJ253" s="516"/>
      <c r="AK253" s="581"/>
      <c r="AL253" s="518"/>
      <c r="AM253" s="516"/>
      <c r="AN253" s="581"/>
      <c r="AO253" s="518"/>
      <c r="AP253" s="38"/>
      <c r="AQ253" s="38"/>
      <c r="AR253" s="38"/>
      <c r="AS253" s="38"/>
      <c r="AT253" s="38"/>
      <c r="AU253" s="38"/>
      <c r="AV253" s="38"/>
      <c r="AW253" s="38"/>
      <c r="AX253" s="38"/>
      <c r="AY253" s="38"/>
      <c r="AZ253" s="38"/>
      <c r="BA253" s="38"/>
      <c r="BB253" s="38"/>
      <c r="BC253" s="38"/>
      <c r="BD253" s="38"/>
      <c r="BE253" s="38"/>
      <c r="BF253" s="38"/>
      <c r="BG253" s="38"/>
      <c r="BH253" s="38"/>
      <c r="BI253" s="38"/>
    </row>
    <row r="254" spans="1:61" ht="15.75" customHeight="1">
      <c r="A254" s="36" t="str">
        <f t="shared" si="4"/>
        <v>Carrosserie</v>
      </c>
      <c r="B254" s="519"/>
      <c r="C254" s="519"/>
      <c r="D254" s="520"/>
      <c r="E254" s="582"/>
      <c r="F254" s="519"/>
      <c r="G254" s="520"/>
      <c r="H254" s="582"/>
      <c r="I254" s="519"/>
      <c r="J254" s="520"/>
      <c r="K254" s="582"/>
      <c r="L254" s="519"/>
      <c r="M254" s="520"/>
      <c r="N254" s="582"/>
      <c r="O254" s="519"/>
      <c r="P254" s="520"/>
      <c r="Q254" s="582"/>
      <c r="R254" s="519"/>
      <c r="S254" s="520"/>
      <c r="T254" s="582"/>
      <c r="U254" s="519"/>
      <c r="V254" s="520"/>
      <c r="W254" s="582"/>
      <c r="X254" s="519"/>
      <c r="Y254" s="520"/>
      <c r="Z254" s="582"/>
      <c r="AA254" s="519"/>
      <c r="AB254" s="520"/>
      <c r="AC254" s="582"/>
      <c r="AD254" s="519"/>
      <c r="AE254" s="520"/>
      <c r="AF254" s="582"/>
      <c r="AG254" s="519"/>
      <c r="AH254" s="520"/>
      <c r="AI254" s="582"/>
      <c r="AJ254" s="519"/>
      <c r="AK254" s="520"/>
      <c r="AL254" s="582"/>
      <c r="AM254" s="519"/>
      <c r="AN254" s="520"/>
      <c r="AO254" s="582"/>
      <c r="AP254" s="38"/>
      <c r="AQ254" s="38"/>
      <c r="AR254" s="38"/>
      <c r="AS254" s="38"/>
      <c r="AT254" s="38"/>
      <c r="AU254" s="38"/>
      <c r="AV254" s="38"/>
      <c r="AW254" s="38"/>
      <c r="AX254" s="38"/>
      <c r="AY254" s="38"/>
      <c r="AZ254" s="38"/>
      <c r="BA254" s="38"/>
      <c r="BB254" s="38"/>
      <c r="BC254" s="38"/>
      <c r="BD254" s="38"/>
      <c r="BE254" s="38"/>
      <c r="BF254" s="38"/>
      <c r="BG254" s="38"/>
      <c r="BH254" s="38"/>
      <c r="BI254" s="38"/>
    </row>
    <row r="255" spans="1:61" ht="15.75" customHeight="1">
      <c r="A255" s="36" t="str">
        <f t="shared" si="4"/>
        <v>Carrosserie</v>
      </c>
      <c r="B255" s="507"/>
      <c r="C255" s="507"/>
      <c r="D255" s="514"/>
      <c r="E255" s="508"/>
      <c r="F255" s="507"/>
      <c r="G255" s="514"/>
      <c r="H255" s="508"/>
      <c r="I255" s="507"/>
      <c r="J255" s="514"/>
      <c r="K255" s="508"/>
      <c r="L255" s="507"/>
      <c r="M255" s="514"/>
      <c r="N255" s="508"/>
      <c r="O255" s="507"/>
      <c r="P255" s="514"/>
      <c r="Q255" s="508"/>
      <c r="R255" s="507"/>
      <c r="S255" s="514"/>
      <c r="T255" s="508"/>
      <c r="U255" s="507"/>
      <c r="V255" s="514"/>
      <c r="W255" s="508"/>
      <c r="X255" s="507"/>
      <c r="Y255" s="514"/>
      <c r="Z255" s="508"/>
      <c r="AA255" s="507"/>
      <c r="AB255" s="514"/>
      <c r="AC255" s="508"/>
      <c r="AD255" s="507"/>
      <c r="AE255" s="514"/>
      <c r="AF255" s="508"/>
      <c r="AG255" s="507"/>
      <c r="AH255" s="514"/>
      <c r="AI255" s="508"/>
      <c r="AJ255" s="507"/>
      <c r="AK255" s="514"/>
      <c r="AL255" s="508"/>
      <c r="AM255" s="507"/>
      <c r="AN255" s="514"/>
      <c r="AO255" s="508"/>
      <c r="AP255" s="38"/>
      <c r="AQ255" s="38"/>
      <c r="AR255" s="38"/>
      <c r="AS255" s="38"/>
      <c r="AT255" s="38"/>
      <c r="AU255" s="38"/>
      <c r="AV255" s="38"/>
      <c r="AW255" s="38"/>
      <c r="AX255" s="38"/>
      <c r="AY255" s="38"/>
      <c r="AZ255" s="38"/>
      <c r="BA255" s="38"/>
      <c r="BB255" s="38"/>
      <c r="BC255" s="38"/>
      <c r="BD255" s="38"/>
      <c r="BE255" s="38"/>
      <c r="BF255" s="38"/>
      <c r="BG255" s="38"/>
      <c r="BH255" s="38"/>
      <c r="BI255" s="38"/>
    </row>
    <row r="256" spans="1:61" ht="15.75" customHeight="1">
      <c r="A256" s="36" t="str">
        <f t="shared" si="4"/>
        <v>CarrosserieDEPENSES</v>
      </c>
      <c r="B256" s="770" t="s">
        <v>106</v>
      </c>
      <c r="C256" s="507"/>
      <c r="D256" s="514"/>
      <c r="E256" s="508"/>
      <c r="F256" s="507"/>
      <c r="G256" s="514"/>
      <c r="H256" s="508"/>
      <c r="I256" s="507"/>
      <c r="J256" s="514"/>
      <c r="K256" s="508"/>
      <c r="L256" s="507"/>
      <c r="M256" s="514"/>
      <c r="N256" s="508"/>
      <c r="O256" s="507"/>
      <c r="P256" s="514"/>
      <c r="Q256" s="508"/>
      <c r="R256" s="507"/>
      <c r="S256" s="514"/>
      <c r="T256" s="508"/>
      <c r="U256" s="507"/>
      <c r="V256" s="514"/>
      <c r="W256" s="508"/>
      <c r="X256" s="507"/>
      <c r="Y256" s="514"/>
      <c r="Z256" s="508"/>
      <c r="AA256" s="507"/>
      <c r="AB256" s="514"/>
      <c r="AC256" s="508"/>
      <c r="AD256" s="507"/>
      <c r="AE256" s="514"/>
      <c r="AF256" s="508"/>
      <c r="AG256" s="507"/>
      <c r="AH256" s="514"/>
      <c r="AI256" s="508"/>
      <c r="AJ256" s="507"/>
      <c r="AK256" s="514"/>
      <c r="AL256" s="508"/>
      <c r="AM256" s="507"/>
      <c r="AN256" s="514"/>
      <c r="AO256" s="508"/>
      <c r="AP256" s="38"/>
      <c r="AQ256" s="38"/>
      <c r="AR256" s="38"/>
      <c r="AS256" s="38"/>
      <c r="AT256" s="38"/>
      <c r="AU256" s="38"/>
      <c r="AV256" s="38"/>
      <c r="AW256" s="38"/>
      <c r="AX256" s="38"/>
      <c r="AY256" s="38"/>
      <c r="AZ256" s="38"/>
      <c r="BA256" s="38"/>
      <c r="BB256" s="38"/>
      <c r="BC256" s="38"/>
      <c r="BD256" s="38"/>
      <c r="BE256" s="38"/>
      <c r="BF256" s="38"/>
      <c r="BG256" s="38"/>
      <c r="BH256" s="38"/>
      <c r="BI256" s="38"/>
    </row>
    <row r="257" spans="1:61" ht="15.75" customHeight="1">
      <c r="A257" s="36" t="str">
        <f t="shared" si="4"/>
        <v>CarrosserieSalaires cadres</v>
      </c>
      <c r="B257" s="775" t="s">
        <v>116</v>
      </c>
      <c r="C257" s="507"/>
      <c r="D257" s="514"/>
      <c r="E257" s="515"/>
      <c r="F257" s="507"/>
      <c r="G257" s="514"/>
      <c r="H257" s="528"/>
      <c r="I257" s="507"/>
      <c r="J257" s="514"/>
      <c r="K257" s="528"/>
      <c r="L257" s="507"/>
      <c r="M257" s="514"/>
      <c r="N257" s="528"/>
      <c r="O257" s="507"/>
      <c r="P257" s="514"/>
      <c r="Q257" s="528"/>
      <c r="R257" s="507"/>
      <c r="S257" s="514"/>
      <c r="T257" s="528"/>
      <c r="U257" s="507"/>
      <c r="V257" s="514"/>
      <c r="W257" s="528"/>
      <c r="X257" s="507"/>
      <c r="Y257" s="514"/>
      <c r="Z257" s="528"/>
      <c r="AA257" s="507"/>
      <c r="AB257" s="514"/>
      <c r="AC257" s="528"/>
      <c r="AD257" s="507"/>
      <c r="AE257" s="514"/>
      <c r="AF257" s="528"/>
      <c r="AG257" s="507"/>
      <c r="AH257" s="514"/>
      <c r="AI257" s="528"/>
      <c r="AJ257" s="507"/>
      <c r="AK257" s="514"/>
      <c r="AL257" s="528"/>
      <c r="AM257" s="507"/>
      <c r="AN257" s="514"/>
      <c r="AO257" s="528"/>
      <c r="AP257" s="38"/>
      <c r="AQ257" s="38"/>
      <c r="AR257" s="38"/>
      <c r="AS257" s="38"/>
      <c r="AT257" s="38"/>
      <c r="AU257" s="38"/>
      <c r="AV257" s="38"/>
      <c r="AW257" s="38"/>
      <c r="AX257" s="38"/>
      <c r="AY257" s="38"/>
      <c r="AZ257" s="38"/>
      <c r="BA257" s="38"/>
      <c r="BB257" s="38"/>
      <c r="BC257" s="38"/>
      <c r="BD257" s="38"/>
      <c r="BE257" s="38"/>
      <c r="BF257" s="38"/>
      <c r="BG257" s="38"/>
      <c r="BH257" s="38"/>
      <c r="BI257" s="38"/>
    </row>
    <row r="258" spans="1:61" ht="15.75" customHeight="1">
      <c r="A258" s="36" t="str">
        <f t="shared" si="4"/>
        <v>CarrosserieSalaires commis</v>
      </c>
      <c r="B258" s="776" t="s">
        <v>117</v>
      </c>
      <c r="C258" s="507"/>
      <c r="D258" s="514"/>
      <c r="E258" s="515"/>
      <c r="F258" s="507"/>
      <c r="G258" s="514"/>
      <c r="H258" s="528"/>
      <c r="I258" s="507"/>
      <c r="J258" s="514"/>
      <c r="K258" s="528"/>
      <c r="L258" s="507"/>
      <c r="M258" s="514"/>
      <c r="N258" s="528"/>
      <c r="O258" s="507"/>
      <c r="P258" s="514"/>
      <c r="Q258" s="528"/>
      <c r="R258" s="507"/>
      <c r="S258" s="514"/>
      <c r="T258" s="528"/>
      <c r="U258" s="507"/>
      <c r="V258" s="514"/>
      <c r="W258" s="528"/>
      <c r="X258" s="507"/>
      <c r="Y258" s="514"/>
      <c r="Z258" s="528"/>
      <c r="AA258" s="507"/>
      <c r="AB258" s="514"/>
      <c r="AC258" s="528"/>
      <c r="AD258" s="507"/>
      <c r="AE258" s="514"/>
      <c r="AF258" s="528"/>
      <c r="AG258" s="507"/>
      <c r="AH258" s="514"/>
      <c r="AI258" s="528"/>
      <c r="AJ258" s="507"/>
      <c r="AK258" s="514"/>
      <c r="AL258" s="528"/>
      <c r="AM258" s="507"/>
      <c r="AN258" s="514"/>
      <c r="AO258" s="528"/>
      <c r="AP258" s="38"/>
      <c r="AQ258" s="38"/>
      <c r="AR258" s="38"/>
      <c r="AS258" s="38"/>
      <c r="AT258" s="38"/>
      <c r="AU258" s="38"/>
      <c r="AV258" s="38"/>
      <c r="AW258" s="38"/>
      <c r="AX258" s="38"/>
      <c r="AY258" s="38"/>
      <c r="AZ258" s="38"/>
      <c r="BA258" s="38"/>
      <c r="BB258" s="38"/>
      <c r="BC258" s="38"/>
      <c r="BD258" s="38"/>
      <c r="BE258" s="38"/>
      <c r="BF258" s="38"/>
      <c r="BG258" s="38"/>
      <c r="BH258" s="38"/>
      <c r="BI258" s="38"/>
    </row>
    <row r="259" spans="1:61" ht="15.75" customHeight="1">
      <c r="A259" s="36" t="str">
        <f t="shared" si="4"/>
        <v>CarrosserieSalaires autres</v>
      </c>
      <c r="B259" s="775" t="s">
        <v>118</v>
      </c>
      <c r="C259" s="759"/>
      <c r="D259" s="777"/>
      <c r="E259" s="778"/>
      <c r="F259" s="759"/>
      <c r="G259" s="777"/>
      <c r="H259" s="779"/>
      <c r="I259" s="759"/>
      <c r="J259" s="777"/>
      <c r="K259" s="779"/>
      <c r="L259" s="759"/>
      <c r="M259" s="777"/>
      <c r="N259" s="779"/>
      <c r="O259" s="759"/>
      <c r="P259" s="777"/>
      <c r="Q259" s="779"/>
      <c r="R259" s="759"/>
      <c r="S259" s="777"/>
      <c r="T259" s="779"/>
      <c r="U259" s="759"/>
      <c r="V259" s="777"/>
      <c r="W259" s="779"/>
      <c r="X259" s="759"/>
      <c r="Y259" s="777"/>
      <c r="Z259" s="779"/>
      <c r="AA259" s="759"/>
      <c r="AB259" s="777"/>
      <c r="AC259" s="779"/>
      <c r="AD259" s="759"/>
      <c r="AE259" s="777"/>
      <c r="AF259" s="779"/>
      <c r="AG259" s="759"/>
      <c r="AH259" s="777"/>
      <c r="AI259" s="779"/>
      <c r="AJ259" s="759"/>
      <c r="AK259" s="777"/>
      <c r="AL259" s="779"/>
      <c r="AM259" s="759"/>
      <c r="AN259" s="777"/>
      <c r="AO259" s="779"/>
      <c r="AP259" s="38"/>
      <c r="AQ259" s="38"/>
      <c r="AR259" s="38"/>
      <c r="AS259" s="38"/>
      <c r="AT259" s="38"/>
      <c r="AU259" s="38"/>
      <c r="AV259" s="38"/>
      <c r="AW259" s="38"/>
      <c r="AX259" s="38"/>
      <c r="AY259" s="38"/>
      <c r="AZ259" s="38"/>
      <c r="BA259" s="38"/>
      <c r="BB259" s="38"/>
      <c r="BC259" s="38"/>
      <c r="BD259" s="38"/>
      <c r="BE259" s="38"/>
      <c r="BF259" s="38"/>
      <c r="BG259" s="38"/>
      <c r="BH259" s="38"/>
      <c r="BI259" s="38"/>
    </row>
    <row r="260" spans="1:61" ht="15.75" customHeight="1">
      <c r="A260" s="36" t="str">
        <f t="shared" si="4"/>
        <v>CarrosserieSalaires spécialistes</v>
      </c>
      <c r="B260" s="775" t="s">
        <v>119</v>
      </c>
      <c r="C260" s="507"/>
      <c r="D260" s="514"/>
      <c r="E260" s="515"/>
      <c r="F260" s="507"/>
      <c r="G260" s="514"/>
      <c r="H260" s="528"/>
      <c r="I260" s="507"/>
      <c r="J260" s="514"/>
      <c r="K260" s="528"/>
      <c r="L260" s="507"/>
      <c r="M260" s="514"/>
      <c r="N260" s="528"/>
      <c r="O260" s="507"/>
      <c r="P260" s="514"/>
      <c r="Q260" s="528"/>
      <c r="R260" s="507"/>
      <c r="S260" s="514"/>
      <c r="T260" s="528"/>
      <c r="U260" s="507"/>
      <c r="V260" s="514"/>
      <c r="W260" s="528"/>
      <c r="X260" s="507"/>
      <c r="Y260" s="514"/>
      <c r="Z260" s="528"/>
      <c r="AA260" s="507"/>
      <c r="AB260" s="514"/>
      <c r="AC260" s="528"/>
      <c r="AD260" s="507"/>
      <c r="AE260" s="514"/>
      <c r="AF260" s="528"/>
      <c r="AG260" s="507"/>
      <c r="AH260" s="514"/>
      <c r="AI260" s="528"/>
      <c r="AJ260" s="507"/>
      <c r="AK260" s="514"/>
      <c r="AL260" s="528"/>
      <c r="AM260" s="507"/>
      <c r="AN260" s="514"/>
      <c r="AO260" s="528"/>
      <c r="AP260" s="38"/>
      <c r="AQ260" s="38"/>
      <c r="AR260" s="38"/>
      <c r="AS260" s="38"/>
      <c r="AT260" s="38"/>
      <c r="AU260" s="38"/>
      <c r="AV260" s="38"/>
      <c r="AW260" s="38"/>
      <c r="AX260" s="38"/>
      <c r="AY260" s="38"/>
      <c r="AZ260" s="38"/>
      <c r="BA260" s="38"/>
      <c r="BB260" s="38"/>
      <c r="BC260" s="38"/>
      <c r="BD260" s="38"/>
      <c r="BE260" s="38"/>
      <c r="BF260" s="38"/>
      <c r="BG260" s="38"/>
      <c r="BH260" s="38"/>
      <c r="BI260" s="38"/>
    </row>
    <row r="261" spans="1:61" ht="20.25" customHeight="1">
      <c r="A261" s="36" t="str">
        <f t="shared" si="4"/>
        <v>Carrosserie[...]</v>
      </c>
      <c r="B261" s="507" t="s">
        <v>55</v>
      </c>
      <c r="C261" s="507"/>
      <c r="D261" s="514"/>
      <c r="E261" s="515"/>
      <c r="F261" s="507"/>
      <c r="G261" s="514"/>
      <c r="H261" s="528"/>
      <c r="I261" s="507"/>
      <c r="J261" s="514"/>
      <c r="K261" s="528"/>
      <c r="L261" s="507"/>
      <c r="M261" s="514"/>
      <c r="N261" s="528"/>
      <c r="O261" s="507"/>
      <c r="P261" s="514"/>
      <c r="Q261" s="528"/>
      <c r="R261" s="507"/>
      <c r="S261" s="514"/>
      <c r="T261" s="528"/>
      <c r="U261" s="507"/>
      <c r="V261" s="514"/>
      <c r="W261" s="528"/>
      <c r="X261" s="507"/>
      <c r="Y261" s="514"/>
      <c r="Z261" s="528"/>
      <c r="AA261" s="507"/>
      <c r="AB261" s="514"/>
      <c r="AC261" s="528"/>
      <c r="AD261" s="507"/>
      <c r="AE261" s="514"/>
      <c r="AF261" s="528"/>
      <c r="AG261" s="507"/>
      <c r="AH261" s="514"/>
      <c r="AI261" s="528"/>
      <c r="AJ261" s="507"/>
      <c r="AK261" s="514"/>
      <c r="AL261" s="528"/>
      <c r="AM261" s="507"/>
      <c r="AN261" s="514"/>
      <c r="AO261" s="528"/>
      <c r="AP261" s="38"/>
      <c r="AQ261" s="38"/>
      <c r="AR261" s="38"/>
      <c r="AS261" s="38"/>
      <c r="AT261" s="38"/>
      <c r="AU261" s="38"/>
      <c r="AV261" s="38"/>
      <c r="AW261" s="38"/>
      <c r="AX261" s="38"/>
      <c r="AY261" s="38"/>
      <c r="AZ261" s="38"/>
      <c r="BA261" s="38"/>
      <c r="BB261" s="38"/>
      <c r="BC261" s="38"/>
      <c r="BD261" s="38"/>
      <c r="BE261" s="38"/>
      <c r="BF261" s="38"/>
      <c r="BG261" s="38"/>
      <c r="BH261" s="38"/>
      <c r="BI261" s="38"/>
    </row>
    <row r="262" spans="1:61" ht="20.25" customHeight="1">
      <c r="A262" s="36" t="str">
        <f t="shared" si="4"/>
        <v>Carrosserie[...]</v>
      </c>
      <c r="B262" s="507" t="s">
        <v>55</v>
      </c>
      <c r="C262" s="507"/>
      <c r="D262" s="514"/>
      <c r="E262" s="515"/>
      <c r="F262" s="507"/>
      <c r="G262" s="514"/>
      <c r="H262" s="528"/>
      <c r="I262" s="507"/>
      <c r="J262" s="514"/>
      <c r="K262" s="528"/>
      <c r="L262" s="507"/>
      <c r="M262" s="514"/>
      <c r="N262" s="528"/>
      <c r="O262" s="507"/>
      <c r="P262" s="514"/>
      <c r="Q262" s="528"/>
      <c r="R262" s="507"/>
      <c r="S262" s="514"/>
      <c r="T262" s="528"/>
      <c r="U262" s="507"/>
      <c r="V262" s="514"/>
      <c r="W262" s="528"/>
      <c r="X262" s="507"/>
      <c r="Y262" s="514"/>
      <c r="Z262" s="528"/>
      <c r="AA262" s="507"/>
      <c r="AB262" s="514"/>
      <c r="AC262" s="528"/>
      <c r="AD262" s="507"/>
      <c r="AE262" s="514"/>
      <c r="AF262" s="528"/>
      <c r="AG262" s="507"/>
      <c r="AH262" s="514"/>
      <c r="AI262" s="528"/>
      <c r="AJ262" s="507"/>
      <c r="AK262" s="514"/>
      <c r="AL262" s="528"/>
      <c r="AM262" s="507"/>
      <c r="AN262" s="514"/>
      <c r="AO262" s="528"/>
      <c r="AP262" s="38"/>
      <c r="AQ262" s="38"/>
      <c r="AR262" s="38"/>
      <c r="AS262" s="38"/>
      <c r="AT262" s="38"/>
      <c r="AU262" s="38"/>
      <c r="AV262" s="38"/>
      <c r="AW262" s="38"/>
      <c r="AX262" s="38"/>
      <c r="AY262" s="38"/>
      <c r="AZ262" s="38"/>
      <c r="BA262" s="38"/>
      <c r="BB262" s="38"/>
      <c r="BC262" s="38"/>
      <c r="BD262" s="38"/>
      <c r="BE262" s="38"/>
      <c r="BF262" s="38"/>
      <c r="BG262" s="38"/>
      <c r="BH262" s="38"/>
      <c r="BI262" s="38"/>
    </row>
    <row r="263" spans="1:61" ht="20.25" customHeight="1">
      <c r="A263" s="36" t="str">
        <f t="shared" si="4"/>
        <v>Carrosserie[...]</v>
      </c>
      <c r="B263" s="507" t="s">
        <v>55</v>
      </c>
      <c r="C263" s="507"/>
      <c r="D263" s="514"/>
      <c r="E263" s="515"/>
      <c r="F263" s="507"/>
      <c r="G263" s="514"/>
      <c r="H263" s="528"/>
      <c r="I263" s="507"/>
      <c r="J263" s="514"/>
      <c r="K263" s="528"/>
      <c r="L263" s="507"/>
      <c r="M263" s="514"/>
      <c r="N263" s="528"/>
      <c r="O263" s="507"/>
      <c r="P263" s="514"/>
      <c r="Q263" s="528"/>
      <c r="R263" s="507"/>
      <c r="S263" s="514"/>
      <c r="T263" s="528"/>
      <c r="U263" s="507"/>
      <c r="V263" s="514"/>
      <c r="W263" s="528"/>
      <c r="X263" s="507"/>
      <c r="Y263" s="514"/>
      <c r="Z263" s="528"/>
      <c r="AA263" s="507"/>
      <c r="AB263" s="514"/>
      <c r="AC263" s="528"/>
      <c r="AD263" s="507"/>
      <c r="AE263" s="514"/>
      <c r="AF263" s="528"/>
      <c r="AG263" s="507"/>
      <c r="AH263" s="514"/>
      <c r="AI263" s="528"/>
      <c r="AJ263" s="507"/>
      <c r="AK263" s="514"/>
      <c r="AL263" s="528"/>
      <c r="AM263" s="507"/>
      <c r="AN263" s="514"/>
      <c r="AO263" s="528"/>
      <c r="AP263" s="38"/>
      <c r="AQ263" s="38"/>
      <c r="AR263" s="38"/>
      <c r="AS263" s="38"/>
      <c r="AT263" s="38"/>
      <c r="AU263" s="38"/>
      <c r="AV263" s="38"/>
      <c r="AW263" s="38"/>
      <c r="AX263" s="38"/>
      <c r="AY263" s="38"/>
      <c r="AZ263" s="38"/>
      <c r="BA263" s="38"/>
      <c r="BB263" s="38"/>
      <c r="BC263" s="38"/>
      <c r="BD263" s="38"/>
      <c r="BE263" s="38"/>
      <c r="BF263" s="38"/>
      <c r="BG263" s="38"/>
      <c r="BH263" s="38"/>
      <c r="BI263" s="38"/>
    </row>
    <row r="264" spans="1:61" ht="15.75" customHeight="1">
      <c r="A264" s="36" t="str">
        <f t="shared" si="4"/>
        <v>CarrosserieSalaires en absences</v>
      </c>
      <c r="B264" s="776" t="s">
        <v>120</v>
      </c>
      <c r="C264" s="507"/>
      <c r="D264" s="514"/>
      <c r="E264" s="515"/>
      <c r="F264" s="507"/>
      <c r="G264" s="514"/>
      <c r="H264" s="528"/>
      <c r="I264" s="507"/>
      <c r="J264" s="514"/>
      <c r="K264" s="528"/>
      <c r="L264" s="507"/>
      <c r="M264" s="514"/>
      <c r="N264" s="528"/>
      <c r="O264" s="507"/>
      <c r="P264" s="514"/>
      <c r="Q264" s="528"/>
      <c r="R264" s="507"/>
      <c r="S264" s="514"/>
      <c r="T264" s="528"/>
      <c r="U264" s="507"/>
      <c r="V264" s="514"/>
      <c r="W264" s="528"/>
      <c r="X264" s="507"/>
      <c r="Y264" s="514"/>
      <c r="Z264" s="528"/>
      <c r="AA264" s="507"/>
      <c r="AB264" s="514"/>
      <c r="AC264" s="528"/>
      <c r="AD264" s="507"/>
      <c r="AE264" s="514"/>
      <c r="AF264" s="528"/>
      <c r="AG264" s="507"/>
      <c r="AH264" s="514"/>
      <c r="AI264" s="528"/>
      <c r="AJ264" s="507"/>
      <c r="AK264" s="514"/>
      <c r="AL264" s="528"/>
      <c r="AM264" s="507"/>
      <c r="AN264" s="514"/>
      <c r="AO264" s="528"/>
      <c r="AP264" s="38"/>
      <c r="AQ264" s="38"/>
      <c r="AR264" s="38"/>
      <c r="AS264" s="38"/>
      <c r="AT264" s="38"/>
      <c r="AU264" s="38"/>
      <c r="AV264" s="38"/>
      <c r="AW264" s="38"/>
      <c r="AX264" s="38"/>
      <c r="AY264" s="38"/>
      <c r="AZ264" s="38"/>
      <c r="BA264" s="38"/>
      <c r="BB264" s="38"/>
      <c r="BC264" s="38"/>
      <c r="BD264" s="38"/>
      <c r="BE264" s="38"/>
      <c r="BF264" s="38"/>
      <c r="BG264" s="38"/>
      <c r="BH264" s="38"/>
      <c r="BI264" s="38"/>
    </row>
    <row r="265" spans="1:61" ht="15.75" customHeight="1">
      <c r="A265" s="36" t="str">
        <f t="shared" si="4"/>
        <v>CarrosserieDéduction à la source</v>
      </c>
      <c r="B265" s="775" t="s">
        <v>121</v>
      </c>
      <c r="C265" s="759"/>
      <c r="D265" s="777"/>
      <c r="E265" s="778"/>
      <c r="F265" s="759"/>
      <c r="G265" s="777"/>
      <c r="H265" s="779"/>
      <c r="I265" s="759"/>
      <c r="J265" s="777"/>
      <c r="K265" s="779"/>
      <c r="L265" s="759"/>
      <c r="M265" s="777"/>
      <c r="N265" s="779"/>
      <c r="O265" s="759"/>
      <c r="P265" s="777"/>
      <c r="Q265" s="779"/>
      <c r="R265" s="759"/>
      <c r="S265" s="777"/>
      <c r="T265" s="779"/>
      <c r="U265" s="759"/>
      <c r="V265" s="777"/>
      <c r="W265" s="779"/>
      <c r="X265" s="759"/>
      <c r="Y265" s="777"/>
      <c r="Z265" s="779"/>
      <c r="AA265" s="759"/>
      <c r="AB265" s="777"/>
      <c r="AC265" s="779"/>
      <c r="AD265" s="759"/>
      <c r="AE265" s="777"/>
      <c r="AF265" s="779"/>
      <c r="AG265" s="759"/>
      <c r="AH265" s="777"/>
      <c r="AI265" s="779"/>
      <c r="AJ265" s="759"/>
      <c r="AK265" s="777"/>
      <c r="AL265" s="779"/>
      <c r="AM265" s="759"/>
      <c r="AN265" s="777"/>
      <c r="AO265" s="779"/>
      <c r="AP265" s="38"/>
      <c r="AQ265" s="38"/>
      <c r="AR265" s="38"/>
      <c r="AS265" s="38"/>
      <c r="AT265" s="38"/>
      <c r="AU265" s="38"/>
      <c r="AV265" s="38"/>
      <c r="AW265" s="38"/>
      <c r="AX265" s="38"/>
      <c r="AY265" s="38"/>
      <c r="AZ265" s="38"/>
      <c r="BA265" s="38"/>
      <c r="BB265" s="38"/>
      <c r="BC265" s="38"/>
      <c r="BD265" s="38"/>
      <c r="BE265" s="38"/>
      <c r="BF265" s="38"/>
      <c r="BG265" s="38"/>
      <c r="BH265" s="38"/>
      <c r="BI265" s="38"/>
    </row>
    <row r="266" spans="1:61" ht="15.75" customHeight="1">
      <c r="A266" s="36" t="str">
        <f t="shared" si="4"/>
        <v>CarrosserieBénéfices marginaux</v>
      </c>
      <c r="B266" s="780" t="s">
        <v>122</v>
      </c>
      <c r="C266" s="507"/>
      <c r="D266" s="514"/>
      <c r="E266" s="515"/>
      <c r="F266" s="507"/>
      <c r="G266" s="514"/>
      <c r="H266" s="528"/>
      <c r="I266" s="507"/>
      <c r="J266" s="514"/>
      <c r="K266" s="528"/>
      <c r="L266" s="507"/>
      <c r="M266" s="514"/>
      <c r="N266" s="528"/>
      <c r="O266" s="507"/>
      <c r="P266" s="514"/>
      <c r="Q266" s="528"/>
      <c r="R266" s="507"/>
      <c r="S266" s="514"/>
      <c r="T266" s="528"/>
      <c r="U266" s="507"/>
      <c r="V266" s="514"/>
      <c r="W266" s="528"/>
      <c r="X266" s="507"/>
      <c r="Y266" s="514"/>
      <c r="Z266" s="528"/>
      <c r="AA266" s="507"/>
      <c r="AB266" s="514"/>
      <c r="AC266" s="528"/>
      <c r="AD266" s="507"/>
      <c r="AE266" s="514"/>
      <c r="AF266" s="528"/>
      <c r="AG266" s="507"/>
      <c r="AH266" s="514"/>
      <c r="AI266" s="528"/>
      <c r="AJ266" s="507"/>
      <c r="AK266" s="514"/>
      <c r="AL266" s="528"/>
      <c r="AM266" s="507"/>
      <c r="AN266" s="514"/>
      <c r="AO266" s="528"/>
      <c r="AP266" s="38"/>
      <c r="AQ266" s="38"/>
      <c r="AR266" s="38"/>
      <c r="AS266" s="38"/>
      <c r="AT266" s="38"/>
      <c r="AU266" s="38"/>
      <c r="AV266" s="38"/>
      <c r="AW266" s="38"/>
      <c r="AX266" s="38"/>
      <c r="AY266" s="38"/>
      <c r="AZ266" s="38"/>
      <c r="BA266" s="38"/>
      <c r="BB266" s="38"/>
      <c r="BC266" s="38"/>
      <c r="BD266" s="38"/>
      <c r="BE266" s="38"/>
      <c r="BF266" s="38"/>
      <c r="BG266" s="38"/>
      <c r="BH266" s="38"/>
      <c r="BI266" s="38"/>
    </row>
    <row r="267" spans="1:61" ht="15.75" customHeight="1">
      <c r="A267" s="36" t="str">
        <f t="shared" si="4"/>
        <v>CarrosserieCsst</v>
      </c>
      <c r="B267" s="775" t="s">
        <v>123</v>
      </c>
      <c r="C267" s="507"/>
      <c r="D267" s="514"/>
      <c r="E267" s="515"/>
      <c r="F267" s="507"/>
      <c r="G267" s="514"/>
      <c r="H267" s="528"/>
      <c r="I267" s="507"/>
      <c r="J267" s="514"/>
      <c r="K267" s="528"/>
      <c r="L267" s="507"/>
      <c r="M267" s="514"/>
      <c r="N267" s="528"/>
      <c r="O267" s="507"/>
      <c r="P267" s="514"/>
      <c r="Q267" s="528"/>
      <c r="R267" s="507"/>
      <c r="S267" s="514"/>
      <c r="T267" s="528"/>
      <c r="U267" s="507"/>
      <c r="V267" s="514"/>
      <c r="W267" s="528"/>
      <c r="X267" s="507"/>
      <c r="Y267" s="514"/>
      <c r="Z267" s="528"/>
      <c r="AA267" s="507"/>
      <c r="AB267" s="514"/>
      <c r="AC267" s="528"/>
      <c r="AD267" s="507"/>
      <c r="AE267" s="514"/>
      <c r="AF267" s="528"/>
      <c r="AG267" s="507"/>
      <c r="AH267" s="514"/>
      <c r="AI267" s="528"/>
      <c r="AJ267" s="507"/>
      <c r="AK267" s="514"/>
      <c r="AL267" s="528"/>
      <c r="AM267" s="507"/>
      <c r="AN267" s="514"/>
      <c r="AO267" s="528"/>
      <c r="AP267" s="38"/>
      <c r="AQ267" s="38"/>
      <c r="AR267" s="38"/>
      <c r="AS267" s="38"/>
      <c r="AT267" s="38"/>
      <c r="AU267" s="38"/>
      <c r="AV267" s="38"/>
      <c r="AW267" s="38"/>
      <c r="AX267" s="38"/>
      <c r="AY267" s="38"/>
      <c r="AZ267" s="38"/>
      <c r="BA267" s="38"/>
      <c r="BB267" s="38"/>
      <c r="BC267" s="38"/>
      <c r="BD267" s="38"/>
      <c r="BE267" s="38"/>
      <c r="BF267" s="38"/>
      <c r="BG267" s="38"/>
      <c r="BH267" s="38"/>
      <c r="BI267" s="38"/>
    </row>
    <row r="268" spans="1:61" ht="20.25" customHeight="1">
      <c r="A268" s="36" t="str">
        <f t="shared" si="4"/>
        <v>Carrosserie[...]</v>
      </c>
      <c r="B268" s="507" t="s">
        <v>55</v>
      </c>
      <c r="C268" s="533"/>
      <c r="D268" s="534"/>
      <c r="E268" s="531"/>
      <c r="F268" s="533"/>
      <c r="G268" s="534"/>
      <c r="H268" s="531"/>
      <c r="I268" s="533"/>
      <c r="J268" s="534"/>
      <c r="K268" s="531"/>
      <c r="L268" s="533"/>
      <c r="M268" s="534"/>
      <c r="N268" s="531"/>
      <c r="O268" s="533"/>
      <c r="P268" s="534"/>
      <c r="Q268" s="531"/>
      <c r="R268" s="533"/>
      <c r="S268" s="534"/>
      <c r="T268" s="531"/>
      <c r="U268" s="533"/>
      <c r="V268" s="534"/>
      <c r="W268" s="531"/>
      <c r="X268" s="533"/>
      <c r="Y268" s="534"/>
      <c r="Z268" s="531"/>
      <c r="AA268" s="533"/>
      <c r="AB268" s="534"/>
      <c r="AC268" s="531"/>
      <c r="AD268" s="533"/>
      <c r="AE268" s="534"/>
      <c r="AF268" s="531"/>
      <c r="AG268" s="533"/>
      <c r="AH268" s="534"/>
      <c r="AI268" s="531"/>
      <c r="AJ268" s="533"/>
      <c r="AK268" s="534"/>
      <c r="AL268" s="531"/>
      <c r="AM268" s="533"/>
      <c r="AN268" s="534"/>
      <c r="AO268" s="531"/>
      <c r="AP268" s="38"/>
      <c r="AQ268" s="38"/>
      <c r="AR268" s="38"/>
      <c r="AS268" s="38"/>
      <c r="AT268" s="38"/>
      <c r="AU268" s="38"/>
      <c r="AV268" s="38"/>
      <c r="AW268" s="38"/>
      <c r="AX268" s="38"/>
      <c r="AY268" s="38"/>
      <c r="AZ268" s="38"/>
      <c r="BA268" s="38"/>
      <c r="BB268" s="38"/>
      <c r="BC268" s="38"/>
      <c r="BD268" s="38"/>
      <c r="BE268" s="38"/>
      <c r="BF268" s="38"/>
      <c r="BG268" s="38"/>
      <c r="BH268" s="38"/>
      <c r="BI268" s="38"/>
    </row>
    <row r="269" spans="1:61" ht="15.75" customHeight="1">
      <c r="A269" s="36" t="str">
        <f t="shared" si="4"/>
        <v>CarrosserieTOTAL PERSONNEL</v>
      </c>
      <c r="B269" s="771" t="s">
        <v>124</v>
      </c>
      <c r="C269" s="772"/>
      <c r="D269" s="773"/>
      <c r="E269" s="774"/>
      <c r="F269" s="772"/>
      <c r="G269" s="773"/>
      <c r="H269" s="774"/>
      <c r="I269" s="772"/>
      <c r="J269" s="773"/>
      <c r="K269" s="774"/>
      <c r="L269" s="772"/>
      <c r="M269" s="773"/>
      <c r="N269" s="774"/>
      <c r="O269" s="772"/>
      <c r="P269" s="773"/>
      <c r="Q269" s="774"/>
      <c r="R269" s="772"/>
      <c r="S269" s="773"/>
      <c r="T269" s="774"/>
      <c r="U269" s="772"/>
      <c r="V269" s="773"/>
      <c r="W269" s="774"/>
      <c r="X269" s="772"/>
      <c r="Y269" s="773"/>
      <c r="Z269" s="774"/>
      <c r="AA269" s="772"/>
      <c r="AB269" s="773"/>
      <c r="AC269" s="774"/>
      <c r="AD269" s="772"/>
      <c r="AE269" s="773"/>
      <c r="AF269" s="774"/>
      <c r="AG269" s="772"/>
      <c r="AH269" s="773"/>
      <c r="AI269" s="774"/>
      <c r="AJ269" s="772"/>
      <c r="AK269" s="773"/>
      <c r="AL269" s="774"/>
      <c r="AM269" s="772"/>
      <c r="AN269" s="773"/>
      <c r="AO269" s="774"/>
      <c r="AP269" s="38"/>
      <c r="AQ269" s="38"/>
      <c r="AR269" s="38"/>
      <c r="AS269" s="38"/>
      <c r="AT269" s="38"/>
      <c r="AU269" s="38"/>
      <c r="AV269" s="38"/>
      <c r="AW269" s="38"/>
      <c r="AX269" s="38"/>
      <c r="AY269" s="38"/>
      <c r="AZ269" s="38"/>
      <c r="BA269" s="38"/>
      <c r="BB269" s="38"/>
      <c r="BC269" s="38"/>
      <c r="BD269" s="38"/>
      <c r="BE269" s="38"/>
      <c r="BF269" s="38"/>
      <c r="BG269" s="38"/>
      <c r="BH269" s="38"/>
      <c r="BI269" s="38"/>
    </row>
    <row r="270" spans="1:61" ht="15.75" customHeight="1">
      <c r="A270" s="36" t="str">
        <f t="shared" si="4"/>
        <v>CarrosseriePublicité 2</v>
      </c>
      <c r="B270" s="814" t="s">
        <v>125</v>
      </c>
      <c r="C270" s="507"/>
      <c r="D270" s="514"/>
      <c r="E270" s="515"/>
      <c r="F270" s="507"/>
      <c r="G270" s="514"/>
      <c r="H270" s="528"/>
      <c r="I270" s="507"/>
      <c r="J270" s="514"/>
      <c r="K270" s="528"/>
      <c r="L270" s="507"/>
      <c r="M270" s="514"/>
      <c r="N270" s="528"/>
      <c r="O270" s="507"/>
      <c r="P270" s="514"/>
      <c r="Q270" s="528"/>
      <c r="R270" s="507"/>
      <c r="S270" s="514"/>
      <c r="T270" s="528"/>
      <c r="U270" s="507"/>
      <c r="V270" s="514"/>
      <c r="W270" s="528"/>
      <c r="X270" s="507"/>
      <c r="Y270" s="514"/>
      <c r="Z270" s="528"/>
      <c r="AA270" s="507"/>
      <c r="AB270" s="514"/>
      <c r="AC270" s="528"/>
      <c r="AD270" s="507"/>
      <c r="AE270" s="514"/>
      <c r="AF270" s="528"/>
      <c r="AG270" s="507"/>
      <c r="AH270" s="514"/>
      <c r="AI270" s="528"/>
      <c r="AJ270" s="507"/>
      <c r="AK270" s="514"/>
      <c r="AL270" s="528"/>
      <c r="AM270" s="507"/>
      <c r="AN270" s="514"/>
      <c r="AO270" s="528"/>
      <c r="AP270" s="38"/>
      <c r="AQ270" s="38"/>
      <c r="AR270" s="38"/>
      <c r="AS270" s="38"/>
      <c r="AT270" s="38"/>
      <c r="AU270" s="38"/>
      <c r="AV270" s="38"/>
      <c r="AW270" s="38"/>
      <c r="AX270" s="38"/>
      <c r="AY270" s="38"/>
      <c r="AZ270" s="38"/>
      <c r="BA270" s="38"/>
      <c r="BB270" s="38"/>
      <c r="BC270" s="38"/>
      <c r="BD270" s="38"/>
      <c r="BE270" s="38"/>
      <c r="BF270" s="38"/>
      <c r="BG270" s="38"/>
      <c r="BH270" s="38"/>
      <c r="BI270" s="38"/>
    </row>
    <row r="271" spans="1:61" ht="15.75" customHeight="1">
      <c r="A271" s="36" t="str">
        <f t="shared" si="4"/>
        <v>CarrosserieService gratuit 2</v>
      </c>
      <c r="B271" s="775" t="s">
        <v>126</v>
      </c>
      <c r="C271" s="507"/>
      <c r="D271" s="514"/>
      <c r="E271" s="515"/>
      <c r="F271" s="507"/>
      <c r="G271" s="514"/>
      <c r="H271" s="528"/>
      <c r="I271" s="507"/>
      <c r="J271" s="514"/>
      <c r="K271" s="528"/>
      <c r="L271" s="507"/>
      <c r="M271" s="514"/>
      <c r="N271" s="528"/>
      <c r="O271" s="507"/>
      <c r="P271" s="514"/>
      <c r="Q271" s="528"/>
      <c r="R271" s="507"/>
      <c r="S271" s="514"/>
      <c r="T271" s="528"/>
      <c r="U271" s="507"/>
      <c r="V271" s="514"/>
      <c r="W271" s="528"/>
      <c r="X271" s="507"/>
      <c r="Y271" s="514"/>
      <c r="Z271" s="528"/>
      <c r="AA271" s="507"/>
      <c r="AB271" s="514"/>
      <c r="AC271" s="528"/>
      <c r="AD271" s="507"/>
      <c r="AE271" s="514"/>
      <c r="AF271" s="528"/>
      <c r="AG271" s="507"/>
      <c r="AH271" s="514"/>
      <c r="AI271" s="528"/>
      <c r="AJ271" s="507"/>
      <c r="AK271" s="514"/>
      <c r="AL271" s="528"/>
      <c r="AM271" s="507"/>
      <c r="AN271" s="514"/>
      <c r="AO271" s="528"/>
      <c r="AP271" s="38"/>
      <c r="AQ271" s="38"/>
      <c r="AR271" s="38"/>
      <c r="AS271" s="38"/>
      <c r="AT271" s="38"/>
      <c r="AU271" s="38"/>
      <c r="AV271" s="38"/>
      <c r="AW271" s="38"/>
      <c r="AX271" s="38"/>
      <c r="AY271" s="38"/>
      <c r="AZ271" s="38"/>
      <c r="BA271" s="38"/>
      <c r="BB271" s="38"/>
      <c r="BC271" s="38"/>
      <c r="BD271" s="38"/>
      <c r="BE271" s="38"/>
      <c r="BF271" s="38"/>
      <c r="BG271" s="38"/>
      <c r="BH271" s="38"/>
      <c r="BI271" s="38"/>
    </row>
    <row r="272" spans="1:61" ht="15.75" customHeight="1">
      <c r="A272" s="36" t="str">
        <f t="shared" si="4"/>
        <v>CarrosserieFrais véhicules de cie</v>
      </c>
      <c r="B272" s="776" t="s">
        <v>127</v>
      </c>
      <c r="C272" s="533"/>
      <c r="D272" s="534"/>
      <c r="E272" s="531"/>
      <c r="F272" s="533"/>
      <c r="G272" s="534"/>
      <c r="H272" s="532"/>
      <c r="I272" s="533"/>
      <c r="J272" s="534"/>
      <c r="K272" s="532"/>
      <c r="L272" s="533"/>
      <c r="M272" s="534"/>
      <c r="N272" s="532"/>
      <c r="O272" s="533"/>
      <c r="P272" s="534"/>
      <c r="Q272" s="532"/>
      <c r="R272" s="533"/>
      <c r="S272" s="534"/>
      <c r="T272" s="532"/>
      <c r="U272" s="533"/>
      <c r="V272" s="534"/>
      <c r="W272" s="532"/>
      <c r="X272" s="533"/>
      <c r="Y272" s="534"/>
      <c r="Z272" s="532"/>
      <c r="AA272" s="533"/>
      <c r="AB272" s="534"/>
      <c r="AC272" s="532"/>
      <c r="AD272" s="533"/>
      <c r="AE272" s="534"/>
      <c r="AF272" s="532"/>
      <c r="AG272" s="533"/>
      <c r="AH272" s="534"/>
      <c r="AI272" s="532"/>
      <c r="AJ272" s="533"/>
      <c r="AK272" s="534"/>
      <c r="AL272" s="532"/>
      <c r="AM272" s="533"/>
      <c r="AN272" s="534"/>
      <c r="AO272" s="532"/>
      <c r="AP272" s="38"/>
      <c r="AQ272" s="38"/>
      <c r="AR272" s="38"/>
      <c r="AS272" s="38"/>
      <c r="AT272" s="38"/>
      <c r="AU272" s="38"/>
      <c r="AV272" s="38"/>
      <c r="AW272" s="38"/>
      <c r="AX272" s="38"/>
      <c r="AY272" s="38"/>
      <c r="AZ272" s="38"/>
      <c r="BA272" s="38"/>
      <c r="BB272" s="38"/>
      <c r="BC272" s="38"/>
      <c r="BD272" s="38"/>
      <c r="BE272" s="38"/>
      <c r="BF272" s="38"/>
      <c r="BG272" s="38"/>
      <c r="BH272" s="38"/>
      <c r="BI272" s="38"/>
    </row>
    <row r="273" spans="1:61" ht="15.75" customHeight="1">
      <c r="A273" s="36" t="str">
        <f t="shared" si="4"/>
        <v>CarrosserieInformatique</v>
      </c>
      <c r="B273" s="775" t="s">
        <v>128</v>
      </c>
      <c r="C273" s="507"/>
      <c r="D273" s="514"/>
      <c r="E273" s="515"/>
      <c r="F273" s="507"/>
      <c r="G273" s="514"/>
      <c r="H273" s="528"/>
      <c r="I273" s="507"/>
      <c r="J273" s="514"/>
      <c r="K273" s="528"/>
      <c r="L273" s="507"/>
      <c r="M273" s="514"/>
      <c r="N273" s="528"/>
      <c r="O273" s="507"/>
      <c r="P273" s="514"/>
      <c r="Q273" s="528"/>
      <c r="R273" s="507"/>
      <c r="S273" s="514"/>
      <c r="T273" s="528"/>
      <c r="U273" s="507"/>
      <c r="V273" s="514"/>
      <c r="W273" s="528"/>
      <c r="X273" s="507"/>
      <c r="Y273" s="514"/>
      <c r="Z273" s="528"/>
      <c r="AA273" s="507"/>
      <c r="AB273" s="514"/>
      <c r="AC273" s="528"/>
      <c r="AD273" s="507"/>
      <c r="AE273" s="514"/>
      <c r="AF273" s="528"/>
      <c r="AG273" s="507"/>
      <c r="AH273" s="514"/>
      <c r="AI273" s="528"/>
      <c r="AJ273" s="507"/>
      <c r="AK273" s="514"/>
      <c r="AL273" s="528"/>
      <c r="AM273" s="507"/>
      <c r="AN273" s="514"/>
      <c r="AO273" s="528"/>
      <c r="AP273" s="38"/>
      <c r="AQ273" s="38"/>
      <c r="AR273" s="38"/>
      <c r="AS273" s="38"/>
      <c r="AT273" s="38"/>
      <c r="AU273" s="38"/>
      <c r="AV273" s="38"/>
      <c r="AW273" s="38"/>
      <c r="AX273" s="38"/>
      <c r="AY273" s="38"/>
      <c r="AZ273" s="38"/>
      <c r="BA273" s="38"/>
      <c r="BB273" s="38"/>
      <c r="BC273" s="38"/>
      <c r="BD273" s="38"/>
      <c r="BE273" s="38"/>
      <c r="BF273" s="38"/>
      <c r="BG273" s="38"/>
      <c r="BH273" s="38"/>
      <c r="BI273" s="38"/>
    </row>
    <row r="274" spans="1:61" ht="15.75" customHeight="1">
      <c r="A274" s="36" t="str">
        <f t="shared" si="4"/>
        <v>CarrosserieFrais de déplacement</v>
      </c>
      <c r="B274" s="775" t="s">
        <v>129</v>
      </c>
      <c r="C274" s="507"/>
      <c r="D274" s="514"/>
      <c r="E274" s="515"/>
      <c r="F274" s="507"/>
      <c r="G274" s="514"/>
      <c r="H274" s="528"/>
      <c r="I274" s="507"/>
      <c r="J274" s="514"/>
      <c r="K274" s="528"/>
      <c r="L274" s="507"/>
      <c r="M274" s="514"/>
      <c r="N274" s="528"/>
      <c r="O274" s="507"/>
      <c r="P274" s="514"/>
      <c r="Q274" s="528"/>
      <c r="R274" s="507"/>
      <c r="S274" s="514"/>
      <c r="T274" s="528"/>
      <c r="U274" s="507"/>
      <c r="V274" s="514"/>
      <c r="W274" s="528"/>
      <c r="X274" s="507"/>
      <c r="Y274" s="514"/>
      <c r="Z274" s="528"/>
      <c r="AA274" s="507"/>
      <c r="AB274" s="514"/>
      <c r="AC274" s="528"/>
      <c r="AD274" s="507"/>
      <c r="AE274" s="514"/>
      <c r="AF274" s="528"/>
      <c r="AG274" s="507"/>
      <c r="AH274" s="514"/>
      <c r="AI274" s="528"/>
      <c r="AJ274" s="507"/>
      <c r="AK274" s="514"/>
      <c r="AL274" s="528"/>
      <c r="AM274" s="507"/>
      <c r="AN274" s="514"/>
      <c r="AO274" s="528"/>
      <c r="AP274" s="38"/>
      <c r="AQ274" s="38"/>
      <c r="AR274" s="38"/>
      <c r="AS274" s="38"/>
      <c r="AT274" s="38"/>
      <c r="AU274" s="38"/>
      <c r="AV274" s="38"/>
      <c r="AW274" s="38"/>
      <c r="AX274" s="38"/>
      <c r="AY274" s="38"/>
      <c r="AZ274" s="38"/>
      <c r="BA274" s="38"/>
      <c r="BB274" s="38"/>
      <c r="BC274" s="38"/>
      <c r="BD274" s="38"/>
      <c r="BE274" s="38"/>
      <c r="BF274" s="38"/>
      <c r="BG274" s="38"/>
      <c r="BH274" s="38"/>
      <c r="BI274" s="38"/>
    </row>
    <row r="275" spans="1:61" ht="15.75" customHeight="1">
      <c r="A275" s="36" t="str">
        <f t="shared" si="4"/>
        <v>CarrosserieServices extérieurs</v>
      </c>
      <c r="B275" s="776" t="s">
        <v>130</v>
      </c>
      <c r="C275" s="533"/>
      <c r="D275" s="534"/>
      <c r="E275" s="531"/>
      <c r="F275" s="533"/>
      <c r="G275" s="534"/>
      <c r="H275" s="532"/>
      <c r="I275" s="533"/>
      <c r="J275" s="534"/>
      <c r="K275" s="532"/>
      <c r="L275" s="533"/>
      <c r="M275" s="534"/>
      <c r="N275" s="532"/>
      <c r="O275" s="533"/>
      <c r="P275" s="534"/>
      <c r="Q275" s="532"/>
      <c r="R275" s="533"/>
      <c r="S275" s="534"/>
      <c r="T275" s="532"/>
      <c r="U275" s="533"/>
      <c r="V275" s="534"/>
      <c r="W275" s="532"/>
      <c r="X275" s="533"/>
      <c r="Y275" s="534"/>
      <c r="Z275" s="532"/>
      <c r="AA275" s="533"/>
      <c r="AB275" s="534"/>
      <c r="AC275" s="532"/>
      <c r="AD275" s="533"/>
      <c r="AE275" s="534"/>
      <c r="AF275" s="532"/>
      <c r="AG275" s="533"/>
      <c r="AH275" s="534"/>
      <c r="AI275" s="532"/>
      <c r="AJ275" s="533"/>
      <c r="AK275" s="534"/>
      <c r="AL275" s="532"/>
      <c r="AM275" s="533"/>
      <c r="AN275" s="534"/>
      <c r="AO275" s="532"/>
      <c r="AP275" s="38"/>
      <c r="AQ275" s="38"/>
      <c r="AR275" s="38"/>
      <c r="AS275" s="38"/>
      <c r="AT275" s="38"/>
      <c r="AU275" s="38"/>
      <c r="AV275" s="38"/>
      <c r="AW275" s="38"/>
      <c r="AX275" s="38"/>
      <c r="AY275" s="38"/>
      <c r="AZ275" s="38"/>
      <c r="BA275" s="38"/>
      <c r="BB275" s="38"/>
      <c r="BC275" s="38"/>
      <c r="BD275" s="38"/>
      <c r="BE275" s="38"/>
      <c r="BF275" s="38"/>
      <c r="BG275" s="38"/>
      <c r="BH275" s="38"/>
      <c r="BI275" s="38"/>
    </row>
    <row r="276" spans="1:61" ht="15.75" customHeight="1">
      <c r="A276" s="36" t="str">
        <f t="shared" si="4"/>
        <v>CarrosserieFournitures d'atelier</v>
      </c>
      <c r="B276" s="775" t="s">
        <v>483</v>
      </c>
      <c r="C276" s="507"/>
      <c r="D276" s="514"/>
      <c r="E276" s="515"/>
      <c r="F276" s="507"/>
      <c r="G276" s="514"/>
      <c r="H276" s="528"/>
      <c r="I276" s="507"/>
      <c r="J276" s="514"/>
      <c r="K276" s="528"/>
      <c r="L276" s="507"/>
      <c r="M276" s="514"/>
      <c r="N276" s="528"/>
      <c r="O276" s="507"/>
      <c r="P276" s="514"/>
      <c r="Q276" s="528"/>
      <c r="R276" s="507"/>
      <c r="S276" s="514"/>
      <c r="T276" s="528"/>
      <c r="U276" s="507"/>
      <c r="V276" s="514"/>
      <c r="W276" s="528"/>
      <c r="X276" s="507"/>
      <c r="Y276" s="514"/>
      <c r="Z276" s="528"/>
      <c r="AA276" s="507"/>
      <c r="AB276" s="514"/>
      <c r="AC276" s="528"/>
      <c r="AD276" s="507"/>
      <c r="AE276" s="514"/>
      <c r="AF276" s="528"/>
      <c r="AG276" s="507"/>
      <c r="AH276" s="514"/>
      <c r="AI276" s="528"/>
      <c r="AJ276" s="507"/>
      <c r="AK276" s="514"/>
      <c r="AL276" s="528"/>
      <c r="AM276" s="507"/>
      <c r="AN276" s="514"/>
      <c r="AO276" s="528"/>
      <c r="AP276" s="38"/>
      <c r="AQ276" s="38"/>
      <c r="AR276" s="38"/>
      <c r="AS276" s="38"/>
      <c r="AT276" s="38"/>
      <c r="AU276" s="38"/>
      <c r="AV276" s="38"/>
      <c r="AW276" s="38"/>
      <c r="AX276" s="38"/>
      <c r="AY276" s="38"/>
      <c r="AZ276" s="38"/>
      <c r="BA276" s="38"/>
      <c r="BB276" s="38"/>
      <c r="BC276" s="38"/>
      <c r="BD276" s="38"/>
      <c r="BE276" s="38"/>
      <c r="BF276" s="38"/>
      <c r="BG276" s="38"/>
      <c r="BH276" s="38"/>
      <c r="BI276" s="38"/>
    </row>
    <row r="277" spans="1:61" ht="15.75" customHeight="1">
      <c r="A277" s="36" t="str">
        <f t="shared" ref="A277:A292" si="5">+$C$239&amp;B277</f>
        <v>CarrosserieFournitures autres</v>
      </c>
      <c r="B277" s="775" t="s">
        <v>131</v>
      </c>
      <c r="C277" s="507"/>
      <c r="D277" s="514"/>
      <c r="E277" s="515"/>
      <c r="F277" s="507"/>
      <c r="G277" s="514"/>
      <c r="H277" s="528"/>
      <c r="I277" s="507"/>
      <c r="J277" s="514"/>
      <c r="K277" s="528"/>
      <c r="L277" s="507"/>
      <c r="M277" s="514"/>
      <c r="N277" s="528"/>
      <c r="O277" s="507"/>
      <c r="P277" s="514"/>
      <c r="Q277" s="528"/>
      <c r="R277" s="507"/>
      <c r="S277" s="514"/>
      <c r="T277" s="528"/>
      <c r="U277" s="507"/>
      <c r="V277" s="514"/>
      <c r="W277" s="528"/>
      <c r="X277" s="507"/>
      <c r="Y277" s="514"/>
      <c r="Z277" s="528"/>
      <c r="AA277" s="507"/>
      <c r="AB277" s="514"/>
      <c r="AC277" s="528"/>
      <c r="AD277" s="507"/>
      <c r="AE277" s="514"/>
      <c r="AF277" s="528"/>
      <c r="AG277" s="507"/>
      <c r="AH277" s="514"/>
      <c r="AI277" s="528"/>
      <c r="AJ277" s="507"/>
      <c r="AK277" s="514"/>
      <c r="AL277" s="528"/>
      <c r="AM277" s="507"/>
      <c r="AN277" s="514"/>
      <c r="AO277" s="528"/>
      <c r="AP277" s="38"/>
      <c r="AQ277" s="38"/>
      <c r="AR277" s="38"/>
      <c r="AS277" s="38"/>
      <c r="AT277" s="38"/>
      <c r="AU277" s="38"/>
      <c r="AV277" s="38"/>
      <c r="AW277" s="38"/>
      <c r="AX277" s="38"/>
      <c r="AY277" s="38"/>
      <c r="AZ277" s="38"/>
      <c r="BA277" s="38"/>
      <c r="BB277" s="38"/>
      <c r="BC277" s="38"/>
      <c r="BD277" s="38"/>
      <c r="BE277" s="38"/>
      <c r="BF277" s="38"/>
      <c r="BG277" s="38"/>
      <c r="BH277" s="38"/>
      <c r="BI277" s="38"/>
    </row>
    <row r="278" spans="1:61" ht="15.75" customHeight="1">
      <c r="A278" s="36" t="str">
        <f t="shared" si="5"/>
        <v>CarrosserieUniformes</v>
      </c>
      <c r="B278" s="775" t="s">
        <v>132</v>
      </c>
      <c r="C278" s="507"/>
      <c r="D278" s="514"/>
      <c r="E278" s="515"/>
      <c r="F278" s="507"/>
      <c r="G278" s="514"/>
      <c r="H278" s="528"/>
      <c r="I278" s="507"/>
      <c r="J278" s="514"/>
      <c r="K278" s="528"/>
      <c r="L278" s="507"/>
      <c r="M278" s="514"/>
      <c r="N278" s="528"/>
      <c r="O278" s="507"/>
      <c r="P278" s="514"/>
      <c r="Q278" s="528"/>
      <c r="R278" s="507"/>
      <c r="S278" s="514"/>
      <c r="T278" s="528"/>
      <c r="U278" s="507"/>
      <c r="V278" s="514"/>
      <c r="W278" s="528"/>
      <c r="X278" s="507"/>
      <c r="Y278" s="514"/>
      <c r="Z278" s="528"/>
      <c r="AA278" s="507"/>
      <c r="AB278" s="514"/>
      <c r="AC278" s="528"/>
      <c r="AD278" s="507"/>
      <c r="AE278" s="514"/>
      <c r="AF278" s="528"/>
      <c r="AG278" s="507"/>
      <c r="AH278" s="514"/>
      <c r="AI278" s="528"/>
      <c r="AJ278" s="507"/>
      <c r="AK278" s="514"/>
      <c r="AL278" s="528"/>
      <c r="AM278" s="507"/>
      <c r="AN278" s="514"/>
      <c r="AO278" s="528"/>
      <c r="AP278" s="38"/>
      <c r="AQ278" s="38"/>
      <c r="AR278" s="38"/>
      <c r="AS278" s="38"/>
      <c r="AT278" s="38"/>
      <c r="AU278" s="38"/>
      <c r="AV278" s="38"/>
      <c r="AW278" s="38"/>
      <c r="AX278" s="38"/>
      <c r="AY278" s="38"/>
      <c r="AZ278" s="38"/>
      <c r="BA278" s="38"/>
      <c r="BB278" s="38"/>
      <c r="BC278" s="38"/>
      <c r="BD278" s="38"/>
      <c r="BE278" s="38"/>
      <c r="BF278" s="38"/>
      <c r="BG278" s="38"/>
      <c r="BH278" s="38"/>
      <c r="BI278" s="38"/>
    </row>
    <row r="279" spans="1:61" ht="15.75" customHeight="1">
      <c r="A279" s="36" t="str">
        <f t="shared" si="5"/>
        <v>CarrosseriePapeterie</v>
      </c>
      <c r="B279" s="775" t="s">
        <v>133</v>
      </c>
      <c r="C279" s="507"/>
      <c r="D279" s="514"/>
      <c r="E279" s="515"/>
      <c r="F279" s="507"/>
      <c r="G279" s="514"/>
      <c r="H279" s="528"/>
      <c r="I279" s="507"/>
      <c r="J279" s="514"/>
      <c r="K279" s="528"/>
      <c r="L279" s="507"/>
      <c r="M279" s="514"/>
      <c r="N279" s="528"/>
      <c r="O279" s="507"/>
      <c r="P279" s="514"/>
      <c r="Q279" s="528"/>
      <c r="R279" s="507"/>
      <c r="S279" s="514"/>
      <c r="T279" s="528"/>
      <c r="U279" s="507"/>
      <c r="V279" s="514"/>
      <c r="W279" s="528"/>
      <c r="X279" s="507"/>
      <c r="Y279" s="514"/>
      <c r="Z279" s="528"/>
      <c r="AA279" s="507"/>
      <c r="AB279" s="514"/>
      <c r="AC279" s="528"/>
      <c r="AD279" s="507"/>
      <c r="AE279" s="514"/>
      <c r="AF279" s="528"/>
      <c r="AG279" s="507"/>
      <c r="AH279" s="514"/>
      <c r="AI279" s="528"/>
      <c r="AJ279" s="507"/>
      <c r="AK279" s="514"/>
      <c r="AL279" s="528"/>
      <c r="AM279" s="507"/>
      <c r="AN279" s="514"/>
      <c r="AO279" s="528"/>
      <c r="AP279" s="38"/>
      <c r="AQ279" s="38"/>
      <c r="AR279" s="38"/>
      <c r="AS279" s="38"/>
      <c r="AT279" s="38"/>
      <c r="AU279" s="38"/>
      <c r="AV279" s="38"/>
      <c r="AW279" s="38"/>
      <c r="AX279" s="38"/>
      <c r="AY279" s="38"/>
      <c r="AZ279" s="38"/>
      <c r="BA279" s="38"/>
      <c r="BB279" s="38"/>
      <c r="BC279" s="38"/>
      <c r="BD279" s="38"/>
      <c r="BE279" s="38"/>
      <c r="BF279" s="38"/>
      <c r="BG279" s="38"/>
      <c r="BH279" s="38"/>
      <c r="BI279" s="38"/>
    </row>
    <row r="280" spans="1:61" ht="15.75" customHeight="1">
      <c r="A280" s="36" t="str">
        <f t="shared" si="5"/>
        <v>CarrosserieTéléphone</v>
      </c>
      <c r="B280" s="775" t="s">
        <v>134</v>
      </c>
      <c r="C280" s="507"/>
      <c r="D280" s="514"/>
      <c r="E280" s="515"/>
      <c r="F280" s="507"/>
      <c r="G280" s="514"/>
      <c r="H280" s="528"/>
      <c r="I280" s="507"/>
      <c r="J280" s="514"/>
      <c r="K280" s="528"/>
      <c r="L280" s="507"/>
      <c r="M280" s="514"/>
      <c r="N280" s="528"/>
      <c r="O280" s="507"/>
      <c r="P280" s="514"/>
      <c r="Q280" s="528"/>
      <c r="R280" s="507"/>
      <c r="S280" s="514"/>
      <c r="T280" s="528"/>
      <c r="U280" s="507"/>
      <c r="V280" s="514"/>
      <c r="W280" s="528"/>
      <c r="X280" s="507"/>
      <c r="Y280" s="514"/>
      <c r="Z280" s="528"/>
      <c r="AA280" s="507"/>
      <c r="AB280" s="514"/>
      <c r="AC280" s="528"/>
      <c r="AD280" s="507"/>
      <c r="AE280" s="514"/>
      <c r="AF280" s="528"/>
      <c r="AG280" s="507"/>
      <c r="AH280" s="514"/>
      <c r="AI280" s="528"/>
      <c r="AJ280" s="507"/>
      <c r="AK280" s="514"/>
      <c r="AL280" s="528"/>
      <c r="AM280" s="507"/>
      <c r="AN280" s="514"/>
      <c r="AO280" s="528"/>
      <c r="AP280" s="38"/>
      <c r="AQ280" s="38"/>
      <c r="AR280" s="38"/>
      <c r="AS280" s="38"/>
      <c r="AT280" s="38"/>
      <c r="AU280" s="38"/>
      <c r="AV280" s="38"/>
      <c r="AW280" s="38"/>
      <c r="AX280" s="38"/>
      <c r="AY280" s="38"/>
      <c r="AZ280" s="38"/>
      <c r="BA280" s="38"/>
      <c r="BB280" s="38"/>
      <c r="BC280" s="38"/>
      <c r="BD280" s="38"/>
      <c r="BE280" s="38"/>
      <c r="BF280" s="38"/>
      <c r="BG280" s="38"/>
      <c r="BH280" s="38"/>
      <c r="BI280" s="38"/>
    </row>
    <row r="281" spans="1:61" ht="15.75" customHeight="1">
      <c r="A281" s="36" t="str">
        <f t="shared" si="5"/>
        <v>CarrosserieFrais postaux</v>
      </c>
      <c r="B281" s="775" t="s">
        <v>135</v>
      </c>
      <c r="C281" s="507"/>
      <c r="D281" s="514"/>
      <c r="E281" s="515"/>
      <c r="F281" s="507"/>
      <c r="G281" s="514"/>
      <c r="H281" s="528"/>
      <c r="I281" s="507"/>
      <c r="J281" s="514"/>
      <c r="K281" s="528"/>
      <c r="L281" s="507"/>
      <c r="M281" s="514"/>
      <c r="N281" s="528"/>
      <c r="O281" s="507"/>
      <c r="P281" s="514"/>
      <c r="Q281" s="528"/>
      <c r="R281" s="507"/>
      <c r="S281" s="514"/>
      <c r="T281" s="528"/>
      <c r="U281" s="507"/>
      <c r="V281" s="514"/>
      <c r="W281" s="528"/>
      <c r="X281" s="507"/>
      <c r="Y281" s="514"/>
      <c r="Z281" s="528"/>
      <c r="AA281" s="507"/>
      <c r="AB281" s="514"/>
      <c r="AC281" s="528"/>
      <c r="AD281" s="507"/>
      <c r="AE281" s="514"/>
      <c r="AF281" s="528"/>
      <c r="AG281" s="507"/>
      <c r="AH281" s="514"/>
      <c r="AI281" s="528"/>
      <c r="AJ281" s="507"/>
      <c r="AK281" s="514"/>
      <c r="AL281" s="528"/>
      <c r="AM281" s="507"/>
      <c r="AN281" s="514"/>
      <c r="AO281" s="528"/>
      <c r="AP281" s="38"/>
      <c r="AQ281" s="38"/>
      <c r="AR281" s="38"/>
      <c r="AS281" s="38"/>
      <c r="AT281" s="38"/>
      <c r="AU281" s="38"/>
      <c r="AV281" s="38"/>
      <c r="AW281" s="38"/>
      <c r="AX281" s="38"/>
      <c r="AY281" s="38"/>
      <c r="AZ281" s="38"/>
      <c r="BA281" s="38"/>
      <c r="BB281" s="38"/>
      <c r="BC281" s="38"/>
      <c r="BD281" s="38"/>
      <c r="BE281" s="38"/>
      <c r="BF281" s="38"/>
      <c r="BG281" s="38"/>
      <c r="BH281" s="38"/>
      <c r="BI281" s="38"/>
    </row>
    <row r="282" spans="1:61" ht="15.75" customHeight="1">
      <c r="A282" s="36" t="str">
        <f t="shared" si="5"/>
        <v>CarrosserieDivers</v>
      </c>
      <c r="B282" s="775" t="s">
        <v>136</v>
      </c>
      <c r="C282" s="507"/>
      <c r="D282" s="514"/>
      <c r="E282" s="515"/>
      <c r="F282" s="507"/>
      <c r="G282" s="514"/>
      <c r="H282" s="528"/>
      <c r="I282" s="507"/>
      <c r="J282" s="514"/>
      <c r="K282" s="528"/>
      <c r="L282" s="507"/>
      <c r="M282" s="514"/>
      <c r="N282" s="528"/>
      <c r="O282" s="507"/>
      <c r="P282" s="514"/>
      <c r="Q282" s="528"/>
      <c r="R282" s="507"/>
      <c r="S282" s="514"/>
      <c r="T282" s="528"/>
      <c r="U282" s="507"/>
      <c r="V282" s="514"/>
      <c r="W282" s="528"/>
      <c r="X282" s="507"/>
      <c r="Y282" s="514"/>
      <c r="Z282" s="528"/>
      <c r="AA282" s="507"/>
      <c r="AB282" s="514"/>
      <c r="AC282" s="528"/>
      <c r="AD282" s="507"/>
      <c r="AE282" s="514"/>
      <c r="AF282" s="528"/>
      <c r="AG282" s="507"/>
      <c r="AH282" s="514"/>
      <c r="AI282" s="528"/>
      <c r="AJ282" s="507"/>
      <c r="AK282" s="514"/>
      <c r="AL282" s="528"/>
      <c r="AM282" s="507"/>
      <c r="AN282" s="514"/>
      <c r="AO282" s="528"/>
      <c r="AP282" s="38"/>
      <c r="AQ282" s="38"/>
      <c r="AR282" s="38"/>
      <c r="AS282" s="38"/>
      <c r="AT282" s="38"/>
      <c r="AU282" s="38"/>
      <c r="AV282" s="38"/>
      <c r="AW282" s="38"/>
      <c r="AX282" s="38"/>
      <c r="AY282" s="38"/>
      <c r="AZ282" s="38"/>
      <c r="BA282" s="38"/>
      <c r="BB282" s="38"/>
      <c r="BC282" s="38"/>
      <c r="BD282" s="38"/>
      <c r="BE282" s="38"/>
      <c r="BF282" s="38"/>
      <c r="BG282" s="38"/>
      <c r="BH282" s="38"/>
      <c r="BI282" s="38"/>
    </row>
    <row r="283" spans="1:61" ht="15.75" customHeight="1">
      <c r="A283" s="36" t="str">
        <f t="shared" si="5"/>
        <v>CarrosserieFormation</v>
      </c>
      <c r="B283" s="775" t="s">
        <v>137</v>
      </c>
      <c r="C283" s="507"/>
      <c r="D283" s="514"/>
      <c r="E283" s="515"/>
      <c r="F283" s="507"/>
      <c r="G283" s="514"/>
      <c r="H283" s="528"/>
      <c r="I283" s="507"/>
      <c r="J283" s="514"/>
      <c r="K283" s="528"/>
      <c r="L283" s="507"/>
      <c r="M283" s="514"/>
      <c r="N283" s="528"/>
      <c r="O283" s="507"/>
      <c r="P283" s="514"/>
      <c r="Q283" s="528"/>
      <c r="R283" s="507"/>
      <c r="S283" s="514"/>
      <c r="T283" s="528"/>
      <c r="U283" s="507"/>
      <c r="V283" s="514"/>
      <c r="W283" s="528"/>
      <c r="X283" s="507"/>
      <c r="Y283" s="514"/>
      <c r="Z283" s="528"/>
      <c r="AA283" s="507"/>
      <c r="AB283" s="514"/>
      <c r="AC283" s="528"/>
      <c r="AD283" s="507"/>
      <c r="AE283" s="514"/>
      <c r="AF283" s="528"/>
      <c r="AG283" s="507"/>
      <c r="AH283" s="514"/>
      <c r="AI283" s="528"/>
      <c r="AJ283" s="507"/>
      <c r="AK283" s="514"/>
      <c r="AL283" s="528"/>
      <c r="AM283" s="507"/>
      <c r="AN283" s="514"/>
      <c r="AO283" s="528"/>
      <c r="AP283" s="38"/>
      <c r="AQ283" s="38"/>
      <c r="AR283" s="38"/>
      <c r="AS283" s="38"/>
      <c r="AT283" s="38"/>
      <c r="AU283" s="38"/>
      <c r="AV283" s="38"/>
      <c r="AW283" s="38"/>
      <c r="AX283" s="38"/>
      <c r="AY283" s="38"/>
      <c r="AZ283" s="38"/>
      <c r="BA283" s="38"/>
      <c r="BB283" s="38"/>
      <c r="BC283" s="38"/>
      <c r="BD283" s="38"/>
      <c r="BE283" s="38"/>
      <c r="BF283" s="38"/>
      <c r="BG283" s="38"/>
      <c r="BH283" s="38"/>
      <c r="BI283" s="38"/>
    </row>
    <row r="284" spans="1:61" ht="15.75" customHeight="1">
      <c r="A284" s="36" t="str">
        <f t="shared" si="5"/>
        <v>CarrosserieFrais bancaires</v>
      </c>
      <c r="B284" s="775" t="s">
        <v>138</v>
      </c>
      <c r="C284" s="507"/>
      <c r="D284" s="514"/>
      <c r="E284" s="515"/>
      <c r="F284" s="507"/>
      <c r="G284" s="514"/>
      <c r="H284" s="528"/>
      <c r="I284" s="507"/>
      <c r="J284" s="514"/>
      <c r="K284" s="528"/>
      <c r="L284" s="507"/>
      <c r="M284" s="514"/>
      <c r="N284" s="528"/>
      <c r="O284" s="507"/>
      <c r="P284" s="514"/>
      <c r="Q284" s="528"/>
      <c r="R284" s="507"/>
      <c r="S284" s="514"/>
      <c r="T284" s="528"/>
      <c r="U284" s="507"/>
      <c r="V284" s="514"/>
      <c r="W284" s="528"/>
      <c r="X284" s="507"/>
      <c r="Y284" s="514"/>
      <c r="Z284" s="528"/>
      <c r="AA284" s="507"/>
      <c r="AB284" s="514"/>
      <c r="AC284" s="528"/>
      <c r="AD284" s="507"/>
      <c r="AE284" s="514"/>
      <c r="AF284" s="528"/>
      <c r="AG284" s="507"/>
      <c r="AH284" s="514"/>
      <c r="AI284" s="528"/>
      <c r="AJ284" s="507"/>
      <c r="AK284" s="514"/>
      <c r="AL284" s="528"/>
      <c r="AM284" s="507"/>
      <c r="AN284" s="514"/>
      <c r="AO284" s="528"/>
      <c r="AP284" s="38"/>
      <c r="AQ284" s="38"/>
      <c r="AR284" s="38"/>
      <c r="AS284" s="38"/>
      <c r="AT284" s="38"/>
      <c r="AU284" s="38"/>
      <c r="AV284" s="38"/>
      <c r="AW284" s="38"/>
      <c r="AX284" s="38"/>
      <c r="AY284" s="38"/>
      <c r="AZ284" s="38"/>
      <c r="BA284" s="38"/>
      <c r="BB284" s="38"/>
      <c r="BC284" s="38"/>
      <c r="BD284" s="38"/>
      <c r="BE284" s="38"/>
      <c r="BF284" s="38"/>
      <c r="BG284" s="38"/>
      <c r="BH284" s="38"/>
      <c r="BI284" s="38"/>
    </row>
    <row r="285" spans="1:61" ht="20.25" customHeight="1">
      <c r="A285" s="36" t="str">
        <f t="shared" si="5"/>
        <v>Carrosserie[...]</v>
      </c>
      <c r="B285" s="775" t="s">
        <v>55</v>
      </c>
      <c r="C285" s="507"/>
      <c r="D285" s="514"/>
      <c r="E285" s="515"/>
      <c r="F285" s="507"/>
      <c r="G285" s="514"/>
      <c r="H285" s="515"/>
      <c r="I285" s="507"/>
      <c r="J285" s="514"/>
      <c r="K285" s="515"/>
      <c r="L285" s="507"/>
      <c r="M285" s="514"/>
      <c r="N285" s="515"/>
      <c r="O285" s="507"/>
      <c r="P285" s="514"/>
      <c r="Q285" s="515"/>
      <c r="R285" s="507"/>
      <c r="S285" s="514"/>
      <c r="T285" s="515"/>
      <c r="U285" s="507"/>
      <c r="V285" s="514"/>
      <c r="W285" s="515"/>
      <c r="X285" s="507"/>
      <c r="Y285" s="514"/>
      <c r="Z285" s="515"/>
      <c r="AA285" s="507"/>
      <c r="AB285" s="514"/>
      <c r="AC285" s="515"/>
      <c r="AD285" s="507"/>
      <c r="AE285" s="514"/>
      <c r="AF285" s="515"/>
      <c r="AG285" s="507"/>
      <c r="AH285" s="514"/>
      <c r="AI285" s="515"/>
      <c r="AJ285" s="507"/>
      <c r="AK285" s="514"/>
      <c r="AL285" s="515"/>
      <c r="AM285" s="507"/>
      <c r="AN285" s="514"/>
      <c r="AO285" s="515"/>
      <c r="AP285" s="38"/>
      <c r="AQ285" s="38"/>
      <c r="AR285" s="38"/>
      <c r="AS285" s="38"/>
      <c r="AT285" s="38"/>
      <c r="AU285" s="38"/>
      <c r="AV285" s="38"/>
      <c r="AW285" s="38"/>
      <c r="AX285" s="38"/>
      <c r="AY285" s="38"/>
      <c r="AZ285" s="38"/>
      <c r="BA285" s="38"/>
      <c r="BB285" s="38"/>
      <c r="BC285" s="38"/>
      <c r="BD285" s="38"/>
      <c r="BE285" s="38"/>
      <c r="BF285" s="38"/>
      <c r="BG285" s="38"/>
      <c r="BH285" s="38"/>
      <c r="BI285" s="38"/>
    </row>
    <row r="286" spans="1:61" ht="20.25" customHeight="1">
      <c r="A286" s="36" t="str">
        <f t="shared" si="5"/>
        <v>Carrosserie[...]</v>
      </c>
      <c r="B286" s="775" t="s">
        <v>55</v>
      </c>
      <c r="C286" s="507"/>
      <c r="D286" s="514"/>
      <c r="E286" s="515"/>
      <c r="F286" s="507"/>
      <c r="G286" s="514"/>
      <c r="H286" s="515"/>
      <c r="I286" s="507"/>
      <c r="J286" s="514"/>
      <c r="K286" s="515"/>
      <c r="L286" s="507"/>
      <c r="M286" s="514"/>
      <c r="N286" s="515"/>
      <c r="O286" s="507"/>
      <c r="P286" s="514"/>
      <c r="Q286" s="515"/>
      <c r="R286" s="507"/>
      <c r="S286" s="514"/>
      <c r="T286" s="515"/>
      <c r="U286" s="507"/>
      <c r="V286" s="514"/>
      <c r="W286" s="515"/>
      <c r="X286" s="507"/>
      <c r="Y286" s="514"/>
      <c r="Z286" s="515"/>
      <c r="AA286" s="507"/>
      <c r="AB286" s="514"/>
      <c r="AC286" s="515"/>
      <c r="AD286" s="507"/>
      <c r="AE286" s="514"/>
      <c r="AF286" s="515"/>
      <c r="AG286" s="507"/>
      <c r="AH286" s="514"/>
      <c r="AI286" s="515"/>
      <c r="AJ286" s="507"/>
      <c r="AK286" s="514"/>
      <c r="AL286" s="515"/>
      <c r="AM286" s="507"/>
      <c r="AN286" s="514"/>
      <c r="AO286" s="515"/>
      <c r="AP286" s="38"/>
      <c r="AQ286" s="38"/>
      <c r="AR286" s="38"/>
      <c r="AS286" s="38"/>
      <c r="AT286" s="38"/>
      <c r="AU286" s="38"/>
      <c r="AV286" s="38"/>
      <c r="AW286" s="38"/>
      <c r="AX286" s="38"/>
      <c r="AY286" s="38"/>
      <c r="AZ286" s="38"/>
      <c r="BA286" s="38"/>
      <c r="BB286" s="38"/>
      <c r="BC286" s="38"/>
      <c r="BD286" s="38"/>
      <c r="BE286" s="38"/>
      <c r="BF286" s="38"/>
      <c r="BG286" s="38"/>
      <c r="BH286" s="38"/>
      <c r="BI286" s="38"/>
    </row>
    <row r="287" spans="1:61" ht="20.25" customHeight="1">
      <c r="A287" s="36" t="str">
        <f t="shared" si="5"/>
        <v>Carrosserie[...]</v>
      </c>
      <c r="B287" s="775" t="s">
        <v>55</v>
      </c>
      <c r="C287" s="507"/>
      <c r="D287" s="514"/>
      <c r="E287" s="515"/>
      <c r="F287" s="507"/>
      <c r="G287" s="514"/>
      <c r="H287" s="515"/>
      <c r="I287" s="507"/>
      <c r="J287" s="514"/>
      <c r="K287" s="515"/>
      <c r="L287" s="507"/>
      <c r="M287" s="514"/>
      <c r="N287" s="515"/>
      <c r="O287" s="507"/>
      <c r="P287" s="514"/>
      <c r="Q287" s="515"/>
      <c r="R287" s="507"/>
      <c r="S287" s="514"/>
      <c r="T287" s="515"/>
      <c r="U287" s="507"/>
      <c r="V287" s="514"/>
      <c r="W287" s="515"/>
      <c r="X287" s="507"/>
      <c r="Y287" s="514"/>
      <c r="Z287" s="515"/>
      <c r="AA287" s="507"/>
      <c r="AB287" s="514"/>
      <c r="AC287" s="515"/>
      <c r="AD287" s="507"/>
      <c r="AE287" s="514"/>
      <c r="AF287" s="515"/>
      <c r="AG287" s="507"/>
      <c r="AH287" s="514"/>
      <c r="AI287" s="515"/>
      <c r="AJ287" s="507"/>
      <c r="AK287" s="514"/>
      <c r="AL287" s="515"/>
      <c r="AM287" s="507"/>
      <c r="AN287" s="514"/>
      <c r="AO287" s="515"/>
      <c r="AP287" s="38"/>
      <c r="AQ287" s="38"/>
      <c r="AR287" s="38"/>
      <c r="AS287" s="38"/>
      <c r="AT287" s="38"/>
      <c r="AU287" s="38"/>
      <c r="AV287" s="38"/>
      <c r="AW287" s="38"/>
      <c r="AX287" s="38"/>
      <c r="AY287" s="38"/>
      <c r="AZ287" s="38"/>
      <c r="BA287" s="38"/>
      <c r="BB287" s="38"/>
      <c r="BC287" s="38"/>
      <c r="BD287" s="38"/>
      <c r="BE287" s="38"/>
      <c r="BF287" s="38"/>
      <c r="BG287" s="38"/>
      <c r="BH287" s="38"/>
      <c r="BI287" s="38"/>
    </row>
    <row r="288" spans="1:61" ht="15.75" customHeight="1">
      <c r="A288" s="36" t="str">
        <f t="shared" si="5"/>
        <v>CarrosserieTOTAL SEMI-FIXES</v>
      </c>
      <c r="B288" s="815" t="s">
        <v>139</v>
      </c>
      <c r="C288" s="539"/>
      <c r="D288" s="784"/>
      <c r="E288" s="540"/>
      <c r="F288" s="539"/>
      <c r="G288" s="784"/>
      <c r="H288" s="540"/>
      <c r="I288" s="539"/>
      <c r="J288" s="784"/>
      <c r="K288" s="540"/>
      <c r="L288" s="539"/>
      <c r="M288" s="784"/>
      <c r="N288" s="540"/>
      <c r="O288" s="539"/>
      <c r="P288" s="784"/>
      <c r="Q288" s="540"/>
      <c r="R288" s="539"/>
      <c r="S288" s="784"/>
      <c r="T288" s="540"/>
      <c r="U288" s="539"/>
      <c r="V288" s="784"/>
      <c r="W288" s="540"/>
      <c r="X288" s="539"/>
      <c r="Y288" s="784"/>
      <c r="Z288" s="540"/>
      <c r="AA288" s="539"/>
      <c r="AB288" s="784"/>
      <c r="AC288" s="540"/>
      <c r="AD288" s="539"/>
      <c r="AE288" s="784"/>
      <c r="AF288" s="540"/>
      <c r="AG288" s="539"/>
      <c r="AH288" s="784"/>
      <c r="AI288" s="540"/>
      <c r="AJ288" s="539"/>
      <c r="AK288" s="784"/>
      <c r="AL288" s="540"/>
      <c r="AM288" s="539"/>
      <c r="AN288" s="784"/>
      <c r="AO288" s="540"/>
      <c r="AP288" s="38"/>
      <c r="AQ288" s="38"/>
      <c r="AR288" s="38"/>
      <c r="AS288" s="38"/>
      <c r="AT288" s="38"/>
      <c r="AU288" s="38"/>
      <c r="AV288" s="38"/>
      <c r="AW288" s="38"/>
      <c r="AX288" s="38"/>
      <c r="AY288" s="38"/>
      <c r="AZ288" s="38"/>
      <c r="BA288" s="38"/>
      <c r="BB288" s="38"/>
      <c r="BC288" s="38"/>
      <c r="BD288" s="38"/>
      <c r="BE288" s="38"/>
      <c r="BF288" s="38"/>
      <c r="BG288" s="38"/>
      <c r="BH288" s="38"/>
      <c r="BI288" s="38"/>
    </row>
    <row r="289" spans="1:61" ht="15.75" customHeight="1">
      <c r="A289" s="36" t="str">
        <f t="shared" si="5"/>
        <v>Carrosserie</v>
      </c>
      <c r="B289" s="533"/>
      <c r="C289" s="533"/>
      <c r="D289" s="534"/>
      <c r="E289" s="531"/>
      <c r="F289" s="533"/>
      <c r="G289" s="534"/>
      <c r="H289" s="531"/>
      <c r="I289" s="533"/>
      <c r="J289" s="534"/>
      <c r="K289" s="531"/>
      <c r="L289" s="533"/>
      <c r="M289" s="534"/>
      <c r="N289" s="531"/>
      <c r="O289" s="533"/>
      <c r="P289" s="534"/>
      <c r="Q289" s="531"/>
      <c r="R289" s="533"/>
      <c r="S289" s="534"/>
      <c r="T289" s="531"/>
      <c r="U289" s="533"/>
      <c r="V289" s="534"/>
      <c r="W289" s="531"/>
      <c r="X289" s="533"/>
      <c r="Y289" s="534"/>
      <c r="Z289" s="531"/>
      <c r="AA289" s="533"/>
      <c r="AB289" s="534"/>
      <c r="AC289" s="531"/>
      <c r="AD289" s="533"/>
      <c r="AE289" s="534"/>
      <c r="AF289" s="531"/>
      <c r="AG289" s="533"/>
      <c r="AH289" s="534"/>
      <c r="AI289" s="531"/>
      <c r="AJ289" s="533"/>
      <c r="AK289" s="534"/>
      <c r="AL289" s="531"/>
      <c r="AM289" s="533"/>
      <c r="AN289" s="534"/>
      <c r="AO289" s="531"/>
      <c r="AP289" s="38"/>
      <c r="AQ289" s="38"/>
      <c r="AR289" s="38"/>
      <c r="AS289" s="38"/>
      <c r="AT289" s="38"/>
      <c r="AU289" s="38"/>
      <c r="AV289" s="38"/>
      <c r="AW289" s="38"/>
      <c r="AX289" s="38"/>
      <c r="AY289" s="38"/>
      <c r="AZ289" s="38"/>
      <c r="BA289" s="38"/>
      <c r="BB289" s="38"/>
      <c r="BC289" s="38"/>
      <c r="BD289" s="38"/>
      <c r="BE289" s="38"/>
      <c r="BF289" s="38"/>
      <c r="BG289" s="38"/>
      <c r="BH289" s="38"/>
      <c r="BI289" s="38"/>
    </row>
    <row r="290" spans="1:61" ht="15.75" customHeight="1">
      <c r="A290" s="36" t="str">
        <f t="shared" si="5"/>
        <v>CarrosserieTOTAL DES DÉPENSES</v>
      </c>
      <c r="B290" s="781" t="s">
        <v>140</v>
      </c>
      <c r="C290" s="772"/>
      <c r="D290" s="794"/>
      <c r="E290" s="782"/>
      <c r="F290" s="772"/>
      <c r="G290" s="794"/>
      <c r="H290" s="782"/>
      <c r="I290" s="772"/>
      <c r="J290" s="794"/>
      <c r="K290" s="782"/>
      <c r="L290" s="772"/>
      <c r="M290" s="794"/>
      <c r="N290" s="782"/>
      <c r="O290" s="772"/>
      <c r="P290" s="794"/>
      <c r="Q290" s="782"/>
      <c r="R290" s="772"/>
      <c r="S290" s="794"/>
      <c r="T290" s="782"/>
      <c r="U290" s="772"/>
      <c r="V290" s="794"/>
      <c r="W290" s="782"/>
      <c r="X290" s="772"/>
      <c r="Y290" s="794"/>
      <c r="Z290" s="782"/>
      <c r="AA290" s="772"/>
      <c r="AB290" s="794"/>
      <c r="AC290" s="782"/>
      <c r="AD290" s="772"/>
      <c r="AE290" s="794"/>
      <c r="AF290" s="782"/>
      <c r="AG290" s="772"/>
      <c r="AH290" s="794"/>
      <c r="AI290" s="782"/>
      <c r="AJ290" s="772"/>
      <c r="AK290" s="794"/>
      <c r="AL290" s="782"/>
      <c r="AM290" s="772"/>
      <c r="AN290" s="794"/>
      <c r="AO290" s="782"/>
      <c r="AP290" s="38"/>
      <c r="AQ290" s="38"/>
      <c r="AR290" s="38"/>
      <c r="AS290" s="38"/>
      <c r="AT290" s="38"/>
      <c r="AU290" s="38"/>
      <c r="AV290" s="38"/>
      <c r="AW290" s="38"/>
      <c r="AX290" s="38"/>
      <c r="AY290" s="38"/>
      <c r="AZ290" s="38"/>
      <c r="BA290" s="38"/>
      <c r="BB290" s="38"/>
      <c r="BC290" s="38"/>
      <c r="BD290" s="38"/>
      <c r="BE290" s="38"/>
      <c r="BF290" s="38"/>
      <c r="BG290" s="38"/>
      <c r="BH290" s="38"/>
      <c r="BI290" s="38"/>
    </row>
    <row r="291" spans="1:61" ht="15.75" customHeight="1">
      <c r="A291" s="36" t="str">
        <f t="shared" si="5"/>
        <v>Carrosserie</v>
      </c>
      <c r="B291" s="507"/>
      <c r="C291" s="507"/>
      <c r="D291" s="514"/>
      <c r="E291" s="515"/>
      <c r="F291" s="507"/>
      <c r="G291" s="514"/>
      <c r="H291" s="515"/>
      <c r="I291" s="507"/>
      <c r="J291" s="514"/>
      <c r="K291" s="515"/>
      <c r="L291" s="507"/>
      <c r="M291" s="514"/>
      <c r="N291" s="515"/>
      <c r="O291" s="507"/>
      <c r="P291" s="514"/>
      <c r="Q291" s="515"/>
      <c r="R291" s="507"/>
      <c r="S291" s="514"/>
      <c r="T291" s="515"/>
      <c r="U291" s="507"/>
      <c r="V291" s="514"/>
      <c r="W291" s="515"/>
      <c r="X291" s="507"/>
      <c r="Y291" s="514"/>
      <c r="Z291" s="515"/>
      <c r="AA291" s="507"/>
      <c r="AB291" s="514"/>
      <c r="AC291" s="515"/>
      <c r="AD291" s="507"/>
      <c r="AE291" s="514"/>
      <c r="AF291" s="515"/>
      <c r="AG291" s="507"/>
      <c r="AH291" s="514"/>
      <c r="AI291" s="515"/>
      <c r="AJ291" s="507"/>
      <c r="AK291" s="514"/>
      <c r="AL291" s="515"/>
      <c r="AM291" s="507"/>
      <c r="AN291" s="514"/>
      <c r="AO291" s="515"/>
      <c r="AP291" s="38"/>
      <c r="AQ291" s="38"/>
      <c r="AR291" s="38"/>
      <c r="AS291" s="38"/>
      <c r="AT291" s="38"/>
      <c r="AU291" s="38"/>
      <c r="AV291" s="38"/>
      <c r="AW291" s="38"/>
      <c r="AX291" s="38"/>
      <c r="AY291" s="38"/>
      <c r="AZ291" s="38"/>
      <c r="BA291" s="38"/>
      <c r="BB291" s="38"/>
      <c r="BC291" s="38"/>
      <c r="BD291" s="38"/>
      <c r="BE291" s="38"/>
      <c r="BF291" s="38"/>
      <c r="BG291" s="38"/>
      <c r="BH291" s="38"/>
      <c r="BI291" s="38"/>
    </row>
    <row r="292" spans="1:61" ht="15.75" customHeight="1">
      <c r="A292" s="36" t="str">
        <f t="shared" si="5"/>
        <v>CarrosseriePROFIT DÉPARTEMENTAL</v>
      </c>
      <c r="B292" s="785" t="s">
        <v>147</v>
      </c>
      <c r="C292" s="785"/>
      <c r="D292" s="796"/>
      <c r="E292" s="788"/>
      <c r="F292" s="785"/>
      <c r="G292" s="796"/>
      <c r="H292" s="788"/>
      <c r="I292" s="785"/>
      <c r="J292" s="796"/>
      <c r="K292" s="788"/>
      <c r="L292" s="785"/>
      <c r="M292" s="796"/>
      <c r="N292" s="788"/>
      <c r="O292" s="785"/>
      <c r="P292" s="796"/>
      <c r="Q292" s="788"/>
      <c r="R292" s="785"/>
      <c r="S292" s="796"/>
      <c r="T292" s="788"/>
      <c r="U292" s="785"/>
      <c r="V292" s="796"/>
      <c r="W292" s="788"/>
      <c r="X292" s="785"/>
      <c r="Y292" s="796"/>
      <c r="Z292" s="788"/>
      <c r="AA292" s="785"/>
      <c r="AB292" s="796"/>
      <c r="AC292" s="788"/>
      <c r="AD292" s="785"/>
      <c r="AE292" s="796"/>
      <c r="AF292" s="788"/>
      <c r="AG292" s="785"/>
      <c r="AH292" s="796"/>
      <c r="AI292" s="788"/>
      <c r="AJ292" s="785"/>
      <c r="AK292" s="796"/>
      <c r="AL292" s="788"/>
      <c r="AM292" s="785"/>
      <c r="AN292" s="796"/>
      <c r="AO292" s="788"/>
      <c r="AP292" s="38"/>
      <c r="AQ292" s="38"/>
      <c r="AR292" s="38"/>
      <c r="AS292" s="38"/>
      <c r="AT292" s="38"/>
      <c r="AU292" s="38"/>
      <c r="AV292" s="38"/>
      <c r="AW292" s="38"/>
      <c r="AX292" s="38"/>
      <c r="AY292" s="38"/>
      <c r="AZ292" s="38"/>
      <c r="BA292" s="38"/>
      <c r="BB292" s="38"/>
      <c r="BC292" s="38"/>
      <c r="BD292" s="38"/>
      <c r="BE292" s="38"/>
      <c r="BF292" s="38"/>
      <c r="BG292" s="38"/>
      <c r="BH292" s="38"/>
      <c r="BI292" s="38"/>
    </row>
    <row r="293" spans="1:61" ht="15.75" customHeight="1">
      <c r="A293" s="36"/>
      <c r="B293" s="514"/>
      <c r="C293" s="514"/>
      <c r="D293" s="514"/>
      <c r="E293" s="527"/>
      <c r="F293" s="514"/>
      <c r="G293" s="514"/>
      <c r="H293" s="527"/>
      <c r="I293" s="514"/>
      <c r="J293" s="514"/>
      <c r="K293" s="527"/>
      <c r="L293" s="514"/>
      <c r="M293" s="514"/>
      <c r="N293" s="527"/>
      <c r="O293" s="514"/>
      <c r="P293" s="514"/>
      <c r="Q293" s="527"/>
      <c r="R293" s="514"/>
      <c r="S293" s="514"/>
      <c r="T293" s="527"/>
      <c r="U293" s="514"/>
      <c r="V293" s="514"/>
      <c r="W293" s="527"/>
      <c r="X293" s="514"/>
      <c r="Y293" s="514"/>
      <c r="Z293" s="527"/>
      <c r="AA293" s="514"/>
      <c r="AB293" s="514"/>
      <c r="AC293" s="527"/>
      <c r="AD293" s="514"/>
      <c r="AE293" s="514"/>
      <c r="AF293" s="527"/>
      <c r="AG293" s="514"/>
      <c r="AH293" s="514"/>
      <c r="AI293" s="527"/>
      <c r="AJ293" s="514"/>
      <c r="AK293" s="514"/>
      <c r="AL293" s="527"/>
      <c r="AM293" s="514"/>
      <c r="AN293" s="514"/>
      <c r="AO293" s="527"/>
      <c r="AP293" s="38"/>
      <c r="AQ293" s="38"/>
      <c r="AR293" s="38"/>
      <c r="AS293" s="38"/>
      <c r="AT293" s="38"/>
      <c r="AU293" s="38"/>
      <c r="AV293" s="38"/>
      <c r="AW293" s="38"/>
      <c r="AX293" s="38"/>
      <c r="AY293" s="38"/>
      <c r="AZ293" s="38"/>
      <c r="BA293" s="38"/>
      <c r="BB293" s="38"/>
      <c r="BC293" s="38"/>
      <c r="BD293" s="38"/>
      <c r="BE293" s="38"/>
      <c r="BF293" s="38"/>
      <c r="BG293" s="38"/>
      <c r="BH293" s="38"/>
      <c r="BI293" s="38"/>
    </row>
    <row r="294" spans="1:61" ht="15.75" customHeight="1">
      <c r="A294" s="36"/>
      <c r="B294" s="790" t="str">
        <f>B4</f>
        <v>Budget 2025</v>
      </c>
      <c r="C294" s="547" t="s">
        <v>176</v>
      </c>
      <c r="D294" s="547"/>
      <c r="E294" s="547"/>
      <c r="F294" s="547"/>
      <c r="G294" s="547"/>
      <c r="H294" s="547"/>
      <c r="I294" s="547"/>
      <c r="J294" s="547"/>
      <c r="K294" s="547"/>
      <c r="L294" s="547"/>
      <c r="M294" s="547"/>
      <c r="N294" s="547"/>
      <c r="O294" s="547"/>
      <c r="P294" s="547"/>
      <c r="Q294" s="547"/>
      <c r="R294" s="547"/>
      <c r="S294" s="547"/>
      <c r="T294" s="547"/>
      <c r="U294" s="547"/>
      <c r="V294" s="547"/>
      <c r="W294" s="547"/>
      <c r="X294" s="547"/>
      <c r="Y294" s="547"/>
      <c r="Z294" s="547"/>
      <c r="AA294" s="547"/>
      <c r="AB294" s="547"/>
      <c r="AC294" s="547"/>
      <c r="AD294" s="547"/>
      <c r="AE294" s="547"/>
      <c r="AF294" s="547"/>
      <c r="AG294" s="547"/>
      <c r="AH294" s="547"/>
      <c r="AI294" s="547"/>
      <c r="AJ294" s="547"/>
      <c r="AK294" s="547"/>
      <c r="AL294" s="547"/>
      <c r="AM294" s="547"/>
      <c r="AN294" s="547"/>
      <c r="AO294" s="547"/>
      <c r="AP294" s="38"/>
      <c r="AQ294" s="38"/>
      <c r="AR294" s="38"/>
      <c r="AS294" s="38"/>
      <c r="AT294" s="38"/>
      <c r="AU294" s="38"/>
      <c r="AV294" s="38"/>
      <c r="AW294" s="38"/>
      <c r="AX294" s="38"/>
      <c r="AY294" s="38"/>
      <c r="AZ294" s="38"/>
      <c r="BA294" s="38"/>
      <c r="BB294" s="38"/>
      <c r="BC294" s="38"/>
      <c r="BD294" s="38"/>
      <c r="BE294" s="38"/>
      <c r="BF294" s="38"/>
      <c r="BG294" s="38"/>
      <c r="BH294" s="38"/>
      <c r="BI294" s="38"/>
    </row>
    <row r="295" spans="1:61" ht="15.75" customHeight="1">
      <c r="A295" s="36"/>
      <c r="B295" s="791"/>
      <c r="C295" s="546"/>
      <c r="D295" s="546"/>
      <c r="E295" s="546"/>
      <c r="F295" s="546"/>
      <c r="G295" s="546"/>
      <c r="H295" s="546"/>
      <c r="I295" s="546"/>
      <c r="J295" s="546"/>
      <c r="K295" s="546"/>
      <c r="L295" s="546"/>
      <c r="M295" s="546"/>
      <c r="N295" s="546"/>
      <c r="O295" s="546"/>
      <c r="P295" s="546"/>
      <c r="Q295" s="546"/>
      <c r="R295" s="546"/>
      <c r="S295" s="546"/>
      <c r="T295" s="546"/>
      <c r="U295" s="546"/>
      <c r="V295" s="546"/>
      <c r="W295" s="546"/>
      <c r="X295" s="546"/>
      <c r="Y295" s="546"/>
      <c r="Z295" s="546"/>
      <c r="AA295" s="546"/>
      <c r="AB295" s="546"/>
      <c r="AC295" s="546"/>
      <c r="AD295" s="546"/>
      <c r="AE295" s="546"/>
      <c r="AF295" s="546"/>
      <c r="AG295" s="546"/>
      <c r="AH295" s="546"/>
      <c r="AI295" s="546"/>
      <c r="AJ295" s="546"/>
      <c r="AK295" s="546"/>
      <c r="AL295" s="546"/>
      <c r="AM295" s="546"/>
      <c r="AN295" s="546"/>
      <c r="AO295" s="546"/>
      <c r="AP295" s="38"/>
      <c r="AQ295" s="38"/>
      <c r="AR295" s="38"/>
      <c r="AS295" s="38"/>
      <c r="AT295" s="38"/>
      <c r="AU295" s="38"/>
      <c r="AV295" s="38"/>
      <c r="AW295" s="38"/>
      <c r="AX295" s="38"/>
      <c r="AY295" s="38"/>
      <c r="AZ295" s="38"/>
      <c r="BA295" s="38"/>
      <c r="BB295" s="38"/>
      <c r="BC295" s="38"/>
      <c r="BD295" s="38"/>
      <c r="BE295" s="38"/>
      <c r="BF295" s="38"/>
      <c r="BG295" s="38"/>
      <c r="BH295" s="38"/>
      <c r="BI295" s="38"/>
    </row>
    <row r="296" spans="1:61" ht="15.75" customHeight="1">
      <c r="A296" s="36"/>
      <c r="B296" s="666" t="s">
        <v>2</v>
      </c>
      <c r="C296" s="1052"/>
      <c r="D296" s="1053"/>
      <c r="E296" s="1054"/>
      <c r="F296" s="492"/>
      <c r="G296" s="493"/>
      <c r="H296" s="494"/>
      <c r="I296" s="492"/>
      <c r="J296" s="493"/>
      <c r="K296" s="494"/>
      <c r="L296" s="492"/>
      <c r="M296" s="493"/>
      <c r="N296" s="494"/>
      <c r="O296" s="492"/>
      <c r="P296" s="493"/>
      <c r="Q296" s="494"/>
      <c r="R296" s="492"/>
      <c r="S296" s="493"/>
      <c r="T296" s="494"/>
      <c r="U296" s="492"/>
      <c r="V296" s="493"/>
      <c r="W296" s="494"/>
      <c r="X296" s="492"/>
      <c r="Y296" s="493"/>
      <c r="Z296" s="494"/>
      <c r="AA296" s="492"/>
      <c r="AB296" s="493"/>
      <c r="AC296" s="494"/>
      <c r="AD296" s="492"/>
      <c r="AE296" s="493"/>
      <c r="AF296" s="494"/>
      <c r="AG296" s="492"/>
      <c r="AH296" s="493"/>
      <c r="AI296" s="494"/>
      <c r="AJ296" s="492"/>
      <c r="AK296" s="493"/>
      <c r="AL296" s="494"/>
      <c r="AM296" s="492"/>
      <c r="AN296" s="493"/>
      <c r="AO296" s="494"/>
      <c r="AP296" s="38"/>
      <c r="AQ296" s="38"/>
      <c r="AR296" s="38"/>
      <c r="AS296" s="38"/>
      <c r="AT296" s="38"/>
      <c r="AU296" s="38"/>
      <c r="AV296" s="38"/>
      <c r="AW296" s="38"/>
      <c r="AX296" s="38"/>
      <c r="AY296" s="38"/>
      <c r="AZ296" s="38"/>
      <c r="BA296" s="38"/>
      <c r="BB296" s="38"/>
      <c r="BC296" s="38"/>
      <c r="BD296" s="38"/>
      <c r="BE296" s="38"/>
      <c r="BF296" s="38"/>
      <c r="BG296" s="38"/>
      <c r="BH296" s="38"/>
      <c r="BI296" s="38"/>
    </row>
    <row r="297" spans="1:61" ht="15.75" customHeight="1">
      <c r="A297" s="36" t="str">
        <f t="shared" ref="A297:A340" si="6">+$C$294&amp;B297</f>
        <v>Pièces</v>
      </c>
      <c r="B297" s="507"/>
      <c r="C297" s="548"/>
      <c r="D297" s="525"/>
      <c r="E297" s="549"/>
      <c r="F297" s="548"/>
      <c r="G297" s="525"/>
      <c r="H297" s="549"/>
      <c r="I297" s="548"/>
      <c r="J297" s="525"/>
      <c r="K297" s="549"/>
      <c r="L297" s="548"/>
      <c r="M297" s="525"/>
      <c r="N297" s="549"/>
      <c r="O297" s="548"/>
      <c r="P297" s="525"/>
      <c r="Q297" s="549"/>
      <c r="R297" s="548"/>
      <c r="S297" s="525"/>
      <c r="T297" s="549"/>
      <c r="U297" s="548"/>
      <c r="V297" s="525"/>
      <c r="W297" s="549"/>
      <c r="X297" s="548"/>
      <c r="Y297" s="525"/>
      <c r="Z297" s="549"/>
      <c r="AA297" s="548"/>
      <c r="AB297" s="525"/>
      <c r="AC297" s="549"/>
      <c r="AD297" s="548"/>
      <c r="AE297" s="525"/>
      <c r="AF297" s="549"/>
      <c r="AG297" s="548"/>
      <c r="AH297" s="525"/>
      <c r="AI297" s="549"/>
      <c r="AJ297" s="548"/>
      <c r="AK297" s="525"/>
      <c r="AL297" s="549"/>
      <c r="AM297" s="548"/>
      <c r="AN297" s="525"/>
      <c r="AO297" s="549"/>
      <c r="AP297" s="38"/>
      <c r="AQ297" s="38"/>
      <c r="AR297" s="38"/>
      <c r="AS297" s="38"/>
      <c r="AT297" s="38"/>
      <c r="AU297" s="38"/>
      <c r="AV297" s="38"/>
      <c r="AW297" s="38"/>
      <c r="AX297" s="38"/>
      <c r="AY297" s="38"/>
      <c r="AZ297" s="38"/>
      <c r="BA297" s="38"/>
      <c r="BB297" s="38"/>
      <c r="BC297" s="38"/>
      <c r="BD297" s="38"/>
      <c r="BE297" s="38"/>
      <c r="BF297" s="38"/>
      <c r="BG297" s="38"/>
      <c r="BH297" s="38"/>
      <c r="BI297" s="38"/>
    </row>
    <row r="298" spans="1:61" ht="15.75" customHeight="1">
      <c r="A298" s="36" t="str">
        <f t="shared" si="6"/>
        <v>PiècesPièces Ro Clients</v>
      </c>
      <c r="B298" s="507" t="s">
        <v>178</v>
      </c>
      <c r="C298" s="560"/>
      <c r="D298" s="558"/>
      <c r="E298" s="515"/>
      <c r="F298" s="561"/>
      <c r="G298" s="558"/>
      <c r="H298" s="528"/>
      <c r="I298" s="561"/>
      <c r="J298" s="558"/>
      <c r="K298" s="528"/>
      <c r="L298" s="561"/>
      <c r="M298" s="558"/>
      <c r="N298" s="528"/>
      <c r="O298" s="561"/>
      <c r="P298" s="558"/>
      <c r="Q298" s="528"/>
      <c r="R298" s="561"/>
      <c r="S298" s="558"/>
      <c r="T298" s="528"/>
      <c r="U298" s="561"/>
      <c r="V298" s="558"/>
      <c r="W298" s="528"/>
      <c r="X298" s="561"/>
      <c r="Y298" s="558"/>
      <c r="Z298" s="528"/>
      <c r="AA298" s="561"/>
      <c r="AB298" s="558"/>
      <c r="AC298" s="528"/>
      <c r="AD298" s="561"/>
      <c r="AE298" s="558"/>
      <c r="AF298" s="528"/>
      <c r="AG298" s="561"/>
      <c r="AH298" s="558"/>
      <c r="AI298" s="528"/>
      <c r="AJ298" s="561"/>
      <c r="AK298" s="558"/>
      <c r="AL298" s="528"/>
      <c r="AM298" s="561"/>
      <c r="AN298" s="558"/>
      <c r="AO298" s="528"/>
      <c r="AP298" s="38"/>
      <c r="AQ298" s="38"/>
      <c r="AR298" s="38"/>
      <c r="AS298" s="38"/>
      <c r="AT298" s="38"/>
      <c r="AU298" s="38"/>
      <c r="AV298" s="38"/>
      <c r="AW298" s="38"/>
      <c r="AX298" s="38"/>
      <c r="AY298" s="38"/>
      <c r="AZ298" s="38"/>
      <c r="BA298" s="38"/>
      <c r="BB298" s="38"/>
      <c r="BC298" s="38"/>
      <c r="BD298" s="38"/>
      <c r="BE298" s="38"/>
      <c r="BF298" s="38"/>
      <c r="BG298" s="38"/>
      <c r="BH298" s="38"/>
      <c r="BI298" s="38"/>
    </row>
    <row r="299" spans="1:61" ht="15.75" customHeight="1">
      <c r="A299" s="36" t="str">
        <f t="shared" si="6"/>
        <v>PiècesPièces Ro Carrosserie</v>
      </c>
      <c r="B299" s="507" t="s">
        <v>179</v>
      </c>
      <c r="C299" s="560"/>
      <c r="D299" s="558"/>
      <c r="E299" s="515"/>
      <c r="F299" s="561"/>
      <c r="G299" s="558"/>
      <c r="H299" s="528"/>
      <c r="I299" s="561"/>
      <c r="J299" s="558"/>
      <c r="K299" s="528"/>
      <c r="L299" s="561"/>
      <c r="M299" s="558"/>
      <c r="N299" s="528"/>
      <c r="O299" s="561"/>
      <c r="P299" s="558"/>
      <c r="Q299" s="528"/>
      <c r="R299" s="561"/>
      <c r="S299" s="558"/>
      <c r="T299" s="528"/>
      <c r="U299" s="561"/>
      <c r="V299" s="558"/>
      <c r="W299" s="528"/>
      <c r="X299" s="561"/>
      <c r="Y299" s="558"/>
      <c r="Z299" s="528"/>
      <c r="AA299" s="561"/>
      <c r="AB299" s="558"/>
      <c r="AC299" s="528"/>
      <c r="AD299" s="561"/>
      <c r="AE299" s="558"/>
      <c r="AF299" s="528"/>
      <c r="AG299" s="561"/>
      <c r="AH299" s="558"/>
      <c r="AI299" s="528"/>
      <c r="AJ299" s="561"/>
      <c r="AK299" s="558"/>
      <c r="AL299" s="528"/>
      <c r="AM299" s="561"/>
      <c r="AN299" s="558"/>
      <c r="AO299" s="528"/>
      <c r="AP299" s="38"/>
      <c r="AQ299" s="38"/>
      <c r="AR299" s="38"/>
      <c r="AS299" s="38"/>
      <c r="AT299" s="38"/>
      <c r="AU299" s="38"/>
      <c r="AV299" s="38"/>
      <c r="AW299" s="38"/>
      <c r="AX299" s="38"/>
      <c r="AY299" s="38"/>
      <c r="AZ299" s="38"/>
      <c r="BA299" s="38"/>
      <c r="BB299" s="38"/>
      <c r="BC299" s="38"/>
      <c r="BD299" s="38"/>
      <c r="BE299" s="38"/>
      <c r="BF299" s="38"/>
      <c r="BG299" s="38"/>
      <c r="BH299" s="38"/>
      <c r="BI299" s="38"/>
    </row>
    <row r="300" spans="1:61" ht="15.75" customHeight="1">
      <c r="A300" s="36" t="str">
        <f t="shared" si="6"/>
        <v>PiècesP/A Garantie</v>
      </c>
      <c r="B300" s="507" t="s">
        <v>180</v>
      </c>
      <c r="C300" s="560"/>
      <c r="D300" s="558"/>
      <c r="E300" s="515"/>
      <c r="F300" s="561"/>
      <c r="G300" s="558"/>
      <c r="H300" s="528"/>
      <c r="I300" s="561"/>
      <c r="J300" s="558"/>
      <c r="K300" s="528"/>
      <c r="L300" s="561"/>
      <c r="M300" s="558"/>
      <c r="N300" s="528"/>
      <c r="O300" s="561"/>
      <c r="P300" s="558"/>
      <c r="Q300" s="528"/>
      <c r="R300" s="561"/>
      <c r="S300" s="558"/>
      <c r="T300" s="528"/>
      <c r="U300" s="561"/>
      <c r="V300" s="558"/>
      <c r="W300" s="528"/>
      <c r="X300" s="561"/>
      <c r="Y300" s="558"/>
      <c r="Z300" s="528"/>
      <c r="AA300" s="561"/>
      <c r="AB300" s="558"/>
      <c r="AC300" s="528"/>
      <c r="AD300" s="561"/>
      <c r="AE300" s="558"/>
      <c r="AF300" s="528"/>
      <c r="AG300" s="561"/>
      <c r="AH300" s="558"/>
      <c r="AI300" s="528"/>
      <c r="AJ300" s="561"/>
      <c r="AK300" s="558"/>
      <c r="AL300" s="528"/>
      <c r="AM300" s="561"/>
      <c r="AN300" s="558"/>
      <c r="AO300" s="528"/>
      <c r="AP300" s="38"/>
      <c r="AQ300" s="38"/>
      <c r="AR300" s="38"/>
      <c r="AS300" s="38"/>
      <c r="AT300" s="38"/>
      <c r="AU300" s="38"/>
      <c r="AV300" s="38"/>
      <c r="AW300" s="38"/>
      <c r="AX300" s="38"/>
      <c r="AY300" s="38"/>
      <c r="AZ300" s="38"/>
      <c r="BA300" s="38"/>
      <c r="BB300" s="38"/>
      <c r="BC300" s="38"/>
      <c r="BD300" s="38"/>
      <c r="BE300" s="38"/>
      <c r="BF300" s="38"/>
      <c r="BG300" s="38"/>
      <c r="BH300" s="38"/>
      <c r="BI300" s="38"/>
    </row>
    <row r="301" spans="1:61" ht="15.75" customHeight="1">
      <c r="A301" s="36" t="str">
        <f t="shared" si="6"/>
        <v>PiècesVentes Internes</v>
      </c>
      <c r="B301" s="507" t="s">
        <v>181</v>
      </c>
      <c r="C301" s="560"/>
      <c r="D301" s="558"/>
      <c r="E301" s="515"/>
      <c r="F301" s="561"/>
      <c r="G301" s="558"/>
      <c r="H301" s="528"/>
      <c r="I301" s="561"/>
      <c r="J301" s="558"/>
      <c r="K301" s="528"/>
      <c r="L301" s="561"/>
      <c r="M301" s="558"/>
      <c r="N301" s="528"/>
      <c r="O301" s="561"/>
      <c r="P301" s="558"/>
      <c r="Q301" s="528"/>
      <c r="R301" s="561"/>
      <c r="S301" s="558"/>
      <c r="T301" s="528"/>
      <c r="U301" s="561"/>
      <c r="V301" s="558"/>
      <c r="W301" s="528"/>
      <c r="X301" s="561"/>
      <c r="Y301" s="558"/>
      <c r="Z301" s="528"/>
      <c r="AA301" s="561"/>
      <c r="AB301" s="558"/>
      <c r="AC301" s="528"/>
      <c r="AD301" s="561"/>
      <c r="AE301" s="558"/>
      <c r="AF301" s="528"/>
      <c r="AG301" s="561"/>
      <c r="AH301" s="558"/>
      <c r="AI301" s="528"/>
      <c r="AJ301" s="561"/>
      <c r="AK301" s="558"/>
      <c r="AL301" s="528"/>
      <c r="AM301" s="561"/>
      <c r="AN301" s="558"/>
      <c r="AO301" s="528"/>
      <c r="AP301" s="38"/>
      <c r="AQ301" s="38"/>
      <c r="AR301" s="38"/>
      <c r="AS301" s="38"/>
      <c r="AT301" s="38"/>
      <c r="AU301" s="38"/>
      <c r="AV301" s="38"/>
      <c r="AW301" s="38"/>
      <c r="AX301" s="38"/>
      <c r="AY301" s="38"/>
      <c r="AZ301" s="38"/>
      <c r="BA301" s="38"/>
      <c r="BB301" s="38"/>
      <c r="BC301" s="38"/>
      <c r="BD301" s="38"/>
      <c r="BE301" s="38"/>
      <c r="BF301" s="38"/>
      <c r="BG301" s="38"/>
      <c r="BH301" s="38"/>
      <c r="BI301" s="38"/>
    </row>
    <row r="302" spans="1:61" ht="15.75" customHeight="1">
      <c r="A302" s="36" t="str">
        <f t="shared" si="6"/>
        <v>PiècesVentes Détails</v>
      </c>
      <c r="B302" s="507" t="s">
        <v>182</v>
      </c>
      <c r="C302" s="560"/>
      <c r="D302" s="558"/>
      <c r="E302" s="515"/>
      <c r="F302" s="561"/>
      <c r="G302" s="558"/>
      <c r="H302" s="528"/>
      <c r="I302" s="561"/>
      <c r="J302" s="558"/>
      <c r="K302" s="528"/>
      <c r="L302" s="561"/>
      <c r="M302" s="558"/>
      <c r="N302" s="528"/>
      <c r="O302" s="561"/>
      <c r="P302" s="558"/>
      <c r="Q302" s="528"/>
      <c r="R302" s="561"/>
      <c r="S302" s="558"/>
      <c r="T302" s="528"/>
      <c r="U302" s="561"/>
      <c r="V302" s="558"/>
      <c r="W302" s="528"/>
      <c r="X302" s="561"/>
      <c r="Y302" s="558"/>
      <c r="Z302" s="528"/>
      <c r="AA302" s="561"/>
      <c r="AB302" s="558"/>
      <c r="AC302" s="528"/>
      <c r="AD302" s="561"/>
      <c r="AE302" s="558"/>
      <c r="AF302" s="528"/>
      <c r="AG302" s="561"/>
      <c r="AH302" s="558"/>
      <c r="AI302" s="528"/>
      <c r="AJ302" s="561"/>
      <c r="AK302" s="558"/>
      <c r="AL302" s="528"/>
      <c r="AM302" s="561"/>
      <c r="AN302" s="558"/>
      <c r="AO302" s="528"/>
      <c r="AP302" s="38"/>
      <c r="AQ302" s="38"/>
      <c r="AR302" s="38"/>
      <c r="AS302" s="38"/>
      <c r="AT302" s="38"/>
      <c r="AU302" s="38"/>
      <c r="AV302" s="38"/>
      <c r="AW302" s="38"/>
      <c r="AX302" s="38"/>
      <c r="AY302" s="38"/>
      <c r="AZ302" s="38"/>
      <c r="BA302" s="38"/>
      <c r="BB302" s="38"/>
      <c r="BC302" s="38"/>
      <c r="BD302" s="38"/>
      <c r="BE302" s="38"/>
      <c r="BF302" s="38"/>
      <c r="BG302" s="38"/>
      <c r="BH302" s="38"/>
      <c r="BI302" s="38"/>
    </row>
    <row r="303" spans="1:61" ht="15.75" customHeight="1">
      <c r="A303" s="36" t="str">
        <f t="shared" si="6"/>
        <v>PiècesVentes de Gros</v>
      </c>
      <c r="B303" s="507" t="s">
        <v>183</v>
      </c>
      <c r="C303" s="560"/>
      <c r="D303" s="558"/>
      <c r="E303" s="515"/>
      <c r="F303" s="561"/>
      <c r="G303" s="558"/>
      <c r="H303" s="528"/>
      <c r="I303" s="561"/>
      <c r="J303" s="558"/>
      <c r="K303" s="528"/>
      <c r="L303" s="561"/>
      <c r="M303" s="558"/>
      <c r="N303" s="528"/>
      <c r="O303" s="561"/>
      <c r="P303" s="558"/>
      <c r="Q303" s="528"/>
      <c r="R303" s="561"/>
      <c r="S303" s="558"/>
      <c r="T303" s="528"/>
      <c r="U303" s="561"/>
      <c r="V303" s="558"/>
      <c r="W303" s="528"/>
      <c r="X303" s="561"/>
      <c r="Y303" s="558"/>
      <c r="Z303" s="528"/>
      <c r="AA303" s="561"/>
      <c r="AB303" s="558"/>
      <c r="AC303" s="528"/>
      <c r="AD303" s="561"/>
      <c r="AE303" s="558"/>
      <c r="AF303" s="528"/>
      <c r="AG303" s="561"/>
      <c r="AH303" s="558"/>
      <c r="AI303" s="528"/>
      <c r="AJ303" s="561"/>
      <c r="AK303" s="558"/>
      <c r="AL303" s="528"/>
      <c r="AM303" s="561"/>
      <c r="AN303" s="558"/>
      <c r="AO303" s="528"/>
      <c r="AP303" s="38"/>
      <c r="AQ303" s="38"/>
      <c r="AR303" s="38"/>
      <c r="AS303" s="38"/>
      <c r="AT303" s="38"/>
      <c r="AU303" s="38"/>
      <c r="AV303" s="38"/>
      <c r="AW303" s="38"/>
      <c r="AX303" s="38"/>
      <c r="AY303" s="38"/>
      <c r="AZ303" s="38"/>
      <c r="BA303" s="38"/>
      <c r="BB303" s="38"/>
      <c r="BC303" s="38"/>
      <c r="BD303" s="38"/>
      <c r="BE303" s="38"/>
      <c r="BF303" s="38"/>
      <c r="BG303" s="38"/>
      <c r="BH303" s="38"/>
      <c r="BI303" s="38"/>
    </row>
    <row r="304" spans="1:61" ht="15.75" customHeight="1">
      <c r="A304" s="36" t="str">
        <f t="shared" si="6"/>
        <v>Pièces[...]</v>
      </c>
      <c r="B304" s="507" t="s">
        <v>55</v>
      </c>
      <c r="C304" s="560"/>
      <c r="D304" s="558"/>
      <c r="E304" s="515"/>
      <c r="F304" s="561"/>
      <c r="G304" s="558"/>
      <c r="H304" s="528"/>
      <c r="I304" s="561"/>
      <c r="J304" s="558"/>
      <c r="K304" s="528"/>
      <c r="L304" s="561"/>
      <c r="M304" s="558"/>
      <c r="N304" s="528"/>
      <c r="O304" s="561"/>
      <c r="P304" s="558"/>
      <c r="Q304" s="528"/>
      <c r="R304" s="561"/>
      <c r="S304" s="558"/>
      <c r="T304" s="528"/>
      <c r="U304" s="561"/>
      <c r="V304" s="558"/>
      <c r="W304" s="528"/>
      <c r="X304" s="561"/>
      <c r="Y304" s="558"/>
      <c r="Z304" s="528"/>
      <c r="AA304" s="561"/>
      <c r="AB304" s="558"/>
      <c r="AC304" s="528"/>
      <c r="AD304" s="561"/>
      <c r="AE304" s="558"/>
      <c r="AF304" s="528"/>
      <c r="AG304" s="561"/>
      <c r="AH304" s="558"/>
      <c r="AI304" s="528"/>
      <c r="AJ304" s="561"/>
      <c r="AK304" s="558"/>
      <c r="AL304" s="528"/>
      <c r="AM304" s="561"/>
      <c r="AN304" s="558"/>
      <c r="AO304" s="528"/>
      <c r="AP304" s="38"/>
      <c r="AQ304" s="38"/>
      <c r="AR304" s="38"/>
      <c r="AS304" s="38"/>
      <c r="AT304" s="38"/>
      <c r="AU304" s="38"/>
      <c r="AV304" s="38"/>
      <c r="AW304" s="38"/>
      <c r="AX304" s="38"/>
      <c r="AY304" s="38"/>
      <c r="AZ304" s="38"/>
      <c r="BA304" s="38"/>
      <c r="BB304" s="38"/>
      <c r="BC304" s="38"/>
      <c r="BD304" s="38"/>
      <c r="BE304" s="38"/>
      <c r="BF304" s="38"/>
      <c r="BG304" s="38"/>
      <c r="BH304" s="38"/>
      <c r="BI304" s="38"/>
    </row>
    <row r="305" spans="1:61" ht="15.75" customHeight="1">
      <c r="A305" s="36" t="str">
        <f t="shared" si="6"/>
        <v>PiècesEscomptes</v>
      </c>
      <c r="B305" s="507" t="s">
        <v>184</v>
      </c>
      <c r="C305" s="560"/>
      <c r="D305" s="558"/>
      <c r="E305" s="515"/>
      <c r="F305" s="561"/>
      <c r="G305" s="558"/>
      <c r="H305" s="528"/>
      <c r="I305" s="561"/>
      <c r="J305" s="558"/>
      <c r="K305" s="528"/>
      <c r="L305" s="561"/>
      <c r="M305" s="558"/>
      <c r="N305" s="528"/>
      <c r="O305" s="561"/>
      <c r="P305" s="558"/>
      <c r="Q305" s="528"/>
      <c r="R305" s="561"/>
      <c r="S305" s="558"/>
      <c r="T305" s="528"/>
      <c r="U305" s="561"/>
      <c r="V305" s="558"/>
      <c r="W305" s="528"/>
      <c r="X305" s="561"/>
      <c r="Y305" s="558"/>
      <c r="Z305" s="528"/>
      <c r="AA305" s="561"/>
      <c r="AB305" s="558"/>
      <c r="AC305" s="528"/>
      <c r="AD305" s="561"/>
      <c r="AE305" s="558"/>
      <c r="AF305" s="528"/>
      <c r="AG305" s="561"/>
      <c r="AH305" s="558"/>
      <c r="AI305" s="528"/>
      <c r="AJ305" s="561"/>
      <c r="AK305" s="558"/>
      <c r="AL305" s="528"/>
      <c r="AM305" s="561"/>
      <c r="AN305" s="558"/>
      <c r="AO305" s="528"/>
      <c r="AP305" s="38"/>
      <c r="AQ305" s="38"/>
      <c r="AR305" s="38"/>
      <c r="AS305" s="38"/>
      <c r="AT305" s="38"/>
      <c r="AU305" s="38"/>
      <c r="AV305" s="38"/>
      <c r="AW305" s="38"/>
      <c r="AX305" s="38"/>
      <c r="AY305" s="38"/>
      <c r="AZ305" s="38"/>
      <c r="BA305" s="38"/>
      <c r="BB305" s="38"/>
      <c r="BC305" s="38"/>
      <c r="BD305" s="38"/>
      <c r="BE305" s="38"/>
      <c r="BF305" s="38"/>
      <c r="BG305" s="38"/>
      <c r="BH305" s="38"/>
      <c r="BI305" s="38"/>
    </row>
    <row r="306" spans="1:61" ht="15.75" customHeight="1">
      <c r="A306" s="36" t="str">
        <f t="shared" si="6"/>
        <v>PiècesRectif. Inventaire</v>
      </c>
      <c r="B306" s="533" t="s">
        <v>185</v>
      </c>
      <c r="C306" s="560"/>
      <c r="D306" s="558"/>
      <c r="E306" s="515"/>
      <c r="F306" s="561"/>
      <c r="G306" s="558"/>
      <c r="H306" s="528"/>
      <c r="I306" s="561"/>
      <c r="J306" s="558"/>
      <c r="K306" s="528"/>
      <c r="L306" s="561"/>
      <c r="M306" s="558"/>
      <c r="N306" s="528"/>
      <c r="O306" s="561"/>
      <c r="P306" s="558"/>
      <c r="Q306" s="528"/>
      <c r="R306" s="561"/>
      <c r="S306" s="558"/>
      <c r="T306" s="528"/>
      <c r="U306" s="561"/>
      <c r="V306" s="558"/>
      <c r="W306" s="528"/>
      <c r="X306" s="561"/>
      <c r="Y306" s="558"/>
      <c r="Z306" s="528"/>
      <c r="AA306" s="561"/>
      <c r="AB306" s="558"/>
      <c r="AC306" s="528"/>
      <c r="AD306" s="561"/>
      <c r="AE306" s="558"/>
      <c r="AF306" s="528"/>
      <c r="AG306" s="561"/>
      <c r="AH306" s="558"/>
      <c r="AI306" s="528"/>
      <c r="AJ306" s="561"/>
      <c r="AK306" s="558"/>
      <c r="AL306" s="528"/>
      <c r="AM306" s="561"/>
      <c r="AN306" s="558"/>
      <c r="AO306" s="528"/>
      <c r="AP306" s="38"/>
      <c r="AQ306" s="38"/>
      <c r="AR306" s="38"/>
      <c r="AS306" s="38"/>
      <c r="AT306" s="38"/>
      <c r="AU306" s="38"/>
      <c r="AV306" s="38"/>
      <c r="AW306" s="38"/>
      <c r="AX306" s="38"/>
      <c r="AY306" s="38"/>
      <c r="AZ306" s="38"/>
      <c r="BA306" s="38"/>
      <c r="BB306" s="38"/>
      <c r="BC306" s="38"/>
      <c r="BD306" s="38"/>
      <c r="BE306" s="38"/>
      <c r="BF306" s="38"/>
      <c r="BG306" s="38"/>
      <c r="BH306" s="38"/>
      <c r="BI306" s="38"/>
    </row>
    <row r="307" spans="1:61" ht="15.75" customHeight="1">
      <c r="A307" s="36" t="str">
        <f t="shared" si="6"/>
        <v>PiècesSous-total Pièces</v>
      </c>
      <c r="B307" s="554" t="s">
        <v>186</v>
      </c>
      <c r="C307" s="816"/>
      <c r="D307" s="817"/>
      <c r="E307" s="818"/>
      <c r="F307" s="816"/>
      <c r="G307" s="817"/>
      <c r="H307" s="818"/>
      <c r="I307" s="816"/>
      <c r="J307" s="817"/>
      <c r="K307" s="818"/>
      <c r="L307" s="816"/>
      <c r="M307" s="817"/>
      <c r="N307" s="818"/>
      <c r="O307" s="816"/>
      <c r="P307" s="817"/>
      <c r="Q307" s="818"/>
      <c r="R307" s="816"/>
      <c r="S307" s="817"/>
      <c r="T307" s="818"/>
      <c r="U307" s="816"/>
      <c r="V307" s="817"/>
      <c r="W307" s="818"/>
      <c r="X307" s="816"/>
      <c r="Y307" s="817"/>
      <c r="Z307" s="818"/>
      <c r="AA307" s="816"/>
      <c r="AB307" s="817"/>
      <c r="AC307" s="818"/>
      <c r="AD307" s="816"/>
      <c r="AE307" s="817"/>
      <c r="AF307" s="818"/>
      <c r="AG307" s="816"/>
      <c r="AH307" s="817"/>
      <c r="AI307" s="818"/>
      <c r="AJ307" s="816"/>
      <c r="AK307" s="817"/>
      <c r="AL307" s="818"/>
      <c r="AM307" s="816"/>
      <c r="AN307" s="817"/>
      <c r="AO307" s="818"/>
      <c r="AP307" s="38"/>
      <c r="AQ307" s="38"/>
      <c r="AR307" s="38"/>
      <c r="AS307" s="38"/>
      <c r="AT307" s="38"/>
      <c r="AU307" s="38"/>
      <c r="AV307" s="38"/>
      <c r="AW307" s="38"/>
      <c r="AX307" s="38"/>
      <c r="AY307" s="38"/>
      <c r="AZ307" s="38"/>
      <c r="BA307" s="38"/>
      <c r="BB307" s="38"/>
      <c r="BC307" s="38"/>
      <c r="BD307" s="38"/>
      <c r="BE307" s="38"/>
      <c r="BF307" s="38"/>
      <c r="BG307" s="38"/>
      <c r="BH307" s="38"/>
      <c r="BI307" s="38"/>
    </row>
    <row r="308" spans="1:61" ht="15.75" customHeight="1">
      <c r="A308" s="36" t="str">
        <f t="shared" si="6"/>
        <v>Pièces</v>
      </c>
      <c r="B308" s="507"/>
      <c r="C308" s="507"/>
      <c r="D308" s="514"/>
      <c r="E308" s="508"/>
      <c r="F308" s="507"/>
      <c r="G308" s="514"/>
      <c r="H308" s="508"/>
      <c r="I308" s="507"/>
      <c r="J308" s="514"/>
      <c r="K308" s="508"/>
      <c r="L308" s="507"/>
      <c r="M308" s="514"/>
      <c r="N308" s="508"/>
      <c r="O308" s="507"/>
      <c r="P308" s="514"/>
      <c r="Q308" s="508"/>
      <c r="R308" s="507"/>
      <c r="S308" s="514"/>
      <c r="T308" s="508"/>
      <c r="U308" s="507"/>
      <c r="V308" s="514"/>
      <c r="W308" s="508"/>
      <c r="X308" s="507"/>
      <c r="Y308" s="514"/>
      <c r="Z308" s="508"/>
      <c r="AA308" s="507"/>
      <c r="AB308" s="514"/>
      <c r="AC308" s="508"/>
      <c r="AD308" s="507"/>
      <c r="AE308" s="514"/>
      <c r="AF308" s="508"/>
      <c r="AG308" s="507"/>
      <c r="AH308" s="514"/>
      <c r="AI308" s="508"/>
      <c r="AJ308" s="507"/>
      <c r="AK308" s="514"/>
      <c r="AL308" s="508"/>
      <c r="AM308" s="507"/>
      <c r="AN308" s="514"/>
      <c r="AO308" s="508"/>
      <c r="AP308" s="38"/>
      <c r="AQ308" s="38"/>
      <c r="AR308" s="38"/>
      <c r="AS308" s="38"/>
      <c r="AT308" s="38"/>
      <c r="AU308" s="38"/>
      <c r="AV308" s="38"/>
      <c r="AW308" s="38"/>
      <c r="AX308" s="38"/>
      <c r="AY308" s="38"/>
      <c r="AZ308" s="38"/>
      <c r="BA308" s="38"/>
      <c r="BB308" s="38"/>
      <c r="BC308" s="38"/>
      <c r="BD308" s="38"/>
      <c r="BE308" s="38"/>
      <c r="BF308" s="38"/>
      <c r="BG308" s="38"/>
      <c r="BH308" s="38"/>
      <c r="BI308" s="38"/>
    </row>
    <row r="309" spans="1:61" ht="15.75" customHeight="1">
      <c r="A309" s="36" t="str">
        <f t="shared" si="6"/>
        <v>Pièces</v>
      </c>
      <c r="B309" s="533"/>
      <c r="C309" s="533"/>
      <c r="D309" s="534"/>
      <c r="E309" s="584"/>
      <c r="F309" s="533"/>
      <c r="G309" s="534"/>
      <c r="H309" s="584"/>
      <c r="I309" s="533"/>
      <c r="J309" s="534"/>
      <c r="K309" s="584"/>
      <c r="L309" s="533"/>
      <c r="M309" s="534"/>
      <c r="N309" s="584"/>
      <c r="O309" s="533"/>
      <c r="P309" s="534"/>
      <c r="Q309" s="584"/>
      <c r="R309" s="533"/>
      <c r="S309" s="534"/>
      <c r="T309" s="584"/>
      <c r="U309" s="533"/>
      <c r="V309" s="534"/>
      <c r="W309" s="584"/>
      <c r="X309" s="533"/>
      <c r="Y309" s="534"/>
      <c r="Z309" s="584"/>
      <c r="AA309" s="533"/>
      <c r="AB309" s="534"/>
      <c r="AC309" s="584"/>
      <c r="AD309" s="533"/>
      <c r="AE309" s="534"/>
      <c r="AF309" s="584"/>
      <c r="AG309" s="533"/>
      <c r="AH309" s="534"/>
      <c r="AI309" s="584"/>
      <c r="AJ309" s="533"/>
      <c r="AK309" s="534"/>
      <c r="AL309" s="584"/>
      <c r="AM309" s="533"/>
      <c r="AN309" s="534"/>
      <c r="AO309" s="584"/>
      <c r="AP309" s="38"/>
      <c r="AQ309" s="38"/>
      <c r="AR309" s="38"/>
      <c r="AS309" s="38"/>
      <c r="AT309" s="38"/>
      <c r="AU309" s="38"/>
      <c r="AV309" s="38"/>
      <c r="AW309" s="38"/>
      <c r="AX309" s="38"/>
      <c r="AY309" s="38"/>
      <c r="AZ309" s="38"/>
      <c r="BA309" s="38"/>
      <c r="BB309" s="38"/>
      <c r="BC309" s="38"/>
      <c r="BD309" s="38"/>
      <c r="BE309" s="38"/>
      <c r="BF309" s="38"/>
      <c r="BG309" s="38"/>
      <c r="BH309" s="38"/>
      <c r="BI309" s="38"/>
    </row>
    <row r="310" spans="1:61" ht="15.75" customHeight="1">
      <c r="A310" s="36" t="str">
        <f t="shared" si="6"/>
        <v>PiècesVentes Pneus</v>
      </c>
      <c r="B310" s="507" t="s">
        <v>187</v>
      </c>
      <c r="C310" s="560"/>
      <c r="D310" s="558"/>
      <c r="E310" s="515"/>
      <c r="F310" s="561"/>
      <c r="G310" s="558"/>
      <c r="H310" s="528"/>
      <c r="I310" s="561"/>
      <c r="J310" s="558"/>
      <c r="K310" s="528"/>
      <c r="L310" s="561"/>
      <c r="M310" s="558"/>
      <c r="N310" s="528"/>
      <c r="O310" s="561"/>
      <c r="P310" s="558"/>
      <c r="Q310" s="528"/>
      <c r="R310" s="561"/>
      <c r="S310" s="558"/>
      <c r="T310" s="528"/>
      <c r="U310" s="561"/>
      <c r="V310" s="558"/>
      <c r="W310" s="528"/>
      <c r="X310" s="561"/>
      <c r="Y310" s="558"/>
      <c r="Z310" s="528"/>
      <c r="AA310" s="561"/>
      <c r="AB310" s="558"/>
      <c r="AC310" s="528"/>
      <c r="AD310" s="561"/>
      <c r="AE310" s="558"/>
      <c r="AF310" s="528"/>
      <c r="AG310" s="561"/>
      <c r="AH310" s="558"/>
      <c r="AI310" s="528"/>
      <c r="AJ310" s="561"/>
      <c r="AK310" s="558"/>
      <c r="AL310" s="528"/>
      <c r="AM310" s="561"/>
      <c r="AN310" s="558"/>
      <c r="AO310" s="528"/>
      <c r="AP310" s="38"/>
      <c r="AQ310" s="38"/>
      <c r="AR310" s="38"/>
      <c r="AS310" s="38"/>
      <c r="AT310" s="38"/>
      <c r="AU310" s="38"/>
      <c r="AV310" s="38"/>
      <c r="AW310" s="38"/>
      <c r="AX310" s="38"/>
      <c r="AY310" s="38"/>
      <c r="AZ310" s="38"/>
      <c r="BA310" s="38"/>
      <c r="BB310" s="38"/>
      <c r="BC310" s="38"/>
      <c r="BD310" s="38"/>
      <c r="BE310" s="38"/>
      <c r="BF310" s="38"/>
      <c r="BG310" s="38"/>
      <c r="BH310" s="38"/>
      <c r="BI310" s="38"/>
    </row>
    <row r="311" spans="1:61" ht="15.75" customHeight="1">
      <c r="A311" s="36" t="str">
        <f t="shared" si="6"/>
        <v>PiècesHuiles et Graisse</v>
      </c>
      <c r="B311" s="533" t="s">
        <v>188</v>
      </c>
      <c r="C311" s="560"/>
      <c r="D311" s="558"/>
      <c r="E311" s="515"/>
      <c r="F311" s="561"/>
      <c r="G311" s="558"/>
      <c r="H311" s="528"/>
      <c r="I311" s="561"/>
      <c r="J311" s="558"/>
      <c r="K311" s="528"/>
      <c r="L311" s="561"/>
      <c r="M311" s="558"/>
      <c r="N311" s="528"/>
      <c r="O311" s="561"/>
      <c r="P311" s="558"/>
      <c r="Q311" s="528"/>
      <c r="R311" s="561"/>
      <c r="S311" s="558"/>
      <c r="T311" s="528"/>
      <c r="U311" s="561"/>
      <c r="V311" s="558"/>
      <c r="W311" s="528"/>
      <c r="X311" s="561"/>
      <c r="Y311" s="558"/>
      <c r="Z311" s="528"/>
      <c r="AA311" s="561"/>
      <c r="AB311" s="558"/>
      <c r="AC311" s="528"/>
      <c r="AD311" s="561"/>
      <c r="AE311" s="558"/>
      <c r="AF311" s="528"/>
      <c r="AG311" s="561"/>
      <c r="AH311" s="558"/>
      <c r="AI311" s="528"/>
      <c r="AJ311" s="561"/>
      <c r="AK311" s="558"/>
      <c r="AL311" s="528"/>
      <c r="AM311" s="561"/>
      <c r="AN311" s="558"/>
      <c r="AO311" s="528"/>
      <c r="AP311" s="38"/>
      <c r="AQ311" s="38"/>
      <c r="AR311" s="38"/>
      <c r="AS311" s="38"/>
      <c r="AT311" s="38"/>
      <c r="AU311" s="38"/>
      <c r="AV311" s="38"/>
      <c r="AW311" s="38"/>
      <c r="AX311" s="38"/>
      <c r="AY311" s="38"/>
      <c r="AZ311" s="38"/>
      <c r="BA311" s="38"/>
      <c r="BB311" s="38"/>
      <c r="BC311" s="38"/>
      <c r="BD311" s="38"/>
      <c r="BE311" s="38"/>
      <c r="BF311" s="38"/>
      <c r="BG311" s="38"/>
      <c r="BH311" s="38"/>
      <c r="BI311" s="38"/>
    </row>
    <row r="312" spans="1:61" ht="15.75" customHeight="1">
      <c r="A312" s="36" t="str">
        <f t="shared" si="6"/>
        <v>PiècesSous-total Pièces et Acc.</v>
      </c>
      <c r="B312" s="554" t="s">
        <v>189</v>
      </c>
      <c r="C312" s="816"/>
      <c r="D312" s="817"/>
      <c r="E312" s="818"/>
      <c r="F312" s="816"/>
      <c r="G312" s="817"/>
      <c r="H312" s="818"/>
      <c r="I312" s="816"/>
      <c r="J312" s="817"/>
      <c r="K312" s="818"/>
      <c r="L312" s="816"/>
      <c r="M312" s="817"/>
      <c r="N312" s="818"/>
      <c r="O312" s="816"/>
      <c r="P312" s="817"/>
      <c r="Q312" s="818"/>
      <c r="R312" s="816"/>
      <c r="S312" s="817"/>
      <c r="T312" s="818"/>
      <c r="U312" s="816"/>
      <c r="V312" s="817"/>
      <c r="W312" s="818"/>
      <c r="X312" s="816"/>
      <c r="Y312" s="817"/>
      <c r="Z312" s="818"/>
      <c r="AA312" s="816"/>
      <c r="AB312" s="817"/>
      <c r="AC312" s="818"/>
      <c r="AD312" s="816"/>
      <c r="AE312" s="817"/>
      <c r="AF312" s="818"/>
      <c r="AG312" s="816"/>
      <c r="AH312" s="817"/>
      <c r="AI312" s="818"/>
      <c r="AJ312" s="816"/>
      <c r="AK312" s="817"/>
      <c r="AL312" s="818"/>
      <c r="AM312" s="816"/>
      <c r="AN312" s="817"/>
      <c r="AO312" s="818"/>
      <c r="AP312" s="38"/>
      <c r="AQ312" s="38"/>
      <c r="AR312" s="38"/>
      <c r="AS312" s="38"/>
      <c r="AT312" s="38"/>
      <c r="AU312" s="38"/>
      <c r="AV312" s="38"/>
      <c r="AW312" s="38"/>
      <c r="AX312" s="38"/>
      <c r="AY312" s="38"/>
      <c r="AZ312" s="38"/>
      <c r="BA312" s="38"/>
      <c r="BB312" s="38"/>
      <c r="BC312" s="38"/>
      <c r="BD312" s="38"/>
      <c r="BE312" s="38"/>
      <c r="BF312" s="38"/>
      <c r="BG312" s="38"/>
      <c r="BH312" s="38"/>
      <c r="BI312" s="38"/>
    </row>
    <row r="313" spans="1:61" ht="15.75" customHeight="1">
      <c r="A313" s="36" t="str">
        <f t="shared" si="6"/>
        <v>Pièces</v>
      </c>
      <c r="B313" s="507"/>
      <c r="C313" s="507"/>
      <c r="D313" s="514"/>
      <c r="E313" s="508"/>
      <c r="F313" s="507"/>
      <c r="G313" s="514"/>
      <c r="H313" s="508"/>
      <c r="I313" s="507"/>
      <c r="J313" s="514"/>
      <c r="K313" s="508"/>
      <c r="L313" s="507"/>
      <c r="M313" s="514"/>
      <c r="N313" s="508"/>
      <c r="O313" s="507"/>
      <c r="P313" s="514"/>
      <c r="Q313" s="508"/>
      <c r="R313" s="507"/>
      <c r="S313" s="514"/>
      <c r="T313" s="508"/>
      <c r="U313" s="507"/>
      <c r="V313" s="514"/>
      <c r="W313" s="508"/>
      <c r="X313" s="507"/>
      <c r="Y313" s="514"/>
      <c r="Z313" s="508"/>
      <c r="AA313" s="507"/>
      <c r="AB313" s="514"/>
      <c r="AC313" s="508"/>
      <c r="AD313" s="507"/>
      <c r="AE313" s="514"/>
      <c r="AF313" s="508"/>
      <c r="AG313" s="507"/>
      <c r="AH313" s="514"/>
      <c r="AI313" s="508"/>
      <c r="AJ313" s="507"/>
      <c r="AK313" s="514"/>
      <c r="AL313" s="508"/>
      <c r="AM313" s="507"/>
      <c r="AN313" s="514"/>
      <c r="AO313" s="508"/>
      <c r="AP313" s="38"/>
      <c r="AQ313" s="38"/>
      <c r="AR313" s="38"/>
      <c r="AS313" s="38"/>
      <c r="AT313" s="38"/>
      <c r="AU313" s="38"/>
      <c r="AV313" s="38"/>
      <c r="AW313" s="38"/>
      <c r="AX313" s="38"/>
      <c r="AY313" s="38"/>
      <c r="AZ313" s="38"/>
      <c r="BA313" s="38"/>
      <c r="BB313" s="38"/>
      <c r="BC313" s="38"/>
      <c r="BD313" s="38"/>
      <c r="BE313" s="38"/>
      <c r="BF313" s="38"/>
      <c r="BG313" s="38"/>
      <c r="BH313" s="38"/>
      <c r="BI313" s="38"/>
    </row>
    <row r="314" spans="1:61" ht="15.75" customHeight="1">
      <c r="A314" s="36" t="str">
        <f t="shared" si="6"/>
        <v>Pièces</v>
      </c>
      <c r="B314" s="507"/>
      <c r="C314" s="507"/>
      <c r="D314" s="514"/>
      <c r="E314" s="508"/>
      <c r="F314" s="507"/>
      <c r="G314" s="514"/>
      <c r="H314" s="508"/>
      <c r="I314" s="507"/>
      <c r="J314" s="514"/>
      <c r="K314" s="508"/>
      <c r="L314" s="507"/>
      <c r="M314" s="514"/>
      <c r="N314" s="508"/>
      <c r="O314" s="507"/>
      <c r="P314" s="514"/>
      <c r="Q314" s="508"/>
      <c r="R314" s="507"/>
      <c r="S314" s="514"/>
      <c r="T314" s="508"/>
      <c r="U314" s="507"/>
      <c r="V314" s="514"/>
      <c r="W314" s="508"/>
      <c r="X314" s="507"/>
      <c r="Y314" s="514"/>
      <c r="Z314" s="508"/>
      <c r="AA314" s="507"/>
      <c r="AB314" s="514"/>
      <c r="AC314" s="508"/>
      <c r="AD314" s="507"/>
      <c r="AE314" s="514"/>
      <c r="AF314" s="508"/>
      <c r="AG314" s="507"/>
      <c r="AH314" s="514"/>
      <c r="AI314" s="508"/>
      <c r="AJ314" s="507"/>
      <c r="AK314" s="514"/>
      <c r="AL314" s="508"/>
      <c r="AM314" s="507"/>
      <c r="AN314" s="514"/>
      <c r="AO314" s="508"/>
      <c r="AP314" s="38"/>
      <c r="AQ314" s="38"/>
      <c r="AR314" s="38"/>
      <c r="AS314" s="38"/>
      <c r="AT314" s="38"/>
      <c r="AU314" s="38"/>
      <c r="AV314" s="38"/>
      <c r="AW314" s="38"/>
      <c r="AX314" s="38"/>
      <c r="AY314" s="38"/>
      <c r="AZ314" s="38"/>
      <c r="BA314" s="38"/>
      <c r="BB314" s="38"/>
      <c r="BC314" s="38"/>
      <c r="BD314" s="38"/>
      <c r="BE314" s="38"/>
      <c r="BF314" s="38"/>
      <c r="BG314" s="38"/>
      <c r="BH314" s="38"/>
      <c r="BI314" s="38"/>
    </row>
    <row r="315" spans="1:61" ht="15.75" customHeight="1">
      <c r="A315" s="36" t="str">
        <f t="shared" si="6"/>
        <v>PiècesAutostock</v>
      </c>
      <c r="B315" s="533" t="s">
        <v>190</v>
      </c>
      <c r="C315" s="587"/>
      <c r="D315" s="586"/>
      <c r="E315" s="538"/>
      <c r="F315" s="587"/>
      <c r="G315" s="586"/>
      <c r="H315" s="538"/>
      <c r="I315" s="587"/>
      <c r="J315" s="586"/>
      <c r="K315" s="538"/>
      <c r="L315" s="587"/>
      <c r="M315" s="586"/>
      <c r="N315" s="538"/>
      <c r="O315" s="587"/>
      <c r="P315" s="586"/>
      <c r="Q315" s="538"/>
      <c r="R315" s="587"/>
      <c r="S315" s="586"/>
      <c r="T315" s="538"/>
      <c r="U315" s="587"/>
      <c r="V315" s="586"/>
      <c r="W315" s="538"/>
      <c r="X315" s="587"/>
      <c r="Y315" s="586"/>
      <c r="Z315" s="538"/>
      <c r="AA315" s="587"/>
      <c r="AB315" s="586"/>
      <c r="AC315" s="538"/>
      <c r="AD315" s="587"/>
      <c r="AE315" s="586"/>
      <c r="AF315" s="538"/>
      <c r="AG315" s="587"/>
      <c r="AH315" s="586"/>
      <c r="AI315" s="538"/>
      <c r="AJ315" s="587"/>
      <c r="AK315" s="586"/>
      <c r="AL315" s="538"/>
      <c r="AM315" s="587"/>
      <c r="AN315" s="586"/>
      <c r="AO315" s="538"/>
      <c r="AP315" s="38"/>
      <c r="AQ315" s="38"/>
      <c r="AR315" s="38"/>
      <c r="AS315" s="38"/>
      <c r="AT315" s="38"/>
      <c r="AU315" s="38"/>
      <c r="AV315" s="38"/>
      <c r="AW315" s="38"/>
      <c r="AX315" s="38"/>
      <c r="AY315" s="38"/>
      <c r="AZ315" s="38"/>
      <c r="BA315" s="38"/>
      <c r="BB315" s="38"/>
      <c r="BC315" s="38"/>
      <c r="BD315" s="38"/>
      <c r="BE315" s="38"/>
      <c r="BF315" s="38"/>
      <c r="BG315" s="38"/>
      <c r="BH315" s="38"/>
      <c r="BI315" s="38"/>
    </row>
    <row r="316" spans="1:61" ht="15.75" customHeight="1">
      <c r="A316" s="36" t="str">
        <f t="shared" si="6"/>
        <v>Pièces</v>
      </c>
      <c r="B316" s="507"/>
      <c r="C316" s="560"/>
      <c r="D316" s="558"/>
      <c r="E316" s="515"/>
      <c r="F316" s="560"/>
      <c r="G316" s="558"/>
      <c r="H316" s="515"/>
      <c r="I316" s="560"/>
      <c r="J316" s="558"/>
      <c r="K316" s="515"/>
      <c r="L316" s="560"/>
      <c r="M316" s="558"/>
      <c r="N316" s="515"/>
      <c r="O316" s="560"/>
      <c r="P316" s="558"/>
      <c r="Q316" s="515"/>
      <c r="R316" s="560"/>
      <c r="S316" s="558"/>
      <c r="T316" s="515"/>
      <c r="U316" s="560"/>
      <c r="V316" s="558"/>
      <c r="W316" s="515"/>
      <c r="X316" s="560"/>
      <c r="Y316" s="558"/>
      <c r="Z316" s="515"/>
      <c r="AA316" s="560"/>
      <c r="AB316" s="558"/>
      <c r="AC316" s="515"/>
      <c r="AD316" s="560"/>
      <c r="AE316" s="558"/>
      <c r="AF316" s="515"/>
      <c r="AG316" s="560"/>
      <c r="AH316" s="558"/>
      <c r="AI316" s="515"/>
      <c r="AJ316" s="560"/>
      <c r="AK316" s="558"/>
      <c r="AL316" s="515"/>
      <c r="AM316" s="560"/>
      <c r="AN316" s="558"/>
      <c r="AO316" s="515"/>
      <c r="AP316" s="38"/>
      <c r="AQ316" s="38"/>
      <c r="AR316" s="38"/>
      <c r="AS316" s="38"/>
      <c r="AT316" s="38"/>
      <c r="AU316" s="38"/>
      <c r="AV316" s="38"/>
      <c r="AW316" s="38"/>
      <c r="AX316" s="38"/>
      <c r="AY316" s="38"/>
      <c r="AZ316" s="38"/>
      <c r="BA316" s="38"/>
      <c r="BB316" s="38"/>
      <c r="BC316" s="38"/>
      <c r="BD316" s="38"/>
      <c r="BE316" s="38"/>
      <c r="BF316" s="38"/>
      <c r="BG316" s="38"/>
      <c r="BH316" s="38"/>
      <c r="BI316" s="38"/>
    </row>
    <row r="317" spans="1:61" ht="15.75" customHeight="1">
      <c r="A317" s="36" t="str">
        <f t="shared" si="6"/>
        <v>PiècesTotal Dépt. Pièces</v>
      </c>
      <c r="B317" s="769" t="s">
        <v>191</v>
      </c>
      <c r="C317" s="516"/>
      <c r="D317" s="588"/>
      <c r="E317" s="518"/>
      <c r="F317" s="516"/>
      <c r="G317" s="588"/>
      <c r="H317" s="518"/>
      <c r="I317" s="516"/>
      <c r="J317" s="588"/>
      <c r="K317" s="518"/>
      <c r="L317" s="516"/>
      <c r="M317" s="588"/>
      <c r="N317" s="518"/>
      <c r="O317" s="516"/>
      <c r="P317" s="588"/>
      <c r="Q317" s="518"/>
      <c r="R317" s="516"/>
      <c r="S317" s="588"/>
      <c r="T317" s="518"/>
      <c r="U317" s="516"/>
      <c r="V317" s="588"/>
      <c r="W317" s="518"/>
      <c r="X317" s="516"/>
      <c r="Y317" s="588"/>
      <c r="Z317" s="518"/>
      <c r="AA317" s="516"/>
      <c r="AB317" s="588"/>
      <c r="AC317" s="518"/>
      <c r="AD317" s="516"/>
      <c r="AE317" s="588"/>
      <c r="AF317" s="518"/>
      <c r="AG317" s="516"/>
      <c r="AH317" s="588"/>
      <c r="AI317" s="518"/>
      <c r="AJ317" s="516"/>
      <c r="AK317" s="588"/>
      <c r="AL317" s="518"/>
      <c r="AM317" s="516"/>
      <c r="AN317" s="588"/>
      <c r="AO317" s="518"/>
      <c r="AP317" s="38"/>
      <c r="AQ317" s="38"/>
      <c r="AR317" s="38"/>
      <c r="AS317" s="38"/>
      <c r="AT317" s="38"/>
      <c r="AU317" s="38"/>
      <c r="AV317" s="38"/>
      <c r="AW317" s="38"/>
      <c r="AX317" s="38"/>
      <c r="AY317" s="38"/>
      <c r="AZ317" s="38"/>
      <c r="BA317" s="38"/>
      <c r="BB317" s="38"/>
      <c r="BC317" s="38"/>
      <c r="BD317" s="38"/>
      <c r="BE317" s="38"/>
      <c r="BF317" s="38"/>
      <c r="BG317" s="38"/>
      <c r="BH317" s="38"/>
      <c r="BI317" s="38"/>
    </row>
    <row r="318" spans="1:61" ht="15.75" customHeight="1">
      <c r="A318" s="36" t="str">
        <f t="shared" si="6"/>
        <v>Pièces</v>
      </c>
      <c r="B318" s="819"/>
      <c r="C318" s="820"/>
      <c r="D318" s="821"/>
      <c r="E318" s="822"/>
      <c r="F318" s="820"/>
      <c r="G318" s="821"/>
      <c r="H318" s="822"/>
      <c r="I318" s="820"/>
      <c r="J318" s="821"/>
      <c r="K318" s="822"/>
      <c r="L318" s="820"/>
      <c r="M318" s="821"/>
      <c r="N318" s="822"/>
      <c r="O318" s="820"/>
      <c r="P318" s="821"/>
      <c r="Q318" s="822"/>
      <c r="R318" s="820"/>
      <c r="S318" s="821"/>
      <c r="T318" s="822"/>
      <c r="U318" s="820"/>
      <c r="V318" s="821"/>
      <c r="W318" s="822"/>
      <c r="X318" s="820"/>
      <c r="Y318" s="821"/>
      <c r="Z318" s="822"/>
      <c r="AA318" s="820"/>
      <c r="AB318" s="821"/>
      <c r="AC318" s="822"/>
      <c r="AD318" s="820"/>
      <c r="AE318" s="821"/>
      <c r="AF318" s="822"/>
      <c r="AG318" s="820"/>
      <c r="AH318" s="821"/>
      <c r="AI318" s="822"/>
      <c r="AJ318" s="820"/>
      <c r="AK318" s="821"/>
      <c r="AL318" s="822"/>
      <c r="AM318" s="820"/>
      <c r="AN318" s="821"/>
      <c r="AO318" s="822"/>
      <c r="AP318" s="38"/>
      <c r="AQ318" s="38"/>
      <c r="AR318" s="38"/>
      <c r="AS318" s="38"/>
      <c r="AT318" s="38"/>
      <c r="AU318" s="38"/>
      <c r="AV318" s="38"/>
      <c r="AW318" s="38"/>
      <c r="AX318" s="38"/>
      <c r="AY318" s="38"/>
      <c r="AZ318" s="38"/>
      <c r="BA318" s="38"/>
      <c r="BB318" s="38"/>
      <c r="BC318" s="38"/>
      <c r="BD318" s="38"/>
      <c r="BE318" s="38"/>
      <c r="BF318" s="38"/>
      <c r="BG318" s="38"/>
      <c r="BH318" s="38"/>
      <c r="BI318" s="38"/>
    </row>
    <row r="319" spans="1:61" ht="15.75" customHeight="1">
      <c r="A319" s="36" t="str">
        <f t="shared" si="6"/>
        <v>Pièces</v>
      </c>
      <c r="B319" s="522"/>
      <c r="C319" s="589"/>
      <c r="D319" s="590"/>
      <c r="E319" s="543"/>
      <c r="F319" s="589"/>
      <c r="G319" s="590"/>
      <c r="H319" s="543"/>
      <c r="I319" s="589"/>
      <c r="J319" s="590"/>
      <c r="K319" s="543"/>
      <c r="L319" s="589"/>
      <c r="M319" s="590"/>
      <c r="N319" s="543"/>
      <c r="O319" s="589"/>
      <c r="P319" s="590"/>
      <c r="Q319" s="543"/>
      <c r="R319" s="589"/>
      <c r="S319" s="590"/>
      <c r="T319" s="543"/>
      <c r="U319" s="589"/>
      <c r="V319" s="590"/>
      <c r="W319" s="543"/>
      <c r="X319" s="589"/>
      <c r="Y319" s="590"/>
      <c r="Z319" s="543"/>
      <c r="AA319" s="589"/>
      <c r="AB319" s="590"/>
      <c r="AC319" s="543"/>
      <c r="AD319" s="589"/>
      <c r="AE319" s="590"/>
      <c r="AF319" s="543"/>
      <c r="AG319" s="589"/>
      <c r="AH319" s="590"/>
      <c r="AI319" s="543"/>
      <c r="AJ319" s="589"/>
      <c r="AK319" s="590"/>
      <c r="AL319" s="543"/>
      <c r="AM319" s="589"/>
      <c r="AN319" s="590"/>
      <c r="AO319" s="543"/>
      <c r="AP319" s="38"/>
      <c r="AQ319" s="38"/>
      <c r="AR319" s="38"/>
      <c r="AS319" s="38"/>
      <c r="AT319" s="38"/>
      <c r="AU319" s="38"/>
      <c r="AV319" s="38"/>
      <c r="AW319" s="38"/>
      <c r="AX319" s="38"/>
      <c r="AY319" s="38"/>
      <c r="AZ319" s="38"/>
      <c r="BA319" s="38"/>
      <c r="BB319" s="38"/>
      <c r="BC319" s="38"/>
      <c r="BD319" s="38"/>
      <c r="BE319" s="38"/>
      <c r="BF319" s="38"/>
      <c r="BG319" s="38"/>
      <c r="BH319" s="38"/>
      <c r="BI319" s="38"/>
    </row>
    <row r="320" spans="1:61" ht="15.75" customHeight="1">
      <c r="A320" s="36" t="str">
        <f t="shared" si="6"/>
        <v>PiècesDEPENSES</v>
      </c>
      <c r="B320" s="770" t="s">
        <v>106</v>
      </c>
      <c r="C320" s="507"/>
      <c r="D320" s="514"/>
      <c r="E320" s="508"/>
      <c r="F320" s="507"/>
      <c r="G320" s="514"/>
      <c r="H320" s="508"/>
      <c r="I320" s="507"/>
      <c r="J320" s="514"/>
      <c r="K320" s="508"/>
      <c r="L320" s="507"/>
      <c r="M320" s="514"/>
      <c r="N320" s="508"/>
      <c r="O320" s="507"/>
      <c r="P320" s="514"/>
      <c r="Q320" s="508"/>
      <c r="R320" s="507"/>
      <c r="S320" s="514"/>
      <c r="T320" s="508"/>
      <c r="U320" s="507"/>
      <c r="V320" s="514"/>
      <c r="W320" s="508"/>
      <c r="X320" s="507"/>
      <c r="Y320" s="514"/>
      <c r="Z320" s="508"/>
      <c r="AA320" s="507"/>
      <c r="AB320" s="514"/>
      <c r="AC320" s="508"/>
      <c r="AD320" s="507"/>
      <c r="AE320" s="514"/>
      <c r="AF320" s="508"/>
      <c r="AG320" s="507"/>
      <c r="AH320" s="514"/>
      <c r="AI320" s="508"/>
      <c r="AJ320" s="507"/>
      <c r="AK320" s="514"/>
      <c r="AL320" s="508"/>
      <c r="AM320" s="507"/>
      <c r="AN320" s="514"/>
      <c r="AO320" s="508"/>
      <c r="AP320" s="38"/>
      <c r="AQ320" s="38"/>
      <c r="AR320" s="38"/>
      <c r="AS320" s="38"/>
      <c r="AT320" s="38"/>
      <c r="AU320" s="38"/>
      <c r="AV320" s="38"/>
      <c r="AW320" s="38"/>
      <c r="AX320" s="38"/>
      <c r="AY320" s="38"/>
      <c r="AZ320" s="38"/>
      <c r="BA320" s="38"/>
      <c r="BB320" s="38"/>
      <c r="BC320" s="38"/>
      <c r="BD320" s="38"/>
      <c r="BE320" s="38"/>
      <c r="BF320" s="38"/>
      <c r="BG320" s="38"/>
      <c r="BH320" s="38"/>
      <c r="BI320" s="38"/>
    </row>
    <row r="321" spans="1:61" ht="15.75" customHeight="1">
      <c r="A321" s="36" t="str">
        <f t="shared" si="6"/>
        <v>PiècesSalaires cadres</v>
      </c>
      <c r="B321" s="775" t="s">
        <v>116</v>
      </c>
      <c r="C321" s="507"/>
      <c r="D321" s="514"/>
      <c r="E321" s="515"/>
      <c r="F321" s="507"/>
      <c r="G321" s="514"/>
      <c r="H321" s="528"/>
      <c r="I321" s="507"/>
      <c r="J321" s="514"/>
      <c r="K321" s="528"/>
      <c r="L321" s="507"/>
      <c r="M321" s="514"/>
      <c r="N321" s="528"/>
      <c r="O321" s="507"/>
      <c r="P321" s="514"/>
      <c r="Q321" s="528"/>
      <c r="R321" s="507"/>
      <c r="S321" s="514"/>
      <c r="T321" s="528"/>
      <c r="U321" s="507"/>
      <c r="V321" s="514"/>
      <c r="W321" s="528"/>
      <c r="X321" s="507"/>
      <c r="Y321" s="514"/>
      <c r="Z321" s="528"/>
      <c r="AA321" s="507"/>
      <c r="AB321" s="514"/>
      <c r="AC321" s="528"/>
      <c r="AD321" s="507"/>
      <c r="AE321" s="514"/>
      <c r="AF321" s="528"/>
      <c r="AG321" s="507"/>
      <c r="AH321" s="514"/>
      <c r="AI321" s="528"/>
      <c r="AJ321" s="507"/>
      <c r="AK321" s="514"/>
      <c r="AL321" s="528"/>
      <c r="AM321" s="507"/>
      <c r="AN321" s="514"/>
      <c r="AO321" s="528"/>
      <c r="AP321" s="38"/>
      <c r="AQ321" s="38"/>
      <c r="AR321" s="38"/>
      <c r="AS321" s="38"/>
      <c r="AT321" s="38"/>
      <c r="AU321" s="38"/>
      <c r="AV321" s="38"/>
      <c r="AW321" s="38"/>
      <c r="AX321" s="38"/>
      <c r="AY321" s="38"/>
      <c r="AZ321" s="38"/>
      <c r="BA321" s="38"/>
      <c r="BB321" s="38"/>
      <c r="BC321" s="38"/>
      <c r="BD321" s="38"/>
      <c r="BE321" s="38"/>
      <c r="BF321" s="38"/>
      <c r="BG321" s="38"/>
      <c r="BH321" s="38"/>
      <c r="BI321" s="38"/>
    </row>
    <row r="322" spans="1:61" ht="15.75" customHeight="1">
      <c r="A322" s="36" t="str">
        <f t="shared" si="6"/>
        <v>PiècesSalaires commis</v>
      </c>
      <c r="B322" s="776" t="s">
        <v>117</v>
      </c>
      <c r="C322" s="507"/>
      <c r="D322" s="514"/>
      <c r="E322" s="515"/>
      <c r="F322" s="507"/>
      <c r="G322" s="514"/>
      <c r="H322" s="528"/>
      <c r="I322" s="507"/>
      <c r="J322" s="514"/>
      <c r="K322" s="528"/>
      <c r="L322" s="507"/>
      <c r="M322" s="514"/>
      <c r="N322" s="528"/>
      <c r="O322" s="507"/>
      <c r="P322" s="514"/>
      <c r="Q322" s="528"/>
      <c r="R322" s="507"/>
      <c r="S322" s="514"/>
      <c r="T322" s="528"/>
      <c r="U322" s="507"/>
      <c r="V322" s="514"/>
      <c r="W322" s="528"/>
      <c r="X322" s="507"/>
      <c r="Y322" s="514"/>
      <c r="Z322" s="528"/>
      <c r="AA322" s="507"/>
      <c r="AB322" s="514"/>
      <c r="AC322" s="528"/>
      <c r="AD322" s="507"/>
      <c r="AE322" s="514"/>
      <c r="AF322" s="528"/>
      <c r="AG322" s="507"/>
      <c r="AH322" s="514"/>
      <c r="AI322" s="528"/>
      <c r="AJ322" s="507"/>
      <c r="AK322" s="514"/>
      <c r="AL322" s="528"/>
      <c r="AM322" s="507"/>
      <c r="AN322" s="514"/>
      <c r="AO322" s="528"/>
      <c r="AP322" s="38"/>
      <c r="AQ322" s="38"/>
      <c r="AR322" s="38"/>
      <c r="AS322" s="38"/>
      <c r="AT322" s="38"/>
      <c r="AU322" s="38"/>
      <c r="AV322" s="38"/>
      <c r="AW322" s="38"/>
      <c r="AX322" s="38"/>
      <c r="AY322" s="38"/>
      <c r="AZ322" s="38"/>
      <c r="BA322" s="38"/>
      <c r="BB322" s="38"/>
      <c r="BC322" s="38"/>
      <c r="BD322" s="38"/>
      <c r="BE322" s="38"/>
      <c r="BF322" s="38"/>
      <c r="BG322" s="38"/>
      <c r="BH322" s="38"/>
      <c r="BI322" s="38"/>
    </row>
    <row r="323" spans="1:61" ht="15.75" customHeight="1">
      <c r="A323" s="36" t="str">
        <f t="shared" si="6"/>
        <v>PiècesSalaires autres</v>
      </c>
      <c r="B323" s="775" t="s">
        <v>118</v>
      </c>
      <c r="C323" s="759"/>
      <c r="D323" s="777"/>
      <c r="E323" s="778"/>
      <c r="F323" s="759"/>
      <c r="G323" s="777"/>
      <c r="H323" s="779"/>
      <c r="I323" s="759"/>
      <c r="J323" s="777"/>
      <c r="K323" s="779"/>
      <c r="L323" s="759"/>
      <c r="M323" s="777"/>
      <c r="N323" s="779"/>
      <c r="O323" s="759"/>
      <c r="P323" s="777"/>
      <c r="Q323" s="779"/>
      <c r="R323" s="759"/>
      <c r="S323" s="777"/>
      <c r="T323" s="779"/>
      <c r="U323" s="759"/>
      <c r="V323" s="777"/>
      <c r="W323" s="779"/>
      <c r="X323" s="759"/>
      <c r="Y323" s="777"/>
      <c r="Z323" s="779"/>
      <c r="AA323" s="759"/>
      <c r="AB323" s="777"/>
      <c r="AC323" s="779"/>
      <c r="AD323" s="759"/>
      <c r="AE323" s="777"/>
      <c r="AF323" s="779"/>
      <c r="AG323" s="759"/>
      <c r="AH323" s="777"/>
      <c r="AI323" s="779"/>
      <c r="AJ323" s="759"/>
      <c r="AK323" s="777"/>
      <c r="AL323" s="779"/>
      <c r="AM323" s="759"/>
      <c r="AN323" s="777"/>
      <c r="AO323" s="779"/>
      <c r="AP323" s="38"/>
      <c r="AQ323" s="38"/>
      <c r="AR323" s="38"/>
      <c r="AS323" s="38"/>
      <c r="AT323" s="38"/>
      <c r="AU323" s="38"/>
      <c r="AV323" s="38"/>
      <c r="AW323" s="38"/>
      <c r="AX323" s="38"/>
      <c r="AY323" s="38"/>
      <c r="AZ323" s="38"/>
      <c r="BA323" s="38"/>
      <c r="BB323" s="38"/>
      <c r="BC323" s="38"/>
      <c r="BD323" s="38"/>
      <c r="BE323" s="38"/>
      <c r="BF323" s="38"/>
      <c r="BG323" s="38"/>
      <c r="BH323" s="38"/>
      <c r="BI323" s="38"/>
    </row>
    <row r="324" spans="1:61" ht="15.75" customHeight="1">
      <c r="A324" s="36" t="str">
        <f t="shared" si="6"/>
        <v>PiècesSalaires spécialistes</v>
      </c>
      <c r="B324" s="775" t="s">
        <v>119</v>
      </c>
      <c r="C324" s="507"/>
      <c r="D324" s="514"/>
      <c r="E324" s="515"/>
      <c r="F324" s="507"/>
      <c r="G324" s="514"/>
      <c r="H324" s="528"/>
      <c r="I324" s="507"/>
      <c r="J324" s="514"/>
      <c r="K324" s="528"/>
      <c r="L324" s="507"/>
      <c r="M324" s="514"/>
      <c r="N324" s="528"/>
      <c r="O324" s="507"/>
      <c r="P324" s="514"/>
      <c r="Q324" s="528"/>
      <c r="R324" s="507"/>
      <c r="S324" s="514"/>
      <c r="T324" s="528"/>
      <c r="U324" s="507"/>
      <c r="V324" s="514"/>
      <c r="W324" s="528"/>
      <c r="X324" s="507"/>
      <c r="Y324" s="514"/>
      <c r="Z324" s="528"/>
      <c r="AA324" s="507"/>
      <c r="AB324" s="514"/>
      <c r="AC324" s="528"/>
      <c r="AD324" s="507"/>
      <c r="AE324" s="514"/>
      <c r="AF324" s="528"/>
      <c r="AG324" s="507"/>
      <c r="AH324" s="514"/>
      <c r="AI324" s="528"/>
      <c r="AJ324" s="507"/>
      <c r="AK324" s="514"/>
      <c r="AL324" s="528"/>
      <c r="AM324" s="507"/>
      <c r="AN324" s="514"/>
      <c r="AO324" s="528"/>
      <c r="AP324" s="38"/>
      <c r="AQ324" s="38"/>
      <c r="AR324" s="38"/>
      <c r="AS324" s="38"/>
      <c r="AT324" s="38"/>
      <c r="AU324" s="38"/>
      <c r="AV324" s="38"/>
      <c r="AW324" s="38"/>
      <c r="AX324" s="38"/>
      <c r="AY324" s="38"/>
      <c r="AZ324" s="38"/>
      <c r="BA324" s="38"/>
      <c r="BB324" s="38"/>
      <c r="BC324" s="38"/>
      <c r="BD324" s="38"/>
      <c r="BE324" s="38"/>
      <c r="BF324" s="38"/>
      <c r="BG324" s="38"/>
      <c r="BH324" s="38"/>
      <c r="BI324" s="38"/>
    </row>
    <row r="325" spans="1:61" ht="15.75" customHeight="1">
      <c r="A325" s="36" t="str">
        <f t="shared" si="6"/>
        <v>Pièces[...]</v>
      </c>
      <c r="B325" s="507" t="s">
        <v>55</v>
      </c>
      <c r="C325" s="507"/>
      <c r="D325" s="514"/>
      <c r="E325" s="515"/>
      <c r="F325" s="507"/>
      <c r="G325" s="514"/>
      <c r="H325" s="528"/>
      <c r="I325" s="507"/>
      <c r="J325" s="514"/>
      <c r="K325" s="528"/>
      <c r="L325" s="507"/>
      <c r="M325" s="514"/>
      <c r="N325" s="528"/>
      <c r="O325" s="507"/>
      <c r="P325" s="514"/>
      <c r="Q325" s="528"/>
      <c r="R325" s="507"/>
      <c r="S325" s="514"/>
      <c r="T325" s="528"/>
      <c r="U325" s="507"/>
      <c r="V325" s="514"/>
      <c r="W325" s="528"/>
      <c r="X325" s="507"/>
      <c r="Y325" s="514"/>
      <c r="Z325" s="528"/>
      <c r="AA325" s="507"/>
      <c r="AB325" s="514"/>
      <c r="AC325" s="528"/>
      <c r="AD325" s="507"/>
      <c r="AE325" s="514"/>
      <c r="AF325" s="528"/>
      <c r="AG325" s="507"/>
      <c r="AH325" s="514"/>
      <c r="AI325" s="528"/>
      <c r="AJ325" s="507"/>
      <c r="AK325" s="514"/>
      <c r="AL325" s="528"/>
      <c r="AM325" s="507"/>
      <c r="AN325" s="514"/>
      <c r="AO325" s="528"/>
      <c r="AP325" s="38"/>
      <c r="AQ325" s="38"/>
      <c r="AR325" s="38"/>
      <c r="AS325" s="38"/>
      <c r="AT325" s="38"/>
      <c r="AU325" s="38"/>
      <c r="AV325" s="38"/>
      <c r="AW325" s="38"/>
      <c r="AX325" s="38"/>
      <c r="AY325" s="38"/>
      <c r="AZ325" s="38"/>
      <c r="BA325" s="38"/>
      <c r="BB325" s="38"/>
      <c r="BC325" s="38"/>
      <c r="BD325" s="38"/>
      <c r="BE325" s="38"/>
      <c r="BF325" s="38"/>
      <c r="BG325" s="38"/>
      <c r="BH325" s="38"/>
      <c r="BI325" s="38"/>
    </row>
    <row r="326" spans="1:61" ht="15.75" customHeight="1">
      <c r="A326" s="36" t="str">
        <f t="shared" si="6"/>
        <v>Pièces[...]</v>
      </c>
      <c r="B326" s="507" t="s">
        <v>55</v>
      </c>
      <c r="C326" s="507"/>
      <c r="D326" s="514"/>
      <c r="E326" s="515"/>
      <c r="F326" s="507"/>
      <c r="G326" s="514"/>
      <c r="H326" s="528"/>
      <c r="I326" s="507"/>
      <c r="J326" s="514"/>
      <c r="K326" s="528"/>
      <c r="L326" s="507"/>
      <c r="M326" s="514"/>
      <c r="N326" s="528"/>
      <c r="O326" s="507"/>
      <c r="P326" s="514"/>
      <c r="Q326" s="528"/>
      <c r="R326" s="507"/>
      <c r="S326" s="514"/>
      <c r="T326" s="528"/>
      <c r="U326" s="507"/>
      <c r="V326" s="514"/>
      <c r="W326" s="528"/>
      <c r="X326" s="507"/>
      <c r="Y326" s="514"/>
      <c r="Z326" s="528"/>
      <c r="AA326" s="507"/>
      <c r="AB326" s="514"/>
      <c r="AC326" s="528"/>
      <c r="AD326" s="507"/>
      <c r="AE326" s="514"/>
      <c r="AF326" s="528"/>
      <c r="AG326" s="507"/>
      <c r="AH326" s="514"/>
      <c r="AI326" s="528"/>
      <c r="AJ326" s="507"/>
      <c r="AK326" s="514"/>
      <c r="AL326" s="528"/>
      <c r="AM326" s="507"/>
      <c r="AN326" s="514"/>
      <c r="AO326" s="528"/>
      <c r="AP326" s="38"/>
      <c r="AQ326" s="38"/>
      <c r="AR326" s="38"/>
      <c r="AS326" s="38"/>
      <c r="AT326" s="38"/>
      <c r="AU326" s="38"/>
      <c r="AV326" s="38"/>
      <c r="AW326" s="38"/>
      <c r="AX326" s="38"/>
      <c r="AY326" s="38"/>
      <c r="AZ326" s="38"/>
      <c r="BA326" s="38"/>
      <c r="BB326" s="38"/>
      <c r="BC326" s="38"/>
      <c r="BD326" s="38"/>
      <c r="BE326" s="38"/>
      <c r="BF326" s="38"/>
      <c r="BG326" s="38"/>
      <c r="BH326" s="38"/>
      <c r="BI326" s="38"/>
    </row>
    <row r="327" spans="1:61" ht="15.75" customHeight="1">
      <c r="A327" s="36" t="str">
        <f t="shared" si="6"/>
        <v>Pièces[...]</v>
      </c>
      <c r="B327" s="507" t="s">
        <v>55</v>
      </c>
      <c r="C327" s="507"/>
      <c r="D327" s="514"/>
      <c r="E327" s="515"/>
      <c r="F327" s="507"/>
      <c r="G327" s="514"/>
      <c r="H327" s="528"/>
      <c r="I327" s="507"/>
      <c r="J327" s="514"/>
      <c r="K327" s="528"/>
      <c r="L327" s="507"/>
      <c r="M327" s="514"/>
      <c r="N327" s="528"/>
      <c r="O327" s="507"/>
      <c r="P327" s="514"/>
      <c r="Q327" s="528"/>
      <c r="R327" s="507"/>
      <c r="S327" s="514"/>
      <c r="T327" s="528"/>
      <c r="U327" s="507"/>
      <c r="V327" s="514"/>
      <c r="W327" s="528"/>
      <c r="X327" s="507"/>
      <c r="Y327" s="514"/>
      <c r="Z327" s="528"/>
      <c r="AA327" s="507"/>
      <c r="AB327" s="514"/>
      <c r="AC327" s="528"/>
      <c r="AD327" s="507"/>
      <c r="AE327" s="514"/>
      <c r="AF327" s="528"/>
      <c r="AG327" s="507"/>
      <c r="AH327" s="514"/>
      <c r="AI327" s="528"/>
      <c r="AJ327" s="507"/>
      <c r="AK327" s="514"/>
      <c r="AL327" s="528"/>
      <c r="AM327" s="507"/>
      <c r="AN327" s="514"/>
      <c r="AO327" s="528"/>
      <c r="AP327" s="38"/>
      <c r="AQ327" s="38"/>
      <c r="AR327" s="38"/>
      <c r="AS327" s="38"/>
      <c r="AT327" s="38"/>
      <c r="AU327" s="38"/>
      <c r="AV327" s="38"/>
      <c r="AW327" s="38"/>
      <c r="AX327" s="38"/>
      <c r="AY327" s="38"/>
      <c r="AZ327" s="38"/>
      <c r="BA327" s="38"/>
      <c r="BB327" s="38"/>
      <c r="BC327" s="38"/>
      <c r="BD327" s="38"/>
      <c r="BE327" s="38"/>
      <c r="BF327" s="38"/>
      <c r="BG327" s="38"/>
      <c r="BH327" s="38"/>
      <c r="BI327" s="38"/>
    </row>
    <row r="328" spans="1:61" ht="15.75" customHeight="1">
      <c r="A328" s="36" t="str">
        <f t="shared" si="6"/>
        <v>PiècesSalaires en absences</v>
      </c>
      <c r="B328" s="776" t="s">
        <v>120</v>
      </c>
      <c r="C328" s="507"/>
      <c r="D328" s="514"/>
      <c r="E328" s="515"/>
      <c r="F328" s="507"/>
      <c r="G328" s="514"/>
      <c r="H328" s="528"/>
      <c r="I328" s="507"/>
      <c r="J328" s="514"/>
      <c r="K328" s="528"/>
      <c r="L328" s="507"/>
      <c r="M328" s="514"/>
      <c r="N328" s="528"/>
      <c r="O328" s="507"/>
      <c r="P328" s="514"/>
      <c r="Q328" s="528"/>
      <c r="R328" s="507"/>
      <c r="S328" s="514"/>
      <c r="T328" s="528"/>
      <c r="U328" s="507"/>
      <c r="V328" s="514"/>
      <c r="W328" s="528"/>
      <c r="X328" s="507"/>
      <c r="Y328" s="514"/>
      <c r="Z328" s="528"/>
      <c r="AA328" s="507"/>
      <c r="AB328" s="514"/>
      <c r="AC328" s="528"/>
      <c r="AD328" s="507"/>
      <c r="AE328" s="514"/>
      <c r="AF328" s="528"/>
      <c r="AG328" s="507"/>
      <c r="AH328" s="514"/>
      <c r="AI328" s="528"/>
      <c r="AJ328" s="507"/>
      <c r="AK328" s="514"/>
      <c r="AL328" s="528"/>
      <c r="AM328" s="507"/>
      <c r="AN328" s="514"/>
      <c r="AO328" s="528"/>
      <c r="AP328" s="38"/>
      <c r="AQ328" s="38"/>
      <c r="AR328" s="38"/>
      <c r="AS328" s="38"/>
      <c r="AT328" s="38"/>
      <c r="AU328" s="38"/>
      <c r="AV328" s="38"/>
      <c r="AW328" s="38"/>
      <c r="AX328" s="38"/>
      <c r="AY328" s="38"/>
      <c r="AZ328" s="38"/>
      <c r="BA328" s="38"/>
      <c r="BB328" s="38"/>
      <c r="BC328" s="38"/>
      <c r="BD328" s="38"/>
      <c r="BE328" s="38"/>
      <c r="BF328" s="38"/>
      <c r="BG328" s="38"/>
      <c r="BH328" s="38"/>
      <c r="BI328" s="38"/>
    </row>
    <row r="329" spans="1:61" ht="15.75" customHeight="1">
      <c r="A329" s="36" t="str">
        <f t="shared" si="6"/>
        <v>PiècesDéduction à la source</v>
      </c>
      <c r="B329" s="775" t="s">
        <v>121</v>
      </c>
      <c r="C329" s="759"/>
      <c r="D329" s="777"/>
      <c r="E329" s="778"/>
      <c r="F329" s="759"/>
      <c r="G329" s="777"/>
      <c r="H329" s="779"/>
      <c r="I329" s="759"/>
      <c r="J329" s="777"/>
      <c r="K329" s="779"/>
      <c r="L329" s="759"/>
      <c r="M329" s="777"/>
      <c r="N329" s="779"/>
      <c r="O329" s="759"/>
      <c r="P329" s="777"/>
      <c r="Q329" s="779"/>
      <c r="R329" s="759"/>
      <c r="S329" s="777"/>
      <c r="T329" s="779"/>
      <c r="U329" s="759"/>
      <c r="V329" s="777"/>
      <c r="W329" s="779"/>
      <c r="X329" s="759"/>
      <c r="Y329" s="777"/>
      <c r="Z329" s="779"/>
      <c r="AA329" s="759"/>
      <c r="AB329" s="777"/>
      <c r="AC329" s="779"/>
      <c r="AD329" s="759"/>
      <c r="AE329" s="777"/>
      <c r="AF329" s="779"/>
      <c r="AG329" s="759"/>
      <c r="AH329" s="777"/>
      <c r="AI329" s="779"/>
      <c r="AJ329" s="759"/>
      <c r="AK329" s="777"/>
      <c r="AL329" s="779"/>
      <c r="AM329" s="759"/>
      <c r="AN329" s="777"/>
      <c r="AO329" s="779"/>
      <c r="AP329" s="38"/>
      <c r="AQ329" s="38"/>
      <c r="AR329" s="38"/>
      <c r="AS329" s="38"/>
      <c r="AT329" s="38"/>
      <c r="AU329" s="38"/>
      <c r="AV329" s="38"/>
      <c r="AW329" s="38"/>
      <c r="AX329" s="38"/>
      <c r="AY329" s="38"/>
      <c r="AZ329" s="38"/>
      <c r="BA329" s="38"/>
      <c r="BB329" s="38"/>
      <c r="BC329" s="38"/>
      <c r="BD329" s="38"/>
      <c r="BE329" s="38"/>
      <c r="BF329" s="38"/>
      <c r="BG329" s="38"/>
      <c r="BH329" s="38"/>
      <c r="BI329" s="38"/>
    </row>
    <row r="330" spans="1:61" ht="15.75" customHeight="1">
      <c r="A330" s="36" t="str">
        <f t="shared" si="6"/>
        <v>PiècesBénéfices marginaux</v>
      </c>
      <c r="B330" s="780" t="s">
        <v>122</v>
      </c>
      <c r="C330" s="507"/>
      <c r="D330" s="514"/>
      <c r="E330" s="515"/>
      <c r="F330" s="507"/>
      <c r="G330" s="514"/>
      <c r="H330" s="528"/>
      <c r="I330" s="507"/>
      <c r="J330" s="514"/>
      <c r="K330" s="528"/>
      <c r="L330" s="507"/>
      <c r="M330" s="514"/>
      <c r="N330" s="528"/>
      <c r="O330" s="507"/>
      <c r="P330" s="514"/>
      <c r="Q330" s="528"/>
      <c r="R330" s="507"/>
      <c r="S330" s="514"/>
      <c r="T330" s="528"/>
      <c r="U330" s="507"/>
      <c r="V330" s="514"/>
      <c r="W330" s="528"/>
      <c r="X330" s="507"/>
      <c r="Y330" s="514"/>
      <c r="Z330" s="528"/>
      <c r="AA330" s="507"/>
      <c r="AB330" s="514"/>
      <c r="AC330" s="528"/>
      <c r="AD330" s="507"/>
      <c r="AE330" s="514"/>
      <c r="AF330" s="528"/>
      <c r="AG330" s="507"/>
      <c r="AH330" s="514"/>
      <c r="AI330" s="528"/>
      <c r="AJ330" s="507"/>
      <c r="AK330" s="514"/>
      <c r="AL330" s="528"/>
      <c r="AM330" s="507"/>
      <c r="AN330" s="514"/>
      <c r="AO330" s="528"/>
      <c r="AP330" s="38"/>
      <c r="AQ330" s="38"/>
      <c r="AR330" s="38"/>
      <c r="AS330" s="38"/>
      <c r="AT330" s="38"/>
      <c r="AU330" s="38"/>
      <c r="AV330" s="38"/>
      <c r="AW330" s="38"/>
      <c r="AX330" s="38"/>
      <c r="AY330" s="38"/>
      <c r="AZ330" s="38"/>
      <c r="BA330" s="38"/>
      <c r="BB330" s="38"/>
      <c r="BC330" s="38"/>
      <c r="BD330" s="38"/>
      <c r="BE330" s="38"/>
      <c r="BF330" s="38"/>
      <c r="BG330" s="38"/>
      <c r="BH330" s="38"/>
      <c r="BI330" s="38"/>
    </row>
    <row r="331" spans="1:61" ht="15.75" customHeight="1">
      <c r="A331" s="36" t="str">
        <f t="shared" si="6"/>
        <v>PiècesCsst</v>
      </c>
      <c r="B331" s="775" t="s">
        <v>123</v>
      </c>
      <c r="C331" s="507"/>
      <c r="D331" s="514"/>
      <c r="E331" s="515"/>
      <c r="F331" s="507"/>
      <c r="G331" s="514"/>
      <c r="H331" s="528"/>
      <c r="I331" s="507"/>
      <c r="J331" s="514"/>
      <c r="K331" s="528"/>
      <c r="L331" s="507"/>
      <c r="M331" s="514"/>
      <c r="N331" s="528"/>
      <c r="O331" s="507"/>
      <c r="P331" s="514"/>
      <c r="Q331" s="528"/>
      <c r="R331" s="507"/>
      <c r="S331" s="514"/>
      <c r="T331" s="528"/>
      <c r="U331" s="507"/>
      <c r="V331" s="514"/>
      <c r="W331" s="528"/>
      <c r="X331" s="507"/>
      <c r="Y331" s="514"/>
      <c r="Z331" s="528"/>
      <c r="AA331" s="507"/>
      <c r="AB331" s="514"/>
      <c r="AC331" s="528"/>
      <c r="AD331" s="507"/>
      <c r="AE331" s="514"/>
      <c r="AF331" s="528"/>
      <c r="AG331" s="507"/>
      <c r="AH331" s="514"/>
      <c r="AI331" s="528"/>
      <c r="AJ331" s="507"/>
      <c r="AK331" s="514"/>
      <c r="AL331" s="528"/>
      <c r="AM331" s="507"/>
      <c r="AN331" s="514"/>
      <c r="AO331" s="528"/>
      <c r="AP331" s="38"/>
      <c r="AQ331" s="38"/>
      <c r="AR331" s="38"/>
      <c r="AS331" s="38"/>
      <c r="AT331" s="38"/>
      <c r="AU331" s="38"/>
      <c r="AV331" s="38"/>
      <c r="AW331" s="38"/>
      <c r="AX331" s="38"/>
      <c r="AY331" s="38"/>
      <c r="AZ331" s="38"/>
      <c r="BA331" s="38"/>
      <c r="BB331" s="38"/>
      <c r="BC331" s="38"/>
      <c r="BD331" s="38"/>
      <c r="BE331" s="38"/>
      <c r="BF331" s="38"/>
      <c r="BG331" s="38"/>
      <c r="BH331" s="38"/>
      <c r="BI331" s="38"/>
    </row>
    <row r="332" spans="1:61" ht="15.75" customHeight="1">
      <c r="A332" s="36" t="str">
        <f t="shared" si="6"/>
        <v>Pièces[...]</v>
      </c>
      <c r="B332" s="507" t="s">
        <v>55</v>
      </c>
      <c r="C332" s="533"/>
      <c r="D332" s="534"/>
      <c r="E332" s="531"/>
      <c r="F332" s="533"/>
      <c r="G332" s="534"/>
      <c r="H332" s="531"/>
      <c r="I332" s="533"/>
      <c r="J332" s="534"/>
      <c r="K332" s="531"/>
      <c r="L332" s="533"/>
      <c r="M332" s="534"/>
      <c r="N332" s="531"/>
      <c r="O332" s="533"/>
      <c r="P332" s="534"/>
      <c r="Q332" s="531"/>
      <c r="R332" s="533"/>
      <c r="S332" s="534"/>
      <c r="T332" s="531"/>
      <c r="U332" s="533"/>
      <c r="V332" s="534"/>
      <c r="W332" s="531"/>
      <c r="X332" s="533"/>
      <c r="Y332" s="534"/>
      <c r="Z332" s="531"/>
      <c r="AA332" s="533"/>
      <c r="AB332" s="534"/>
      <c r="AC332" s="531"/>
      <c r="AD332" s="533"/>
      <c r="AE332" s="534"/>
      <c r="AF332" s="531"/>
      <c r="AG332" s="533"/>
      <c r="AH332" s="534"/>
      <c r="AI332" s="531"/>
      <c r="AJ332" s="533"/>
      <c r="AK332" s="534"/>
      <c r="AL332" s="531"/>
      <c r="AM332" s="533"/>
      <c r="AN332" s="534"/>
      <c r="AO332" s="531"/>
      <c r="AP332" s="38"/>
      <c r="AQ332" s="38"/>
      <c r="AR332" s="38"/>
      <c r="AS332" s="38"/>
      <c r="AT332" s="38"/>
      <c r="AU332" s="38"/>
      <c r="AV332" s="38"/>
      <c r="AW332" s="38"/>
      <c r="AX332" s="38"/>
      <c r="AY332" s="38"/>
      <c r="AZ332" s="38"/>
      <c r="BA332" s="38"/>
      <c r="BB332" s="38"/>
      <c r="BC332" s="38"/>
      <c r="BD332" s="38"/>
      <c r="BE332" s="38"/>
      <c r="BF332" s="38"/>
      <c r="BG332" s="38"/>
      <c r="BH332" s="38"/>
      <c r="BI332" s="38"/>
    </row>
    <row r="333" spans="1:61" ht="15.75" customHeight="1">
      <c r="A333" s="36" t="str">
        <f t="shared" si="6"/>
        <v>PiècesTOTAL PERSONNEL</v>
      </c>
      <c r="B333" s="771" t="s">
        <v>124</v>
      </c>
      <c r="C333" s="772"/>
      <c r="D333" s="773"/>
      <c r="E333" s="774"/>
      <c r="F333" s="772"/>
      <c r="G333" s="773"/>
      <c r="H333" s="774"/>
      <c r="I333" s="772"/>
      <c r="J333" s="773"/>
      <c r="K333" s="774"/>
      <c r="L333" s="772"/>
      <c r="M333" s="773"/>
      <c r="N333" s="774"/>
      <c r="O333" s="772"/>
      <c r="P333" s="773"/>
      <c r="Q333" s="774"/>
      <c r="R333" s="772"/>
      <c r="S333" s="773"/>
      <c r="T333" s="774"/>
      <c r="U333" s="772"/>
      <c r="V333" s="773"/>
      <c r="W333" s="774"/>
      <c r="X333" s="772"/>
      <c r="Y333" s="773"/>
      <c r="Z333" s="774"/>
      <c r="AA333" s="772"/>
      <c r="AB333" s="773"/>
      <c r="AC333" s="774"/>
      <c r="AD333" s="772"/>
      <c r="AE333" s="773"/>
      <c r="AF333" s="774"/>
      <c r="AG333" s="772"/>
      <c r="AH333" s="773"/>
      <c r="AI333" s="774"/>
      <c r="AJ333" s="772"/>
      <c r="AK333" s="773"/>
      <c r="AL333" s="774"/>
      <c r="AM333" s="772"/>
      <c r="AN333" s="773"/>
      <c r="AO333" s="774"/>
      <c r="AP333" s="38"/>
      <c r="AQ333" s="38"/>
      <c r="AR333" s="38"/>
      <c r="AS333" s="38"/>
      <c r="AT333" s="38"/>
      <c r="AU333" s="38"/>
      <c r="AV333" s="38"/>
      <c r="AW333" s="38"/>
      <c r="AX333" s="38"/>
      <c r="AY333" s="38"/>
      <c r="AZ333" s="38"/>
      <c r="BA333" s="38"/>
      <c r="BB333" s="38"/>
      <c r="BC333" s="38"/>
      <c r="BD333" s="38"/>
      <c r="BE333" s="38"/>
      <c r="BF333" s="38"/>
      <c r="BG333" s="38"/>
      <c r="BH333" s="38"/>
      <c r="BI333" s="38"/>
    </row>
    <row r="334" spans="1:61" ht="15.75" customHeight="1">
      <c r="A334" s="36" t="str">
        <f t="shared" si="6"/>
        <v>PiècesPublicité 2</v>
      </c>
      <c r="B334" s="814" t="s">
        <v>125</v>
      </c>
      <c r="C334" s="507"/>
      <c r="D334" s="514"/>
      <c r="E334" s="515"/>
      <c r="F334" s="507"/>
      <c r="G334" s="514"/>
      <c r="H334" s="528"/>
      <c r="I334" s="507"/>
      <c r="J334" s="514"/>
      <c r="K334" s="528"/>
      <c r="L334" s="507"/>
      <c r="M334" s="514"/>
      <c r="N334" s="528"/>
      <c r="O334" s="507"/>
      <c r="P334" s="514"/>
      <c r="Q334" s="528"/>
      <c r="R334" s="507"/>
      <c r="S334" s="514"/>
      <c r="T334" s="528"/>
      <c r="U334" s="507"/>
      <c r="V334" s="514"/>
      <c r="W334" s="528"/>
      <c r="X334" s="507"/>
      <c r="Y334" s="514"/>
      <c r="Z334" s="528"/>
      <c r="AA334" s="507"/>
      <c r="AB334" s="514"/>
      <c r="AC334" s="528"/>
      <c r="AD334" s="507"/>
      <c r="AE334" s="514"/>
      <c r="AF334" s="528"/>
      <c r="AG334" s="507"/>
      <c r="AH334" s="514"/>
      <c r="AI334" s="528"/>
      <c r="AJ334" s="507"/>
      <c r="AK334" s="514"/>
      <c r="AL334" s="528"/>
      <c r="AM334" s="507"/>
      <c r="AN334" s="514"/>
      <c r="AO334" s="528"/>
      <c r="AP334" s="38"/>
      <c r="AQ334" s="38"/>
      <c r="AR334" s="38"/>
      <c r="AS334" s="38"/>
      <c r="AT334" s="38"/>
      <c r="AU334" s="38"/>
      <c r="AV334" s="38"/>
      <c r="AW334" s="38"/>
      <c r="AX334" s="38"/>
      <c r="AY334" s="38"/>
      <c r="AZ334" s="38"/>
      <c r="BA334" s="38"/>
      <c r="BB334" s="38"/>
      <c r="BC334" s="38"/>
      <c r="BD334" s="38"/>
      <c r="BE334" s="38"/>
      <c r="BF334" s="38"/>
      <c r="BG334" s="38"/>
      <c r="BH334" s="38"/>
      <c r="BI334" s="38"/>
    </row>
    <row r="335" spans="1:61" ht="15.75" customHeight="1">
      <c r="A335" s="36" t="str">
        <f t="shared" si="6"/>
        <v>PiècesService gratuit 2</v>
      </c>
      <c r="B335" s="775" t="s">
        <v>126</v>
      </c>
      <c r="C335" s="507"/>
      <c r="D335" s="514"/>
      <c r="E335" s="515"/>
      <c r="F335" s="507"/>
      <c r="G335" s="514"/>
      <c r="H335" s="528"/>
      <c r="I335" s="507"/>
      <c r="J335" s="514"/>
      <c r="K335" s="528"/>
      <c r="L335" s="507"/>
      <c r="M335" s="514"/>
      <c r="N335" s="528"/>
      <c r="O335" s="507"/>
      <c r="P335" s="514"/>
      <c r="Q335" s="528"/>
      <c r="R335" s="507"/>
      <c r="S335" s="514"/>
      <c r="T335" s="528"/>
      <c r="U335" s="507"/>
      <c r="V335" s="514"/>
      <c r="W335" s="528"/>
      <c r="X335" s="507"/>
      <c r="Y335" s="514"/>
      <c r="Z335" s="528"/>
      <c r="AA335" s="507"/>
      <c r="AB335" s="514"/>
      <c r="AC335" s="528"/>
      <c r="AD335" s="507"/>
      <c r="AE335" s="514"/>
      <c r="AF335" s="528"/>
      <c r="AG335" s="507"/>
      <c r="AH335" s="514"/>
      <c r="AI335" s="528"/>
      <c r="AJ335" s="507"/>
      <c r="AK335" s="514"/>
      <c r="AL335" s="528"/>
      <c r="AM335" s="507"/>
      <c r="AN335" s="514"/>
      <c r="AO335" s="528"/>
      <c r="AP335" s="38"/>
      <c r="AQ335" s="38"/>
      <c r="AR335" s="38"/>
      <c r="AS335" s="38"/>
      <c r="AT335" s="38"/>
      <c r="AU335" s="38"/>
      <c r="AV335" s="38"/>
      <c r="AW335" s="38"/>
      <c r="AX335" s="38"/>
      <c r="AY335" s="38"/>
      <c r="AZ335" s="38"/>
      <c r="BA335" s="38"/>
      <c r="BB335" s="38"/>
      <c r="BC335" s="38"/>
      <c r="BD335" s="38"/>
      <c r="BE335" s="38"/>
      <c r="BF335" s="38"/>
      <c r="BG335" s="38"/>
      <c r="BH335" s="38"/>
      <c r="BI335" s="38"/>
    </row>
    <row r="336" spans="1:61" ht="15.75" customHeight="1">
      <c r="A336" s="36" t="str">
        <f t="shared" si="6"/>
        <v>PiècesFrais véhicules de cie</v>
      </c>
      <c r="B336" s="776" t="s">
        <v>127</v>
      </c>
      <c r="C336" s="533"/>
      <c r="D336" s="534"/>
      <c r="E336" s="531"/>
      <c r="F336" s="533"/>
      <c r="G336" s="534"/>
      <c r="H336" s="532"/>
      <c r="I336" s="533"/>
      <c r="J336" s="534"/>
      <c r="K336" s="532"/>
      <c r="L336" s="533"/>
      <c r="M336" s="534"/>
      <c r="N336" s="532"/>
      <c r="O336" s="533"/>
      <c r="P336" s="534"/>
      <c r="Q336" s="532"/>
      <c r="R336" s="533"/>
      <c r="S336" s="534"/>
      <c r="T336" s="532"/>
      <c r="U336" s="533"/>
      <c r="V336" s="534"/>
      <c r="W336" s="532"/>
      <c r="X336" s="533"/>
      <c r="Y336" s="534"/>
      <c r="Z336" s="532"/>
      <c r="AA336" s="533"/>
      <c r="AB336" s="534"/>
      <c r="AC336" s="532"/>
      <c r="AD336" s="533"/>
      <c r="AE336" s="534"/>
      <c r="AF336" s="532"/>
      <c r="AG336" s="533"/>
      <c r="AH336" s="534"/>
      <c r="AI336" s="532"/>
      <c r="AJ336" s="533"/>
      <c r="AK336" s="534"/>
      <c r="AL336" s="532"/>
      <c r="AM336" s="533"/>
      <c r="AN336" s="534"/>
      <c r="AO336" s="532"/>
      <c r="AP336" s="38"/>
      <c r="AQ336" s="38"/>
      <c r="AR336" s="38"/>
      <c r="AS336" s="38"/>
      <c r="AT336" s="38"/>
      <c r="AU336" s="38"/>
      <c r="AV336" s="38"/>
      <c r="AW336" s="38"/>
      <c r="AX336" s="38"/>
      <c r="AY336" s="38"/>
      <c r="AZ336" s="38"/>
      <c r="BA336" s="38"/>
      <c r="BB336" s="38"/>
      <c r="BC336" s="38"/>
      <c r="BD336" s="38"/>
      <c r="BE336" s="38"/>
      <c r="BF336" s="38"/>
      <c r="BG336" s="38"/>
      <c r="BH336" s="38"/>
      <c r="BI336" s="38"/>
    </row>
    <row r="337" spans="1:61" ht="15.75" customHeight="1">
      <c r="A337" s="36" t="str">
        <f t="shared" si="6"/>
        <v>PiècesInformatique</v>
      </c>
      <c r="B337" s="775" t="s">
        <v>128</v>
      </c>
      <c r="C337" s="507"/>
      <c r="D337" s="514"/>
      <c r="E337" s="515"/>
      <c r="F337" s="507"/>
      <c r="G337" s="514"/>
      <c r="H337" s="528"/>
      <c r="I337" s="507"/>
      <c r="J337" s="514"/>
      <c r="K337" s="528"/>
      <c r="L337" s="507"/>
      <c r="M337" s="514"/>
      <c r="N337" s="528"/>
      <c r="O337" s="507"/>
      <c r="P337" s="514"/>
      <c r="Q337" s="528"/>
      <c r="R337" s="507"/>
      <c r="S337" s="514"/>
      <c r="T337" s="528"/>
      <c r="U337" s="507"/>
      <c r="V337" s="514"/>
      <c r="W337" s="528"/>
      <c r="X337" s="507"/>
      <c r="Y337" s="514"/>
      <c r="Z337" s="528"/>
      <c r="AA337" s="507"/>
      <c r="AB337" s="514"/>
      <c r="AC337" s="528"/>
      <c r="AD337" s="507"/>
      <c r="AE337" s="514"/>
      <c r="AF337" s="528"/>
      <c r="AG337" s="507"/>
      <c r="AH337" s="514"/>
      <c r="AI337" s="528"/>
      <c r="AJ337" s="507"/>
      <c r="AK337" s="514"/>
      <c r="AL337" s="528"/>
      <c r="AM337" s="507"/>
      <c r="AN337" s="514"/>
      <c r="AO337" s="528"/>
      <c r="AP337" s="38"/>
      <c r="AQ337" s="38"/>
      <c r="AR337" s="38"/>
      <c r="AS337" s="38"/>
      <c r="AT337" s="38"/>
      <c r="AU337" s="38"/>
      <c r="AV337" s="38"/>
      <c r="AW337" s="38"/>
      <c r="AX337" s="38"/>
      <c r="AY337" s="38"/>
      <c r="AZ337" s="38"/>
      <c r="BA337" s="38"/>
      <c r="BB337" s="38"/>
      <c r="BC337" s="38"/>
      <c r="BD337" s="38"/>
      <c r="BE337" s="38"/>
      <c r="BF337" s="38"/>
      <c r="BG337" s="38"/>
      <c r="BH337" s="38"/>
      <c r="BI337" s="38"/>
    </row>
    <row r="338" spans="1:61" ht="15.75" customHeight="1">
      <c r="A338" s="36" t="str">
        <f t="shared" si="6"/>
        <v>PiècesFrais de déplacement</v>
      </c>
      <c r="B338" s="775" t="s">
        <v>129</v>
      </c>
      <c r="C338" s="507"/>
      <c r="D338" s="514"/>
      <c r="E338" s="515"/>
      <c r="F338" s="507"/>
      <c r="G338" s="514"/>
      <c r="H338" s="528"/>
      <c r="I338" s="507"/>
      <c r="J338" s="514"/>
      <c r="K338" s="528"/>
      <c r="L338" s="507"/>
      <c r="M338" s="514"/>
      <c r="N338" s="528"/>
      <c r="O338" s="507"/>
      <c r="P338" s="514"/>
      <c r="Q338" s="528"/>
      <c r="R338" s="507"/>
      <c r="S338" s="514"/>
      <c r="T338" s="528"/>
      <c r="U338" s="507"/>
      <c r="V338" s="514"/>
      <c r="W338" s="528"/>
      <c r="X338" s="507"/>
      <c r="Y338" s="514"/>
      <c r="Z338" s="528"/>
      <c r="AA338" s="507"/>
      <c r="AB338" s="514"/>
      <c r="AC338" s="528"/>
      <c r="AD338" s="507"/>
      <c r="AE338" s="514"/>
      <c r="AF338" s="528"/>
      <c r="AG338" s="507"/>
      <c r="AH338" s="514"/>
      <c r="AI338" s="528"/>
      <c r="AJ338" s="507"/>
      <c r="AK338" s="514"/>
      <c r="AL338" s="528"/>
      <c r="AM338" s="507"/>
      <c r="AN338" s="514"/>
      <c r="AO338" s="528"/>
      <c r="AP338" s="38"/>
      <c r="AQ338" s="38"/>
      <c r="AR338" s="38"/>
      <c r="AS338" s="38"/>
      <c r="AT338" s="38"/>
      <c r="AU338" s="38"/>
      <c r="AV338" s="38"/>
      <c r="AW338" s="38"/>
      <c r="AX338" s="38"/>
      <c r="AY338" s="38"/>
      <c r="AZ338" s="38"/>
      <c r="BA338" s="38"/>
      <c r="BB338" s="38"/>
      <c r="BC338" s="38"/>
      <c r="BD338" s="38"/>
      <c r="BE338" s="38"/>
      <c r="BF338" s="38"/>
      <c r="BG338" s="38"/>
      <c r="BH338" s="38"/>
      <c r="BI338" s="38"/>
    </row>
    <row r="339" spans="1:61" ht="15.75" customHeight="1">
      <c r="A339" s="36" t="str">
        <f t="shared" si="6"/>
        <v>PiècesServices extérieurs</v>
      </c>
      <c r="B339" s="776" t="s">
        <v>130</v>
      </c>
      <c r="C339" s="533"/>
      <c r="D339" s="534"/>
      <c r="E339" s="531"/>
      <c r="F339" s="533"/>
      <c r="G339" s="534"/>
      <c r="H339" s="532"/>
      <c r="I339" s="533"/>
      <c r="J339" s="534"/>
      <c r="K339" s="532"/>
      <c r="L339" s="533"/>
      <c r="M339" s="534"/>
      <c r="N339" s="532"/>
      <c r="O339" s="533"/>
      <c r="P339" s="534"/>
      <c r="Q339" s="532"/>
      <c r="R339" s="533"/>
      <c r="S339" s="534"/>
      <c r="T339" s="532"/>
      <c r="U339" s="533"/>
      <c r="V339" s="534"/>
      <c r="W339" s="532"/>
      <c r="X339" s="533"/>
      <c r="Y339" s="534"/>
      <c r="Z339" s="532"/>
      <c r="AA339" s="533"/>
      <c r="AB339" s="534"/>
      <c r="AC339" s="532"/>
      <c r="AD339" s="533"/>
      <c r="AE339" s="534"/>
      <c r="AF339" s="532"/>
      <c r="AG339" s="533"/>
      <c r="AH339" s="534"/>
      <c r="AI339" s="532"/>
      <c r="AJ339" s="533"/>
      <c r="AK339" s="534"/>
      <c r="AL339" s="532"/>
      <c r="AM339" s="533"/>
      <c r="AN339" s="534"/>
      <c r="AO339" s="532"/>
      <c r="AP339" s="38"/>
      <c r="AQ339" s="38"/>
      <c r="AR339" s="38"/>
      <c r="AS339" s="38"/>
      <c r="AT339" s="38"/>
      <c r="AU339" s="38"/>
      <c r="AV339" s="38"/>
      <c r="AW339" s="38"/>
      <c r="AX339" s="38"/>
      <c r="AY339" s="38"/>
      <c r="AZ339" s="38"/>
      <c r="BA339" s="38"/>
      <c r="BB339" s="38"/>
      <c r="BC339" s="38"/>
      <c r="BD339" s="38"/>
      <c r="BE339" s="38"/>
      <c r="BF339" s="38"/>
      <c r="BG339" s="38"/>
      <c r="BH339" s="38"/>
      <c r="BI339" s="38"/>
    </row>
    <row r="340" spans="1:61" ht="15.75" customHeight="1">
      <c r="A340" s="36" t="str">
        <f t="shared" si="6"/>
        <v>PiècesFournitures d'atelier</v>
      </c>
      <c r="B340" s="775" t="s">
        <v>483</v>
      </c>
      <c r="C340" s="507"/>
      <c r="D340" s="514"/>
      <c r="E340" s="515"/>
      <c r="F340" s="507"/>
      <c r="G340" s="514"/>
      <c r="H340" s="528"/>
      <c r="I340" s="507"/>
      <c r="J340" s="514"/>
      <c r="K340" s="528"/>
      <c r="L340" s="507"/>
      <c r="M340" s="514"/>
      <c r="N340" s="528"/>
      <c r="O340" s="507"/>
      <c r="P340" s="514"/>
      <c r="Q340" s="528"/>
      <c r="R340" s="507"/>
      <c r="S340" s="514"/>
      <c r="T340" s="528"/>
      <c r="U340" s="507"/>
      <c r="V340" s="514"/>
      <c r="W340" s="528"/>
      <c r="X340" s="507"/>
      <c r="Y340" s="514"/>
      <c r="Z340" s="528"/>
      <c r="AA340" s="507"/>
      <c r="AB340" s="514"/>
      <c r="AC340" s="528"/>
      <c r="AD340" s="507"/>
      <c r="AE340" s="514"/>
      <c r="AF340" s="528"/>
      <c r="AG340" s="507"/>
      <c r="AH340" s="514"/>
      <c r="AI340" s="528"/>
      <c r="AJ340" s="507"/>
      <c r="AK340" s="514"/>
      <c r="AL340" s="528"/>
      <c r="AM340" s="507"/>
      <c r="AN340" s="514"/>
      <c r="AO340" s="528"/>
      <c r="AP340" s="38"/>
      <c r="AQ340" s="38"/>
      <c r="AR340" s="38"/>
      <c r="AS340" s="38"/>
      <c r="AT340" s="38"/>
      <c r="AU340" s="38"/>
      <c r="AV340" s="38"/>
      <c r="AW340" s="38"/>
      <c r="AX340" s="38"/>
      <c r="AY340" s="38"/>
      <c r="AZ340" s="38"/>
      <c r="BA340" s="38"/>
      <c r="BB340" s="38"/>
      <c r="BC340" s="38"/>
      <c r="BD340" s="38"/>
      <c r="BE340" s="38"/>
      <c r="BF340" s="38"/>
      <c r="BG340" s="38"/>
      <c r="BH340" s="38"/>
      <c r="BI340" s="38"/>
    </row>
    <row r="341" spans="1:61" ht="15.75" customHeight="1">
      <c r="A341" s="36" t="str">
        <f t="shared" ref="A341:A356" si="7">+$C$294&amp;B341</f>
        <v>PiècesFournitures autres</v>
      </c>
      <c r="B341" s="775" t="s">
        <v>131</v>
      </c>
      <c r="C341" s="507"/>
      <c r="D341" s="514"/>
      <c r="E341" s="515"/>
      <c r="F341" s="507"/>
      <c r="G341" s="514"/>
      <c r="H341" s="528"/>
      <c r="I341" s="507"/>
      <c r="J341" s="514"/>
      <c r="K341" s="528"/>
      <c r="L341" s="507"/>
      <c r="M341" s="514"/>
      <c r="N341" s="528"/>
      <c r="O341" s="507"/>
      <c r="P341" s="514"/>
      <c r="Q341" s="528"/>
      <c r="R341" s="507"/>
      <c r="S341" s="514"/>
      <c r="T341" s="528"/>
      <c r="U341" s="507"/>
      <c r="V341" s="514"/>
      <c r="W341" s="528"/>
      <c r="X341" s="507"/>
      <c r="Y341" s="514"/>
      <c r="Z341" s="528"/>
      <c r="AA341" s="507"/>
      <c r="AB341" s="514"/>
      <c r="AC341" s="528"/>
      <c r="AD341" s="507"/>
      <c r="AE341" s="514"/>
      <c r="AF341" s="528"/>
      <c r="AG341" s="507"/>
      <c r="AH341" s="514"/>
      <c r="AI341" s="528"/>
      <c r="AJ341" s="507"/>
      <c r="AK341" s="514"/>
      <c r="AL341" s="528"/>
      <c r="AM341" s="507"/>
      <c r="AN341" s="514"/>
      <c r="AO341" s="528"/>
      <c r="AP341" s="38"/>
      <c r="AQ341" s="38"/>
      <c r="AR341" s="38"/>
      <c r="AS341" s="38"/>
      <c r="AT341" s="38"/>
      <c r="AU341" s="38"/>
      <c r="AV341" s="38"/>
      <c r="AW341" s="38"/>
      <c r="AX341" s="38"/>
      <c r="AY341" s="38"/>
      <c r="AZ341" s="38"/>
      <c r="BA341" s="38"/>
      <c r="BB341" s="38"/>
      <c r="BC341" s="38"/>
      <c r="BD341" s="38"/>
      <c r="BE341" s="38"/>
      <c r="BF341" s="38"/>
      <c r="BG341" s="38"/>
      <c r="BH341" s="38"/>
      <c r="BI341" s="38"/>
    </row>
    <row r="342" spans="1:61" ht="15.75" customHeight="1">
      <c r="A342" s="36" t="str">
        <f t="shared" si="7"/>
        <v>PiècesUniformes</v>
      </c>
      <c r="B342" s="775" t="s">
        <v>132</v>
      </c>
      <c r="C342" s="507"/>
      <c r="D342" s="514"/>
      <c r="E342" s="515"/>
      <c r="F342" s="507"/>
      <c r="G342" s="514"/>
      <c r="H342" s="528"/>
      <c r="I342" s="507"/>
      <c r="J342" s="514"/>
      <c r="K342" s="528"/>
      <c r="L342" s="507"/>
      <c r="M342" s="514"/>
      <c r="N342" s="528"/>
      <c r="O342" s="507"/>
      <c r="P342" s="514"/>
      <c r="Q342" s="528"/>
      <c r="R342" s="507"/>
      <c r="S342" s="514"/>
      <c r="T342" s="528"/>
      <c r="U342" s="507"/>
      <c r="V342" s="514"/>
      <c r="W342" s="528"/>
      <c r="X342" s="507"/>
      <c r="Y342" s="514"/>
      <c r="Z342" s="528"/>
      <c r="AA342" s="507"/>
      <c r="AB342" s="514"/>
      <c r="AC342" s="528"/>
      <c r="AD342" s="507"/>
      <c r="AE342" s="514"/>
      <c r="AF342" s="528"/>
      <c r="AG342" s="507"/>
      <c r="AH342" s="514"/>
      <c r="AI342" s="528"/>
      <c r="AJ342" s="507"/>
      <c r="AK342" s="514"/>
      <c r="AL342" s="528"/>
      <c r="AM342" s="507"/>
      <c r="AN342" s="514"/>
      <c r="AO342" s="528"/>
      <c r="AP342" s="38"/>
      <c r="AQ342" s="38"/>
      <c r="AR342" s="38"/>
      <c r="AS342" s="38"/>
      <c r="AT342" s="38"/>
      <c r="AU342" s="38"/>
      <c r="AV342" s="38"/>
      <c r="AW342" s="38"/>
      <c r="AX342" s="38"/>
      <c r="AY342" s="38"/>
      <c r="AZ342" s="38"/>
      <c r="BA342" s="38"/>
      <c r="BB342" s="38"/>
      <c r="BC342" s="38"/>
      <c r="BD342" s="38"/>
      <c r="BE342" s="38"/>
      <c r="BF342" s="38"/>
      <c r="BG342" s="38"/>
      <c r="BH342" s="38"/>
      <c r="BI342" s="38"/>
    </row>
    <row r="343" spans="1:61" ht="15.75" customHeight="1">
      <c r="A343" s="36" t="str">
        <f t="shared" si="7"/>
        <v>PiècesPapeterie</v>
      </c>
      <c r="B343" s="775" t="s">
        <v>133</v>
      </c>
      <c r="C343" s="507"/>
      <c r="D343" s="514"/>
      <c r="E343" s="515"/>
      <c r="F343" s="507"/>
      <c r="G343" s="514"/>
      <c r="H343" s="528"/>
      <c r="I343" s="507"/>
      <c r="J343" s="514"/>
      <c r="K343" s="528"/>
      <c r="L343" s="507"/>
      <c r="M343" s="514"/>
      <c r="N343" s="528"/>
      <c r="O343" s="507"/>
      <c r="P343" s="514"/>
      <c r="Q343" s="528"/>
      <c r="R343" s="507"/>
      <c r="S343" s="514"/>
      <c r="T343" s="528"/>
      <c r="U343" s="507"/>
      <c r="V343" s="514"/>
      <c r="W343" s="528"/>
      <c r="X343" s="507"/>
      <c r="Y343" s="514"/>
      <c r="Z343" s="528"/>
      <c r="AA343" s="507"/>
      <c r="AB343" s="514"/>
      <c r="AC343" s="528"/>
      <c r="AD343" s="507"/>
      <c r="AE343" s="514"/>
      <c r="AF343" s="528"/>
      <c r="AG343" s="507"/>
      <c r="AH343" s="514"/>
      <c r="AI343" s="528"/>
      <c r="AJ343" s="507"/>
      <c r="AK343" s="514"/>
      <c r="AL343" s="528"/>
      <c r="AM343" s="507"/>
      <c r="AN343" s="514"/>
      <c r="AO343" s="528"/>
      <c r="AP343" s="38"/>
      <c r="AQ343" s="38"/>
      <c r="AR343" s="38"/>
      <c r="AS343" s="38"/>
      <c r="AT343" s="38"/>
      <c r="AU343" s="38"/>
      <c r="AV343" s="38"/>
      <c r="AW343" s="38"/>
      <c r="AX343" s="38"/>
      <c r="AY343" s="38"/>
      <c r="AZ343" s="38"/>
      <c r="BA343" s="38"/>
      <c r="BB343" s="38"/>
      <c r="BC343" s="38"/>
      <c r="BD343" s="38"/>
      <c r="BE343" s="38"/>
      <c r="BF343" s="38"/>
      <c r="BG343" s="38"/>
      <c r="BH343" s="38"/>
      <c r="BI343" s="38"/>
    </row>
    <row r="344" spans="1:61" ht="15.75" customHeight="1">
      <c r="A344" s="36" t="str">
        <f t="shared" si="7"/>
        <v>PiècesTéléphone</v>
      </c>
      <c r="B344" s="775" t="s">
        <v>134</v>
      </c>
      <c r="C344" s="507"/>
      <c r="D344" s="514"/>
      <c r="E344" s="515"/>
      <c r="F344" s="507"/>
      <c r="G344" s="514"/>
      <c r="H344" s="528"/>
      <c r="I344" s="507"/>
      <c r="J344" s="514"/>
      <c r="K344" s="528"/>
      <c r="L344" s="507"/>
      <c r="M344" s="514"/>
      <c r="N344" s="528"/>
      <c r="O344" s="507"/>
      <c r="P344" s="514"/>
      <c r="Q344" s="528"/>
      <c r="R344" s="507"/>
      <c r="S344" s="514"/>
      <c r="T344" s="528"/>
      <c r="U344" s="507"/>
      <c r="V344" s="514"/>
      <c r="W344" s="528"/>
      <c r="X344" s="507"/>
      <c r="Y344" s="514"/>
      <c r="Z344" s="528"/>
      <c r="AA344" s="507"/>
      <c r="AB344" s="514"/>
      <c r="AC344" s="528"/>
      <c r="AD344" s="507"/>
      <c r="AE344" s="514"/>
      <c r="AF344" s="528"/>
      <c r="AG344" s="507"/>
      <c r="AH344" s="514"/>
      <c r="AI344" s="528"/>
      <c r="AJ344" s="507"/>
      <c r="AK344" s="514"/>
      <c r="AL344" s="528"/>
      <c r="AM344" s="507"/>
      <c r="AN344" s="514"/>
      <c r="AO344" s="528"/>
      <c r="AP344" s="38"/>
      <c r="AQ344" s="38"/>
      <c r="AR344" s="38"/>
      <c r="AS344" s="38"/>
      <c r="AT344" s="38"/>
      <c r="AU344" s="38"/>
      <c r="AV344" s="38"/>
      <c r="AW344" s="38"/>
      <c r="AX344" s="38"/>
      <c r="AY344" s="38"/>
      <c r="AZ344" s="38"/>
      <c r="BA344" s="38"/>
      <c r="BB344" s="38"/>
      <c r="BC344" s="38"/>
      <c r="BD344" s="38"/>
      <c r="BE344" s="38"/>
      <c r="BF344" s="38"/>
      <c r="BG344" s="38"/>
      <c r="BH344" s="38"/>
      <c r="BI344" s="38"/>
    </row>
    <row r="345" spans="1:61" ht="15.75" customHeight="1">
      <c r="A345" s="36" t="str">
        <f t="shared" si="7"/>
        <v>PiècesFrais postaux</v>
      </c>
      <c r="B345" s="775" t="s">
        <v>135</v>
      </c>
      <c r="C345" s="507"/>
      <c r="D345" s="514"/>
      <c r="E345" s="515"/>
      <c r="F345" s="507"/>
      <c r="G345" s="514"/>
      <c r="H345" s="528"/>
      <c r="I345" s="507"/>
      <c r="J345" s="514"/>
      <c r="K345" s="528"/>
      <c r="L345" s="507"/>
      <c r="M345" s="514"/>
      <c r="N345" s="528"/>
      <c r="O345" s="507"/>
      <c r="P345" s="514"/>
      <c r="Q345" s="528"/>
      <c r="R345" s="507"/>
      <c r="S345" s="514"/>
      <c r="T345" s="528"/>
      <c r="U345" s="507"/>
      <c r="V345" s="514"/>
      <c r="W345" s="528"/>
      <c r="X345" s="507"/>
      <c r="Y345" s="514"/>
      <c r="Z345" s="528"/>
      <c r="AA345" s="507"/>
      <c r="AB345" s="514"/>
      <c r="AC345" s="528"/>
      <c r="AD345" s="507"/>
      <c r="AE345" s="514"/>
      <c r="AF345" s="528"/>
      <c r="AG345" s="507"/>
      <c r="AH345" s="514"/>
      <c r="AI345" s="528"/>
      <c r="AJ345" s="507"/>
      <c r="AK345" s="514"/>
      <c r="AL345" s="528"/>
      <c r="AM345" s="507"/>
      <c r="AN345" s="514"/>
      <c r="AO345" s="528"/>
      <c r="AP345" s="38"/>
      <c r="AQ345" s="38"/>
      <c r="AR345" s="38"/>
      <c r="AS345" s="38"/>
      <c r="AT345" s="38"/>
      <c r="AU345" s="38"/>
      <c r="AV345" s="38"/>
      <c r="AW345" s="38"/>
      <c r="AX345" s="38"/>
      <c r="AY345" s="38"/>
      <c r="AZ345" s="38"/>
      <c r="BA345" s="38"/>
      <c r="BB345" s="38"/>
      <c r="BC345" s="38"/>
      <c r="BD345" s="38"/>
      <c r="BE345" s="38"/>
      <c r="BF345" s="38"/>
      <c r="BG345" s="38"/>
      <c r="BH345" s="38"/>
      <c r="BI345" s="38"/>
    </row>
    <row r="346" spans="1:61" ht="15.75" customHeight="1">
      <c r="A346" s="36" t="str">
        <f t="shared" si="7"/>
        <v>PiècesDivers</v>
      </c>
      <c r="B346" s="775" t="s">
        <v>136</v>
      </c>
      <c r="C346" s="507"/>
      <c r="D346" s="514"/>
      <c r="E346" s="515"/>
      <c r="F346" s="507"/>
      <c r="G346" s="514"/>
      <c r="H346" s="528"/>
      <c r="I346" s="507"/>
      <c r="J346" s="514"/>
      <c r="K346" s="528"/>
      <c r="L346" s="507"/>
      <c r="M346" s="514"/>
      <c r="N346" s="528"/>
      <c r="O346" s="507"/>
      <c r="P346" s="514"/>
      <c r="Q346" s="528"/>
      <c r="R346" s="507"/>
      <c r="S346" s="514"/>
      <c r="T346" s="528"/>
      <c r="U346" s="507"/>
      <c r="V346" s="514"/>
      <c r="W346" s="528"/>
      <c r="X346" s="507"/>
      <c r="Y346" s="514"/>
      <c r="Z346" s="528"/>
      <c r="AA346" s="507"/>
      <c r="AB346" s="514"/>
      <c r="AC346" s="528"/>
      <c r="AD346" s="507"/>
      <c r="AE346" s="514"/>
      <c r="AF346" s="528"/>
      <c r="AG346" s="507"/>
      <c r="AH346" s="514"/>
      <c r="AI346" s="528"/>
      <c r="AJ346" s="507"/>
      <c r="AK346" s="514"/>
      <c r="AL346" s="528"/>
      <c r="AM346" s="507"/>
      <c r="AN346" s="514"/>
      <c r="AO346" s="528"/>
      <c r="AP346" s="38"/>
      <c r="AQ346" s="38"/>
      <c r="AR346" s="38"/>
      <c r="AS346" s="38"/>
      <c r="AT346" s="38"/>
      <c r="AU346" s="38"/>
      <c r="AV346" s="38"/>
      <c r="AW346" s="38"/>
      <c r="AX346" s="38"/>
      <c r="AY346" s="38"/>
      <c r="AZ346" s="38"/>
      <c r="BA346" s="38"/>
      <c r="BB346" s="38"/>
      <c r="BC346" s="38"/>
      <c r="BD346" s="38"/>
      <c r="BE346" s="38"/>
      <c r="BF346" s="38"/>
      <c r="BG346" s="38"/>
      <c r="BH346" s="38"/>
      <c r="BI346" s="38"/>
    </row>
    <row r="347" spans="1:61" ht="15.75" customHeight="1">
      <c r="A347" s="36" t="str">
        <f t="shared" si="7"/>
        <v>PiècesFormation</v>
      </c>
      <c r="B347" s="775" t="s">
        <v>137</v>
      </c>
      <c r="C347" s="507"/>
      <c r="D347" s="514"/>
      <c r="E347" s="515"/>
      <c r="F347" s="507"/>
      <c r="G347" s="514"/>
      <c r="H347" s="528"/>
      <c r="I347" s="507"/>
      <c r="J347" s="514"/>
      <c r="K347" s="528"/>
      <c r="L347" s="507"/>
      <c r="M347" s="514"/>
      <c r="N347" s="528"/>
      <c r="O347" s="507"/>
      <c r="P347" s="514"/>
      <c r="Q347" s="528"/>
      <c r="R347" s="507"/>
      <c r="S347" s="514"/>
      <c r="T347" s="528"/>
      <c r="U347" s="507"/>
      <c r="V347" s="514"/>
      <c r="W347" s="528"/>
      <c r="X347" s="507"/>
      <c r="Y347" s="514"/>
      <c r="Z347" s="528"/>
      <c r="AA347" s="507"/>
      <c r="AB347" s="514"/>
      <c r="AC347" s="528"/>
      <c r="AD347" s="507"/>
      <c r="AE347" s="514"/>
      <c r="AF347" s="528"/>
      <c r="AG347" s="507"/>
      <c r="AH347" s="514"/>
      <c r="AI347" s="528"/>
      <c r="AJ347" s="507"/>
      <c r="AK347" s="514"/>
      <c r="AL347" s="528"/>
      <c r="AM347" s="507"/>
      <c r="AN347" s="514"/>
      <c r="AO347" s="528"/>
      <c r="AP347" s="35"/>
      <c r="AQ347" s="35"/>
      <c r="AR347" s="35"/>
      <c r="AS347" s="35"/>
      <c r="AT347" s="35"/>
      <c r="AU347" s="35"/>
      <c r="AV347" s="35"/>
      <c r="AW347" s="35"/>
      <c r="AX347" s="35"/>
      <c r="AY347" s="35"/>
      <c r="AZ347" s="35"/>
      <c r="BA347" s="35"/>
      <c r="BB347" s="35"/>
      <c r="BC347" s="35"/>
      <c r="BD347" s="35"/>
      <c r="BE347" s="35"/>
      <c r="BF347" s="35"/>
      <c r="BG347" s="35"/>
      <c r="BH347" s="35"/>
      <c r="BI347" s="35"/>
    </row>
    <row r="348" spans="1:61" ht="15.75" customHeight="1">
      <c r="A348" s="36" t="str">
        <f t="shared" si="7"/>
        <v>PiècesFrais bancaires</v>
      </c>
      <c r="B348" s="775" t="s">
        <v>138</v>
      </c>
      <c r="C348" s="507"/>
      <c r="D348" s="514"/>
      <c r="E348" s="515"/>
      <c r="F348" s="507"/>
      <c r="G348" s="514"/>
      <c r="H348" s="528"/>
      <c r="I348" s="507"/>
      <c r="J348" s="514"/>
      <c r="K348" s="528"/>
      <c r="L348" s="507"/>
      <c r="M348" s="514"/>
      <c r="N348" s="528"/>
      <c r="O348" s="507"/>
      <c r="P348" s="514"/>
      <c r="Q348" s="528"/>
      <c r="R348" s="507"/>
      <c r="S348" s="514"/>
      <c r="T348" s="528"/>
      <c r="U348" s="507"/>
      <c r="V348" s="514"/>
      <c r="W348" s="528"/>
      <c r="X348" s="507"/>
      <c r="Y348" s="514"/>
      <c r="Z348" s="528"/>
      <c r="AA348" s="507"/>
      <c r="AB348" s="514"/>
      <c r="AC348" s="528"/>
      <c r="AD348" s="507"/>
      <c r="AE348" s="514"/>
      <c r="AF348" s="528"/>
      <c r="AG348" s="507"/>
      <c r="AH348" s="514"/>
      <c r="AI348" s="528"/>
      <c r="AJ348" s="507"/>
      <c r="AK348" s="514"/>
      <c r="AL348" s="528"/>
      <c r="AM348" s="507"/>
      <c r="AN348" s="514"/>
      <c r="AO348" s="528"/>
      <c r="AP348" s="35"/>
      <c r="AQ348" s="35"/>
      <c r="AR348" s="35"/>
      <c r="AS348" s="35"/>
      <c r="AT348" s="35"/>
      <c r="AU348" s="35"/>
      <c r="AV348" s="35"/>
      <c r="AW348" s="35"/>
      <c r="AX348" s="35"/>
      <c r="AY348" s="35"/>
      <c r="AZ348" s="35"/>
      <c r="BA348" s="35"/>
      <c r="BB348" s="35"/>
      <c r="BC348" s="35"/>
      <c r="BD348" s="35"/>
      <c r="BE348" s="35"/>
      <c r="BF348" s="35"/>
      <c r="BG348" s="35"/>
      <c r="BH348" s="35"/>
      <c r="BI348" s="35"/>
    </row>
    <row r="349" spans="1:61" ht="15.75" customHeight="1">
      <c r="A349" s="36" t="str">
        <f t="shared" si="7"/>
        <v>Pièces[...]</v>
      </c>
      <c r="B349" s="775" t="s">
        <v>55</v>
      </c>
      <c r="C349" s="507"/>
      <c r="D349" s="514"/>
      <c r="E349" s="515"/>
      <c r="F349" s="507"/>
      <c r="G349" s="514"/>
      <c r="H349" s="515"/>
      <c r="I349" s="507"/>
      <c r="J349" s="514"/>
      <c r="K349" s="515"/>
      <c r="L349" s="507"/>
      <c r="M349" s="514"/>
      <c r="N349" s="515"/>
      <c r="O349" s="507"/>
      <c r="P349" s="514"/>
      <c r="Q349" s="515"/>
      <c r="R349" s="507"/>
      <c r="S349" s="514"/>
      <c r="T349" s="515"/>
      <c r="U349" s="507"/>
      <c r="V349" s="514"/>
      <c r="W349" s="515"/>
      <c r="X349" s="507"/>
      <c r="Y349" s="514"/>
      <c r="Z349" s="515"/>
      <c r="AA349" s="507"/>
      <c r="AB349" s="514"/>
      <c r="AC349" s="515"/>
      <c r="AD349" s="507"/>
      <c r="AE349" s="514"/>
      <c r="AF349" s="515"/>
      <c r="AG349" s="507"/>
      <c r="AH349" s="514"/>
      <c r="AI349" s="515"/>
      <c r="AJ349" s="507"/>
      <c r="AK349" s="514"/>
      <c r="AL349" s="515"/>
      <c r="AM349" s="507"/>
      <c r="AN349" s="514"/>
      <c r="AO349" s="515"/>
      <c r="AP349" s="35"/>
      <c r="AQ349" s="35"/>
      <c r="AR349" s="35"/>
      <c r="AS349" s="35"/>
      <c r="AT349" s="35"/>
      <c r="AU349" s="35"/>
      <c r="AV349" s="35"/>
      <c r="AW349" s="35"/>
      <c r="AX349" s="35"/>
      <c r="AY349" s="35"/>
      <c r="AZ349" s="35"/>
      <c r="BA349" s="35"/>
      <c r="BB349" s="35"/>
      <c r="BC349" s="35"/>
      <c r="BD349" s="35"/>
      <c r="BE349" s="35"/>
      <c r="BF349" s="35"/>
      <c r="BG349" s="35"/>
      <c r="BH349" s="35"/>
      <c r="BI349" s="35"/>
    </row>
    <row r="350" spans="1:61" ht="15.75" customHeight="1">
      <c r="A350" s="36" t="str">
        <f t="shared" si="7"/>
        <v>Pièces[...]</v>
      </c>
      <c r="B350" s="775" t="s">
        <v>55</v>
      </c>
      <c r="C350" s="507"/>
      <c r="D350" s="514"/>
      <c r="E350" s="515"/>
      <c r="F350" s="507"/>
      <c r="G350" s="514"/>
      <c r="H350" s="515"/>
      <c r="I350" s="507"/>
      <c r="J350" s="514"/>
      <c r="K350" s="515"/>
      <c r="L350" s="507"/>
      <c r="M350" s="514"/>
      <c r="N350" s="515"/>
      <c r="O350" s="507"/>
      <c r="P350" s="514"/>
      <c r="Q350" s="515"/>
      <c r="R350" s="507"/>
      <c r="S350" s="514"/>
      <c r="T350" s="515"/>
      <c r="U350" s="507"/>
      <c r="V350" s="514"/>
      <c r="W350" s="515"/>
      <c r="X350" s="507"/>
      <c r="Y350" s="514"/>
      <c r="Z350" s="515"/>
      <c r="AA350" s="507"/>
      <c r="AB350" s="514"/>
      <c r="AC350" s="515"/>
      <c r="AD350" s="507"/>
      <c r="AE350" s="514"/>
      <c r="AF350" s="515"/>
      <c r="AG350" s="507"/>
      <c r="AH350" s="514"/>
      <c r="AI350" s="515"/>
      <c r="AJ350" s="507"/>
      <c r="AK350" s="514"/>
      <c r="AL350" s="515"/>
      <c r="AM350" s="507"/>
      <c r="AN350" s="514"/>
      <c r="AO350" s="515"/>
      <c r="AP350" s="38"/>
      <c r="AQ350" s="38"/>
      <c r="AR350" s="38"/>
      <c r="AS350" s="38"/>
      <c r="AT350" s="38"/>
      <c r="AU350" s="38"/>
      <c r="AV350" s="38"/>
      <c r="AW350" s="38"/>
      <c r="AX350" s="38"/>
      <c r="AY350" s="38"/>
      <c r="AZ350" s="38"/>
      <c r="BA350" s="38"/>
      <c r="BB350" s="38"/>
      <c r="BC350" s="38"/>
      <c r="BD350" s="38"/>
      <c r="BE350" s="38"/>
      <c r="BF350" s="38"/>
      <c r="BG350" s="38"/>
      <c r="BH350" s="38"/>
      <c r="BI350" s="38"/>
    </row>
    <row r="351" spans="1:61" ht="15.75" customHeight="1">
      <c r="A351" s="36" t="str">
        <f t="shared" si="7"/>
        <v>Pièces[...]</v>
      </c>
      <c r="B351" s="775" t="s">
        <v>55</v>
      </c>
      <c r="C351" s="507"/>
      <c r="D351" s="514"/>
      <c r="E351" s="515"/>
      <c r="F351" s="507"/>
      <c r="G351" s="514"/>
      <c r="H351" s="515"/>
      <c r="I351" s="507"/>
      <c r="J351" s="514"/>
      <c r="K351" s="515"/>
      <c r="L351" s="507"/>
      <c r="M351" s="514"/>
      <c r="N351" s="515"/>
      <c r="O351" s="507"/>
      <c r="P351" s="514"/>
      <c r="Q351" s="515"/>
      <c r="R351" s="507"/>
      <c r="S351" s="514"/>
      <c r="T351" s="515"/>
      <c r="U351" s="507"/>
      <c r="V351" s="514"/>
      <c r="W351" s="515"/>
      <c r="X351" s="507"/>
      <c r="Y351" s="514"/>
      <c r="Z351" s="515"/>
      <c r="AA351" s="507"/>
      <c r="AB351" s="514"/>
      <c r="AC351" s="515"/>
      <c r="AD351" s="507"/>
      <c r="AE351" s="514"/>
      <c r="AF351" s="515"/>
      <c r="AG351" s="507"/>
      <c r="AH351" s="514"/>
      <c r="AI351" s="515"/>
      <c r="AJ351" s="507"/>
      <c r="AK351" s="514"/>
      <c r="AL351" s="515"/>
      <c r="AM351" s="507"/>
      <c r="AN351" s="514"/>
      <c r="AO351" s="515"/>
      <c r="AP351" s="38"/>
      <c r="AQ351" s="38"/>
      <c r="AR351" s="38"/>
      <c r="AS351" s="38"/>
      <c r="AT351" s="38"/>
      <c r="AU351" s="38"/>
      <c r="AV351" s="38"/>
      <c r="AW351" s="38"/>
      <c r="AX351" s="38"/>
      <c r="AY351" s="38"/>
      <c r="AZ351" s="38"/>
      <c r="BA351" s="38"/>
      <c r="BB351" s="38"/>
      <c r="BC351" s="38"/>
      <c r="BD351" s="38"/>
      <c r="BE351" s="38"/>
      <c r="BF351" s="38"/>
      <c r="BG351" s="38"/>
      <c r="BH351" s="38"/>
      <c r="BI351" s="38"/>
    </row>
    <row r="352" spans="1:61" ht="15.75" customHeight="1">
      <c r="A352" s="36" t="str">
        <f t="shared" si="7"/>
        <v>PiècesTOTAL SEMI-FIXES</v>
      </c>
      <c r="B352" s="771" t="s">
        <v>139</v>
      </c>
      <c r="C352" s="772"/>
      <c r="D352" s="773"/>
      <c r="E352" s="774"/>
      <c r="F352" s="772"/>
      <c r="G352" s="773"/>
      <c r="H352" s="774"/>
      <c r="I352" s="772"/>
      <c r="J352" s="773"/>
      <c r="K352" s="774"/>
      <c r="L352" s="772"/>
      <c r="M352" s="773"/>
      <c r="N352" s="774"/>
      <c r="O352" s="772"/>
      <c r="P352" s="773"/>
      <c r="Q352" s="774"/>
      <c r="R352" s="772"/>
      <c r="S352" s="773"/>
      <c r="T352" s="774"/>
      <c r="U352" s="772"/>
      <c r="V352" s="773"/>
      <c r="W352" s="774"/>
      <c r="X352" s="772"/>
      <c r="Y352" s="773"/>
      <c r="Z352" s="774"/>
      <c r="AA352" s="772"/>
      <c r="AB352" s="773"/>
      <c r="AC352" s="774"/>
      <c r="AD352" s="772"/>
      <c r="AE352" s="773"/>
      <c r="AF352" s="774"/>
      <c r="AG352" s="772"/>
      <c r="AH352" s="773"/>
      <c r="AI352" s="774"/>
      <c r="AJ352" s="772"/>
      <c r="AK352" s="773"/>
      <c r="AL352" s="774"/>
      <c r="AM352" s="772"/>
      <c r="AN352" s="773"/>
      <c r="AO352" s="774"/>
      <c r="AP352" s="35"/>
      <c r="AQ352" s="35"/>
      <c r="AR352" s="35"/>
      <c r="AS352" s="35"/>
      <c r="AT352" s="35"/>
      <c r="AU352" s="35"/>
      <c r="AV352" s="35"/>
      <c r="AW352" s="35"/>
      <c r="AX352" s="35"/>
      <c r="AY352" s="35"/>
      <c r="AZ352" s="35"/>
      <c r="BA352" s="35"/>
      <c r="BB352" s="35"/>
      <c r="BC352" s="35"/>
      <c r="BD352" s="35"/>
      <c r="BE352" s="35"/>
      <c r="BF352" s="35"/>
      <c r="BG352" s="35"/>
      <c r="BH352" s="35"/>
      <c r="BI352" s="35"/>
    </row>
    <row r="353" spans="1:61" ht="15.75" customHeight="1">
      <c r="A353" s="36" t="str">
        <f t="shared" si="7"/>
        <v>Pièces</v>
      </c>
      <c r="B353" s="533"/>
      <c r="C353" s="533"/>
      <c r="D353" s="534"/>
      <c r="E353" s="531"/>
      <c r="F353" s="533"/>
      <c r="G353" s="534"/>
      <c r="H353" s="531"/>
      <c r="I353" s="533"/>
      <c r="J353" s="534"/>
      <c r="K353" s="531"/>
      <c r="L353" s="533"/>
      <c r="M353" s="534"/>
      <c r="N353" s="531"/>
      <c r="O353" s="533"/>
      <c r="P353" s="534"/>
      <c r="Q353" s="531"/>
      <c r="R353" s="533"/>
      <c r="S353" s="534"/>
      <c r="T353" s="531"/>
      <c r="U353" s="533"/>
      <c r="V353" s="534"/>
      <c r="W353" s="531"/>
      <c r="X353" s="533"/>
      <c r="Y353" s="534"/>
      <c r="Z353" s="531"/>
      <c r="AA353" s="533"/>
      <c r="AB353" s="534"/>
      <c r="AC353" s="531"/>
      <c r="AD353" s="533"/>
      <c r="AE353" s="534"/>
      <c r="AF353" s="531"/>
      <c r="AG353" s="533"/>
      <c r="AH353" s="534"/>
      <c r="AI353" s="531"/>
      <c r="AJ353" s="533"/>
      <c r="AK353" s="534"/>
      <c r="AL353" s="531"/>
      <c r="AM353" s="533"/>
      <c r="AN353" s="534"/>
      <c r="AO353" s="531"/>
      <c r="AP353" s="35"/>
      <c r="AQ353" s="35"/>
      <c r="AR353" s="35"/>
      <c r="AS353" s="35"/>
      <c r="AT353" s="35"/>
      <c r="AU353" s="35"/>
      <c r="AV353" s="35"/>
      <c r="AW353" s="35"/>
      <c r="AX353" s="35"/>
      <c r="AY353" s="35"/>
      <c r="AZ353" s="35"/>
      <c r="BA353" s="35"/>
      <c r="BB353" s="35"/>
      <c r="BC353" s="35"/>
      <c r="BD353" s="35"/>
      <c r="BE353" s="35"/>
      <c r="BF353" s="35"/>
      <c r="BG353" s="35"/>
      <c r="BH353" s="35"/>
      <c r="BI353" s="35"/>
    </row>
    <row r="354" spans="1:61" ht="15.75" customHeight="1">
      <c r="A354" s="36" t="str">
        <f t="shared" si="7"/>
        <v>PiècesTOTAL DES DÉPENSES</v>
      </c>
      <c r="B354" s="781" t="s">
        <v>140</v>
      </c>
      <c r="C354" s="772"/>
      <c r="D354" s="794"/>
      <c r="E354" s="782"/>
      <c r="F354" s="772"/>
      <c r="G354" s="794"/>
      <c r="H354" s="782"/>
      <c r="I354" s="772"/>
      <c r="J354" s="794"/>
      <c r="K354" s="782"/>
      <c r="L354" s="772"/>
      <c r="M354" s="794"/>
      <c r="N354" s="782"/>
      <c r="O354" s="772"/>
      <c r="P354" s="794"/>
      <c r="Q354" s="782"/>
      <c r="R354" s="772"/>
      <c r="S354" s="794"/>
      <c r="T354" s="782"/>
      <c r="U354" s="772"/>
      <c r="V354" s="794"/>
      <c r="W354" s="782"/>
      <c r="X354" s="772"/>
      <c r="Y354" s="794"/>
      <c r="Z354" s="782"/>
      <c r="AA354" s="772"/>
      <c r="AB354" s="794"/>
      <c r="AC354" s="782"/>
      <c r="AD354" s="772"/>
      <c r="AE354" s="794"/>
      <c r="AF354" s="782"/>
      <c r="AG354" s="772"/>
      <c r="AH354" s="794"/>
      <c r="AI354" s="782"/>
      <c r="AJ354" s="772"/>
      <c r="AK354" s="794"/>
      <c r="AL354" s="782"/>
      <c r="AM354" s="772"/>
      <c r="AN354" s="794"/>
      <c r="AO354" s="782"/>
      <c r="AP354" s="35"/>
      <c r="AQ354" s="35"/>
      <c r="AR354" s="35"/>
      <c r="AS354" s="35"/>
      <c r="AT354" s="35"/>
      <c r="AU354" s="35"/>
      <c r="AV354" s="35"/>
      <c r="AW354" s="35"/>
      <c r="AX354" s="35"/>
      <c r="AY354" s="35"/>
      <c r="AZ354" s="35"/>
      <c r="BA354" s="35"/>
      <c r="BB354" s="35"/>
      <c r="BC354" s="35"/>
      <c r="BD354" s="35"/>
      <c r="BE354" s="35"/>
      <c r="BF354" s="35"/>
      <c r="BG354" s="35"/>
      <c r="BH354" s="35"/>
      <c r="BI354" s="35"/>
    </row>
    <row r="355" spans="1:61" ht="15.75" customHeight="1">
      <c r="A355" s="36" t="str">
        <f t="shared" si="7"/>
        <v>Pièces</v>
      </c>
      <c r="B355" s="507"/>
      <c r="C355" s="507"/>
      <c r="D355" s="514"/>
      <c r="E355" s="515"/>
      <c r="F355" s="507"/>
      <c r="G355" s="514"/>
      <c r="H355" s="515"/>
      <c r="I355" s="507"/>
      <c r="J355" s="514"/>
      <c r="K355" s="515"/>
      <c r="L355" s="507"/>
      <c r="M355" s="514"/>
      <c r="N355" s="515"/>
      <c r="O355" s="507"/>
      <c r="P355" s="514"/>
      <c r="Q355" s="515"/>
      <c r="R355" s="507"/>
      <c r="S355" s="514"/>
      <c r="T355" s="515"/>
      <c r="U355" s="507"/>
      <c r="V355" s="514"/>
      <c r="W355" s="515"/>
      <c r="X355" s="507"/>
      <c r="Y355" s="514"/>
      <c r="Z355" s="515"/>
      <c r="AA355" s="507"/>
      <c r="AB355" s="514"/>
      <c r="AC355" s="515"/>
      <c r="AD355" s="507"/>
      <c r="AE355" s="514"/>
      <c r="AF355" s="515"/>
      <c r="AG355" s="507"/>
      <c r="AH355" s="514"/>
      <c r="AI355" s="515"/>
      <c r="AJ355" s="507"/>
      <c r="AK355" s="514"/>
      <c r="AL355" s="515"/>
      <c r="AM355" s="507"/>
      <c r="AN355" s="514"/>
      <c r="AO355" s="515"/>
      <c r="AP355" s="35"/>
      <c r="AQ355" s="35"/>
      <c r="AR355" s="35"/>
      <c r="AS355" s="35"/>
      <c r="AT355" s="35"/>
      <c r="AU355" s="35"/>
      <c r="AV355" s="35"/>
      <c r="AW355" s="35"/>
      <c r="AX355" s="35"/>
      <c r="AY355" s="35"/>
      <c r="AZ355" s="35"/>
      <c r="BA355" s="35"/>
      <c r="BB355" s="35"/>
      <c r="BC355" s="35"/>
      <c r="BD355" s="35"/>
      <c r="BE355" s="35"/>
      <c r="BF355" s="35"/>
      <c r="BG355" s="35"/>
      <c r="BH355" s="35"/>
      <c r="BI355" s="35"/>
    </row>
    <row r="356" spans="1:61" ht="15.75" customHeight="1">
      <c r="A356" s="36" t="str">
        <f t="shared" si="7"/>
        <v>PiècesPROFIT DÉPARTEMENTAL</v>
      </c>
      <c r="B356" s="785" t="s">
        <v>147</v>
      </c>
      <c r="C356" s="785"/>
      <c r="D356" s="823"/>
      <c r="E356" s="788"/>
      <c r="F356" s="785"/>
      <c r="G356" s="796"/>
      <c r="H356" s="788"/>
      <c r="I356" s="785"/>
      <c r="J356" s="796"/>
      <c r="K356" s="788"/>
      <c r="L356" s="785"/>
      <c r="M356" s="796"/>
      <c r="N356" s="788"/>
      <c r="O356" s="785"/>
      <c r="P356" s="796"/>
      <c r="Q356" s="788"/>
      <c r="R356" s="785"/>
      <c r="S356" s="796"/>
      <c r="T356" s="788"/>
      <c r="U356" s="785"/>
      <c r="V356" s="796"/>
      <c r="W356" s="788"/>
      <c r="X356" s="785"/>
      <c r="Y356" s="796"/>
      <c r="Z356" s="788"/>
      <c r="AA356" s="785"/>
      <c r="AB356" s="796"/>
      <c r="AC356" s="788"/>
      <c r="AD356" s="785"/>
      <c r="AE356" s="796"/>
      <c r="AF356" s="788"/>
      <c r="AG356" s="785"/>
      <c r="AH356" s="796"/>
      <c r="AI356" s="788"/>
      <c r="AJ356" s="785"/>
      <c r="AK356" s="796"/>
      <c r="AL356" s="788"/>
      <c r="AM356" s="785"/>
      <c r="AN356" s="796"/>
      <c r="AO356" s="788"/>
      <c r="AP356" s="35"/>
      <c r="AQ356" s="35"/>
      <c r="AR356" s="35"/>
      <c r="AS356" s="35"/>
      <c r="AT356" s="35"/>
      <c r="AU356" s="35"/>
      <c r="AV356" s="35"/>
      <c r="AW356" s="35"/>
      <c r="AX356" s="35"/>
      <c r="AY356" s="35"/>
      <c r="AZ356" s="35"/>
      <c r="BA356" s="35"/>
      <c r="BB356" s="35"/>
      <c r="BC356" s="35"/>
      <c r="BD356" s="35"/>
      <c r="BE356" s="35"/>
      <c r="BF356" s="35"/>
      <c r="BG356" s="35"/>
      <c r="BH356" s="35"/>
      <c r="BI356" s="35"/>
    </row>
    <row r="357" spans="1:61" ht="15.75" customHeight="1">
      <c r="A357" s="36"/>
      <c r="B357" s="555"/>
      <c r="C357" s="555"/>
      <c r="D357" s="555"/>
      <c r="E357" s="591"/>
      <c r="F357" s="555"/>
      <c r="G357" s="555"/>
      <c r="H357" s="591"/>
      <c r="I357" s="555"/>
      <c r="J357" s="555"/>
      <c r="K357" s="591"/>
      <c r="L357" s="555"/>
      <c r="M357" s="555"/>
      <c r="N357" s="591"/>
      <c r="O357" s="555"/>
      <c r="P357" s="555"/>
      <c r="Q357" s="591"/>
      <c r="R357" s="555"/>
      <c r="S357" s="555"/>
      <c r="T357" s="591"/>
      <c r="U357" s="555"/>
      <c r="V357" s="555"/>
      <c r="W357" s="591"/>
      <c r="X357" s="555"/>
      <c r="Y357" s="555"/>
      <c r="Z357" s="591"/>
      <c r="AA357" s="555"/>
      <c r="AB357" s="555"/>
      <c r="AC357" s="591"/>
      <c r="AD357" s="555"/>
      <c r="AE357" s="555"/>
      <c r="AF357" s="591"/>
      <c r="AG357" s="555"/>
      <c r="AH357" s="555"/>
      <c r="AI357" s="591"/>
      <c r="AJ357" s="555"/>
      <c r="AK357" s="555"/>
      <c r="AL357" s="591"/>
      <c r="AM357" s="555"/>
      <c r="AN357" s="555"/>
      <c r="AO357" s="591"/>
      <c r="AP357" s="35"/>
      <c r="AQ357" s="35"/>
      <c r="AR357" s="35"/>
      <c r="AS357" s="35"/>
      <c r="AT357" s="35"/>
      <c r="AU357" s="35"/>
      <c r="AV357" s="35"/>
      <c r="AW357" s="35"/>
      <c r="AX357" s="35"/>
      <c r="AY357" s="35"/>
      <c r="AZ357" s="35"/>
      <c r="BA357" s="35"/>
      <c r="BB357" s="35"/>
      <c r="BC357" s="35"/>
      <c r="BD357" s="35"/>
      <c r="BE357" s="35"/>
      <c r="BF357" s="35"/>
      <c r="BG357" s="35"/>
      <c r="BH357" s="35"/>
      <c r="BI357" s="35"/>
    </row>
    <row r="358" spans="1:61" ht="15.75" customHeight="1">
      <c r="A358" s="36"/>
      <c r="B358" s="555"/>
      <c r="C358" s="555"/>
      <c r="D358" s="555"/>
      <c r="E358" s="591"/>
      <c r="F358" s="555"/>
      <c r="G358" s="555"/>
      <c r="H358" s="591"/>
      <c r="I358" s="555"/>
      <c r="J358" s="555"/>
      <c r="K358" s="591"/>
      <c r="L358" s="555"/>
      <c r="M358" s="555"/>
      <c r="N358" s="591"/>
      <c r="O358" s="555"/>
      <c r="P358" s="555"/>
      <c r="Q358" s="591"/>
      <c r="R358" s="555"/>
      <c r="S358" s="555"/>
      <c r="T358" s="591"/>
      <c r="U358" s="555"/>
      <c r="V358" s="555"/>
      <c r="W358" s="591"/>
      <c r="X358" s="555"/>
      <c r="Y358" s="555"/>
      <c r="Z358" s="591"/>
      <c r="AA358" s="555"/>
      <c r="AB358" s="555"/>
      <c r="AC358" s="591"/>
      <c r="AD358" s="555"/>
      <c r="AE358" s="555"/>
      <c r="AF358" s="591"/>
      <c r="AG358" s="555"/>
      <c r="AH358" s="555"/>
      <c r="AI358" s="591"/>
      <c r="AJ358" s="555"/>
      <c r="AK358" s="555"/>
      <c r="AL358" s="591"/>
      <c r="AM358" s="555"/>
      <c r="AN358" s="555"/>
      <c r="AO358" s="591"/>
      <c r="AP358" s="35"/>
      <c r="AQ358" s="35"/>
      <c r="AR358" s="35"/>
      <c r="AS358" s="35"/>
      <c r="AT358" s="35"/>
      <c r="AU358" s="35"/>
      <c r="AV358" s="35"/>
      <c r="AW358" s="35"/>
      <c r="AX358" s="35"/>
      <c r="AY358" s="35"/>
      <c r="AZ358" s="35"/>
      <c r="BA358" s="35"/>
      <c r="BB358" s="35"/>
      <c r="BC358" s="35"/>
      <c r="BD358" s="35"/>
      <c r="BE358" s="35"/>
      <c r="BF358" s="35"/>
      <c r="BG358" s="35"/>
      <c r="BH358" s="35"/>
      <c r="BI358" s="35"/>
    </row>
    <row r="359" spans="1:61" ht="15.75" customHeight="1">
      <c r="A359" s="36"/>
      <c r="B359" s="790" t="str">
        <f>+B294</f>
        <v>Budget 2025</v>
      </c>
      <c r="C359" s="547" t="s">
        <v>192</v>
      </c>
      <c r="D359" s="547"/>
      <c r="E359" s="547"/>
      <c r="F359" s="547"/>
      <c r="G359" s="547"/>
      <c r="H359" s="547"/>
      <c r="I359" s="547"/>
      <c r="J359" s="547"/>
      <c r="K359" s="547"/>
      <c r="L359" s="547"/>
      <c r="M359" s="547"/>
      <c r="N359" s="547"/>
      <c r="O359" s="547"/>
      <c r="P359" s="547"/>
      <c r="Q359" s="547"/>
      <c r="R359" s="547"/>
      <c r="S359" s="547"/>
      <c r="T359" s="547"/>
      <c r="U359" s="547"/>
      <c r="V359" s="547"/>
      <c r="W359" s="547"/>
      <c r="X359" s="547"/>
      <c r="Y359" s="547"/>
      <c r="Z359" s="547"/>
      <c r="AA359" s="547"/>
      <c r="AB359" s="547"/>
      <c r="AC359" s="547"/>
      <c r="AD359" s="547"/>
      <c r="AE359" s="547"/>
      <c r="AF359" s="547"/>
      <c r="AG359" s="547"/>
      <c r="AH359" s="547"/>
      <c r="AI359" s="547"/>
      <c r="AJ359" s="547"/>
      <c r="AK359" s="547"/>
      <c r="AL359" s="547"/>
      <c r="AM359" s="547"/>
      <c r="AN359" s="547"/>
      <c r="AO359" s="547"/>
      <c r="AP359" s="35"/>
      <c r="AQ359" s="35"/>
      <c r="AR359" s="35"/>
      <c r="AS359" s="35"/>
      <c r="AT359" s="35"/>
      <c r="AU359" s="35"/>
      <c r="AV359" s="35"/>
      <c r="AW359" s="35"/>
      <c r="AX359" s="35"/>
      <c r="AY359" s="35"/>
      <c r="AZ359" s="35"/>
      <c r="BA359" s="35"/>
      <c r="BB359" s="35"/>
      <c r="BC359" s="35"/>
      <c r="BD359" s="35"/>
      <c r="BE359" s="35"/>
      <c r="BF359" s="35"/>
      <c r="BG359" s="35"/>
      <c r="BH359" s="35"/>
      <c r="BI359" s="35"/>
    </row>
    <row r="360" spans="1:61" ht="15.75" customHeight="1">
      <c r="A360" s="36"/>
      <c r="B360" s="791"/>
      <c r="C360" s="546"/>
      <c r="D360" s="546"/>
      <c r="E360" s="546"/>
      <c r="F360" s="546"/>
      <c r="G360" s="546"/>
      <c r="H360" s="546"/>
      <c r="I360" s="546"/>
      <c r="J360" s="546"/>
      <c r="K360" s="546"/>
      <c r="L360" s="546"/>
      <c r="M360" s="546"/>
      <c r="N360" s="546"/>
      <c r="O360" s="546"/>
      <c r="P360" s="546"/>
      <c r="Q360" s="546"/>
      <c r="R360" s="546"/>
      <c r="S360" s="546"/>
      <c r="T360" s="546"/>
      <c r="U360" s="546"/>
      <c r="V360" s="546"/>
      <c r="W360" s="546"/>
      <c r="X360" s="546"/>
      <c r="Y360" s="546"/>
      <c r="Z360" s="546"/>
      <c r="AA360" s="546"/>
      <c r="AB360" s="546"/>
      <c r="AC360" s="546"/>
      <c r="AD360" s="546"/>
      <c r="AE360" s="546"/>
      <c r="AF360" s="546"/>
      <c r="AG360" s="546"/>
      <c r="AH360" s="546"/>
      <c r="AI360" s="546"/>
      <c r="AJ360" s="546"/>
      <c r="AK360" s="546"/>
      <c r="AL360" s="546"/>
      <c r="AM360" s="546"/>
      <c r="AN360" s="546"/>
      <c r="AO360" s="546"/>
      <c r="AP360" s="35"/>
      <c r="AQ360" s="35"/>
      <c r="AR360" s="35"/>
      <c r="AS360" s="35"/>
      <c r="AT360" s="35"/>
      <c r="AU360" s="35"/>
      <c r="AV360" s="35"/>
      <c r="AW360" s="35"/>
      <c r="AX360" s="35"/>
      <c r="AY360" s="35"/>
      <c r="AZ360" s="35"/>
      <c r="BA360" s="35"/>
      <c r="BB360" s="35"/>
      <c r="BC360" s="35"/>
      <c r="BD360" s="35"/>
      <c r="BE360" s="35"/>
      <c r="BF360" s="35"/>
      <c r="BG360" s="35"/>
      <c r="BH360" s="35"/>
      <c r="BI360" s="35"/>
    </row>
    <row r="361" spans="1:61" ht="15.75" customHeight="1">
      <c r="A361" s="36"/>
      <c r="B361" s="666" t="s">
        <v>2</v>
      </c>
      <c r="C361" s="1052"/>
      <c r="D361" s="1053"/>
      <c r="E361" s="1054"/>
      <c r="F361" s="492"/>
      <c r="G361" s="493"/>
      <c r="H361" s="494"/>
      <c r="I361" s="492"/>
      <c r="J361" s="493"/>
      <c r="K361" s="494"/>
      <c r="L361" s="492"/>
      <c r="M361" s="493"/>
      <c r="N361" s="494"/>
      <c r="O361" s="492"/>
      <c r="P361" s="493"/>
      <c r="Q361" s="494"/>
      <c r="R361" s="492"/>
      <c r="S361" s="493"/>
      <c r="T361" s="494"/>
      <c r="U361" s="492"/>
      <c r="V361" s="493"/>
      <c r="W361" s="494"/>
      <c r="X361" s="492"/>
      <c r="Y361" s="493"/>
      <c r="Z361" s="494"/>
      <c r="AA361" s="492"/>
      <c r="AB361" s="493"/>
      <c r="AC361" s="494"/>
      <c r="AD361" s="492"/>
      <c r="AE361" s="493"/>
      <c r="AF361" s="494"/>
      <c r="AG361" s="492"/>
      <c r="AH361" s="493"/>
      <c r="AI361" s="494"/>
      <c r="AJ361" s="492"/>
      <c r="AK361" s="493"/>
      <c r="AL361" s="494"/>
      <c r="AM361" s="492"/>
      <c r="AN361" s="493"/>
      <c r="AO361" s="494"/>
      <c r="AP361" s="35"/>
      <c r="AQ361" s="35"/>
      <c r="AR361" s="35"/>
      <c r="AS361" s="35"/>
      <c r="AT361" s="35"/>
      <c r="AU361" s="35"/>
      <c r="AV361" s="35"/>
      <c r="AW361" s="35"/>
      <c r="AX361" s="35"/>
      <c r="AY361" s="35"/>
      <c r="AZ361" s="35"/>
      <c r="BA361" s="35"/>
      <c r="BB361" s="35"/>
      <c r="BC361" s="35"/>
      <c r="BD361" s="35"/>
      <c r="BE361" s="35"/>
      <c r="BF361" s="35"/>
      <c r="BG361" s="35"/>
      <c r="BH361" s="35"/>
      <c r="BI361" s="35"/>
    </row>
    <row r="362" spans="1:61" ht="15.75" customHeight="1">
      <c r="A362" s="36"/>
      <c r="B362" s="507"/>
      <c r="C362" s="548"/>
      <c r="D362" s="525"/>
      <c r="E362" s="549"/>
      <c r="F362" s="548"/>
      <c r="G362" s="525"/>
      <c r="H362" s="549"/>
      <c r="I362" s="548"/>
      <c r="J362" s="525"/>
      <c r="K362" s="549"/>
      <c r="L362" s="548"/>
      <c r="M362" s="525"/>
      <c r="N362" s="549"/>
      <c r="O362" s="548"/>
      <c r="P362" s="525"/>
      <c r="Q362" s="549"/>
      <c r="R362" s="548"/>
      <c r="S362" s="525"/>
      <c r="T362" s="549"/>
      <c r="U362" s="548"/>
      <c r="V362" s="525"/>
      <c r="W362" s="549"/>
      <c r="X362" s="548"/>
      <c r="Y362" s="525"/>
      <c r="Z362" s="549"/>
      <c r="AA362" s="548"/>
      <c r="AB362" s="525"/>
      <c r="AC362" s="549"/>
      <c r="AD362" s="548"/>
      <c r="AE362" s="525"/>
      <c r="AF362" s="549"/>
      <c r="AG362" s="548"/>
      <c r="AH362" s="525"/>
      <c r="AI362" s="549"/>
      <c r="AJ362" s="548"/>
      <c r="AK362" s="525"/>
      <c r="AL362" s="549"/>
      <c r="AM362" s="548"/>
      <c r="AN362" s="525"/>
      <c r="AO362" s="549"/>
      <c r="AP362" s="35"/>
      <c r="AQ362" s="35"/>
      <c r="AR362" s="35"/>
      <c r="AS362" s="35"/>
      <c r="AT362" s="35"/>
      <c r="AU362" s="35"/>
      <c r="AV362" s="35"/>
      <c r="AW362" s="35"/>
      <c r="AX362" s="35"/>
      <c r="AY362" s="35"/>
      <c r="AZ362" s="35"/>
      <c r="BA362" s="35"/>
      <c r="BB362" s="35"/>
      <c r="BC362" s="35"/>
      <c r="BD362" s="35"/>
      <c r="BE362" s="35"/>
      <c r="BF362" s="35"/>
      <c r="BG362" s="35"/>
      <c r="BH362" s="35"/>
      <c r="BI362" s="35"/>
    </row>
    <row r="363" spans="1:61" ht="15.75" customHeight="1">
      <c r="A363" s="36" t="str">
        <f t="shared" ref="A363:A402" si="8">+$C$359&amp;B363</f>
        <v>BoutiqueBoutique</v>
      </c>
      <c r="B363" s="769" t="s">
        <v>192</v>
      </c>
      <c r="C363" s="516"/>
      <c r="D363" s="588"/>
      <c r="E363" s="518"/>
      <c r="F363" s="516"/>
      <c r="G363" s="588"/>
      <c r="H363" s="518"/>
      <c r="I363" s="516"/>
      <c r="J363" s="588"/>
      <c r="K363" s="518"/>
      <c r="L363" s="516"/>
      <c r="M363" s="588"/>
      <c r="N363" s="518"/>
      <c r="O363" s="516"/>
      <c r="P363" s="588"/>
      <c r="Q363" s="518"/>
      <c r="R363" s="516"/>
      <c r="S363" s="588"/>
      <c r="T363" s="518"/>
      <c r="U363" s="516"/>
      <c r="V363" s="588"/>
      <c r="W363" s="518"/>
      <c r="X363" s="516"/>
      <c r="Y363" s="588"/>
      <c r="Z363" s="518"/>
      <c r="AA363" s="516"/>
      <c r="AB363" s="588"/>
      <c r="AC363" s="518"/>
      <c r="AD363" s="516"/>
      <c r="AE363" s="588"/>
      <c r="AF363" s="518"/>
      <c r="AG363" s="516"/>
      <c r="AH363" s="588"/>
      <c r="AI363" s="518"/>
      <c r="AJ363" s="516"/>
      <c r="AK363" s="588"/>
      <c r="AL363" s="518"/>
      <c r="AM363" s="516"/>
      <c r="AN363" s="588"/>
      <c r="AO363" s="518"/>
      <c r="AP363" s="35"/>
      <c r="AQ363" s="35"/>
      <c r="AR363" s="35"/>
      <c r="AS363" s="35"/>
      <c r="AT363" s="35"/>
      <c r="AU363" s="35"/>
      <c r="AV363" s="35"/>
      <c r="AW363" s="35"/>
      <c r="AX363" s="35"/>
      <c r="AY363" s="35"/>
      <c r="AZ363" s="35"/>
      <c r="BA363" s="35"/>
      <c r="BB363" s="35"/>
      <c r="BC363" s="35"/>
      <c r="BD363" s="35"/>
      <c r="BE363" s="35"/>
      <c r="BF363" s="35"/>
      <c r="BG363" s="35"/>
      <c r="BH363" s="35"/>
      <c r="BI363" s="35"/>
    </row>
    <row r="364" spans="1:61" ht="15.75" customHeight="1">
      <c r="A364" s="36" t="str">
        <f t="shared" si="8"/>
        <v>Boutique</v>
      </c>
      <c r="B364" s="819"/>
      <c r="C364" s="820"/>
      <c r="D364" s="821"/>
      <c r="E364" s="822"/>
      <c r="F364" s="820"/>
      <c r="G364" s="821"/>
      <c r="H364" s="822"/>
      <c r="I364" s="820"/>
      <c r="J364" s="821"/>
      <c r="K364" s="822"/>
      <c r="L364" s="820"/>
      <c r="M364" s="821"/>
      <c r="N364" s="822"/>
      <c r="O364" s="820"/>
      <c r="P364" s="821"/>
      <c r="Q364" s="822"/>
      <c r="R364" s="820"/>
      <c r="S364" s="821"/>
      <c r="T364" s="822"/>
      <c r="U364" s="820"/>
      <c r="V364" s="821"/>
      <c r="W364" s="822"/>
      <c r="X364" s="820"/>
      <c r="Y364" s="821"/>
      <c r="Z364" s="822"/>
      <c r="AA364" s="820"/>
      <c r="AB364" s="821"/>
      <c r="AC364" s="822"/>
      <c r="AD364" s="820"/>
      <c r="AE364" s="821"/>
      <c r="AF364" s="822"/>
      <c r="AG364" s="820"/>
      <c r="AH364" s="821"/>
      <c r="AI364" s="822"/>
      <c r="AJ364" s="820"/>
      <c r="AK364" s="821"/>
      <c r="AL364" s="822"/>
      <c r="AM364" s="820"/>
      <c r="AN364" s="821"/>
      <c r="AO364" s="822"/>
      <c r="AP364" s="35"/>
      <c r="AQ364" s="35"/>
      <c r="AR364" s="35"/>
      <c r="AS364" s="35"/>
      <c r="AT364" s="35"/>
      <c r="AU364" s="35"/>
      <c r="AV364" s="35"/>
      <c r="AW364" s="35"/>
      <c r="AX364" s="35"/>
      <c r="AY364" s="35"/>
      <c r="AZ364" s="35"/>
      <c r="BA364" s="35"/>
      <c r="BB364" s="35"/>
      <c r="BC364" s="35"/>
      <c r="BD364" s="35"/>
      <c r="BE364" s="35"/>
      <c r="BF364" s="35"/>
      <c r="BG364" s="35"/>
      <c r="BH364" s="35"/>
      <c r="BI364" s="35"/>
    </row>
    <row r="365" spans="1:61" ht="15.75" customHeight="1">
      <c r="A365" s="36" t="str">
        <f t="shared" si="8"/>
        <v>BoutiqueTotal Dépt. Boutique</v>
      </c>
      <c r="B365" s="522" t="s">
        <v>193</v>
      </c>
      <c r="C365" s="589"/>
      <c r="D365" s="590"/>
      <c r="E365" s="543"/>
      <c r="F365" s="589"/>
      <c r="G365" s="590"/>
      <c r="H365" s="543"/>
      <c r="I365" s="589"/>
      <c r="J365" s="590"/>
      <c r="K365" s="543"/>
      <c r="L365" s="589"/>
      <c r="M365" s="590"/>
      <c r="N365" s="543"/>
      <c r="O365" s="589"/>
      <c r="P365" s="590"/>
      <c r="Q365" s="543"/>
      <c r="R365" s="589"/>
      <c r="S365" s="590"/>
      <c r="T365" s="543"/>
      <c r="U365" s="589"/>
      <c r="V365" s="590"/>
      <c r="W365" s="543"/>
      <c r="X365" s="589"/>
      <c r="Y365" s="590"/>
      <c r="Z365" s="543"/>
      <c r="AA365" s="589"/>
      <c r="AB365" s="590"/>
      <c r="AC365" s="543"/>
      <c r="AD365" s="589"/>
      <c r="AE365" s="590"/>
      <c r="AF365" s="543"/>
      <c r="AG365" s="589"/>
      <c r="AH365" s="590"/>
      <c r="AI365" s="543"/>
      <c r="AJ365" s="589"/>
      <c r="AK365" s="590"/>
      <c r="AL365" s="543"/>
      <c r="AM365" s="589"/>
      <c r="AN365" s="590"/>
      <c r="AO365" s="543"/>
      <c r="AP365" s="35"/>
      <c r="AQ365" s="35"/>
      <c r="AR365" s="35"/>
      <c r="AS365" s="35"/>
      <c r="AT365" s="35"/>
      <c r="AU365" s="35"/>
      <c r="AV365" s="35"/>
      <c r="AW365" s="35"/>
      <c r="AX365" s="35"/>
      <c r="AY365" s="35"/>
      <c r="AZ365" s="35"/>
      <c r="BA365" s="35"/>
      <c r="BB365" s="35"/>
      <c r="BC365" s="35"/>
      <c r="BD365" s="35"/>
      <c r="BE365" s="35"/>
      <c r="BF365" s="35"/>
      <c r="BG365" s="35"/>
      <c r="BH365" s="35"/>
      <c r="BI365" s="35"/>
    </row>
    <row r="366" spans="1:61" ht="15.75" customHeight="1">
      <c r="A366" s="36" t="str">
        <f t="shared" si="8"/>
        <v>Boutique</v>
      </c>
      <c r="B366" s="770"/>
      <c r="C366" s="507"/>
      <c r="D366" s="514"/>
      <c r="E366" s="508"/>
      <c r="F366" s="507"/>
      <c r="G366" s="514"/>
      <c r="H366" s="508"/>
      <c r="I366" s="507"/>
      <c r="J366" s="514"/>
      <c r="K366" s="508"/>
      <c r="L366" s="507"/>
      <c r="M366" s="514"/>
      <c r="N366" s="508"/>
      <c r="O366" s="507"/>
      <c r="P366" s="514"/>
      <c r="Q366" s="508"/>
      <c r="R366" s="507"/>
      <c r="S366" s="514"/>
      <c r="T366" s="508"/>
      <c r="U366" s="507"/>
      <c r="V366" s="514"/>
      <c r="W366" s="508"/>
      <c r="X366" s="507"/>
      <c r="Y366" s="514"/>
      <c r="Z366" s="508"/>
      <c r="AA366" s="507"/>
      <c r="AB366" s="514"/>
      <c r="AC366" s="508"/>
      <c r="AD366" s="507"/>
      <c r="AE366" s="514"/>
      <c r="AF366" s="508"/>
      <c r="AG366" s="507"/>
      <c r="AH366" s="514"/>
      <c r="AI366" s="508"/>
      <c r="AJ366" s="507"/>
      <c r="AK366" s="514"/>
      <c r="AL366" s="508"/>
      <c r="AM366" s="507"/>
      <c r="AN366" s="514"/>
      <c r="AO366" s="508"/>
      <c r="AP366" s="35"/>
      <c r="AQ366" s="35"/>
      <c r="AR366" s="35"/>
      <c r="AS366" s="35"/>
      <c r="AT366" s="35"/>
      <c r="AU366" s="35"/>
      <c r="AV366" s="35"/>
      <c r="AW366" s="35"/>
      <c r="AX366" s="35"/>
      <c r="AY366" s="35"/>
      <c r="AZ366" s="35"/>
      <c r="BA366" s="35"/>
      <c r="BB366" s="35"/>
      <c r="BC366" s="35"/>
      <c r="BD366" s="35"/>
      <c r="BE366" s="35"/>
      <c r="BF366" s="35"/>
      <c r="BG366" s="35"/>
      <c r="BH366" s="35"/>
      <c r="BI366" s="35"/>
    </row>
    <row r="367" spans="1:61" ht="15.75" customHeight="1">
      <c r="A367" s="36" t="str">
        <f t="shared" si="8"/>
        <v>BoutiqueDEPENSES</v>
      </c>
      <c r="B367" s="770" t="s">
        <v>106</v>
      </c>
      <c r="C367" s="507"/>
      <c r="D367" s="514"/>
      <c r="E367" s="508"/>
      <c r="F367" s="507"/>
      <c r="G367" s="514"/>
      <c r="H367" s="508"/>
      <c r="I367" s="507"/>
      <c r="J367" s="514"/>
      <c r="K367" s="508"/>
      <c r="L367" s="507"/>
      <c r="M367" s="514"/>
      <c r="N367" s="508"/>
      <c r="O367" s="507"/>
      <c r="P367" s="514"/>
      <c r="Q367" s="508"/>
      <c r="R367" s="507"/>
      <c r="S367" s="514"/>
      <c r="T367" s="508"/>
      <c r="U367" s="507"/>
      <c r="V367" s="514"/>
      <c r="W367" s="508"/>
      <c r="X367" s="507"/>
      <c r="Y367" s="514"/>
      <c r="Z367" s="508"/>
      <c r="AA367" s="507"/>
      <c r="AB367" s="514"/>
      <c r="AC367" s="508"/>
      <c r="AD367" s="507"/>
      <c r="AE367" s="514"/>
      <c r="AF367" s="508"/>
      <c r="AG367" s="507"/>
      <c r="AH367" s="514"/>
      <c r="AI367" s="508"/>
      <c r="AJ367" s="507"/>
      <c r="AK367" s="514"/>
      <c r="AL367" s="508"/>
      <c r="AM367" s="507"/>
      <c r="AN367" s="514"/>
      <c r="AO367" s="508"/>
      <c r="AP367" s="35"/>
      <c r="AQ367" s="35"/>
      <c r="AR367" s="35"/>
      <c r="AS367" s="35"/>
      <c r="AT367" s="35"/>
      <c r="AU367" s="35"/>
      <c r="AV367" s="35"/>
      <c r="AW367" s="35"/>
      <c r="AX367" s="35"/>
      <c r="AY367" s="35"/>
      <c r="AZ367" s="35"/>
      <c r="BA367" s="35"/>
      <c r="BB367" s="35"/>
      <c r="BC367" s="35"/>
      <c r="BD367" s="35"/>
      <c r="BE367" s="35"/>
      <c r="BF367" s="35"/>
      <c r="BG367" s="35"/>
      <c r="BH367" s="35"/>
      <c r="BI367" s="35"/>
    </row>
    <row r="368" spans="1:61" ht="15.75" customHeight="1">
      <c r="A368" s="36" t="str">
        <f t="shared" si="8"/>
        <v>BoutiqueSalaires cadres</v>
      </c>
      <c r="B368" s="775" t="s">
        <v>116</v>
      </c>
      <c r="C368" s="507"/>
      <c r="D368" s="514"/>
      <c r="E368" s="515"/>
      <c r="F368" s="507"/>
      <c r="G368" s="514"/>
      <c r="H368" s="528"/>
      <c r="I368" s="507"/>
      <c r="J368" s="514"/>
      <c r="K368" s="528"/>
      <c r="L368" s="507"/>
      <c r="M368" s="514"/>
      <c r="N368" s="528"/>
      <c r="O368" s="507"/>
      <c r="P368" s="514"/>
      <c r="Q368" s="528"/>
      <c r="R368" s="507"/>
      <c r="S368" s="514"/>
      <c r="T368" s="528"/>
      <c r="U368" s="507"/>
      <c r="V368" s="514"/>
      <c r="W368" s="528"/>
      <c r="X368" s="507"/>
      <c r="Y368" s="514"/>
      <c r="Z368" s="528"/>
      <c r="AA368" s="507"/>
      <c r="AB368" s="514"/>
      <c r="AC368" s="528"/>
      <c r="AD368" s="507"/>
      <c r="AE368" s="514"/>
      <c r="AF368" s="528"/>
      <c r="AG368" s="507"/>
      <c r="AH368" s="514"/>
      <c r="AI368" s="528"/>
      <c r="AJ368" s="507"/>
      <c r="AK368" s="514"/>
      <c r="AL368" s="528"/>
      <c r="AM368" s="507"/>
      <c r="AN368" s="514"/>
      <c r="AO368" s="528"/>
      <c r="AP368" s="35"/>
      <c r="AQ368" s="35"/>
      <c r="AR368" s="35"/>
      <c r="AS368" s="35"/>
      <c r="AT368" s="35"/>
      <c r="AU368" s="35"/>
      <c r="AV368" s="35"/>
      <c r="AW368" s="35"/>
      <c r="AX368" s="35"/>
      <c r="AY368" s="35"/>
      <c r="AZ368" s="35"/>
      <c r="BA368" s="35"/>
      <c r="BB368" s="35"/>
      <c r="BC368" s="35"/>
      <c r="BD368" s="35"/>
      <c r="BE368" s="35"/>
      <c r="BF368" s="35"/>
      <c r="BG368" s="35"/>
      <c r="BH368" s="35"/>
      <c r="BI368" s="35"/>
    </row>
    <row r="369" spans="1:61" ht="15.75" customHeight="1">
      <c r="A369" s="36" t="str">
        <f t="shared" si="8"/>
        <v>BoutiqueSalaires commis</v>
      </c>
      <c r="B369" s="776" t="s">
        <v>117</v>
      </c>
      <c r="C369" s="507"/>
      <c r="D369" s="514"/>
      <c r="E369" s="515"/>
      <c r="F369" s="507"/>
      <c r="G369" s="514"/>
      <c r="H369" s="528"/>
      <c r="I369" s="507"/>
      <c r="J369" s="514"/>
      <c r="K369" s="528"/>
      <c r="L369" s="507"/>
      <c r="M369" s="514"/>
      <c r="N369" s="528"/>
      <c r="O369" s="507"/>
      <c r="P369" s="514"/>
      <c r="Q369" s="528"/>
      <c r="R369" s="507"/>
      <c r="S369" s="514"/>
      <c r="T369" s="528"/>
      <c r="U369" s="507"/>
      <c r="V369" s="514"/>
      <c r="W369" s="528"/>
      <c r="X369" s="507"/>
      <c r="Y369" s="514"/>
      <c r="Z369" s="528"/>
      <c r="AA369" s="507"/>
      <c r="AB369" s="514"/>
      <c r="AC369" s="528"/>
      <c r="AD369" s="507"/>
      <c r="AE369" s="514"/>
      <c r="AF369" s="528"/>
      <c r="AG369" s="507"/>
      <c r="AH369" s="514"/>
      <c r="AI369" s="528"/>
      <c r="AJ369" s="507"/>
      <c r="AK369" s="514"/>
      <c r="AL369" s="528"/>
      <c r="AM369" s="507"/>
      <c r="AN369" s="514"/>
      <c r="AO369" s="528"/>
      <c r="AP369" s="35"/>
      <c r="AQ369" s="35"/>
      <c r="AR369" s="35"/>
      <c r="AS369" s="35"/>
      <c r="AT369" s="35"/>
      <c r="AU369" s="35"/>
      <c r="AV369" s="35"/>
      <c r="AW369" s="35"/>
      <c r="AX369" s="35"/>
      <c r="AY369" s="35"/>
      <c r="AZ369" s="35"/>
      <c r="BA369" s="35"/>
      <c r="BB369" s="35"/>
      <c r="BC369" s="35"/>
      <c r="BD369" s="35"/>
      <c r="BE369" s="35"/>
      <c r="BF369" s="35"/>
      <c r="BG369" s="35"/>
      <c r="BH369" s="35"/>
      <c r="BI369" s="35"/>
    </row>
    <row r="370" spans="1:61" ht="15.75" customHeight="1">
      <c r="A370" s="36" t="str">
        <f t="shared" si="8"/>
        <v>BoutiqueSalaires autres</v>
      </c>
      <c r="B370" s="775" t="s">
        <v>118</v>
      </c>
      <c r="C370" s="759"/>
      <c r="D370" s="777"/>
      <c r="E370" s="778"/>
      <c r="F370" s="759"/>
      <c r="G370" s="777"/>
      <c r="H370" s="779"/>
      <c r="I370" s="759"/>
      <c r="J370" s="777"/>
      <c r="K370" s="779"/>
      <c r="L370" s="759"/>
      <c r="M370" s="777"/>
      <c r="N370" s="779"/>
      <c r="O370" s="759"/>
      <c r="P370" s="777"/>
      <c r="Q370" s="779"/>
      <c r="R370" s="759"/>
      <c r="S370" s="777"/>
      <c r="T370" s="779"/>
      <c r="U370" s="759"/>
      <c r="V370" s="777"/>
      <c r="W370" s="779"/>
      <c r="X370" s="759"/>
      <c r="Y370" s="777"/>
      <c r="Z370" s="779"/>
      <c r="AA370" s="759"/>
      <c r="AB370" s="777"/>
      <c r="AC370" s="779"/>
      <c r="AD370" s="759"/>
      <c r="AE370" s="777"/>
      <c r="AF370" s="779"/>
      <c r="AG370" s="759"/>
      <c r="AH370" s="777"/>
      <c r="AI370" s="779"/>
      <c r="AJ370" s="759"/>
      <c r="AK370" s="777"/>
      <c r="AL370" s="779"/>
      <c r="AM370" s="759"/>
      <c r="AN370" s="777"/>
      <c r="AO370" s="779"/>
      <c r="AP370" s="35"/>
      <c r="AQ370" s="35"/>
      <c r="AR370" s="35"/>
      <c r="AS370" s="35"/>
      <c r="AT370" s="35"/>
      <c r="AU370" s="35"/>
      <c r="AV370" s="35"/>
      <c r="AW370" s="35"/>
      <c r="AX370" s="35"/>
      <c r="AY370" s="35"/>
      <c r="AZ370" s="35"/>
      <c r="BA370" s="35"/>
      <c r="BB370" s="35"/>
      <c r="BC370" s="35"/>
      <c r="BD370" s="35"/>
      <c r="BE370" s="35"/>
      <c r="BF370" s="35"/>
      <c r="BG370" s="35"/>
      <c r="BH370" s="35"/>
      <c r="BI370" s="35"/>
    </row>
    <row r="371" spans="1:61" ht="15.75" customHeight="1">
      <c r="A371" s="36" t="str">
        <f t="shared" si="8"/>
        <v>BoutiqueSalaires spécialistes</v>
      </c>
      <c r="B371" s="775" t="s">
        <v>119</v>
      </c>
      <c r="C371" s="507"/>
      <c r="D371" s="514"/>
      <c r="E371" s="515"/>
      <c r="F371" s="507"/>
      <c r="G371" s="514"/>
      <c r="H371" s="528"/>
      <c r="I371" s="507"/>
      <c r="J371" s="514"/>
      <c r="K371" s="528"/>
      <c r="L371" s="507"/>
      <c r="M371" s="514"/>
      <c r="N371" s="528"/>
      <c r="O371" s="507"/>
      <c r="P371" s="514"/>
      <c r="Q371" s="528"/>
      <c r="R371" s="507"/>
      <c r="S371" s="514"/>
      <c r="T371" s="528"/>
      <c r="U371" s="507"/>
      <c r="V371" s="514"/>
      <c r="W371" s="528"/>
      <c r="X371" s="507"/>
      <c r="Y371" s="514"/>
      <c r="Z371" s="528"/>
      <c r="AA371" s="507"/>
      <c r="AB371" s="514"/>
      <c r="AC371" s="528"/>
      <c r="AD371" s="507"/>
      <c r="AE371" s="514"/>
      <c r="AF371" s="528"/>
      <c r="AG371" s="507"/>
      <c r="AH371" s="514"/>
      <c r="AI371" s="528"/>
      <c r="AJ371" s="507"/>
      <c r="AK371" s="514"/>
      <c r="AL371" s="528"/>
      <c r="AM371" s="507"/>
      <c r="AN371" s="514"/>
      <c r="AO371" s="528"/>
      <c r="AP371" s="35"/>
      <c r="AQ371" s="35"/>
      <c r="AR371" s="35"/>
      <c r="AS371" s="35"/>
      <c r="AT371" s="35"/>
      <c r="AU371" s="35"/>
      <c r="AV371" s="35"/>
      <c r="AW371" s="35"/>
      <c r="AX371" s="35"/>
      <c r="AY371" s="35"/>
      <c r="AZ371" s="35"/>
      <c r="BA371" s="35"/>
      <c r="BB371" s="35"/>
      <c r="BC371" s="35"/>
      <c r="BD371" s="35"/>
      <c r="BE371" s="35"/>
      <c r="BF371" s="35"/>
      <c r="BG371" s="35"/>
      <c r="BH371" s="35"/>
      <c r="BI371" s="35"/>
    </row>
    <row r="372" spans="1:61" ht="15.75" customHeight="1">
      <c r="A372" s="36" t="str">
        <f t="shared" si="8"/>
        <v>Boutique[...]</v>
      </c>
      <c r="B372" s="507" t="s">
        <v>55</v>
      </c>
      <c r="C372" s="507"/>
      <c r="D372" s="514"/>
      <c r="E372" s="515"/>
      <c r="F372" s="507"/>
      <c r="G372" s="514"/>
      <c r="H372" s="528"/>
      <c r="I372" s="507"/>
      <c r="J372" s="514"/>
      <c r="K372" s="528"/>
      <c r="L372" s="507"/>
      <c r="M372" s="514"/>
      <c r="N372" s="528"/>
      <c r="O372" s="507"/>
      <c r="P372" s="514"/>
      <c r="Q372" s="528"/>
      <c r="R372" s="507"/>
      <c r="S372" s="514"/>
      <c r="T372" s="528"/>
      <c r="U372" s="507"/>
      <c r="V372" s="514"/>
      <c r="W372" s="528"/>
      <c r="X372" s="507"/>
      <c r="Y372" s="514"/>
      <c r="Z372" s="528"/>
      <c r="AA372" s="507"/>
      <c r="AB372" s="514"/>
      <c r="AC372" s="528"/>
      <c r="AD372" s="507"/>
      <c r="AE372" s="514"/>
      <c r="AF372" s="528"/>
      <c r="AG372" s="507"/>
      <c r="AH372" s="514"/>
      <c r="AI372" s="528"/>
      <c r="AJ372" s="507"/>
      <c r="AK372" s="514"/>
      <c r="AL372" s="528"/>
      <c r="AM372" s="507"/>
      <c r="AN372" s="514"/>
      <c r="AO372" s="528"/>
      <c r="AP372" s="35"/>
      <c r="AQ372" s="35"/>
      <c r="AR372" s="35"/>
      <c r="AS372" s="35"/>
      <c r="AT372" s="35"/>
      <c r="AU372" s="35"/>
      <c r="AV372" s="35"/>
      <c r="AW372" s="35"/>
      <c r="AX372" s="35"/>
      <c r="AY372" s="35"/>
      <c r="AZ372" s="35"/>
      <c r="BA372" s="35"/>
      <c r="BB372" s="35"/>
      <c r="BC372" s="35"/>
      <c r="BD372" s="35"/>
      <c r="BE372" s="35"/>
      <c r="BF372" s="35"/>
      <c r="BG372" s="35"/>
      <c r="BH372" s="35"/>
      <c r="BI372" s="35"/>
    </row>
    <row r="373" spans="1:61" ht="15.75" customHeight="1">
      <c r="A373" s="36" t="str">
        <f t="shared" si="8"/>
        <v>Boutique[...]</v>
      </c>
      <c r="B373" s="507" t="s">
        <v>55</v>
      </c>
      <c r="C373" s="507"/>
      <c r="D373" s="514"/>
      <c r="E373" s="515"/>
      <c r="F373" s="507"/>
      <c r="G373" s="514"/>
      <c r="H373" s="528"/>
      <c r="I373" s="507"/>
      <c r="J373" s="514"/>
      <c r="K373" s="528"/>
      <c r="L373" s="507"/>
      <c r="M373" s="514"/>
      <c r="N373" s="528"/>
      <c r="O373" s="507"/>
      <c r="P373" s="514"/>
      <c r="Q373" s="528"/>
      <c r="R373" s="507"/>
      <c r="S373" s="514"/>
      <c r="T373" s="528"/>
      <c r="U373" s="507"/>
      <c r="V373" s="514"/>
      <c r="W373" s="528"/>
      <c r="X373" s="507"/>
      <c r="Y373" s="514"/>
      <c r="Z373" s="528"/>
      <c r="AA373" s="507"/>
      <c r="AB373" s="514"/>
      <c r="AC373" s="528"/>
      <c r="AD373" s="507"/>
      <c r="AE373" s="514"/>
      <c r="AF373" s="528"/>
      <c r="AG373" s="507"/>
      <c r="AH373" s="514"/>
      <c r="AI373" s="528"/>
      <c r="AJ373" s="507"/>
      <c r="AK373" s="514"/>
      <c r="AL373" s="528"/>
      <c r="AM373" s="507"/>
      <c r="AN373" s="514"/>
      <c r="AO373" s="528"/>
      <c r="AP373" s="35"/>
      <c r="AQ373" s="35"/>
      <c r="AR373" s="35"/>
      <c r="AS373" s="35"/>
      <c r="AT373" s="35"/>
      <c r="AU373" s="35"/>
      <c r="AV373" s="35"/>
      <c r="AW373" s="35"/>
      <c r="AX373" s="35"/>
      <c r="AY373" s="35"/>
      <c r="AZ373" s="35"/>
      <c r="BA373" s="35"/>
      <c r="BB373" s="35"/>
      <c r="BC373" s="35"/>
      <c r="BD373" s="35"/>
      <c r="BE373" s="35"/>
      <c r="BF373" s="35"/>
      <c r="BG373" s="35"/>
      <c r="BH373" s="35"/>
      <c r="BI373" s="35"/>
    </row>
    <row r="374" spans="1:61" ht="15.75" customHeight="1">
      <c r="A374" s="36" t="str">
        <f t="shared" si="8"/>
        <v>Boutique[...]</v>
      </c>
      <c r="B374" s="507" t="s">
        <v>55</v>
      </c>
      <c r="C374" s="507"/>
      <c r="D374" s="514"/>
      <c r="E374" s="515"/>
      <c r="F374" s="507"/>
      <c r="G374" s="514"/>
      <c r="H374" s="528"/>
      <c r="I374" s="507"/>
      <c r="J374" s="514"/>
      <c r="K374" s="528"/>
      <c r="L374" s="507"/>
      <c r="M374" s="514"/>
      <c r="N374" s="528"/>
      <c r="O374" s="507"/>
      <c r="P374" s="514"/>
      <c r="Q374" s="528"/>
      <c r="R374" s="507"/>
      <c r="S374" s="514"/>
      <c r="T374" s="528"/>
      <c r="U374" s="507"/>
      <c r="V374" s="514"/>
      <c r="W374" s="528"/>
      <c r="X374" s="507"/>
      <c r="Y374" s="514"/>
      <c r="Z374" s="528"/>
      <c r="AA374" s="507"/>
      <c r="AB374" s="514"/>
      <c r="AC374" s="528"/>
      <c r="AD374" s="507"/>
      <c r="AE374" s="514"/>
      <c r="AF374" s="528"/>
      <c r="AG374" s="507"/>
      <c r="AH374" s="514"/>
      <c r="AI374" s="528"/>
      <c r="AJ374" s="507"/>
      <c r="AK374" s="514"/>
      <c r="AL374" s="528"/>
      <c r="AM374" s="507"/>
      <c r="AN374" s="514"/>
      <c r="AO374" s="528"/>
      <c r="AP374" s="35"/>
      <c r="AQ374" s="35"/>
      <c r="AR374" s="35"/>
      <c r="AS374" s="35"/>
      <c r="AT374" s="35"/>
      <c r="AU374" s="35"/>
      <c r="AV374" s="35"/>
      <c r="AW374" s="35"/>
      <c r="AX374" s="35"/>
      <c r="AY374" s="35"/>
      <c r="AZ374" s="35"/>
      <c r="BA374" s="35"/>
      <c r="BB374" s="35"/>
      <c r="BC374" s="35"/>
      <c r="BD374" s="35"/>
      <c r="BE374" s="35"/>
      <c r="BF374" s="35"/>
      <c r="BG374" s="35"/>
      <c r="BH374" s="35"/>
      <c r="BI374" s="35"/>
    </row>
    <row r="375" spans="1:61" ht="15.75" customHeight="1">
      <c r="A375" s="36" t="str">
        <f t="shared" si="8"/>
        <v>BoutiqueSalaires en absences</v>
      </c>
      <c r="B375" s="776" t="s">
        <v>120</v>
      </c>
      <c r="C375" s="507"/>
      <c r="D375" s="514"/>
      <c r="E375" s="515"/>
      <c r="F375" s="507"/>
      <c r="G375" s="514"/>
      <c r="H375" s="528"/>
      <c r="I375" s="507"/>
      <c r="J375" s="514"/>
      <c r="K375" s="528"/>
      <c r="L375" s="507"/>
      <c r="M375" s="514"/>
      <c r="N375" s="528"/>
      <c r="O375" s="507"/>
      <c r="P375" s="514"/>
      <c r="Q375" s="528"/>
      <c r="R375" s="507"/>
      <c r="S375" s="514"/>
      <c r="T375" s="528"/>
      <c r="U375" s="507"/>
      <c r="V375" s="514"/>
      <c r="W375" s="528"/>
      <c r="X375" s="507"/>
      <c r="Y375" s="514"/>
      <c r="Z375" s="528"/>
      <c r="AA375" s="507"/>
      <c r="AB375" s="514"/>
      <c r="AC375" s="528"/>
      <c r="AD375" s="507"/>
      <c r="AE375" s="514"/>
      <c r="AF375" s="528"/>
      <c r="AG375" s="507"/>
      <c r="AH375" s="514"/>
      <c r="AI375" s="528"/>
      <c r="AJ375" s="507"/>
      <c r="AK375" s="514"/>
      <c r="AL375" s="528"/>
      <c r="AM375" s="507"/>
      <c r="AN375" s="514"/>
      <c r="AO375" s="528"/>
      <c r="AP375" s="35"/>
      <c r="AQ375" s="35"/>
      <c r="AR375" s="35"/>
      <c r="AS375" s="35"/>
      <c r="AT375" s="35"/>
      <c r="AU375" s="35"/>
      <c r="AV375" s="35"/>
      <c r="AW375" s="35"/>
      <c r="AX375" s="35"/>
      <c r="AY375" s="35"/>
      <c r="AZ375" s="35"/>
      <c r="BA375" s="35"/>
      <c r="BB375" s="35"/>
      <c r="BC375" s="35"/>
      <c r="BD375" s="35"/>
      <c r="BE375" s="35"/>
      <c r="BF375" s="35"/>
      <c r="BG375" s="35"/>
      <c r="BH375" s="35"/>
      <c r="BI375" s="35"/>
    </row>
    <row r="376" spans="1:61" ht="15.75" customHeight="1">
      <c r="A376" s="36" t="str">
        <f t="shared" si="8"/>
        <v>BoutiqueDéduction à la source</v>
      </c>
      <c r="B376" s="775" t="s">
        <v>121</v>
      </c>
      <c r="C376" s="759"/>
      <c r="D376" s="777"/>
      <c r="E376" s="778"/>
      <c r="F376" s="759"/>
      <c r="G376" s="777"/>
      <c r="H376" s="779"/>
      <c r="I376" s="759"/>
      <c r="J376" s="777"/>
      <c r="K376" s="779"/>
      <c r="L376" s="759"/>
      <c r="M376" s="777"/>
      <c r="N376" s="779"/>
      <c r="O376" s="759"/>
      <c r="P376" s="777"/>
      <c r="Q376" s="779"/>
      <c r="R376" s="759"/>
      <c r="S376" s="777"/>
      <c r="T376" s="779"/>
      <c r="U376" s="759"/>
      <c r="V376" s="777"/>
      <c r="W376" s="779"/>
      <c r="X376" s="759"/>
      <c r="Y376" s="777"/>
      <c r="Z376" s="779"/>
      <c r="AA376" s="759"/>
      <c r="AB376" s="777"/>
      <c r="AC376" s="779"/>
      <c r="AD376" s="759"/>
      <c r="AE376" s="777"/>
      <c r="AF376" s="779"/>
      <c r="AG376" s="759"/>
      <c r="AH376" s="777"/>
      <c r="AI376" s="779"/>
      <c r="AJ376" s="759"/>
      <c r="AK376" s="777"/>
      <c r="AL376" s="779"/>
      <c r="AM376" s="759"/>
      <c r="AN376" s="777"/>
      <c r="AO376" s="779"/>
      <c r="AP376" s="35"/>
      <c r="AQ376" s="35"/>
      <c r="AR376" s="35"/>
      <c r="AS376" s="35"/>
      <c r="AT376" s="35"/>
      <c r="AU376" s="35"/>
      <c r="AV376" s="35"/>
      <c r="AW376" s="35"/>
      <c r="AX376" s="35"/>
      <c r="AY376" s="35"/>
      <c r="AZ376" s="35"/>
      <c r="BA376" s="35"/>
      <c r="BB376" s="35"/>
      <c r="BC376" s="35"/>
      <c r="BD376" s="35"/>
      <c r="BE376" s="35"/>
      <c r="BF376" s="35"/>
      <c r="BG376" s="35"/>
      <c r="BH376" s="35"/>
      <c r="BI376" s="35"/>
    </row>
    <row r="377" spans="1:61" ht="15.75" customHeight="1">
      <c r="A377" s="36" t="str">
        <f t="shared" si="8"/>
        <v>BoutiqueBénéfices marginaux</v>
      </c>
      <c r="B377" s="780" t="s">
        <v>122</v>
      </c>
      <c r="C377" s="507"/>
      <c r="D377" s="514"/>
      <c r="E377" s="515"/>
      <c r="F377" s="507"/>
      <c r="G377" s="514"/>
      <c r="H377" s="528"/>
      <c r="I377" s="507"/>
      <c r="J377" s="514"/>
      <c r="K377" s="528"/>
      <c r="L377" s="507"/>
      <c r="M377" s="514"/>
      <c r="N377" s="528"/>
      <c r="O377" s="507"/>
      <c r="P377" s="514"/>
      <c r="Q377" s="528"/>
      <c r="R377" s="507"/>
      <c r="S377" s="514"/>
      <c r="T377" s="528"/>
      <c r="U377" s="507"/>
      <c r="V377" s="514"/>
      <c r="W377" s="528"/>
      <c r="X377" s="507"/>
      <c r="Y377" s="514"/>
      <c r="Z377" s="528"/>
      <c r="AA377" s="507"/>
      <c r="AB377" s="514"/>
      <c r="AC377" s="528"/>
      <c r="AD377" s="507"/>
      <c r="AE377" s="514"/>
      <c r="AF377" s="528"/>
      <c r="AG377" s="507"/>
      <c r="AH377" s="514"/>
      <c r="AI377" s="528"/>
      <c r="AJ377" s="507"/>
      <c r="AK377" s="514"/>
      <c r="AL377" s="528"/>
      <c r="AM377" s="507"/>
      <c r="AN377" s="514"/>
      <c r="AO377" s="528"/>
      <c r="AP377" s="35"/>
      <c r="AQ377" s="35"/>
      <c r="AR377" s="35"/>
      <c r="AS377" s="35"/>
      <c r="AT377" s="35"/>
      <c r="AU377" s="35"/>
      <c r="AV377" s="35"/>
      <c r="AW377" s="35"/>
      <c r="AX377" s="35"/>
      <c r="AY377" s="35"/>
      <c r="AZ377" s="35"/>
      <c r="BA377" s="35"/>
      <c r="BB377" s="35"/>
      <c r="BC377" s="35"/>
      <c r="BD377" s="35"/>
      <c r="BE377" s="35"/>
      <c r="BF377" s="35"/>
      <c r="BG377" s="35"/>
      <c r="BH377" s="35"/>
      <c r="BI377" s="35"/>
    </row>
    <row r="378" spans="1:61" ht="15.75" customHeight="1">
      <c r="A378" s="36" t="str">
        <f t="shared" si="8"/>
        <v>BoutiqueCsst</v>
      </c>
      <c r="B378" s="775" t="s">
        <v>123</v>
      </c>
      <c r="C378" s="507"/>
      <c r="D378" s="514"/>
      <c r="E378" s="515"/>
      <c r="F378" s="507"/>
      <c r="G378" s="514"/>
      <c r="H378" s="528"/>
      <c r="I378" s="507"/>
      <c r="J378" s="514"/>
      <c r="K378" s="528"/>
      <c r="L378" s="507"/>
      <c r="M378" s="514"/>
      <c r="N378" s="528"/>
      <c r="O378" s="507"/>
      <c r="P378" s="514"/>
      <c r="Q378" s="528"/>
      <c r="R378" s="507"/>
      <c r="S378" s="514"/>
      <c r="T378" s="528"/>
      <c r="U378" s="507"/>
      <c r="V378" s="514"/>
      <c r="W378" s="528"/>
      <c r="X378" s="507"/>
      <c r="Y378" s="514"/>
      <c r="Z378" s="528"/>
      <c r="AA378" s="507"/>
      <c r="AB378" s="514"/>
      <c r="AC378" s="528"/>
      <c r="AD378" s="507"/>
      <c r="AE378" s="514"/>
      <c r="AF378" s="528"/>
      <c r="AG378" s="507"/>
      <c r="AH378" s="514"/>
      <c r="AI378" s="528"/>
      <c r="AJ378" s="507"/>
      <c r="AK378" s="514"/>
      <c r="AL378" s="528"/>
      <c r="AM378" s="507"/>
      <c r="AN378" s="514"/>
      <c r="AO378" s="528"/>
      <c r="AP378" s="35"/>
      <c r="AQ378" s="35"/>
      <c r="AR378" s="35"/>
      <c r="AS378" s="35"/>
      <c r="AT378" s="35"/>
      <c r="AU378" s="35"/>
      <c r="AV378" s="35"/>
      <c r="AW378" s="35"/>
      <c r="AX378" s="35"/>
      <c r="AY378" s="35"/>
      <c r="AZ378" s="35"/>
      <c r="BA378" s="35"/>
      <c r="BB378" s="35"/>
      <c r="BC378" s="35"/>
      <c r="BD378" s="35"/>
      <c r="BE378" s="35"/>
      <c r="BF378" s="35"/>
      <c r="BG378" s="35"/>
      <c r="BH378" s="35"/>
      <c r="BI378" s="35"/>
    </row>
    <row r="379" spans="1:61" ht="15.75" customHeight="1">
      <c r="A379" s="36" t="str">
        <f t="shared" si="8"/>
        <v>Boutique[...]</v>
      </c>
      <c r="B379" s="507" t="s">
        <v>55</v>
      </c>
      <c r="C379" s="533"/>
      <c r="D379" s="534"/>
      <c r="E379" s="531"/>
      <c r="F379" s="533"/>
      <c r="G379" s="534"/>
      <c r="H379" s="531"/>
      <c r="I379" s="533"/>
      <c r="J379" s="534"/>
      <c r="K379" s="531"/>
      <c r="L379" s="533"/>
      <c r="M379" s="534"/>
      <c r="N379" s="531"/>
      <c r="O379" s="533"/>
      <c r="P379" s="534"/>
      <c r="Q379" s="531"/>
      <c r="R379" s="533"/>
      <c r="S379" s="534"/>
      <c r="T379" s="531"/>
      <c r="U379" s="533"/>
      <c r="V379" s="534"/>
      <c r="W379" s="531"/>
      <c r="X379" s="533"/>
      <c r="Y379" s="534"/>
      <c r="Z379" s="531"/>
      <c r="AA379" s="533"/>
      <c r="AB379" s="534"/>
      <c r="AC379" s="531"/>
      <c r="AD379" s="533"/>
      <c r="AE379" s="534"/>
      <c r="AF379" s="531"/>
      <c r="AG379" s="533"/>
      <c r="AH379" s="534"/>
      <c r="AI379" s="531"/>
      <c r="AJ379" s="533"/>
      <c r="AK379" s="534"/>
      <c r="AL379" s="531"/>
      <c r="AM379" s="533"/>
      <c r="AN379" s="534"/>
      <c r="AO379" s="531"/>
      <c r="AP379" s="35"/>
      <c r="AQ379" s="35"/>
      <c r="AR379" s="35"/>
      <c r="AS379" s="35"/>
      <c r="AT379" s="35"/>
      <c r="AU379" s="35"/>
      <c r="AV379" s="35"/>
      <c r="AW379" s="35"/>
      <c r="AX379" s="35"/>
      <c r="AY379" s="35"/>
      <c r="AZ379" s="35"/>
      <c r="BA379" s="35"/>
      <c r="BB379" s="35"/>
      <c r="BC379" s="35"/>
      <c r="BD379" s="35"/>
      <c r="BE379" s="35"/>
      <c r="BF379" s="35"/>
      <c r="BG379" s="35"/>
      <c r="BH379" s="35"/>
      <c r="BI379" s="35"/>
    </row>
    <row r="380" spans="1:61" ht="15.75" customHeight="1">
      <c r="A380" s="36" t="str">
        <f t="shared" si="8"/>
        <v>BoutiqueTOTAL PERSONNEL</v>
      </c>
      <c r="B380" s="771" t="s">
        <v>124</v>
      </c>
      <c r="C380" s="772"/>
      <c r="D380" s="773"/>
      <c r="E380" s="774"/>
      <c r="F380" s="772"/>
      <c r="G380" s="773"/>
      <c r="H380" s="774"/>
      <c r="I380" s="772"/>
      <c r="J380" s="773"/>
      <c r="K380" s="774"/>
      <c r="L380" s="772"/>
      <c r="M380" s="773"/>
      <c r="N380" s="774"/>
      <c r="O380" s="772"/>
      <c r="P380" s="773"/>
      <c r="Q380" s="774"/>
      <c r="R380" s="772"/>
      <c r="S380" s="773"/>
      <c r="T380" s="774"/>
      <c r="U380" s="772"/>
      <c r="V380" s="773"/>
      <c r="W380" s="774"/>
      <c r="X380" s="772"/>
      <c r="Y380" s="773"/>
      <c r="Z380" s="774"/>
      <c r="AA380" s="772"/>
      <c r="AB380" s="773"/>
      <c r="AC380" s="774"/>
      <c r="AD380" s="772"/>
      <c r="AE380" s="773"/>
      <c r="AF380" s="774"/>
      <c r="AG380" s="772"/>
      <c r="AH380" s="773"/>
      <c r="AI380" s="774"/>
      <c r="AJ380" s="772"/>
      <c r="AK380" s="773"/>
      <c r="AL380" s="774"/>
      <c r="AM380" s="772"/>
      <c r="AN380" s="773"/>
      <c r="AO380" s="774"/>
      <c r="AP380" s="35"/>
      <c r="AQ380" s="35"/>
      <c r="AR380" s="35"/>
      <c r="AS380" s="35"/>
      <c r="AT380" s="35"/>
      <c r="AU380" s="35"/>
      <c r="AV380" s="35"/>
      <c r="AW380" s="35"/>
      <c r="AX380" s="35"/>
      <c r="AY380" s="35"/>
      <c r="AZ380" s="35"/>
      <c r="BA380" s="35"/>
      <c r="BB380" s="35"/>
      <c r="BC380" s="35"/>
      <c r="BD380" s="35"/>
      <c r="BE380" s="35"/>
      <c r="BF380" s="35"/>
      <c r="BG380" s="35"/>
      <c r="BH380" s="35"/>
      <c r="BI380" s="35"/>
    </row>
    <row r="381" spans="1:61" ht="15.75" customHeight="1">
      <c r="A381" s="36" t="str">
        <f t="shared" si="8"/>
        <v>BoutiquePublicité 2</v>
      </c>
      <c r="B381" s="814" t="s">
        <v>125</v>
      </c>
      <c r="C381" s="507"/>
      <c r="D381" s="514"/>
      <c r="E381" s="515"/>
      <c r="F381" s="507"/>
      <c r="G381" s="514"/>
      <c r="H381" s="528"/>
      <c r="I381" s="507"/>
      <c r="J381" s="514"/>
      <c r="K381" s="528"/>
      <c r="L381" s="507"/>
      <c r="M381" s="514"/>
      <c r="N381" s="528"/>
      <c r="O381" s="507"/>
      <c r="P381" s="514"/>
      <c r="Q381" s="528"/>
      <c r="R381" s="507"/>
      <c r="S381" s="514"/>
      <c r="T381" s="528"/>
      <c r="U381" s="507"/>
      <c r="V381" s="514"/>
      <c r="W381" s="528"/>
      <c r="X381" s="507"/>
      <c r="Y381" s="514"/>
      <c r="Z381" s="528"/>
      <c r="AA381" s="507"/>
      <c r="AB381" s="514"/>
      <c r="AC381" s="528"/>
      <c r="AD381" s="507"/>
      <c r="AE381" s="514"/>
      <c r="AF381" s="528"/>
      <c r="AG381" s="507"/>
      <c r="AH381" s="514"/>
      <c r="AI381" s="528"/>
      <c r="AJ381" s="507"/>
      <c r="AK381" s="514"/>
      <c r="AL381" s="528"/>
      <c r="AM381" s="507"/>
      <c r="AN381" s="514"/>
      <c r="AO381" s="528"/>
      <c r="AP381" s="35"/>
      <c r="AQ381" s="35"/>
      <c r="AR381" s="35"/>
      <c r="AS381" s="35"/>
      <c r="AT381" s="35"/>
      <c r="AU381" s="35"/>
      <c r="AV381" s="35"/>
      <c r="AW381" s="35"/>
      <c r="AX381" s="35"/>
      <c r="AY381" s="35"/>
      <c r="AZ381" s="35"/>
      <c r="BA381" s="35"/>
      <c r="BB381" s="35"/>
      <c r="BC381" s="35"/>
      <c r="BD381" s="35"/>
      <c r="BE381" s="35"/>
      <c r="BF381" s="35"/>
      <c r="BG381" s="35"/>
      <c r="BH381" s="35"/>
      <c r="BI381" s="35"/>
    </row>
    <row r="382" spans="1:61" ht="15.75" customHeight="1">
      <c r="A382" s="36" t="str">
        <f t="shared" si="8"/>
        <v>BoutiqueService gratuit 2</v>
      </c>
      <c r="B382" s="775" t="s">
        <v>126</v>
      </c>
      <c r="C382" s="507"/>
      <c r="D382" s="514"/>
      <c r="E382" s="515"/>
      <c r="F382" s="507"/>
      <c r="G382" s="514"/>
      <c r="H382" s="528"/>
      <c r="I382" s="507"/>
      <c r="J382" s="514"/>
      <c r="K382" s="528"/>
      <c r="L382" s="507"/>
      <c r="M382" s="514"/>
      <c r="N382" s="528"/>
      <c r="O382" s="507"/>
      <c r="P382" s="514"/>
      <c r="Q382" s="528"/>
      <c r="R382" s="507"/>
      <c r="S382" s="514"/>
      <c r="T382" s="528"/>
      <c r="U382" s="507"/>
      <c r="V382" s="514"/>
      <c r="W382" s="528"/>
      <c r="X382" s="507"/>
      <c r="Y382" s="514"/>
      <c r="Z382" s="528"/>
      <c r="AA382" s="507"/>
      <c r="AB382" s="514"/>
      <c r="AC382" s="528"/>
      <c r="AD382" s="507"/>
      <c r="AE382" s="514"/>
      <c r="AF382" s="528"/>
      <c r="AG382" s="507"/>
      <c r="AH382" s="514"/>
      <c r="AI382" s="528"/>
      <c r="AJ382" s="507"/>
      <c r="AK382" s="514"/>
      <c r="AL382" s="528"/>
      <c r="AM382" s="507"/>
      <c r="AN382" s="514"/>
      <c r="AO382" s="528"/>
      <c r="AP382" s="35"/>
      <c r="AQ382" s="35"/>
      <c r="AR382" s="35"/>
      <c r="AS382" s="35"/>
      <c r="AT382" s="35"/>
      <c r="AU382" s="35"/>
      <c r="AV382" s="35"/>
      <c r="AW382" s="35"/>
      <c r="AX382" s="35"/>
      <c r="AY382" s="35"/>
      <c r="AZ382" s="35"/>
      <c r="BA382" s="35"/>
      <c r="BB382" s="35"/>
      <c r="BC382" s="35"/>
      <c r="BD382" s="35"/>
      <c r="BE382" s="35"/>
      <c r="BF382" s="35"/>
      <c r="BG382" s="35"/>
      <c r="BH382" s="35"/>
      <c r="BI382" s="35"/>
    </row>
    <row r="383" spans="1:61" ht="15.75" customHeight="1">
      <c r="A383" s="36" t="str">
        <f t="shared" si="8"/>
        <v>BoutiqueFrais véhicules de cie</v>
      </c>
      <c r="B383" s="776" t="s">
        <v>127</v>
      </c>
      <c r="C383" s="533"/>
      <c r="D383" s="534"/>
      <c r="E383" s="531"/>
      <c r="F383" s="533"/>
      <c r="G383" s="534"/>
      <c r="H383" s="532"/>
      <c r="I383" s="533"/>
      <c r="J383" s="534"/>
      <c r="K383" s="532"/>
      <c r="L383" s="533"/>
      <c r="M383" s="534"/>
      <c r="N383" s="532"/>
      <c r="O383" s="533"/>
      <c r="P383" s="534"/>
      <c r="Q383" s="532"/>
      <c r="R383" s="533"/>
      <c r="S383" s="534"/>
      <c r="T383" s="532"/>
      <c r="U383" s="533"/>
      <c r="V383" s="534"/>
      <c r="W383" s="532"/>
      <c r="X383" s="533"/>
      <c r="Y383" s="534"/>
      <c r="Z383" s="532"/>
      <c r="AA383" s="533"/>
      <c r="AB383" s="534"/>
      <c r="AC383" s="532"/>
      <c r="AD383" s="533"/>
      <c r="AE383" s="534"/>
      <c r="AF383" s="532"/>
      <c r="AG383" s="533"/>
      <c r="AH383" s="534"/>
      <c r="AI383" s="532"/>
      <c r="AJ383" s="533"/>
      <c r="AK383" s="534"/>
      <c r="AL383" s="532"/>
      <c r="AM383" s="533"/>
      <c r="AN383" s="534"/>
      <c r="AO383" s="532"/>
      <c r="AP383" s="35"/>
      <c r="AQ383" s="35"/>
      <c r="AR383" s="35"/>
      <c r="AS383" s="35"/>
      <c r="AT383" s="35"/>
      <c r="AU383" s="35"/>
      <c r="AV383" s="35"/>
      <c r="AW383" s="35"/>
      <c r="AX383" s="35"/>
      <c r="AY383" s="35"/>
      <c r="AZ383" s="35"/>
      <c r="BA383" s="35"/>
      <c r="BB383" s="35"/>
      <c r="BC383" s="35"/>
      <c r="BD383" s="35"/>
      <c r="BE383" s="35"/>
      <c r="BF383" s="35"/>
      <c r="BG383" s="35"/>
      <c r="BH383" s="35"/>
      <c r="BI383" s="35"/>
    </row>
    <row r="384" spans="1:61" ht="15.75" customHeight="1">
      <c r="A384" s="36" t="str">
        <f t="shared" si="8"/>
        <v>BoutiqueInformatique</v>
      </c>
      <c r="B384" s="775" t="s">
        <v>128</v>
      </c>
      <c r="C384" s="507"/>
      <c r="D384" s="514"/>
      <c r="E384" s="515"/>
      <c r="F384" s="507"/>
      <c r="G384" s="514"/>
      <c r="H384" s="528"/>
      <c r="I384" s="507"/>
      <c r="J384" s="514"/>
      <c r="K384" s="528"/>
      <c r="L384" s="507"/>
      <c r="M384" s="514"/>
      <c r="N384" s="528"/>
      <c r="O384" s="507"/>
      <c r="P384" s="514"/>
      <c r="Q384" s="528"/>
      <c r="R384" s="507"/>
      <c r="S384" s="514"/>
      <c r="T384" s="528"/>
      <c r="U384" s="507"/>
      <c r="V384" s="514"/>
      <c r="W384" s="528"/>
      <c r="X384" s="507"/>
      <c r="Y384" s="514"/>
      <c r="Z384" s="528"/>
      <c r="AA384" s="507"/>
      <c r="AB384" s="514"/>
      <c r="AC384" s="528"/>
      <c r="AD384" s="507"/>
      <c r="AE384" s="514"/>
      <c r="AF384" s="528"/>
      <c r="AG384" s="507"/>
      <c r="AH384" s="514"/>
      <c r="AI384" s="528"/>
      <c r="AJ384" s="507"/>
      <c r="AK384" s="514"/>
      <c r="AL384" s="528"/>
      <c r="AM384" s="507"/>
      <c r="AN384" s="514"/>
      <c r="AO384" s="528"/>
      <c r="AP384" s="35"/>
      <c r="AQ384" s="35"/>
      <c r="AR384" s="35"/>
      <c r="AS384" s="35"/>
      <c r="AT384" s="35"/>
      <c r="AU384" s="35"/>
      <c r="AV384" s="35"/>
      <c r="AW384" s="35"/>
      <c r="AX384" s="35"/>
      <c r="AY384" s="35"/>
      <c r="AZ384" s="35"/>
      <c r="BA384" s="35"/>
      <c r="BB384" s="35"/>
      <c r="BC384" s="35"/>
      <c r="BD384" s="35"/>
      <c r="BE384" s="35"/>
      <c r="BF384" s="35"/>
      <c r="BG384" s="35"/>
      <c r="BH384" s="35"/>
      <c r="BI384" s="35"/>
    </row>
    <row r="385" spans="1:61" ht="15.75" customHeight="1">
      <c r="A385" s="36" t="str">
        <f t="shared" si="8"/>
        <v>BoutiqueFrais de déplacement</v>
      </c>
      <c r="B385" s="775" t="s">
        <v>129</v>
      </c>
      <c r="C385" s="507"/>
      <c r="D385" s="514"/>
      <c r="E385" s="515"/>
      <c r="F385" s="507"/>
      <c r="G385" s="514"/>
      <c r="H385" s="528"/>
      <c r="I385" s="507"/>
      <c r="J385" s="514"/>
      <c r="K385" s="528"/>
      <c r="L385" s="507"/>
      <c r="M385" s="514"/>
      <c r="N385" s="528"/>
      <c r="O385" s="507"/>
      <c r="P385" s="514"/>
      <c r="Q385" s="528"/>
      <c r="R385" s="507"/>
      <c r="S385" s="514"/>
      <c r="T385" s="528"/>
      <c r="U385" s="507"/>
      <c r="V385" s="514"/>
      <c r="W385" s="528"/>
      <c r="X385" s="507"/>
      <c r="Y385" s="514"/>
      <c r="Z385" s="528"/>
      <c r="AA385" s="507"/>
      <c r="AB385" s="514"/>
      <c r="AC385" s="528"/>
      <c r="AD385" s="507"/>
      <c r="AE385" s="514"/>
      <c r="AF385" s="528"/>
      <c r="AG385" s="507"/>
      <c r="AH385" s="514"/>
      <c r="AI385" s="528"/>
      <c r="AJ385" s="507"/>
      <c r="AK385" s="514"/>
      <c r="AL385" s="528"/>
      <c r="AM385" s="507"/>
      <c r="AN385" s="514"/>
      <c r="AO385" s="528"/>
      <c r="AP385" s="35"/>
      <c r="AQ385" s="35"/>
      <c r="AR385" s="35"/>
      <c r="AS385" s="35"/>
      <c r="AT385" s="35"/>
      <c r="AU385" s="35"/>
      <c r="AV385" s="35"/>
      <c r="AW385" s="35"/>
      <c r="AX385" s="35"/>
      <c r="AY385" s="35"/>
      <c r="AZ385" s="35"/>
      <c r="BA385" s="35"/>
      <c r="BB385" s="35"/>
      <c r="BC385" s="35"/>
      <c r="BD385" s="35"/>
      <c r="BE385" s="35"/>
      <c r="BF385" s="35"/>
      <c r="BG385" s="35"/>
      <c r="BH385" s="35"/>
      <c r="BI385" s="35"/>
    </row>
    <row r="386" spans="1:61" ht="15.75" customHeight="1">
      <c r="A386" s="36" t="str">
        <f t="shared" si="8"/>
        <v>BoutiqueServices extérieurs</v>
      </c>
      <c r="B386" s="775" t="s">
        <v>130</v>
      </c>
      <c r="C386" s="533"/>
      <c r="D386" s="534"/>
      <c r="E386" s="531"/>
      <c r="F386" s="533"/>
      <c r="G386" s="534"/>
      <c r="H386" s="532"/>
      <c r="I386" s="533"/>
      <c r="J386" s="534"/>
      <c r="K386" s="532"/>
      <c r="L386" s="533"/>
      <c r="M386" s="534"/>
      <c r="N386" s="532"/>
      <c r="O386" s="533"/>
      <c r="P386" s="534"/>
      <c r="Q386" s="532"/>
      <c r="R386" s="533"/>
      <c r="S386" s="534"/>
      <c r="T386" s="532"/>
      <c r="U386" s="533"/>
      <c r="V386" s="534"/>
      <c r="W386" s="532"/>
      <c r="X386" s="533"/>
      <c r="Y386" s="534"/>
      <c r="Z386" s="532"/>
      <c r="AA386" s="533"/>
      <c r="AB386" s="534"/>
      <c r="AC386" s="532"/>
      <c r="AD386" s="533"/>
      <c r="AE386" s="534"/>
      <c r="AF386" s="532"/>
      <c r="AG386" s="533"/>
      <c r="AH386" s="534"/>
      <c r="AI386" s="532"/>
      <c r="AJ386" s="533"/>
      <c r="AK386" s="534"/>
      <c r="AL386" s="532"/>
      <c r="AM386" s="533"/>
      <c r="AN386" s="534"/>
      <c r="AO386" s="532"/>
      <c r="AP386" s="35"/>
      <c r="AQ386" s="35"/>
      <c r="AR386" s="35"/>
      <c r="AS386" s="35"/>
      <c r="AT386" s="35"/>
      <c r="AU386" s="35"/>
      <c r="AV386" s="35"/>
      <c r="AW386" s="35"/>
      <c r="AX386" s="35"/>
      <c r="AY386" s="35"/>
      <c r="AZ386" s="35"/>
      <c r="BA386" s="35"/>
      <c r="BB386" s="35"/>
      <c r="BC386" s="35"/>
      <c r="BD386" s="35"/>
      <c r="BE386" s="35"/>
      <c r="BF386" s="35"/>
      <c r="BG386" s="35"/>
      <c r="BH386" s="35"/>
      <c r="BI386" s="35"/>
    </row>
    <row r="387" spans="1:61" ht="20.25" customHeight="1">
      <c r="A387" s="36" t="str">
        <f t="shared" si="8"/>
        <v>BoutiqueFournitures autres</v>
      </c>
      <c r="B387" s="824" t="s">
        <v>131</v>
      </c>
      <c r="C387" s="507"/>
      <c r="D387" s="514"/>
      <c r="E387" s="515"/>
      <c r="F387" s="507"/>
      <c r="G387" s="514"/>
      <c r="H387" s="528"/>
      <c r="I387" s="507"/>
      <c r="J387" s="514"/>
      <c r="K387" s="528"/>
      <c r="L387" s="507"/>
      <c r="M387" s="514"/>
      <c r="N387" s="528"/>
      <c r="O387" s="507"/>
      <c r="P387" s="514"/>
      <c r="Q387" s="528"/>
      <c r="R387" s="507"/>
      <c r="S387" s="514"/>
      <c r="T387" s="528"/>
      <c r="U387" s="507"/>
      <c r="V387" s="514"/>
      <c r="W387" s="528"/>
      <c r="X387" s="507"/>
      <c r="Y387" s="514"/>
      <c r="Z387" s="528"/>
      <c r="AA387" s="507"/>
      <c r="AB387" s="514"/>
      <c r="AC387" s="528"/>
      <c r="AD387" s="507"/>
      <c r="AE387" s="514"/>
      <c r="AF387" s="528"/>
      <c r="AG387" s="507"/>
      <c r="AH387" s="514"/>
      <c r="AI387" s="528"/>
      <c r="AJ387" s="507"/>
      <c r="AK387" s="514"/>
      <c r="AL387" s="528"/>
      <c r="AM387" s="507"/>
      <c r="AN387" s="514"/>
      <c r="AO387" s="528"/>
      <c r="AP387" s="35"/>
      <c r="AQ387" s="35"/>
      <c r="AR387" s="35"/>
      <c r="AS387" s="35"/>
      <c r="AT387" s="35"/>
      <c r="AU387" s="35"/>
      <c r="AV387" s="35"/>
      <c r="AW387" s="35"/>
      <c r="AX387" s="35"/>
      <c r="AY387" s="35"/>
      <c r="AZ387" s="35"/>
      <c r="BA387" s="35"/>
      <c r="BB387" s="35"/>
      <c r="BC387" s="35"/>
      <c r="BD387" s="35"/>
      <c r="BE387" s="35"/>
      <c r="BF387" s="35"/>
      <c r="BG387" s="35"/>
      <c r="BH387" s="35"/>
      <c r="BI387" s="35"/>
    </row>
    <row r="388" spans="1:61" ht="20.25" customHeight="1">
      <c r="A388" s="36" t="str">
        <f t="shared" si="8"/>
        <v>BoutiqueUniformes</v>
      </c>
      <c r="B388" s="775" t="s">
        <v>132</v>
      </c>
      <c r="C388" s="507"/>
      <c r="D388" s="514"/>
      <c r="E388" s="515"/>
      <c r="F388" s="507"/>
      <c r="G388" s="514"/>
      <c r="H388" s="528"/>
      <c r="I388" s="507"/>
      <c r="J388" s="514"/>
      <c r="K388" s="528"/>
      <c r="L388" s="507"/>
      <c r="M388" s="514"/>
      <c r="N388" s="528"/>
      <c r="O388" s="507"/>
      <c r="P388" s="514"/>
      <c r="Q388" s="528"/>
      <c r="R388" s="507"/>
      <c r="S388" s="514"/>
      <c r="T388" s="528"/>
      <c r="U388" s="507"/>
      <c r="V388" s="514"/>
      <c r="W388" s="528"/>
      <c r="X388" s="507"/>
      <c r="Y388" s="514"/>
      <c r="Z388" s="528"/>
      <c r="AA388" s="507"/>
      <c r="AB388" s="514"/>
      <c r="AC388" s="528"/>
      <c r="AD388" s="507"/>
      <c r="AE388" s="514"/>
      <c r="AF388" s="528"/>
      <c r="AG388" s="507"/>
      <c r="AH388" s="514"/>
      <c r="AI388" s="528"/>
      <c r="AJ388" s="507"/>
      <c r="AK388" s="514"/>
      <c r="AL388" s="528"/>
      <c r="AM388" s="507"/>
      <c r="AN388" s="514"/>
      <c r="AO388" s="528"/>
      <c r="AP388" s="35"/>
      <c r="AQ388" s="35"/>
      <c r="AR388" s="35"/>
      <c r="AS388" s="35"/>
      <c r="AT388" s="35"/>
      <c r="AU388" s="35"/>
      <c r="AV388" s="35"/>
      <c r="AW388" s="35"/>
      <c r="AX388" s="35"/>
      <c r="AY388" s="35"/>
      <c r="AZ388" s="35"/>
      <c r="BA388" s="35"/>
      <c r="BB388" s="35"/>
      <c r="BC388" s="35"/>
      <c r="BD388" s="35"/>
      <c r="BE388" s="35"/>
      <c r="BF388" s="35"/>
      <c r="BG388" s="35"/>
      <c r="BH388" s="35"/>
      <c r="BI388" s="35"/>
    </row>
    <row r="389" spans="1:61" ht="20.25" customHeight="1">
      <c r="A389" s="36" t="str">
        <f t="shared" si="8"/>
        <v>BoutiquePapeterie</v>
      </c>
      <c r="B389" s="775" t="s">
        <v>133</v>
      </c>
      <c r="C389" s="507"/>
      <c r="D389" s="514"/>
      <c r="E389" s="515"/>
      <c r="F389" s="507"/>
      <c r="G389" s="514"/>
      <c r="H389" s="528"/>
      <c r="I389" s="507"/>
      <c r="J389" s="514"/>
      <c r="K389" s="528"/>
      <c r="L389" s="507"/>
      <c r="M389" s="514"/>
      <c r="N389" s="528"/>
      <c r="O389" s="507"/>
      <c r="P389" s="514"/>
      <c r="Q389" s="528"/>
      <c r="R389" s="507"/>
      <c r="S389" s="514"/>
      <c r="T389" s="528"/>
      <c r="U389" s="507"/>
      <c r="V389" s="514"/>
      <c r="W389" s="528"/>
      <c r="X389" s="507"/>
      <c r="Y389" s="514"/>
      <c r="Z389" s="528"/>
      <c r="AA389" s="507"/>
      <c r="AB389" s="514"/>
      <c r="AC389" s="528"/>
      <c r="AD389" s="507"/>
      <c r="AE389" s="514"/>
      <c r="AF389" s="528"/>
      <c r="AG389" s="507"/>
      <c r="AH389" s="514"/>
      <c r="AI389" s="528"/>
      <c r="AJ389" s="507"/>
      <c r="AK389" s="514"/>
      <c r="AL389" s="528"/>
      <c r="AM389" s="507"/>
      <c r="AN389" s="514"/>
      <c r="AO389" s="528"/>
      <c r="AP389" s="35"/>
      <c r="AQ389" s="35"/>
      <c r="AR389" s="35"/>
      <c r="AS389" s="35"/>
      <c r="AT389" s="35"/>
      <c r="AU389" s="35"/>
      <c r="AV389" s="35"/>
      <c r="AW389" s="35"/>
      <c r="AX389" s="35"/>
      <c r="AY389" s="35"/>
      <c r="AZ389" s="35"/>
      <c r="BA389" s="35"/>
      <c r="BB389" s="35"/>
      <c r="BC389" s="35"/>
      <c r="BD389" s="35"/>
      <c r="BE389" s="35"/>
      <c r="BF389" s="35"/>
      <c r="BG389" s="35"/>
      <c r="BH389" s="35"/>
      <c r="BI389" s="35"/>
    </row>
    <row r="390" spans="1:61" ht="20.25" customHeight="1">
      <c r="A390" s="36" t="str">
        <f t="shared" si="8"/>
        <v>BoutiqueTéléphone</v>
      </c>
      <c r="B390" s="775" t="s">
        <v>134</v>
      </c>
      <c r="C390" s="507"/>
      <c r="D390" s="514"/>
      <c r="E390" s="515"/>
      <c r="F390" s="507"/>
      <c r="G390" s="514"/>
      <c r="H390" s="528"/>
      <c r="I390" s="507"/>
      <c r="J390" s="514"/>
      <c r="K390" s="528"/>
      <c r="L390" s="507"/>
      <c r="M390" s="514"/>
      <c r="N390" s="528"/>
      <c r="O390" s="507"/>
      <c r="P390" s="514"/>
      <c r="Q390" s="528"/>
      <c r="R390" s="507"/>
      <c r="S390" s="514"/>
      <c r="T390" s="528"/>
      <c r="U390" s="507"/>
      <c r="V390" s="514"/>
      <c r="W390" s="528"/>
      <c r="X390" s="507"/>
      <c r="Y390" s="514"/>
      <c r="Z390" s="528"/>
      <c r="AA390" s="507"/>
      <c r="AB390" s="514"/>
      <c r="AC390" s="528"/>
      <c r="AD390" s="507"/>
      <c r="AE390" s="514"/>
      <c r="AF390" s="528"/>
      <c r="AG390" s="507"/>
      <c r="AH390" s="514"/>
      <c r="AI390" s="528"/>
      <c r="AJ390" s="507"/>
      <c r="AK390" s="514"/>
      <c r="AL390" s="528"/>
      <c r="AM390" s="507"/>
      <c r="AN390" s="514"/>
      <c r="AO390" s="528"/>
      <c r="AP390" s="35"/>
      <c r="AQ390" s="35"/>
      <c r="AR390" s="35"/>
      <c r="AS390" s="35"/>
      <c r="AT390" s="35"/>
      <c r="AU390" s="35"/>
      <c r="AV390" s="35"/>
      <c r="AW390" s="35"/>
      <c r="AX390" s="35"/>
      <c r="AY390" s="35"/>
      <c r="AZ390" s="35"/>
      <c r="BA390" s="35"/>
      <c r="BB390" s="35"/>
      <c r="BC390" s="35"/>
      <c r="BD390" s="35"/>
      <c r="BE390" s="35"/>
      <c r="BF390" s="35"/>
      <c r="BG390" s="35"/>
      <c r="BH390" s="35"/>
      <c r="BI390" s="35"/>
    </row>
    <row r="391" spans="1:61" ht="20.25" customHeight="1">
      <c r="A391" s="36" t="str">
        <f t="shared" si="8"/>
        <v>BoutiqueFrais postaux</v>
      </c>
      <c r="B391" s="775" t="s">
        <v>135</v>
      </c>
      <c r="C391" s="507"/>
      <c r="D391" s="514"/>
      <c r="E391" s="515"/>
      <c r="F391" s="507"/>
      <c r="G391" s="514"/>
      <c r="H391" s="528"/>
      <c r="I391" s="507"/>
      <c r="J391" s="514"/>
      <c r="K391" s="528"/>
      <c r="L391" s="507"/>
      <c r="M391" s="514"/>
      <c r="N391" s="528"/>
      <c r="O391" s="507"/>
      <c r="P391" s="514"/>
      <c r="Q391" s="528"/>
      <c r="R391" s="507"/>
      <c r="S391" s="514"/>
      <c r="T391" s="528"/>
      <c r="U391" s="507"/>
      <c r="V391" s="514"/>
      <c r="W391" s="528"/>
      <c r="X391" s="507"/>
      <c r="Y391" s="514"/>
      <c r="Z391" s="528"/>
      <c r="AA391" s="507"/>
      <c r="AB391" s="514"/>
      <c r="AC391" s="528"/>
      <c r="AD391" s="507"/>
      <c r="AE391" s="514"/>
      <c r="AF391" s="528"/>
      <c r="AG391" s="507"/>
      <c r="AH391" s="514"/>
      <c r="AI391" s="528"/>
      <c r="AJ391" s="507"/>
      <c r="AK391" s="514"/>
      <c r="AL391" s="528"/>
      <c r="AM391" s="507"/>
      <c r="AN391" s="514"/>
      <c r="AO391" s="528"/>
      <c r="AP391" s="35"/>
      <c r="AQ391" s="35"/>
      <c r="AR391" s="35"/>
      <c r="AS391" s="35"/>
      <c r="AT391" s="35"/>
      <c r="AU391" s="35"/>
      <c r="AV391" s="35"/>
      <c r="AW391" s="35"/>
      <c r="AX391" s="35"/>
      <c r="AY391" s="35"/>
      <c r="AZ391" s="35"/>
      <c r="BA391" s="35"/>
      <c r="BB391" s="35"/>
      <c r="BC391" s="35"/>
      <c r="BD391" s="35"/>
      <c r="BE391" s="35"/>
      <c r="BF391" s="35"/>
      <c r="BG391" s="35"/>
      <c r="BH391" s="35"/>
      <c r="BI391" s="35"/>
    </row>
    <row r="392" spans="1:61" ht="20.25" customHeight="1">
      <c r="A392" s="36" t="str">
        <f t="shared" si="8"/>
        <v>BoutiqueDivers</v>
      </c>
      <c r="B392" s="775" t="s">
        <v>136</v>
      </c>
      <c r="C392" s="507"/>
      <c r="D392" s="514"/>
      <c r="E392" s="515"/>
      <c r="F392" s="507"/>
      <c r="G392" s="514"/>
      <c r="H392" s="528"/>
      <c r="I392" s="507"/>
      <c r="J392" s="514"/>
      <c r="K392" s="528"/>
      <c r="L392" s="507"/>
      <c r="M392" s="514"/>
      <c r="N392" s="528"/>
      <c r="O392" s="507"/>
      <c r="P392" s="514"/>
      <c r="Q392" s="528"/>
      <c r="R392" s="507"/>
      <c r="S392" s="514"/>
      <c r="T392" s="528"/>
      <c r="U392" s="507"/>
      <c r="V392" s="514"/>
      <c r="W392" s="528"/>
      <c r="X392" s="507"/>
      <c r="Y392" s="514"/>
      <c r="Z392" s="528"/>
      <c r="AA392" s="507"/>
      <c r="AB392" s="514"/>
      <c r="AC392" s="528"/>
      <c r="AD392" s="507"/>
      <c r="AE392" s="514"/>
      <c r="AF392" s="528"/>
      <c r="AG392" s="507"/>
      <c r="AH392" s="514"/>
      <c r="AI392" s="528"/>
      <c r="AJ392" s="507"/>
      <c r="AK392" s="514"/>
      <c r="AL392" s="528"/>
      <c r="AM392" s="507"/>
      <c r="AN392" s="514"/>
      <c r="AO392" s="528"/>
      <c r="AP392" s="35"/>
      <c r="AQ392" s="35"/>
      <c r="AR392" s="35"/>
      <c r="AS392" s="35"/>
      <c r="AT392" s="35"/>
      <c r="AU392" s="35"/>
      <c r="AV392" s="35"/>
      <c r="AW392" s="35"/>
      <c r="AX392" s="35"/>
      <c r="AY392" s="35"/>
      <c r="AZ392" s="35"/>
      <c r="BA392" s="35"/>
      <c r="BB392" s="35"/>
      <c r="BC392" s="35"/>
      <c r="BD392" s="35"/>
      <c r="BE392" s="35"/>
      <c r="BF392" s="35"/>
      <c r="BG392" s="35"/>
      <c r="BH392" s="35"/>
      <c r="BI392" s="35"/>
    </row>
    <row r="393" spans="1:61" ht="20.25" customHeight="1">
      <c r="A393" s="36" t="str">
        <f t="shared" si="8"/>
        <v>BoutiqueFormation</v>
      </c>
      <c r="B393" s="775" t="s">
        <v>137</v>
      </c>
      <c r="C393" s="507"/>
      <c r="D393" s="514"/>
      <c r="E393" s="515"/>
      <c r="F393" s="507"/>
      <c r="G393" s="514"/>
      <c r="H393" s="528"/>
      <c r="I393" s="507"/>
      <c r="J393" s="514"/>
      <c r="K393" s="528"/>
      <c r="L393" s="507"/>
      <c r="M393" s="514"/>
      <c r="N393" s="528"/>
      <c r="O393" s="507"/>
      <c r="P393" s="514"/>
      <c r="Q393" s="528"/>
      <c r="R393" s="507"/>
      <c r="S393" s="514"/>
      <c r="T393" s="528"/>
      <c r="U393" s="507"/>
      <c r="V393" s="514"/>
      <c r="W393" s="528"/>
      <c r="X393" s="507"/>
      <c r="Y393" s="514"/>
      <c r="Z393" s="528"/>
      <c r="AA393" s="507"/>
      <c r="AB393" s="514"/>
      <c r="AC393" s="528"/>
      <c r="AD393" s="507"/>
      <c r="AE393" s="514"/>
      <c r="AF393" s="528"/>
      <c r="AG393" s="507"/>
      <c r="AH393" s="514"/>
      <c r="AI393" s="528"/>
      <c r="AJ393" s="507"/>
      <c r="AK393" s="514"/>
      <c r="AL393" s="528"/>
      <c r="AM393" s="507"/>
      <c r="AN393" s="514"/>
      <c r="AO393" s="528"/>
      <c r="AP393" s="35"/>
      <c r="AQ393" s="35"/>
      <c r="AR393" s="35"/>
      <c r="AS393" s="35"/>
      <c r="AT393" s="35"/>
      <c r="AU393" s="35"/>
      <c r="AV393" s="35"/>
      <c r="AW393" s="35"/>
      <c r="AX393" s="35"/>
      <c r="AY393" s="35"/>
      <c r="AZ393" s="35"/>
      <c r="BA393" s="35"/>
      <c r="BB393" s="35"/>
      <c r="BC393" s="35"/>
      <c r="BD393" s="35"/>
      <c r="BE393" s="35"/>
      <c r="BF393" s="35"/>
      <c r="BG393" s="35"/>
      <c r="BH393" s="35"/>
      <c r="BI393" s="35"/>
    </row>
    <row r="394" spans="1:61" ht="20.25" customHeight="1">
      <c r="A394" s="36" t="str">
        <f t="shared" si="8"/>
        <v>BoutiqueFrais bancaires</v>
      </c>
      <c r="B394" s="775" t="s">
        <v>138</v>
      </c>
      <c r="C394" s="507"/>
      <c r="D394" s="514"/>
      <c r="E394" s="515"/>
      <c r="F394" s="507"/>
      <c r="G394" s="514"/>
      <c r="H394" s="528"/>
      <c r="I394" s="507"/>
      <c r="J394" s="514"/>
      <c r="K394" s="528"/>
      <c r="L394" s="507"/>
      <c r="M394" s="514"/>
      <c r="N394" s="528"/>
      <c r="O394" s="507"/>
      <c r="P394" s="514"/>
      <c r="Q394" s="528"/>
      <c r="R394" s="507"/>
      <c r="S394" s="514"/>
      <c r="T394" s="528"/>
      <c r="U394" s="507"/>
      <c r="V394" s="514"/>
      <c r="W394" s="528"/>
      <c r="X394" s="507"/>
      <c r="Y394" s="514"/>
      <c r="Z394" s="528"/>
      <c r="AA394" s="507"/>
      <c r="AB394" s="514"/>
      <c r="AC394" s="528"/>
      <c r="AD394" s="507"/>
      <c r="AE394" s="514"/>
      <c r="AF394" s="528"/>
      <c r="AG394" s="507"/>
      <c r="AH394" s="514"/>
      <c r="AI394" s="528"/>
      <c r="AJ394" s="507"/>
      <c r="AK394" s="514"/>
      <c r="AL394" s="528"/>
      <c r="AM394" s="507"/>
      <c r="AN394" s="514"/>
      <c r="AO394" s="528"/>
      <c r="AP394" s="35"/>
      <c r="AQ394" s="35"/>
      <c r="AR394" s="35"/>
      <c r="AS394" s="35"/>
      <c r="AT394" s="35"/>
      <c r="AU394" s="35"/>
      <c r="AV394" s="35"/>
      <c r="AW394" s="35"/>
      <c r="AX394" s="35"/>
      <c r="AY394" s="35"/>
      <c r="AZ394" s="35"/>
      <c r="BA394" s="35"/>
      <c r="BB394" s="35"/>
      <c r="BC394" s="35"/>
      <c r="BD394" s="35"/>
      <c r="BE394" s="35"/>
      <c r="BF394" s="35"/>
      <c r="BG394" s="35"/>
      <c r="BH394" s="35"/>
      <c r="BI394" s="35"/>
    </row>
    <row r="395" spans="1:61" ht="15.75" customHeight="1">
      <c r="A395" s="36" t="str">
        <f t="shared" si="8"/>
        <v>Boutique[...]</v>
      </c>
      <c r="B395" s="775" t="s">
        <v>55</v>
      </c>
      <c r="C395" s="507"/>
      <c r="D395" s="514"/>
      <c r="E395" s="515"/>
      <c r="F395" s="507"/>
      <c r="G395" s="514"/>
      <c r="H395" s="515"/>
      <c r="I395" s="507"/>
      <c r="J395" s="514"/>
      <c r="K395" s="515"/>
      <c r="L395" s="507"/>
      <c r="M395" s="514"/>
      <c r="N395" s="515"/>
      <c r="O395" s="507"/>
      <c r="P395" s="514"/>
      <c r="Q395" s="515"/>
      <c r="R395" s="507"/>
      <c r="S395" s="514"/>
      <c r="T395" s="515"/>
      <c r="U395" s="507"/>
      <c r="V395" s="514"/>
      <c r="W395" s="515"/>
      <c r="X395" s="507"/>
      <c r="Y395" s="514"/>
      <c r="Z395" s="515"/>
      <c r="AA395" s="507"/>
      <c r="AB395" s="514"/>
      <c r="AC395" s="515"/>
      <c r="AD395" s="507"/>
      <c r="AE395" s="514"/>
      <c r="AF395" s="515"/>
      <c r="AG395" s="507"/>
      <c r="AH395" s="514"/>
      <c r="AI395" s="515"/>
      <c r="AJ395" s="507"/>
      <c r="AK395" s="514"/>
      <c r="AL395" s="515"/>
      <c r="AM395" s="507"/>
      <c r="AN395" s="514"/>
      <c r="AO395" s="515"/>
      <c r="AP395" s="35"/>
      <c r="AQ395" s="35"/>
      <c r="AR395" s="35"/>
      <c r="AS395" s="35"/>
      <c r="AT395" s="35"/>
      <c r="AU395" s="35"/>
      <c r="AV395" s="35"/>
      <c r="AW395" s="35"/>
      <c r="AX395" s="35"/>
      <c r="AY395" s="35"/>
      <c r="AZ395" s="35"/>
      <c r="BA395" s="35"/>
      <c r="BB395" s="35"/>
      <c r="BC395" s="35"/>
      <c r="BD395" s="35"/>
      <c r="BE395" s="35"/>
      <c r="BF395" s="35"/>
      <c r="BG395" s="35"/>
      <c r="BH395" s="35"/>
      <c r="BI395" s="35"/>
    </row>
    <row r="396" spans="1:61" ht="15.75" customHeight="1">
      <c r="A396" s="36" t="str">
        <f t="shared" si="8"/>
        <v>Boutique[...]</v>
      </c>
      <c r="B396" s="775" t="s">
        <v>55</v>
      </c>
      <c r="C396" s="507"/>
      <c r="D396" s="514"/>
      <c r="E396" s="515"/>
      <c r="F396" s="507"/>
      <c r="G396" s="514"/>
      <c r="H396" s="515"/>
      <c r="I396" s="507"/>
      <c r="J396" s="514"/>
      <c r="K396" s="515"/>
      <c r="L396" s="507"/>
      <c r="M396" s="514"/>
      <c r="N396" s="515"/>
      <c r="O396" s="507"/>
      <c r="P396" s="514"/>
      <c r="Q396" s="515"/>
      <c r="R396" s="507"/>
      <c r="S396" s="514"/>
      <c r="T396" s="515"/>
      <c r="U396" s="507"/>
      <c r="V396" s="514"/>
      <c r="W396" s="515"/>
      <c r="X396" s="507"/>
      <c r="Y396" s="514"/>
      <c r="Z396" s="515"/>
      <c r="AA396" s="507"/>
      <c r="AB396" s="514"/>
      <c r="AC396" s="515"/>
      <c r="AD396" s="507"/>
      <c r="AE396" s="514"/>
      <c r="AF396" s="515"/>
      <c r="AG396" s="507"/>
      <c r="AH396" s="514"/>
      <c r="AI396" s="515"/>
      <c r="AJ396" s="507"/>
      <c r="AK396" s="514"/>
      <c r="AL396" s="515"/>
      <c r="AM396" s="507"/>
      <c r="AN396" s="514"/>
      <c r="AO396" s="515"/>
      <c r="AP396" s="35"/>
      <c r="AQ396" s="35"/>
      <c r="AR396" s="35"/>
      <c r="AS396" s="35"/>
      <c r="AT396" s="35"/>
      <c r="AU396" s="35"/>
      <c r="AV396" s="35"/>
      <c r="AW396" s="35"/>
      <c r="AX396" s="35"/>
      <c r="AY396" s="35"/>
      <c r="AZ396" s="35"/>
      <c r="BA396" s="35"/>
      <c r="BB396" s="35"/>
      <c r="BC396" s="35"/>
      <c r="BD396" s="35"/>
      <c r="BE396" s="35"/>
      <c r="BF396" s="35"/>
      <c r="BG396" s="35"/>
      <c r="BH396" s="35"/>
      <c r="BI396" s="35"/>
    </row>
    <row r="397" spans="1:61" ht="15.75" customHeight="1">
      <c r="A397" s="36" t="str">
        <f t="shared" si="8"/>
        <v>Boutique[...]</v>
      </c>
      <c r="B397" s="775" t="s">
        <v>55</v>
      </c>
      <c r="C397" s="533"/>
      <c r="D397" s="534"/>
      <c r="E397" s="515"/>
      <c r="F397" s="533"/>
      <c r="G397" s="534"/>
      <c r="H397" s="515"/>
      <c r="I397" s="533"/>
      <c r="J397" s="534"/>
      <c r="K397" s="515"/>
      <c r="L397" s="533"/>
      <c r="M397" s="534"/>
      <c r="N397" s="515"/>
      <c r="O397" s="533"/>
      <c r="P397" s="534"/>
      <c r="Q397" s="515"/>
      <c r="R397" s="533"/>
      <c r="S397" s="534"/>
      <c r="T397" s="515"/>
      <c r="U397" s="533"/>
      <c r="V397" s="534"/>
      <c r="W397" s="515"/>
      <c r="X397" s="533"/>
      <c r="Y397" s="534"/>
      <c r="Z397" s="515"/>
      <c r="AA397" s="533"/>
      <c r="AB397" s="534"/>
      <c r="AC397" s="515"/>
      <c r="AD397" s="533"/>
      <c r="AE397" s="534"/>
      <c r="AF397" s="515"/>
      <c r="AG397" s="533"/>
      <c r="AH397" s="534"/>
      <c r="AI397" s="515"/>
      <c r="AJ397" s="533"/>
      <c r="AK397" s="534"/>
      <c r="AL397" s="515"/>
      <c r="AM397" s="533"/>
      <c r="AN397" s="534"/>
      <c r="AO397" s="515"/>
      <c r="AP397" s="35"/>
      <c r="AQ397" s="35"/>
      <c r="AR397" s="35"/>
      <c r="AS397" s="35"/>
      <c r="AT397" s="35"/>
      <c r="AU397" s="35"/>
      <c r="AV397" s="35"/>
      <c r="AW397" s="35"/>
      <c r="AX397" s="35"/>
      <c r="AY397" s="35"/>
      <c r="AZ397" s="35"/>
      <c r="BA397" s="35"/>
      <c r="BB397" s="35"/>
      <c r="BC397" s="35"/>
      <c r="BD397" s="35"/>
      <c r="BE397" s="35"/>
      <c r="BF397" s="35"/>
      <c r="BG397" s="35"/>
      <c r="BH397" s="35"/>
      <c r="BI397" s="35"/>
    </row>
    <row r="398" spans="1:61" ht="15.75" customHeight="1">
      <c r="A398" s="36" t="str">
        <f t="shared" si="8"/>
        <v>BoutiqueTOTAL SEMI-FIXES</v>
      </c>
      <c r="B398" s="771" t="s">
        <v>139</v>
      </c>
      <c r="C398" s="772"/>
      <c r="D398" s="773"/>
      <c r="E398" s="774"/>
      <c r="F398" s="772"/>
      <c r="G398" s="773"/>
      <c r="H398" s="774"/>
      <c r="I398" s="772"/>
      <c r="J398" s="773"/>
      <c r="K398" s="774"/>
      <c r="L398" s="772"/>
      <c r="M398" s="773"/>
      <c r="N398" s="774"/>
      <c r="O398" s="772"/>
      <c r="P398" s="773"/>
      <c r="Q398" s="774"/>
      <c r="R398" s="772"/>
      <c r="S398" s="773"/>
      <c r="T398" s="774"/>
      <c r="U398" s="772"/>
      <c r="V398" s="773"/>
      <c r="W398" s="774"/>
      <c r="X398" s="772"/>
      <c r="Y398" s="773"/>
      <c r="Z398" s="774"/>
      <c r="AA398" s="772"/>
      <c r="AB398" s="773"/>
      <c r="AC398" s="774"/>
      <c r="AD398" s="772"/>
      <c r="AE398" s="773"/>
      <c r="AF398" s="774"/>
      <c r="AG398" s="772"/>
      <c r="AH398" s="773"/>
      <c r="AI398" s="774"/>
      <c r="AJ398" s="772"/>
      <c r="AK398" s="773"/>
      <c r="AL398" s="774"/>
      <c r="AM398" s="772"/>
      <c r="AN398" s="773"/>
      <c r="AO398" s="774"/>
      <c r="AP398" s="35"/>
      <c r="AQ398" s="35"/>
      <c r="AR398" s="35"/>
      <c r="AS398" s="35"/>
      <c r="AT398" s="35"/>
      <c r="AU398" s="35"/>
      <c r="AV398" s="35"/>
      <c r="AW398" s="35"/>
      <c r="AX398" s="35"/>
      <c r="AY398" s="35"/>
      <c r="AZ398" s="35"/>
      <c r="BA398" s="35"/>
      <c r="BB398" s="35"/>
      <c r="BC398" s="35"/>
      <c r="BD398" s="35"/>
      <c r="BE398" s="35"/>
      <c r="BF398" s="35"/>
      <c r="BG398" s="35"/>
      <c r="BH398" s="35"/>
      <c r="BI398" s="35"/>
    </row>
    <row r="399" spans="1:61" ht="15.75" customHeight="1">
      <c r="A399" s="36" t="str">
        <f t="shared" si="8"/>
        <v>Boutique</v>
      </c>
      <c r="B399" s="507"/>
      <c r="C399" s="507"/>
      <c r="D399" s="514"/>
      <c r="E399" s="508"/>
      <c r="F399" s="507"/>
      <c r="G399" s="514"/>
      <c r="H399" s="508"/>
      <c r="I399" s="507"/>
      <c r="J399" s="514"/>
      <c r="K399" s="508"/>
      <c r="L399" s="507"/>
      <c r="M399" s="514"/>
      <c r="N399" s="508"/>
      <c r="O399" s="507"/>
      <c r="P399" s="514"/>
      <c r="Q399" s="508"/>
      <c r="R399" s="507"/>
      <c r="S399" s="514"/>
      <c r="T399" s="508"/>
      <c r="U399" s="507"/>
      <c r="V399" s="514"/>
      <c r="W399" s="508"/>
      <c r="X399" s="507"/>
      <c r="Y399" s="514"/>
      <c r="Z399" s="508"/>
      <c r="AA399" s="507"/>
      <c r="AB399" s="514"/>
      <c r="AC399" s="508"/>
      <c r="AD399" s="507"/>
      <c r="AE399" s="514"/>
      <c r="AF399" s="508"/>
      <c r="AG399" s="507"/>
      <c r="AH399" s="514"/>
      <c r="AI399" s="508"/>
      <c r="AJ399" s="507"/>
      <c r="AK399" s="514"/>
      <c r="AL399" s="508"/>
      <c r="AM399" s="507"/>
      <c r="AN399" s="514"/>
      <c r="AO399" s="508"/>
      <c r="AP399" s="35"/>
      <c r="AQ399" s="35"/>
      <c r="AR399" s="35"/>
      <c r="AS399" s="35"/>
      <c r="AT399" s="35"/>
      <c r="AU399" s="35"/>
      <c r="AV399" s="35"/>
      <c r="AW399" s="35"/>
      <c r="AX399" s="35"/>
      <c r="AY399" s="35"/>
      <c r="AZ399" s="35"/>
      <c r="BA399" s="35"/>
      <c r="BB399" s="35"/>
      <c r="BC399" s="35"/>
      <c r="BD399" s="35"/>
      <c r="BE399" s="35"/>
      <c r="BF399" s="35"/>
      <c r="BG399" s="35"/>
      <c r="BH399" s="35"/>
      <c r="BI399" s="35"/>
    </row>
    <row r="400" spans="1:61" ht="15.75" customHeight="1">
      <c r="A400" s="36" t="str">
        <f t="shared" si="8"/>
        <v>BoutiqueTOTAL DES DÉPENSES</v>
      </c>
      <c r="B400" s="771" t="s">
        <v>140</v>
      </c>
      <c r="C400" s="772"/>
      <c r="D400" s="773"/>
      <c r="E400" s="774"/>
      <c r="F400" s="772"/>
      <c r="G400" s="773"/>
      <c r="H400" s="774"/>
      <c r="I400" s="772"/>
      <c r="J400" s="773"/>
      <c r="K400" s="774"/>
      <c r="L400" s="772"/>
      <c r="M400" s="773"/>
      <c r="N400" s="774"/>
      <c r="O400" s="772"/>
      <c r="P400" s="773"/>
      <c r="Q400" s="774"/>
      <c r="R400" s="772"/>
      <c r="S400" s="773"/>
      <c r="T400" s="774"/>
      <c r="U400" s="772"/>
      <c r="V400" s="773"/>
      <c r="W400" s="774"/>
      <c r="X400" s="772"/>
      <c r="Y400" s="773"/>
      <c r="Z400" s="774"/>
      <c r="AA400" s="772"/>
      <c r="AB400" s="773"/>
      <c r="AC400" s="774"/>
      <c r="AD400" s="772"/>
      <c r="AE400" s="773"/>
      <c r="AF400" s="774"/>
      <c r="AG400" s="772"/>
      <c r="AH400" s="773"/>
      <c r="AI400" s="774"/>
      <c r="AJ400" s="772"/>
      <c r="AK400" s="773"/>
      <c r="AL400" s="774"/>
      <c r="AM400" s="772"/>
      <c r="AN400" s="773"/>
      <c r="AO400" s="774"/>
      <c r="AP400" s="35"/>
      <c r="AQ400" s="35"/>
      <c r="AR400" s="35"/>
      <c r="AS400" s="35"/>
      <c r="AT400" s="35"/>
      <c r="AU400" s="35"/>
      <c r="AV400" s="35"/>
      <c r="AW400" s="35"/>
      <c r="AX400" s="35"/>
      <c r="AY400" s="35"/>
      <c r="AZ400" s="35"/>
      <c r="BA400" s="35"/>
      <c r="BB400" s="35"/>
      <c r="BC400" s="35"/>
      <c r="BD400" s="35"/>
      <c r="BE400" s="35"/>
      <c r="BF400" s="35"/>
      <c r="BG400" s="35"/>
      <c r="BH400" s="35"/>
      <c r="BI400" s="35"/>
    </row>
    <row r="401" spans="1:61" ht="15.75" customHeight="1">
      <c r="A401" s="36" t="str">
        <f t="shared" si="8"/>
        <v>Boutique</v>
      </c>
      <c r="B401" s="507"/>
      <c r="C401" s="507"/>
      <c r="D401" s="514"/>
      <c r="E401" s="515"/>
      <c r="F401" s="507"/>
      <c r="G401" s="514"/>
      <c r="H401" s="515"/>
      <c r="I401" s="507"/>
      <c r="J401" s="514"/>
      <c r="K401" s="515"/>
      <c r="L401" s="507"/>
      <c r="M401" s="514"/>
      <c r="N401" s="515"/>
      <c r="O401" s="507"/>
      <c r="P401" s="514"/>
      <c r="Q401" s="515"/>
      <c r="R401" s="507"/>
      <c r="S401" s="514"/>
      <c r="T401" s="515"/>
      <c r="U401" s="507"/>
      <c r="V401" s="514"/>
      <c r="W401" s="515"/>
      <c r="X401" s="507"/>
      <c r="Y401" s="514"/>
      <c r="Z401" s="515"/>
      <c r="AA401" s="507"/>
      <c r="AB401" s="514"/>
      <c r="AC401" s="515"/>
      <c r="AD401" s="507"/>
      <c r="AE401" s="514"/>
      <c r="AF401" s="515"/>
      <c r="AG401" s="507"/>
      <c r="AH401" s="514"/>
      <c r="AI401" s="515"/>
      <c r="AJ401" s="507"/>
      <c r="AK401" s="514"/>
      <c r="AL401" s="515"/>
      <c r="AM401" s="507"/>
      <c r="AN401" s="514"/>
      <c r="AO401" s="515"/>
      <c r="AP401" s="35"/>
      <c r="AQ401" s="35"/>
      <c r="AR401" s="35"/>
      <c r="AS401" s="35"/>
      <c r="AT401" s="35"/>
      <c r="AU401" s="35"/>
      <c r="AV401" s="35"/>
      <c r="AW401" s="35"/>
      <c r="AX401" s="35"/>
      <c r="AY401" s="35"/>
      <c r="AZ401" s="35"/>
      <c r="BA401" s="35"/>
      <c r="BB401" s="35"/>
      <c r="BC401" s="35"/>
      <c r="BD401" s="35"/>
      <c r="BE401" s="35"/>
      <c r="BF401" s="35"/>
      <c r="BG401" s="35"/>
      <c r="BH401" s="35"/>
      <c r="BI401" s="35"/>
    </row>
    <row r="402" spans="1:61" ht="15.75" customHeight="1">
      <c r="A402" s="36" t="str">
        <f t="shared" si="8"/>
        <v>BoutiquePROFIT DÉPARTEMENTAL</v>
      </c>
      <c r="B402" s="825" t="s">
        <v>147</v>
      </c>
      <c r="C402" s="592"/>
      <c r="D402" s="593"/>
      <c r="E402" s="594"/>
      <c r="F402" s="592"/>
      <c r="G402" s="593"/>
      <c r="H402" s="594"/>
      <c r="I402" s="592"/>
      <c r="J402" s="593"/>
      <c r="K402" s="594"/>
      <c r="L402" s="592"/>
      <c r="M402" s="593"/>
      <c r="N402" s="594"/>
      <c r="O402" s="592"/>
      <c r="P402" s="593"/>
      <c r="Q402" s="594"/>
      <c r="R402" s="592"/>
      <c r="S402" s="593"/>
      <c r="T402" s="594"/>
      <c r="U402" s="592"/>
      <c r="V402" s="593"/>
      <c r="W402" s="594"/>
      <c r="X402" s="592"/>
      <c r="Y402" s="593"/>
      <c r="Z402" s="594"/>
      <c r="AA402" s="592"/>
      <c r="AB402" s="593"/>
      <c r="AC402" s="594"/>
      <c r="AD402" s="592"/>
      <c r="AE402" s="593"/>
      <c r="AF402" s="594"/>
      <c r="AG402" s="592"/>
      <c r="AH402" s="593"/>
      <c r="AI402" s="594"/>
      <c r="AJ402" s="592"/>
      <c r="AK402" s="593"/>
      <c r="AL402" s="594"/>
      <c r="AM402" s="592"/>
      <c r="AN402" s="593"/>
      <c r="AO402" s="594"/>
      <c r="AP402" s="35"/>
      <c r="AQ402" s="35"/>
      <c r="AR402" s="35"/>
      <c r="AS402" s="35"/>
      <c r="AT402" s="35"/>
      <c r="AU402" s="35"/>
      <c r="AV402" s="35"/>
      <c r="AW402" s="35"/>
      <c r="AX402" s="35"/>
      <c r="AY402" s="35"/>
      <c r="AZ402" s="35"/>
      <c r="BA402" s="35"/>
      <c r="BB402" s="35"/>
      <c r="BC402" s="35"/>
      <c r="BD402" s="35"/>
      <c r="BE402" s="35"/>
      <c r="BF402" s="35"/>
      <c r="BG402" s="35"/>
      <c r="BH402" s="35"/>
      <c r="BI402" s="35"/>
    </row>
    <row r="403" spans="1:61" ht="15.75" customHeight="1">
      <c r="A403" s="36"/>
      <c r="B403" s="555"/>
      <c r="C403" s="555"/>
      <c r="D403" s="555"/>
      <c r="E403" s="591"/>
      <c r="F403" s="555"/>
      <c r="G403" s="555"/>
      <c r="H403" s="591"/>
      <c r="I403" s="555"/>
      <c r="J403" s="555"/>
      <c r="K403" s="591"/>
      <c r="L403" s="555"/>
      <c r="M403" s="555"/>
      <c r="N403" s="591"/>
      <c r="O403" s="555"/>
      <c r="P403" s="555"/>
      <c r="Q403" s="591"/>
      <c r="R403" s="555"/>
      <c r="S403" s="555"/>
      <c r="T403" s="591"/>
      <c r="U403" s="555"/>
      <c r="V403" s="555"/>
      <c r="W403" s="591"/>
      <c r="X403" s="555"/>
      <c r="Y403" s="555"/>
      <c r="Z403" s="591"/>
      <c r="AA403" s="555"/>
      <c r="AB403" s="555"/>
      <c r="AC403" s="591"/>
      <c r="AD403" s="555"/>
      <c r="AE403" s="555"/>
      <c r="AF403" s="591"/>
      <c r="AG403" s="555"/>
      <c r="AH403" s="555"/>
      <c r="AI403" s="591"/>
      <c r="AJ403" s="555"/>
      <c r="AK403" s="555"/>
      <c r="AL403" s="591"/>
      <c r="AM403" s="555"/>
      <c r="AN403" s="555"/>
      <c r="AO403" s="591"/>
      <c r="AP403" s="35"/>
      <c r="AQ403" s="35"/>
      <c r="AR403" s="35"/>
      <c r="AS403" s="35"/>
      <c r="AT403" s="35"/>
      <c r="AU403" s="35"/>
      <c r="AV403" s="35"/>
      <c r="AW403" s="35"/>
      <c r="AX403" s="35"/>
      <c r="AY403" s="35"/>
      <c r="AZ403" s="35"/>
      <c r="BA403" s="35"/>
      <c r="BB403" s="35"/>
      <c r="BC403" s="35"/>
      <c r="BD403" s="35"/>
      <c r="BE403" s="35"/>
      <c r="BF403" s="35"/>
      <c r="BG403" s="35"/>
      <c r="BH403" s="35"/>
      <c r="BI403" s="35"/>
    </row>
    <row r="404" spans="1:61" ht="15.75" customHeight="1">
      <c r="A404" s="36"/>
      <c r="B404" s="514"/>
      <c r="C404" s="514"/>
      <c r="D404" s="514"/>
      <c r="E404" s="527"/>
      <c r="F404" s="514"/>
      <c r="G404" s="514"/>
      <c r="H404" s="527"/>
      <c r="I404" s="514"/>
      <c r="J404" s="514"/>
      <c r="K404" s="527"/>
      <c r="L404" s="514"/>
      <c r="M404" s="514"/>
      <c r="N404" s="527"/>
      <c r="O404" s="514"/>
      <c r="P404" s="514"/>
      <c r="Q404" s="527"/>
      <c r="R404" s="514"/>
      <c r="S404" s="514"/>
      <c r="T404" s="527"/>
      <c r="U404" s="514"/>
      <c r="V404" s="514"/>
      <c r="W404" s="527"/>
      <c r="X404" s="514"/>
      <c r="Y404" s="514"/>
      <c r="Z404" s="527"/>
      <c r="AA404" s="514"/>
      <c r="AB404" s="514"/>
      <c r="AC404" s="527"/>
      <c r="AD404" s="514"/>
      <c r="AE404" s="514"/>
      <c r="AF404" s="527"/>
      <c r="AG404" s="514"/>
      <c r="AH404" s="514"/>
      <c r="AI404" s="527"/>
      <c r="AJ404" s="514"/>
      <c r="AK404" s="514"/>
      <c r="AL404" s="527"/>
      <c r="AM404" s="514"/>
      <c r="AN404" s="514"/>
      <c r="AO404" s="527"/>
      <c r="AP404" s="35"/>
      <c r="AQ404" s="35"/>
      <c r="AR404" s="35"/>
      <c r="AS404" s="35"/>
      <c r="AT404" s="35"/>
      <c r="AU404" s="35"/>
      <c r="AV404" s="35"/>
      <c r="AW404" s="35"/>
      <c r="AX404" s="35"/>
      <c r="AY404" s="35"/>
      <c r="AZ404" s="35"/>
      <c r="BA404" s="35"/>
      <c r="BB404" s="35"/>
      <c r="BC404" s="35"/>
      <c r="BD404" s="35"/>
      <c r="BE404" s="35"/>
      <c r="BF404" s="35"/>
      <c r="BG404" s="35"/>
      <c r="BH404" s="35"/>
      <c r="BI404" s="35"/>
    </row>
    <row r="405" spans="1:61" ht="15.75" customHeight="1">
      <c r="A405" s="36"/>
      <c r="B405" s="790" t="str">
        <f>B4</f>
        <v>Budget 2025</v>
      </c>
      <c r="C405" s="547" t="s">
        <v>194</v>
      </c>
      <c r="D405" s="547"/>
      <c r="E405" s="547"/>
      <c r="F405" s="547"/>
      <c r="G405" s="547"/>
      <c r="H405" s="547"/>
      <c r="I405" s="547"/>
      <c r="J405" s="547"/>
      <c r="K405" s="547"/>
      <c r="L405" s="547"/>
      <c r="M405" s="547"/>
      <c r="N405" s="547"/>
      <c r="O405" s="547"/>
      <c r="P405" s="547"/>
      <c r="Q405" s="547"/>
      <c r="R405" s="547"/>
      <c r="S405" s="547"/>
      <c r="T405" s="547"/>
      <c r="U405" s="547"/>
      <c r="V405" s="547"/>
      <c r="W405" s="547"/>
      <c r="X405" s="547"/>
      <c r="Y405" s="547"/>
      <c r="Z405" s="547"/>
      <c r="AA405" s="547"/>
      <c r="AB405" s="547"/>
      <c r="AC405" s="547"/>
      <c r="AD405" s="547"/>
      <c r="AE405" s="547"/>
      <c r="AF405" s="547"/>
      <c r="AG405" s="547"/>
      <c r="AH405" s="547"/>
      <c r="AI405" s="547"/>
      <c r="AJ405" s="547"/>
      <c r="AK405" s="547"/>
      <c r="AL405" s="547"/>
      <c r="AM405" s="547"/>
      <c r="AN405" s="547"/>
      <c r="AO405" s="547"/>
      <c r="AP405" s="35"/>
      <c r="AQ405" s="35"/>
      <c r="AR405" s="35"/>
      <c r="AS405" s="35"/>
      <c r="AT405" s="35"/>
      <c r="AU405" s="35"/>
      <c r="AV405" s="35"/>
      <c r="AW405" s="35"/>
      <c r="AX405" s="35"/>
      <c r="AY405" s="35"/>
      <c r="AZ405" s="35"/>
      <c r="BA405" s="35"/>
      <c r="BB405" s="35"/>
      <c r="BC405" s="35"/>
      <c r="BD405" s="35"/>
      <c r="BE405" s="35"/>
      <c r="BF405" s="35"/>
      <c r="BG405" s="35"/>
      <c r="BH405" s="35"/>
      <c r="BI405" s="35"/>
    </row>
    <row r="406" spans="1:61" ht="15.75" customHeight="1">
      <c r="A406" s="36"/>
      <c r="B406" s="826"/>
      <c r="C406" s="595"/>
      <c r="D406" s="595"/>
      <c r="E406" s="595"/>
      <c r="F406" s="596"/>
      <c r="G406" s="596"/>
      <c r="H406" s="596"/>
      <c r="I406" s="596"/>
      <c r="J406" s="596"/>
      <c r="K406" s="596"/>
      <c r="L406" s="596"/>
      <c r="M406" s="596"/>
      <c r="N406" s="596"/>
      <c r="O406" s="596"/>
      <c r="P406" s="596"/>
      <c r="Q406" s="596"/>
      <c r="R406" s="596"/>
      <c r="S406" s="596"/>
      <c r="T406" s="596"/>
      <c r="U406" s="596"/>
      <c r="V406" s="596"/>
      <c r="W406" s="596"/>
      <c r="X406" s="596"/>
      <c r="Y406" s="596"/>
      <c r="Z406" s="596"/>
      <c r="AA406" s="596"/>
      <c r="AB406" s="596"/>
      <c r="AC406" s="596"/>
      <c r="AD406" s="596"/>
      <c r="AE406" s="596"/>
      <c r="AF406" s="596"/>
      <c r="AG406" s="596"/>
      <c r="AH406" s="596"/>
      <c r="AI406" s="596"/>
      <c r="AJ406" s="596"/>
      <c r="AK406" s="596"/>
      <c r="AL406" s="596"/>
      <c r="AM406" s="596"/>
      <c r="AN406" s="596"/>
      <c r="AO406" s="596"/>
      <c r="AP406" s="35"/>
      <c r="AQ406" s="35"/>
      <c r="AR406" s="35"/>
      <c r="AS406" s="35"/>
      <c r="AT406" s="35"/>
      <c r="AU406" s="35"/>
      <c r="AV406" s="35"/>
      <c r="AW406" s="35"/>
      <c r="AX406" s="35"/>
      <c r="AY406" s="35"/>
      <c r="AZ406" s="35"/>
      <c r="BA406" s="35"/>
      <c r="BB406" s="35"/>
      <c r="BC406" s="35"/>
      <c r="BD406" s="35"/>
      <c r="BE406" s="35"/>
      <c r="BF406" s="35"/>
      <c r="BG406" s="35"/>
      <c r="BH406" s="35"/>
      <c r="BI406" s="35"/>
    </row>
    <row r="407" spans="1:61" ht="15.75" customHeight="1">
      <c r="A407" s="36"/>
      <c r="B407" s="827" t="s">
        <v>2</v>
      </c>
      <c r="C407" s="1052"/>
      <c r="D407" s="1053"/>
      <c r="E407" s="1054"/>
      <c r="F407" s="492"/>
      <c r="G407" s="493"/>
      <c r="H407" s="494"/>
      <c r="I407" s="492"/>
      <c r="J407" s="493"/>
      <c r="K407" s="494"/>
      <c r="L407" s="492"/>
      <c r="M407" s="493"/>
      <c r="N407" s="494"/>
      <c r="O407" s="492"/>
      <c r="P407" s="493"/>
      <c r="Q407" s="494"/>
      <c r="R407" s="492"/>
      <c r="S407" s="493"/>
      <c r="T407" s="494"/>
      <c r="U407" s="492"/>
      <c r="V407" s="493"/>
      <c r="W407" s="494"/>
      <c r="X407" s="492"/>
      <c r="Y407" s="493"/>
      <c r="Z407" s="494"/>
      <c r="AA407" s="492"/>
      <c r="AB407" s="493"/>
      <c r="AC407" s="494"/>
      <c r="AD407" s="492"/>
      <c r="AE407" s="493"/>
      <c r="AF407" s="494"/>
      <c r="AG407" s="492"/>
      <c r="AH407" s="493"/>
      <c r="AI407" s="494"/>
      <c r="AJ407" s="492"/>
      <c r="AK407" s="493"/>
      <c r="AL407" s="494"/>
      <c r="AM407" s="492"/>
      <c r="AN407" s="493"/>
      <c r="AO407" s="494"/>
      <c r="AP407" s="35"/>
      <c r="AQ407" s="35"/>
      <c r="AR407" s="35"/>
      <c r="AS407" s="35"/>
      <c r="AT407" s="35"/>
      <c r="AU407" s="35"/>
      <c r="AV407" s="35"/>
      <c r="AW407" s="35"/>
      <c r="AX407" s="35"/>
      <c r="AY407" s="35"/>
      <c r="AZ407" s="35"/>
      <c r="BA407" s="35"/>
      <c r="BB407" s="35"/>
      <c r="BC407" s="35"/>
      <c r="BD407" s="35"/>
      <c r="BE407" s="35"/>
      <c r="BF407" s="35"/>
      <c r="BG407" s="35"/>
      <c r="BH407" s="35"/>
      <c r="BI407" s="35"/>
    </row>
    <row r="408" spans="1:61" ht="15.75" customHeight="1">
      <c r="A408" s="36"/>
      <c r="B408" s="828"/>
      <c r="C408" s="598"/>
      <c r="D408" s="599"/>
      <c r="E408" s="600"/>
      <c r="F408" s="598"/>
      <c r="G408" s="599"/>
      <c r="H408" s="600"/>
      <c r="I408" s="598"/>
      <c r="J408" s="599"/>
      <c r="K408" s="600"/>
      <c r="L408" s="598"/>
      <c r="M408" s="599"/>
      <c r="N408" s="600"/>
      <c r="O408" s="598"/>
      <c r="P408" s="599"/>
      <c r="Q408" s="600"/>
      <c r="R408" s="598"/>
      <c r="S408" s="599"/>
      <c r="T408" s="600"/>
      <c r="U408" s="598"/>
      <c r="V408" s="599"/>
      <c r="W408" s="600"/>
      <c r="X408" s="598"/>
      <c r="Y408" s="599"/>
      <c r="Z408" s="600"/>
      <c r="AA408" s="598"/>
      <c r="AB408" s="599"/>
      <c r="AC408" s="600"/>
      <c r="AD408" s="598"/>
      <c r="AE408" s="599"/>
      <c r="AF408" s="600"/>
      <c r="AG408" s="598"/>
      <c r="AH408" s="599"/>
      <c r="AI408" s="600"/>
      <c r="AJ408" s="598"/>
      <c r="AK408" s="599"/>
      <c r="AL408" s="600"/>
      <c r="AM408" s="598"/>
      <c r="AN408" s="599"/>
      <c r="AO408" s="600"/>
      <c r="AP408" s="35"/>
      <c r="AQ408" s="35"/>
      <c r="AR408" s="35"/>
      <c r="AS408" s="35"/>
      <c r="AT408" s="35"/>
      <c r="AU408" s="35"/>
      <c r="AV408" s="35"/>
      <c r="AW408" s="35"/>
      <c r="AX408" s="35"/>
      <c r="AY408" s="35"/>
      <c r="AZ408" s="35"/>
      <c r="BA408" s="35"/>
      <c r="BB408" s="35"/>
      <c r="BC408" s="35"/>
      <c r="BD408" s="35"/>
      <c r="BE408" s="35"/>
      <c r="BF408" s="35"/>
      <c r="BG408" s="35"/>
      <c r="BH408" s="35"/>
      <c r="BI408" s="35"/>
    </row>
    <row r="409" spans="1:61" ht="15.75" customHeight="1">
      <c r="A409" s="36" t="str">
        <f t="shared" ref="A409:A442" si="9">B409</f>
        <v>Ventes nettes</v>
      </c>
      <c r="B409" s="615" t="s">
        <v>92</v>
      </c>
      <c r="C409" s="601"/>
      <c r="D409" s="602"/>
      <c r="E409" s="603"/>
      <c r="F409" s="601"/>
      <c r="G409" s="602"/>
      <c r="H409" s="603"/>
      <c r="I409" s="601"/>
      <c r="J409" s="602"/>
      <c r="K409" s="603"/>
      <c r="L409" s="601"/>
      <c r="M409" s="602"/>
      <c r="N409" s="603"/>
      <c r="O409" s="601"/>
      <c r="P409" s="602"/>
      <c r="Q409" s="603"/>
      <c r="R409" s="601"/>
      <c r="S409" s="602"/>
      <c r="T409" s="603"/>
      <c r="U409" s="601"/>
      <c r="V409" s="602"/>
      <c r="W409" s="603"/>
      <c r="X409" s="601"/>
      <c r="Y409" s="602"/>
      <c r="Z409" s="603"/>
      <c r="AA409" s="601"/>
      <c r="AB409" s="602"/>
      <c r="AC409" s="603"/>
      <c r="AD409" s="601"/>
      <c r="AE409" s="602"/>
      <c r="AF409" s="603"/>
      <c r="AG409" s="601"/>
      <c r="AH409" s="602"/>
      <c r="AI409" s="603"/>
      <c r="AJ409" s="601"/>
      <c r="AK409" s="602"/>
      <c r="AL409" s="603"/>
      <c r="AM409" s="601"/>
      <c r="AN409" s="602"/>
      <c r="AO409" s="603"/>
      <c r="AP409" s="35"/>
      <c r="AQ409" s="35"/>
      <c r="AR409" s="35"/>
      <c r="AS409" s="35"/>
      <c r="AT409" s="35"/>
      <c r="AU409" s="35"/>
      <c r="AV409" s="35"/>
      <c r="AW409" s="35"/>
      <c r="AX409" s="35"/>
      <c r="AY409" s="35"/>
      <c r="AZ409" s="35"/>
      <c r="BA409" s="35"/>
      <c r="BB409" s="35"/>
      <c r="BC409" s="35"/>
      <c r="BD409" s="35"/>
      <c r="BE409" s="35"/>
      <c r="BF409" s="35"/>
      <c r="BG409" s="35"/>
      <c r="BH409" s="35"/>
      <c r="BI409" s="35"/>
    </row>
    <row r="410" spans="1:61" ht="15.75" customHeight="1">
      <c r="A410" s="36" t="str">
        <f t="shared" si="9"/>
        <v>Profit brut</v>
      </c>
      <c r="B410" s="829" t="s">
        <v>198</v>
      </c>
      <c r="C410" s="604"/>
      <c r="D410" s="605"/>
      <c r="E410" s="606"/>
      <c r="F410" s="604"/>
      <c r="G410" s="605"/>
      <c r="H410" s="606"/>
      <c r="I410" s="604"/>
      <c r="J410" s="605"/>
      <c r="K410" s="606"/>
      <c r="L410" s="604"/>
      <c r="M410" s="605"/>
      <c r="N410" s="606"/>
      <c r="O410" s="604"/>
      <c r="P410" s="605"/>
      <c r="Q410" s="606"/>
      <c r="R410" s="604"/>
      <c r="S410" s="605"/>
      <c r="T410" s="606"/>
      <c r="U410" s="604"/>
      <c r="V410" s="605"/>
      <c r="W410" s="606"/>
      <c r="X410" s="604"/>
      <c r="Y410" s="605"/>
      <c r="Z410" s="606"/>
      <c r="AA410" s="604"/>
      <c r="AB410" s="605"/>
      <c r="AC410" s="606"/>
      <c r="AD410" s="604"/>
      <c r="AE410" s="605"/>
      <c r="AF410" s="606"/>
      <c r="AG410" s="604"/>
      <c r="AH410" s="605"/>
      <c r="AI410" s="606"/>
      <c r="AJ410" s="604"/>
      <c r="AK410" s="605"/>
      <c r="AL410" s="606"/>
      <c r="AM410" s="604"/>
      <c r="AN410" s="605"/>
      <c r="AO410" s="606"/>
      <c r="AP410" s="35"/>
      <c r="AQ410" s="35"/>
      <c r="AR410" s="35"/>
      <c r="AS410" s="35"/>
      <c r="AT410" s="35"/>
      <c r="AU410" s="35"/>
      <c r="AV410" s="35"/>
      <c r="AW410" s="35"/>
      <c r="AX410" s="35"/>
      <c r="AY410" s="35"/>
      <c r="AZ410" s="35"/>
      <c r="BA410" s="35"/>
      <c r="BB410" s="35"/>
      <c r="BC410" s="35"/>
      <c r="BD410" s="35"/>
      <c r="BE410" s="35"/>
      <c r="BF410" s="35"/>
      <c r="BG410" s="35"/>
      <c r="BH410" s="35"/>
      <c r="BI410" s="35"/>
    </row>
    <row r="411" spans="1:61" ht="15.75" customHeight="1">
      <c r="A411" s="36" t="str">
        <f t="shared" si="9"/>
        <v>DÉPENSES</v>
      </c>
      <c r="B411" s="830" t="s">
        <v>199</v>
      </c>
      <c r="C411" s="607"/>
      <c r="D411" s="608"/>
      <c r="E411" s="609"/>
      <c r="F411" s="607"/>
      <c r="G411" s="608"/>
      <c r="H411" s="609"/>
      <c r="I411" s="607"/>
      <c r="J411" s="608"/>
      <c r="K411" s="609"/>
      <c r="L411" s="607"/>
      <c r="M411" s="608"/>
      <c r="N411" s="609"/>
      <c r="O411" s="607"/>
      <c r="P411" s="608"/>
      <c r="Q411" s="609"/>
      <c r="R411" s="607"/>
      <c r="S411" s="608"/>
      <c r="T411" s="609"/>
      <c r="U411" s="607"/>
      <c r="V411" s="608"/>
      <c r="W411" s="609"/>
      <c r="X411" s="607"/>
      <c r="Y411" s="608"/>
      <c r="Z411" s="609"/>
      <c r="AA411" s="607"/>
      <c r="AB411" s="608"/>
      <c r="AC411" s="609"/>
      <c r="AD411" s="607"/>
      <c r="AE411" s="608"/>
      <c r="AF411" s="609"/>
      <c r="AG411" s="607"/>
      <c r="AH411" s="608"/>
      <c r="AI411" s="609"/>
      <c r="AJ411" s="607"/>
      <c r="AK411" s="608"/>
      <c r="AL411" s="609"/>
      <c r="AM411" s="607"/>
      <c r="AN411" s="608"/>
      <c r="AO411" s="609"/>
      <c r="AP411" s="35"/>
      <c r="AQ411" s="35"/>
      <c r="AR411" s="35"/>
      <c r="AS411" s="35"/>
      <c r="AT411" s="35"/>
      <c r="AU411" s="35"/>
      <c r="AV411" s="35"/>
      <c r="AW411" s="35"/>
      <c r="AX411" s="35"/>
      <c r="AY411" s="35"/>
      <c r="AZ411" s="35"/>
      <c r="BA411" s="35"/>
      <c r="BB411" s="35"/>
      <c r="BC411" s="35"/>
      <c r="BD411" s="35"/>
      <c r="BE411" s="35"/>
      <c r="BF411" s="35"/>
      <c r="BG411" s="35"/>
      <c r="BH411" s="35"/>
      <c r="BI411" s="35"/>
    </row>
    <row r="412" spans="1:61" ht="15.75" customHeight="1">
      <c r="A412" s="36" t="str">
        <f t="shared" si="9"/>
        <v>Comm. vendeurs</v>
      </c>
      <c r="B412" s="612" t="s">
        <v>107</v>
      </c>
      <c r="C412" s="610"/>
      <c r="D412" s="611"/>
      <c r="E412" s="609"/>
      <c r="F412" s="612"/>
      <c r="G412" s="611"/>
      <c r="H412" s="609"/>
      <c r="I412" s="612"/>
      <c r="J412" s="611"/>
      <c r="K412" s="609"/>
      <c r="L412" s="612"/>
      <c r="M412" s="611"/>
      <c r="N412" s="609"/>
      <c r="O412" s="612"/>
      <c r="P412" s="611"/>
      <c r="Q412" s="609"/>
      <c r="R412" s="612"/>
      <c r="S412" s="611"/>
      <c r="T412" s="609"/>
      <c r="U412" s="612"/>
      <c r="V412" s="611"/>
      <c r="W412" s="609"/>
      <c r="X412" s="612"/>
      <c r="Y412" s="611"/>
      <c r="Z412" s="609"/>
      <c r="AA412" s="612"/>
      <c r="AB412" s="611"/>
      <c r="AC412" s="609"/>
      <c r="AD412" s="612"/>
      <c r="AE412" s="611"/>
      <c r="AF412" s="609"/>
      <c r="AG412" s="612"/>
      <c r="AH412" s="611"/>
      <c r="AI412" s="609"/>
      <c r="AJ412" s="612"/>
      <c r="AK412" s="611"/>
      <c r="AL412" s="609"/>
      <c r="AM412" s="612"/>
      <c r="AN412" s="611"/>
      <c r="AO412" s="609"/>
      <c r="AP412" s="35"/>
      <c r="AQ412" s="35"/>
      <c r="AR412" s="35"/>
      <c r="AS412" s="35"/>
      <c r="AT412" s="35"/>
      <c r="AU412" s="35"/>
      <c r="AV412" s="35"/>
      <c r="AW412" s="35"/>
      <c r="AX412" s="35"/>
      <c r="AY412" s="35"/>
      <c r="AZ412" s="35"/>
      <c r="BA412" s="35"/>
      <c r="BB412" s="35"/>
      <c r="BC412" s="35"/>
      <c r="BD412" s="35"/>
      <c r="BE412" s="35"/>
      <c r="BF412" s="35"/>
      <c r="BG412" s="35"/>
      <c r="BH412" s="35"/>
      <c r="BI412" s="35"/>
    </row>
    <row r="413" spans="1:61" ht="15.75" customHeight="1">
      <c r="A413" s="36" t="str">
        <f t="shared" si="9"/>
        <v>Comm. F&amp;I</v>
      </c>
      <c r="B413" s="615" t="s">
        <v>108</v>
      </c>
      <c r="C413" s="613"/>
      <c r="D413" s="614"/>
      <c r="E413" s="603"/>
      <c r="F413" s="615"/>
      <c r="G413" s="614"/>
      <c r="H413" s="603"/>
      <c r="I413" s="615"/>
      <c r="J413" s="614"/>
      <c r="K413" s="603"/>
      <c r="L413" s="615"/>
      <c r="M413" s="614"/>
      <c r="N413" s="603"/>
      <c r="O413" s="615"/>
      <c r="P413" s="614"/>
      <c r="Q413" s="603"/>
      <c r="R413" s="615"/>
      <c r="S413" s="614"/>
      <c r="T413" s="603"/>
      <c r="U413" s="615"/>
      <c r="V413" s="614"/>
      <c r="W413" s="603"/>
      <c r="X413" s="615"/>
      <c r="Y413" s="614"/>
      <c r="Z413" s="603"/>
      <c r="AA413" s="615"/>
      <c r="AB413" s="614"/>
      <c r="AC413" s="603"/>
      <c r="AD413" s="615"/>
      <c r="AE413" s="614"/>
      <c r="AF413" s="603"/>
      <c r="AG413" s="615"/>
      <c r="AH413" s="614"/>
      <c r="AI413" s="603"/>
      <c r="AJ413" s="615"/>
      <c r="AK413" s="614"/>
      <c r="AL413" s="603"/>
      <c r="AM413" s="615"/>
      <c r="AN413" s="614"/>
      <c r="AO413" s="603"/>
      <c r="AP413" s="35"/>
      <c r="AQ413" s="35"/>
      <c r="AR413" s="35"/>
      <c r="AS413" s="35"/>
      <c r="AT413" s="35"/>
      <c r="AU413" s="35"/>
      <c r="AV413" s="35"/>
      <c r="AW413" s="35"/>
      <c r="AX413" s="35"/>
      <c r="AY413" s="35"/>
      <c r="AZ413" s="35"/>
      <c r="BA413" s="35"/>
      <c r="BB413" s="35"/>
      <c r="BC413" s="35"/>
      <c r="BD413" s="35"/>
      <c r="BE413" s="35"/>
      <c r="BF413" s="35"/>
      <c r="BG413" s="35"/>
      <c r="BH413" s="35"/>
      <c r="BI413" s="35"/>
    </row>
    <row r="414" spans="1:61" ht="15.75" customHeight="1">
      <c r="A414" s="36" t="str">
        <f t="shared" si="9"/>
        <v>Frais de livraison</v>
      </c>
      <c r="B414" s="612" t="s">
        <v>109</v>
      </c>
      <c r="C414" s="612"/>
      <c r="D414" s="611"/>
      <c r="E414" s="609"/>
      <c r="F414" s="612"/>
      <c r="G414" s="611"/>
      <c r="H414" s="609"/>
      <c r="I414" s="612"/>
      <c r="J414" s="611"/>
      <c r="K414" s="609"/>
      <c r="L414" s="612"/>
      <c r="M414" s="611"/>
      <c r="N414" s="609"/>
      <c r="O414" s="612"/>
      <c r="P414" s="611"/>
      <c r="Q414" s="609"/>
      <c r="R414" s="612"/>
      <c r="S414" s="611"/>
      <c r="T414" s="609"/>
      <c r="U414" s="612"/>
      <c r="V414" s="611"/>
      <c r="W414" s="609"/>
      <c r="X414" s="612"/>
      <c r="Y414" s="611"/>
      <c r="Z414" s="609"/>
      <c r="AA414" s="612"/>
      <c r="AB414" s="611"/>
      <c r="AC414" s="609"/>
      <c r="AD414" s="612"/>
      <c r="AE414" s="611"/>
      <c r="AF414" s="609"/>
      <c r="AG414" s="612"/>
      <c r="AH414" s="611"/>
      <c r="AI414" s="609"/>
      <c r="AJ414" s="612"/>
      <c r="AK414" s="611"/>
      <c r="AL414" s="609"/>
      <c r="AM414" s="612"/>
      <c r="AN414" s="611"/>
      <c r="AO414" s="609"/>
      <c r="AP414" s="35"/>
      <c r="AQ414" s="35"/>
      <c r="AR414" s="35"/>
      <c r="AS414" s="35"/>
      <c r="AT414" s="35"/>
      <c r="AU414" s="35"/>
      <c r="AV414" s="35"/>
      <c r="AW414" s="35"/>
      <c r="AX414" s="35"/>
      <c r="AY414" s="35"/>
      <c r="AZ414" s="35"/>
      <c r="BA414" s="35"/>
      <c r="BB414" s="35"/>
      <c r="BC414" s="35"/>
      <c r="BD414" s="35"/>
      <c r="BE414" s="35"/>
      <c r="BF414" s="35"/>
      <c r="BG414" s="35"/>
      <c r="BH414" s="35"/>
      <c r="BI414" s="35"/>
    </row>
    <row r="415" spans="1:61" ht="15.75" customHeight="1">
      <c r="A415" s="36" t="str">
        <f t="shared" si="9"/>
        <v>Service gratuit 1</v>
      </c>
      <c r="B415" s="612" t="s">
        <v>110</v>
      </c>
      <c r="C415" s="612"/>
      <c r="D415" s="611"/>
      <c r="E415" s="609"/>
      <c r="F415" s="612"/>
      <c r="G415" s="611"/>
      <c r="H415" s="609"/>
      <c r="I415" s="612"/>
      <c r="J415" s="611"/>
      <c r="K415" s="609"/>
      <c r="L415" s="612"/>
      <c r="M415" s="611"/>
      <c r="N415" s="609"/>
      <c r="O415" s="612"/>
      <c r="P415" s="611"/>
      <c r="Q415" s="609"/>
      <c r="R415" s="612"/>
      <c r="S415" s="611"/>
      <c r="T415" s="609"/>
      <c r="U415" s="612"/>
      <c r="V415" s="611"/>
      <c r="W415" s="609"/>
      <c r="X415" s="612"/>
      <c r="Y415" s="611"/>
      <c r="Z415" s="609"/>
      <c r="AA415" s="612"/>
      <c r="AB415" s="611"/>
      <c r="AC415" s="609"/>
      <c r="AD415" s="612"/>
      <c r="AE415" s="611"/>
      <c r="AF415" s="609"/>
      <c r="AG415" s="612"/>
      <c r="AH415" s="611"/>
      <c r="AI415" s="609"/>
      <c r="AJ415" s="612"/>
      <c r="AK415" s="611"/>
      <c r="AL415" s="609"/>
      <c r="AM415" s="612"/>
      <c r="AN415" s="611"/>
      <c r="AO415" s="609"/>
      <c r="AP415" s="35"/>
      <c r="AQ415" s="35"/>
      <c r="AR415" s="35"/>
      <c r="AS415" s="35"/>
      <c r="AT415" s="35"/>
      <c r="AU415" s="35"/>
      <c r="AV415" s="35"/>
      <c r="AW415" s="35"/>
      <c r="AX415" s="35"/>
      <c r="AY415" s="35"/>
      <c r="AZ415" s="35"/>
      <c r="BA415" s="35"/>
      <c r="BB415" s="35"/>
      <c r="BC415" s="35"/>
      <c r="BD415" s="35"/>
      <c r="BE415" s="35"/>
      <c r="BF415" s="35"/>
      <c r="BG415" s="35"/>
      <c r="BH415" s="35"/>
      <c r="BI415" s="35"/>
    </row>
    <row r="416" spans="1:61" ht="15.75" customHeight="1">
      <c r="A416" s="36" t="str">
        <f t="shared" si="9"/>
        <v>Entretien stock</v>
      </c>
      <c r="B416" s="615" t="s">
        <v>111</v>
      </c>
      <c r="C416" s="615"/>
      <c r="D416" s="614"/>
      <c r="E416" s="603"/>
      <c r="F416" s="615"/>
      <c r="G416" s="614"/>
      <c r="H416" s="603"/>
      <c r="I416" s="615"/>
      <c r="J416" s="614"/>
      <c r="K416" s="603"/>
      <c r="L416" s="615"/>
      <c r="M416" s="614"/>
      <c r="N416" s="603"/>
      <c r="O416" s="615"/>
      <c r="P416" s="614"/>
      <c r="Q416" s="603"/>
      <c r="R416" s="615"/>
      <c r="S416" s="614"/>
      <c r="T416" s="603"/>
      <c r="U416" s="615"/>
      <c r="V416" s="614"/>
      <c r="W416" s="603"/>
      <c r="X416" s="615"/>
      <c r="Y416" s="614"/>
      <c r="Z416" s="603"/>
      <c r="AA416" s="615"/>
      <c r="AB416" s="614"/>
      <c r="AC416" s="603"/>
      <c r="AD416" s="615"/>
      <c r="AE416" s="614"/>
      <c r="AF416" s="603"/>
      <c r="AG416" s="615"/>
      <c r="AH416" s="614"/>
      <c r="AI416" s="603"/>
      <c r="AJ416" s="615"/>
      <c r="AK416" s="614"/>
      <c r="AL416" s="603"/>
      <c r="AM416" s="615"/>
      <c r="AN416" s="614"/>
      <c r="AO416" s="603"/>
      <c r="AP416" s="35"/>
      <c r="AQ416" s="35"/>
      <c r="AR416" s="35"/>
      <c r="AS416" s="35"/>
      <c r="AT416" s="35"/>
      <c r="AU416" s="35"/>
      <c r="AV416" s="35"/>
      <c r="AW416" s="35"/>
      <c r="AX416" s="35"/>
      <c r="AY416" s="35"/>
      <c r="AZ416" s="35"/>
      <c r="BA416" s="35"/>
      <c r="BB416" s="35"/>
      <c r="BC416" s="35"/>
      <c r="BD416" s="35"/>
      <c r="BE416" s="35"/>
      <c r="BF416" s="35"/>
      <c r="BG416" s="35"/>
      <c r="BH416" s="35"/>
      <c r="BI416" s="35"/>
    </row>
    <row r="417" spans="1:61" ht="15.75" customHeight="1">
      <c r="A417" s="36" t="str">
        <f t="shared" si="9"/>
        <v>Publicité 1</v>
      </c>
      <c r="B417" s="612" t="s">
        <v>112</v>
      </c>
      <c r="C417" s="612"/>
      <c r="D417" s="611"/>
      <c r="E417" s="609"/>
      <c r="F417" s="612"/>
      <c r="G417" s="611"/>
      <c r="H417" s="609"/>
      <c r="I417" s="612"/>
      <c r="J417" s="611"/>
      <c r="K417" s="609"/>
      <c r="L417" s="612"/>
      <c r="M417" s="611"/>
      <c r="N417" s="609"/>
      <c r="O417" s="612"/>
      <c r="P417" s="611"/>
      <c r="Q417" s="609"/>
      <c r="R417" s="612"/>
      <c r="S417" s="611"/>
      <c r="T417" s="609"/>
      <c r="U417" s="612"/>
      <c r="V417" s="611"/>
      <c r="W417" s="609"/>
      <c r="X417" s="612"/>
      <c r="Y417" s="611"/>
      <c r="Z417" s="609"/>
      <c r="AA417" s="612"/>
      <c r="AB417" s="611"/>
      <c r="AC417" s="609"/>
      <c r="AD417" s="612"/>
      <c r="AE417" s="611"/>
      <c r="AF417" s="609"/>
      <c r="AG417" s="612"/>
      <c r="AH417" s="611"/>
      <c r="AI417" s="609"/>
      <c r="AJ417" s="612"/>
      <c r="AK417" s="611"/>
      <c r="AL417" s="609"/>
      <c r="AM417" s="612"/>
      <c r="AN417" s="611"/>
      <c r="AO417" s="609"/>
      <c r="AP417" s="35"/>
      <c r="AQ417" s="35"/>
      <c r="AR417" s="35"/>
      <c r="AS417" s="35"/>
      <c r="AT417" s="35"/>
      <c r="AU417" s="35"/>
      <c r="AV417" s="35"/>
      <c r="AW417" s="35"/>
      <c r="AX417" s="35"/>
      <c r="AY417" s="35"/>
      <c r="AZ417" s="35"/>
      <c r="BA417" s="35"/>
      <c r="BB417" s="35"/>
      <c r="BC417" s="35"/>
      <c r="BD417" s="35"/>
      <c r="BE417" s="35"/>
      <c r="BF417" s="35"/>
      <c r="BG417" s="35"/>
      <c r="BH417" s="35"/>
      <c r="BI417" s="35"/>
    </row>
    <row r="418" spans="1:61" ht="15.75" customHeight="1">
      <c r="A418" s="36" t="str">
        <f t="shared" si="9"/>
        <v>Intérêt de gros</v>
      </c>
      <c r="B418" s="612" t="s">
        <v>113</v>
      </c>
      <c r="C418" s="612"/>
      <c r="D418" s="611"/>
      <c r="E418" s="609"/>
      <c r="F418" s="612"/>
      <c r="G418" s="611"/>
      <c r="H418" s="609"/>
      <c r="I418" s="612"/>
      <c r="J418" s="611"/>
      <c r="K418" s="609"/>
      <c r="L418" s="612"/>
      <c r="M418" s="611"/>
      <c r="N418" s="609"/>
      <c r="O418" s="612"/>
      <c r="P418" s="611"/>
      <c r="Q418" s="609"/>
      <c r="R418" s="612"/>
      <c r="S418" s="611"/>
      <c r="T418" s="609"/>
      <c r="U418" s="612"/>
      <c r="V418" s="611"/>
      <c r="W418" s="609"/>
      <c r="X418" s="612"/>
      <c r="Y418" s="611"/>
      <c r="Z418" s="609"/>
      <c r="AA418" s="612"/>
      <c r="AB418" s="611"/>
      <c r="AC418" s="609"/>
      <c r="AD418" s="612"/>
      <c r="AE418" s="611"/>
      <c r="AF418" s="609"/>
      <c r="AG418" s="612"/>
      <c r="AH418" s="611"/>
      <c r="AI418" s="609"/>
      <c r="AJ418" s="612"/>
      <c r="AK418" s="611"/>
      <c r="AL418" s="609"/>
      <c r="AM418" s="612"/>
      <c r="AN418" s="611"/>
      <c r="AO418" s="609"/>
      <c r="AP418" s="35"/>
      <c r="AQ418" s="35"/>
      <c r="AR418" s="35"/>
      <c r="AS418" s="35"/>
      <c r="AT418" s="35"/>
      <c r="AU418" s="35"/>
      <c r="AV418" s="35"/>
      <c r="AW418" s="35"/>
      <c r="AX418" s="35"/>
      <c r="AY418" s="35"/>
      <c r="AZ418" s="35"/>
      <c r="BA418" s="35"/>
      <c r="BB418" s="35"/>
      <c r="BC418" s="35"/>
      <c r="BD418" s="35"/>
      <c r="BE418" s="35"/>
      <c r="BF418" s="35"/>
      <c r="BG418" s="35"/>
      <c r="BH418" s="35"/>
      <c r="BI418" s="35"/>
    </row>
    <row r="419" spans="1:61" ht="15.75" customHeight="1">
      <c r="A419" s="36" t="str">
        <f t="shared" si="9"/>
        <v>[...]</v>
      </c>
      <c r="B419" s="646" t="s">
        <v>55</v>
      </c>
      <c r="C419" s="612"/>
      <c r="D419" s="611"/>
      <c r="E419" s="609"/>
      <c r="F419" s="612"/>
      <c r="G419" s="611"/>
      <c r="H419" s="609"/>
      <c r="I419" s="612"/>
      <c r="J419" s="611"/>
      <c r="K419" s="609"/>
      <c r="L419" s="612"/>
      <c r="M419" s="611"/>
      <c r="N419" s="609"/>
      <c r="O419" s="612"/>
      <c r="P419" s="611"/>
      <c r="Q419" s="609"/>
      <c r="R419" s="612"/>
      <c r="S419" s="611"/>
      <c r="T419" s="609"/>
      <c r="U419" s="612"/>
      <c r="V419" s="611"/>
      <c r="W419" s="609"/>
      <c r="X419" s="612"/>
      <c r="Y419" s="611"/>
      <c r="Z419" s="609"/>
      <c r="AA419" s="612"/>
      <c r="AB419" s="611"/>
      <c r="AC419" s="609"/>
      <c r="AD419" s="612"/>
      <c r="AE419" s="611"/>
      <c r="AF419" s="609"/>
      <c r="AG419" s="612"/>
      <c r="AH419" s="611"/>
      <c r="AI419" s="609"/>
      <c r="AJ419" s="612"/>
      <c r="AK419" s="611"/>
      <c r="AL419" s="609"/>
      <c r="AM419" s="612"/>
      <c r="AN419" s="611"/>
      <c r="AO419" s="609"/>
      <c r="AP419" s="35"/>
      <c r="AQ419" s="35"/>
      <c r="AR419" s="35"/>
      <c r="AS419" s="35"/>
      <c r="AT419" s="35"/>
      <c r="AU419" s="35"/>
      <c r="AV419" s="35"/>
      <c r="AW419" s="35"/>
      <c r="AX419" s="35"/>
      <c r="AY419" s="35"/>
      <c r="AZ419" s="35"/>
      <c r="BA419" s="35"/>
      <c r="BB419" s="35"/>
      <c r="BC419" s="35"/>
      <c r="BD419" s="35"/>
      <c r="BE419" s="35"/>
      <c r="BF419" s="35"/>
      <c r="BG419" s="35"/>
      <c r="BH419" s="35"/>
      <c r="BI419" s="35"/>
    </row>
    <row r="420" spans="1:61" ht="15.75" customHeight="1">
      <c r="A420" s="36" t="str">
        <f t="shared" si="9"/>
        <v>[...]</v>
      </c>
      <c r="B420" s="646" t="s">
        <v>55</v>
      </c>
      <c r="C420" s="612"/>
      <c r="D420" s="611"/>
      <c r="E420" s="609"/>
      <c r="F420" s="612"/>
      <c r="G420" s="611"/>
      <c r="H420" s="609"/>
      <c r="I420" s="612"/>
      <c r="J420" s="611"/>
      <c r="K420" s="609"/>
      <c r="L420" s="612"/>
      <c r="M420" s="611"/>
      <c r="N420" s="609"/>
      <c r="O420" s="612"/>
      <c r="P420" s="611"/>
      <c r="Q420" s="609"/>
      <c r="R420" s="612"/>
      <c r="S420" s="611"/>
      <c r="T420" s="609"/>
      <c r="U420" s="612"/>
      <c r="V420" s="611"/>
      <c r="W420" s="609"/>
      <c r="X420" s="612"/>
      <c r="Y420" s="611"/>
      <c r="Z420" s="609"/>
      <c r="AA420" s="612"/>
      <c r="AB420" s="611"/>
      <c r="AC420" s="609"/>
      <c r="AD420" s="612"/>
      <c r="AE420" s="611"/>
      <c r="AF420" s="609"/>
      <c r="AG420" s="612"/>
      <c r="AH420" s="611"/>
      <c r="AI420" s="609"/>
      <c r="AJ420" s="612"/>
      <c r="AK420" s="611"/>
      <c r="AL420" s="609"/>
      <c r="AM420" s="612"/>
      <c r="AN420" s="611"/>
      <c r="AO420" s="609"/>
      <c r="AP420" s="35"/>
      <c r="AQ420" s="35"/>
      <c r="AR420" s="35"/>
      <c r="AS420" s="35"/>
      <c r="AT420" s="35"/>
      <c r="AU420" s="35"/>
      <c r="AV420" s="35"/>
      <c r="AW420" s="35"/>
      <c r="AX420" s="35"/>
      <c r="AY420" s="35"/>
      <c r="AZ420" s="35"/>
      <c r="BA420" s="35"/>
      <c r="BB420" s="35"/>
      <c r="BC420" s="35"/>
      <c r="BD420" s="35"/>
      <c r="BE420" s="35"/>
      <c r="BF420" s="35"/>
      <c r="BG420" s="35"/>
      <c r="BH420" s="35"/>
      <c r="BI420" s="35"/>
    </row>
    <row r="421" spans="1:61" ht="15.75" customHeight="1">
      <c r="A421" s="36" t="str">
        <f t="shared" si="9"/>
        <v>[...]</v>
      </c>
      <c r="B421" s="828" t="s">
        <v>55</v>
      </c>
      <c r="C421" s="612"/>
      <c r="D421" s="611"/>
      <c r="E421" s="609"/>
      <c r="F421" s="612"/>
      <c r="G421" s="611"/>
      <c r="H421" s="609"/>
      <c r="I421" s="612"/>
      <c r="J421" s="611"/>
      <c r="K421" s="609"/>
      <c r="L421" s="612"/>
      <c r="M421" s="611"/>
      <c r="N421" s="609"/>
      <c r="O421" s="612"/>
      <c r="P421" s="611"/>
      <c r="Q421" s="609"/>
      <c r="R421" s="612"/>
      <c r="S421" s="611"/>
      <c r="T421" s="609"/>
      <c r="U421" s="612"/>
      <c r="V421" s="611"/>
      <c r="W421" s="609"/>
      <c r="X421" s="612"/>
      <c r="Y421" s="611"/>
      <c r="Z421" s="609"/>
      <c r="AA421" s="612"/>
      <c r="AB421" s="611"/>
      <c r="AC421" s="609"/>
      <c r="AD421" s="612"/>
      <c r="AE421" s="611"/>
      <c r="AF421" s="609"/>
      <c r="AG421" s="612"/>
      <c r="AH421" s="611"/>
      <c r="AI421" s="609"/>
      <c r="AJ421" s="612"/>
      <c r="AK421" s="611"/>
      <c r="AL421" s="609"/>
      <c r="AM421" s="612"/>
      <c r="AN421" s="611"/>
      <c r="AO421" s="609"/>
      <c r="AP421" s="35"/>
      <c r="AQ421" s="35"/>
      <c r="AR421" s="35"/>
      <c r="AS421" s="35"/>
      <c r="AT421" s="35"/>
      <c r="AU421" s="35"/>
      <c r="AV421" s="35"/>
      <c r="AW421" s="35"/>
      <c r="AX421" s="35"/>
      <c r="AY421" s="35"/>
      <c r="AZ421" s="35"/>
      <c r="BA421" s="35"/>
      <c r="BB421" s="35"/>
      <c r="BC421" s="35"/>
      <c r="BD421" s="35"/>
      <c r="BE421" s="35"/>
      <c r="BF421" s="35"/>
      <c r="BG421" s="35"/>
      <c r="BH421" s="35"/>
      <c r="BI421" s="35"/>
    </row>
    <row r="422" spans="1:61" ht="15.75" customHeight="1">
      <c r="A422" s="36" t="str">
        <f t="shared" si="9"/>
        <v>TOTAL VARIABLES</v>
      </c>
      <c r="B422" s="831" t="s">
        <v>114</v>
      </c>
      <c r="C422" s="832"/>
      <c r="D422" s="833"/>
      <c r="E422" s="834"/>
      <c r="F422" s="832"/>
      <c r="G422" s="835"/>
      <c r="H422" s="834"/>
      <c r="I422" s="832"/>
      <c r="J422" s="835"/>
      <c r="K422" s="834"/>
      <c r="L422" s="832"/>
      <c r="M422" s="835"/>
      <c r="N422" s="834"/>
      <c r="O422" s="832"/>
      <c r="P422" s="835"/>
      <c r="Q422" s="834"/>
      <c r="R422" s="832"/>
      <c r="S422" s="835"/>
      <c r="T422" s="834"/>
      <c r="U422" s="832"/>
      <c r="V422" s="835"/>
      <c r="W422" s="834"/>
      <c r="X422" s="832"/>
      <c r="Y422" s="835"/>
      <c r="Z422" s="834"/>
      <c r="AA422" s="832"/>
      <c r="AB422" s="835"/>
      <c r="AC422" s="834"/>
      <c r="AD422" s="832"/>
      <c r="AE422" s="835"/>
      <c r="AF422" s="834"/>
      <c r="AG422" s="832"/>
      <c r="AH422" s="835"/>
      <c r="AI422" s="834"/>
      <c r="AJ422" s="832"/>
      <c r="AK422" s="835"/>
      <c r="AL422" s="834"/>
      <c r="AM422" s="832"/>
      <c r="AN422" s="835"/>
      <c r="AO422" s="834"/>
      <c r="AP422" s="35"/>
      <c r="AQ422" s="35"/>
      <c r="AR422" s="35"/>
      <c r="AS422" s="35"/>
      <c r="AT422" s="35"/>
      <c r="AU422" s="35"/>
      <c r="AV422" s="35"/>
      <c r="AW422" s="35"/>
      <c r="AX422" s="35"/>
      <c r="AY422" s="35"/>
      <c r="AZ422" s="35"/>
      <c r="BA422" s="35"/>
      <c r="BB422" s="35"/>
      <c r="BC422" s="35"/>
      <c r="BD422" s="35"/>
      <c r="BE422" s="35"/>
      <c r="BF422" s="35"/>
      <c r="BG422" s="35"/>
      <c r="BH422" s="35"/>
      <c r="BI422" s="35"/>
    </row>
    <row r="423" spans="1:61" ht="15.75" customHeight="1">
      <c r="A423" s="36" t="str">
        <f t="shared" si="9"/>
        <v>Salaires propriétaire</v>
      </c>
      <c r="B423" s="612" t="s">
        <v>200</v>
      </c>
      <c r="C423" s="612"/>
      <c r="D423" s="611"/>
      <c r="E423" s="609"/>
      <c r="F423" s="612"/>
      <c r="G423" s="611"/>
      <c r="H423" s="616"/>
      <c r="I423" s="612"/>
      <c r="J423" s="611"/>
      <c r="K423" s="616"/>
      <c r="L423" s="612"/>
      <c r="M423" s="611"/>
      <c r="N423" s="616"/>
      <c r="O423" s="612"/>
      <c r="P423" s="611"/>
      <c r="Q423" s="616"/>
      <c r="R423" s="612"/>
      <c r="S423" s="611"/>
      <c r="T423" s="616"/>
      <c r="U423" s="612"/>
      <c r="V423" s="611"/>
      <c r="W423" s="616"/>
      <c r="X423" s="612"/>
      <c r="Y423" s="611"/>
      <c r="Z423" s="616"/>
      <c r="AA423" s="612"/>
      <c r="AB423" s="611"/>
      <c r="AC423" s="616"/>
      <c r="AD423" s="612"/>
      <c r="AE423" s="611"/>
      <c r="AF423" s="616"/>
      <c r="AG423" s="612"/>
      <c r="AH423" s="611"/>
      <c r="AI423" s="616"/>
      <c r="AJ423" s="612"/>
      <c r="AK423" s="611"/>
      <c r="AL423" s="616"/>
      <c r="AM423" s="612"/>
      <c r="AN423" s="611"/>
      <c r="AO423" s="616"/>
      <c r="AP423" s="35"/>
      <c r="AQ423" s="35"/>
      <c r="AR423" s="35"/>
      <c r="AS423" s="35"/>
      <c r="AT423" s="35"/>
      <c r="AU423" s="35"/>
      <c r="AV423" s="35"/>
      <c r="AW423" s="35"/>
      <c r="AX423" s="35"/>
      <c r="AY423" s="35"/>
      <c r="AZ423" s="35"/>
      <c r="BA423" s="35"/>
      <c r="BB423" s="35"/>
      <c r="BC423" s="35"/>
      <c r="BD423" s="35"/>
      <c r="BE423" s="35"/>
      <c r="BF423" s="35"/>
      <c r="BG423" s="35"/>
      <c r="BH423" s="35"/>
      <c r="BI423" s="35"/>
    </row>
    <row r="424" spans="1:61" ht="15.75" customHeight="1">
      <c r="A424" s="36" t="str">
        <f t="shared" si="9"/>
        <v>Salaires cadres</v>
      </c>
      <c r="B424" s="612" t="s">
        <v>116</v>
      </c>
      <c r="C424" s="612"/>
      <c r="D424" s="611"/>
      <c r="E424" s="609"/>
      <c r="F424" s="612"/>
      <c r="G424" s="611"/>
      <c r="H424" s="609"/>
      <c r="I424" s="612"/>
      <c r="J424" s="611"/>
      <c r="K424" s="609"/>
      <c r="L424" s="612"/>
      <c r="M424" s="611"/>
      <c r="N424" s="609"/>
      <c r="O424" s="612"/>
      <c r="P424" s="611"/>
      <c r="Q424" s="609"/>
      <c r="R424" s="612"/>
      <c r="S424" s="611"/>
      <c r="T424" s="609"/>
      <c r="U424" s="612"/>
      <c r="V424" s="611"/>
      <c r="W424" s="609"/>
      <c r="X424" s="612"/>
      <c r="Y424" s="611"/>
      <c r="Z424" s="609"/>
      <c r="AA424" s="612"/>
      <c r="AB424" s="611"/>
      <c r="AC424" s="609"/>
      <c r="AD424" s="612"/>
      <c r="AE424" s="611"/>
      <c r="AF424" s="609"/>
      <c r="AG424" s="612"/>
      <c r="AH424" s="611"/>
      <c r="AI424" s="609"/>
      <c r="AJ424" s="612"/>
      <c r="AK424" s="611"/>
      <c r="AL424" s="609"/>
      <c r="AM424" s="612"/>
      <c r="AN424" s="611"/>
      <c r="AO424" s="609"/>
      <c r="AP424" s="35"/>
      <c r="AQ424" s="35"/>
      <c r="AR424" s="35"/>
      <c r="AS424" s="35"/>
      <c r="AT424" s="35"/>
      <c r="AU424" s="35"/>
      <c r="AV424" s="35"/>
      <c r="AW424" s="35"/>
      <c r="AX424" s="35"/>
      <c r="AY424" s="35"/>
      <c r="AZ424" s="35"/>
      <c r="BA424" s="35"/>
      <c r="BB424" s="35"/>
      <c r="BC424" s="35"/>
      <c r="BD424" s="35"/>
      <c r="BE424" s="35"/>
      <c r="BF424" s="35"/>
      <c r="BG424" s="35"/>
      <c r="BH424" s="35"/>
      <c r="BI424" s="35"/>
    </row>
    <row r="425" spans="1:61" ht="15.75" customHeight="1">
      <c r="A425" s="36" t="str">
        <f t="shared" si="9"/>
        <v>Salaires commis</v>
      </c>
      <c r="B425" s="615" t="s">
        <v>117</v>
      </c>
      <c r="C425" s="615"/>
      <c r="D425" s="614"/>
      <c r="E425" s="603"/>
      <c r="F425" s="615"/>
      <c r="G425" s="614"/>
      <c r="H425" s="603"/>
      <c r="I425" s="615"/>
      <c r="J425" s="614"/>
      <c r="K425" s="603"/>
      <c r="L425" s="615"/>
      <c r="M425" s="614"/>
      <c r="N425" s="603"/>
      <c r="O425" s="615"/>
      <c r="P425" s="614"/>
      <c r="Q425" s="603"/>
      <c r="R425" s="615"/>
      <c r="S425" s="614"/>
      <c r="T425" s="603"/>
      <c r="U425" s="615"/>
      <c r="V425" s="614"/>
      <c r="W425" s="603"/>
      <c r="X425" s="615"/>
      <c r="Y425" s="614"/>
      <c r="Z425" s="603"/>
      <c r="AA425" s="615"/>
      <c r="AB425" s="614"/>
      <c r="AC425" s="603"/>
      <c r="AD425" s="615"/>
      <c r="AE425" s="614"/>
      <c r="AF425" s="603"/>
      <c r="AG425" s="615"/>
      <c r="AH425" s="614"/>
      <c r="AI425" s="603"/>
      <c r="AJ425" s="615"/>
      <c r="AK425" s="614"/>
      <c r="AL425" s="603"/>
      <c r="AM425" s="615"/>
      <c r="AN425" s="614"/>
      <c r="AO425" s="603"/>
      <c r="AP425" s="35"/>
      <c r="AQ425" s="35"/>
      <c r="AR425" s="35"/>
      <c r="AS425" s="35"/>
      <c r="AT425" s="35"/>
      <c r="AU425" s="35"/>
      <c r="AV425" s="35"/>
      <c r="AW425" s="35"/>
      <c r="AX425" s="35"/>
      <c r="AY425" s="35"/>
      <c r="AZ425" s="35"/>
      <c r="BA425" s="35"/>
      <c r="BB425" s="35"/>
      <c r="BC425" s="35"/>
      <c r="BD425" s="35"/>
      <c r="BE425" s="35"/>
      <c r="BF425" s="35"/>
      <c r="BG425" s="35"/>
      <c r="BH425" s="35"/>
      <c r="BI425" s="35"/>
    </row>
    <row r="426" spans="1:61" ht="15.75" customHeight="1">
      <c r="A426" s="36" t="str">
        <f t="shared" si="9"/>
        <v>Salaires autres</v>
      </c>
      <c r="B426" s="612" t="s">
        <v>118</v>
      </c>
      <c r="C426" s="612"/>
      <c r="D426" s="611"/>
      <c r="E426" s="609"/>
      <c r="F426" s="612"/>
      <c r="G426" s="611"/>
      <c r="H426" s="609"/>
      <c r="I426" s="612"/>
      <c r="J426" s="611"/>
      <c r="K426" s="609"/>
      <c r="L426" s="612"/>
      <c r="M426" s="611"/>
      <c r="N426" s="609"/>
      <c r="O426" s="612"/>
      <c r="P426" s="611"/>
      <c r="Q426" s="609"/>
      <c r="R426" s="612"/>
      <c r="S426" s="611"/>
      <c r="T426" s="609"/>
      <c r="U426" s="612"/>
      <c r="V426" s="611"/>
      <c r="W426" s="609"/>
      <c r="X426" s="612"/>
      <c r="Y426" s="611"/>
      <c r="Z426" s="609"/>
      <c r="AA426" s="612"/>
      <c r="AB426" s="611"/>
      <c r="AC426" s="609"/>
      <c r="AD426" s="612"/>
      <c r="AE426" s="611"/>
      <c r="AF426" s="609"/>
      <c r="AG426" s="612"/>
      <c r="AH426" s="611"/>
      <c r="AI426" s="609"/>
      <c r="AJ426" s="612"/>
      <c r="AK426" s="611"/>
      <c r="AL426" s="609"/>
      <c r="AM426" s="612"/>
      <c r="AN426" s="611"/>
      <c r="AO426" s="609"/>
      <c r="AP426" s="35"/>
      <c r="AQ426" s="35"/>
      <c r="AR426" s="35"/>
      <c r="AS426" s="35"/>
      <c r="AT426" s="35"/>
      <c r="AU426" s="35"/>
      <c r="AV426" s="35"/>
      <c r="AW426" s="35"/>
      <c r="AX426" s="35"/>
      <c r="AY426" s="35"/>
      <c r="AZ426" s="35"/>
      <c r="BA426" s="35"/>
      <c r="BB426" s="35"/>
      <c r="BC426" s="35"/>
      <c r="BD426" s="35"/>
      <c r="BE426" s="35"/>
      <c r="BF426" s="35"/>
      <c r="BG426" s="35"/>
      <c r="BH426" s="35"/>
      <c r="BI426" s="35"/>
    </row>
    <row r="427" spans="1:61" ht="15.75" customHeight="1">
      <c r="A427" s="36" t="str">
        <f t="shared" si="9"/>
        <v>Salaires spécialistes</v>
      </c>
      <c r="B427" s="612" t="s">
        <v>119</v>
      </c>
      <c r="C427" s="612"/>
      <c r="D427" s="611"/>
      <c r="E427" s="609"/>
      <c r="F427" s="612"/>
      <c r="G427" s="611"/>
      <c r="H427" s="609"/>
      <c r="I427" s="612"/>
      <c r="J427" s="611"/>
      <c r="K427" s="609"/>
      <c r="L427" s="612"/>
      <c r="M427" s="611"/>
      <c r="N427" s="609"/>
      <c r="O427" s="612"/>
      <c r="P427" s="611"/>
      <c r="Q427" s="609"/>
      <c r="R427" s="612"/>
      <c r="S427" s="611"/>
      <c r="T427" s="609"/>
      <c r="U427" s="612"/>
      <c r="V427" s="611"/>
      <c r="W427" s="609"/>
      <c r="X427" s="612"/>
      <c r="Y427" s="611"/>
      <c r="Z427" s="609"/>
      <c r="AA427" s="612"/>
      <c r="AB427" s="611"/>
      <c r="AC427" s="609"/>
      <c r="AD427" s="612"/>
      <c r="AE427" s="611"/>
      <c r="AF427" s="609"/>
      <c r="AG427" s="612"/>
      <c r="AH427" s="611"/>
      <c r="AI427" s="609"/>
      <c r="AJ427" s="612"/>
      <c r="AK427" s="611"/>
      <c r="AL427" s="609"/>
      <c r="AM427" s="612"/>
      <c r="AN427" s="611"/>
      <c r="AO427" s="609"/>
      <c r="AP427" s="35"/>
      <c r="AQ427" s="35"/>
      <c r="AR427" s="35"/>
      <c r="AS427" s="35"/>
      <c r="AT427" s="35"/>
      <c r="AU427" s="35"/>
      <c r="AV427" s="35"/>
      <c r="AW427" s="35"/>
      <c r="AX427" s="35"/>
      <c r="AY427" s="35"/>
      <c r="AZ427" s="35"/>
      <c r="BA427" s="35"/>
      <c r="BB427" s="35"/>
      <c r="BC427" s="35"/>
      <c r="BD427" s="35"/>
      <c r="BE427" s="35"/>
      <c r="BF427" s="35"/>
      <c r="BG427" s="35"/>
      <c r="BH427" s="35"/>
      <c r="BI427" s="35"/>
    </row>
    <row r="428" spans="1:61" ht="15.75" customHeight="1">
      <c r="A428" s="36" t="str">
        <f t="shared" si="9"/>
        <v>[...]</v>
      </c>
      <c r="B428" s="646" t="s">
        <v>55</v>
      </c>
      <c r="C428" s="612"/>
      <c r="D428" s="611"/>
      <c r="E428" s="609"/>
      <c r="F428" s="612"/>
      <c r="G428" s="611"/>
      <c r="H428" s="609"/>
      <c r="I428" s="612"/>
      <c r="J428" s="611"/>
      <c r="K428" s="609"/>
      <c r="L428" s="612"/>
      <c r="M428" s="611"/>
      <c r="N428" s="609"/>
      <c r="O428" s="612"/>
      <c r="P428" s="611"/>
      <c r="Q428" s="609"/>
      <c r="R428" s="612"/>
      <c r="S428" s="611"/>
      <c r="T428" s="609"/>
      <c r="U428" s="612"/>
      <c r="V428" s="611"/>
      <c r="W428" s="609"/>
      <c r="X428" s="612"/>
      <c r="Y428" s="611"/>
      <c r="Z428" s="609"/>
      <c r="AA428" s="612"/>
      <c r="AB428" s="611"/>
      <c r="AC428" s="609"/>
      <c r="AD428" s="612"/>
      <c r="AE428" s="611"/>
      <c r="AF428" s="609"/>
      <c r="AG428" s="612"/>
      <c r="AH428" s="611"/>
      <c r="AI428" s="609"/>
      <c r="AJ428" s="612"/>
      <c r="AK428" s="611"/>
      <c r="AL428" s="609"/>
      <c r="AM428" s="612"/>
      <c r="AN428" s="611"/>
      <c r="AO428" s="609"/>
      <c r="AP428" s="35"/>
      <c r="AQ428" s="35"/>
      <c r="AR428" s="35"/>
      <c r="AS428" s="35"/>
      <c r="AT428" s="35"/>
      <c r="AU428" s="35"/>
      <c r="AV428" s="35"/>
      <c r="AW428" s="35"/>
      <c r="AX428" s="35"/>
      <c r="AY428" s="35"/>
      <c r="AZ428" s="35"/>
      <c r="BA428" s="35"/>
      <c r="BB428" s="35"/>
      <c r="BC428" s="35"/>
      <c r="BD428" s="35"/>
      <c r="BE428" s="35"/>
      <c r="BF428" s="35"/>
      <c r="BG428" s="35"/>
      <c r="BH428" s="35"/>
      <c r="BI428" s="35"/>
    </row>
    <row r="429" spans="1:61" ht="15.75" customHeight="1">
      <c r="A429" s="36" t="str">
        <f t="shared" si="9"/>
        <v>[...]</v>
      </c>
      <c r="B429" s="646" t="s">
        <v>55</v>
      </c>
      <c r="C429" s="612"/>
      <c r="D429" s="611"/>
      <c r="E429" s="609"/>
      <c r="F429" s="612"/>
      <c r="G429" s="611"/>
      <c r="H429" s="609"/>
      <c r="I429" s="612"/>
      <c r="J429" s="611"/>
      <c r="K429" s="609"/>
      <c r="L429" s="612"/>
      <c r="M429" s="611"/>
      <c r="N429" s="609"/>
      <c r="O429" s="612"/>
      <c r="P429" s="611"/>
      <c r="Q429" s="609"/>
      <c r="R429" s="612"/>
      <c r="S429" s="611"/>
      <c r="T429" s="609"/>
      <c r="U429" s="612"/>
      <c r="V429" s="611"/>
      <c r="W429" s="609"/>
      <c r="X429" s="612"/>
      <c r="Y429" s="611"/>
      <c r="Z429" s="609"/>
      <c r="AA429" s="612"/>
      <c r="AB429" s="611"/>
      <c r="AC429" s="609"/>
      <c r="AD429" s="612"/>
      <c r="AE429" s="611"/>
      <c r="AF429" s="609"/>
      <c r="AG429" s="612"/>
      <c r="AH429" s="611"/>
      <c r="AI429" s="609"/>
      <c r="AJ429" s="612"/>
      <c r="AK429" s="611"/>
      <c r="AL429" s="609"/>
      <c r="AM429" s="612"/>
      <c r="AN429" s="611"/>
      <c r="AO429" s="609"/>
      <c r="AP429" s="35"/>
      <c r="AQ429" s="35"/>
      <c r="AR429" s="35"/>
      <c r="AS429" s="35"/>
      <c r="AT429" s="35"/>
      <c r="AU429" s="35"/>
      <c r="AV429" s="35"/>
      <c r="AW429" s="35"/>
      <c r="AX429" s="35"/>
      <c r="AY429" s="35"/>
      <c r="AZ429" s="35"/>
      <c r="BA429" s="35"/>
      <c r="BB429" s="35"/>
      <c r="BC429" s="35"/>
      <c r="BD429" s="35"/>
      <c r="BE429" s="35"/>
      <c r="BF429" s="35"/>
      <c r="BG429" s="35"/>
      <c r="BH429" s="35"/>
      <c r="BI429" s="35"/>
    </row>
    <row r="430" spans="1:61" ht="15.75" customHeight="1">
      <c r="A430" s="36" t="str">
        <f t="shared" si="9"/>
        <v>[...]</v>
      </c>
      <c r="B430" s="646" t="s">
        <v>55</v>
      </c>
      <c r="C430" s="612"/>
      <c r="D430" s="611"/>
      <c r="E430" s="609"/>
      <c r="F430" s="612"/>
      <c r="G430" s="611"/>
      <c r="H430" s="609"/>
      <c r="I430" s="612"/>
      <c r="J430" s="611"/>
      <c r="K430" s="609"/>
      <c r="L430" s="612"/>
      <c r="M430" s="611"/>
      <c r="N430" s="609"/>
      <c r="O430" s="612"/>
      <c r="P430" s="611"/>
      <c r="Q430" s="609"/>
      <c r="R430" s="612"/>
      <c r="S430" s="611"/>
      <c r="T430" s="609"/>
      <c r="U430" s="612"/>
      <c r="V430" s="611"/>
      <c r="W430" s="609"/>
      <c r="X430" s="612"/>
      <c r="Y430" s="611"/>
      <c r="Z430" s="609"/>
      <c r="AA430" s="612"/>
      <c r="AB430" s="611"/>
      <c r="AC430" s="609"/>
      <c r="AD430" s="612"/>
      <c r="AE430" s="611"/>
      <c r="AF430" s="609"/>
      <c r="AG430" s="612"/>
      <c r="AH430" s="611"/>
      <c r="AI430" s="609"/>
      <c r="AJ430" s="612"/>
      <c r="AK430" s="611"/>
      <c r="AL430" s="609"/>
      <c r="AM430" s="612"/>
      <c r="AN430" s="611"/>
      <c r="AO430" s="609"/>
      <c r="AP430" s="35"/>
      <c r="AQ430" s="35"/>
      <c r="AR430" s="35"/>
      <c r="AS430" s="35"/>
      <c r="AT430" s="35"/>
      <c r="AU430" s="35"/>
      <c r="AV430" s="35"/>
      <c r="AW430" s="35"/>
      <c r="AX430" s="35"/>
      <c r="AY430" s="35"/>
      <c r="AZ430" s="35"/>
      <c r="BA430" s="35"/>
      <c r="BB430" s="35"/>
      <c r="BC430" s="35"/>
      <c r="BD430" s="35"/>
      <c r="BE430" s="35"/>
      <c r="BF430" s="35"/>
      <c r="BG430" s="35"/>
      <c r="BH430" s="35"/>
      <c r="BI430" s="35"/>
    </row>
    <row r="431" spans="1:61" ht="15.75" customHeight="1">
      <c r="A431" s="36" t="str">
        <f t="shared" si="9"/>
        <v>Salaires en absences</v>
      </c>
      <c r="B431" s="615" t="s">
        <v>120</v>
      </c>
      <c r="C431" s="615"/>
      <c r="D431" s="617"/>
      <c r="E431" s="603"/>
      <c r="F431" s="615"/>
      <c r="G431" s="614"/>
      <c r="H431" s="603"/>
      <c r="I431" s="615"/>
      <c r="J431" s="614"/>
      <c r="K431" s="603"/>
      <c r="L431" s="615"/>
      <c r="M431" s="614"/>
      <c r="N431" s="603"/>
      <c r="O431" s="615"/>
      <c r="P431" s="614"/>
      <c r="Q431" s="603"/>
      <c r="R431" s="615"/>
      <c r="S431" s="614"/>
      <c r="T431" s="603"/>
      <c r="U431" s="615"/>
      <c r="V431" s="614"/>
      <c r="W431" s="603"/>
      <c r="X431" s="615"/>
      <c r="Y431" s="614"/>
      <c r="Z431" s="603"/>
      <c r="AA431" s="615"/>
      <c r="AB431" s="614"/>
      <c r="AC431" s="603"/>
      <c r="AD431" s="615"/>
      <c r="AE431" s="614"/>
      <c r="AF431" s="603"/>
      <c r="AG431" s="615"/>
      <c r="AH431" s="614"/>
      <c r="AI431" s="603"/>
      <c r="AJ431" s="615"/>
      <c r="AK431" s="614"/>
      <c r="AL431" s="603"/>
      <c r="AM431" s="615"/>
      <c r="AN431" s="614"/>
      <c r="AO431" s="603"/>
      <c r="AP431" s="35"/>
      <c r="AQ431" s="35"/>
      <c r="AR431" s="35"/>
      <c r="AS431" s="35"/>
      <c r="AT431" s="35"/>
      <c r="AU431" s="35"/>
      <c r="AV431" s="35"/>
      <c r="AW431" s="35"/>
      <c r="AX431" s="35"/>
      <c r="AY431" s="35"/>
      <c r="AZ431" s="35"/>
      <c r="BA431" s="35"/>
      <c r="BB431" s="35"/>
      <c r="BC431" s="35"/>
      <c r="BD431" s="35"/>
      <c r="BE431" s="35"/>
      <c r="BF431" s="35"/>
      <c r="BG431" s="35"/>
      <c r="BH431" s="35"/>
      <c r="BI431" s="35"/>
    </row>
    <row r="432" spans="1:61" ht="15.75" customHeight="1">
      <c r="A432" s="36" t="str">
        <f t="shared" si="9"/>
        <v>Déduction à la source</v>
      </c>
      <c r="B432" s="612" t="s">
        <v>121</v>
      </c>
      <c r="C432" s="612"/>
      <c r="D432" s="618"/>
      <c r="E432" s="609"/>
      <c r="F432" s="612"/>
      <c r="G432" s="611"/>
      <c r="H432" s="609"/>
      <c r="I432" s="612"/>
      <c r="J432" s="611"/>
      <c r="K432" s="609"/>
      <c r="L432" s="612"/>
      <c r="M432" s="611"/>
      <c r="N432" s="609"/>
      <c r="O432" s="612"/>
      <c r="P432" s="611"/>
      <c r="Q432" s="609"/>
      <c r="R432" s="612"/>
      <c r="S432" s="611"/>
      <c r="T432" s="609"/>
      <c r="U432" s="612"/>
      <c r="V432" s="611"/>
      <c r="W432" s="609"/>
      <c r="X432" s="612"/>
      <c r="Y432" s="611"/>
      <c r="Z432" s="609"/>
      <c r="AA432" s="612"/>
      <c r="AB432" s="611"/>
      <c r="AC432" s="609"/>
      <c r="AD432" s="612"/>
      <c r="AE432" s="611"/>
      <c r="AF432" s="609"/>
      <c r="AG432" s="612"/>
      <c r="AH432" s="611"/>
      <c r="AI432" s="609"/>
      <c r="AJ432" s="612"/>
      <c r="AK432" s="611"/>
      <c r="AL432" s="609"/>
      <c r="AM432" s="612"/>
      <c r="AN432" s="611"/>
      <c r="AO432" s="609"/>
      <c r="AP432" s="35"/>
      <c r="AQ432" s="35"/>
      <c r="AR432" s="35"/>
      <c r="AS432" s="35"/>
      <c r="AT432" s="35"/>
      <c r="AU432" s="35"/>
      <c r="AV432" s="35"/>
      <c r="AW432" s="35"/>
      <c r="AX432" s="35"/>
      <c r="AY432" s="35"/>
      <c r="AZ432" s="35"/>
      <c r="BA432" s="35"/>
      <c r="BB432" s="35"/>
      <c r="BC432" s="35"/>
      <c r="BD432" s="35"/>
      <c r="BE432" s="35"/>
      <c r="BF432" s="35"/>
      <c r="BG432" s="35"/>
      <c r="BH432" s="35"/>
      <c r="BI432" s="35"/>
    </row>
    <row r="433" spans="1:61" ht="15.75" customHeight="1">
      <c r="A433" s="36" t="str">
        <f t="shared" si="9"/>
        <v>Bénéfices marginaux</v>
      </c>
      <c r="B433" s="836" t="s">
        <v>122</v>
      </c>
      <c r="C433" s="612"/>
      <c r="D433" s="618"/>
      <c r="E433" s="609"/>
      <c r="F433" s="612"/>
      <c r="G433" s="611"/>
      <c r="H433" s="609"/>
      <c r="I433" s="612"/>
      <c r="J433" s="611"/>
      <c r="K433" s="609"/>
      <c r="L433" s="612"/>
      <c r="M433" s="611"/>
      <c r="N433" s="609"/>
      <c r="O433" s="612"/>
      <c r="P433" s="611"/>
      <c r="Q433" s="609"/>
      <c r="R433" s="612"/>
      <c r="S433" s="611"/>
      <c r="T433" s="609"/>
      <c r="U433" s="612"/>
      <c r="V433" s="611"/>
      <c r="W433" s="609"/>
      <c r="X433" s="612"/>
      <c r="Y433" s="611"/>
      <c r="Z433" s="609"/>
      <c r="AA433" s="612"/>
      <c r="AB433" s="611"/>
      <c r="AC433" s="609"/>
      <c r="AD433" s="612"/>
      <c r="AE433" s="611"/>
      <c r="AF433" s="609"/>
      <c r="AG433" s="612"/>
      <c r="AH433" s="611"/>
      <c r="AI433" s="609"/>
      <c r="AJ433" s="612"/>
      <c r="AK433" s="611"/>
      <c r="AL433" s="609"/>
      <c r="AM433" s="612"/>
      <c r="AN433" s="611"/>
      <c r="AO433" s="609"/>
      <c r="AP433" s="35"/>
      <c r="AQ433" s="35"/>
      <c r="AR433" s="35"/>
      <c r="AS433" s="35"/>
      <c r="AT433" s="35"/>
      <c r="AU433" s="35"/>
      <c r="AV433" s="35"/>
      <c r="AW433" s="35"/>
      <c r="AX433" s="35"/>
      <c r="AY433" s="35"/>
      <c r="AZ433" s="35"/>
      <c r="BA433" s="35"/>
      <c r="BB433" s="35"/>
      <c r="BC433" s="35"/>
      <c r="BD433" s="35"/>
      <c r="BE433" s="35"/>
      <c r="BF433" s="35"/>
      <c r="BG433" s="35"/>
      <c r="BH433" s="35"/>
      <c r="BI433" s="35"/>
    </row>
    <row r="434" spans="1:61" ht="15.75" customHeight="1">
      <c r="A434" s="36" t="str">
        <f t="shared" si="9"/>
        <v>Csst</v>
      </c>
      <c r="B434" s="612" t="s">
        <v>123</v>
      </c>
      <c r="C434" s="612"/>
      <c r="D434" s="618"/>
      <c r="E434" s="609"/>
      <c r="F434" s="612"/>
      <c r="G434" s="611"/>
      <c r="H434" s="609"/>
      <c r="I434" s="612"/>
      <c r="J434" s="611"/>
      <c r="K434" s="609"/>
      <c r="L434" s="612"/>
      <c r="M434" s="611"/>
      <c r="N434" s="609"/>
      <c r="O434" s="612"/>
      <c r="P434" s="611"/>
      <c r="Q434" s="609"/>
      <c r="R434" s="612"/>
      <c r="S434" s="611"/>
      <c r="T434" s="609"/>
      <c r="U434" s="612"/>
      <c r="V434" s="611"/>
      <c r="W434" s="609"/>
      <c r="X434" s="612"/>
      <c r="Y434" s="611"/>
      <c r="Z434" s="609"/>
      <c r="AA434" s="612"/>
      <c r="AB434" s="611"/>
      <c r="AC434" s="609"/>
      <c r="AD434" s="612"/>
      <c r="AE434" s="611"/>
      <c r="AF434" s="609"/>
      <c r="AG434" s="612"/>
      <c r="AH434" s="611"/>
      <c r="AI434" s="609"/>
      <c r="AJ434" s="612"/>
      <c r="AK434" s="611"/>
      <c r="AL434" s="609"/>
      <c r="AM434" s="612"/>
      <c r="AN434" s="611"/>
      <c r="AO434" s="609"/>
      <c r="AP434" s="35"/>
      <c r="AQ434" s="35"/>
      <c r="AR434" s="35"/>
      <c r="AS434" s="35"/>
      <c r="AT434" s="35"/>
      <c r="AU434" s="35"/>
      <c r="AV434" s="35"/>
      <c r="AW434" s="35"/>
      <c r="AX434" s="35"/>
      <c r="AY434" s="35"/>
      <c r="AZ434" s="35"/>
      <c r="BA434" s="35"/>
      <c r="BB434" s="35"/>
      <c r="BC434" s="35"/>
      <c r="BD434" s="35"/>
      <c r="BE434" s="35"/>
      <c r="BF434" s="35"/>
      <c r="BG434" s="35"/>
      <c r="BH434" s="35"/>
      <c r="BI434" s="35"/>
    </row>
    <row r="435" spans="1:61" ht="15.75" customHeight="1">
      <c r="A435" s="36" t="str">
        <f t="shared" si="9"/>
        <v>[...]</v>
      </c>
      <c r="B435" s="646" t="s">
        <v>55</v>
      </c>
      <c r="C435" s="612"/>
      <c r="D435" s="611"/>
      <c r="E435" s="609"/>
      <c r="F435" s="612"/>
      <c r="G435" s="611"/>
      <c r="H435" s="609"/>
      <c r="I435" s="612"/>
      <c r="J435" s="611"/>
      <c r="K435" s="609"/>
      <c r="L435" s="612"/>
      <c r="M435" s="611"/>
      <c r="N435" s="609"/>
      <c r="O435" s="612"/>
      <c r="P435" s="611"/>
      <c r="Q435" s="609"/>
      <c r="R435" s="612"/>
      <c r="S435" s="611"/>
      <c r="T435" s="609"/>
      <c r="U435" s="612"/>
      <c r="V435" s="611"/>
      <c r="W435" s="609"/>
      <c r="X435" s="612"/>
      <c r="Y435" s="611"/>
      <c r="Z435" s="609"/>
      <c r="AA435" s="612"/>
      <c r="AB435" s="611"/>
      <c r="AC435" s="609"/>
      <c r="AD435" s="612"/>
      <c r="AE435" s="611"/>
      <c r="AF435" s="609"/>
      <c r="AG435" s="612"/>
      <c r="AH435" s="611"/>
      <c r="AI435" s="609"/>
      <c r="AJ435" s="612"/>
      <c r="AK435" s="611"/>
      <c r="AL435" s="609"/>
      <c r="AM435" s="612"/>
      <c r="AN435" s="611"/>
      <c r="AO435" s="609"/>
      <c r="AP435" s="35"/>
      <c r="AQ435" s="35"/>
      <c r="AR435" s="35"/>
      <c r="AS435" s="35"/>
      <c r="AT435" s="35"/>
      <c r="AU435" s="35"/>
      <c r="AV435" s="35"/>
      <c r="AW435" s="35"/>
      <c r="AX435" s="35"/>
      <c r="AY435" s="35"/>
      <c r="AZ435" s="35"/>
      <c r="BA435" s="35"/>
      <c r="BB435" s="35"/>
      <c r="BC435" s="35"/>
      <c r="BD435" s="35"/>
      <c r="BE435" s="35"/>
      <c r="BF435" s="35"/>
      <c r="BG435" s="35"/>
      <c r="BH435" s="35"/>
      <c r="BI435" s="35"/>
    </row>
    <row r="436" spans="1:61" ht="15.75" customHeight="1">
      <c r="A436" s="36" t="str">
        <f t="shared" si="9"/>
        <v>TOTAL PERSONNEL</v>
      </c>
      <c r="B436" s="831" t="s">
        <v>124</v>
      </c>
      <c r="C436" s="832"/>
      <c r="D436" s="837"/>
      <c r="E436" s="834"/>
      <c r="F436" s="832"/>
      <c r="G436" s="837"/>
      <c r="H436" s="834"/>
      <c r="I436" s="832"/>
      <c r="J436" s="837"/>
      <c r="K436" s="834"/>
      <c r="L436" s="832"/>
      <c r="M436" s="837"/>
      <c r="N436" s="834"/>
      <c r="O436" s="832"/>
      <c r="P436" s="837"/>
      <c r="Q436" s="834"/>
      <c r="R436" s="832"/>
      <c r="S436" s="837"/>
      <c r="T436" s="834"/>
      <c r="U436" s="832"/>
      <c r="V436" s="837"/>
      <c r="W436" s="834"/>
      <c r="X436" s="832"/>
      <c r="Y436" s="837"/>
      <c r="Z436" s="834"/>
      <c r="AA436" s="832"/>
      <c r="AB436" s="837"/>
      <c r="AC436" s="834"/>
      <c r="AD436" s="832"/>
      <c r="AE436" s="837"/>
      <c r="AF436" s="834"/>
      <c r="AG436" s="832"/>
      <c r="AH436" s="837"/>
      <c r="AI436" s="834"/>
      <c r="AJ436" s="832"/>
      <c r="AK436" s="837"/>
      <c r="AL436" s="834"/>
      <c r="AM436" s="832"/>
      <c r="AN436" s="837"/>
      <c r="AO436" s="834"/>
      <c r="AP436" s="35"/>
      <c r="AQ436" s="35"/>
      <c r="AR436" s="35"/>
      <c r="AS436" s="35"/>
      <c r="AT436" s="35"/>
      <c r="AU436" s="35"/>
      <c r="AV436" s="35"/>
      <c r="AW436" s="35"/>
      <c r="AX436" s="35"/>
      <c r="AY436" s="35"/>
      <c r="AZ436" s="35"/>
      <c r="BA436" s="35"/>
      <c r="BB436" s="35"/>
      <c r="BC436" s="35"/>
      <c r="BD436" s="35"/>
      <c r="BE436" s="35"/>
      <c r="BF436" s="35"/>
      <c r="BG436" s="35"/>
      <c r="BH436" s="35"/>
      <c r="BI436" s="35"/>
    </row>
    <row r="437" spans="1:61" ht="15.75" customHeight="1">
      <c r="A437" s="36" t="str">
        <f t="shared" si="9"/>
        <v>Publicité 2</v>
      </c>
      <c r="B437" s="838" t="s">
        <v>125</v>
      </c>
      <c r="C437" s="838"/>
      <c r="D437" s="839"/>
      <c r="E437" s="840"/>
      <c r="F437" s="838"/>
      <c r="G437" s="839"/>
      <c r="H437" s="840"/>
      <c r="I437" s="838"/>
      <c r="J437" s="839"/>
      <c r="K437" s="840"/>
      <c r="L437" s="838"/>
      <c r="M437" s="839"/>
      <c r="N437" s="840"/>
      <c r="O437" s="838"/>
      <c r="P437" s="839"/>
      <c r="Q437" s="840"/>
      <c r="R437" s="838"/>
      <c r="S437" s="839"/>
      <c r="T437" s="840"/>
      <c r="U437" s="838"/>
      <c r="V437" s="839"/>
      <c r="W437" s="840"/>
      <c r="X437" s="838"/>
      <c r="Y437" s="839"/>
      <c r="Z437" s="840"/>
      <c r="AA437" s="838"/>
      <c r="AB437" s="839"/>
      <c r="AC437" s="840"/>
      <c r="AD437" s="838"/>
      <c r="AE437" s="839"/>
      <c r="AF437" s="840"/>
      <c r="AG437" s="838"/>
      <c r="AH437" s="839"/>
      <c r="AI437" s="840"/>
      <c r="AJ437" s="838"/>
      <c r="AK437" s="839"/>
      <c r="AL437" s="840"/>
      <c r="AM437" s="838"/>
      <c r="AN437" s="839"/>
      <c r="AO437" s="840"/>
      <c r="AP437" s="35"/>
      <c r="AQ437" s="35"/>
      <c r="AR437" s="35"/>
      <c r="AS437" s="35"/>
      <c r="AT437" s="35"/>
      <c r="AU437" s="35"/>
      <c r="AV437" s="35"/>
      <c r="AW437" s="35"/>
      <c r="AX437" s="35"/>
      <c r="AY437" s="35"/>
      <c r="AZ437" s="35"/>
      <c r="BA437" s="35"/>
      <c r="BB437" s="35"/>
      <c r="BC437" s="35"/>
      <c r="BD437" s="35"/>
      <c r="BE437" s="35"/>
      <c r="BF437" s="35"/>
      <c r="BG437" s="35"/>
      <c r="BH437" s="35"/>
      <c r="BI437" s="35"/>
    </row>
    <row r="438" spans="1:61" ht="15.75" customHeight="1">
      <c r="A438" s="36" t="str">
        <f t="shared" si="9"/>
        <v>Service gratuit 2</v>
      </c>
      <c r="B438" s="612" t="s">
        <v>126</v>
      </c>
      <c r="C438" s="612"/>
      <c r="D438" s="611"/>
      <c r="E438" s="609"/>
      <c r="F438" s="612"/>
      <c r="G438" s="611"/>
      <c r="H438" s="609"/>
      <c r="I438" s="612"/>
      <c r="J438" s="611"/>
      <c r="K438" s="609"/>
      <c r="L438" s="612"/>
      <c r="M438" s="611"/>
      <c r="N438" s="609"/>
      <c r="O438" s="612"/>
      <c r="P438" s="611"/>
      <c r="Q438" s="609"/>
      <c r="R438" s="612"/>
      <c r="S438" s="611"/>
      <c r="T438" s="609"/>
      <c r="U438" s="612"/>
      <c r="V438" s="611"/>
      <c r="W438" s="609"/>
      <c r="X438" s="612"/>
      <c r="Y438" s="611"/>
      <c r="Z438" s="609"/>
      <c r="AA438" s="612"/>
      <c r="AB438" s="611"/>
      <c r="AC438" s="609"/>
      <c r="AD438" s="612"/>
      <c r="AE438" s="611"/>
      <c r="AF438" s="609"/>
      <c r="AG438" s="612"/>
      <c r="AH438" s="611"/>
      <c r="AI438" s="609"/>
      <c r="AJ438" s="612"/>
      <c r="AK438" s="611"/>
      <c r="AL438" s="609"/>
      <c r="AM438" s="612"/>
      <c r="AN438" s="611"/>
      <c r="AO438" s="609"/>
      <c r="AP438" s="35"/>
      <c r="AQ438" s="35"/>
      <c r="AR438" s="35"/>
      <c r="AS438" s="35"/>
      <c r="AT438" s="35"/>
      <c r="AU438" s="35"/>
      <c r="AV438" s="35"/>
      <c r="AW438" s="35"/>
      <c r="AX438" s="35"/>
      <c r="AY438" s="35"/>
      <c r="AZ438" s="35"/>
      <c r="BA438" s="35"/>
      <c r="BB438" s="35"/>
      <c r="BC438" s="35"/>
      <c r="BD438" s="35"/>
      <c r="BE438" s="35"/>
      <c r="BF438" s="35"/>
      <c r="BG438" s="35"/>
      <c r="BH438" s="35"/>
      <c r="BI438" s="35"/>
    </row>
    <row r="439" spans="1:61" ht="15.75" customHeight="1">
      <c r="A439" s="36" t="str">
        <f t="shared" si="9"/>
        <v>Frais véhicules de cie</v>
      </c>
      <c r="B439" s="615" t="s">
        <v>127</v>
      </c>
      <c r="C439" s="615"/>
      <c r="D439" s="614"/>
      <c r="E439" s="603"/>
      <c r="F439" s="615"/>
      <c r="G439" s="614"/>
      <c r="H439" s="603"/>
      <c r="I439" s="615"/>
      <c r="J439" s="614"/>
      <c r="K439" s="603"/>
      <c r="L439" s="615"/>
      <c r="M439" s="614"/>
      <c r="N439" s="603"/>
      <c r="O439" s="615"/>
      <c r="P439" s="614"/>
      <c r="Q439" s="603"/>
      <c r="R439" s="615"/>
      <c r="S439" s="614"/>
      <c r="T439" s="603"/>
      <c r="U439" s="615"/>
      <c r="V439" s="614"/>
      <c r="W439" s="603"/>
      <c r="X439" s="615"/>
      <c r="Y439" s="614"/>
      <c r="Z439" s="603"/>
      <c r="AA439" s="615"/>
      <c r="AB439" s="614"/>
      <c r="AC439" s="603"/>
      <c r="AD439" s="615"/>
      <c r="AE439" s="614"/>
      <c r="AF439" s="603"/>
      <c r="AG439" s="615"/>
      <c r="AH439" s="614"/>
      <c r="AI439" s="603"/>
      <c r="AJ439" s="615"/>
      <c r="AK439" s="614"/>
      <c r="AL439" s="603"/>
      <c r="AM439" s="615"/>
      <c r="AN439" s="614"/>
      <c r="AO439" s="603"/>
      <c r="AP439" s="35"/>
      <c r="AQ439" s="35"/>
      <c r="AR439" s="35"/>
      <c r="AS439" s="35"/>
      <c r="AT439" s="35"/>
      <c r="AU439" s="35"/>
      <c r="AV439" s="35"/>
      <c r="AW439" s="35"/>
      <c r="AX439" s="35"/>
      <c r="AY439" s="35"/>
      <c r="AZ439" s="35"/>
      <c r="BA439" s="35"/>
      <c r="BB439" s="35"/>
      <c r="BC439" s="35"/>
      <c r="BD439" s="35"/>
      <c r="BE439" s="35"/>
      <c r="BF439" s="35"/>
      <c r="BG439" s="35"/>
      <c r="BH439" s="35"/>
      <c r="BI439" s="35"/>
    </row>
    <row r="440" spans="1:61" ht="15.75" customHeight="1">
      <c r="A440" s="36" t="str">
        <f t="shared" si="9"/>
        <v>Informatique</v>
      </c>
      <c r="B440" s="612" t="s">
        <v>128</v>
      </c>
      <c r="C440" s="612"/>
      <c r="D440" s="611"/>
      <c r="E440" s="609"/>
      <c r="F440" s="612"/>
      <c r="G440" s="611"/>
      <c r="H440" s="609"/>
      <c r="I440" s="612"/>
      <c r="J440" s="611"/>
      <c r="K440" s="609"/>
      <c r="L440" s="612"/>
      <c r="M440" s="611"/>
      <c r="N440" s="609"/>
      <c r="O440" s="612"/>
      <c r="P440" s="611"/>
      <c r="Q440" s="609"/>
      <c r="R440" s="612"/>
      <c r="S440" s="611"/>
      <c r="T440" s="609"/>
      <c r="U440" s="612"/>
      <c r="V440" s="611"/>
      <c r="W440" s="609"/>
      <c r="X440" s="612"/>
      <c r="Y440" s="611"/>
      <c r="Z440" s="609"/>
      <c r="AA440" s="612"/>
      <c r="AB440" s="611"/>
      <c r="AC440" s="609"/>
      <c r="AD440" s="612"/>
      <c r="AE440" s="611"/>
      <c r="AF440" s="609"/>
      <c r="AG440" s="612"/>
      <c r="AH440" s="611"/>
      <c r="AI440" s="609"/>
      <c r="AJ440" s="612"/>
      <c r="AK440" s="611"/>
      <c r="AL440" s="609"/>
      <c r="AM440" s="612"/>
      <c r="AN440" s="611"/>
      <c r="AO440" s="609"/>
      <c r="AP440" s="35"/>
      <c r="AQ440" s="35"/>
      <c r="AR440" s="35"/>
      <c r="AS440" s="35"/>
      <c r="AT440" s="35"/>
      <c r="AU440" s="35"/>
      <c r="AV440" s="35"/>
      <c r="AW440" s="35"/>
      <c r="AX440" s="35"/>
      <c r="AY440" s="35"/>
      <c r="AZ440" s="35"/>
      <c r="BA440" s="35"/>
      <c r="BB440" s="35"/>
      <c r="BC440" s="35"/>
      <c r="BD440" s="35"/>
      <c r="BE440" s="35"/>
      <c r="BF440" s="35"/>
      <c r="BG440" s="35"/>
      <c r="BH440" s="35"/>
      <c r="BI440" s="35"/>
    </row>
    <row r="441" spans="1:61" ht="15.75" customHeight="1">
      <c r="A441" s="36" t="str">
        <f t="shared" si="9"/>
        <v>Frais de déplacement</v>
      </c>
      <c r="B441" s="612" t="s">
        <v>129</v>
      </c>
      <c r="C441" s="612"/>
      <c r="D441" s="611"/>
      <c r="E441" s="609"/>
      <c r="F441" s="612"/>
      <c r="G441" s="611"/>
      <c r="H441" s="609"/>
      <c r="I441" s="612"/>
      <c r="J441" s="611"/>
      <c r="K441" s="609"/>
      <c r="L441" s="612"/>
      <c r="M441" s="611"/>
      <c r="N441" s="609"/>
      <c r="O441" s="612"/>
      <c r="P441" s="611"/>
      <c r="Q441" s="609"/>
      <c r="R441" s="612"/>
      <c r="S441" s="611"/>
      <c r="T441" s="609"/>
      <c r="U441" s="612"/>
      <c r="V441" s="611"/>
      <c r="W441" s="609"/>
      <c r="X441" s="612"/>
      <c r="Y441" s="611"/>
      <c r="Z441" s="609"/>
      <c r="AA441" s="612"/>
      <c r="AB441" s="611"/>
      <c r="AC441" s="609"/>
      <c r="AD441" s="612"/>
      <c r="AE441" s="611"/>
      <c r="AF441" s="609"/>
      <c r="AG441" s="612"/>
      <c r="AH441" s="611"/>
      <c r="AI441" s="609"/>
      <c r="AJ441" s="612"/>
      <c r="AK441" s="611"/>
      <c r="AL441" s="609"/>
      <c r="AM441" s="612"/>
      <c r="AN441" s="611"/>
      <c r="AO441" s="609"/>
      <c r="AP441" s="35"/>
      <c r="AQ441" s="35"/>
      <c r="AR441" s="35"/>
      <c r="AS441" s="35"/>
      <c r="AT441" s="35"/>
      <c r="AU441" s="35"/>
      <c r="AV441" s="35"/>
      <c r="AW441" s="35"/>
      <c r="AX441" s="35"/>
      <c r="AY441" s="35"/>
      <c r="AZ441" s="35"/>
      <c r="BA441" s="35"/>
      <c r="BB441" s="35"/>
      <c r="BC441" s="35"/>
      <c r="BD441" s="35"/>
      <c r="BE441" s="35"/>
      <c r="BF441" s="35"/>
      <c r="BG441" s="35"/>
      <c r="BH441" s="35"/>
      <c r="BI441" s="35"/>
    </row>
    <row r="442" spans="1:61" ht="15.75" customHeight="1">
      <c r="A442" s="36" t="str">
        <f t="shared" si="9"/>
        <v>Services extérieurs</v>
      </c>
      <c r="B442" s="612" t="s">
        <v>130</v>
      </c>
      <c r="C442" s="612"/>
      <c r="D442" s="611"/>
      <c r="E442" s="609"/>
      <c r="F442" s="612"/>
      <c r="G442" s="611"/>
      <c r="H442" s="609"/>
      <c r="I442" s="612"/>
      <c r="J442" s="611"/>
      <c r="K442" s="609"/>
      <c r="L442" s="612"/>
      <c r="M442" s="611"/>
      <c r="N442" s="609"/>
      <c r="O442" s="612"/>
      <c r="P442" s="611"/>
      <c r="Q442" s="609"/>
      <c r="R442" s="612"/>
      <c r="S442" s="611"/>
      <c r="T442" s="609"/>
      <c r="U442" s="612"/>
      <c r="V442" s="611"/>
      <c r="W442" s="609"/>
      <c r="X442" s="612"/>
      <c r="Y442" s="611"/>
      <c r="Z442" s="609"/>
      <c r="AA442" s="612"/>
      <c r="AB442" s="611"/>
      <c r="AC442" s="609"/>
      <c r="AD442" s="612"/>
      <c r="AE442" s="611"/>
      <c r="AF442" s="609"/>
      <c r="AG442" s="612"/>
      <c r="AH442" s="611"/>
      <c r="AI442" s="609"/>
      <c r="AJ442" s="612"/>
      <c r="AK442" s="611"/>
      <c r="AL442" s="609"/>
      <c r="AM442" s="612"/>
      <c r="AN442" s="611"/>
      <c r="AO442" s="609"/>
      <c r="AP442" s="35"/>
      <c r="AQ442" s="35"/>
      <c r="AR442" s="35"/>
      <c r="AS442" s="35"/>
      <c r="AT442" s="35"/>
      <c r="AU442" s="35"/>
      <c r="AV442" s="35"/>
      <c r="AW442" s="35"/>
      <c r="AX442" s="35"/>
      <c r="AY442" s="35"/>
      <c r="AZ442" s="35"/>
      <c r="BA442" s="35"/>
      <c r="BB442" s="35"/>
      <c r="BC442" s="35"/>
      <c r="BD442" s="35"/>
      <c r="BE442" s="35"/>
      <c r="BF442" s="35"/>
      <c r="BG442" s="35"/>
      <c r="BH442" s="35"/>
      <c r="BI442" s="35"/>
    </row>
    <row r="443" spans="1:61" ht="15.75" customHeight="1">
      <c r="A443" s="36"/>
      <c r="B443" s="507" t="s">
        <v>483</v>
      </c>
      <c r="C443" s="612"/>
      <c r="D443" s="611"/>
      <c r="E443" s="609"/>
      <c r="F443" s="612"/>
      <c r="G443" s="611"/>
      <c r="H443" s="609"/>
      <c r="I443" s="612"/>
      <c r="J443" s="611"/>
      <c r="K443" s="609"/>
      <c r="L443" s="612"/>
      <c r="M443" s="611"/>
      <c r="N443" s="609"/>
      <c r="O443" s="612"/>
      <c r="P443" s="611"/>
      <c r="Q443" s="609"/>
      <c r="R443" s="612"/>
      <c r="S443" s="611"/>
      <c r="T443" s="609"/>
      <c r="U443" s="612"/>
      <c r="V443" s="611"/>
      <c r="W443" s="609"/>
      <c r="X443" s="612"/>
      <c r="Y443" s="611"/>
      <c r="Z443" s="609"/>
      <c r="AA443" s="612"/>
      <c r="AB443" s="611"/>
      <c r="AC443" s="609"/>
      <c r="AD443" s="612"/>
      <c r="AE443" s="611"/>
      <c r="AF443" s="609"/>
      <c r="AG443" s="612"/>
      <c r="AH443" s="611"/>
      <c r="AI443" s="609"/>
      <c r="AJ443" s="612"/>
      <c r="AK443" s="611"/>
      <c r="AL443" s="609"/>
      <c r="AM443" s="612"/>
      <c r="AN443" s="611"/>
      <c r="AO443" s="609"/>
      <c r="AP443" s="35"/>
      <c r="AQ443" s="35"/>
      <c r="AR443" s="35"/>
      <c r="AS443" s="35"/>
      <c r="AT443" s="35"/>
      <c r="AU443" s="35"/>
      <c r="AV443" s="35"/>
      <c r="AW443" s="35"/>
      <c r="AX443" s="35"/>
      <c r="AY443" s="35"/>
      <c r="AZ443" s="35"/>
      <c r="BA443" s="35"/>
      <c r="BB443" s="35"/>
      <c r="BC443" s="35"/>
      <c r="BD443" s="35"/>
      <c r="BE443" s="35"/>
      <c r="BF443" s="35"/>
      <c r="BG443" s="35"/>
      <c r="BH443" s="35"/>
      <c r="BI443" s="35"/>
    </row>
    <row r="444" spans="1:61" ht="15.75" customHeight="1">
      <c r="A444" s="36" t="str">
        <f t="shared" ref="A444:A486" si="10">B444</f>
        <v>Fournitures autres</v>
      </c>
      <c r="B444" s="838" t="s">
        <v>131</v>
      </c>
      <c r="C444" s="838"/>
      <c r="D444" s="839"/>
      <c r="E444" s="840"/>
      <c r="F444" s="838"/>
      <c r="G444" s="839"/>
      <c r="H444" s="840"/>
      <c r="I444" s="838"/>
      <c r="J444" s="839"/>
      <c r="K444" s="840"/>
      <c r="L444" s="838"/>
      <c r="M444" s="839"/>
      <c r="N444" s="840"/>
      <c r="O444" s="838"/>
      <c r="P444" s="839"/>
      <c r="Q444" s="840"/>
      <c r="R444" s="838"/>
      <c r="S444" s="839"/>
      <c r="T444" s="840"/>
      <c r="U444" s="838"/>
      <c r="V444" s="839"/>
      <c r="W444" s="840"/>
      <c r="X444" s="838"/>
      <c r="Y444" s="839"/>
      <c r="Z444" s="840"/>
      <c r="AA444" s="838"/>
      <c r="AB444" s="839"/>
      <c r="AC444" s="840"/>
      <c r="AD444" s="838"/>
      <c r="AE444" s="839"/>
      <c r="AF444" s="840"/>
      <c r="AG444" s="838"/>
      <c r="AH444" s="839"/>
      <c r="AI444" s="840"/>
      <c r="AJ444" s="838"/>
      <c r="AK444" s="839"/>
      <c r="AL444" s="840"/>
      <c r="AM444" s="838"/>
      <c r="AN444" s="839"/>
      <c r="AO444" s="840"/>
      <c r="AP444" s="35"/>
      <c r="AQ444" s="35"/>
      <c r="AR444" s="35"/>
      <c r="AS444" s="35"/>
      <c r="AT444" s="35"/>
      <c r="AU444" s="35"/>
      <c r="AV444" s="35"/>
      <c r="AW444" s="35"/>
      <c r="AX444" s="35"/>
      <c r="AY444" s="35"/>
      <c r="AZ444" s="35"/>
      <c r="BA444" s="35"/>
      <c r="BB444" s="35"/>
      <c r="BC444" s="35"/>
      <c r="BD444" s="35"/>
      <c r="BE444" s="35"/>
      <c r="BF444" s="35"/>
      <c r="BG444" s="35"/>
      <c r="BH444" s="35"/>
      <c r="BI444" s="35"/>
    </row>
    <row r="445" spans="1:61" ht="15.75" customHeight="1">
      <c r="A445" s="36" t="str">
        <f t="shared" si="10"/>
        <v>Uniformes</v>
      </c>
      <c r="B445" s="612" t="s">
        <v>132</v>
      </c>
      <c r="C445" s="612"/>
      <c r="D445" s="611"/>
      <c r="E445" s="609"/>
      <c r="F445" s="612"/>
      <c r="G445" s="611"/>
      <c r="H445" s="609"/>
      <c r="I445" s="612"/>
      <c r="J445" s="611"/>
      <c r="K445" s="609"/>
      <c r="L445" s="612"/>
      <c r="M445" s="611"/>
      <c r="N445" s="609"/>
      <c r="O445" s="612"/>
      <c r="P445" s="611"/>
      <c r="Q445" s="609"/>
      <c r="R445" s="612"/>
      <c r="S445" s="611"/>
      <c r="T445" s="609"/>
      <c r="U445" s="612"/>
      <c r="V445" s="611"/>
      <c r="W445" s="609"/>
      <c r="X445" s="612"/>
      <c r="Y445" s="611"/>
      <c r="Z445" s="609"/>
      <c r="AA445" s="612"/>
      <c r="AB445" s="611"/>
      <c r="AC445" s="609"/>
      <c r="AD445" s="612"/>
      <c r="AE445" s="611"/>
      <c r="AF445" s="609"/>
      <c r="AG445" s="612"/>
      <c r="AH445" s="611"/>
      <c r="AI445" s="609"/>
      <c r="AJ445" s="612"/>
      <c r="AK445" s="611"/>
      <c r="AL445" s="609"/>
      <c r="AM445" s="612"/>
      <c r="AN445" s="611"/>
      <c r="AO445" s="609"/>
      <c r="AP445" s="35"/>
      <c r="AQ445" s="35"/>
      <c r="AR445" s="35"/>
      <c r="AS445" s="35"/>
      <c r="AT445" s="35"/>
      <c r="AU445" s="35"/>
      <c r="AV445" s="35"/>
      <c r="AW445" s="35"/>
      <c r="AX445" s="35"/>
      <c r="AY445" s="35"/>
      <c r="AZ445" s="35"/>
      <c r="BA445" s="35"/>
      <c r="BB445" s="35"/>
      <c r="BC445" s="35"/>
      <c r="BD445" s="35"/>
      <c r="BE445" s="35"/>
      <c r="BF445" s="35"/>
      <c r="BG445" s="35"/>
      <c r="BH445" s="35"/>
      <c r="BI445" s="35"/>
    </row>
    <row r="446" spans="1:61" ht="15.75" customHeight="1">
      <c r="A446" s="36" t="str">
        <f t="shared" si="10"/>
        <v>Papeterie</v>
      </c>
      <c r="B446" s="612" t="s">
        <v>133</v>
      </c>
      <c r="C446" s="612"/>
      <c r="D446" s="611"/>
      <c r="E446" s="609"/>
      <c r="F446" s="612"/>
      <c r="G446" s="611"/>
      <c r="H446" s="609"/>
      <c r="I446" s="612"/>
      <c r="J446" s="611"/>
      <c r="K446" s="609"/>
      <c r="L446" s="612"/>
      <c r="M446" s="611"/>
      <c r="N446" s="609"/>
      <c r="O446" s="612"/>
      <c r="P446" s="611"/>
      <c r="Q446" s="609"/>
      <c r="R446" s="612"/>
      <c r="S446" s="611"/>
      <c r="T446" s="609"/>
      <c r="U446" s="612"/>
      <c r="V446" s="611"/>
      <c r="W446" s="609"/>
      <c r="X446" s="612"/>
      <c r="Y446" s="611"/>
      <c r="Z446" s="609"/>
      <c r="AA446" s="612"/>
      <c r="AB446" s="611"/>
      <c r="AC446" s="609"/>
      <c r="AD446" s="612"/>
      <c r="AE446" s="611"/>
      <c r="AF446" s="609"/>
      <c r="AG446" s="612"/>
      <c r="AH446" s="611"/>
      <c r="AI446" s="609"/>
      <c r="AJ446" s="612"/>
      <c r="AK446" s="611"/>
      <c r="AL446" s="609"/>
      <c r="AM446" s="612"/>
      <c r="AN446" s="611"/>
      <c r="AO446" s="609"/>
      <c r="AP446" s="35"/>
      <c r="AQ446" s="35"/>
      <c r="AR446" s="35"/>
      <c r="AS446" s="35"/>
      <c r="AT446" s="35"/>
      <c r="AU446" s="35"/>
      <c r="AV446" s="35"/>
      <c r="AW446" s="35"/>
      <c r="AX446" s="35"/>
      <c r="AY446" s="35"/>
      <c r="AZ446" s="35"/>
      <c r="BA446" s="35"/>
      <c r="BB446" s="35"/>
      <c r="BC446" s="35"/>
      <c r="BD446" s="35"/>
      <c r="BE446" s="35"/>
      <c r="BF446" s="35"/>
      <c r="BG446" s="35"/>
      <c r="BH446" s="35"/>
      <c r="BI446" s="35"/>
    </row>
    <row r="447" spans="1:61" ht="15.75" customHeight="1">
      <c r="A447" s="36" t="str">
        <f t="shared" si="10"/>
        <v>Téléphone</v>
      </c>
      <c r="B447" s="612" t="s">
        <v>134</v>
      </c>
      <c r="C447" s="612"/>
      <c r="D447" s="611"/>
      <c r="E447" s="609"/>
      <c r="F447" s="612"/>
      <c r="G447" s="611"/>
      <c r="H447" s="609"/>
      <c r="I447" s="612"/>
      <c r="J447" s="611"/>
      <c r="K447" s="609"/>
      <c r="L447" s="612"/>
      <c r="M447" s="611"/>
      <c r="N447" s="609"/>
      <c r="O447" s="612"/>
      <c r="P447" s="611"/>
      <c r="Q447" s="609"/>
      <c r="R447" s="612"/>
      <c r="S447" s="611"/>
      <c r="T447" s="609"/>
      <c r="U447" s="612"/>
      <c r="V447" s="611"/>
      <c r="W447" s="609"/>
      <c r="X447" s="612"/>
      <c r="Y447" s="611"/>
      <c r="Z447" s="609"/>
      <c r="AA447" s="612"/>
      <c r="AB447" s="611"/>
      <c r="AC447" s="609"/>
      <c r="AD447" s="612"/>
      <c r="AE447" s="611"/>
      <c r="AF447" s="609"/>
      <c r="AG447" s="612"/>
      <c r="AH447" s="611"/>
      <c r="AI447" s="609"/>
      <c r="AJ447" s="612"/>
      <c r="AK447" s="611"/>
      <c r="AL447" s="609"/>
      <c r="AM447" s="612"/>
      <c r="AN447" s="611"/>
      <c r="AO447" s="609"/>
      <c r="AP447" s="35"/>
      <c r="AQ447" s="35"/>
      <c r="AR447" s="35"/>
      <c r="AS447" s="35"/>
      <c r="AT447" s="35"/>
      <c r="AU447" s="35"/>
      <c r="AV447" s="35"/>
      <c r="AW447" s="35"/>
      <c r="AX447" s="35"/>
      <c r="AY447" s="35"/>
      <c r="AZ447" s="35"/>
      <c r="BA447" s="35"/>
      <c r="BB447" s="35"/>
      <c r="BC447" s="35"/>
      <c r="BD447" s="35"/>
      <c r="BE447" s="35"/>
      <c r="BF447" s="35"/>
      <c r="BG447" s="35"/>
      <c r="BH447" s="35"/>
      <c r="BI447" s="35"/>
    </row>
    <row r="448" spans="1:61" ht="15.75" customHeight="1">
      <c r="A448" s="36" t="str">
        <f t="shared" si="10"/>
        <v>Frais postaux</v>
      </c>
      <c r="B448" s="612" t="s">
        <v>135</v>
      </c>
      <c r="C448" s="612"/>
      <c r="D448" s="611"/>
      <c r="E448" s="609"/>
      <c r="F448" s="612"/>
      <c r="G448" s="611"/>
      <c r="H448" s="609"/>
      <c r="I448" s="612"/>
      <c r="J448" s="611"/>
      <c r="K448" s="609"/>
      <c r="L448" s="612"/>
      <c r="M448" s="611"/>
      <c r="N448" s="609"/>
      <c r="O448" s="612"/>
      <c r="P448" s="611"/>
      <c r="Q448" s="609"/>
      <c r="R448" s="612"/>
      <c r="S448" s="611"/>
      <c r="T448" s="609"/>
      <c r="U448" s="612"/>
      <c r="V448" s="611"/>
      <c r="W448" s="609"/>
      <c r="X448" s="612"/>
      <c r="Y448" s="611"/>
      <c r="Z448" s="609"/>
      <c r="AA448" s="612"/>
      <c r="AB448" s="611"/>
      <c r="AC448" s="609"/>
      <c r="AD448" s="612"/>
      <c r="AE448" s="611"/>
      <c r="AF448" s="609"/>
      <c r="AG448" s="612"/>
      <c r="AH448" s="611"/>
      <c r="AI448" s="609"/>
      <c r="AJ448" s="612"/>
      <c r="AK448" s="611"/>
      <c r="AL448" s="609"/>
      <c r="AM448" s="612"/>
      <c r="AN448" s="611"/>
      <c r="AO448" s="609"/>
      <c r="AP448" s="35"/>
      <c r="AQ448" s="35"/>
      <c r="AR448" s="35"/>
      <c r="AS448" s="35"/>
      <c r="AT448" s="35"/>
      <c r="AU448" s="35"/>
      <c r="AV448" s="35"/>
      <c r="AW448" s="35"/>
      <c r="AX448" s="35"/>
      <c r="AY448" s="35"/>
      <c r="AZ448" s="35"/>
      <c r="BA448" s="35"/>
      <c r="BB448" s="35"/>
      <c r="BC448" s="35"/>
      <c r="BD448" s="35"/>
      <c r="BE448" s="35"/>
      <c r="BF448" s="35"/>
      <c r="BG448" s="35"/>
      <c r="BH448" s="35"/>
      <c r="BI448" s="35"/>
    </row>
    <row r="449" spans="1:61" ht="15.75" customHeight="1">
      <c r="A449" s="36" t="str">
        <f t="shared" si="10"/>
        <v>Divers</v>
      </c>
      <c r="B449" s="612" t="s">
        <v>136</v>
      </c>
      <c r="C449" s="612"/>
      <c r="D449" s="611"/>
      <c r="E449" s="609"/>
      <c r="F449" s="612"/>
      <c r="G449" s="611"/>
      <c r="H449" s="609"/>
      <c r="I449" s="612"/>
      <c r="J449" s="611"/>
      <c r="K449" s="609"/>
      <c r="L449" s="612"/>
      <c r="M449" s="611"/>
      <c r="N449" s="609"/>
      <c r="O449" s="612"/>
      <c r="P449" s="611"/>
      <c r="Q449" s="609"/>
      <c r="R449" s="612"/>
      <c r="S449" s="611"/>
      <c r="T449" s="609"/>
      <c r="U449" s="612"/>
      <c r="V449" s="611"/>
      <c r="W449" s="609"/>
      <c r="X449" s="612"/>
      <c r="Y449" s="611"/>
      <c r="Z449" s="609"/>
      <c r="AA449" s="612"/>
      <c r="AB449" s="611"/>
      <c r="AC449" s="609"/>
      <c r="AD449" s="612"/>
      <c r="AE449" s="611"/>
      <c r="AF449" s="609"/>
      <c r="AG449" s="612"/>
      <c r="AH449" s="611"/>
      <c r="AI449" s="609"/>
      <c r="AJ449" s="612"/>
      <c r="AK449" s="611"/>
      <c r="AL449" s="609"/>
      <c r="AM449" s="612"/>
      <c r="AN449" s="611"/>
      <c r="AO449" s="609"/>
      <c r="AP449" s="35"/>
      <c r="AQ449" s="35"/>
      <c r="AR449" s="35"/>
      <c r="AS449" s="35"/>
      <c r="AT449" s="35"/>
      <c r="AU449" s="35"/>
      <c r="AV449" s="35"/>
      <c r="AW449" s="35"/>
      <c r="AX449" s="35"/>
      <c r="AY449" s="35"/>
      <c r="AZ449" s="35"/>
      <c r="BA449" s="35"/>
      <c r="BB449" s="35"/>
      <c r="BC449" s="35"/>
      <c r="BD449" s="35"/>
      <c r="BE449" s="35"/>
      <c r="BF449" s="35"/>
      <c r="BG449" s="35"/>
      <c r="BH449" s="35"/>
      <c r="BI449" s="35"/>
    </row>
    <row r="450" spans="1:61" ht="15.75" customHeight="1">
      <c r="A450" s="36" t="str">
        <f t="shared" si="10"/>
        <v>Formation</v>
      </c>
      <c r="B450" s="612" t="s">
        <v>137</v>
      </c>
      <c r="C450" s="612"/>
      <c r="D450" s="611"/>
      <c r="E450" s="609"/>
      <c r="F450" s="612"/>
      <c r="G450" s="611"/>
      <c r="H450" s="609"/>
      <c r="I450" s="612"/>
      <c r="J450" s="611"/>
      <c r="K450" s="609"/>
      <c r="L450" s="612"/>
      <c r="M450" s="611"/>
      <c r="N450" s="609"/>
      <c r="O450" s="612"/>
      <c r="P450" s="611"/>
      <c r="Q450" s="609"/>
      <c r="R450" s="612"/>
      <c r="S450" s="611"/>
      <c r="T450" s="609"/>
      <c r="U450" s="612"/>
      <c r="V450" s="611"/>
      <c r="W450" s="609"/>
      <c r="X450" s="612"/>
      <c r="Y450" s="611"/>
      <c r="Z450" s="609"/>
      <c r="AA450" s="612"/>
      <c r="AB450" s="611"/>
      <c r="AC450" s="609"/>
      <c r="AD450" s="612"/>
      <c r="AE450" s="611"/>
      <c r="AF450" s="609"/>
      <c r="AG450" s="612"/>
      <c r="AH450" s="611"/>
      <c r="AI450" s="609"/>
      <c r="AJ450" s="612"/>
      <c r="AK450" s="611"/>
      <c r="AL450" s="609"/>
      <c r="AM450" s="612"/>
      <c r="AN450" s="611"/>
      <c r="AO450" s="609"/>
      <c r="AP450" s="35"/>
      <c r="AQ450" s="35"/>
      <c r="AR450" s="35"/>
      <c r="AS450" s="35"/>
      <c r="AT450" s="35"/>
      <c r="AU450" s="35"/>
      <c r="AV450" s="35"/>
      <c r="AW450" s="35"/>
      <c r="AX450" s="35"/>
      <c r="AY450" s="35"/>
      <c r="AZ450" s="35"/>
      <c r="BA450" s="35"/>
      <c r="BB450" s="35"/>
      <c r="BC450" s="35"/>
      <c r="BD450" s="35"/>
      <c r="BE450" s="35"/>
      <c r="BF450" s="35"/>
      <c r="BG450" s="35"/>
      <c r="BH450" s="35"/>
      <c r="BI450" s="35"/>
    </row>
    <row r="451" spans="1:61" ht="15.75" customHeight="1">
      <c r="A451" s="36" t="str">
        <f t="shared" si="10"/>
        <v>Frais bancaires</v>
      </c>
      <c r="B451" s="612" t="s">
        <v>138</v>
      </c>
      <c r="C451" s="612"/>
      <c r="D451" s="611"/>
      <c r="E451" s="609"/>
      <c r="F451" s="612"/>
      <c r="G451" s="611"/>
      <c r="H451" s="609"/>
      <c r="I451" s="612"/>
      <c r="J451" s="611"/>
      <c r="K451" s="609"/>
      <c r="L451" s="612"/>
      <c r="M451" s="611"/>
      <c r="N451" s="609"/>
      <c r="O451" s="612"/>
      <c r="P451" s="611"/>
      <c r="Q451" s="609"/>
      <c r="R451" s="612"/>
      <c r="S451" s="611"/>
      <c r="T451" s="609"/>
      <c r="U451" s="612"/>
      <c r="V451" s="611"/>
      <c r="W451" s="609"/>
      <c r="X451" s="612"/>
      <c r="Y451" s="611"/>
      <c r="Z451" s="609"/>
      <c r="AA451" s="612"/>
      <c r="AB451" s="611"/>
      <c r="AC451" s="609"/>
      <c r="AD451" s="612"/>
      <c r="AE451" s="611"/>
      <c r="AF451" s="609"/>
      <c r="AG451" s="612"/>
      <c r="AH451" s="611"/>
      <c r="AI451" s="609"/>
      <c r="AJ451" s="612"/>
      <c r="AK451" s="611"/>
      <c r="AL451" s="609"/>
      <c r="AM451" s="612"/>
      <c r="AN451" s="611"/>
      <c r="AO451" s="609"/>
      <c r="AP451" s="35"/>
      <c r="AQ451" s="35"/>
      <c r="AR451" s="35"/>
      <c r="AS451" s="35"/>
      <c r="AT451" s="35"/>
      <c r="AU451" s="35"/>
      <c r="AV451" s="35"/>
      <c r="AW451" s="35"/>
      <c r="AX451" s="35"/>
      <c r="AY451" s="35"/>
      <c r="AZ451" s="35"/>
      <c r="BA451" s="35"/>
      <c r="BB451" s="35"/>
      <c r="BC451" s="35"/>
      <c r="BD451" s="35"/>
      <c r="BE451" s="35"/>
      <c r="BF451" s="35"/>
      <c r="BG451" s="35"/>
      <c r="BH451" s="35"/>
      <c r="BI451" s="35"/>
    </row>
    <row r="452" spans="1:61" ht="15.75" customHeight="1">
      <c r="A452" s="36" t="str">
        <f t="shared" si="10"/>
        <v>[...]</v>
      </c>
      <c r="B452" s="612" t="s">
        <v>55</v>
      </c>
      <c r="C452" s="612"/>
      <c r="D452" s="611"/>
      <c r="E452" s="609"/>
      <c r="F452" s="612"/>
      <c r="G452" s="611"/>
      <c r="H452" s="609"/>
      <c r="I452" s="612"/>
      <c r="J452" s="611"/>
      <c r="K452" s="609"/>
      <c r="L452" s="612"/>
      <c r="M452" s="611"/>
      <c r="N452" s="609"/>
      <c r="O452" s="612"/>
      <c r="P452" s="611"/>
      <c r="Q452" s="609"/>
      <c r="R452" s="612"/>
      <c r="S452" s="611"/>
      <c r="T452" s="609"/>
      <c r="U452" s="612"/>
      <c r="V452" s="611"/>
      <c r="W452" s="609"/>
      <c r="X452" s="612"/>
      <c r="Y452" s="611"/>
      <c r="Z452" s="609"/>
      <c r="AA452" s="612"/>
      <c r="AB452" s="611"/>
      <c r="AC452" s="609"/>
      <c r="AD452" s="612"/>
      <c r="AE452" s="611"/>
      <c r="AF452" s="609"/>
      <c r="AG452" s="612"/>
      <c r="AH452" s="611"/>
      <c r="AI452" s="609"/>
      <c r="AJ452" s="612"/>
      <c r="AK452" s="611"/>
      <c r="AL452" s="609"/>
      <c r="AM452" s="612"/>
      <c r="AN452" s="611"/>
      <c r="AO452" s="609"/>
      <c r="AP452" s="35"/>
      <c r="AQ452" s="35"/>
      <c r="AR452" s="35"/>
      <c r="AS452" s="35"/>
      <c r="AT452" s="35"/>
      <c r="AU452" s="35"/>
      <c r="AV452" s="35"/>
      <c r="AW452" s="35"/>
      <c r="AX452" s="35"/>
      <c r="AY452" s="35"/>
      <c r="AZ452" s="35"/>
      <c r="BA452" s="35"/>
      <c r="BB452" s="35"/>
      <c r="BC452" s="35"/>
      <c r="BD452" s="35"/>
      <c r="BE452" s="35"/>
      <c r="BF452" s="35"/>
      <c r="BG452" s="35"/>
      <c r="BH452" s="35"/>
      <c r="BI452" s="35"/>
    </row>
    <row r="453" spans="1:61" ht="15.75" customHeight="1">
      <c r="A453" s="36" t="str">
        <f t="shared" si="10"/>
        <v>[...]</v>
      </c>
      <c r="B453" s="612" t="s">
        <v>55</v>
      </c>
      <c r="C453" s="612"/>
      <c r="D453" s="611"/>
      <c r="E453" s="609"/>
      <c r="F453" s="612"/>
      <c r="G453" s="611"/>
      <c r="H453" s="609"/>
      <c r="I453" s="612"/>
      <c r="J453" s="611"/>
      <c r="K453" s="609"/>
      <c r="L453" s="612"/>
      <c r="M453" s="611"/>
      <c r="N453" s="609"/>
      <c r="O453" s="612"/>
      <c r="P453" s="611"/>
      <c r="Q453" s="609"/>
      <c r="R453" s="612"/>
      <c r="S453" s="611"/>
      <c r="T453" s="609"/>
      <c r="U453" s="612"/>
      <c r="V453" s="611"/>
      <c r="W453" s="609"/>
      <c r="X453" s="612"/>
      <c r="Y453" s="611"/>
      <c r="Z453" s="609"/>
      <c r="AA453" s="612"/>
      <c r="AB453" s="611"/>
      <c r="AC453" s="609"/>
      <c r="AD453" s="612"/>
      <c r="AE453" s="611"/>
      <c r="AF453" s="609"/>
      <c r="AG453" s="612"/>
      <c r="AH453" s="611"/>
      <c r="AI453" s="609"/>
      <c r="AJ453" s="612"/>
      <c r="AK453" s="611"/>
      <c r="AL453" s="609"/>
      <c r="AM453" s="612"/>
      <c r="AN453" s="611"/>
      <c r="AO453" s="609"/>
      <c r="AP453" s="35"/>
      <c r="AQ453" s="35"/>
      <c r="AR453" s="35"/>
      <c r="AS453" s="35"/>
      <c r="AT453" s="35"/>
      <c r="AU453" s="35"/>
      <c r="AV453" s="35"/>
      <c r="AW453" s="35"/>
      <c r="AX453" s="35"/>
      <c r="AY453" s="35"/>
      <c r="AZ453" s="35"/>
      <c r="BA453" s="35"/>
      <c r="BB453" s="35"/>
      <c r="BC453" s="35"/>
      <c r="BD453" s="35"/>
      <c r="BE453" s="35"/>
      <c r="BF453" s="35"/>
      <c r="BG453" s="35"/>
      <c r="BH453" s="35"/>
      <c r="BI453" s="35"/>
    </row>
    <row r="454" spans="1:61" ht="15.75" customHeight="1">
      <c r="A454" s="36" t="str">
        <f t="shared" si="10"/>
        <v>[...]</v>
      </c>
      <c r="B454" s="612" t="s">
        <v>55</v>
      </c>
      <c r="C454" s="612"/>
      <c r="D454" s="611"/>
      <c r="E454" s="609"/>
      <c r="F454" s="612"/>
      <c r="G454" s="611"/>
      <c r="H454" s="609"/>
      <c r="I454" s="612"/>
      <c r="J454" s="611"/>
      <c r="K454" s="609"/>
      <c r="L454" s="612"/>
      <c r="M454" s="611"/>
      <c r="N454" s="609"/>
      <c r="O454" s="612"/>
      <c r="P454" s="611"/>
      <c r="Q454" s="609"/>
      <c r="R454" s="612"/>
      <c r="S454" s="611"/>
      <c r="T454" s="609"/>
      <c r="U454" s="612"/>
      <c r="V454" s="611"/>
      <c r="W454" s="609"/>
      <c r="X454" s="612"/>
      <c r="Y454" s="611"/>
      <c r="Z454" s="609"/>
      <c r="AA454" s="612"/>
      <c r="AB454" s="611"/>
      <c r="AC454" s="609"/>
      <c r="AD454" s="612"/>
      <c r="AE454" s="611"/>
      <c r="AF454" s="609"/>
      <c r="AG454" s="612"/>
      <c r="AH454" s="611"/>
      <c r="AI454" s="609"/>
      <c r="AJ454" s="612"/>
      <c r="AK454" s="611"/>
      <c r="AL454" s="609"/>
      <c r="AM454" s="612"/>
      <c r="AN454" s="611"/>
      <c r="AO454" s="609"/>
      <c r="AP454" s="35"/>
      <c r="AQ454" s="35"/>
      <c r="AR454" s="35"/>
      <c r="AS454" s="35"/>
      <c r="AT454" s="35"/>
      <c r="AU454" s="35"/>
      <c r="AV454" s="35"/>
      <c r="AW454" s="35"/>
      <c r="AX454" s="35"/>
      <c r="AY454" s="35"/>
      <c r="AZ454" s="35"/>
      <c r="BA454" s="35"/>
      <c r="BB454" s="35"/>
      <c r="BC454" s="35"/>
      <c r="BD454" s="35"/>
      <c r="BE454" s="35"/>
      <c r="BF454" s="35"/>
      <c r="BG454" s="35"/>
      <c r="BH454" s="35"/>
      <c r="BI454" s="35"/>
    </row>
    <row r="455" spans="1:61" ht="15.75" customHeight="1">
      <c r="A455" s="36" t="str">
        <f t="shared" si="10"/>
        <v>TOTAL SEMI-FIXES</v>
      </c>
      <c r="B455" s="831" t="s">
        <v>139</v>
      </c>
      <c r="C455" s="832"/>
      <c r="D455" s="835"/>
      <c r="E455" s="834"/>
      <c r="F455" s="832"/>
      <c r="G455" s="835"/>
      <c r="H455" s="834"/>
      <c r="I455" s="832"/>
      <c r="J455" s="835"/>
      <c r="K455" s="834"/>
      <c r="L455" s="832"/>
      <c r="M455" s="835"/>
      <c r="N455" s="834"/>
      <c r="O455" s="832"/>
      <c r="P455" s="835"/>
      <c r="Q455" s="834"/>
      <c r="R455" s="832"/>
      <c r="S455" s="835"/>
      <c r="T455" s="834"/>
      <c r="U455" s="832"/>
      <c r="V455" s="835"/>
      <c r="W455" s="834"/>
      <c r="X455" s="832"/>
      <c r="Y455" s="835"/>
      <c r="Z455" s="834"/>
      <c r="AA455" s="832"/>
      <c r="AB455" s="835"/>
      <c r="AC455" s="834"/>
      <c r="AD455" s="832"/>
      <c r="AE455" s="835"/>
      <c r="AF455" s="834"/>
      <c r="AG455" s="832"/>
      <c r="AH455" s="835"/>
      <c r="AI455" s="834"/>
      <c r="AJ455" s="832"/>
      <c r="AK455" s="835"/>
      <c r="AL455" s="834"/>
      <c r="AM455" s="832"/>
      <c r="AN455" s="835"/>
      <c r="AO455" s="834"/>
      <c r="AP455" s="35"/>
      <c r="AQ455" s="35"/>
      <c r="AR455" s="35"/>
      <c r="AS455" s="35"/>
      <c r="AT455" s="35"/>
      <c r="AU455" s="35"/>
      <c r="AV455" s="35"/>
      <c r="AW455" s="35"/>
      <c r="AX455" s="35"/>
      <c r="AY455" s="35"/>
      <c r="AZ455" s="35"/>
      <c r="BA455" s="35"/>
      <c r="BB455" s="35"/>
      <c r="BC455" s="35"/>
      <c r="BD455" s="35"/>
      <c r="BE455" s="35"/>
      <c r="BF455" s="35"/>
      <c r="BG455" s="35"/>
      <c r="BH455" s="35"/>
      <c r="BI455" s="35"/>
    </row>
    <row r="456" spans="1:61" ht="15.75" customHeight="1">
      <c r="A456" s="36" t="str">
        <f t="shared" si="10"/>
        <v>Loyer</v>
      </c>
      <c r="B456" s="612" t="s">
        <v>201</v>
      </c>
      <c r="C456" s="612"/>
      <c r="D456" s="611"/>
      <c r="E456" s="609"/>
      <c r="F456" s="612"/>
      <c r="G456" s="611"/>
      <c r="H456" s="616"/>
      <c r="I456" s="612"/>
      <c r="J456" s="611"/>
      <c r="K456" s="616"/>
      <c r="L456" s="612"/>
      <c r="M456" s="611"/>
      <c r="N456" s="616"/>
      <c r="O456" s="612"/>
      <c r="P456" s="611"/>
      <c r="Q456" s="616"/>
      <c r="R456" s="612"/>
      <c r="S456" s="611"/>
      <c r="T456" s="616"/>
      <c r="U456" s="612"/>
      <c r="V456" s="611"/>
      <c r="W456" s="616"/>
      <c r="X456" s="612"/>
      <c r="Y456" s="611"/>
      <c r="Z456" s="616"/>
      <c r="AA456" s="612"/>
      <c r="AB456" s="611"/>
      <c r="AC456" s="616"/>
      <c r="AD456" s="612"/>
      <c r="AE456" s="611"/>
      <c r="AF456" s="616"/>
      <c r="AG456" s="612"/>
      <c r="AH456" s="611"/>
      <c r="AI456" s="616"/>
      <c r="AJ456" s="612"/>
      <c r="AK456" s="611"/>
      <c r="AL456" s="616"/>
      <c r="AM456" s="612"/>
      <c r="AN456" s="611"/>
      <c r="AO456" s="616"/>
      <c r="AP456" s="35"/>
      <c r="AQ456" s="35"/>
      <c r="AR456" s="35"/>
      <c r="AS456" s="35"/>
      <c r="AT456" s="35"/>
      <c r="AU456" s="35"/>
      <c r="AV456" s="35"/>
      <c r="AW456" s="35"/>
      <c r="AX456" s="35"/>
      <c r="AY456" s="35"/>
      <c r="AZ456" s="35"/>
      <c r="BA456" s="35"/>
      <c r="BB456" s="35"/>
      <c r="BC456" s="35"/>
      <c r="BD456" s="35"/>
      <c r="BE456" s="35"/>
      <c r="BF456" s="35"/>
      <c r="BG456" s="35"/>
      <c r="BH456" s="35"/>
      <c r="BI456" s="35"/>
    </row>
    <row r="457" spans="1:61" ht="15.75" customHeight="1">
      <c r="A457" s="36" t="str">
        <f t="shared" si="10"/>
        <v>Taxes foncières</v>
      </c>
      <c r="B457" s="612" t="s">
        <v>202</v>
      </c>
      <c r="C457" s="612"/>
      <c r="D457" s="611"/>
      <c r="E457" s="609"/>
      <c r="F457" s="612"/>
      <c r="G457" s="611"/>
      <c r="H457" s="616"/>
      <c r="I457" s="612"/>
      <c r="J457" s="611"/>
      <c r="K457" s="616"/>
      <c r="L457" s="612"/>
      <c r="M457" s="611"/>
      <c r="N457" s="616"/>
      <c r="O457" s="612"/>
      <c r="P457" s="611"/>
      <c r="Q457" s="616"/>
      <c r="R457" s="612"/>
      <c r="S457" s="611"/>
      <c r="T457" s="616"/>
      <c r="U457" s="612"/>
      <c r="V457" s="611"/>
      <c r="W457" s="616"/>
      <c r="X457" s="612"/>
      <c r="Y457" s="611"/>
      <c r="Z457" s="616"/>
      <c r="AA457" s="612"/>
      <c r="AB457" s="611"/>
      <c r="AC457" s="616"/>
      <c r="AD457" s="612"/>
      <c r="AE457" s="611"/>
      <c r="AF457" s="616"/>
      <c r="AG457" s="612"/>
      <c r="AH457" s="611"/>
      <c r="AI457" s="616"/>
      <c r="AJ457" s="612"/>
      <c r="AK457" s="611"/>
      <c r="AL457" s="616"/>
      <c r="AM457" s="612"/>
      <c r="AN457" s="611"/>
      <c r="AO457" s="616"/>
      <c r="AP457" s="35"/>
      <c r="AQ457" s="35"/>
      <c r="AR457" s="35"/>
      <c r="AS457" s="35"/>
      <c r="AT457" s="35"/>
      <c r="AU457" s="35"/>
      <c r="AV457" s="35"/>
      <c r="AW457" s="35"/>
      <c r="AX457" s="35"/>
      <c r="AY457" s="35"/>
      <c r="AZ457" s="35"/>
      <c r="BA457" s="35"/>
      <c r="BB457" s="35"/>
      <c r="BC457" s="35"/>
      <c r="BD457" s="35"/>
      <c r="BE457" s="35"/>
      <c r="BF457" s="35"/>
      <c r="BG457" s="35"/>
      <c r="BH457" s="35"/>
      <c r="BI457" s="35"/>
    </row>
    <row r="458" spans="1:61" ht="15.75" customHeight="1">
      <c r="A458" s="36" t="str">
        <f t="shared" si="10"/>
        <v>Taxes d`affaires</v>
      </c>
      <c r="B458" s="615" t="s">
        <v>203</v>
      </c>
      <c r="C458" s="615"/>
      <c r="D458" s="614"/>
      <c r="E458" s="603"/>
      <c r="F458" s="615"/>
      <c r="G458" s="614"/>
      <c r="H458" s="622"/>
      <c r="I458" s="615"/>
      <c r="J458" s="614"/>
      <c r="K458" s="622"/>
      <c r="L458" s="615"/>
      <c r="M458" s="614"/>
      <c r="N458" s="622"/>
      <c r="O458" s="615"/>
      <c r="P458" s="614"/>
      <c r="Q458" s="622"/>
      <c r="R458" s="615"/>
      <c r="S458" s="614"/>
      <c r="T458" s="622"/>
      <c r="U458" s="615"/>
      <c r="V458" s="614"/>
      <c r="W458" s="622"/>
      <c r="X458" s="615"/>
      <c r="Y458" s="614"/>
      <c r="Z458" s="622"/>
      <c r="AA458" s="615"/>
      <c r="AB458" s="614"/>
      <c r="AC458" s="622"/>
      <c r="AD458" s="615"/>
      <c r="AE458" s="614"/>
      <c r="AF458" s="622"/>
      <c r="AG458" s="615"/>
      <c r="AH458" s="614"/>
      <c r="AI458" s="622"/>
      <c r="AJ458" s="615"/>
      <c r="AK458" s="614"/>
      <c r="AL458" s="622"/>
      <c r="AM458" s="615"/>
      <c r="AN458" s="614"/>
      <c r="AO458" s="622"/>
      <c r="AP458" s="35"/>
      <c r="AQ458" s="35"/>
      <c r="AR458" s="35"/>
      <c r="AS458" s="35"/>
      <c r="AT458" s="35"/>
      <c r="AU458" s="35"/>
      <c r="AV458" s="35"/>
      <c r="AW458" s="35"/>
      <c r="AX458" s="35"/>
      <c r="AY458" s="35"/>
      <c r="AZ458" s="35"/>
      <c r="BA458" s="35"/>
      <c r="BB458" s="35"/>
      <c r="BC458" s="35"/>
      <c r="BD458" s="35"/>
      <c r="BE458" s="35"/>
      <c r="BF458" s="35"/>
      <c r="BG458" s="35"/>
      <c r="BH458" s="35"/>
      <c r="BI458" s="35"/>
    </row>
    <row r="459" spans="1:61" ht="15.75" customHeight="1">
      <c r="A459" s="36" t="str">
        <f t="shared" si="10"/>
        <v>Taxe sur le capital</v>
      </c>
      <c r="B459" s="612" t="s">
        <v>204</v>
      </c>
      <c r="C459" s="612"/>
      <c r="D459" s="611"/>
      <c r="E459" s="609"/>
      <c r="F459" s="612"/>
      <c r="G459" s="611"/>
      <c r="H459" s="616"/>
      <c r="I459" s="612"/>
      <c r="J459" s="611"/>
      <c r="K459" s="616"/>
      <c r="L459" s="612"/>
      <c r="M459" s="611"/>
      <c r="N459" s="616"/>
      <c r="O459" s="612"/>
      <c r="P459" s="611"/>
      <c r="Q459" s="616"/>
      <c r="R459" s="612"/>
      <c r="S459" s="611"/>
      <c r="T459" s="616"/>
      <c r="U459" s="612"/>
      <c r="V459" s="611"/>
      <c r="W459" s="616"/>
      <c r="X459" s="612"/>
      <c r="Y459" s="611"/>
      <c r="Z459" s="616"/>
      <c r="AA459" s="612"/>
      <c r="AB459" s="611"/>
      <c r="AC459" s="616"/>
      <c r="AD459" s="612"/>
      <c r="AE459" s="611"/>
      <c r="AF459" s="616"/>
      <c r="AG459" s="612"/>
      <c r="AH459" s="611"/>
      <c r="AI459" s="616"/>
      <c r="AJ459" s="612"/>
      <c r="AK459" s="611"/>
      <c r="AL459" s="616"/>
      <c r="AM459" s="612"/>
      <c r="AN459" s="611"/>
      <c r="AO459" s="616"/>
      <c r="AP459" s="35"/>
      <c r="AQ459" s="35"/>
      <c r="AR459" s="35"/>
      <c r="AS459" s="35"/>
      <c r="AT459" s="35"/>
      <c r="AU459" s="35"/>
      <c r="AV459" s="35"/>
      <c r="AW459" s="35"/>
      <c r="AX459" s="35"/>
      <c r="AY459" s="35"/>
      <c r="AZ459" s="35"/>
      <c r="BA459" s="35"/>
      <c r="BB459" s="35"/>
      <c r="BC459" s="35"/>
      <c r="BD459" s="35"/>
      <c r="BE459" s="35"/>
      <c r="BF459" s="35"/>
      <c r="BG459" s="35"/>
      <c r="BH459" s="35"/>
      <c r="BI459" s="35"/>
    </row>
    <row r="460" spans="1:61" ht="15.75" customHeight="1">
      <c r="A460" s="36" t="str">
        <f t="shared" si="10"/>
        <v>Assurances</v>
      </c>
      <c r="B460" s="615" t="s">
        <v>205</v>
      </c>
      <c r="C460" s="615"/>
      <c r="D460" s="614"/>
      <c r="E460" s="603"/>
      <c r="F460" s="615"/>
      <c r="G460" s="614"/>
      <c r="H460" s="622"/>
      <c r="I460" s="615"/>
      <c r="J460" s="614"/>
      <c r="K460" s="622"/>
      <c r="L460" s="615"/>
      <c r="M460" s="614"/>
      <c r="N460" s="622"/>
      <c r="O460" s="615"/>
      <c r="P460" s="614"/>
      <c r="Q460" s="622"/>
      <c r="R460" s="615"/>
      <c r="S460" s="614"/>
      <c r="T460" s="622"/>
      <c r="U460" s="615"/>
      <c r="V460" s="614"/>
      <c r="W460" s="622"/>
      <c r="X460" s="615"/>
      <c r="Y460" s="614"/>
      <c r="Z460" s="622"/>
      <c r="AA460" s="615"/>
      <c r="AB460" s="614"/>
      <c r="AC460" s="622"/>
      <c r="AD460" s="615"/>
      <c r="AE460" s="614"/>
      <c r="AF460" s="622"/>
      <c r="AG460" s="615"/>
      <c r="AH460" s="614"/>
      <c r="AI460" s="622"/>
      <c r="AJ460" s="615"/>
      <c r="AK460" s="614"/>
      <c r="AL460" s="622"/>
      <c r="AM460" s="615"/>
      <c r="AN460" s="614"/>
      <c r="AO460" s="622"/>
      <c r="AP460" s="35"/>
      <c r="AQ460" s="35"/>
      <c r="AR460" s="35"/>
      <c r="AS460" s="35"/>
      <c r="AT460" s="35"/>
      <c r="AU460" s="35"/>
      <c r="AV460" s="35"/>
      <c r="AW460" s="35"/>
      <c r="AX460" s="35"/>
      <c r="AY460" s="35"/>
      <c r="AZ460" s="35"/>
      <c r="BA460" s="35"/>
      <c r="BB460" s="35"/>
      <c r="BC460" s="35"/>
      <c r="BD460" s="35"/>
      <c r="BE460" s="35"/>
      <c r="BF460" s="35"/>
      <c r="BG460" s="35"/>
      <c r="BH460" s="35"/>
      <c r="BI460" s="35"/>
    </row>
    <row r="461" spans="1:61" ht="15.75" customHeight="1">
      <c r="A461" s="36" t="str">
        <f t="shared" si="10"/>
        <v>Chauffage, éclairage</v>
      </c>
      <c r="B461" s="612" t="s">
        <v>206</v>
      </c>
      <c r="C461" s="612"/>
      <c r="D461" s="611"/>
      <c r="E461" s="609"/>
      <c r="F461" s="612"/>
      <c r="G461" s="611"/>
      <c r="H461" s="616"/>
      <c r="I461" s="612"/>
      <c r="J461" s="611"/>
      <c r="K461" s="616"/>
      <c r="L461" s="612"/>
      <c r="M461" s="611"/>
      <c r="N461" s="616"/>
      <c r="O461" s="612"/>
      <c r="P461" s="611"/>
      <c r="Q461" s="616"/>
      <c r="R461" s="612"/>
      <c r="S461" s="611"/>
      <c r="T461" s="616"/>
      <c r="U461" s="612"/>
      <c r="V461" s="611"/>
      <c r="W461" s="616"/>
      <c r="X461" s="612"/>
      <c r="Y461" s="611"/>
      <c r="Z461" s="616"/>
      <c r="AA461" s="612"/>
      <c r="AB461" s="611"/>
      <c r="AC461" s="616"/>
      <c r="AD461" s="612"/>
      <c r="AE461" s="611"/>
      <c r="AF461" s="616"/>
      <c r="AG461" s="612"/>
      <c r="AH461" s="611"/>
      <c r="AI461" s="616"/>
      <c r="AJ461" s="612"/>
      <c r="AK461" s="611"/>
      <c r="AL461" s="616"/>
      <c r="AM461" s="612"/>
      <c r="AN461" s="611"/>
      <c r="AO461" s="616"/>
      <c r="AP461" s="35"/>
      <c r="AQ461" s="35"/>
      <c r="AR461" s="35"/>
      <c r="AS461" s="35"/>
      <c r="AT461" s="35"/>
      <c r="AU461" s="35"/>
      <c r="AV461" s="35"/>
      <c r="AW461" s="35"/>
      <c r="AX461" s="35"/>
      <c r="AY461" s="35"/>
      <c r="AZ461" s="35"/>
      <c r="BA461" s="35"/>
      <c r="BB461" s="35"/>
      <c r="BC461" s="35"/>
      <c r="BD461" s="35"/>
      <c r="BE461" s="35"/>
      <c r="BF461" s="35"/>
      <c r="BG461" s="35"/>
      <c r="BH461" s="35"/>
      <c r="BI461" s="35"/>
    </row>
    <row r="462" spans="1:61" ht="15.75" customHeight="1">
      <c r="A462" s="36" t="str">
        <f t="shared" si="10"/>
        <v>Honoraires</v>
      </c>
      <c r="B462" s="612" t="s">
        <v>207</v>
      </c>
      <c r="C462" s="612"/>
      <c r="D462" s="611"/>
      <c r="E462" s="609"/>
      <c r="F462" s="612"/>
      <c r="G462" s="611"/>
      <c r="H462" s="616"/>
      <c r="I462" s="612"/>
      <c r="J462" s="611"/>
      <c r="K462" s="616"/>
      <c r="L462" s="612"/>
      <c r="M462" s="611"/>
      <c r="N462" s="616"/>
      <c r="O462" s="612"/>
      <c r="P462" s="611"/>
      <c r="Q462" s="616"/>
      <c r="R462" s="612"/>
      <c r="S462" s="611"/>
      <c r="T462" s="616"/>
      <c r="U462" s="612"/>
      <c r="V462" s="611"/>
      <c r="W462" s="616"/>
      <c r="X462" s="612"/>
      <c r="Y462" s="611"/>
      <c r="Z462" s="616"/>
      <c r="AA462" s="612"/>
      <c r="AB462" s="611"/>
      <c r="AC462" s="616"/>
      <c r="AD462" s="612"/>
      <c r="AE462" s="611"/>
      <c r="AF462" s="616"/>
      <c r="AG462" s="612"/>
      <c r="AH462" s="611"/>
      <c r="AI462" s="616"/>
      <c r="AJ462" s="612"/>
      <c r="AK462" s="611"/>
      <c r="AL462" s="616"/>
      <c r="AM462" s="612"/>
      <c r="AN462" s="611"/>
      <c r="AO462" s="616"/>
      <c r="AP462" s="35"/>
      <c r="AQ462" s="35"/>
      <c r="AR462" s="35"/>
      <c r="AS462" s="35"/>
      <c r="AT462" s="35"/>
      <c r="AU462" s="35"/>
      <c r="AV462" s="35"/>
      <c r="AW462" s="35"/>
      <c r="AX462" s="35"/>
      <c r="AY462" s="35"/>
      <c r="AZ462" s="35"/>
      <c r="BA462" s="35"/>
      <c r="BB462" s="35"/>
      <c r="BC462" s="35"/>
      <c r="BD462" s="35"/>
      <c r="BE462" s="35"/>
      <c r="BF462" s="35"/>
      <c r="BG462" s="35"/>
      <c r="BH462" s="35"/>
      <c r="BI462" s="35"/>
    </row>
    <row r="463" spans="1:61" ht="15.75" customHeight="1">
      <c r="A463" s="36" t="str">
        <f t="shared" si="10"/>
        <v>Réparation équipement</v>
      </c>
      <c r="B463" s="615" t="s">
        <v>208</v>
      </c>
      <c r="C463" s="615"/>
      <c r="D463" s="614"/>
      <c r="E463" s="603"/>
      <c r="F463" s="615"/>
      <c r="G463" s="614"/>
      <c r="H463" s="622"/>
      <c r="I463" s="615"/>
      <c r="J463" s="614"/>
      <c r="K463" s="622"/>
      <c r="L463" s="615"/>
      <c r="M463" s="614"/>
      <c r="N463" s="622"/>
      <c r="O463" s="615"/>
      <c r="P463" s="614"/>
      <c r="Q463" s="622"/>
      <c r="R463" s="615"/>
      <c r="S463" s="614"/>
      <c r="T463" s="622"/>
      <c r="U463" s="615"/>
      <c r="V463" s="614"/>
      <c r="W463" s="622"/>
      <c r="X463" s="615"/>
      <c r="Y463" s="614"/>
      <c r="Z463" s="622"/>
      <c r="AA463" s="615"/>
      <c r="AB463" s="614"/>
      <c r="AC463" s="622"/>
      <c r="AD463" s="615"/>
      <c r="AE463" s="614"/>
      <c r="AF463" s="622"/>
      <c r="AG463" s="615"/>
      <c r="AH463" s="614"/>
      <c r="AI463" s="622"/>
      <c r="AJ463" s="615"/>
      <c r="AK463" s="614"/>
      <c r="AL463" s="622"/>
      <c r="AM463" s="615"/>
      <c r="AN463" s="614"/>
      <c r="AO463" s="622"/>
      <c r="AP463" s="35"/>
      <c r="AQ463" s="35"/>
      <c r="AR463" s="35"/>
      <c r="AS463" s="35"/>
      <c r="AT463" s="35"/>
      <c r="AU463" s="35"/>
      <c r="AV463" s="35"/>
      <c r="AW463" s="35"/>
      <c r="AX463" s="35"/>
      <c r="AY463" s="35"/>
      <c r="AZ463" s="35"/>
      <c r="BA463" s="35"/>
      <c r="BB463" s="35"/>
      <c r="BC463" s="35"/>
      <c r="BD463" s="35"/>
      <c r="BE463" s="35"/>
      <c r="BF463" s="35"/>
      <c r="BG463" s="35"/>
      <c r="BH463" s="35"/>
      <c r="BI463" s="35"/>
    </row>
    <row r="464" spans="1:61" ht="15.75" customHeight="1">
      <c r="A464" s="36" t="str">
        <f t="shared" si="10"/>
        <v>Location équipement</v>
      </c>
      <c r="B464" s="612" t="s">
        <v>209</v>
      </c>
      <c r="C464" s="612"/>
      <c r="D464" s="611"/>
      <c r="E464" s="609"/>
      <c r="F464" s="612"/>
      <c r="G464" s="611"/>
      <c r="H464" s="616"/>
      <c r="I464" s="612"/>
      <c r="J464" s="611"/>
      <c r="K464" s="616"/>
      <c r="L464" s="612"/>
      <c r="M464" s="611"/>
      <c r="N464" s="616"/>
      <c r="O464" s="612"/>
      <c r="P464" s="611"/>
      <c r="Q464" s="616"/>
      <c r="R464" s="612"/>
      <c r="S464" s="611"/>
      <c r="T464" s="616"/>
      <c r="U464" s="612"/>
      <c r="V464" s="611"/>
      <c r="W464" s="616"/>
      <c r="X464" s="612"/>
      <c r="Y464" s="611"/>
      <c r="Z464" s="616"/>
      <c r="AA464" s="612"/>
      <c r="AB464" s="611"/>
      <c r="AC464" s="616"/>
      <c r="AD464" s="612"/>
      <c r="AE464" s="611"/>
      <c r="AF464" s="616"/>
      <c r="AG464" s="612"/>
      <c r="AH464" s="611"/>
      <c r="AI464" s="616"/>
      <c r="AJ464" s="612"/>
      <c r="AK464" s="611"/>
      <c r="AL464" s="616"/>
      <c r="AM464" s="612"/>
      <c r="AN464" s="611"/>
      <c r="AO464" s="616"/>
      <c r="AP464" s="35"/>
      <c r="AQ464" s="35"/>
      <c r="AR464" s="35"/>
      <c r="AS464" s="35"/>
      <c r="AT464" s="35"/>
      <c r="AU464" s="35"/>
      <c r="AV464" s="35"/>
      <c r="AW464" s="35"/>
      <c r="AX464" s="35"/>
      <c r="AY464" s="35"/>
      <c r="AZ464" s="35"/>
      <c r="BA464" s="35"/>
      <c r="BB464" s="35"/>
      <c r="BC464" s="35"/>
      <c r="BD464" s="35"/>
      <c r="BE464" s="35"/>
      <c r="BF464" s="35"/>
      <c r="BG464" s="35"/>
      <c r="BH464" s="35"/>
      <c r="BI464" s="35"/>
    </row>
    <row r="465" spans="1:61" ht="15.75" customHeight="1">
      <c r="A465" s="36" t="str">
        <f t="shared" si="10"/>
        <v>Dons</v>
      </c>
      <c r="B465" s="612" t="s">
        <v>210</v>
      </c>
      <c r="C465" s="612"/>
      <c r="D465" s="611"/>
      <c r="E465" s="609"/>
      <c r="F465" s="612"/>
      <c r="G465" s="611"/>
      <c r="H465" s="616"/>
      <c r="I465" s="612"/>
      <c r="J465" s="611"/>
      <c r="K465" s="616"/>
      <c r="L465" s="612"/>
      <c r="M465" s="611"/>
      <c r="N465" s="616"/>
      <c r="O465" s="612"/>
      <c r="P465" s="611"/>
      <c r="Q465" s="616"/>
      <c r="R465" s="612"/>
      <c r="S465" s="611"/>
      <c r="T465" s="616"/>
      <c r="U465" s="612"/>
      <c r="V465" s="611"/>
      <c r="W465" s="616"/>
      <c r="X465" s="612"/>
      <c r="Y465" s="611"/>
      <c r="Z465" s="616"/>
      <c r="AA465" s="612"/>
      <c r="AB465" s="611"/>
      <c r="AC465" s="616"/>
      <c r="AD465" s="612"/>
      <c r="AE465" s="611"/>
      <c r="AF465" s="616"/>
      <c r="AG465" s="612"/>
      <c r="AH465" s="611"/>
      <c r="AI465" s="616"/>
      <c r="AJ465" s="612"/>
      <c r="AK465" s="611"/>
      <c r="AL465" s="616"/>
      <c r="AM465" s="612"/>
      <c r="AN465" s="611"/>
      <c r="AO465" s="616"/>
      <c r="AP465" s="35"/>
      <c r="AQ465" s="35"/>
      <c r="AR465" s="35"/>
      <c r="AS465" s="35"/>
      <c r="AT465" s="35"/>
      <c r="AU465" s="35"/>
      <c r="AV465" s="35"/>
      <c r="AW465" s="35"/>
      <c r="AX465" s="35"/>
      <c r="AY465" s="35"/>
      <c r="AZ465" s="35"/>
      <c r="BA465" s="35"/>
      <c r="BB465" s="35"/>
      <c r="BC465" s="35"/>
      <c r="BD465" s="35"/>
      <c r="BE465" s="35"/>
      <c r="BF465" s="35"/>
      <c r="BG465" s="35"/>
      <c r="BH465" s="35"/>
      <c r="BI465" s="35"/>
    </row>
    <row r="466" spans="1:61" ht="15.75" customHeight="1">
      <c r="A466" s="36" t="str">
        <f t="shared" si="10"/>
        <v>[...]</v>
      </c>
      <c r="B466" s="612" t="s">
        <v>55</v>
      </c>
      <c r="C466" s="612"/>
      <c r="D466" s="611"/>
      <c r="E466" s="609"/>
      <c r="F466" s="612"/>
      <c r="G466" s="611"/>
      <c r="H466" s="609"/>
      <c r="I466" s="612"/>
      <c r="J466" s="611"/>
      <c r="K466" s="609"/>
      <c r="L466" s="612"/>
      <c r="M466" s="611"/>
      <c r="N466" s="609"/>
      <c r="O466" s="612"/>
      <c r="P466" s="611"/>
      <c r="Q466" s="609"/>
      <c r="R466" s="612"/>
      <c r="S466" s="611"/>
      <c r="T466" s="609"/>
      <c r="U466" s="612"/>
      <c r="V466" s="611"/>
      <c r="W466" s="609"/>
      <c r="X466" s="612"/>
      <c r="Y466" s="611"/>
      <c r="Z466" s="609"/>
      <c r="AA466" s="612"/>
      <c r="AB466" s="611"/>
      <c r="AC466" s="609"/>
      <c r="AD466" s="612"/>
      <c r="AE466" s="611"/>
      <c r="AF466" s="609"/>
      <c r="AG466" s="612"/>
      <c r="AH466" s="611"/>
      <c r="AI466" s="609"/>
      <c r="AJ466" s="612"/>
      <c r="AK466" s="611"/>
      <c r="AL466" s="609"/>
      <c r="AM466" s="612"/>
      <c r="AN466" s="611"/>
      <c r="AO466" s="609"/>
      <c r="AP466" s="35"/>
      <c r="AQ466" s="35"/>
      <c r="AR466" s="35"/>
      <c r="AS466" s="35"/>
      <c r="AT466" s="35"/>
      <c r="AU466" s="35"/>
      <c r="AV466" s="35"/>
      <c r="AW466" s="35"/>
      <c r="AX466" s="35"/>
      <c r="AY466" s="35"/>
      <c r="AZ466" s="35"/>
      <c r="BA466" s="35"/>
      <c r="BB466" s="35"/>
      <c r="BC466" s="35"/>
      <c r="BD466" s="35"/>
      <c r="BE466" s="35"/>
      <c r="BF466" s="35"/>
      <c r="BG466" s="35"/>
      <c r="BH466" s="35"/>
      <c r="BI466" s="35"/>
    </row>
    <row r="467" spans="1:61" ht="15.75" customHeight="1">
      <c r="A467" s="36" t="str">
        <f t="shared" si="10"/>
        <v>[...]</v>
      </c>
      <c r="B467" s="612" t="s">
        <v>55</v>
      </c>
      <c r="C467" s="612"/>
      <c r="D467" s="611"/>
      <c r="E467" s="609"/>
      <c r="F467" s="612"/>
      <c r="G467" s="611"/>
      <c r="H467" s="609"/>
      <c r="I467" s="612"/>
      <c r="J467" s="611"/>
      <c r="K467" s="609"/>
      <c r="L467" s="612"/>
      <c r="M467" s="611"/>
      <c r="N467" s="609"/>
      <c r="O467" s="612"/>
      <c r="P467" s="611"/>
      <c r="Q467" s="609"/>
      <c r="R467" s="612"/>
      <c r="S467" s="611"/>
      <c r="T467" s="609"/>
      <c r="U467" s="612"/>
      <c r="V467" s="611"/>
      <c r="W467" s="609"/>
      <c r="X467" s="612"/>
      <c r="Y467" s="611"/>
      <c r="Z467" s="609"/>
      <c r="AA467" s="612"/>
      <c r="AB467" s="611"/>
      <c r="AC467" s="609"/>
      <c r="AD467" s="612"/>
      <c r="AE467" s="611"/>
      <c r="AF467" s="609"/>
      <c r="AG467" s="612"/>
      <c r="AH467" s="611"/>
      <c r="AI467" s="609"/>
      <c r="AJ467" s="612"/>
      <c r="AK467" s="611"/>
      <c r="AL467" s="609"/>
      <c r="AM467" s="612"/>
      <c r="AN467" s="611"/>
      <c r="AO467" s="609"/>
      <c r="AP467" s="35"/>
      <c r="AQ467" s="35"/>
      <c r="AR467" s="35"/>
      <c r="AS467" s="35"/>
      <c r="AT467" s="35"/>
      <c r="AU467" s="35"/>
      <c r="AV467" s="35"/>
      <c r="AW467" s="35"/>
      <c r="AX467" s="35"/>
      <c r="AY467" s="35"/>
      <c r="AZ467" s="35"/>
      <c r="BA467" s="35"/>
      <c r="BB467" s="35"/>
      <c r="BC467" s="35"/>
      <c r="BD467" s="35"/>
      <c r="BE467" s="35"/>
      <c r="BF467" s="35"/>
      <c r="BG467" s="35"/>
      <c r="BH467" s="35"/>
      <c r="BI467" s="35"/>
    </row>
    <row r="468" spans="1:61" ht="15.75" customHeight="1">
      <c r="A468" s="36" t="str">
        <f t="shared" si="10"/>
        <v>[...]</v>
      </c>
      <c r="B468" s="612" t="s">
        <v>55</v>
      </c>
      <c r="C468" s="612"/>
      <c r="D468" s="611"/>
      <c r="E468" s="609"/>
      <c r="F468" s="612"/>
      <c r="G468" s="611"/>
      <c r="H468" s="609"/>
      <c r="I468" s="612"/>
      <c r="J468" s="611"/>
      <c r="K468" s="609"/>
      <c r="L468" s="612"/>
      <c r="M468" s="611"/>
      <c r="N468" s="609"/>
      <c r="O468" s="612"/>
      <c r="P468" s="611"/>
      <c r="Q468" s="609"/>
      <c r="R468" s="612"/>
      <c r="S468" s="611"/>
      <c r="T468" s="609"/>
      <c r="U468" s="612"/>
      <c r="V468" s="611"/>
      <c r="W468" s="609"/>
      <c r="X468" s="612"/>
      <c r="Y468" s="611"/>
      <c r="Z468" s="609"/>
      <c r="AA468" s="612"/>
      <c r="AB468" s="611"/>
      <c r="AC468" s="609"/>
      <c r="AD468" s="612"/>
      <c r="AE468" s="611"/>
      <c r="AF468" s="609"/>
      <c r="AG468" s="612"/>
      <c r="AH468" s="611"/>
      <c r="AI468" s="609"/>
      <c r="AJ468" s="612"/>
      <c r="AK468" s="611"/>
      <c r="AL468" s="609"/>
      <c r="AM468" s="612"/>
      <c r="AN468" s="611"/>
      <c r="AO468" s="609"/>
      <c r="AP468" s="35"/>
      <c r="AQ468" s="35"/>
      <c r="AR468" s="35"/>
      <c r="AS468" s="35"/>
      <c r="AT468" s="35"/>
      <c r="AU468" s="35"/>
      <c r="AV468" s="35"/>
      <c r="AW468" s="35"/>
      <c r="AX468" s="35"/>
      <c r="AY468" s="35"/>
      <c r="AZ468" s="35"/>
      <c r="BA468" s="35"/>
      <c r="BB468" s="35"/>
      <c r="BC468" s="35"/>
      <c r="BD468" s="35"/>
      <c r="BE468" s="35"/>
      <c r="BF468" s="35"/>
      <c r="BG468" s="35"/>
      <c r="BH468" s="35"/>
      <c r="BI468" s="35"/>
    </row>
    <row r="469" spans="1:61" ht="15.75" customHeight="1">
      <c r="A469" s="36" t="str">
        <f t="shared" si="10"/>
        <v>TOTAL DÉPENSES FIXES</v>
      </c>
      <c r="B469" s="831" t="s">
        <v>211</v>
      </c>
      <c r="C469" s="832"/>
      <c r="D469" s="835"/>
      <c r="E469" s="834"/>
      <c r="F469" s="832"/>
      <c r="G469" s="835"/>
      <c r="H469" s="834"/>
      <c r="I469" s="832"/>
      <c r="J469" s="835"/>
      <c r="K469" s="834"/>
      <c r="L469" s="832"/>
      <c r="M469" s="835"/>
      <c r="N469" s="834"/>
      <c r="O469" s="832"/>
      <c r="P469" s="835"/>
      <c r="Q469" s="834"/>
      <c r="R469" s="832"/>
      <c r="S469" s="835"/>
      <c r="T469" s="834"/>
      <c r="U469" s="832"/>
      <c r="V469" s="835"/>
      <c r="W469" s="834"/>
      <c r="X469" s="832"/>
      <c r="Y469" s="835"/>
      <c r="Z469" s="834"/>
      <c r="AA469" s="832"/>
      <c r="AB469" s="835"/>
      <c r="AC469" s="834"/>
      <c r="AD469" s="832"/>
      <c r="AE469" s="835"/>
      <c r="AF469" s="834"/>
      <c r="AG469" s="832"/>
      <c r="AH469" s="835"/>
      <c r="AI469" s="834"/>
      <c r="AJ469" s="832"/>
      <c r="AK469" s="835"/>
      <c r="AL469" s="834"/>
      <c r="AM469" s="832"/>
      <c r="AN469" s="835"/>
      <c r="AO469" s="834"/>
      <c r="AP469" s="35"/>
      <c r="AQ469" s="35"/>
      <c r="AR469" s="35"/>
      <c r="AS469" s="35"/>
      <c r="AT469" s="35"/>
      <c r="AU469" s="35"/>
      <c r="AV469" s="35"/>
      <c r="AW469" s="35"/>
      <c r="AX469" s="35"/>
      <c r="AY469" s="35"/>
      <c r="AZ469" s="35"/>
      <c r="BA469" s="35"/>
      <c r="BB469" s="35"/>
      <c r="BC469" s="35"/>
      <c r="BD469" s="35"/>
      <c r="BE469" s="35"/>
      <c r="BF469" s="35"/>
      <c r="BG469" s="35"/>
      <c r="BH469" s="35"/>
      <c r="BI469" s="35"/>
    </row>
    <row r="470" spans="1:61" ht="15.75" customHeight="1">
      <c r="A470" s="36">
        <f t="shared" si="10"/>
        <v>0</v>
      </c>
      <c r="B470" s="612"/>
      <c r="C470" s="612"/>
      <c r="D470" s="608"/>
      <c r="E470" s="841"/>
      <c r="F470" s="612"/>
      <c r="G470" s="608"/>
      <c r="H470" s="841"/>
      <c r="I470" s="612"/>
      <c r="J470" s="608"/>
      <c r="K470" s="841"/>
      <c r="L470" s="612"/>
      <c r="M470" s="608"/>
      <c r="N470" s="841"/>
      <c r="O470" s="612"/>
      <c r="P470" s="608"/>
      <c r="Q470" s="841"/>
      <c r="R470" s="612"/>
      <c r="S470" s="608"/>
      <c r="T470" s="841"/>
      <c r="U470" s="612"/>
      <c r="V470" s="608"/>
      <c r="W470" s="841"/>
      <c r="X470" s="612"/>
      <c r="Y470" s="608"/>
      <c r="Z470" s="841"/>
      <c r="AA470" s="612"/>
      <c r="AB470" s="608"/>
      <c r="AC470" s="841"/>
      <c r="AD470" s="612"/>
      <c r="AE470" s="608"/>
      <c r="AF470" s="841"/>
      <c r="AG470" s="612"/>
      <c r="AH470" s="608"/>
      <c r="AI470" s="841"/>
      <c r="AJ470" s="612"/>
      <c r="AK470" s="608"/>
      <c r="AL470" s="841"/>
      <c r="AM470" s="612"/>
      <c r="AN470" s="608"/>
      <c r="AO470" s="841"/>
      <c r="AP470" s="35"/>
      <c r="AQ470" s="35"/>
      <c r="AR470" s="35"/>
      <c r="AS470" s="35"/>
      <c r="AT470" s="35"/>
      <c r="AU470" s="35"/>
      <c r="AV470" s="35"/>
      <c r="AW470" s="35"/>
      <c r="AX470" s="35"/>
      <c r="AY470" s="35"/>
      <c r="AZ470" s="35"/>
      <c r="BA470" s="35"/>
      <c r="BB470" s="35"/>
      <c r="BC470" s="35"/>
      <c r="BD470" s="35"/>
      <c r="BE470" s="35"/>
      <c r="BF470" s="35"/>
      <c r="BG470" s="35"/>
      <c r="BH470" s="35"/>
      <c r="BI470" s="35"/>
    </row>
    <row r="471" spans="1:61" ht="15.75" customHeight="1">
      <c r="A471" s="36" t="str">
        <f t="shared" si="10"/>
        <v>TOTAL DES DÉPENSES</v>
      </c>
      <c r="B471" s="831" t="s">
        <v>140</v>
      </c>
      <c r="C471" s="832"/>
      <c r="D471" s="835"/>
      <c r="E471" s="834"/>
      <c r="F471" s="832"/>
      <c r="G471" s="835"/>
      <c r="H471" s="834"/>
      <c r="I471" s="832"/>
      <c r="J471" s="835"/>
      <c r="K471" s="834"/>
      <c r="L471" s="832"/>
      <c r="M471" s="835"/>
      <c r="N471" s="834"/>
      <c r="O471" s="832"/>
      <c r="P471" s="835"/>
      <c r="Q471" s="834"/>
      <c r="R471" s="832"/>
      <c r="S471" s="835"/>
      <c r="T471" s="834"/>
      <c r="U471" s="832"/>
      <c r="V471" s="835"/>
      <c r="W471" s="834"/>
      <c r="X471" s="832"/>
      <c r="Y471" s="835"/>
      <c r="Z471" s="834"/>
      <c r="AA471" s="832"/>
      <c r="AB471" s="835"/>
      <c r="AC471" s="834"/>
      <c r="AD471" s="832"/>
      <c r="AE471" s="835"/>
      <c r="AF471" s="834"/>
      <c r="AG471" s="832"/>
      <c r="AH471" s="835"/>
      <c r="AI471" s="834"/>
      <c r="AJ471" s="832"/>
      <c r="AK471" s="835"/>
      <c r="AL471" s="834"/>
      <c r="AM471" s="832"/>
      <c r="AN471" s="835"/>
      <c r="AO471" s="834"/>
      <c r="AP471" s="35"/>
      <c r="AQ471" s="35"/>
      <c r="AR471" s="35"/>
      <c r="AS471" s="35"/>
      <c r="AT471" s="35"/>
      <c r="AU471" s="35"/>
      <c r="AV471" s="35"/>
      <c r="AW471" s="35"/>
      <c r="AX471" s="35"/>
      <c r="AY471" s="35"/>
      <c r="AZ471" s="35"/>
      <c r="BA471" s="35"/>
      <c r="BB471" s="35"/>
      <c r="BC471" s="35"/>
      <c r="BD471" s="35"/>
      <c r="BE471" s="35"/>
      <c r="BF471" s="35"/>
      <c r="BG471" s="35"/>
      <c r="BH471" s="35"/>
      <c r="BI471" s="35"/>
    </row>
    <row r="472" spans="1:61" ht="18" customHeight="1">
      <c r="A472" s="36" t="str">
        <f t="shared" si="10"/>
        <v>Revenus autres</v>
      </c>
      <c r="B472" s="612" t="s">
        <v>212</v>
      </c>
      <c r="C472" s="842"/>
      <c r="D472" s="843"/>
      <c r="E472" s="844"/>
      <c r="F472" s="842"/>
      <c r="G472" s="843"/>
      <c r="H472" s="844"/>
      <c r="I472" s="842"/>
      <c r="J472" s="843"/>
      <c r="K472" s="844"/>
      <c r="L472" s="842"/>
      <c r="M472" s="843"/>
      <c r="N472" s="844"/>
      <c r="O472" s="842"/>
      <c r="P472" s="843"/>
      <c r="Q472" s="844"/>
      <c r="R472" s="842"/>
      <c r="S472" s="843"/>
      <c r="T472" s="844"/>
      <c r="U472" s="842"/>
      <c r="V472" s="843"/>
      <c r="W472" s="844"/>
      <c r="X472" s="842"/>
      <c r="Y472" s="843"/>
      <c r="Z472" s="844"/>
      <c r="AA472" s="842"/>
      <c r="AB472" s="843"/>
      <c r="AC472" s="844"/>
      <c r="AD472" s="842"/>
      <c r="AE472" s="843"/>
      <c r="AF472" s="844"/>
      <c r="AG472" s="842"/>
      <c r="AH472" s="843"/>
      <c r="AI472" s="844"/>
      <c r="AJ472" s="842"/>
      <c r="AK472" s="843"/>
      <c r="AL472" s="844"/>
      <c r="AM472" s="842"/>
      <c r="AN472" s="843"/>
      <c r="AO472" s="844"/>
      <c r="AP472" s="35"/>
      <c r="AQ472" s="35"/>
      <c r="AR472" s="35"/>
      <c r="AS472" s="35"/>
      <c r="AT472" s="35"/>
      <c r="AU472" s="35"/>
      <c r="AV472" s="35"/>
      <c r="AW472" s="35"/>
      <c r="AX472" s="35"/>
      <c r="AY472" s="35"/>
      <c r="AZ472" s="35"/>
      <c r="BA472" s="35"/>
      <c r="BB472" s="35"/>
      <c r="BC472" s="35"/>
      <c r="BD472" s="35"/>
      <c r="BE472" s="35"/>
      <c r="BF472" s="35"/>
      <c r="BG472" s="35"/>
      <c r="BH472" s="35"/>
      <c r="BI472" s="35"/>
    </row>
    <row r="473" spans="1:61" ht="18" customHeight="1">
      <c r="A473" s="36" t="str">
        <f t="shared" si="10"/>
        <v>Holdbacks</v>
      </c>
      <c r="B473" s="612" t="s">
        <v>144</v>
      </c>
      <c r="C473" s="626"/>
      <c r="D473" s="627"/>
      <c r="E473" s="609"/>
      <c r="F473" s="626"/>
      <c r="G473" s="627"/>
      <c r="H473" s="609"/>
      <c r="I473" s="626"/>
      <c r="J473" s="627"/>
      <c r="K473" s="609"/>
      <c r="L473" s="626"/>
      <c r="M473" s="627"/>
      <c r="N473" s="609"/>
      <c r="O473" s="626"/>
      <c r="P473" s="627"/>
      <c r="Q473" s="609"/>
      <c r="R473" s="626"/>
      <c r="S473" s="627"/>
      <c r="T473" s="609"/>
      <c r="U473" s="626"/>
      <c r="V473" s="627"/>
      <c r="W473" s="609"/>
      <c r="X473" s="626"/>
      <c r="Y473" s="627"/>
      <c r="Z473" s="609"/>
      <c r="AA473" s="626"/>
      <c r="AB473" s="627"/>
      <c r="AC473" s="609"/>
      <c r="AD473" s="626"/>
      <c r="AE473" s="627"/>
      <c r="AF473" s="609"/>
      <c r="AG473" s="626"/>
      <c r="AH473" s="627"/>
      <c r="AI473" s="609"/>
      <c r="AJ473" s="626"/>
      <c r="AK473" s="627"/>
      <c r="AL473" s="609"/>
      <c r="AM473" s="626"/>
      <c r="AN473" s="627"/>
      <c r="AO473" s="609"/>
      <c r="AP473" s="35"/>
      <c r="AQ473" s="35"/>
      <c r="AR473" s="35"/>
      <c r="AS473" s="35"/>
      <c r="AT473" s="35"/>
      <c r="AU473" s="35"/>
      <c r="AV473" s="35"/>
      <c r="AW473" s="35"/>
      <c r="AX473" s="35"/>
      <c r="AY473" s="35"/>
      <c r="AZ473" s="35"/>
      <c r="BA473" s="35"/>
      <c r="BB473" s="35"/>
      <c r="BC473" s="35"/>
      <c r="BD473" s="35"/>
      <c r="BE473" s="35"/>
      <c r="BF473" s="35"/>
      <c r="BG473" s="35"/>
      <c r="BH473" s="35"/>
      <c r="BI473" s="35"/>
    </row>
    <row r="474" spans="1:61" ht="18" customHeight="1">
      <c r="A474" s="36" t="str">
        <f t="shared" si="10"/>
        <v>Programme neuf 1</v>
      </c>
      <c r="B474" s="612" t="s">
        <v>141</v>
      </c>
      <c r="C474" s="626"/>
      <c r="D474" s="627"/>
      <c r="E474" s="609"/>
      <c r="F474" s="626"/>
      <c r="G474" s="627"/>
      <c r="H474" s="609"/>
      <c r="I474" s="626"/>
      <c r="J474" s="627"/>
      <c r="K474" s="609"/>
      <c r="L474" s="626"/>
      <c r="M474" s="627"/>
      <c r="N474" s="609"/>
      <c r="O474" s="626"/>
      <c r="P474" s="627"/>
      <c r="Q474" s="609"/>
      <c r="R474" s="626"/>
      <c r="S474" s="627"/>
      <c r="T474" s="609"/>
      <c r="U474" s="626"/>
      <c r="V474" s="627"/>
      <c r="W474" s="609"/>
      <c r="X474" s="626"/>
      <c r="Y474" s="627"/>
      <c r="Z474" s="609"/>
      <c r="AA474" s="626"/>
      <c r="AB474" s="627"/>
      <c r="AC474" s="609"/>
      <c r="AD474" s="626"/>
      <c r="AE474" s="627"/>
      <c r="AF474" s="609"/>
      <c r="AG474" s="626"/>
      <c r="AH474" s="627"/>
      <c r="AI474" s="609"/>
      <c r="AJ474" s="626"/>
      <c r="AK474" s="627"/>
      <c r="AL474" s="609"/>
      <c r="AM474" s="626"/>
      <c r="AN474" s="627"/>
      <c r="AO474" s="609"/>
      <c r="AP474" s="35"/>
      <c r="AQ474" s="35"/>
      <c r="AR474" s="35"/>
      <c r="AS474" s="35"/>
      <c r="AT474" s="35"/>
      <c r="AU474" s="35"/>
      <c r="AV474" s="35"/>
      <c r="AW474" s="35"/>
      <c r="AX474" s="35"/>
      <c r="AY474" s="35"/>
      <c r="AZ474" s="35"/>
      <c r="BA474" s="35"/>
      <c r="BB474" s="35"/>
      <c r="BC474" s="35"/>
      <c r="BD474" s="35"/>
      <c r="BE474" s="35"/>
      <c r="BF474" s="35"/>
      <c r="BG474" s="35"/>
      <c r="BH474" s="35"/>
      <c r="BI474" s="35"/>
    </row>
    <row r="475" spans="1:61" ht="18" customHeight="1">
      <c r="A475" s="36" t="str">
        <f t="shared" si="10"/>
        <v>Programme neuf 2</v>
      </c>
      <c r="B475" s="612" t="s">
        <v>142</v>
      </c>
      <c r="C475" s="626"/>
      <c r="D475" s="627"/>
      <c r="E475" s="609"/>
      <c r="F475" s="626"/>
      <c r="G475" s="627"/>
      <c r="H475" s="609"/>
      <c r="I475" s="626"/>
      <c r="J475" s="627"/>
      <c r="K475" s="609"/>
      <c r="L475" s="626"/>
      <c r="M475" s="627"/>
      <c r="N475" s="609"/>
      <c r="O475" s="626"/>
      <c r="P475" s="627"/>
      <c r="Q475" s="609"/>
      <c r="R475" s="626"/>
      <c r="S475" s="627"/>
      <c r="T475" s="609"/>
      <c r="U475" s="626"/>
      <c r="V475" s="627"/>
      <c r="W475" s="609"/>
      <c r="X475" s="626"/>
      <c r="Y475" s="627"/>
      <c r="Z475" s="609"/>
      <c r="AA475" s="626"/>
      <c r="AB475" s="627"/>
      <c r="AC475" s="609"/>
      <c r="AD475" s="626"/>
      <c r="AE475" s="627"/>
      <c r="AF475" s="609"/>
      <c r="AG475" s="626"/>
      <c r="AH475" s="627"/>
      <c r="AI475" s="609"/>
      <c r="AJ475" s="626"/>
      <c r="AK475" s="627"/>
      <c r="AL475" s="609"/>
      <c r="AM475" s="626"/>
      <c r="AN475" s="627"/>
      <c r="AO475" s="609"/>
      <c r="AP475" s="35"/>
      <c r="AQ475" s="35"/>
      <c r="AR475" s="35"/>
      <c r="AS475" s="35"/>
      <c r="AT475" s="35"/>
      <c r="AU475" s="35"/>
      <c r="AV475" s="35"/>
      <c r="AW475" s="35"/>
      <c r="AX475" s="35"/>
      <c r="AY475" s="35"/>
      <c r="AZ475" s="35"/>
      <c r="BA475" s="35"/>
      <c r="BB475" s="35"/>
      <c r="BC475" s="35"/>
      <c r="BD475" s="35"/>
      <c r="BE475" s="35"/>
      <c r="BF475" s="35"/>
      <c r="BG475" s="35"/>
      <c r="BH475" s="35"/>
      <c r="BI475" s="35"/>
    </row>
    <row r="476" spans="1:61" ht="18" customHeight="1">
      <c r="A476" s="36" t="str">
        <f t="shared" si="10"/>
        <v>Programme neuf 3</v>
      </c>
      <c r="B476" s="612" t="s">
        <v>143</v>
      </c>
      <c r="C476" s="626"/>
      <c r="D476" s="627"/>
      <c r="E476" s="609"/>
      <c r="F476" s="626"/>
      <c r="G476" s="627"/>
      <c r="H476" s="609"/>
      <c r="I476" s="626"/>
      <c r="J476" s="627"/>
      <c r="K476" s="609"/>
      <c r="L476" s="626"/>
      <c r="M476" s="627"/>
      <c r="N476" s="609"/>
      <c r="O476" s="626"/>
      <c r="P476" s="627"/>
      <c r="Q476" s="609"/>
      <c r="R476" s="626"/>
      <c r="S476" s="627"/>
      <c r="T476" s="609"/>
      <c r="U476" s="626"/>
      <c r="V476" s="627"/>
      <c r="W476" s="609"/>
      <c r="X476" s="626"/>
      <c r="Y476" s="627"/>
      <c r="Z476" s="609"/>
      <c r="AA476" s="626"/>
      <c r="AB476" s="627"/>
      <c r="AC476" s="609"/>
      <c r="AD476" s="626"/>
      <c r="AE476" s="627"/>
      <c r="AF476" s="609"/>
      <c r="AG476" s="626"/>
      <c r="AH476" s="627"/>
      <c r="AI476" s="609"/>
      <c r="AJ476" s="626"/>
      <c r="AK476" s="627"/>
      <c r="AL476" s="609"/>
      <c r="AM476" s="626"/>
      <c r="AN476" s="627"/>
      <c r="AO476" s="609"/>
      <c r="AP476" s="35"/>
      <c r="AQ476" s="35"/>
      <c r="AR476" s="35"/>
      <c r="AS476" s="35"/>
      <c r="AT476" s="35"/>
      <c r="AU476" s="35"/>
      <c r="AV476" s="35"/>
      <c r="AW476" s="35"/>
      <c r="AX476" s="35"/>
      <c r="AY476" s="35"/>
      <c r="AZ476" s="35"/>
      <c r="BA476" s="35"/>
      <c r="BB476" s="35"/>
      <c r="BC476" s="35"/>
      <c r="BD476" s="35"/>
      <c r="BE476" s="35"/>
      <c r="BF476" s="35"/>
      <c r="BG476" s="35"/>
      <c r="BH476" s="35"/>
      <c r="BI476" s="35"/>
    </row>
    <row r="477" spans="1:61" ht="18" customHeight="1">
      <c r="A477" s="36" t="str">
        <f t="shared" si="10"/>
        <v>Programme used 1</v>
      </c>
      <c r="B477" s="612" t="s">
        <v>154</v>
      </c>
      <c r="C477" s="626"/>
      <c r="D477" s="627"/>
      <c r="E477" s="609"/>
      <c r="F477" s="626"/>
      <c r="G477" s="627"/>
      <c r="H477" s="609"/>
      <c r="I477" s="626"/>
      <c r="J477" s="627"/>
      <c r="K477" s="609"/>
      <c r="L477" s="626"/>
      <c r="M477" s="627"/>
      <c r="N477" s="609"/>
      <c r="O477" s="626"/>
      <c r="P477" s="627"/>
      <c r="Q477" s="609"/>
      <c r="R477" s="626"/>
      <c r="S477" s="627"/>
      <c r="T477" s="609"/>
      <c r="U477" s="626"/>
      <c r="V477" s="627"/>
      <c r="W477" s="609"/>
      <c r="X477" s="626"/>
      <c r="Y477" s="627"/>
      <c r="Z477" s="609"/>
      <c r="AA477" s="626"/>
      <c r="AB477" s="627"/>
      <c r="AC477" s="609"/>
      <c r="AD477" s="626"/>
      <c r="AE477" s="627"/>
      <c r="AF477" s="609"/>
      <c r="AG477" s="626"/>
      <c r="AH477" s="627"/>
      <c r="AI477" s="609"/>
      <c r="AJ477" s="626"/>
      <c r="AK477" s="627"/>
      <c r="AL477" s="609"/>
      <c r="AM477" s="626"/>
      <c r="AN477" s="627"/>
      <c r="AO477" s="609"/>
      <c r="AP477" s="35"/>
      <c r="AQ477" s="35"/>
      <c r="AR477" s="35"/>
      <c r="AS477" s="35"/>
      <c r="AT477" s="35"/>
      <c r="AU477" s="35"/>
      <c r="AV477" s="35"/>
      <c r="AW477" s="35"/>
      <c r="AX477" s="35"/>
      <c r="AY477" s="35"/>
      <c r="AZ477" s="35"/>
      <c r="BA477" s="35"/>
      <c r="BB477" s="35"/>
      <c r="BC477" s="35"/>
      <c r="BD477" s="35"/>
      <c r="BE477" s="35"/>
      <c r="BF477" s="35"/>
      <c r="BG477" s="35"/>
      <c r="BH477" s="35"/>
      <c r="BI477" s="35"/>
    </row>
    <row r="478" spans="1:61" ht="18" customHeight="1">
      <c r="A478" s="36" t="str">
        <f t="shared" si="10"/>
        <v>Programme used 2</v>
      </c>
      <c r="B478" s="612" t="s">
        <v>155</v>
      </c>
      <c r="C478" s="626"/>
      <c r="D478" s="627"/>
      <c r="E478" s="609"/>
      <c r="F478" s="626"/>
      <c r="G478" s="627"/>
      <c r="H478" s="609"/>
      <c r="I478" s="626"/>
      <c r="J478" s="627"/>
      <c r="K478" s="609"/>
      <c r="L478" s="626"/>
      <c r="M478" s="627"/>
      <c r="N478" s="609"/>
      <c r="O478" s="626"/>
      <c r="P478" s="627"/>
      <c r="Q478" s="609"/>
      <c r="R478" s="626"/>
      <c r="S478" s="627"/>
      <c r="T478" s="609"/>
      <c r="U478" s="626"/>
      <c r="V478" s="627"/>
      <c r="W478" s="609"/>
      <c r="X478" s="626"/>
      <c r="Y478" s="627"/>
      <c r="Z478" s="609"/>
      <c r="AA478" s="626"/>
      <c r="AB478" s="627"/>
      <c r="AC478" s="609"/>
      <c r="AD478" s="626"/>
      <c r="AE478" s="627"/>
      <c r="AF478" s="609"/>
      <c r="AG478" s="626"/>
      <c r="AH478" s="627"/>
      <c r="AI478" s="609"/>
      <c r="AJ478" s="626"/>
      <c r="AK478" s="627"/>
      <c r="AL478" s="609"/>
      <c r="AM478" s="626"/>
      <c r="AN478" s="627"/>
      <c r="AO478" s="609"/>
      <c r="AP478" s="35"/>
      <c r="AQ478" s="35"/>
      <c r="AR478" s="35"/>
      <c r="AS478" s="35"/>
      <c r="AT478" s="35"/>
      <c r="AU478" s="35"/>
      <c r="AV478" s="35"/>
      <c r="AW478" s="35"/>
      <c r="AX478" s="35"/>
      <c r="AY478" s="35"/>
      <c r="AZ478" s="35"/>
      <c r="BA478" s="35"/>
      <c r="BB478" s="35"/>
      <c r="BC478" s="35"/>
      <c r="BD478" s="35"/>
      <c r="BE478" s="35"/>
      <c r="BF478" s="35"/>
      <c r="BG478" s="35"/>
      <c r="BH478" s="35"/>
      <c r="BI478" s="35"/>
    </row>
    <row r="479" spans="1:61" ht="18" customHeight="1">
      <c r="A479" s="36" t="str">
        <f t="shared" si="10"/>
        <v>Programme used 3</v>
      </c>
      <c r="B479" s="612" t="s">
        <v>156</v>
      </c>
      <c r="C479" s="626"/>
      <c r="D479" s="627"/>
      <c r="E479" s="609"/>
      <c r="F479" s="626"/>
      <c r="G479" s="627"/>
      <c r="H479" s="609"/>
      <c r="I479" s="626"/>
      <c r="J479" s="627"/>
      <c r="K479" s="609"/>
      <c r="L479" s="626"/>
      <c r="M479" s="627"/>
      <c r="N479" s="609"/>
      <c r="O479" s="626"/>
      <c r="P479" s="627"/>
      <c r="Q479" s="609"/>
      <c r="R479" s="626"/>
      <c r="S479" s="627"/>
      <c r="T479" s="609"/>
      <c r="U479" s="626"/>
      <c r="V479" s="627"/>
      <c r="W479" s="609"/>
      <c r="X479" s="626"/>
      <c r="Y479" s="627"/>
      <c r="Z479" s="609"/>
      <c r="AA479" s="626"/>
      <c r="AB479" s="627"/>
      <c r="AC479" s="609"/>
      <c r="AD479" s="626"/>
      <c r="AE479" s="627"/>
      <c r="AF479" s="609"/>
      <c r="AG479" s="626"/>
      <c r="AH479" s="627"/>
      <c r="AI479" s="609"/>
      <c r="AJ479" s="626"/>
      <c r="AK479" s="627"/>
      <c r="AL479" s="609"/>
      <c r="AM479" s="626"/>
      <c r="AN479" s="627"/>
      <c r="AO479" s="609"/>
      <c r="AP479" s="35"/>
      <c r="AQ479" s="35"/>
      <c r="AR479" s="35"/>
      <c r="AS479" s="35"/>
      <c r="AT479" s="35"/>
      <c r="AU479" s="35"/>
      <c r="AV479" s="35"/>
      <c r="AW479" s="35"/>
      <c r="AX479" s="35"/>
      <c r="AY479" s="35"/>
      <c r="AZ479" s="35"/>
      <c r="BA479" s="35"/>
      <c r="BB479" s="35"/>
      <c r="BC479" s="35"/>
      <c r="BD479" s="35"/>
      <c r="BE479" s="35"/>
      <c r="BF479" s="35"/>
      <c r="BG479" s="35"/>
      <c r="BH479" s="35"/>
      <c r="BI479" s="35"/>
    </row>
    <row r="480" spans="1:61" ht="18" customHeight="1">
      <c r="A480" s="36" t="str">
        <f t="shared" si="10"/>
        <v>[...]</v>
      </c>
      <c r="B480" s="646" t="s">
        <v>55</v>
      </c>
      <c r="C480" s="626"/>
      <c r="D480" s="627"/>
      <c r="E480" s="609"/>
      <c r="F480" s="626"/>
      <c r="G480" s="627"/>
      <c r="H480" s="609"/>
      <c r="I480" s="626"/>
      <c r="J480" s="627"/>
      <c r="K480" s="609"/>
      <c r="L480" s="626"/>
      <c r="M480" s="627"/>
      <c r="N480" s="609"/>
      <c r="O480" s="626"/>
      <c r="P480" s="627"/>
      <c r="Q480" s="609"/>
      <c r="R480" s="626"/>
      <c r="S480" s="627"/>
      <c r="T480" s="609"/>
      <c r="U480" s="626"/>
      <c r="V480" s="627"/>
      <c r="W480" s="609"/>
      <c r="X480" s="626"/>
      <c r="Y480" s="627"/>
      <c r="Z480" s="609"/>
      <c r="AA480" s="626"/>
      <c r="AB480" s="627"/>
      <c r="AC480" s="609"/>
      <c r="AD480" s="626"/>
      <c r="AE480" s="627"/>
      <c r="AF480" s="609"/>
      <c r="AG480" s="626"/>
      <c r="AH480" s="627"/>
      <c r="AI480" s="609"/>
      <c r="AJ480" s="626"/>
      <c r="AK480" s="627"/>
      <c r="AL480" s="609"/>
      <c r="AM480" s="626"/>
      <c r="AN480" s="627"/>
      <c r="AO480" s="609"/>
      <c r="AP480" s="35"/>
      <c r="AQ480" s="35"/>
      <c r="AR480" s="35"/>
      <c r="AS480" s="35"/>
      <c r="AT480" s="35"/>
      <c r="AU480" s="35"/>
      <c r="AV480" s="35"/>
      <c r="AW480" s="35"/>
      <c r="AX480" s="35"/>
      <c r="AY480" s="35"/>
      <c r="AZ480" s="35"/>
      <c r="BA480" s="35"/>
      <c r="BB480" s="35"/>
      <c r="BC480" s="35"/>
      <c r="BD480" s="35"/>
      <c r="BE480" s="35"/>
      <c r="BF480" s="35"/>
      <c r="BG480" s="35"/>
      <c r="BH480" s="35"/>
      <c r="BI480" s="35"/>
    </row>
    <row r="481" spans="1:61" ht="18" customHeight="1">
      <c r="A481" s="36" t="str">
        <f t="shared" si="10"/>
        <v>[...]</v>
      </c>
      <c r="B481" s="646" t="s">
        <v>55</v>
      </c>
      <c r="C481" s="626"/>
      <c r="D481" s="627"/>
      <c r="E481" s="609"/>
      <c r="F481" s="626"/>
      <c r="G481" s="627"/>
      <c r="H481" s="609"/>
      <c r="I481" s="626"/>
      <c r="J481" s="627"/>
      <c r="K481" s="609"/>
      <c r="L481" s="626"/>
      <c r="M481" s="627"/>
      <c r="N481" s="609"/>
      <c r="O481" s="626"/>
      <c r="P481" s="627"/>
      <c r="Q481" s="609"/>
      <c r="R481" s="626"/>
      <c r="S481" s="627"/>
      <c r="T481" s="609"/>
      <c r="U481" s="626"/>
      <c r="V481" s="627"/>
      <c r="W481" s="609"/>
      <c r="X481" s="626"/>
      <c r="Y481" s="627"/>
      <c r="Z481" s="609"/>
      <c r="AA481" s="626"/>
      <c r="AB481" s="627"/>
      <c r="AC481" s="609"/>
      <c r="AD481" s="626"/>
      <c r="AE481" s="627"/>
      <c r="AF481" s="609"/>
      <c r="AG481" s="626"/>
      <c r="AH481" s="627"/>
      <c r="AI481" s="609"/>
      <c r="AJ481" s="626"/>
      <c r="AK481" s="627"/>
      <c r="AL481" s="609"/>
      <c r="AM481" s="626"/>
      <c r="AN481" s="627"/>
      <c r="AO481" s="609"/>
      <c r="AP481" s="35"/>
      <c r="AQ481" s="35"/>
      <c r="AR481" s="35"/>
      <c r="AS481" s="35"/>
      <c r="AT481" s="35"/>
      <c r="AU481" s="35"/>
      <c r="AV481" s="35"/>
      <c r="AW481" s="35"/>
      <c r="AX481" s="35"/>
      <c r="AY481" s="35"/>
      <c r="AZ481" s="35"/>
      <c r="BA481" s="35"/>
      <c r="BB481" s="35"/>
      <c r="BC481" s="35"/>
      <c r="BD481" s="35"/>
      <c r="BE481" s="35"/>
      <c r="BF481" s="35"/>
      <c r="BG481" s="35"/>
      <c r="BH481" s="35"/>
      <c r="BI481" s="35"/>
    </row>
    <row r="482" spans="1:61" ht="18" customHeight="1">
      <c r="A482" s="36" t="str">
        <f t="shared" si="10"/>
        <v>[...]</v>
      </c>
      <c r="B482" s="646" t="s">
        <v>55</v>
      </c>
      <c r="C482" s="626"/>
      <c r="D482" s="627"/>
      <c r="E482" s="609"/>
      <c r="F482" s="626"/>
      <c r="G482" s="627"/>
      <c r="H482" s="609"/>
      <c r="I482" s="626"/>
      <c r="J482" s="627"/>
      <c r="K482" s="609"/>
      <c r="L482" s="626"/>
      <c r="M482" s="627"/>
      <c r="N482" s="609"/>
      <c r="O482" s="626"/>
      <c r="P482" s="627"/>
      <c r="Q482" s="609"/>
      <c r="R482" s="626"/>
      <c r="S482" s="627"/>
      <c r="T482" s="609"/>
      <c r="U482" s="626"/>
      <c r="V482" s="627"/>
      <c r="W482" s="609"/>
      <c r="X482" s="626"/>
      <c r="Y482" s="627"/>
      <c r="Z482" s="609"/>
      <c r="AA482" s="626"/>
      <c r="AB482" s="627"/>
      <c r="AC482" s="609"/>
      <c r="AD482" s="626"/>
      <c r="AE482" s="627"/>
      <c r="AF482" s="609"/>
      <c r="AG482" s="626"/>
      <c r="AH482" s="627"/>
      <c r="AI482" s="609"/>
      <c r="AJ482" s="626"/>
      <c r="AK482" s="627"/>
      <c r="AL482" s="609"/>
      <c r="AM482" s="626"/>
      <c r="AN482" s="627"/>
      <c r="AO482" s="609"/>
      <c r="AP482" s="35"/>
      <c r="AQ482" s="35"/>
      <c r="AR482" s="35"/>
      <c r="AS482" s="35"/>
      <c r="AT482" s="35"/>
      <c r="AU482" s="35"/>
      <c r="AV482" s="35"/>
      <c r="AW482" s="35"/>
      <c r="AX482" s="35"/>
      <c r="AY482" s="35"/>
      <c r="AZ482" s="35"/>
      <c r="BA482" s="35"/>
      <c r="BB482" s="35"/>
      <c r="BC482" s="35"/>
      <c r="BD482" s="35"/>
      <c r="BE482" s="35"/>
      <c r="BF482" s="35"/>
      <c r="BG482" s="35"/>
      <c r="BH482" s="35"/>
      <c r="BI482" s="35"/>
    </row>
    <row r="483" spans="1:61" ht="18" customHeight="1">
      <c r="A483" s="36" t="str">
        <f t="shared" si="10"/>
        <v>Frais administration</v>
      </c>
      <c r="B483" s="615" t="s">
        <v>145</v>
      </c>
      <c r="C483" s="628"/>
      <c r="D483" s="627"/>
      <c r="E483" s="609"/>
      <c r="F483" s="628"/>
      <c r="G483" s="627"/>
      <c r="H483" s="609"/>
      <c r="I483" s="628"/>
      <c r="J483" s="627"/>
      <c r="K483" s="609"/>
      <c r="L483" s="628"/>
      <c r="M483" s="627"/>
      <c r="N483" s="609"/>
      <c r="O483" s="628"/>
      <c r="P483" s="627"/>
      <c r="Q483" s="609"/>
      <c r="R483" s="628"/>
      <c r="S483" s="627"/>
      <c r="T483" s="609"/>
      <c r="U483" s="628"/>
      <c r="V483" s="627"/>
      <c r="W483" s="609"/>
      <c r="X483" s="628"/>
      <c r="Y483" s="627"/>
      <c r="Z483" s="609"/>
      <c r="AA483" s="628"/>
      <c r="AB483" s="627"/>
      <c r="AC483" s="609"/>
      <c r="AD483" s="628"/>
      <c r="AE483" s="627"/>
      <c r="AF483" s="609"/>
      <c r="AG483" s="628"/>
      <c r="AH483" s="627"/>
      <c r="AI483" s="609"/>
      <c r="AJ483" s="628"/>
      <c r="AK483" s="627"/>
      <c r="AL483" s="609"/>
      <c r="AM483" s="628"/>
      <c r="AN483" s="627"/>
      <c r="AO483" s="609"/>
      <c r="AP483" s="35"/>
      <c r="AQ483" s="35"/>
      <c r="AR483" s="35"/>
      <c r="AS483" s="35"/>
      <c r="AT483" s="35"/>
      <c r="AU483" s="35"/>
      <c r="AV483" s="35"/>
      <c r="AW483" s="35"/>
      <c r="AX483" s="35"/>
      <c r="AY483" s="35"/>
      <c r="AZ483" s="35"/>
      <c r="BA483" s="35"/>
      <c r="BB483" s="35"/>
      <c r="BC483" s="35"/>
      <c r="BD483" s="35"/>
      <c r="BE483" s="35"/>
      <c r="BF483" s="35"/>
      <c r="BG483" s="35"/>
      <c r="BH483" s="35"/>
      <c r="BI483" s="35"/>
    </row>
    <row r="484" spans="1:61" ht="15.75" customHeight="1">
      <c r="A484" s="36" t="str">
        <f t="shared" si="10"/>
        <v>TOTAL AUTRES REVENUS</v>
      </c>
      <c r="B484" s="831" t="s">
        <v>213</v>
      </c>
      <c r="C484" s="832"/>
      <c r="D484" s="845"/>
      <c r="E484" s="834"/>
      <c r="F484" s="832"/>
      <c r="G484" s="845"/>
      <c r="H484" s="834"/>
      <c r="I484" s="832"/>
      <c r="J484" s="845"/>
      <c r="K484" s="834"/>
      <c r="L484" s="832"/>
      <c r="M484" s="845"/>
      <c r="N484" s="834"/>
      <c r="O484" s="832"/>
      <c r="P484" s="845"/>
      <c r="Q484" s="834"/>
      <c r="R484" s="832"/>
      <c r="S484" s="845"/>
      <c r="T484" s="834"/>
      <c r="U484" s="832"/>
      <c r="V484" s="845"/>
      <c r="W484" s="834"/>
      <c r="X484" s="832"/>
      <c r="Y484" s="845"/>
      <c r="Z484" s="834"/>
      <c r="AA484" s="832"/>
      <c r="AB484" s="845"/>
      <c r="AC484" s="834"/>
      <c r="AD484" s="832"/>
      <c r="AE484" s="845"/>
      <c r="AF484" s="834"/>
      <c r="AG484" s="832"/>
      <c r="AH484" s="845"/>
      <c r="AI484" s="834"/>
      <c r="AJ484" s="832"/>
      <c r="AK484" s="845"/>
      <c r="AL484" s="834"/>
      <c r="AM484" s="832"/>
      <c r="AN484" s="845"/>
      <c r="AO484" s="834"/>
      <c r="AP484" s="35"/>
      <c r="AQ484" s="35"/>
      <c r="AR484" s="35"/>
      <c r="AS484" s="35"/>
      <c r="AT484" s="35"/>
      <c r="AU484" s="35"/>
      <c r="AV484" s="35"/>
      <c r="AW484" s="35"/>
      <c r="AX484" s="35"/>
      <c r="AY484" s="35"/>
      <c r="AZ484" s="35"/>
      <c r="BA484" s="35"/>
      <c r="BB484" s="35"/>
      <c r="BC484" s="35"/>
      <c r="BD484" s="35"/>
      <c r="BE484" s="35"/>
      <c r="BF484" s="35"/>
      <c r="BG484" s="35"/>
      <c r="BH484" s="35"/>
      <c r="BI484" s="35"/>
    </row>
    <row r="485" spans="1:61" ht="15.75" customHeight="1">
      <c r="A485" s="36">
        <f t="shared" si="10"/>
        <v>0</v>
      </c>
      <c r="B485" s="846"/>
      <c r="C485" s="846"/>
      <c r="D485" s="847"/>
      <c r="E485" s="844"/>
      <c r="F485" s="846"/>
      <c r="G485" s="847"/>
      <c r="H485" s="844"/>
      <c r="I485" s="846"/>
      <c r="J485" s="847"/>
      <c r="K485" s="844"/>
      <c r="L485" s="846"/>
      <c r="M485" s="847"/>
      <c r="N485" s="844"/>
      <c r="O485" s="846"/>
      <c r="P485" s="847"/>
      <c r="Q485" s="844"/>
      <c r="R485" s="846"/>
      <c r="S485" s="847"/>
      <c r="T485" s="844"/>
      <c r="U485" s="846"/>
      <c r="V485" s="847"/>
      <c r="W485" s="844"/>
      <c r="X485" s="846"/>
      <c r="Y485" s="847"/>
      <c r="Z485" s="844"/>
      <c r="AA485" s="846"/>
      <c r="AB485" s="847"/>
      <c r="AC485" s="844"/>
      <c r="AD485" s="846"/>
      <c r="AE485" s="847"/>
      <c r="AF485" s="844"/>
      <c r="AG485" s="846"/>
      <c r="AH485" s="847"/>
      <c r="AI485" s="844"/>
      <c r="AJ485" s="846"/>
      <c r="AK485" s="847"/>
      <c r="AL485" s="844"/>
      <c r="AM485" s="846"/>
      <c r="AN485" s="847"/>
      <c r="AO485" s="844"/>
      <c r="AP485" s="35"/>
      <c r="AQ485" s="35"/>
      <c r="AR485" s="35"/>
      <c r="AS485" s="35"/>
      <c r="AT485" s="35"/>
      <c r="AU485" s="35"/>
      <c r="AV485" s="35"/>
      <c r="AW485" s="35"/>
      <c r="AX485" s="35"/>
      <c r="AY485" s="35"/>
      <c r="AZ485" s="35"/>
      <c r="BA485" s="35"/>
      <c r="BB485" s="35"/>
      <c r="BC485" s="35"/>
      <c r="BD485" s="35"/>
      <c r="BE485" s="35"/>
      <c r="BF485" s="35"/>
      <c r="BG485" s="35"/>
      <c r="BH485" s="35"/>
      <c r="BI485" s="35"/>
    </row>
    <row r="486" spans="1:61" ht="15.75" customHeight="1">
      <c r="A486" s="36" t="str">
        <f t="shared" si="10"/>
        <v>BAIIA OPÉRATIONNEL</v>
      </c>
      <c r="B486" s="848" t="s">
        <v>214</v>
      </c>
      <c r="C486" s="629"/>
      <c r="D486" s="630"/>
      <c r="E486" s="631"/>
      <c r="F486" s="632"/>
      <c r="G486" s="633"/>
      <c r="H486" s="634"/>
      <c r="I486" s="632"/>
      <c r="J486" s="633"/>
      <c r="K486" s="634"/>
      <c r="L486" s="632"/>
      <c r="M486" s="633"/>
      <c r="N486" s="634"/>
      <c r="O486" s="632"/>
      <c r="P486" s="633"/>
      <c r="Q486" s="634"/>
      <c r="R486" s="632"/>
      <c r="S486" s="633"/>
      <c r="T486" s="634"/>
      <c r="U486" s="632"/>
      <c r="V486" s="633"/>
      <c r="W486" s="634"/>
      <c r="X486" s="632"/>
      <c r="Y486" s="633"/>
      <c r="Z486" s="634"/>
      <c r="AA486" s="632"/>
      <c r="AB486" s="633"/>
      <c r="AC486" s="634"/>
      <c r="AD486" s="632"/>
      <c r="AE486" s="633"/>
      <c r="AF486" s="634"/>
      <c r="AG486" s="632"/>
      <c r="AH486" s="633"/>
      <c r="AI486" s="634"/>
      <c r="AJ486" s="632"/>
      <c r="AK486" s="633"/>
      <c r="AL486" s="634"/>
      <c r="AM486" s="632"/>
      <c r="AN486" s="633"/>
      <c r="AO486" s="634"/>
      <c r="AP486" s="35"/>
      <c r="AQ486" s="35"/>
      <c r="AR486" s="35"/>
      <c r="AS486" s="35"/>
      <c r="AT486" s="35"/>
      <c r="AU486" s="35"/>
      <c r="AV486" s="35"/>
      <c r="AW486" s="35"/>
      <c r="AX486" s="35"/>
      <c r="AY486" s="35"/>
      <c r="AZ486" s="35"/>
      <c r="BA486" s="35"/>
      <c r="BB486" s="35"/>
      <c r="BC486" s="35"/>
      <c r="BD486" s="35"/>
      <c r="BE486" s="35"/>
      <c r="BF486" s="35"/>
      <c r="BG486" s="35"/>
      <c r="BH486" s="35"/>
      <c r="BI486" s="35"/>
    </row>
    <row r="487" spans="1:61" ht="15.75" customHeight="1">
      <c r="A487" s="36"/>
      <c r="B487" s="790"/>
      <c r="C487" s="514"/>
      <c r="D487" s="514"/>
      <c r="E487" s="635"/>
      <c r="F487" s="514"/>
      <c r="G487" s="514"/>
      <c r="H487" s="635"/>
      <c r="I487" s="514"/>
      <c r="J487" s="514"/>
      <c r="K487" s="635"/>
      <c r="L487" s="514"/>
      <c r="M487" s="514"/>
      <c r="N487" s="635"/>
      <c r="O487" s="514"/>
      <c r="P487" s="514"/>
      <c r="Q487" s="635"/>
      <c r="R487" s="514"/>
      <c r="S487" s="514"/>
      <c r="T487" s="635"/>
      <c r="U487" s="514"/>
      <c r="V487" s="514"/>
      <c r="W487" s="635"/>
      <c r="X487" s="514"/>
      <c r="Y487" s="514"/>
      <c r="Z487" s="635"/>
      <c r="AA487" s="514"/>
      <c r="AB487" s="514"/>
      <c r="AC487" s="635"/>
      <c r="AD487" s="514"/>
      <c r="AE487" s="514"/>
      <c r="AF487" s="635"/>
      <c r="AG487" s="514"/>
      <c r="AH487" s="514"/>
      <c r="AI487" s="635"/>
      <c r="AJ487" s="514"/>
      <c r="AK487" s="514"/>
      <c r="AL487" s="635"/>
      <c r="AM487" s="514"/>
      <c r="AN487" s="514"/>
      <c r="AO487" s="635"/>
      <c r="AP487" s="35"/>
      <c r="AQ487" s="35"/>
      <c r="AR487" s="35"/>
      <c r="AS487" s="35"/>
      <c r="AT487" s="35"/>
      <c r="AU487" s="35"/>
      <c r="AV487" s="35"/>
      <c r="AW487" s="35"/>
      <c r="AX487" s="35"/>
      <c r="AY487" s="35"/>
      <c r="AZ487" s="35"/>
      <c r="BA487" s="35"/>
      <c r="BB487" s="35"/>
      <c r="BC487" s="35"/>
      <c r="BD487" s="35"/>
      <c r="BE487" s="35"/>
      <c r="BF487" s="35"/>
      <c r="BG487" s="35"/>
      <c r="BH487" s="35"/>
      <c r="BI487" s="35"/>
    </row>
    <row r="488" spans="1:61" ht="15.75" customHeight="1">
      <c r="A488" s="36"/>
      <c r="B488" s="790" t="str">
        <f>B4</f>
        <v>Budget 2025</v>
      </c>
      <c r="C488" s="547" t="s">
        <v>216</v>
      </c>
      <c r="D488" s="547"/>
      <c r="E488" s="547"/>
      <c r="F488" s="547"/>
      <c r="G488" s="547"/>
      <c r="H488" s="547"/>
      <c r="I488" s="547"/>
      <c r="J488" s="547"/>
      <c r="K488" s="547"/>
      <c r="L488" s="547"/>
      <c r="M488" s="547"/>
      <c r="N488" s="547"/>
      <c r="O488" s="547"/>
      <c r="P488" s="547"/>
      <c r="Q488" s="547"/>
      <c r="R488" s="547"/>
      <c r="S488" s="547"/>
      <c r="T488" s="547"/>
      <c r="U488" s="547"/>
      <c r="V488" s="547"/>
      <c r="W488" s="547"/>
      <c r="X488" s="547"/>
      <c r="Y488" s="547"/>
      <c r="Z488" s="547"/>
      <c r="AA488" s="547"/>
      <c r="AB488" s="547"/>
      <c r="AC488" s="547"/>
      <c r="AD488" s="547"/>
      <c r="AE488" s="547"/>
      <c r="AF488" s="547"/>
      <c r="AG488" s="547"/>
      <c r="AH488" s="547"/>
      <c r="AI488" s="547"/>
      <c r="AJ488" s="547"/>
      <c r="AK488" s="547"/>
      <c r="AL488" s="547"/>
      <c r="AM488" s="547"/>
      <c r="AN488" s="547"/>
      <c r="AO488" s="547"/>
      <c r="AP488" s="35"/>
      <c r="AQ488" s="35"/>
      <c r="AR488" s="35"/>
      <c r="AS488" s="35"/>
      <c r="AT488" s="35"/>
      <c r="AU488" s="35"/>
      <c r="AV488" s="35"/>
      <c r="AW488" s="35"/>
      <c r="AX488" s="35"/>
      <c r="AY488" s="35"/>
      <c r="AZ488" s="35"/>
      <c r="BA488" s="35"/>
      <c r="BB488" s="35"/>
      <c r="BC488" s="35"/>
      <c r="BD488" s="35"/>
      <c r="BE488" s="35"/>
      <c r="BF488" s="35"/>
      <c r="BG488" s="35"/>
      <c r="BH488" s="35"/>
      <c r="BI488" s="35"/>
    </row>
    <row r="489" spans="1:61" ht="15.75" customHeight="1">
      <c r="A489" s="36"/>
      <c r="B489" s="790"/>
      <c r="C489" s="514"/>
      <c r="D489" s="514"/>
      <c r="E489" s="635"/>
      <c r="F489" s="514"/>
      <c r="G489" s="514"/>
      <c r="H489" s="635"/>
      <c r="I489" s="514"/>
      <c r="J489" s="514"/>
      <c r="K489" s="635"/>
      <c r="L489" s="514"/>
      <c r="M489" s="514"/>
      <c r="N489" s="635"/>
      <c r="O489" s="514"/>
      <c r="P489" s="514"/>
      <c r="Q489" s="635"/>
      <c r="R489" s="514"/>
      <c r="S489" s="514"/>
      <c r="T489" s="635"/>
      <c r="U489" s="514"/>
      <c r="V489" s="514"/>
      <c r="W489" s="635"/>
      <c r="X489" s="514"/>
      <c r="Y489" s="514"/>
      <c r="Z489" s="635"/>
      <c r="AA489" s="514"/>
      <c r="AB489" s="514"/>
      <c r="AC489" s="635"/>
      <c r="AD489" s="514"/>
      <c r="AE489" s="514"/>
      <c r="AF489" s="635"/>
      <c r="AG489" s="514"/>
      <c r="AH489" s="514"/>
      <c r="AI489" s="635"/>
      <c r="AJ489" s="514"/>
      <c r="AK489" s="514"/>
      <c r="AL489" s="635"/>
      <c r="AM489" s="514"/>
      <c r="AN489" s="514"/>
      <c r="AO489" s="635"/>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c r="A490" s="36"/>
      <c r="B490" s="790"/>
      <c r="C490" s="514"/>
      <c r="D490" s="514"/>
      <c r="E490" s="635"/>
      <c r="F490" s="514"/>
      <c r="G490" s="514"/>
      <c r="H490" s="635"/>
      <c r="I490" s="514"/>
      <c r="J490" s="514"/>
      <c r="K490" s="635"/>
      <c r="L490" s="514"/>
      <c r="M490" s="514"/>
      <c r="N490" s="635"/>
      <c r="O490" s="514"/>
      <c r="P490" s="514"/>
      <c r="Q490" s="635"/>
      <c r="R490" s="514"/>
      <c r="S490" s="514"/>
      <c r="T490" s="635"/>
      <c r="U490" s="514"/>
      <c r="V490" s="514"/>
      <c r="W490" s="635"/>
      <c r="X490" s="514"/>
      <c r="Y490" s="514"/>
      <c r="Z490" s="635"/>
      <c r="AA490" s="514"/>
      <c r="AB490" s="514"/>
      <c r="AC490" s="635"/>
      <c r="AD490" s="514"/>
      <c r="AE490" s="514"/>
      <c r="AF490" s="635"/>
      <c r="AG490" s="514"/>
      <c r="AH490" s="514"/>
      <c r="AI490" s="635"/>
      <c r="AJ490" s="514"/>
      <c r="AK490" s="514"/>
      <c r="AL490" s="635"/>
      <c r="AM490" s="514"/>
      <c r="AN490" s="514"/>
      <c r="AO490" s="6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c r="A491" s="36"/>
      <c r="B491" s="790"/>
      <c r="C491" s="514"/>
      <c r="D491" s="514"/>
      <c r="E491" s="635"/>
      <c r="F491" s="514"/>
      <c r="G491" s="514"/>
      <c r="H491" s="635"/>
      <c r="I491" s="514"/>
      <c r="J491" s="514"/>
      <c r="K491" s="635"/>
      <c r="L491" s="514"/>
      <c r="M491" s="514"/>
      <c r="N491" s="635"/>
      <c r="O491" s="514"/>
      <c r="P491" s="514"/>
      <c r="Q491" s="635"/>
      <c r="R491" s="514"/>
      <c r="S491" s="514"/>
      <c r="T491" s="635"/>
      <c r="U491" s="514"/>
      <c r="V491" s="514"/>
      <c r="W491" s="635"/>
      <c r="X491" s="514"/>
      <c r="Y491" s="514"/>
      <c r="Z491" s="635"/>
      <c r="AA491" s="514"/>
      <c r="AB491" s="514"/>
      <c r="AC491" s="635"/>
      <c r="AD491" s="514"/>
      <c r="AE491" s="514"/>
      <c r="AF491" s="635"/>
      <c r="AG491" s="514"/>
      <c r="AH491" s="514"/>
      <c r="AI491" s="635"/>
      <c r="AJ491" s="514"/>
      <c r="AK491" s="514"/>
      <c r="AL491" s="635"/>
      <c r="AM491" s="514"/>
      <c r="AN491" s="514"/>
      <c r="AO491" s="635"/>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c r="A492" s="36"/>
      <c r="B492" s="849" t="s">
        <v>214</v>
      </c>
      <c r="C492" s="636"/>
      <c r="D492" s="637"/>
      <c r="E492" s="638"/>
      <c r="F492" s="639"/>
      <c r="G492" s="637"/>
      <c r="H492" s="640"/>
      <c r="I492" s="639"/>
      <c r="J492" s="637"/>
      <c r="K492" s="640"/>
      <c r="L492" s="639"/>
      <c r="M492" s="637"/>
      <c r="N492" s="640"/>
      <c r="O492" s="639"/>
      <c r="P492" s="637"/>
      <c r="Q492" s="640"/>
      <c r="R492" s="639"/>
      <c r="S492" s="637"/>
      <c r="T492" s="640"/>
      <c r="U492" s="639"/>
      <c r="V492" s="637"/>
      <c r="W492" s="640"/>
      <c r="X492" s="639"/>
      <c r="Y492" s="637"/>
      <c r="Z492" s="640"/>
      <c r="AA492" s="639"/>
      <c r="AB492" s="637"/>
      <c r="AC492" s="640"/>
      <c r="AD492" s="639"/>
      <c r="AE492" s="637"/>
      <c r="AF492" s="640"/>
      <c r="AG492" s="639"/>
      <c r="AH492" s="637"/>
      <c r="AI492" s="640"/>
      <c r="AJ492" s="639"/>
      <c r="AK492" s="637"/>
      <c r="AL492" s="640"/>
      <c r="AM492" s="639"/>
      <c r="AN492" s="637"/>
      <c r="AO492" s="640"/>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36"/>
      <c r="B493" s="850"/>
      <c r="C493" s="641"/>
      <c r="D493" s="641"/>
      <c r="E493" s="641"/>
      <c r="F493" s="642"/>
      <c r="G493" s="641"/>
      <c r="H493" s="643"/>
      <c r="I493" s="642"/>
      <c r="J493" s="641"/>
      <c r="K493" s="643"/>
      <c r="L493" s="642"/>
      <c r="M493" s="641"/>
      <c r="N493" s="643"/>
      <c r="O493" s="642"/>
      <c r="P493" s="641"/>
      <c r="Q493" s="643"/>
      <c r="R493" s="642"/>
      <c r="S493" s="641"/>
      <c r="T493" s="643"/>
      <c r="U493" s="642"/>
      <c r="V493" s="641"/>
      <c r="W493" s="643"/>
      <c r="X493" s="642"/>
      <c r="Y493" s="641"/>
      <c r="Z493" s="643"/>
      <c r="AA493" s="642"/>
      <c r="AB493" s="641"/>
      <c r="AC493" s="643"/>
      <c r="AD493" s="642"/>
      <c r="AE493" s="641"/>
      <c r="AF493" s="643"/>
      <c r="AG493" s="642"/>
      <c r="AH493" s="641"/>
      <c r="AI493" s="643"/>
      <c r="AJ493" s="642"/>
      <c r="AK493" s="641"/>
      <c r="AL493" s="643"/>
      <c r="AM493" s="642"/>
      <c r="AN493" s="641"/>
      <c r="AO493" s="643"/>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15.75" customHeight="1">
      <c r="A494" s="36" t="str">
        <f t="shared" ref="A494:A500" si="11">B494</f>
        <v>Amortissement</v>
      </c>
      <c r="B494" s="851" t="s">
        <v>217</v>
      </c>
      <c r="C494" s="608"/>
      <c r="D494" s="611"/>
      <c r="E494" s="644"/>
      <c r="F494" s="612"/>
      <c r="G494" s="611"/>
      <c r="H494" s="616"/>
      <c r="I494" s="612"/>
      <c r="J494" s="611"/>
      <c r="K494" s="616"/>
      <c r="L494" s="612"/>
      <c r="M494" s="611"/>
      <c r="N494" s="616"/>
      <c r="O494" s="612"/>
      <c r="P494" s="611"/>
      <c r="Q494" s="616"/>
      <c r="R494" s="612"/>
      <c r="S494" s="611"/>
      <c r="T494" s="616"/>
      <c r="U494" s="612"/>
      <c r="V494" s="611"/>
      <c r="W494" s="616"/>
      <c r="X494" s="612"/>
      <c r="Y494" s="611"/>
      <c r="Z494" s="616"/>
      <c r="AA494" s="612"/>
      <c r="AB494" s="611"/>
      <c r="AC494" s="616"/>
      <c r="AD494" s="612"/>
      <c r="AE494" s="611"/>
      <c r="AF494" s="616"/>
      <c r="AG494" s="612"/>
      <c r="AH494" s="611"/>
      <c r="AI494" s="616"/>
      <c r="AJ494" s="612"/>
      <c r="AK494" s="611"/>
      <c r="AL494" s="616"/>
      <c r="AM494" s="612"/>
      <c r="AN494" s="611"/>
      <c r="AO494" s="616"/>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36" t="str">
        <f t="shared" si="11"/>
        <v>Intérêts sur marge</v>
      </c>
      <c r="B495" s="851" t="s">
        <v>218</v>
      </c>
      <c r="C495" s="546"/>
      <c r="D495" s="514"/>
      <c r="E495" s="644"/>
      <c r="F495" s="645"/>
      <c r="G495" s="514"/>
      <c r="H495" s="616"/>
      <c r="I495" s="645"/>
      <c r="J495" s="514"/>
      <c r="K495" s="616"/>
      <c r="L495" s="645"/>
      <c r="M495" s="514"/>
      <c r="N495" s="616"/>
      <c r="O495" s="645"/>
      <c r="P495" s="514"/>
      <c r="Q495" s="616"/>
      <c r="R495" s="645"/>
      <c r="S495" s="514"/>
      <c r="T495" s="616"/>
      <c r="U495" s="645"/>
      <c r="V495" s="514"/>
      <c r="W495" s="616"/>
      <c r="X495" s="645"/>
      <c r="Y495" s="514"/>
      <c r="Z495" s="616"/>
      <c r="AA495" s="645"/>
      <c r="AB495" s="514"/>
      <c r="AC495" s="616"/>
      <c r="AD495" s="645"/>
      <c r="AE495" s="514"/>
      <c r="AF495" s="616"/>
      <c r="AG495" s="645"/>
      <c r="AH495" s="514"/>
      <c r="AI495" s="616"/>
      <c r="AJ495" s="645"/>
      <c r="AK495" s="514"/>
      <c r="AL495" s="616"/>
      <c r="AM495" s="645"/>
      <c r="AN495" s="514"/>
      <c r="AO495" s="616"/>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36" t="str">
        <f t="shared" si="11"/>
        <v>Intérêts sur prêt</v>
      </c>
      <c r="B496" s="851" t="s">
        <v>219</v>
      </c>
      <c r="C496" s="514"/>
      <c r="D496" s="514"/>
      <c r="E496" s="644"/>
      <c r="F496" s="646"/>
      <c r="G496" s="514"/>
      <c r="H496" s="616"/>
      <c r="I496" s="646"/>
      <c r="J496" s="514"/>
      <c r="K496" s="616"/>
      <c r="L496" s="646"/>
      <c r="M496" s="514"/>
      <c r="N496" s="616"/>
      <c r="O496" s="646"/>
      <c r="P496" s="514"/>
      <c r="Q496" s="616"/>
      <c r="R496" s="646"/>
      <c r="S496" s="514"/>
      <c r="T496" s="616"/>
      <c r="U496" s="646"/>
      <c r="V496" s="514"/>
      <c r="W496" s="616"/>
      <c r="X496" s="646"/>
      <c r="Y496" s="514"/>
      <c r="Z496" s="616"/>
      <c r="AA496" s="646"/>
      <c r="AB496" s="514"/>
      <c r="AC496" s="616"/>
      <c r="AD496" s="646"/>
      <c r="AE496" s="514"/>
      <c r="AF496" s="616"/>
      <c r="AG496" s="646"/>
      <c r="AH496" s="514"/>
      <c r="AI496" s="616"/>
      <c r="AJ496" s="646"/>
      <c r="AK496" s="514"/>
      <c r="AL496" s="616"/>
      <c r="AM496" s="646"/>
      <c r="AN496" s="514"/>
      <c r="AO496" s="616"/>
      <c r="AP496" s="35"/>
      <c r="AQ496" s="35"/>
      <c r="AR496" s="35"/>
      <c r="AS496" s="35"/>
      <c r="AT496" s="35"/>
      <c r="AU496" s="35"/>
      <c r="AV496" s="35"/>
      <c r="AW496" s="35"/>
      <c r="AX496" s="35"/>
      <c r="AY496" s="35"/>
      <c r="AZ496" s="35"/>
      <c r="BA496" s="35"/>
      <c r="BB496" s="35"/>
      <c r="BC496" s="35"/>
      <c r="BD496" s="35"/>
      <c r="BE496" s="35"/>
      <c r="BF496" s="35"/>
      <c r="BG496" s="35"/>
      <c r="BH496" s="35"/>
      <c r="BI496" s="35"/>
    </row>
    <row r="497" spans="1:61" ht="15.75" customHeight="1">
      <c r="A497" s="36" t="str">
        <f t="shared" si="11"/>
        <v>Intérêts sur avance</v>
      </c>
      <c r="B497" s="851" t="s">
        <v>220</v>
      </c>
      <c r="C497" s="555"/>
      <c r="D497" s="555"/>
      <c r="E497" s="644"/>
      <c r="F497" s="647"/>
      <c r="G497" s="555"/>
      <c r="H497" s="616"/>
      <c r="I497" s="647"/>
      <c r="J497" s="555"/>
      <c r="K497" s="616"/>
      <c r="L497" s="647"/>
      <c r="M497" s="555"/>
      <c r="N497" s="616"/>
      <c r="O497" s="647"/>
      <c r="P497" s="555"/>
      <c r="Q497" s="616"/>
      <c r="R497" s="647"/>
      <c r="S497" s="555"/>
      <c r="T497" s="616"/>
      <c r="U497" s="647"/>
      <c r="V497" s="555"/>
      <c r="W497" s="616"/>
      <c r="X497" s="647"/>
      <c r="Y497" s="555"/>
      <c r="Z497" s="616"/>
      <c r="AA497" s="647"/>
      <c r="AB497" s="555"/>
      <c r="AC497" s="616"/>
      <c r="AD497" s="647"/>
      <c r="AE497" s="555"/>
      <c r="AF497" s="616"/>
      <c r="AG497" s="647"/>
      <c r="AH497" s="555"/>
      <c r="AI497" s="616"/>
      <c r="AJ497" s="647"/>
      <c r="AK497" s="555"/>
      <c r="AL497" s="616"/>
      <c r="AM497" s="647"/>
      <c r="AN497" s="555"/>
      <c r="AO497" s="616"/>
      <c r="AP497" s="35"/>
      <c r="AQ497" s="35"/>
      <c r="AR497" s="35"/>
      <c r="AS497" s="35"/>
      <c r="AT497" s="35"/>
      <c r="AU497" s="35"/>
      <c r="AV497" s="35"/>
      <c r="AW497" s="35"/>
      <c r="AX497" s="35"/>
      <c r="AY497" s="35"/>
      <c r="AZ497" s="35"/>
      <c r="BA497" s="35"/>
      <c r="BB497" s="35"/>
      <c r="BC497" s="35"/>
      <c r="BD497" s="35"/>
      <c r="BE497" s="35"/>
      <c r="BF497" s="35"/>
      <c r="BG497" s="35"/>
      <c r="BH497" s="35"/>
      <c r="BI497" s="35"/>
    </row>
    <row r="498" spans="1:61" ht="15.75" customHeight="1">
      <c r="A498" s="36" t="str">
        <f t="shared" si="11"/>
        <v>[...]</v>
      </c>
      <c r="B498" s="852" t="s">
        <v>55</v>
      </c>
      <c r="C498" s="555"/>
      <c r="D498" s="555"/>
      <c r="E498" s="644"/>
      <c r="F498" s="647"/>
      <c r="G498" s="555"/>
      <c r="H498" s="609"/>
      <c r="I498" s="647"/>
      <c r="J498" s="555"/>
      <c r="K498" s="609"/>
      <c r="L498" s="647"/>
      <c r="M498" s="555"/>
      <c r="N498" s="609"/>
      <c r="O498" s="647"/>
      <c r="P498" s="555"/>
      <c r="Q498" s="609"/>
      <c r="R498" s="647"/>
      <c r="S498" s="555"/>
      <c r="T498" s="609"/>
      <c r="U498" s="647"/>
      <c r="V498" s="555"/>
      <c r="W498" s="609"/>
      <c r="X498" s="647"/>
      <c r="Y498" s="555"/>
      <c r="Z498" s="609"/>
      <c r="AA498" s="647"/>
      <c r="AB498" s="555"/>
      <c r="AC498" s="609"/>
      <c r="AD498" s="647"/>
      <c r="AE498" s="555"/>
      <c r="AF498" s="609"/>
      <c r="AG498" s="647"/>
      <c r="AH498" s="555"/>
      <c r="AI498" s="609"/>
      <c r="AJ498" s="647"/>
      <c r="AK498" s="555"/>
      <c r="AL498" s="609"/>
      <c r="AM498" s="647"/>
      <c r="AN498" s="555"/>
      <c r="AO498" s="609"/>
      <c r="AP498" s="35"/>
      <c r="AQ498" s="35"/>
      <c r="AR498" s="35"/>
      <c r="AS498" s="35"/>
      <c r="AT498" s="35"/>
      <c r="AU498" s="35"/>
      <c r="AV498" s="35"/>
      <c r="AW498" s="35"/>
      <c r="AX498" s="35"/>
      <c r="AY498" s="35"/>
      <c r="AZ498" s="35"/>
      <c r="BA498" s="35"/>
      <c r="BB498" s="35"/>
      <c r="BC498" s="35"/>
      <c r="BD498" s="35"/>
      <c r="BE498" s="35"/>
      <c r="BF498" s="35"/>
      <c r="BG498" s="35"/>
      <c r="BH498" s="35"/>
      <c r="BI498" s="35"/>
    </row>
    <row r="499" spans="1:61" ht="15.75" customHeight="1">
      <c r="A499" s="36" t="str">
        <f t="shared" si="11"/>
        <v>Revenus d'intérêts floor plan</v>
      </c>
      <c r="B499" s="851" t="s">
        <v>1083</v>
      </c>
      <c r="C499" s="555"/>
      <c r="D499" s="555"/>
      <c r="E499" s="644"/>
      <c r="F499" s="647"/>
      <c r="G499" s="555"/>
      <c r="H499" s="609"/>
      <c r="I499" s="647"/>
      <c r="J499" s="555"/>
      <c r="K499" s="609"/>
      <c r="L499" s="647"/>
      <c r="M499" s="555"/>
      <c r="N499" s="609"/>
      <c r="O499" s="647"/>
      <c r="P499" s="555"/>
      <c r="Q499" s="609"/>
      <c r="R499" s="647"/>
      <c r="S499" s="555"/>
      <c r="T499" s="609"/>
      <c r="U499" s="647"/>
      <c r="V499" s="555"/>
      <c r="W499" s="609"/>
      <c r="X499" s="647"/>
      <c r="Y499" s="555"/>
      <c r="Z499" s="609"/>
      <c r="AA499" s="647"/>
      <c r="AB499" s="555"/>
      <c r="AC499" s="609"/>
      <c r="AD499" s="647"/>
      <c r="AE499" s="555"/>
      <c r="AF499" s="609"/>
      <c r="AG499" s="647"/>
      <c r="AH499" s="555"/>
      <c r="AI499" s="609"/>
      <c r="AJ499" s="647"/>
      <c r="AK499" s="555"/>
      <c r="AL499" s="609"/>
      <c r="AM499" s="647"/>
      <c r="AN499" s="555"/>
      <c r="AO499" s="609"/>
      <c r="AP499" s="35"/>
      <c r="AQ499" s="35"/>
      <c r="AR499" s="35"/>
      <c r="AS499" s="35"/>
      <c r="AT499" s="35"/>
      <c r="AU499" s="35"/>
      <c r="AV499" s="35"/>
      <c r="AW499" s="35"/>
      <c r="AX499" s="35"/>
      <c r="AY499" s="35"/>
      <c r="AZ499" s="35"/>
      <c r="BA499" s="35"/>
      <c r="BB499" s="35"/>
      <c r="BC499" s="35"/>
      <c r="BD499" s="35"/>
      <c r="BE499" s="35"/>
      <c r="BF499" s="35"/>
      <c r="BG499" s="35"/>
      <c r="BH499" s="35"/>
      <c r="BI499" s="35"/>
    </row>
    <row r="500" spans="1:61" ht="15.75" customHeight="1">
      <c r="A500" s="36" t="str">
        <f t="shared" si="11"/>
        <v>[...]</v>
      </c>
      <c r="B500" s="853" t="s">
        <v>55</v>
      </c>
      <c r="C500" s="555"/>
      <c r="D500" s="555"/>
      <c r="E500" s="644"/>
      <c r="F500" s="647"/>
      <c r="G500" s="555"/>
      <c r="H500" s="609"/>
      <c r="I500" s="647"/>
      <c r="J500" s="555"/>
      <c r="K500" s="609"/>
      <c r="L500" s="647"/>
      <c r="M500" s="555"/>
      <c r="N500" s="609"/>
      <c r="O500" s="647"/>
      <c r="P500" s="555"/>
      <c r="Q500" s="609"/>
      <c r="R500" s="647"/>
      <c r="S500" s="555"/>
      <c r="T500" s="609"/>
      <c r="U500" s="647"/>
      <c r="V500" s="555"/>
      <c r="W500" s="609"/>
      <c r="X500" s="647"/>
      <c r="Y500" s="555"/>
      <c r="Z500" s="609"/>
      <c r="AA500" s="647"/>
      <c r="AB500" s="555"/>
      <c r="AC500" s="609"/>
      <c r="AD500" s="647"/>
      <c r="AE500" s="555"/>
      <c r="AF500" s="609"/>
      <c r="AG500" s="647"/>
      <c r="AH500" s="555"/>
      <c r="AI500" s="609"/>
      <c r="AJ500" s="647"/>
      <c r="AK500" s="555"/>
      <c r="AL500" s="609"/>
      <c r="AM500" s="647"/>
      <c r="AN500" s="555"/>
      <c r="AO500" s="609"/>
      <c r="AP500" s="35"/>
      <c r="AQ500" s="35"/>
      <c r="AR500" s="35"/>
      <c r="AS500" s="35"/>
      <c r="AT500" s="35"/>
      <c r="AU500" s="35"/>
      <c r="AV500" s="35"/>
      <c r="AW500" s="35"/>
      <c r="AX500" s="35"/>
      <c r="AY500" s="35"/>
      <c r="AZ500" s="35"/>
      <c r="BA500" s="35"/>
      <c r="BB500" s="35"/>
      <c r="BC500" s="35"/>
      <c r="BD500" s="35"/>
      <c r="BE500" s="35"/>
      <c r="BF500" s="35"/>
      <c r="BG500" s="35"/>
      <c r="BH500" s="35"/>
      <c r="BI500" s="35"/>
    </row>
    <row r="501" spans="1:61" ht="15.75" customHeight="1">
      <c r="A501" s="30"/>
      <c r="B501" s="854" t="s">
        <v>221</v>
      </c>
      <c r="C501" s="648"/>
      <c r="D501" s="649"/>
      <c r="E501" s="650"/>
      <c r="F501" s="651"/>
      <c r="G501" s="649"/>
      <c r="H501" s="652"/>
      <c r="I501" s="651"/>
      <c r="J501" s="649"/>
      <c r="K501" s="652"/>
      <c r="L501" s="651"/>
      <c r="M501" s="649"/>
      <c r="N501" s="652"/>
      <c r="O501" s="651"/>
      <c r="P501" s="649"/>
      <c r="Q501" s="652"/>
      <c r="R501" s="651"/>
      <c r="S501" s="649"/>
      <c r="T501" s="652"/>
      <c r="U501" s="651"/>
      <c r="V501" s="649"/>
      <c r="W501" s="652"/>
      <c r="X501" s="651"/>
      <c r="Y501" s="649"/>
      <c r="Z501" s="652"/>
      <c r="AA501" s="651"/>
      <c r="AB501" s="649"/>
      <c r="AC501" s="652"/>
      <c r="AD501" s="651"/>
      <c r="AE501" s="649"/>
      <c r="AF501" s="652"/>
      <c r="AG501" s="651"/>
      <c r="AH501" s="649"/>
      <c r="AI501" s="652"/>
      <c r="AJ501" s="651"/>
      <c r="AK501" s="649"/>
      <c r="AL501" s="652"/>
      <c r="AM501" s="651"/>
      <c r="AN501" s="649"/>
      <c r="AO501" s="652"/>
      <c r="AP501" s="35"/>
      <c r="AQ501" s="35"/>
      <c r="AR501" s="35"/>
      <c r="AS501" s="35"/>
      <c r="AT501" s="35"/>
      <c r="AU501" s="35"/>
      <c r="AV501" s="35"/>
      <c r="AW501" s="35"/>
      <c r="AX501" s="35"/>
      <c r="AY501" s="35"/>
      <c r="AZ501" s="35"/>
      <c r="BA501" s="35"/>
      <c r="BB501" s="35"/>
      <c r="BC501" s="35"/>
      <c r="BD501" s="35"/>
      <c r="BE501" s="35"/>
      <c r="BF501" s="35"/>
      <c r="BG501" s="35"/>
      <c r="BH501" s="35"/>
      <c r="BI501" s="35"/>
    </row>
    <row r="502" spans="1:61" ht="15.75" customHeight="1">
      <c r="A502" s="30"/>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5"/>
      <c r="AB502" s="35"/>
      <c r="AC502" s="35"/>
      <c r="AD502" s="35"/>
      <c r="AE502" s="35"/>
      <c r="AF502" s="35"/>
      <c r="AG502" s="35"/>
      <c r="AH502" s="35"/>
      <c r="AI502" s="35"/>
      <c r="AJ502" s="35"/>
      <c r="AK502" s="35"/>
      <c r="AL502" s="35"/>
      <c r="AM502" s="35"/>
      <c r="AN502" s="35"/>
      <c r="AO502" s="35"/>
      <c r="AP502" s="35"/>
      <c r="AQ502" s="35"/>
      <c r="AR502" s="35"/>
      <c r="AS502" s="35"/>
      <c r="AT502" s="35"/>
      <c r="AU502" s="35"/>
      <c r="AV502" s="35"/>
      <c r="AW502" s="35"/>
      <c r="AX502" s="35"/>
      <c r="AY502" s="35"/>
      <c r="AZ502" s="35"/>
      <c r="BA502" s="35"/>
      <c r="BB502" s="35"/>
      <c r="BC502" s="35"/>
      <c r="BD502" s="35"/>
      <c r="BE502" s="35"/>
      <c r="BF502" s="35"/>
      <c r="BG502" s="35"/>
      <c r="BH502" s="35"/>
      <c r="BI502" s="35"/>
    </row>
    <row r="503" spans="1:61" ht="15.75" customHeight="1">
      <c r="A503" s="30"/>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c r="AA503" s="35"/>
      <c r="AB503" s="35"/>
      <c r="AC503" s="35"/>
      <c r="AD503" s="35"/>
      <c r="AE503" s="35"/>
      <c r="AF503" s="35"/>
      <c r="AG503" s="35"/>
      <c r="AH503" s="35"/>
      <c r="AI503" s="35"/>
      <c r="AJ503" s="35"/>
      <c r="AK503" s="35"/>
      <c r="AL503" s="35"/>
      <c r="AM503" s="35"/>
      <c r="AN503" s="35"/>
      <c r="AO503" s="35"/>
      <c r="AP503" s="35"/>
      <c r="AQ503" s="35"/>
      <c r="AR503" s="35"/>
      <c r="AS503" s="35"/>
      <c r="AT503" s="35"/>
      <c r="AU503" s="35"/>
      <c r="AV503" s="35"/>
      <c r="AW503" s="35"/>
      <c r="AX503" s="35"/>
      <c r="AY503" s="35"/>
      <c r="AZ503" s="35"/>
      <c r="BA503" s="35"/>
      <c r="BB503" s="35"/>
      <c r="BC503" s="35"/>
      <c r="BD503" s="35"/>
      <c r="BE503" s="35"/>
      <c r="BF503" s="35"/>
      <c r="BG503" s="35"/>
      <c r="BH503" s="35"/>
      <c r="BI503" s="35"/>
    </row>
    <row r="504" spans="1:61" ht="15.75" customHeight="1">
      <c r="A504" s="30"/>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5"/>
      <c r="AB504" s="35"/>
      <c r="AC504" s="35"/>
      <c r="AD504" s="35"/>
      <c r="AE504" s="35"/>
      <c r="AF504" s="35"/>
      <c r="AG504" s="35"/>
      <c r="AH504" s="35"/>
      <c r="AI504" s="35"/>
      <c r="AJ504" s="35"/>
      <c r="AK504" s="35"/>
      <c r="AL504" s="35"/>
      <c r="AM504" s="35"/>
      <c r="AN504" s="35"/>
      <c r="AO504" s="35"/>
      <c r="AP504" s="35"/>
      <c r="AQ504" s="35"/>
      <c r="AR504" s="35"/>
      <c r="AS504" s="35"/>
      <c r="AT504" s="35"/>
      <c r="AU504" s="35"/>
      <c r="AV504" s="35"/>
      <c r="AW504" s="35"/>
      <c r="AX504" s="35"/>
      <c r="AY504" s="35"/>
      <c r="AZ504" s="35"/>
      <c r="BA504" s="35"/>
      <c r="BB504" s="35"/>
      <c r="BC504" s="35"/>
      <c r="BD504" s="35"/>
      <c r="BE504" s="35"/>
      <c r="BF504" s="35"/>
      <c r="BG504" s="35"/>
      <c r="BH504" s="35"/>
      <c r="BI504" s="35"/>
    </row>
    <row r="505" spans="1:61" ht="15.75" customHeight="1">
      <c r="A505" s="30"/>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c r="AA505" s="35"/>
      <c r="AB505" s="35"/>
      <c r="AC505" s="35"/>
      <c r="AD505" s="35"/>
      <c r="AE505" s="35"/>
      <c r="AF505" s="35"/>
      <c r="AG505" s="35"/>
      <c r="AH505" s="35"/>
      <c r="AI505" s="35"/>
      <c r="AJ505" s="35"/>
      <c r="AK505" s="35"/>
      <c r="AL505" s="35"/>
      <c r="AM505" s="35"/>
      <c r="AN505" s="35"/>
      <c r="AO505" s="35"/>
      <c r="AP505" s="35"/>
      <c r="AQ505" s="35"/>
      <c r="AR505" s="35"/>
      <c r="AS505" s="35"/>
      <c r="AT505" s="35"/>
      <c r="AU505" s="35"/>
      <c r="AV505" s="35"/>
      <c r="AW505" s="35"/>
      <c r="AX505" s="35"/>
      <c r="AY505" s="35"/>
      <c r="AZ505" s="35"/>
      <c r="BA505" s="35"/>
      <c r="BB505" s="35"/>
      <c r="BC505" s="35"/>
      <c r="BD505" s="35"/>
      <c r="BE505" s="35"/>
      <c r="BF505" s="35"/>
      <c r="BG505" s="35"/>
      <c r="BH505" s="35"/>
      <c r="BI505" s="35"/>
    </row>
    <row r="506" spans="1:61" ht="15.75" customHeight="1">
      <c r="A506" s="30"/>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5"/>
      <c r="AB506" s="35"/>
      <c r="AC506" s="35"/>
      <c r="AD506" s="35"/>
      <c r="AE506" s="35"/>
      <c r="AF506" s="35"/>
      <c r="AG506" s="35"/>
      <c r="AH506" s="35"/>
      <c r="AI506" s="35"/>
      <c r="AJ506" s="35"/>
      <c r="AK506" s="35"/>
      <c r="AL506" s="35"/>
      <c r="AM506" s="35"/>
      <c r="AN506" s="35"/>
      <c r="AO506" s="35"/>
      <c r="AP506" s="35"/>
      <c r="AQ506" s="35"/>
      <c r="AR506" s="35"/>
      <c r="AS506" s="35"/>
      <c r="AT506" s="35"/>
      <c r="AU506" s="35"/>
      <c r="AV506" s="35"/>
      <c r="AW506" s="35"/>
      <c r="AX506" s="35"/>
      <c r="AY506" s="35"/>
      <c r="AZ506" s="35"/>
      <c r="BA506" s="35"/>
      <c r="BB506" s="35"/>
      <c r="BC506" s="35"/>
      <c r="BD506" s="35"/>
      <c r="BE506" s="35"/>
      <c r="BF506" s="35"/>
      <c r="BG506" s="35"/>
      <c r="BH506" s="35"/>
      <c r="BI506" s="35"/>
    </row>
    <row r="507" spans="1:61" ht="15.75" customHeight="1">
      <c r="A507" s="30"/>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c r="AA507" s="35"/>
      <c r="AB507" s="35"/>
      <c r="AC507" s="35"/>
      <c r="AD507" s="35"/>
      <c r="AE507" s="35"/>
      <c r="AF507" s="35"/>
      <c r="AG507" s="35"/>
      <c r="AH507" s="35"/>
      <c r="AI507" s="35"/>
      <c r="AJ507" s="35"/>
      <c r="AK507" s="35"/>
      <c r="AL507" s="35"/>
      <c r="AM507" s="35"/>
      <c r="AN507" s="35"/>
      <c r="AO507" s="35"/>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30"/>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5"/>
      <c r="AB508" s="35"/>
      <c r="AC508" s="35"/>
      <c r="AD508" s="35"/>
      <c r="AE508" s="35"/>
      <c r="AF508" s="35"/>
      <c r="AG508" s="35"/>
      <c r="AH508" s="35"/>
      <c r="AI508" s="35"/>
      <c r="AJ508" s="35"/>
      <c r="AK508" s="35"/>
      <c r="AL508" s="35"/>
      <c r="AM508" s="35"/>
      <c r="AN508" s="35"/>
      <c r="AO508" s="35"/>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30"/>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35"/>
      <c r="AB509" s="35"/>
      <c r="AC509" s="35"/>
      <c r="AD509" s="35"/>
      <c r="AE509" s="35"/>
      <c r="AF509" s="35"/>
      <c r="AG509" s="35"/>
      <c r="AH509" s="35"/>
      <c r="AI509" s="35"/>
      <c r="AJ509" s="35"/>
      <c r="AK509" s="35"/>
      <c r="AL509" s="35"/>
      <c r="AM509" s="35"/>
      <c r="AN509" s="35"/>
      <c r="AO509" s="35"/>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30"/>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5"/>
      <c r="AB510" s="35"/>
      <c r="AC510" s="35"/>
      <c r="AD510" s="35"/>
      <c r="AE510" s="35"/>
      <c r="AF510" s="35"/>
      <c r="AG510" s="35"/>
      <c r="AH510" s="35"/>
      <c r="AI510" s="35"/>
      <c r="AJ510" s="35"/>
      <c r="AK510" s="35"/>
      <c r="AL510" s="35"/>
      <c r="AM510" s="35"/>
      <c r="AN510" s="35"/>
      <c r="AO510" s="35"/>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30"/>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c r="AA511" s="35"/>
      <c r="AB511" s="35"/>
      <c r="AC511" s="35"/>
      <c r="AD511" s="35"/>
      <c r="AE511" s="35"/>
      <c r="AF511" s="35"/>
      <c r="AG511" s="35"/>
      <c r="AH511" s="35"/>
      <c r="AI511" s="35"/>
      <c r="AJ511" s="35"/>
      <c r="AK511" s="35"/>
      <c r="AL511" s="35"/>
      <c r="AM511" s="35"/>
      <c r="AN511" s="35"/>
      <c r="AO511" s="35"/>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5.75" customHeight="1">
      <c r="A512" s="30"/>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5"/>
      <c r="AB512" s="35"/>
      <c r="AC512" s="35"/>
      <c r="AD512" s="35"/>
      <c r="AE512" s="35"/>
      <c r="AF512" s="35"/>
      <c r="AG512" s="35"/>
      <c r="AH512" s="35"/>
      <c r="AI512" s="35"/>
      <c r="AJ512" s="35"/>
      <c r="AK512" s="35"/>
      <c r="AL512" s="35"/>
      <c r="AM512" s="35"/>
      <c r="AN512" s="35"/>
      <c r="AO512" s="35"/>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1" ht="15.75" customHeight="1">
      <c r="A513" s="30"/>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c r="AA513" s="35"/>
      <c r="AB513" s="35"/>
      <c r="AC513" s="35"/>
      <c r="AD513" s="35"/>
      <c r="AE513" s="35"/>
      <c r="AF513" s="35"/>
      <c r="AG513" s="35"/>
      <c r="AH513" s="35"/>
      <c r="AI513" s="35"/>
      <c r="AJ513" s="35"/>
      <c r="AK513" s="35"/>
      <c r="AL513" s="35"/>
      <c r="AM513" s="35"/>
      <c r="AN513" s="35"/>
      <c r="AO513" s="35"/>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1" ht="15.75" customHeight="1">
      <c r="A514" s="30"/>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5"/>
      <c r="AB514" s="35"/>
      <c r="AC514" s="35"/>
      <c r="AD514" s="35"/>
      <c r="AE514" s="35"/>
      <c r="AF514" s="35"/>
      <c r="AG514" s="35"/>
      <c r="AH514" s="35"/>
      <c r="AI514" s="35"/>
      <c r="AJ514" s="35"/>
      <c r="AK514" s="35"/>
      <c r="AL514" s="35"/>
      <c r="AM514" s="35"/>
      <c r="AN514" s="35"/>
      <c r="AO514" s="35"/>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1" ht="15.75" customHeight="1">
      <c r="A515" s="30"/>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c r="AA515" s="35"/>
      <c r="AB515" s="35"/>
      <c r="AC515" s="35"/>
      <c r="AD515" s="35"/>
      <c r="AE515" s="35"/>
      <c r="AF515" s="35"/>
      <c r="AG515" s="35"/>
      <c r="AH515" s="35"/>
      <c r="AI515" s="35"/>
      <c r="AJ515" s="35"/>
      <c r="AK515" s="35"/>
      <c r="AL515" s="35"/>
      <c r="AM515" s="35"/>
      <c r="AN515" s="35"/>
      <c r="AO515" s="35"/>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1" ht="15.75" customHeight="1">
      <c r="A516" s="30"/>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5"/>
      <c r="AB516" s="35"/>
      <c r="AC516" s="35"/>
      <c r="AD516" s="35"/>
      <c r="AE516" s="35"/>
      <c r="AF516" s="35"/>
      <c r="AG516" s="35"/>
      <c r="AH516" s="35"/>
      <c r="AI516" s="35"/>
      <c r="AJ516" s="35"/>
      <c r="AK516" s="35"/>
      <c r="AL516" s="35"/>
      <c r="AM516" s="35"/>
      <c r="AN516" s="35"/>
      <c r="AO516" s="35"/>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1" ht="15.75" customHeight="1">
      <c r="A517" s="30"/>
      <c r="B517" s="76"/>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c r="AA517" s="77"/>
      <c r="AB517" s="77"/>
      <c r="AC517" s="77"/>
      <c r="AD517" s="77"/>
      <c r="AE517" s="77"/>
      <c r="AF517" s="77"/>
      <c r="AG517" s="77"/>
      <c r="AH517" s="77"/>
      <c r="AI517" s="77"/>
      <c r="AJ517" s="77"/>
      <c r="AK517" s="77"/>
      <c r="AL517" s="77"/>
      <c r="AM517" s="77"/>
      <c r="AN517" s="77"/>
      <c r="AO517" s="77"/>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1" ht="15.75" customHeight="1">
      <c r="A518" s="30"/>
      <c r="B518" s="78"/>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c r="AA518" s="77"/>
      <c r="AB518" s="77"/>
      <c r="AC518" s="77"/>
      <c r="AD518" s="77"/>
      <c r="AE518" s="77"/>
      <c r="AF518" s="77"/>
      <c r="AG518" s="77"/>
      <c r="AH518" s="77"/>
      <c r="AI518" s="77"/>
      <c r="AJ518" s="77"/>
      <c r="AK518" s="77"/>
      <c r="AL518" s="77"/>
      <c r="AM518" s="77"/>
      <c r="AN518" s="77"/>
      <c r="AO518" s="77"/>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1" ht="15.75" customHeight="1">
      <c r="A519" s="30"/>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c r="AA519" s="77"/>
      <c r="AB519" s="77"/>
      <c r="AC519" s="77"/>
      <c r="AD519" s="77"/>
      <c r="AE519" s="77"/>
      <c r="AF519" s="77"/>
      <c r="AG519" s="77"/>
      <c r="AH519" s="77"/>
      <c r="AI519" s="77"/>
      <c r="AJ519" s="77"/>
      <c r="AK519" s="77"/>
      <c r="AL519" s="77"/>
      <c r="AM519" s="77"/>
      <c r="AN519" s="77"/>
      <c r="AO519" s="77"/>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1" ht="15.75" customHeight="1">
      <c r="A520" s="30"/>
      <c r="B520" s="77"/>
      <c r="C520" s="76"/>
      <c r="D520" s="76"/>
      <c r="E520" s="76"/>
      <c r="F520" s="76"/>
      <c r="G520" s="76"/>
      <c r="H520" s="76"/>
      <c r="I520" s="76"/>
      <c r="J520" s="76"/>
      <c r="K520" s="76"/>
      <c r="L520" s="76"/>
      <c r="M520" s="76"/>
      <c r="N520" s="76"/>
      <c r="O520" s="76"/>
      <c r="P520" s="76"/>
      <c r="Q520" s="76"/>
      <c r="R520" s="76"/>
      <c r="S520" s="76"/>
      <c r="T520" s="76"/>
      <c r="U520" s="76"/>
      <c r="V520" s="76"/>
      <c r="W520" s="76"/>
      <c r="X520" s="76"/>
      <c r="Y520" s="76"/>
      <c r="Z520" s="76"/>
      <c r="AA520" s="76"/>
      <c r="AB520" s="76"/>
      <c r="AC520" s="76"/>
      <c r="AD520" s="76"/>
      <c r="AE520" s="76"/>
      <c r="AF520" s="76"/>
      <c r="AG520" s="76"/>
      <c r="AH520" s="76"/>
      <c r="AI520" s="76"/>
      <c r="AJ520" s="76"/>
      <c r="AK520" s="76"/>
      <c r="AL520" s="76"/>
      <c r="AM520" s="76"/>
      <c r="AN520" s="76"/>
      <c r="AO520" s="76"/>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1" ht="15.75" customHeight="1">
      <c r="A521" s="30"/>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c r="AA521" s="77"/>
      <c r="AB521" s="77"/>
      <c r="AC521" s="77"/>
      <c r="AD521" s="77"/>
      <c r="AE521" s="77"/>
      <c r="AF521" s="77"/>
      <c r="AG521" s="77"/>
      <c r="AH521" s="77"/>
      <c r="AI521" s="77"/>
      <c r="AJ521" s="77"/>
      <c r="AK521" s="77"/>
      <c r="AL521" s="77"/>
      <c r="AM521" s="77"/>
      <c r="AN521" s="77"/>
      <c r="AO521" s="77"/>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1" ht="15.75" customHeight="1">
      <c r="A522" s="30"/>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c r="AA522" s="77"/>
      <c r="AB522" s="77"/>
      <c r="AC522" s="77"/>
      <c r="AD522" s="77"/>
      <c r="AE522" s="77"/>
      <c r="AF522" s="77"/>
      <c r="AG522" s="77"/>
      <c r="AH522" s="77"/>
      <c r="AI522" s="77"/>
      <c r="AJ522" s="77"/>
      <c r="AK522" s="77"/>
      <c r="AL522" s="77"/>
      <c r="AM522" s="77"/>
      <c r="AN522" s="77"/>
      <c r="AO522" s="77"/>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1" ht="15.75" customHeight="1">
      <c r="A523" s="30"/>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c r="AA523" s="77"/>
      <c r="AB523" s="77"/>
      <c r="AC523" s="77"/>
      <c r="AD523" s="77"/>
      <c r="AE523" s="77"/>
      <c r="AF523" s="77"/>
      <c r="AG523" s="77"/>
      <c r="AH523" s="77"/>
      <c r="AI523" s="77"/>
      <c r="AJ523" s="77"/>
      <c r="AK523" s="77"/>
      <c r="AL523" s="77"/>
      <c r="AM523" s="77"/>
      <c r="AN523" s="77"/>
      <c r="AO523" s="77"/>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1" ht="15.75" customHeight="1">
      <c r="A524" s="30"/>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c r="AA524" s="77"/>
      <c r="AB524" s="77"/>
      <c r="AC524" s="77"/>
      <c r="AD524" s="77"/>
      <c r="AE524" s="77"/>
      <c r="AF524" s="77"/>
      <c r="AG524" s="77"/>
      <c r="AH524" s="77"/>
      <c r="AI524" s="77"/>
      <c r="AJ524" s="77"/>
      <c r="AK524" s="77"/>
      <c r="AL524" s="77"/>
      <c r="AM524" s="77"/>
      <c r="AN524" s="77"/>
      <c r="AO524" s="77"/>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1" ht="15.75" customHeight="1">
      <c r="A525" s="30"/>
      <c r="B525" s="77"/>
      <c r="C525" s="76"/>
      <c r="D525" s="76"/>
      <c r="E525" s="76"/>
      <c r="F525" s="76"/>
      <c r="G525" s="76"/>
      <c r="H525" s="76"/>
      <c r="I525" s="76"/>
      <c r="J525" s="76"/>
      <c r="K525" s="76"/>
      <c r="L525" s="76"/>
      <c r="M525" s="76"/>
      <c r="N525" s="76"/>
      <c r="O525" s="76"/>
      <c r="P525" s="76"/>
      <c r="Q525" s="76"/>
      <c r="R525" s="76"/>
      <c r="S525" s="76"/>
      <c r="T525" s="76"/>
      <c r="U525" s="76"/>
      <c r="V525" s="76"/>
      <c r="W525" s="76"/>
      <c r="X525" s="76"/>
      <c r="Y525" s="76"/>
      <c r="Z525" s="76"/>
      <c r="AA525" s="76"/>
      <c r="AB525" s="76"/>
      <c r="AC525" s="76"/>
      <c r="AD525" s="76"/>
      <c r="AE525" s="76"/>
      <c r="AF525" s="76"/>
      <c r="AG525" s="76"/>
      <c r="AH525" s="76"/>
      <c r="AI525" s="76"/>
      <c r="AJ525" s="76"/>
      <c r="AK525" s="76"/>
      <c r="AL525" s="76"/>
      <c r="AM525" s="76"/>
      <c r="AN525" s="76"/>
      <c r="AO525" s="76"/>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1" ht="15.75" customHeight="1">
      <c r="A526" s="30"/>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c r="AA526" s="77"/>
      <c r="AB526" s="77"/>
      <c r="AC526" s="77"/>
      <c r="AD526" s="77"/>
      <c r="AE526" s="77"/>
      <c r="AF526" s="77"/>
      <c r="AG526" s="77"/>
      <c r="AH526" s="77"/>
      <c r="AI526" s="77"/>
      <c r="AJ526" s="77"/>
      <c r="AK526" s="77"/>
      <c r="AL526" s="77"/>
      <c r="AM526" s="77"/>
      <c r="AN526" s="77"/>
      <c r="AO526" s="77"/>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1" ht="15.75" customHeight="1">
      <c r="A527" s="30"/>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c r="AA527" s="77"/>
      <c r="AB527" s="77"/>
      <c r="AC527" s="77"/>
      <c r="AD527" s="77"/>
      <c r="AE527" s="77"/>
      <c r="AF527" s="77"/>
      <c r="AG527" s="77"/>
      <c r="AH527" s="77"/>
      <c r="AI527" s="77"/>
      <c r="AJ527" s="77"/>
      <c r="AK527" s="77"/>
      <c r="AL527" s="77"/>
      <c r="AM527" s="77"/>
      <c r="AN527" s="77"/>
      <c r="AO527" s="77"/>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1" ht="15.75" customHeight="1">
      <c r="A528" s="30"/>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c r="AA528" s="77"/>
      <c r="AB528" s="77"/>
      <c r="AC528" s="77"/>
      <c r="AD528" s="77"/>
      <c r="AE528" s="77"/>
      <c r="AF528" s="77"/>
      <c r="AG528" s="77"/>
      <c r="AH528" s="77"/>
      <c r="AI528" s="77"/>
      <c r="AJ528" s="77"/>
      <c r="AK528" s="77"/>
      <c r="AL528" s="77"/>
      <c r="AM528" s="77"/>
      <c r="AN528" s="77"/>
      <c r="AO528" s="77"/>
      <c r="AP528" s="35"/>
      <c r="AQ528" s="35"/>
      <c r="AR528" s="35"/>
      <c r="AS528" s="35"/>
      <c r="AT528" s="35"/>
      <c r="AU528" s="35"/>
      <c r="AV528" s="35"/>
      <c r="AW528" s="35"/>
      <c r="AX528" s="35"/>
      <c r="AY528" s="35"/>
      <c r="AZ528" s="35"/>
      <c r="BA528" s="35"/>
      <c r="BB528" s="35"/>
      <c r="BC528" s="35"/>
      <c r="BD528" s="35"/>
      <c r="BE528" s="35"/>
      <c r="BF528" s="35"/>
      <c r="BG528" s="35"/>
      <c r="BH528" s="35"/>
      <c r="BI528" s="35"/>
    </row>
    <row r="529" spans="1:61" ht="15.75" customHeight="1">
      <c r="A529" s="30"/>
      <c r="B529" s="79"/>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c r="AA529" s="80"/>
      <c r="AB529" s="80"/>
      <c r="AC529" s="80"/>
      <c r="AD529" s="80"/>
      <c r="AE529" s="80"/>
      <c r="AF529" s="80"/>
      <c r="AG529" s="80"/>
      <c r="AH529" s="80"/>
      <c r="AI529" s="80"/>
      <c r="AJ529" s="80"/>
      <c r="AK529" s="80"/>
      <c r="AL529" s="80"/>
      <c r="AM529" s="80"/>
      <c r="AN529" s="80"/>
      <c r="AO529" s="80"/>
      <c r="AP529" s="35"/>
      <c r="AQ529" s="35"/>
      <c r="AR529" s="35"/>
      <c r="AS529" s="35"/>
      <c r="AT529" s="35"/>
      <c r="AU529" s="35"/>
      <c r="AV529" s="35"/>
      <c r="AW529" s="35"/>
      <c r="AX529" s="35"/>
      <c r="AY529" s="35"/>
      <c r="AZ529" s="35"/>
      <c r="BA529" s="35"/>
      <c r="BB529" s="35"/>
      <c r="BC529" s="35"/>
      <c r="BD529" s="35"/>
      <c r="BE529" s="35"/>
      <c r="BF529" s="35"/>
      <c r="BG529" s="35"/>
      <c r="BH529" s="35"/>
      <c r="BI529" s="35"/>
    </row>
    <row r="530" spans="1:61" ht="15.75" customHeight="1">
      <c r="A530" s="30"/>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c r="AA530" s="77"/>
      <c r="AB530" s="77"/>
      <c r="AC530" s="77"/>
      <c r="AD530" s="77"/>
      <c r="AE530" s="77"/>
      <c r="AF530" s="77"/>
      <c r="AG530" s="77"/>
      <c r="AH530" s="77"/>
      <c r="AI530" s="77"/>
      <c r="AJ530" s="77"/>
      <c r="AK530" s="77"/>
      <c r="AL530" s="77"/>
      <c r="AM530" s="77"/>
      <c r="AN530" s="77"/>
      <c r="AO530" s="77"/>
      <c r="AP530" s="35"/>
      <c r="AQ530" s="35"/>
      <c r="AR530" s="35"/>
      <c r="AS530" s="35"/>
      <c r="AT530" s="35"/>
      <c r="AU530" s="35"/>
      <c r="AV530" s="35"/>
      <c r="AW530" s="35"/>
      <c r="AX530" s="35"/>
      <c r="AY530" s="35"/>
      <c r="AZ530" s="35"/>
      <c r="BA530" s="35"/>
      <c r="BB530" s="35"/>
      <c r="BC530" s="35"/>
      <c r="BD530" s="35"/>
      <c r="BE530" s="35"/>
      <c r="BF530" s="35"/>
      <c r="BG530" s="35"/>
      <c r="BH530" s="35"/>
      <c r="BI530" s="35"/>
    </row>
    <row r="531" spans="1:61" ht="15.75" customHeight="1">
      <c r="A531" s="30"/>
      <c r="B531" s="77"/>
      <c r="C531" s="77"/>
      <c r="D531" s="77"/>
      <c r="E531" s="81"/>
      <c r="F531" s="77"/>
      <c r="G531" s="77"/>
      <c r="H531" s="81"/>
      <c r="I531" s="77"/>
      <c r="J531" s="77"/>
      <c r="K531" s="81"/>
      <c r="L531" s="77"/>
      <c r="M531" s="77"/>
      <c r="N531" s="81"/>
      <c r="O531" s="77"/>
      <c r="P531" s="77"/>
      <c r="Q531" s="81"/>
      <c r="R531" s="77"/>
      <c r="S531" s="77"/>
      <c r="T531" s="81"/>
      <c r="U531" s="77"/>
      <c r="V531" s="77"/>
      <c r="W531" s="81"/>
      <c r="X531" s="77"/>
      <c r="Y531" s="77"/>
      <c r="Z531" s="81"/>
      <c r="AA531" s="77"/>
      <c r="AB531" s="77"/>
      <c r="AC531" s="81"/>
      <c r="AD531" s="77"/>
      <c r="AE531" s="77"/>
      <c r="AF531" s="81"/>
      <c r="AG531" s="77"/>
      <c r="AH531" s="77"/>
      <c r="AI531" s="81"/>
      <c r="AJ531" s="77"/>
      <c r="AK531" s="77"/>
      <c r="AL531" s="81"/>
      <c r="AM531" s="77"/>
      <c r="AN531" s="77"/>
      <c r="AO531" s="81"/>
      <c r="AP531" s="35"/>
      <c r="AQ531" s="35"/>
      <c r="AR531" s="35"/>
      <c r="AS531" s="35"/>
      <c r="AT531" s="35"/>
      <c r="AU531" s="35"/>
      <c r="AV531" s="35"/>
      <c r="AW531" s="35"/>
      <c r="AX531" s="35"/>
      <c r="AY531" s="35"/>
      <c r="AZ531" s="35"/>
      <c r="BA531" s="35"/>
      <c r="BB531" s="35"/>
      <c r="BC531" s="35"/>
      <c r="BD531" s="35"/>
      <c r="BE531" s="35"/>
      <c r="BF531" s="35"/>
      <c r="BG531" s="35"/>
      <c r="BH531" s="35"/>
      <c r="BI531" s="35"/>
    </row>
    <row r="532" spans="1:61" ht="15.75" customHeight="1">
      <c r="A532" s="30"/>
      <c r="B532" s="77"/>
      <c r="C532" s="82"/>
      <c r="D532" s="76"/>
      <c r="E532" s="81"/>
      <c r="F532" s="82"/>
      <c r="G532" s="76"/>
      <c r="H532" s="81"/>
      <c r="I532" s="82"/>
      <c r="J532" s="76"/>
      <c r="K532" s="81"/>
      <c r="L532" s="82"/>
      <c r="M532" s="76"/>
      <c r="N532" s="81"/>
      <c r="O532" s="82"/>
      <c r="P532" s="76"/>
      <c r="Q532" s="81"/>
      <c r="R532" s="82"/>
      <c r="S532" s="76"/>
      <c r="T532" s="81"/>
      <c r="U532" s="82"/>
      <c r="V532" s="76"/>
      <c r="W532" s="81"/>
      <c r="X532" s="82"/>
      <c r="Y532" s="76"/>
      <c r="Z532" s="81"/>
      <c r="AA532" s="82"/>
      <c r="AB532" s="76"/>
      <c r="AC532" s="81"/>
      <c r="AD532" s="82"/>
      <c r="AE532" s="76"/>
      <c r="AF532" s="81"/>
      <c r="AG532" s="82"/>
      <c r="AH532" s="76"/>
      <c r="AI532" s="81"/>
      <c r="AJ532" s="82"/>
      <c r="AK532" s="76"/>
      <c r="AL532" s="81"/>
      <c r="AM532" s="82"/>
      <c r="AN532" s="76"/>
      <c r="AO532" s="81"/>
      <c r="AP532" s="35"/>
      <c r="AQ532" s="35"/>
      <c r="AR532" s="35"/>
      <c r="AS532" s="35"/>
      <c r="AT532" s="35"/>
      <c r="AU532" s="35"/>
      <c r="AV532" s="35"/>
      <c r="AW532" s="35"/>
      <c r="AX532" s="35"/>
      <c r="AY532" s="35"/>
      <c r="AZ532" s="35"/>
      <c r="BA532" s="35"/>
      <c r="BB532" s="35"/>
      <c r="BC532" s="35"/>
      <c r="BD532" s="35"/>
      <c r="BE532" s="35"/>
      <c r="BF532" s="35"/>
      <c r="BG532" s="35"/>
      <c r="BH532" s="35"/>
      <c r="BI532" s="35"/>
    </row>
    <row r="533" spans="1:61" ht="15.75" customHeight="1">
      <c r="A533" s="30"/>
      <c r="B533" s="77"/>
      <c r="C533" s="83"/>
      <c r="D533" s="83"/>
      <c r="E533" s="83"/>
      <c r="F533" s="83"/>
      <c r="G533" s="83"/>
      <c r="H533" s="83"/>
      <c r="I533" s="83"/>
      <c r="J533" s="83"/>
      <c r="K533" s="83"/>
      <c r="L533" s="83"/>
      <c r="M533" s="83"/>
      <c r="N533" s="83"/>
      <c r="O533" s="83"/>
      <c r="P533" s="83"/>
      <c r="Q533" s="83"/>
      <c r="R533" s="83"/>
      <c r="S533" s="83"/>
      <c r="T533" s="83"/>
      <c r="U533" s="83"/>
      <c r="V533" s="83"/>
      <c r="W533" s="83"/>
      <c r="X533" s="83"/>
      <c r="Y533" s="83"/>
      <c r="Z533" s="83"/>
      <c r="AA533" s="83"/>
      <c r="AB533" s="83"/>
      <c r="AC533" s="83"/>
      <c r="AD533" s="83"/>
      <c r="AE533" s="83"/>
      <c r="AF533" s="83"/>
      <c r="AG533" s="83"/>
      <c r="AH533" s="83"/>
      <c r="AI533" s="83"/>
      <c r="AJ533" s="83"/>
      <c r="AK533" s="83"/>
      <c r="AL533" s="83"/>
      <c r="AM533" s="83"/>
      <c r="AN533" s="83"/>
      <c r="AO533" s="83"/>
      <c r="AP533" s="35"/>
      <c r="AQ533" s="35"/>
      <c r="AR533" s="35"/>
      <c r="AS533" s="35"/>
      <c r="AT533" s="35"/>
      <c r="AU533" s="35"/>
      <c r="AV533" s="35"/>
      <c r="AW533" s="35"/>
      <c r="AX533" s="35"/>
      <c r="AY533" s="35"/>
      <c r="AZ533" s="35"/>
      <c r="BA533" s="35"/>
      <c r="BB533" s="35"/>
      <c r="BC533" s="35"/>
      <c r="BD533" s="35"/>
      <c r="BE533" s="35"/>
      <c r="BF533" s="35"/>
      <c r="BG533" s="35"/>
      <c r="BH533" s="35"/>
      <c r="BI533" s="35"/>
    </row>
    <row r="534" spans="1:61" ht="15.75" customHeight="1">
      <c r="A534" s="30"/>
      <c r="B534" s="76"/>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c r="AA534" s="77"/>
      <c r="AB534" s="77"/>
      <c r="AC534" s="77"/>
      <c r="AD534" s="77"/>
      <c r="AE534" s="77"/>
      <c r="AF534" s="77"/>
      <c r="AG534" s="77"/>
      <c r="AH534" s="77"/>
      <c r="AI534" s="77"/>
      <c r="AJ534" s="77"/>
      <c r="AK534" s="77"/>
      <c r="AL534" s="77"/>
      <c r="AM534" s="77"/>
      <c r="AN534" s="77"/>
      <c r="AO534" s="77"/>
      <c r="AP534" s="35"/>
      <c r="AQ534" s="35"/>
      <c r="AR534" s="35"/>
      <c r="AS534" s="35"/>
      <c r="AT534" s="35"/>
      <c r="AU534" s="35"/>
      <c r="AV534" s="35"/>
      <c r="AW534" s="35"/>
      <c r="AX534" s="35"/>
      <c r="AY534" s="35"/>
      <c r="AZ534" s="35"/>
      <c r="BA534" s="35"/>
      <c r="BB534" s="35"/>
      <c r="BC534" s="35"/>
      <c r="BD534" s="35"/>
      <c r="BE534" s="35"/>
      <c r="BF534" s="35"/>
      <c r="BG534" s="35"/>
      <c r="BH534" s="35"/>
      <c r="BI534" s="35"/>
    </row>
    <row r="535" spans="1:61" ht="15.75" customHeight="1">
      <c r="A535" s="30"/>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c r="AA535" s="77"/>
      <c r="AB535" s="77"/>
      <c r="AC535" s="77"/>
      <c r="AD535" s="77"/>
      <c r="AE535" s="77"/>
      <c r="AF535" s="77"/>
      <c r="AG535" s="77"/>
      <c r="AH535" s="77"/>
      <c r="AI535" s="77"/>
      <c r="AJ535" s="77"/>
      <c r="AK535" s="77"/>
      <c r="AL535" s="77"/>
      <c r="AM535" s="77"/>
      <c r="AN535" s="77"/>
      <c r="AO535" s="77"/>
      <c r="AP535" s="35"/>
      <c r="AQ535" s="35"/>
      <c r="AR535" s="35"/>
      <c r="AS535" s="35"/>
      <c r="AT535" s="35"/>
      <c r="AU535" s="35"/>
      <c r="AV535" s="35"/>
      <c r="AW535" s="35"/>
      <c r="AX535" s="35"/>
      <c r="AY535" s="35"/>
      <c r="AZ535" s="35"/>
      <c r="BA535" s="35"/>
      <c r="BB535" s="35"/>
      <c r="BC535" s="35"/>
      <c r="BD535" s="35"/>
      <c r="BE535" s="35"/>
      <c r="BF535" s="35"/>
      <c r="BG535" s="35"/>
      <c r="BH535" s="35"/>
      <c r="BI535" s="35"/>
    </row>
    <row r="536" spans="1:61" ht="15.75" customHeight="1">
      <c r="A536" s="30"/>
      <c r="B536" s="77"/>
      <c r="C536" s="84"/>
      <c r="D536" s="85"/>
      <c r="E536" s="84"/>
      <c r="F536" s="84"/>
      <c r="G536" s="85"/>
      <c r="H536" s="84"/>
      <c r="I536" s="84"/>
      <c r="J536" s="85"/>
      <c r="K536" s="84"/>
      <c r="L536" s="84"/>
      <c r="M536" s="85"/>
      <c r="N536" s="84"/>
      <c r="O536" s="84"/>
      <c r="P536" s="85"/>
      <c r="Q536" s="84"/>
      <c r="R536" s="84"/>
      <c r="S536" s="85"/>
      <c r="T536" s="84"/>
      <c r="U536" s="84"/>
      <c r="V536" s="85"/>
      <c r="W536" s="84"/>
      <c r="X536" s="84"/>
      <c r="Y536" s="85"/>
      <c r="Z536" s="84"/>
      <c r="AA536" s="84"/>
      <c r="AB536" s="85"/>
      <c r="AC536" s="84"/>
      <c r="AD536" s="84"/>
      <c r="AE536" s="85"/>
      <c r="AF536" s="84"/>
      <c r="AG536" s="84"/>
      <c r="AH536" s="85"/>
      <c r="AI536" s="84"/>
      <c r="AJ536" s="84"/>
      <c r="AK536" s="85"/>
      <c r="AL536" s="84"/>
      <c r="AM536" s="84"/>
      <c r="AN536" s="85"/>
      <c r="AO536" s="84"/>
      <c r="AP536" s="35"/>
      <c r="AQ536" s="35"/>
      <c r="AR536" s="35"/>
      <c r="AS536" s="35"/>
      <c r="AT536" s="35"/>
      <c r="AU536" s="35"/>
      <c r="AV536" s="35"/>
      <c r="AW536" s="35"/>
      <c r="AX536" s="35"/>
      <c r="AY536" s="35"/>
      <c r="AZ536" s="35"/>
      <c r="BA536" s="35"/>
      <c r="BB536" s="35"/>
      <c r="BC536" s="35"/>
      <c r="BD536" s="35"/>
      <c r="BE536" s="35"/>
      <c r="BF536" s="35"/>
      <c r="BG536" s="35"/>
      <c r="BH536" s="35"/>
      <c r="BI536" s="35"/>
    </row>
    <row r="537" spans="1:61" ht="15.75" customHeight="1">
      <c r="A537" s="30"/>
      <c r="B537" s="77"/>
      <c r="C537" s="84"/>
      <c r="D537" s="85"/>
      <c r="E537" s="84"/>
      <c r="F537" s="84"/>
      <c r="G537" s="85"/>
      <c r="H537" s="84"/>
      <c r="I537" s="84"/>
      <c r="J537" s="85"/>
      <c r="K537" s="84"/>
      <c r="L537" s="84"/>
      <c r="M537" s="85"/>
      <c r="N537" s="84"/>
      <c r="O537" s="84"/>
      <c r="P537" s="85"/>
      <c r="Q537" s="84"/>
      <c r="R537" s="84"/>
      <c r="S537" s="85"/>
      <c r="T537" s="84"/>
      <c r="U537" s="84"/>
      <c r="V537" s="85"/>
      <c r="W537" s="84"/>
      <c r="X537" s="84"/>
      <c r="Y537" s="85"/>
      <c r="Z537" s="84"/>
      <c r="AA537" s="84"/>
      <c r="AB537" s="85"/>
      <c r="AC537" s="84"/>
      <c r="AD537" s="84"/>
      <c r="AE537" s="85"/>
      <c r="AF537" s="84"/>
      <c r="AG537" s="84"/>
      <c r="AH537" s="85"/>
      <c r="AI537" s="84"/>
      <c r="AJ537" s="84"/>
      <c r="AK537" s="85"/>
      <c r="AL537" s="84"/>
      <c r="AM537" s="84"/>
      <c r="AN537" s="85"/>
      <c r="AO537" s="84"/>
      <c r="AP537" s="35"/>
      <c r="AQ537" s="35"/>
      <c r="AR537" s="35"/>
      <c r="AS537" s="35"/>
      <c r="AT537" s="35"/>
      <c r="AU537" s="35"/>
      <c r="AV537" s="35"/>
      <c r="AW537" s="35"/>
      <c r="AX537" s="35"/>
      <c r="AY537" s="35"/>
      <c r="AZ537" s="35"/>
      <c r="BA537" s="35"/>
      <c r="BB537" s="35"/>
      <c r="BC537" s="35"/>
      <c r="BD537" s="35"/>
      <c r="BE537" s="35"/>
      <c r="BF537" s="35"/>
      <c r="BG537" s="35"/>
      <c r="BH537" s="35"/>
      <c r="BI537" s="35"/>
    </row>
    <row r="538" spans="1:61" ht="15.75" customHeight="1">
      <c r="A538" s="30"/>
      <c r="B538" s="77"/>
      <c r="C538" s="84"/>
      <c r="D538" s="85"/>
      <c r="E538" s="84"/>
      <c r="F538" s="84"/>
      <c r="G538" s="85"/>
      <c r="H538" s="84"/>
      <c r="I538" s="84"/>
      <c r="J538" s="85"/>
      <c r="K538" s="84"/>
      <c r="L538" s="84"/>
      <c r="M538" s="85"/>
      <c r="N538" s="84"/>
      <c r="O538" s="84"/>
      <c r="P538" s="85"/>
      <c r="Q538" s="84"/>
      <c r="R538" s="84"/>
      <c r="S538" s="85"/>
      <c r="T538" s="84"/>
      <c r="U538" s="84"/>
      <c r="V538" s="85"/>
      <c r="W538" s="84"/>
      <c r="X538" s="84"/>
      <c r="Y538" s="85"/>
      <c r="Z538" s="84"/>
      <c r="AA538" s="84"/>
      <c r="AB538" s="85"/>
      <c r="AC538" s="84"/>
      <c r="AD538" s="84"/>
      <c r="AE538" s="85"/>
      <c r="AF538" s="84"/>
      <c r="AG538" s="84"/>
      <c r="AH538" s="85"/>
      <c r="AI538" s="84"/>
      <c r="AJ538" s="84"/>
      <c r="AK538" s="85"/>
      <c r="AL538" s="84"/>
      <c r="AM538" s="84"/>
      <c r="AN538" s="85"/>
      <c r="AO538" s="84"/>
      <c r="AP538" s="35"/>
      <c r="AQ538" s="35"/>
      <c r="AR538" s="35"/>
      <c r="AS538" s="35"/>
      <c r="AT538" s="35"/>
      <c r="AU538" s="35"/>
      <c r="AV538" s="35"/>
      <c r="AW538" s="35"/>
      <c r="AX538" s="35"/>
      <c r="AY538" s="35"/>
      <c r="AZ538" s="35"/>
      <c r="BA538" s="35"/>
      <c r="BB538" s="35"/>
      <c r="BC538" s="35"/>
      <c r="BD538" s="35"/>
      <c r="BE538" s="35"/>
      <c r="BF538" s="35"/>
      <c r="BG538" s="35"/>
      <c r="BH538" s="35"/>
      <c r="BI538" s="35"/>
    </row>
    <row r="539" spans="1:61" ht="15.75" customHeight="1">
      <c r="A539" s="30"/>
      <c r="B539" s="77"/>
      <c r="C539" s="84"/>
      <c r="D539" s="85"/>
      <c r="E539" s="84"/>
      <c r="F539" s="84"/>
      <c r="G539" s="85"/>
      <c r="H539" s="84"/>
      <c r="I539" s="84"/>
      <c r="J539" s="85"/>
      <c r="K539" s="84"/>
      <c r="L539" s="84"/>
      <c r="M539" s="85"/>
      <c r="N539" s="84"/>
      <c r="O539" s="84"/>
      <c r="P539" s="85"/>
      <c r="Q539" s="84"/>
      <c r="R539" s="84"/>
      <c r="S539" s="85"/>
      <c r="T539" s="84"/>
      <c r="U539" s="84"/>
      <c r="V539" s="85"/>
      <c r="W539" s="84"/>
      <c r="X539" s="84"/>
      <c r="Y539" s="85"/>
      <c r="Z539" s="84"/>
      <c r="AA539" s="84"/>
      <c r="AB539" s="85"/>
      <c r="AC539" s="84"/>
      <c r="AD539" s="84"/>
      <c r="AE539" s="85"/>
      <c r="AF539" s="84"/>
      <c r="AG539" s="84"/>
      <c r="AH539" s="85"/>
      <c r="AI539" s="84"/>
      <c r="AJ539" s="84"/>
      <c r="AK539" s="85"/>
      <c r="AL539" s="84"/>
      <c r="AM539" s="84"/>
      <c r="AN539" s="85"/>
      <c r="AO539" s="84"/>
      <c r="AP539" s="35"/>
      <c r="AQ539" s="35"/>
      <c r="AR539" s="35"/>
      <c r="AS539" s="35"/>
      <c r="AT539" s="35"/>
      <c r="AU539" s="35"/>
      <c r="AV539" s="35"/>
      <c r="AW539" s="35"/>
      <c r="AX539" s="35"/>
      <c r="AY539" s="35"/>
      <c r="AZ539" s="35"/>
      <c r="BA539" s="35"/>
      <c r="BB539" s="35"/>
      <c r="BC539" s="35"/>
      <c r="BD539" s="35"/>
      <c r="BE539" s="35"/>
      <c r="BF539" s="35"/>
      <c r="BG539" s="35"/>
      <c r="BH539" s="35"/>
      <c r="BI539" s="35"/>
    </row>
    <row r="540" spans="1:61" ht="15.75" customHeight="1">
      <c r="A540" s="30"/>
      <c r="B540" s="77"/>
      <c r="C540" s="84"/>
      <c r="D540" s="85"/>
      <c r="E540" s="84"/>
      <c r="F540" s="84"/>
      <c r="G540" s="85"/>
      <c r="H540" s="84"/>
      <c r="I540" s="84"/>
      <c r="J540" s="85"/>
      <c r="K540" s="84"/>
      <c r="L540" s="84"/>
      <c r="M540" s="85"/>
      <c r="N540" s="84"/>
      <c r="O540" s="84"/>
      <c r="P540" s="85"/>
      <c r="Q540" s="84"/>
      <c r="R540" s="84"/>
      <c r="S540" s="85"/>
      <c r="T540" s="84"/>
      <c r="U540" s="84"/>
      <c r="V540" s="85"/>
      <c r="W540" s="84"/>
      <c r="X540" s="84"/>
      <c r="Y540" s="85"/>
      <c r="Z540" s="84"/>
      <c r="AA540" s="84"/>
      <c r="AB540" s="85"/>
      <c r="AC540" s="84"/>
      <c r="AD540" s="84"/>
      <c r="AE540" s="85"/>
      <c r="AF540" s="84"/>
      <c r="AG540" s="84"/>
      <c r="AH540" s="85"/>
      <c r="AI540" s="84"/>
      <c r="AJ540" s="84"/>
      <c r="AK540" s="85"/>
      <c r="AL540" s="84"/>
      <c r="AM540" s="84"/>
      <c r="AN540" s="85"/>
      <c r="AO540" s="84"/>
      <c r="AP540" s="35"/>
      <c r="AQ540" s="35"/>
      <c r="AR540" s="35"/>
      <c r="AS540" s="35"/>
      <c r="AT540" s="35"/>
      <c r="AU540" s="35"/>
      <c r="AV540" s="35"/>
      <c r="AW540" s="35"/>
      <c r="AX540" s="35"/>
      <c r="AY540" s="35"/>
      <c r="AZ540" s="35"/>
      <c r="BA540" s="35"/>
      <c r="BB540" s="35"/>
      <c r="BC540" s="35"/>
      <c r="BD540" s="35"/>
      <c r="BE540" s="35"/>
      <c r="BF540" s="35"/>
      <c r="BG540" s="35"/>
      <c r="BH540" s="35"/>
      <c r="BI540" s="35"/>
    </row>
    <row r="541" spans="1:61" ht="15.75" customHeight="1">
      <c r="A541" s="30"/>
      <c r="B541" s="77"/>
      <c r="C541" s="84"/>
      <c r="D541" s="85"/>
      <c r="E541" s="84"/>
      <c r="F541" s="84"/>
      <c r="G541" s="85"/>
      <c r="H541" s="84"/>
      <c r="I541" s="84"/>
      <c r="J541" s="85"/>
      <c r="K541" s="84"/>
      <c r="L541" s="84"/>
      <c r="M541" s="85"/>
      <c r="N541" s="84"/>
      <c r="O541" s="84"/>
      <c r="P541" s="85"/>
      <c r="Q541" s="84"/>
      <c r="R541" s="84"/>
      <c r="S541" s="85"/>
      <c r="T541" s="84"/>
      <c r="U541" s="84"/>
      <c r="V541" s="85"/>
      <c r="W541" s="84"/>
      <c r="X541" s="84"/>
      <c r="Y541" s="85"/>
      <c r="Z541" s="84"/>
      <c r="AA541" s="84"/>
      <c r="AB541" s="85"/>
      <c r="AC541" s="84"/>
      <c r="AD541" s="84"/>
      <c r="AE541" s="85"/>
      <c r="AF541" s="84"/>
      <c r="AG541" s="84"/>
      <c r="AH541" s="85"/>
      <c r="AI541" s="84"/>
      <c r="AJ541" s="84"/>
      <c r="AK541" s="85"/>
      <c r="AL541" s="84"/>
      <c r="AM541" s="84"/>
      <c r="AN541" s="85"/>
      <c r="AO541" s="84"/>
      <c r="AP541" s="35"/>
      <c r="AQ541" s="35"/>
      <c r="AR541" s="35"/>
      <c r="AS541" s="35"/>
      <c r="AT541" s="35"/>
      <c r="AU541" s="35"/>
      <c r="AV541" s="35"/>
      <c r="AW541" s="35"/>
      <c r="AX541" s="35"/>
      <c r="AY541" s="35"/>
      <c r="AZ541" s="35"/>
      <c r="BA541" s="35"/>
      <c r="BB541" s="35"/>
      <c r="BC541" s="35"/>
      <c r="BD541" s="35"/>
      <c r="BE541" s="35"/>
      <c r="BF541" s="35"/>
      <c r="BG541" s="35"/>
      <c r="BH541" s="35"/>
      <c r="BI541" s="35"/>
    </row>
    <row r="542" spans="1:61" ht="15.75" customHeight="1">
      <c r="A542" s="30"/>
      <c r="B542" s="77"/>
      <c r="C542" s="84"/>
      <c r="D542" s="85"/>
      <c r="E542" s="84"/>
      <c r="F542" s="84"/>
      <c r="G542" s="85"/>
      <c r="H542" s="84"/>
      <c r="I542" s="84"/>
      <c r="J542" s="85"/>
      <c r="K542" s="84"/>
      <c r="L542" s="84"/>
      <c r="M542" s="85"/>
      <c r="N542" s="84"/>
      <c r="O542" s="84"/>
      <c r="P542" s="85"/>
      <c r="Q542" s="84"/>
      <c r="R542" s="84"/>
      <c r="S542" s="85"/>
      <c r="T542" s="84"/>
      <c r="U542" s="84"/>
      <c r="V542" s="85"/>
      <c r="W542" s="84"/>
      <c r="X542" s="84"/>
      <c r="Y542" s="85"/>
      <c r="Z542" s="84"/>
      <c r="AA542" s="84"/>
      <c r="AB542" s="85"/>
      <c r="AC542" s="84"/>
      <c r="AD542" s="84"/>
      <c r="AE542" s="85"/>
      <c r="AF542" s="84"/>
      <c r="AG542" s="84"/>
      <c r="AH542" s="85"/>
      <c r="AI542" s="84"/>
      <c r="AJ542" s="84"/>
      <c r="AK542" s="85"/>
      <c r="AL542" s="84"/>
      <c r="AM542" s="84"/>
      <c r="AN542" s="85"/>
      <c r="AO542" s="84"/>
      <c r="AP542" s="35"/>
      <c r="AQ542" s="35"/>
      <c r="AR542" s="35"/>
      <c r="AS542" s="35"/>
      <c r="AT542" s="35"/>
      <c r="AU542" s="35"/>
      <c r="AV542" s="35"/>
      <c r="AW542" s="35"/>
      <c r="AX542" s="35"/>
      <c r="AY542" s="35"/>
      <c r="AZ542" s="35"/>
      <c r="BA542" s="35"/>
      <c r="BB542" s="35"/>
      <c r="BC542" s="35"/>
      <c r="BD542" s="35"/>
      <c r="BE542" s="35"/>
      <c r="BF542" s="35"/>
      <c r="BG542" s="35"/>
      <c r="BH542" s="35"/>
      <c r="BI542" s="35"/>
    </row>
    <row r="543" spans="1:61" ht="15.75" customHeight="1">
      <c r="A543" s="30"/>
      <c r="B543" s="76"/>
      <c r="C543" s="86"/>
      <c r="D543" s="87"/>
      <c r="E543" s="86"/>
      <c r="F543" s="86"/>
      <c r="G543" s="87"/>
      <c r="H543" s="86"/>
      <c r="I543" s="86"/>
      <c r="J543" s="87"/>
      <c r="K543" s="86"/>
      <c r="L543" s="86"/>
      <c r="M543" s="87"/>
      <c r="N543" s="86"/>
      <c r="O543" s="86"/>
      <c r="P543" s="87"/>
      <c r="Q543" s="86"/>
      <c r="R543" s="86"/>
      <c r="S543" s="87"/>
      <c r="T543" s="86"/>
      <c r="U543" s="86"/>
      <c r="V543" s="87"/>
      <c r="W543" s="86"/>
      <c r="X543" s="86"/>
      <c r="Y543" s="87"/>
      <c r="Z543" s="86"/>
      <c r="AA543" s="86"/>
      <c r="AB543" s="87"/>
      <c r="AC543" s="86"/>
      <c r="AD543" s="86"/>
      <c r="AE543" s="87"/>
      <c r="AF543" s="86"/>
      <c r="AG543" s="86"/>
      <c r="AH543" s="87"/>
      <c r="AI543" s="86"/>
      <c r="AJ543" s="86"/>
      <c r="AK543" s="87"/>
      <c r="AL543" s="86"/>
      <c r="AM543" s="86"/>
      <c r="AN543" s="87"/>
      <c r="AO543" s="86"/>
      <c r="AP543" s="35"/>
      <c r="AQ543" s="35"/>
      <c r="AR543" s="35"/>
      <c r="AS543" s="35"/>
      <c r="AT543" s="35"/>
      <c r="AU543" s="35"/>
      <c r="AV543" s="35"/>
      <c r="AW543" s="35"/>
      <c r="AX543" s="35"/>
      <c r="AY543" s="35"/>
      <c r="AZ543" s="35"/>
      <c r="BA543" s="35"/>
      <c r="BB543" s="35"/>
      <c r="BC543" s="35"/>
      <c r="BD543" s="35"/>
      <c r="BE543" s="35"/>
      <c r="BF543" s="35"/>
      <c r="BG543" s="35"/>
      <c r="BH543" s="35"/>
      <c r="BI543" s="35"/>
    </row>
    <row r="544" spans="1:61" ht="15.75" customHeight="1">
      <c r="A544" s="30"/>
      <c r="B544" s="77"/>
      <c r="C544" s="84"/>
      <c r="D544" s="85"/>
      <c r="E544" s="84"/>
      <c r="F544" s="84"/>
      <c r="G544" s="85"/>
      <c r="H544" s="84"/>
      <c r="I544" s="84"/>
      <c r="J544" s="85"/>
      <c r="K544" s="84"/>
      <c r="L544" s="84"/>
      <c r="M544" s="85"/>
      <c r="N544" s="84"/>
      <c r="O544" s="84"/>
      <c r="P544" s="85"/>
      <c r="Q544" s="84"/>
      <c r="R544" s="84"/>
      <c r="S544" s="85"/>
      <c r="T544" s="84"/>
      <c r="U544" s="84"/>
      <c r="V544" s="85"/>
      <c r="W544" s="84"/>
      <c r="X544" s="84"/>
      <c r="Y544" s="85"/>
      <c r="Z544" s="84"/>
      <c r="AA544" s="84"/>
      <c r="AB544" s="85"/>
      <c r="AC544" s="84"/>
      <c r="AD544" s="84"/>
      <c r="AE544" s="85"/>
      <c r="AF544" s="84"/>
      <c r="AG544" s="84"/>
      <c r="AH544" s="85"/>
      <c r="AI544" s="84"/>
      <c r="AJ544" s="84"/>
      <c r="AK544" s="85"/>
      <c r="AL544" s="84"/>
      <c r="AM544" s="84"/>
      <c r="AN544" s="85"/>
      <c r="AO544" s="84"/>
      <c r="AP544" s="35"/>
      <c r="AQ544" s="35"/>
      <c r="AR544" s="35"/>
      <c r="AS544" s="35"/>
      <c r="AT544" s="35"/>
      <c r="AU544" s="35"/>
      <c r="AV544" s="35"/>
      <c r="AW544" s="35"/>
      <c r="AX544" s="35"/>
      <c r="AY544" s="35"/>
      <c r="AZ544" s="35"/>
      <c r="BA544" s="35"/>
      <c r="BB544" s="35"/>
      <c r="BC544" s="35"/>
      <c r="BD544" s="35"/>
      <c r="BE544" s="35"/>
      <c r="BF544" s="35"/>
      <c r="BG544" s="35"/>
      <c r="BH544" s="35"/>
      <c r="BI544" s="35"/>
    </row>
    <row r="545" spans="1:61" ht="15.75" customHeight="1">
      <c r="A545" s="30"/>
      <c r="B545" s="77"/>
      <c r="C545" s="84"/>
      <c r="D545" s="85"/>
      <c r="E545" s="84"/>
      <c r="F545" s="84"/>
      <c r="G545" s="85"/>
      <c r="H545" s="84"/>
      <c r="I545" s="84"/>
      <c r="J545" s="85"/>
      <c r="K545" s="84"/>
      <c r="L545" s="84"/>
      <c r="M545" s="85"/>
      <c r="N545" s="84"/>
      <c r="O545" s="84"/>
      <c r="P545" s="85"/>
      <c r="Q545" s="84"/>
      <c r="R545" s="84"/>
      <c r="S545" s="85"/>
      <c r="T545" s="84"/>
      <c r="U545" s="84"/>
      <c r="V545" s="85"/>
      <c r="W545" s="84"/>
      <c r="X545" s="84"/>
      <c r="Y545" s="85"/>
      <c r="Z545" s="84"/>
      <c r="AA545" s="84"/>
      <c r="AB545" s="85"/>
      <c r="AC545" s="84"/>
      <c r="AD545" s="84"/>
      <c r="AE545" s="85"/>
      <c r="AF545" s="84"/>
      <c r="AG545" s="84"/>
      <c r="AH545" s="85"/>
      <c r="AI545" s="84"/>
      <c r="AJ545" s="84"/>
      <c r="AK545" s="85"/>
      <c r="AL545" s="84"/>
      <c r="AM545" s="84"/>
      <c r="AN545" s="85"/>
      <c r="AO545" s="84"/>
      <c r="AP545" s="35"/>
      <c r="AQ545" s="35"/>
      <c r="AR545" s="35"/>
      <c r="AS545" s="35"/>
      <c r="AT545" s="35"/>
      <c r="AU545" s="35"/>
      <c r="AV545" s="35"/>
      <c r="AW545" s="35"/>
      <c r="AX545" s="35"/>
      <c r="AY545" s="35"/>
      <c r="AZ545" s="35"/>
      <c r="BA545" s="35"/>
      <c r="BB545" s="35"/>
      <c r="BC545" s="35"/>
      <c r="BD545" s="35"/>
      <c r="BE545" s="35"/>
      <c r="BF545" s="35"/>
      <c r="BG545" s="35"/>
      <c r="BH545" s="35"/>
      <c r="BI545" s="35"/>
    </row>
    <row r="546" spans="1:61" ht="15.75" customHeight="1">
      <c r="A546" s="30"/>
      <c r="B546" s="76"/>
      <c r="C546" s="84"/>
      <c r="D546" s="85"/>
      <c r="E546" s="84"/>
      <c r="F546" s="84"/>
      <c r="G546" s="85"/>
      <c r="H546" s="84"/>
      <c r="I546" s="84"/>
      <c r="J546" s="85"/>
      <c r="K546" s="84"/>
      <c r="L546" s="84"/>
      <c r="M546" s="85"/>
      <c r="N546" s="84"/>
      <c r="O546" s="84"/>
      <c r="P546" s="85"/>
      <c r="Q546" s="84"/>
      <c r="R546" s="84"/>
      <c r="S546" s="85"/>
      <c r="T546" s="84"/>
      <c r="U546" s="84"/>
      <c r="V546" s="85"/>
      <c r="W546" s="84"/>
      <c r="X546" s="84"/>
      <c r="Y546" s="85"/>
      <c r="Z546" s="84"/>
      <c r="AA546" s="84"/>
      <c r="AB546" s="85"/>
      <c r="AC546" s="84"/>
      <c r="AD546" s="84"/>
      <c r="AE546" s="85"/>
      <c r="AF546" s="84"/>
      <c r="AG546" s="84"/>
      <c r="AH546" s="85"/>
      <c r="AI546" s="84"/>
      <c r="AJ546" s="84"/>
      <c r="AK546" s="85"/>
      <c r="AL546" s="84"/>
      <c r="AM546" s="84"/>
      <c r="AN546" s="85"/>
      <c r="AO546" s="84"/>
      <c r="AP546" s="35"/>
      <c r="AQ546" s="35"/>
      <c r="AR546" s="35"/>
      <c r="AS546" s="35"/>
      <c r="AT546" s="35"/>
      <c r="AU546" s="35"/>
      <c r="AV546" s="35"/>
      <c r="AW546" s="35"/>
      <c r="AX546" s="35"/>
      <c r="AY546" s="35"/>
      <c r="AZ546" s="35"/>
      <c r="BA546" s="35"/>
      <c r="BB546" s="35"/>
      <c r="BC546" s="35"/>
      <c r="BD546" s="35"/>
      <c r="BE546" s="35"/>
      <c r="BF546" s="35"/>
      <c r="BG546" s="35"/>
      <c r="BH546" s="35"/>
      <c r="BI546" s="35"/>
    </row>
    <row r="547" spans="1:61" ht="15.75" customHeight="1">
      <c r="A547" s="30"/>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c r="AA547" s="77"/>
      <c r="AB547" s="77"/>
      <c r="AC547" s="77"/>
      <c r="AD547" s="77"/>
      <c r="AE547" s="77"/>
      <c r="AF547" s="77"/>
      <c r="AG547" s="77"/>
      <c r="AH547" s="77"/>
      <c r="AI547" s="77"/>
      <c r="AJ547" s="77"/>
      <c r="AK547" s="77"/>
      <c r="AL547" s="77"/>
      <c r="AM547" s="77"/>
      <c r="AN547" s="77"/>
      <c r="AO547" s="77"/>
      <c r="AP547" s="35"/>
      <c r="AQ547" s="35"/>
      <c r="AR547" s="35"/>
      <c r="AS547" s="35"/>
      <c r="AT547" s="35"/>
      <c r="AU547" s="35"/>
      <c r="AV547" s="35"/>
      <c r="AW547" s="35"/>
      <c r="AX547" s="35"/>
      <c r="AY547" s="35"/>
      <c r="AZ547" s="35"/>
      <c r="BA547" s="35"/>
      <c r="BB547" s="35"/>
      <c r="BC547" s="35"/>
      <c r="BD547" s="35"/>
      <c r="BE547" s="35"/>
      <c r="BF547" s="35"/>
      <c r="BG547" s="35"/>
      <c r="BH547" s="35"/>
      <c r="BI547" s="35"/>
    </row>
    <row r="548" spans="1:61" ht="15.75" customHeight="1">
      <c r="A548" s="30"/>
      <c r="B548" s="77"/>
      <c r="C548" s="84"/>
      <c r="D548" s="77"/>
      <c r="E548" s="84"/>
      <c r="F548" s="84"/>
      <c r="G548" s="77"/>
      <c r="H548" s="84"/>
      <c r="I548" s="84"/>
      <c r="J548" s="77"/>
      <c r="K548" s="84"/>
      <c r="L548" s="84"/>
      <c r="M548" s="77"/>
      <c r="N548" s="84"/>
      <c r="O548" s="84"/>
      <c r="P548" s="77"/>
      <c r="Q548" s="84"/>
      <c r="R548" s="84"/>
      <c r="S548" s="77"/>
      <c r="T548" s="84"/>
      <c r="U548" s="84"/>
      <c r="V548" s="77"/>
      <c r="W548" s="84"/>
      <c r="X548" s="84"/>
      <c r="Y548" s="77"/>
      <c r="Z548" s="84"/>
      <c r="AA548" s="84"/>
      <c r="AB548" s="77"/>
      <c r="AC548" s="84"/>
      <c r="AD548" s="84"/>
      <c r="AE548" s="77"/>
      <c r="AF548" s="84"/>
      <c r="AG548" s="84"/>
      <c r="AH548" s="77"/>
      <c r="AI548" s="84"/>
      <c r="AJ548" s="84"/>
      <c r="AK548" s="77"/>
      <c r="AL548" s="84"/>
      <c r="AM548" s="84"/>
      <c r="AN548" s="77"/>
      <c r="AO548" s="84"/>
      <c r="AP548" s="35"/>
      <c r="AQ548" s="35"/>
      <c r="AR548" s="35"/>
      <c r="AS548" s="35"/>
      <c r="AT548" s="35"/>
      <c r="AU548" s="35"/>
      <c r="AV548" s="35"/>
      <c r="AW548" s="35"/>
      <c r="AX548" s="35"/>
      <c r="AY548" s="35"/>
      <c r="AZ548" s="35"/>
      <c r="BA548" s="35"/>
      <c r="BB548" s="35"/>
      <c r="BC548" s="35"/>
      <c r="BD548" s="35"/>
      <c r="BE548" s="35"/>
      <c r="BF548" s="35"/>
      <c r="BG548" s="35"/>
      <c r="BH548" s="35"/>
      <c r="BI548" s="35"/>
    </row>
    <row r="549" spans="1:61" ht="15.75" customHeight="1">
      <c r="A549" s="30"/>
      <c r="B549" s="77"/>
      <c r="C549" s="84"/>
      <c r="D549" s="85"/>
      <c r="E549" s="84"/>
      <c r="F549" s="84"/>
      <c r="G549" s="85"/>
      <c r="H549" s="84"/>
      <c r="I549" s="84"/>
      <c r="J549" s="85"/>
      <c r="K549" s="84"/>
      <c r="L549" s="84"/>
      <c r="M549" s="85"/>
      <c r="N549" s="84"/>
      <c r="O549" s="84"/>
      <c r="P549" s="85"/>
      <c r="Q549" s="84"/>
      <c r="R549" s="84"/>
      <c r="S549" s="85"/>
      <c r="T549" s="84"/>
      <c r="U549" s="84"/>
      <c r="V549" s="85"/>
      <c r="W549" s="84"/>
      <c r="X549" s="84"/>
      <c r="Y549" s="85"/>
      <c r="Z549" s="84"/>
      <c r="AA549" s="84"/>
      <c r="AB549" s="85"/>
      <c r="AC549" s="84"/>
      <c r="AD549" s="84"/>
      <c r="AE549" s="85"/>
      <c r="AF549" s="84"/>
      <c r="AG549" s="84"/>
      <c r="AH549" s="85"/>
      <c r="AI549" s="84"/>
      <c r="AJ549" s="84"/>
      <c r="AK549" s="85"/>
      <c r="AL549" s="84"/>
      <c r="AM549" s="84"/>
      <c r="AN549" s="85"/>
      <c r="AO549" s="84"/>
      <c r="AP549" s="35"/>
      <c r="AQ549" s="35"/>
      <c r="AR549" s="35"/>
      <c r="AS549" s="35"/>
      <c r="AT549" s="35"/>
      <c r="AU549" s="35"/>
      <c r="AV549" s="35"/>
      <c r="AW549" s="35"/>
      <c r="AX549" s="35"/>
      <c r="AY549" s="35"/>
      <c r="AZ549" s="35"/>
      <c r="BA549" s="35"/>
      <c r="BB549" s="35"/>
      <c r="BC549" s="35"/>
      <c r="BD549" s="35"/>
      <c r="BE549" s="35"/>
      <c r="BF549" s="35"/>
      <c r="BG549" s="35"/>
      <c r="BH549" s="35"/>
      <c r="BI549" s="35"/>
    </row>
    <row r="550" spans="1:61" ht="15.75" customHeight="1">
      <c r="A550" s="30"/>
      <c r="B550" s="77"/>
      <c r="C550" s="84"/>
      <c r="D550" s="85"/>
      <c r="E550" s="84"/>
      <c r="F550" s="84"/>
      <c r="G550" s="85"/>
      <c r="H550" s="84"/>
      <c r="I550" s="84"/>
      <c r="J550" s="85"/>
      <c r="K550" s="84"/>
      <c r="L550" s="84"/>
      <c r="M550" s="85"/>
      <c r="N550" s="84"/>
      <c r="O550" s="84"/>
      <c r="P550" s="85"/>
      <c r="Q550" s="84"/>
      <c r="R550" s="84"/>
      <c r="S550" s="85"/>
      <c r="T550" s="84"/>
      <c r="U550" s="84"/>
      <c r="V550" s="85"/>
      <c r="W550" s="84"/>
      <c r="X550" s="84"/>
      <c r="Y550" s="85"/>
      <c r="Z550" s="84"/>
      <c r="AA550" s="84"/>
      <c r="AB550" s="85"/>
      <c r="AC550" s="84"/>
      <c r="AD550" s="84"/>
      <c r="AE550" s="85"/>
      <c r="AF550" s="84"/>
      <c r="AG550" s="84"/>
      <c r="AH550" s="85"/>
      <c r="AI550" s="84"/>
      <c r="AJ550" s="84"/>
      <c r="AK550" s="85"/>
      <c r="AL550" s="84"/>
      <c r="AM550" s="84"/>
      <c r="AN550" s="85"/>
      <c r="AO550" s="84"/>
      <c r="AP550" s="35"/>
      <c r="AQ550" s="35"/>
      <c r="AR550" s="35"/>
      <c r="AS550" s="35"/>
      <c r="AT550" s="35"/>
      <c r="AU550" s="35"/>
      <c r="AV550" s="35"/>
      <c r="AW550" s="35"/>
      <c r="AX550" s="35"/>
      <c r="AY550" s="35"/>
      <c r="AZ550" s="35"/>
      <c r="BA550" s="35"/>
      <c r="BB550" s="35"/>
      <c r="BC550" s="35"/>
      <c r="BD550" s="35"/>
      <c r="BE550" s="35"/>
      <c r="BF550" s="35"/>
      <c r="BG550" s="35"/>
      <c r="BH550" s="35"/>
      <c r="BI550" s="35"/>
    </row>
    <row r="551" spans="1:61" ht="15.75" customHeight="1">
      <c r="A551" s="30"/>
      <c r="B551" s="77"/>
      <c r="C551" s="84"/>
      <c r="D551" s="85"/>
      <c r="E551" s="84"/>
      <c r="F551" s="84"/>
      <c r="G551" s="85"/>
      <c r="H551" s="84"/>
      <c r="I551" s="84"/>
      <c r="J551" s="85"/>
      <c r="K551" s="84"/>
      <c r="L551" s="84"/>
      <c r="M551" s="85"/>
      <c r="N551" s="84"/>
      <c r="O551" s="84"/>
      <c r="P551" s="85"/>
      <c r="Q551" s="84"/>
      <c r="R551" s="84"/>
      <c r="S551" s="85"/>
      <c r="T551" s="84"/>
      <c r="U551" s="84"/>
      <c r="V551" s="85"/>
      <c r="W551" s="84"/>
      <c r="X551" s="84"/>
      <c r="Y551" s="85"/>
      <c r="Z551" s="84"/>
      <c r="AA551" s="84"/>
      <c r="AB551" s="85"/>
      <c r="AC551" s="84"/>
      <c r="AD551" s="84"/>
      <c r="AE551" s="85"/>
      <c r="AF551" s="84"/>
      <c r="AG551" s="84"/>
      <c r="AH551" s="85"/>
      <c r="AI551" s="84"/>
      <c r="AJ551" s="84"/>
      <c r="AK551" s="85"/>
      <c r="AL551" s="84"/>
      <c r="AM551" s="84"/>
      <c r="AN551" s="85"/>
      <c r="AO551" s="84"/>
      <c r="AP551" s="35"/>
      <c r="AQ551" s="35"/>
      <c r="AR551" s="35"/>
      <c r="AS551" s="35"/>
      <c r="AT551" s="35"/>
      <c r="AU551" s="35"/>
      <c r="AV551" s="35"/>
      <c r="AW551" s="35"/>
      <c r="AX551" s="35"/>
      <c r="AY551" s="35"/>
      <c r="AZ551" s="35"/>
      <c r="BA551" s="35"/>
      <c r="BB551" s="35"/>
      <c r="BC551" s="35"/>
      <c r="BD551" s="35"/>
      <c r="BE551" s="35"/>
      <c r="BF551" s="35"/>
      <c r="BG551" s="35"/>
      <c r="BH551" s="35"/>
      <c r="BI551" s="35"/>
    </row>
    <row r="552" spans="1:61" ht="15.75" customHeight="1">
      <c r="A552" s="30"/>
      <c r="B552" s="76"/>
      <c r="C552" s="86"/>
      <c r="D552" s="87"/>
      <c r="E552" s="86"/>
      <c r="F552" s="86"/>
      <c r="G552" s="87"/>
      <c r="H552" s="86"/>
      <c r="I552" s="86"/>
      <c r="J552" s="87"/>
      <c r="K552" s="86"/>
      <c r="L552" s="86"/>
      <c r="M552" s="87"/>
      <c r="N552" s="86"/>
      <c r="O552" s="86"/>
      <c r="P552" s="87"/>
      <c r="Q552" s="86"/>
      <c r="R552" s="86"/>
      <c r="S552" s="87"/>
      <c r="T552" s="86"/>
      <c r="U552" s="86"/>
      <c r="V552" s="87"/>
      <c r="W552" s="86"/>
      <c r="X552" s="86"/>
      <c r="Y552" s="87"/>
      <c r="Z552" s="86"/>
      <c r="AA552" s="86"/>
      <c r="AB552" s="87"/>
      <c r="AC552" s="86"/>
      <c r="AD552" s="86"/>
      <c r="AE552" s="87"/>
      <c r="AF552" s="86"/>
      <c r="AG552" s="86"/>
      <c r="AH552" s="87"/>
      <c r="AI552" s="86"/>
      <c r="AJ552" s="86"/>
      <c r="AK552" s="87"/>
      <c r="AL552" s="86"/>
      <c r="AM552" s="86"/>
      <c r="AN552" s="87"/>
      <c r="AO552" s="86"/>
      <c r="AP552" s="35"/>
      <c r="AQ552" s="35"/>
      <c r="AR552" s="35"/>
      <c r="AS552" s="35"/>
      <c r="AT552" s="35"/>
      <c r="AU552" s="35"/>
      <c r="AV552" s="35"/>
      <c r="AW552" s="35"/>
      <c r="AX552" s="35"/>
      <c r="AY552" s="35"/>
      <c r="AZ552" s="35"/>
      <c r="BA552" s="35"/>
      <c r="BB552" s="35"/>
      <c r="BC552" s="35"/>
      <c r="BD552" s="35"/>
      <c r="BE552" s="35"/>
      <c r="BF552" s="35"/>
      <c r="BG552" s="35"/>
      <c r="BH552" s="35"/>
      <c r="BI552" s="35"/>
    </row>
    <row r="553" spans="1:61" ht="15.75" customHeight="1">
      <c r="A553" s="30"/>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c r="AA553" s="77"/>
      <c r="AB553" s="77"/>
      <c r="AC553" s="77"/>
      <c r="AD553" s="77"/>
      <c r="AE553" s="77"/>
      <c r="AF553" s="77"/>
      <c r="AG553" s="77"/>
      <c r="AH553" s="77"/>
      <c r="AI553" s="77"/>
      <c r="AJ553" s="77"/>
      <c r="AK553" s="77"/>
      <c r="AL553" s="77"/>
      <c r="AM553" s="77"/>
      <c r="AN553" s="77"/>
      <c r="AO553" s="77"/>
      <c r="AP553" s="35"/>
      <c r="AQ553" s="35"/>
      <c r="AR553" s="35"/>
      <c r="AS553" s="35"/>
      <c r="AT553" s="35"/>
      <c r="AU553" s="35"/>
      <c r="AV553" s="35"/>
      <c r="AW553" s="35"/>
      <c r="AX553" s="35"/>
      <c r="AY553" s="35"/>
      <c r="AZ553" s="35"/>
      <c r="BA553" s="35"/>
      <c r="BB553" s="35"/>
      <c r="BC553" s="35"/>
      <c r="BD553" s="35"/>
      <c r="BE553" s="35"/>
      <c r="BF553" s="35"/>
      <c r="BG553" s="35"/>
      <c r="BH553" s="35"/>
      <c r="BI553" s="35"/>
    </row>
    <row r="554" spans="1:61" ht="15.75" customHeight="1">
      <c r="A554" s="30"/>
      <c r="B554" s="77"/>
      <c r="C554" s="84"/>
      <c r="D554" s="85"/>
      <c r="E554" s="84"/>
      <c r="F554" s="84"/>
      <c r="G554" s="85"/>
      <c r="H554" s="84"/>
      <c r="I554" s="84"/>
      <c r="J554" s="85"/>
      <c r="K554" s="84"/>
      <c r="L554" s="84"/>
      <c r="M554" s="85"/>
      <c r="N554" s="84"/>
      <c r="O554" s="84"/>
      <c r="P554" s="85"/>
      <c r="Q554" s="84"/>
      <c r="R554" s="84"/>
      <c r="S554" s="85"/>
      <c r="T554" s="84"/>
      <c r="U554" s="84"/>
      <c r="V554" s="85"/>
      <c r="W554" s="84"/>
      <c r="X554" s="84"/>
      <c r="Y554" s="85"/>
      <c r="Z554" s="84"/>
      <c r="AA554" s="84"/>
      <c r="AB554" s="85"/>
      <c r="AC554" s="84"/>
      <c r="AD554" s="84"/>
      <c r="AE554" s="85"/>
      <c r="AF554" s="84"/>
      <c r="AG554" s="84"/>
      <c r="AH554" s="85"/>
      <c r="AI554" s="84"/>
      <c r="AJ554" s="84"/>
      <c r="AK554" s="85"/>
      <c r="AL554" s="84"/>
      <c r="AM554" s="84"/>
      <c r="AN554" s="85"/>
      <c r="AO554" s="84"/>
      <c r="AP554" s="35"/>
      <c r="AQ554" s="35"/>
      <c r="AR554" s="35"/>
      <c r="AS554" s="35"/>
      <c r="AT554" s="35"/>
      <c r="AU554" s="35"/>
      <c r="AV554" s="35"/>
      <c r="AW554" s="35"/>
      <c r="AX554" s="35"/>
      <c r="AY554" s="35"/>
      <c r="AZ554" s="35"/>
      <c r="BA554" s="35"/>
      <c r="BB554" s="35"/>
      <c r="BC554" s="35"/>
      <c r="BD554" s="35"/>
      <c r="BE554" s="35"/>
      <c r="BF554" s="35"/>
      <c r="BG554" s="35"/>
      <c r="BH554" s="35"/>
      <c r="BI554" s="35"/>
    </row>
    <row r="555" spans="1:61" ht="15.75" customHeight="1">
      <c r="A555" s="30"/>
      <c r="B555" s="76"/>
      <c r="C555" s="84"/>
      <c r="D555" s="85"/>
      <c r="E555" s="84"/>
      <c r="F555" s="84"/>
      <c r="G555" s="85"/>
      <c r="H555" s="84"/>
      <c r="I555" s="84"/>
      <c r="J555" s="85"/>
      <c r="K555" s="84"/>
      <c r="L555" s="84"/>
      <c r="M555" s="85"/>
      <c r="N555" s="84"/>
      <c r="O555" s="84"/>
      <c r="P555" s="85"/>
      <c r="Q555" s="84"/>
      <c r="R555" s="84"/>
      <c r="S555" s="85"/>
      <c r="T555" s="84"/>
      <c r="U555" s="84"/>
      <c r="V555" s="85"/>
      <c r="W555" s="84"/>
      <c r="X555" s="84"/>
      <c r="Y555" s="85"/>
      <c r="Z555" s="84"/>
      <c r="AA555" s="84"/>
      <c r="AB555" s="85"/>
      <c r="AC555" s="84"/>
      <c r="AD555" s="84"/>
      <c r="AE555" s="85"/>
      <c r="AF555" s="84"/>
      <c r="AG555" s="84"/>
      <c r="AH555" s="85"/>
      <c r="AI555" s="84"/>
      <c r="AJ555" s="84"/>
      <c r="AK555" s="85"/>
      <c r="AL555" s="84"/>
      <c r="AM555" s="84"/>
      <c r="AN555" s="85"/>
      <c r="AO555" s="84"/>
      <c r="AP555" s="35"/>
      <c r="AQ555" s="35"/>
      <c r="AR555" s="35"/>
      <c r="AS555" s="35"/>
      <c r="AT555" s="35"/>
      <c r="AU555" s="35"/>
      <c r="AV555" s="35"/>
      <c r="AW555" s="35"/>
      <c r="AX555" s="35"/>
      <c r="AY555" s="35"/>
      <c r="AZ555" s="35"/>
      <c r="BA555" s="35"/>
      <c r="BB555" s="35"/>
      <c r="BC555" s="35"/>
      <c r="BD555" s="35"/>
      <c r="BE555" s="35"/>
      <c r="BF555" s="35"/>
      <c r="BG555" s="35"/>
      <c r="BH555" s="35"/>
      <c r="BI555" s="35"/>
    </row>
    <row r="556" spans="1:61" ht="15.75" customHeight="1">
      <c r="A556" s="30"/>
      <c r="B556" s="77"/>
      <c r="C556" s="84"/>
      <c r="D556" s="85"/>
      <c r="E556" s="84"/>
      <c r="F556" s="84"/>
      <c r="G556" s="85"/>
      <c r="H556" s="84"/>
      <c r="I556" s="84"/>
      <c r="J556" s="85"/>
      <c r="K556" s="84"/>
      <c r="L556" s="84"/>
      <c r="M556" s="85"/>
      <c r="N556" s="84"/>
      <c r="O556" s="84"/>
      <c r="P556" s="85"/>
      <c r="Q556" s="84"/>
      <c r="R556" s="84"/>
      <c r="S556" s="85"/>
      <c r="T556" s="84"/>
      <c r="U556" s="84"/>
      <c r="V556" s="85"/>
      <c r="W556" s="84"/>
      <c r="X556" s="84"/>
      <c r="Y556" s="85"/>
      <c r="Z556" s="84"/>
      <c r="AA556" s="84"/>
      <c r="AB556" s="85"/>
      <c r="AC556" s="84"/>
      <c r="AD556" s="84"/>
      <c r="AE556" s="85"/>
      <c r="AF556" s="84"/>
      <c r="AG556" s="84"/>
      <c r="AH556" s="85"/>
      <c r="AI556" s="84"/>
      <c r="AJ556" s="84"/>
      <c r="AK556" s="85"/>
      <c r="AL556" s="84"/>
      <c r="AM556" s="84"/>
      <c r="AN556" s="85"/>
      <c r="AO556" s="84"/>
      <c r="AP556" s="35"/>
      <c r="AQ556" s="35"/>
      <c r="AR556" s="35"/>
      <c r="AS556" s="35"/>
      <c r="AT556" s="35"/>
      <c r="AU556" s="35"/>
      <c r="AV556" s="35"/>
      <c r="AW556" s="35"/>
      <c r="AX556" s="35"/>
      <c r="AY556" s="35"/>
      <c r="AZ556" s="35"/>
      <c r="BA556" s="35"/>
      <c r="BB556" s="35"/>
      <c r="BC556" s="35"/>
      <c r="BD556" s="35"/>
      <c r="BE556" s="35"/>
      <c r="BF556" s="35"/>
      <c r="BG556" s="35"/>
      <c r="BH556" s="35"/>
      <c r="BI556" s="35"/>
    </row>
    <row r="557" spans="1:61" ht="15.75" customHeight="1">
      <c r="A557" s="30"/>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c r="AA557" s="77"/>
      <c r="AB557" s="77"/>
      <c r="AC557" s="77"/>
      <c r="AD557" s="77"/>
      <c r="AE557" s="77"/>
      <c r="AF557" s="77"/>
      <c r="AG557" s="77"/>
      <c r="AH557" s="77"/>
      <c r="AI557" s="77"/>
      <c r="AJ557" s="77"/>
      <c r="AK557" s="77"/>
      <c r="AL557" s="77"/>
      <c r="AM557" s="77"/>
      <c r="AN557" s="77"/>
      <c r="AO557" s="77"/>
      <c r="AP557" s="35"/>
      <c r="AQ557" s="35"/>
      <c r="AR557" s="35"/>
      <c r="AS557" s="35"/>
      <c r="AT557" s="35"/>
      <c r="AU557" s="35"/>
      <c r="AV557" s="35"/>
      <c r="AW557" s="35"/>
      <c r="AX557" s="35"/>
      <c r="AY557" s="35"/>
      <c r="AZ557" s="35"/>
      <c r="BA557" s="35"/>
      <c r="BB557" s="35"/>
      <c r="BC557" s="35"/>
      <c r="BD557" s="35"/>
      <c r="BE557" s="35"/>
      <c r="BF557" s="35"/>
      <c r="BG557" s="35"/>
      <c r="BH557" s="35"/>
      <c r="BI557" s="35"/>
    </row>
    <row r="558" spans="1:61" ht="15.75" customHeight="1">
      <c r="A558" s="30"/>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c r="AA558" s="77"/>
      <c r="AB558" s="77"/>
      <c r="AC558" s="77"/>
      <c r="AD558" s="77"/>
      <c r="AE558" s="77"/>
      <c r="AF558" s="77"/>
      <c r="AG558" s="77"/>
      <c r="AH558" s="77"/>
      <c r="AI558" s="77"/>
      <c r="AJ558" s="77"/>
      <c r="AK558" s="77"/>
      <c r="AL558" s="77"/>
      <c r="AM558" s="77"/>
      <c r="AN558" s="77"/>
      <c r="AO558" s="77"/>
      <c r="AP558" s="35"/>
      <c r="AQ558" s="35"/>
      <c r="AR558" s="35"/>
      <c r="AS558" s="35"/>
      <c r="AT558" s="35"/>
      <c r="AU558" s="35"/>
      <c r="AV558" s="35"/>
      <c r="AW558" s="35"/>
      <c r="AX558" s="35"/>
      <c r="AY558" s="35"/>
      <c r="AZ558" s="35"/>
      <c r="BA558" s="35"/>
      <c r="BB558" s="35"/>
      <c r="BC558" s="35"/>
      <c r="BD558" s="35"/>
      <c r="BE558" s="35"/>
      <c r="BF558" s="35"/>
      <c r="BG558" s="35"/>
      <c r="BH558" s="35"/>
      <c r="BI558" s="35"/>
    </row>
    <row r="559" spans="1:61" ht="15.75" customHeight="1">
      <c r="A559" s="30"/>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c r="AA559" s="77"/>
      <c r="AB559" s="77"/>
      <c r="AC559" s="77"/>
      <c r="AD559" s="77"/>
      <c r="AE559" s="77"/>
      <c r="AF559" s="77"/>
      <c r="AG559" s="77"/>
      <c r="AH559" s="77"/>
      <c r="AI559" s="77"/>
      <c r="AJ559" s="77"/>
      <c r="AK559" s="77"/>
      <c r="AL559" s="77"/>
      <c r="AM559" s="77"/>
      <c r="AN559" s="77"/>
      <c r="AO559" s="77"/>
      <c r="AP559" s="35"/>
      <c r="AQ559" s="35"/>
      <c r="AR559" s="35"/>
      <c r="AS559" s="35"/>
      <c r="AT559" s="35"/>
      <c r="AU559" s="35"/>
      <c r="AV559" s="35"/>
      <c r="AW559" s="35"/>
      <c r="AX559" s="35"/>
      <c r="AY559" s="35"/>
      <c r="AZ559" s="35"/>
      <c r="BA559" s="35"/>
      <c r="BB559" s="35"/>
      <c r="BC559" s="35"/>
      <c r="BD559" s="35"/>
      <c r="BE559" s="35"/>
      <c r="BF559" s="35"/>
      <c r="BG559" s="35"/>
      <c r="BH559" s="35"/>
      <c r="BI559" s="35"/>
    </row>
    <row r="560" spans="1:61" ht="15.75" customHeight="1">
      <c r="A560" s="30"/>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c r="AA560" s="77"/>
      <c r="AB560" s="77"/>
      <c r="AC560" s="77"/>
      <c r="AD560" s="77"/>
      <c r="AE560" s="77"/>
      <c r="AF560" s="77"/>
      <c r="AG560" s="77"/>
      <c r="AH560" s="77"/>
      <c r="AI560" s="77"/>
      <c r="AJ560" s="77"/>
      <c r="AK560" s="77"/>
      <c r="AL560" s="77"/>
      <c r="AM560" s="77"/>
      <c r="AN560" s="77"/>
      <c r="AO560" s="77"/>
      <c r="AP560" s="35"/>
      <c r="AQ560" s="35"/>
      <c r="AR560" s="35"/>
      <c r="AS560" s="35"/>
      <c r="AT560" s="35"/>
      <c r="AU560" s="35"/>
      <c r="AV560" s="35"/>
      <c r="AW560" s="35"/>
      <c r="AX560" s="35"/>
      <c r="AY560" s="35"/>
      <c r="AZ560" s="35"/>
      <c r="BA560" s="35"/>
      <c r="BB560" s="35"/>
      <c r="BC560" s="35"/>
      <c r="BD560" s="35"/>
      <c r="BE560" s="35"/>
      <c r="BF560" s="35"/>
      <c r="BG560" s="35"/>
      <c r="BH560" s="35"/>
      <c r="BI560" s="35"/>
    </row>
    <row r="561" spans="1:61" ht="15.75" customHeight="1">
      <c r="A561" s="30"/>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c r="AA561" s="77"/>
      <c r="AB561" s="77"/>
      <c r="AC561" s="77"/>
      <c r="AD561" s="77"/>
      <c r="AE561" s="77"/>
      <c r="AF561" s="77"/>
      <c r="AG561" s="77"/>
      <c r="AH561" s="77"/>
      <c r="AI561" s="77"/>
      <c r="AJ561" s="77"/>
      <c r="AK561" s="77"/>
      <c r="AL561" s="77"/>
      <c r="AM561" s="77"/>
      <c r="AN561" s="77"/>
      <c r="AO561" s="77"/>
      <c r="AP561" s="35"/>
      <c r="AQ561" s="35"/>
      <c r="AR561" s="35"/>
      <c r="AS561" s="35"/>
      <c r="AT561" s="35"/>
      <c r="AU561" s="35"/>
      <c r="AV561" s="35"/>
      <c r="AW561" s="35"/>
      <c r="AX561" s="35"/>
      <c r="AY561" s="35"/>
      <c r="AZ561" s="35"/>
      <c r="BA561" s="35"/>
      <c r="BB561" s="35"/>
      <c r="BC561" s="35"/>
      <c r="BD561" s="35"/>
      <c r="BE561" s="35"/>
      <c r="BF561" s="35"/>
      <c r="BG561" s="35"/>
      <c r="BH561" s="35"/>
      <c r="BI561" s="35"/>
    </row>
    <row r="562" spans="1:61" ht="15.75" customHeight="1">
      <c r="A562" s="30"/>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c r="AA562" s="77"/>
      <c r="AB562" s="77"/>
      <c r="AC562" s="77"/>
      <c r="AD562" s="77"/>
      <c r="AE562" s="77"/>
      <c r="AF562" s="77"/>
      <c r="AG562" s="77"/>
      <c r="AH562" s="77"/>
      <c r="AI562" s="77"/>
      <c r="AJ562" s="77"/>
      <c r="AK562" s="77"/>
      <c r="AL562" s="77"/>
      <c r="AM562" s="77"/>
      <c r="AN562" s="77"/>
      <c r="AO562" s="77"/>
      <c r="AP562" s="35"/>
      <c r="AQ562" s="35"/>
      <c r="AR562" s="35"/>
      <c r="AS562" s="35"/>
      <c r="AT562" s="35"/>
      <c r="AU562" s="35"/>
      <c r="AV562" s="35"/>
      <c r="AW562" s="35"/>
      <c r="AX562" s="35"/>
      <c r="AY562" s="35"/>
      <c r="AZ562" s="35"/>
      <c r="BA562" s="35"/>
      <c r="BB562" s="35"/>
      <c r="BC562" s="35"/>
      <c r="BD562" s="35"/>
      <c r="BE562" s="35"/>
      <c r="BF562" s="35"/>
      <c r="BG562" s="35"/>
      <c r="BH562" s="35"/>
      <c r="BI562" s="35"/>
    </row>
    <row r="563" spans="1:61" ht="15.75" customHeight="1">
      <c r="A563" s="30"/>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c r="AA563" s="77"/>
      <c r="AB563" s="77"/>
      <c r="AC563" s="77"/>
      <c r="AD563" s="77"/>
      <c r="AE563" s="77"/>
      <c r="AF563" s="77"/>
      <c r="AG563" s="77"/>
      <c r="AH563" s="77"/>
      <c r="AI563" s="77"/>
      <c r="AJ563" s="77"/>
      <c r="AK563" s="77"/>
      <c r="AL563" s="77"/>
      <c r="AM563" s="77"/>
      <c r="AN563" s="77"/>
      <c r="AO563" s="77"/>
      <c r="AP563" s="35"/>
      <c r="AQ563" s="35"/>
      <c r="AR563" s="35"/>
      <c r="AS563" s="35"/>
      <c r="AT563" s="35"/>
      <c r="AU563" s="35"/>
      <c r="AV563" s="35"/>
      <c r="AW563" s="35"/>
      <c r="AX563" s="35"/>
      <c r="AY563" s="35"/>
      <c r="AZ563" s="35"/>
      <c r="BA563" s="35"/>
      <c r="BB563" s="35"/>
      <c r="BC563" s="35"/>
      <c r="BD563" s="35"/>
      <c r="BE563" s="35"/>
      <c r="BF563" s="35"/>
      <c r="BG563" s="35"/>
      <c r="BH563" s="35"/>
      <c r="BI563" s="35"/>
    </row>
    <row r="564" spans="1:61" ht="15.75" customHeight="1">
      <c r="A564" s="30"/>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c r="AA564" s="77"/>
      <c r="AB564" s="77"/>
      <c r="AC564" s="77"/>
      <c r="AD564" s="77"/>
      <c r="AE564" s="77"/>
      <c r="AF564" s="77"/>
      <c r="AG564" s="77"/>
      <c r="AH564" s="77"/>
      <c r="AI564" s="77"/>
      <c r="AJ564" s="77"/>
      <c r="AK564" s="77"/>
      <c r="AL564" s="77"/>
      <c r="AM564" s="77"/>
      <c r="AN564" s="77"/>
      <c r="AO564" s="77"/>
      <c r="AP564" s="35"/>
      <c r="AQ564" s="35"/>
      <c r="AR564" s="35"/>
      <c r="AS564" s="35"/>
      <c r="AT564" s="35"/>
      <c r="AU564" s="35"/>
      <c r="AV564" s="35"/>
      <c r="AW564" s="35"/>
      <c r="AX564" s="35"/>
      <c r="AY564" s="35"/>
      <c r="AZ564" s="35"/>
      <c r="BA564" s="35"/>
      <c r="BB564" s="35"/>
      <c r="BC564" s="35"/>
      <c r="BD564" s="35"/>
      <c r="BE564" s="35"/>
      <c r="BF564" s="35"/>
      <c r="BG564" s="35"/>
      <c r="BH564" s="35"/>
      <c r="BI564" s="35"/>
    </row>
    <row r="565" spans="1:61" ht="15.75" customHeight="1">
      <c r="A565" s="30"/>
      <c r="B565" s="76"/>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c r="AA565" s="77"/>
      <c r="AB565" s="77"/>
      <c r="AC565" s="77"/>
      <c r="AD565" s="77"/>
      <c r="AE565" s="77"/>
      <c r="AF565" s="77"/>
      <c r="AG565" s="77"/>
      <c r="AH565" s="77"/>
      <c r="AI565" s="77"/>
      <c r="AJ565" s="77"/>
      <c r="AK565" s="77"/>
      <c r="AL565" s="77"/>
      <c r="AM565" s="77"/>
      <c r="AN565" s="77"/>
      <c r="AO565" s="77"/>
      <c r="AP565" s="35"/>
      <c r="AQ565" s="35"/>
      <c r="AR565" s="35"/>
      <c r="AS565" s="35"/>
      <c r="AT565" s="35"/>
      <c r="AU565" s="35"/>
      <c r="AV565" s="35"/>
      <c r="AW565" s="35"/>
      <c r="AX565" s="35"/>
      <c r="AY565" s="35"/>
      <c r="AZ565" s="35"/>
      <c r="BA565" s="35"/>
      <c r="BB565" s="35"/>
      <c r="BC565" s="35"/>
      <c r="BD565" s="35"/>
      <c r="BE565" s="35"/>
      <c r="BF565" s="35"/>
      <c r="BG565" s="35"/>
      <c r="BH565" s="35"/>
      <c r="BI565" s="35"/>
    </row>
    <row r="566" spans="1:61" ht="15.75" customHeight="1">
      <c r="A566" s="30"/>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c r="AA566" s="77"/>
      <c r="AB566" s="77"/>
      <c r="AC566" s="77"/>
      <c r="AD566" s="77"/>
      <c r="AE566" s="77"/>
      <c r="AF566" s="77"/>
      <c r="AG566" s="77"/>
      <c r="AH566" s="77"/>
      <c r="AI566" s="77"/>
      <c r="AJ566" s="77"/>
      <c r="AK566" s="77"/>
      <c r="AL566" s="77"/>
      <c r="AM566" s="77"/>
      <c r="AN566" s="77"/>
      <c r="AO566" s="77"/>
      <c r="AP566" s="35"/>
      <c r="AQ566" s="35"/>
      <c r="AR566" s="35"/>
      <c r="AS566" s="35"/>
      <c r="AT566" s="35"/>
      <c r="AU566" s="35"/>
      <c r="AV566" s="35"/>
      <c r="AW566" s="35"/>
      <c r="AX566" s="35"/>
      <c r="AY566" s="35"/>
      <c r="AZ566" s="35"/>
      <c r="BA566" s="35"/>
      <c r="BB566" s="35"/>
      <c r="BC566" s="35"/>
      <c r="BD566" s="35"/>
      <c r="BE566" s="35"/>
      <c r="BF566" s="35"/>
      <c r="BG566" s="35"/>
      <c r="BH566" s="35"/>
      <c r="BI566" s="35"/>
    </row>
    <row r="567" spans="1:61" ht="15.75" customHeight="1">
      <c r="A567" s="30"/>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c r="AA567" s="77"/>
      <c r="AB567" s="77"/>
      <c r="AC567" s="77"/>
      <c r="AD567" s="77"/>
      <c r="AE567" s="77"/>
      <c r="AF567" s="77"/>
      <c r="AG567" s="77"/>
      <c r="AH567" s="77"/>
      <c r="AI567" s="77"/>
      <c r="AJ567" s="77"/>
      <c r="AK567" s="77"/>
      <c r="AL567" s="77"/>
      <c r="AM567" s="77"/>
      <c r="AN567" s="77"/>
      <c r="AO567" s="77"/>
      <c r="AP567" s="35"/>
      <c r="AQ567" s="35"/>
      <c r="AR567" s="35"/>
      <c r="AS567" s="35"/>
      <c r="AT567" s="35"/>
      <c r="AU567" s="35"/>
      <c r="AV567" s="35"/>
      <c r="AW567" s="35"/>
      <c r="AX567" s="35"/>
      <c r="AY567" s="35"/>
      <c r="AZ567" s="35"/>
      <c r="BA567" s="35"/>
      <c r="BB567" s="35"/>
      <c r="BC567" s="35"/>
      <c r="BD567" s="35"/>
      <c r="BE567" s="35"/>
      <c r="BF567" s="35"/>
      <c r="BG567" s="35"/>
      <c r="BH567" s="35"/>
      <c r="BI567" s="35"/>
    </row>
    <row r="568" spans="1:61" ht="15.75" customHeight="1">
      <c r="A568" s="30"/>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c r="AA568" s="77"/>
      <c r="AB568" s="77"/>
      <c r="AC568" s="77"/>
      <c r="AD568" s="77"/>
      <c r="AE568" s="77"/>
      <c r="AF568" s="77"/>
      <c r="AG568" s="77"/>
      <c r="AH568" s="77"/>
      <c r="AI568" s="77"/>
      <c r="AJ568" s="77"/>
      <c r="AK568" s="77"/>
      <c r="AL568" s="77"/>
      <c r="AM568" s="77"/>
      <c r="AN568" s="77"/>
      <c r="AO568" s="77"/>
      <c r="AP568" s="35"/>
      <c r="AQ568" s="35"/>
      <c r="AR568" s="35"/>
      <c r="AS568" s="35"/>
      <c r="AT568" s="35"/>
      <c r="AU568" s="35"/>
      <c r="AV568" s="35"/>
      <c r="AW568" s="35"/>
      <c r="AX568" s="35"/>
      <c r="AY568" s="35"/>
      <c r="AZ568" s="35"/>
      <c r="BA568" s="35"/>
      <c r="BB568" s="35"/>
      <c r="BC568" s="35"/>
      <c r="BD568" s="35"/>
      <c r="BE568" s="35"/>
      <c r="BF568" s="35"/>
      <c r="BG568" s="35"/>
      <c r="BH568" s="35"/>
      <c r="BI568" s="35"/>
    </row>
    <row r="569" spans="1:61" ht="15.75" customHeight="1">
      <c r="A569" s="30"/>
      <c r="B569" s="76"/>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c r="AA569" s="77"/>
      <c r="AB569" s="77"/>
      <c r="AC569" s="77"/>
      <c r="AD569" s="77"/>
      <c r="AE569" s="77"/>
      <c r="AF569" s="77"/>
      <c r="AG569" s="77"/>
      <c r="AH569" s="77"/>
      <c r="AI569" s="77"/>
      <c r="AJ569" s="77"/>
      <c r="AK569" s="77"/>
      <c r="AL569" s="77"/>
      <c r="AM569" s="77"/>
      <c r="AN569" s="77"/>
      <c r="AO569" s="77"/>
      <c r="AP569" s="35"/>
      <c r="AQ569" s="35"/>
      <c r="AR569" s="35"/>
      <c r="AS569" s="35"/>
      <c r="AT569" s="35"/>
      <c r="AU569" s="35"/>
      <c r="AV569" s="35"/>
      <c r="AW569" s="35"/>
      <c r="AX569" s="35"/>
      <c r="AY569" s="35"/>
      <c r="AZ569" s="35"/>
      <c r="BA569" s="35"/>
      <c r="BB569" s="35"/>
      <c r="BC569" s="35"/>
      <c r="BD569" s="35"/>
      <c r="BE569" s="35"/>
      <c r="BF569" s="35"/>
      <c r="BG569" s="35"/>
      <c r="BH569" s="35"/>
      <c r="BI569" s="35"/>
    </row>
    <row r="570" spans="1:61" ht="15.75" customHeight="1">
      <c r="A570" s="30"/>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c r="AA570" s="77"/>
      <c r="AB570" s="77"/>
      <c r="AC570" s="77"/>
      <c r="AD570" s="77"/>
      <c r="AE570" s="77"/>
      <c r="AF570" s="77"/>
      <c r="AG570" s="77"/>
      <c r="AH570" s="77"/>
      <c r="AI570" s="77"/>
      <c r="AJ570" s="77"/>
      <c r="AK570" s="77"/>
      <c r="AL570" s="77"/>
      <c r="AM570" s="77"/>
      <c r="AN570" s="77"/>
      <c r="AO570" s="77"/>
      <c r="AP570" s="35"/>
      <c r="AQ570" s="35"/>
      <c r="AR570" s="35"/>
      <c r="AS570" s="35"/>
      <c r="AT570" s="35"/>
      <c r="AU570" s="35"/>
      <c r="AV570" s="35"/>
      <c r="AW570" s="35"/>
      <c r="AX570" s="35"/>
      <c r="AY570" s="35"/>
      <c r="AZ570" s="35"/>
      <c r="BA570" s="35"/>
      <c r="BB570" s="35"/>
      <c r="BC570" s="35"/>
      <c r="BD570" s="35"/>
      <c r="BE570" s="35"/>
      <c r="BF570" s="35"/>
      <c r="BG570" s="35"/>
      <c r="BH570" s="35"/>
      <c r="BI570" s="35"/>
    </row>
    <row r="571" spans="1:61" ht="15.75" customHeight="1">
      <c r="A571" s="30"/>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c r="AA571" s="77"/>
      <c r="AB571" s="77"/>
      <c r="AC571" s="77"/>
      <c r="AD571" s="77"/>
      <c r="AE571" s="77"/>
      <c r="AF571" s="77"/>
      <c r="AG571" s="77"/>
      <c r="AH571" s="77"/>
      <c r="AI571" s="77"/>
      <c r="AJ571" s="77"/>
      <c r="AK571" s="77"/>
      <c r="AL571" s="77"/>
      <c r="AM571" s="77"/>
      <c r="AN571" s="77"/>
      <c r="AO571" s="77"/>
      <c r="AP571" s="35"/>
      <c r="AQ571" s="35"/>
      <c r="AR571" s="35"/>
      <c r="AS571" s="35"/>
      <c r="AT571" s="35"/>
      <c r="AU571" s="35"/>
      <c r="AV571" s="35"/>
      <c r="AW571" s="35"/>
      <c r="AX571" s="35"/>
      <c r="AY571" s="35"/>
      <c r="AZ571" s="35"/>
      <c r="BA571" s="35"/>
      <c r="BB571" s="35"/>
      <c r="BC571" s="35"/>
      <c r="BD571" s="35"/>
      <c r="BE571" s="35"/>
      <c r="BF571" s="35"/>
      <c r="BG571" s="35"/>
      <c r="BH571" s="35"/>
      <c r="BI571" s="35"/>
    </row>
    <row r="572" spans="1:61" ht="15.75" customHeight="1">
      <c r="A572" s="30"/>
      <c r="B572" s="76"/>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c r="AA572" s="77"/>
      <c r="AB572" s="77"/>
      <c r="AC572" s="77"/>
      <c r="AD572" s="77"/>
      <c r="AE572" s="77"/>
      <c r="AF572" s="77"/>
      <c r="AG572" s="77"/>
      <c r="AH572" s="77"/>
      <c r="AI572" s="77"/>
      <c r="AJ572" s="77"/>
      <c r="AK572" s="77"/>
      <c r="AL572" s="77"/>
      <c r="AM572" s="77"/>
      <c r="AN572" s="77"/>
      <c r="AO572" s="77"/>
      <c r="AP572" s="35"/>
      <c r="AQ572" s="35"/>
      <c r="AR572" s="35"/>
      <c r="AS572" s="35"/>
      <c r="AT572" s="35"/>
      <c r="AU572" s="35"/>
      <c r="AV572" s="35"/>
      <c r="AW572" s="35"/>
      <c r="AX572" s="35"/>
      <c r="AY572" s="35"/>
      <c r="AZ572" s="35"/>
      <c r="BA572" s="35"/>
      <c r="BB572" s="35"/>
      <c r="BC572" s="35"/>
      <c r="BD572" s="35"/>
      <c r="BE572" s="35"/>
      <c r="BF572" s="35"/>
      <c r="BG572" s="35"/>
      <c r="BH572" s="35"/>
      <c r="BI572" s="35"/>
    </row>
    <row r="573" spans="1:61" ht="15.75" customHeight="1">
      <c r="A573" s="30"/>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c r="AA573" s="77"/>
      <c r="AB573" s="77"/>
      <c r="AC573" s="77"/>
      <c r="AD573" s="77"/>
      <c r="AE573" s="77"/>
      <c r="AF573" s="77"/>
      <c r="AG573" s="77"/>
      <c r="AH573" s="77"/>
      <c r="AI573" s="77"/>
      <c r="AJ573" s="77"/>
      <c r="AK573" s="77"/>
      <c r="AL573" s="77"/>
      <c r="AM573" s="77"/>
      <c r="AN573" s="77"/>
      <c r="AO573" s="77"/>
      <c r="AP573" s="35"/>
      <c r="AQ573" s="35"/>
      <c r="AR573" s="35"/>
      <c r="AS573" s="35"/>
      <c r="AT573" s="35"/>
      <c r="AU573" s="35"/>
      <c r="AV573" s="35"/>
      <c r="AW573" s="35"/>
      <c r="AX573" s="35"/>
      <c r="AY573" s="35"/>
      <c r="AZ573" s="35"/>
      <c r="BA573" s="35"/>
      <c r="BB573" s="35"/>
      <c r="BC573" s="35"/>
      <c r="BD573" s="35"/>
      <c r="BE573" s="35"/>
      <c r="BF573" s="35"/>
      <c r="BG573" s="35"/>
      <c r="BH573" s="35"/>
      <c r="BI573" s="35"/>
    </row>
    <row r="574" spans="1:61" ht="15.75" customHeight="1">
      <c r="A574" s="30"/>
      <c r="B574" s="77"/>
      <c r="C574" s="84"/>
      <c r="D574" s="85"/>
      <c r="E574" s="84"/>
      <c r="F574" s="84"/>
      <c r="G574" s="85"/>
      <c r="H574" s="84"/>
      <c r="I574" s="84"/>
      <c r="J574" s="85"/>
      <c r="K574" s="84"/>
      <c r="L574" s="84"/>
      <c r="M574" s="85"/>
      <c r="N574" s="84"/>
      <c r="O574" s="84"/>
      <c r="P574" s="85"/>
      <c r="Q574" s="84"/>
      <c r="R574" s="84"/>
      <c r="S574" s="85"/>
      <c r="T574" s="84"/>
      <c r="U574" s="84"/>
      <c r="V574" s="85"/>
      <c r="W574" s="84"/>
      <c r="X574" s="84"/>
      <c r="Y574" s="85"/>
      <c r="Z574" s="84"/>
      <c r="AA574" s="84"/>
      <c r="AB574" s="85"/>
      <c r="AC574" s="84"/>
      <c r="AD574" s="84"/>
      <c r="AE574" s="85"/>
      <c r="AF574" s="84"/>
      <c r="AG574" s="84"/>
      <c r="AH574" s="85"/>
      <c r="AI574" s="84"/>
      <c r="AJ574" s="84"/>
      <c r="AK574" s="85"/>
      <c r="AL574" s="84"/>
      <c r="AM574" s="84"/>
      <c r="AN574" s="85"/>
      <c r="AO574" s="84"/>
      <c r="AP574" s="35"/>
      <c r="AQ574" s="35"/>
      <c r="AR574" s="35"/>
      <c r="AS574" s="35"/>
      <c r="AT574" s="35"/>
      <c r="AU574" s="35"/>
      <c r="AV574" s="35"/>
      <c r="AW574" s="35"/>
      <c r="AX574" s="35"/>
      <c r="AY574" s="35"/>
      <c r="AZ574" s="35"/>
      <c r="BA574" s="35"/>
      <c r="BB574" s="35"/>
      <c r="BC574" s="35"/>
      <c r="BD574" s="35"/>
      <c r="BE574" s="35"/>
      <c r="BF574" s="35"/>
      <c r="BG574" s="35"/>
      <c r="BH574" s="35"/>
      <c r="BI574" s="35"/>
    </row>
    <row r="575" spans="1:61" ht="15.75" customHeight="1">
      <c r="A575" s="30"/>
      <c r="B575" s="76"/>
      <c r="C575" s="86"/>
      <c r="D575" s="87"/>
      <c r="E575" s="86"/>
      <c r="F575" s="86"/>
      <c r="G575" s="87"/>
      <c r="H575" s="86"/>
      <c r="I575" s="86"/>
      <c r="J575" s="87"/>
      <c r="K575" s="86"/>
      <c r="L575" s="86"/>
      <c r="M575" s="87"/>
      <c r="N575" s="86"/>
      <c r="O575" s="86"/>
      <c r="P575" s="87"/>
      <c r="Q575" s="86"/>
      <c r="R575" s="86"/>
      <c r="S575" s="87"/>
      <c r="T575" s="86"/>
      <c r="U575" s="86"/>
      <c r="V575" s="87"/>
      <c r="W575" s="86"/>
      <c r="X575" s="86"/>
      <c r="Y575" s="87"/>
      <c r="Z575" s="86"/>
      <c r="AA575" s="86"/>
      <c r="AB575" s="87"/>
      <c r="AC575" s="86"/>
      <c r="AD575" s="86"/>
      <c r="AE575" s="87"/>
      <c r="AF575" s="86"/>
      <c r="AG575" s="86"/>
      <c r="AH575" s="87"/>
      <c r="AI575" s="86"/>
      <c r="AJ575" s="86"/>
      <c r="AK575" s="87"/>
      <c r="AL575" s="86"/>
      <c r="AM575" s="86"/>
      <c r="AN575" s="87"/>
      <c r="AO575" s="86"/>
      <c r="AP575" s="35"/>
      <c r="AQ575" s="35"/>
      <c r="AR575" s="35"/>
      <c r="AS575" s="35"/>
      <c r="AT575" s="35"/>
      <c r="AU575" s="35"/>
      <c r="AV575" s="35"/>
      <c r="AW575" s="35"/>
      <c r="AX575" s="35"/>
      <c r="AY575" s="35"/>
      <c r="AZ575" s="35"/>
      <c r="BA575" s="35"/>
      <c r="BB575" s="35"/>
      <c r="BC575" s="35"/>
      <c r="BD575" s="35"/>
      <c r="BE575" s="35"/>
      <c r="BF575" s="35"/>
      <c r="BG575" s="35"/>
      <c r="BH575" s="35"/>
      <c r="BI575" s="35"/>
    </row>
    <row r="576" spans="1:61" ht="15.75" customHeight="1">
      <c r="A576" s="30"/>
      <c r="B576" s="77"/>
      <c r="C576" s="85"/>
      <c r="D576" s="84"/>
      <c r="E576" s="85"/>
      <c r="F576" s="85"/>
      <c r="G576" s="84"/>
      <c r="H576" s="85"/>
      <c r="I576" s="85"/>
      <c r="J576" s="84"/>
      <c r="K576" s="85"/>
      <c r="L576" s="85"/>
      <c r="M576" s="84"/>
      <c r="N576" s="85"/>
      <c r="O576" s="85"/>
      <c r="P576" s="84"/>
      <c r="Q576" s="85"/>
      <c r="R576" s="85"/>
      <c r="S576" s="84"/>
      <c r="T576" s="85"/>
      <c r="U576" s="85"/>
      <c r="V576" s="84"/>
      <c r="W576" s="85"/>
      <c r="X576" s="85"/>
      <c r="Y576" s="84"/>
      <c r="Z576" s="85"/>
      <c r="AA576" s="85"/>
      <c r="AB576" s="84"/>
      <c r="AC576" s="85"/>
      <c r="AD576" s="85"/>
      <c r="AE576" s="84"/>
      <c r="AF576" s="85"/>
      <c r="AG576" s="85"/>
      <c r="AH576" s="84"/>
      <c r="AI576" s="85"/>
      <c r="AJ576" s="85"/>
      <c r="AK576" s="84"/>
      <c r="AL576" s="85"/>
      <c r="AM576" s="85"/>
      <c r="AN576" s="84"/>
      <c r="AO576" s="85"/>
      <c r="AP576" s="35"/>
      <c r="AQ576" s="35"/>
      <c r="AR576" s="35"/>
      <c r="AS576" s="35"/>
      <c r="AT576" s="35"/>
      <c r="AU576" s="35"/>
      <c r="AV576" s="35"/>
      <c r="AW576" s="35"/>
      <c r="AX576" s="35"/>
      <c r="AY576" s="35"/>
      <c r="AZ576" s="35"/>
      <c r="BA576" s="35"/>
      <c r="BB576" s="35"/>
      <c r="BC576" s="35"/>
      <c r="BD576" s="35"/>
      <c r="BE576" s="35"/>
      <c r="BF576" s="35"/>
      <c r="BG576" s="35"/>
      <c r="BH576" s="35"/>
      <c r="BI576" s="35"/>
    </row>
    <row r="577" spans="1:61" ht="15.75" customHeight="1">
      <c r="A577" s="30"/>
      <c r="B577" s="77"/>
      <c r="C577" s="85"/>
      <c r="D577" s="84"/>
      <c r="E577" s="85"/>
      <c r="F577" s="85"/>
      <c r="G577" s="84"/>
      <c r="H577" s="85"/>
      <c r="I577" s="85"/>
      <c r="J577" s="84"/>
      <c r="K577" s="85"/>
      <c r="L577" s="85"/>
      <c r="M577" s="84"/>
      <c r="N577" s="85"/>
      <c r="O577" s="85"/>
      <c r="P577" s="84"/>
      <c r="Q577" s="85"/>
      <c r="R577" s="85"/>
      <c r="S577" s="84"/>
      <c r="T577" s="85"/>
      <c r="U577" s="85"/>
      <c r="V577" s="84"/>
      <c r="W577" s="85"/>
      <c r="X577" s="85"/>
      <c r="Y577" s="84"/>
      <c r="Z577" s="85"/>
      <c r="AA577" s="85"/>
      <c r="AB577" s="84"/>
      <c r="AC577" s="85"/>
      <c r="AD577" s="85"/>
      <c r="AE577" s="84"/>
      <c r="AF577" s="85"/>
      <c r="AG577" s="85"/>
      <c r="AH577" s="84"/>
      <c r="AI577" s="85"/>
      <c r="AJ577" s="85"/>
      <c r="AK577" s="84"/>
      <c r="AL577" s="85"/>
      <c r="AM577" s="85"/>
      <c r="AN577" s="84"/>
      <c r="AO577" s="85"/>
      <c r="AP577" s="35"/>
      <c r="AQ577" s="35"/>
      <c r="AR577" s="35"/>
      <c r="AS577" s="35"/>
      <c r="AT577" s="35"/>
      <c r="AU577" s="35"/>
      <c r="AV577" s="35"/>
      <c r="AW577" s="35"/>
      <c r="AX577" s="35"/>
      <c r="AY577" s="35"/>
      <c r="AZ577" s="35"/>
      <c r="BA577" s="35"/>
      <c r="BB577" s="35"/>
      <c r="BC577" s="35"/>
      <c r="BD577" s="35"/>
      <c r="BE577" s="35"/>
      <c r="BF577" s="35"/>
      <c r="BG577" s="35"/>
      <c r="BH577" s="35"/>
      <c r="BI577" s="35"/>
    </row>
    <row r="578" spans="1:61" ht="15.75" customHeight="1">
      <c r="A578" s="30"/>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c r="AA578" s="77"/>
      <c r="AB578" s="77"/>
      <c r="AC578" s="77"/>
      <c r="AD578" s="77"/>
      <c r="AE578" s="77"/>
      <c r="AF578" s="77"/>
      <c r="AG578" s="77"/>
      <c r="AH578" s="77"/>
      <c r="AI578" s="77"/>
      <c r="AJ578" s="77"/>
      <c r="AK578" s="77"/>
      <c r="AL578" s="77"/>
      <c r="AM578" s="77"/>
      <c r="AN578" s="77"/>
      <c r="AO578" s="77"/>
      <c r="AP578" s="35"/>
      <c r="AQ578" s="35"/>
      <c r="AR578" s="35"/>
      <c r="AS578" s="35"/>
      <c r="AT578" s="35"/>
      <c r="AU578" s="35"/>
      <c r="AV578" s="35"/>
      <c r="AW578" s="35"/>
      <c r="AX578" s="35"/>
      <c r="AY578" s="35"/>
      <c r="AZ578" s="35"/>
      <c r="BA578" s="35"/>
      <c r="BB578" s="35"/>
      <c r="BC578" s="35"/>
      <c r="BD578" s="35"/>
      <c r="BE578" s="35"/>
      <c r="BF578" s="35"/>
      <c r="BG578" s="35"/>
      <c r="BH578" s="35"/>
      <c r="BI578" s="35"/>
    </row>
    <row r="579" spans="1:61" ht="15.75" customHeight="1">
      <c r="A579" s="30"/>
      <c r="B579" s="77"/>
      <c r="C579" s="85"/>
      <c r="D579" s="84"/>
      <c r="E579" s="85"/>
      <c r="F579" s="85"/>
      <c r="G579" s="84"/>
      <c r="H579" s="85"/>
      <c r="I579" s="85"/>
      <c r="J579" s="84"/>
      <c r="K579" s="85"/>
      <c r="L579" s="85"/>
      <c r="M579" s="84"/>
      <c r="N579" s="85"/>
      <c r="O579" s="85"/>
      <c r="P579" s="84"/>
      <c r="Q579" s="85"/>
      <c r="R579" s="85"/>
      <c r="S579" s="84"/>
      <c r="T579" s="85"/>
      <c r="U579" s="85"/>
      <c r="V579" s="84"/>
      <c r="W579" s="85"/>
      <c r="X579" s="85"/>
      <c r="Y579" s="84"/>
      <c r="Z579" s="85"/>
      <c r="AA579" s="85"/>
      <c r="AB579" s="84"/>
      <c r="AC579" s="85"/>
      <c r="AD579" s="85"/>
      <c r="AE579" s="84"/>
      <c r="AF579" s="85"/>
      <c r="AG579" s="85"/>
      <c r="AH579" s="84"/>
      <c r="AI579" s="85"/>
      <c r="AJ579" s="85"/>
      <c r="AK579" s="84"/>
      <c r="AL579" s="85"/>
      <c r="AM579" s="85"/>
      <c r="AN579" s="84"/>
      <c r="AO579" s="85"/>
      <c r="AP579" s="35"/>
      <c r="AQ579" s="35"/>
      <c r="AR579" s="35"/>
      <c r="AS579" s="35"/>
      <c r="AT579" s="35"/>
      <c r="AU579" s="35"/>
      <c r="AV579" s="35"/>
      <c r="AW579" s="35"/>
      <c r="AX579" s="35"/>
      <c r="AY579" s="35"/>
      <c r="AZ579" s="35"/>
      <c r="BA579" s="35"/>
      <c r="BB579" s="35"/>
      <c r="BC579" s="35"/>
      <c r="BD579" s="35"/>
      <c r="BE579" s="35"/>
      <c r="BF579" s="35"/>
      <c r="BG579" s="35"/>
      <c r="BH579" s="35"/>
      <c r="BI579" s="35"/>
    </row>
    <row r="580" spans="1:61" ht="15.75" customHeight="1">
      <c r="A580" s="30"/>
      <c r="B580" s="77"/>
      <c r="C580" s="85"/>
      <c r="D580" s="84"/>
      <c r="E580" s="85"/>
      <c r="F580" s="85"/>
      <c r="G580" s="84"/>
      <c r="H580" s="85"/>
      <c r="I580" s="85"/>
      <c r="J580" s="84"/>
      <c r="K580" s="85"/>
      <c r="L580" s="85"/>
      <c r="M580" s="84"/>
      <c r="N580" s="85"/>
      <c r="O580" s="85"/>
      <c r="P580" s="84"/>
      <c r="Q580" s="85"/>
      <c r="R580" s="85"/>
      <c r="S580" s="84"/>
      <c r="T580" s="85"/>
      <c r="U580" s="85"/>
      <c r="V580" s="84"/>
      <c r="W580" s="85"/>
      <c r="X580" s="85"/>
      <c r="Y580" s="84"/>
      <c r="Z580" s="85"/>
      <c r="AA580" s="85"/>
      <c r="AB580" s="84"/>
      <c r="AC580" s="85"/>
      <c r="AD580" s="85"/>
      <c r="AE580" s="84"/>
      <c r="AF580" s="85"/>
      <c r="AG580" s="85"/>
      <c r="AH580" s="84"/>
      <c r="AI580" s="85"/>
      <c r="AJ580" s="85"/>
      <c r="AK580" s="84"/>
      <c r="AL580" s="85"/>
      <c r="AM580" s="85"/>
      <c r="AN580" s="84"/>
      <c r="AO580" s="85"/>
      <c r="AP580" s="35"/>
      <c r="AQ580" s="35"/>
      <c r="AR580" s="35"/>
      <c r="AS580" s="35"/>
      <c r="AT580" s="35"/>
      <c r="AU580" s="35"/>
      <c r="AV580" s="35"/>
      <c r="AW580" s="35"/>
      <c r="AX580" s="35"/>
      <c r="AY580" s="35"/>
      <c r="AZ580" s="35"/>
      <c r="BA580" s="35"/>
      <c r="BB580" s="35"/>
      <c r="BC580" s="35"/>
      <c r="BD580" s="35"/>
      <c r="BE580" s="35"/>
      <c r="BF580" s="35"/>
      <c r="BG580" s="35"/>
      <c r="BH580" s="35"/>
      <c r="BI580" s="35"/>
    </row>
    <row r="581" spans="1:61" ht="15.75" customHeight="1">
      <c r="A581" s="30"/>
      <c r="B581" s="77"/>
      <c r="C581" s="85"/>
      <c r="D581" s="84"/>
      <c r="E581" s="85"/>
      <c r="F581" s="85"/>
      <c r="G581" s="84"/>
      <c r="H581" s="85"/>
      <c r="I581" s="85"/>
      <c r="J581" s="84"/>
      <c r="K581" s="85"/>
      <c r="L581" s="85"/>
      <c r="M581" s="84"/>
      <c r="N581" s="85"/>
      <c r="O581" s="85"/>
      <c r="P581" s="84"/>
      <c r="Q581" s="85"/>
      <c r="R581" s="85"/>
      <c r="S581" s="84"/>
      <c r="T581" s="85"/>
      <c r="U581" s="85"/>
      <c r="V581" s="84"/>
      <c r="W581" s="85"/>
      <c r="X581" s="85"/>
      <c r="Y581" s="84"/>
      <c r="Z581" s="85"/>
      <c r="AA581" s="85"/>
      <c r="AB581" s="84"/>
      <c r="AC581" s="85"/>
      <c r="AD581" s="85"/>
      <c r="AE581" s="84"/>
      <c r="AF581" s="85"/>
      <c r="AG581" s="85"/>
      <c r="AH581" s="84"/>
      <c r="AI581" s="85"/>
      <c r="AJ581" s="85"/>
      <c r="AK581" s="84"/>
      <c r="AL581" s="85"/>
      <c r="AM581" s="85"/>
      <c r="AN581" s="84"/>
      <c r="AO581" s="85"/>
      <c r="AP581" s="35"/>
      <c r="AQ581" s="35"/>
      <c r="AR581" s="35"/>
      <c r="AS581" s="35"/>
      <c r="AT581" s="35"/>
      <c r="AU581" s="35"/>
      <c r="AV581" s="35"/>
      <c r="AW581" s="35"/>
      <c r="AX581" s="35"/>
      <c r="AY581" s="35"/>
      <c r="AZ581" s="35"/>
      <c r="BA581" s="35"/>
      <c r="BB581" s="35"/>
      <c r="BC581" s="35"/>
      <c r="BD581" s="35"/>
      <c r="BE581" s="35"/>
      <c r="BF581" s="35"/>
      <c r="BG581" s="35"/>
      <c r="BH581" s="35"/>
      <c r="BI581" s="35"/>
    </row>
    <row r="582" spans="1:61" ht="15.75" customHeight="1">
      <c r="A582" s="30"/>
      <c r="B582" s="77"/>
      <c r="C582" s="85"/>
      <c r="D582" s="84"/>
      <c r="E582" s="85"/>
      <c r="F582" s="85"/>
      <c r="G582" s="84"/>
      <c r="H582" s="85"/>
      <c r="I582" s="85"/>
      <c r="J582" s="84"/>
      <c r="K582" s="85"/>
      <c r="L582" s="85"/>
      <c r="M582" s="84"/>
      <c r="N582" s="85"/>
      <c r="O582" s="85"/>
      <c r="P582" s="84"/>
      <c r="Q582" s="85"/>
      <c r="R582" s="85"/>
      <c r="S582" s="84"/>
      <c r="T582" s="85"/>
      <c r="U582" s="85"/>
      <c r="V582" s="84"/>
      <c r="W582" s="85"/>
      <c r="X582" s="85"/>
      <c r="Y582" s="84"/>
      <c r="Z582" s="85"/>
      <c r="AA582" s="85"/>
      <c r="AB582" s="84"/>
      <c r="AC582" s="85"/>
      <c r="AD582" s="85"/>
      <c r="AE582" s="84"/>
      <c r="AF582" s="85"/>
      <c r="AG582" s="85"/>
      <c r="AH582" s="84"/>
      <c r="AI582" s="85"/>
      <c r="AJ582" s="85"/>
      <c r="AK582" s="84"/>
      <c r="AL582" s="85"/>
      <c r="AM582" s="85"/>
      <c r="AN582" s="84"/>
      <c r="AO582" s="85"/>
      <c r="AP582" s="35"/>
      <c r="AQ582" s="35"/>
      <c r="AR582" s="35"/>
      <c r="AS582" s="35"/>
      <c r="AT582" s="35"/>
      <c r="AU582" s="35"/>
      <c r="AV582" s="35"/>
      <c r="AW582" s="35"/>
      <c r="AX582" s="35"/>
      <c r="AY582" s="35"/>
      <c r="AZ582" s="35"/>
      <c r="BA582" s="35"/>
      <c r="BB582" s="35"/>
      <c r="BC582" s="35"/>
      <c r="BD582" s="35"/>
      <c r="BE582" s="35"/>
      <c r="BF582" s="35"/>
      <c r="BG582" s="35"/>
      <c r="BH582" s="35"/>
      <c r="BI582" s="35"/>
    </row>
    <row r="583" spans="1:61" ht="15.75" customHeight="1">
      <c r="A583" s="30"/>
      <c r="B583" s="77"/>
      <c r="C583" s="85"/>
      <c r="D583" s="84"/>
      <c r="E583" s="85"/>
      <c r="F583" s="85"/>
      <c r="G583" s="84"/>
      <c r="H583" s="85"/>
      <c r="I583" s="85"/>
      <c r="J583" s="84"/>
      <c r="K583" s="85"/>
      <c r="L583" s="85"/>
      <c r="M583" s="84"/>
      <c r="N583" s="85"/>
      <c r="O583" s="85"/>
      <c r="P583" s="84"/>
      <c r="Q583" s="85"/>
      <c r="R583" s="85"/>
      <c r="S583" s="84"/>
      <c r="T583" s="85"/>
      <c r="U583" s="85"/>
      <c r="V583" s="84"/>
      <c r="W583" s="85"/>
      <c r="X583" s="85"/>
      <c r="Y583" s="84"/>
      <c r="Z583" s="85"/>
      <c r="AA583" s="85"/>
      <c r="AB583" s="84"/>
      <c r="AC583" s="85"/>
      <c r="AD583" s="85"/>
      <c r="AE583" s="84"/>
      <c r="AF583" s="85"/>
      <c r="AG583" s="85"/>
      <c r="AH583" s="84"/>
      <c r="AI583" s="85"/>
      <c r="AJ583" s="85"/>
      <c r="AK583" s="84"/>
      <c r="AL583" s="85"/>
      <c r="AM583" s="85"/>
      <c r="AN583" s="84"/>
      <c r="AO583" s="85"/>
      <c r="AP583" s="35"/>
      <c r="AQ583" s="35"/>
      <c r="AR583" s="35"/>
      <c r="AS583" s="35"/>
      <c r="AT583" s="35"/>
      <c r="AU583" s="35"/>
      <c r="AV583" s="35"/>
      <c r="AW583" s="35"/>
      <c r="AX583" s="35"/>
      <c r="AY583" s="35"/>
      <c r="AZ583" s="35"/>
      <c r="BA583" s="35"/>
      <c r="BB583" s="35"/>
      <c r="BC583" s="35"/>
      <c r="BD583" s="35"/>
      <c r="BE583" s="35"/>
      <c r="BF583" s="35"/>
      <c r="BG583" s="35"/>
      <c r="BH583" s="35"/>
      <c r="BI583" s="35"/>
    </row>
    <row r="584" spans="1:61" ht="15.75" customHeight="1">
      <c r="A584" s="30"/>
      <c r="B584" s="77"/>
      <c r="C584" s="85"/>
      <c r="D584" s="84"/>
      <c r="E584" s="85"/>
      <c r="F584" s="85"/>
      <c r="G584" s="84"/>
      <c r="H584" s="85"/>
      <c r="I584" s="85"/>
      <c r="J584" s="84"/>
      <c r="K584" s="85"/>
      <c r="L584" s="85"/>
      <c r="M584" s="84"/>
      <c r="N584" s="85"/>
      <c r="O584" s="85"/>
      <c r="P584" s="84"/>
      <c r="Q584" s="85"/>
      <c r="R584" s="85"/>
      <c r="S584" s="84"/>
      <c r="T584" s="85"/>
      <c r="U584" s="85"/>
      <c r="V584" s="84"/>
      <c r="W584" s="85"/>
      <c r="X584" s="85"/>
      <c r="Y584" s="84"/>
      <c r="Z584" s="85"/>
      <c r="AA584" s="85"/>
      <c r="AB584" s="84"/>
      <c r="AC584" s="85"/>
      <c r="AD584" s="85"/>
      <c r="AE584" s="84"/>
      <c r="AF584" s="85"/>
      <c r="AG584" s="85"/>
      <c r="AH584" s="84"/>
      <c r="AI584" s="85"/>
      <c r="AJ584" s="85"/>
      <c r="AK584" s="84"/>
      <c r="AL584" s="85"/>
      <c r="AM584" s="85"/>
      <c r="AN584" s="84"/>
      <c r="AO584" s="85"/>
      <c r="AP584" s="35"/>
      <c r="AQ584" s="35"/>
      <c r="AR584" s="35"/>
      <c r="AS584" s="35"/>
      <c r="AT584" s="35"/>
      <c r="AU584" s="35"/>
      <c r="AV584" s="35"/>
      <c r="AW584" s="35"/>
      <c r="AX584" s="35"/>
      <c r="AY584" s="35"/>
      <c r="AZ584" s="35"/>
      <c r="BA584" s="35"/>
      <c r="BB584" s="35"/>
      <c r="BC584" s="35"/>
      <c r="BD584" s="35"/>
      <c r="BE584" s="35"/>
      <c r="BF584" s="35"/>
      <c r="BG584" s="35"/>
      <c r="BH584" s="35"/>
      <c r="BI584" s="35"/>
    </row>
    <row r="585" spans="1:61" ht="15.75" customHeight="1">
      <c r="A585" s="30"/>
      <c r="B585" s="77"/>
      <c r="C585" s="85"/>
      <c r="D585" s="84"/>
      <c r="E585" s="85"/>
      <c r="F585" s="85"/>
      <c r="G585" s="84"/>
      <c r="H585" s="85"/>
      <c r="I585" s="85"/>
      <c r="J585" s="84"/>
      <c r="K585" s="85"/>
      <c r="L585" s="85"/>
      <c r="M585" s="84"/>
      <c r="N585" s="85"/>
      <c r="O585" s="85"/>
      <c r="P585" s="84"/>
      <c r="Q585" s="85"/>
      <c r="R585" s="85"/>
      <c r="S585" s="84"/>
      <c r="T585" s="85"/>
      <c r="U585" s="85"/>
      <c r="V585" s="84"/>
      <c r="W585" s="85"/>
      <c r="X585" s="85"/>
      <c r="Y585" s="84"/>
      <c r="Z585" s="85"/>
      <c r="AA585" s="85"/>
      <c r="AB585" s="84"/>
      <c r="AC585" s="85"/>
      <c r="AD585" s="85"/>
      <c r="AE585" s="84"/>
      <c r="AF585" s="85"/>
      <c r="AG585" s="85"/>
      <c r="AH585" s="84"/>
      <c r="AI585" s="85"/>
      <c r="AJ585" s="85"/>
      <c r="AK585" s="84"/>
      <c r="AL585" s="85"/>
      <c r="AM585" s="85"/>
      <c r="AN585" s="84"/>
      <c r="AO585" s="85"/>
      <c r="AP585" s="35"/>
      <c r="AQ585" s="35"/>
      <c r="AR585" s="35"/>
      <c r="AS585" s="35"/>
      <c r="AT585" s="35"/>
      <c r="AU585" s="35"/>
      <c r="AV585" s="35"/>
      <c r="AW585" s="35"/>
      <c r="AX585" s="35"/>
      <c r="AY585" s="35"/>
      <c r="AZ585" s="35"/>
      <c r="BA585" s="35"/>
      <c r="BB585" s="35"/>
      <c r="BC585" s="35"/>
      <c r="BD585" s="35"/>
      <c r="BE585" s="35"/>
      <c r="BF585" s="35"/>
      <c r="BG585" s="35"/>
      <c r="BH585" s="35"/>
      <c r="BI585" s="35"/>
    </row>
    <row r="586" spans="1:61" ht="15.75" customHeight="1">
      <c r="A586" s="30"/>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c r="AA586" s="77"/>
      <c r="AB586" s="77"/>
      <c r="AC586" s="77"/>
      <c r="AD586" s="77"/>
      <c r="AE586" s="77"/>
      <c r="AF586" s="77"/>
      <c r="AG586" s="77"/>
      <c r="AH586" s="77"/>
      <c r="AI586" s="77"/>
      <c r="AJ586" s="77"/>
      <c r="AK586" s="77"/>
      <c r="AL586" s="77"/>
      <c r="AM586" s="77"/>
      <c r="AN586" s="77"/>
      <c r="AO586" s="77"/>
      <c r="AP586" s="35"/>
      <c r="AQ586" s="35"/>
      <c r="AR586" s="35"/>
      <c r="AS586" s="35"/>
      <c r="AT586" s="35"/>
      <c r="AU586" s="35"/>
      <c r="AV586" s="35"/>
      <c r="AW586" s="35"/>
      <c r="AX586" s="35"/>
      <c r="AY586" s="35"/>
      <c r="AZ586" s="35"/>
      <c r="BA586" s="35"/>
      <c r="BB586" s="35"/>
      <c r="BC586" s="35"/>
      <c r="BD586" s="35"/>
      <c r="BE586" s="35"/>
      <c r="BF586" s="35"/>
      <c r="BG586" s="35"/>
      <c r="BH586" s="35"/>
      <c r="BI586" s="35"/>
    </row>
    <row r="587" spans="1:61" ht="15.75" customHeight="1">
      <c r="A587" s="30"/>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c r="AA587" s="77"/>
      <c r="AB587" s="77"/>
      <c r="AC587" s="77"/>
      <c r="AD587" s="77"/>
      <c r="AE587" s="77"/>
      <c r="AF587" s="77"/>
      <c r="AG587" s="77"/>
      <c r="AH587" s="77"/>
      <c r="AI587" s="77"/>
      <c r="AJ587" s="77"/>
      <c r="AK587" s="77"/>
      <c r="AL587" s="77"/>
      <c r="AM587" s="77"/>
      <c r="AN587" s="77"/>
      <c r="AO587" s="77"/>
      <c r="AP587" s="35"/>
      <c r="AQ587" s="35"/>
      <c r="AR587" s="35"/>
      <c r="AS587" s="35"/>
      <c r="AT587" s="35"/>
      <c r="AU587" s="35"/>
      <c r="AV587" s="35"/>
      <c r="AW587" s="35"/>
      <c r="AX587" s="35"/>
      <c r="AY587" s="35"/>
      <c r="AZ587" s="35"/>
      <c r="BA587" s="35"/>
      <c r="BB587" s="35"/>
      <c r="BC587" s="35"/>
      <c r="BD587" s="35"/>
      <c r="BE587" s="35"/>
      <c r="BF587" s="35"/>
      <c r="BG587" s="35"/>
      <c r="BH587" s="35"/>
      <c r="BI587" s="35"/>
    </row>
    <row r="588" spans="1:61" ht="15.75" customHeight="1">
      <c r="A588" s="30"/>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c r="AA588" s="77"/>
      <c r="AB588" s="77"/>
      <c r="AC588" s="77"/>
      <c r="AD588" s="77"/>
      <c r="AE588" s="77"/>
      <c r="AF588" s="77"/>
      <c r="AG588" s="77"/>
      <c r="AH588" s="77"/>
      <c r="AI588" s="77"/>
      <c r="AJ588" s="77"/>
      <c r="AK588" s="77"/>
      <c r="AL588" s="77"/>
      <c r="AM588" s="77"/>
      <c r="AN588" s="77"/>
      <c r="AO588" s="77"/>
      <c r="AP588" s="35"/>
      <c r="AQ588" s="35"/>
      <c r="AR588" s="35"/>
      <c r="AS588" s="35"/>
      <c r="AT588" s="35"/>
      <c r="AU588" s="35"/>
      <c r="AV588" s="35"/>
      <c r="AW588" s="35"/>
      <c r="AX588" s="35"/>
      <c r="AY588" s="35"/>
      <c r="AZ588" s="35"/>
      <c r="BA588" s="35"/>
      <c r="BB588" s="35"/>
      <c r="BC588" s="35"/>
      <c r="BD588" s="35"/>
      <c r="BE588" s="35"/>
      <c r="BF588" s="35"/>
      <c r="BG588" s="35"/>
      <c r="BH588" s="35"/>
      <c r="BI588" s="35"/>
    </row>
    <row r="589" spans="1:61" ht="15.75" customHeight="1">
      <c r="A589" s="30"/>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c r="AA589" s="77"/>
      <c r="AB589" s="77"/>
      <c r="AC589" s="77"/>
      <c r="AD589" s="77"/>
      <c r="AE589" s="77"/>
      <c r="AF589" s="77"/>
      <c r="AG589" s="77"/>
      <c r="AH589" s="77"/>
      <c r="AI589" s="77"/>
      <c r="AJ589" s="77"/>
      <c r="AK589" s="77"/>
      <c r="AL589" s="77"/>
      <c r="AM589" s="77"/>
      <c r="AN589" s="77"/>
      <c r="AO589" s="77"/>
      <c r="AP589" s="35"/>
      <c r="AQ589" s="35"/>
      <c r="AR589" s="35"/>
      <c r="AS589" s="35"/>
      <c r="AT589" s="35"/>
      <c r="AU589" s="35"/>
      <c r="AV589" s="35"/>
      <c r="AW589" s="35"/>
      <c r="AX589" s="35"/>
      <c r="AY589" s="35"/>
      <c r="AZ589" s="35"/>
      <c r="BA589" s="35"/>
      <c r="BB589" s="35"/>
      <c r="BC589" s="35"/>
      <c r="BD589" s="35"/>
      <c r="BE589" s="35"/>
      <c r="BF589" s="35"/>
      <c r="BG589" s="35"/>
      <c r="BH589" s="35"/>
      <c r="BI589" s="35"/>
    </row>
    <row r="590" spans="1:61" ht="15.75" customHeight="1">
      <c r="A590" s="30"/>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c r="AA590" s="77"/>
      <c r="AB590" s="77"/>
      <c r="AC590" s="77"/>
      <c r="AD590" s="77"/>
      <c r="AE590" s="77"/>
      <c r="AF590" s="77"/>
      <c r="AG590" s="77"/>
      <c r="AH590" s="77"/>
      <c r="AI590" s="77"/>
      <c r="AJ590" s="77"/>
      <c r="AK590" s="77"/>
      <c r="AL590" s="77"/>
      <c r="AM590" s="77"/>
      <c r="AN590" s="77"/>
      <c r="AO590" s="77"/>
      <c r="AP590" s="35"/>
      <c r="AQ590" s="35"/>
      <c r="AR590" s="35"/>
      <c r="AS590" s="35"/>
      <c r="AT590" s="35"/>
      <c r="AU590" s="35"/>
      <c r="AV590" s="35"/>
      <c r="AW590" s="35"/>
      <c r="AX590" s="35"/>
      <c r="AY590" s="35"/>
      <c r="AZ590" s="35"/>
      <c r="BA590" s="35"/>
      <c r="BB590" s="35"/>
      <c r="BC590" s="35"/>
      <c r="BD590" s="35"/>
      <c r="BE590" s="35"/>
      <c r="BF590" s="35"/>
      <c r="BG590" s="35"/>
      <c r="BH590" s="35"/>
      <c r="BI590" s="35"/>
    </row>
    <row r="591" spans="1:61" ht="15.75" customHeight="1">
      <c r="A591" s="30"/>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c r="AA591" s="77"/>
      <c r="AB591" s="77"/>
      <c r="AC591" s="77"/>
      <c r="AD591" s="77"/>
      <c r="AE591" s="77"/>
      <c r="AF591" s="77"/>
      <c r="AG591" s="77"/>
      <c r="AH591" s="77"/>
      <c r="AI591" s="77"/>
      <c r="AJ591" s="77"/>
      <c r="AK591" s="77"/>
      <c r="AL591" s="77"/>
      <c r="AM591" s="77"/>
      <c r="AN591" s="77"/>
      <c r="AO591" s="77"/>
      <c r="AP591" s="35"/>
      <c r="AQ591" s="35"/>
      <c r="AR591" s="35"/>
      <c r="AS591" s="35"/>
      <c r="AT591" s="35"/>
      <c r="AU591" s="35"/>
      <c r="AV591" s="35"/>
      <c r="AW591" s="35"/>
      <c r="AX591" s="35"/>
      <c r="AY591" s="35"/>
      <c r="AZ591" s="35"/>
      <c r="BA591" s="35"/>
      <c r="BB591" s="35"/>
      <c r="BC591" s="35"/>
      <c r="BD591" s="35"/>
      <c r="BE591" s="35"/>
      <c r="BF591" s="35"/>
      <c r="BG591" s="35"/>
      <c r="BH591" s="35"/>
      <c r="BI591" s="35"/>
    </row>
    <row r="592" spans="1:61" ht="15.75" customHeight="1">
      <c r="A592" s="30"/>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c r="AA592" s="77"/>
      <c r="AB592" s="77"/>
      <c r="AC592" s="77"/>
      <c r="AD592" s="77"/>
      <c r="AE592" s="77"/>
      <c r="AF592" s="77"/>
      <c r="AG592" s="77"/>
      <c r="AH592" s="77"/>
      <c r="AI592" s="77"/>
      <c r="AJ592" s="77"/>
      <c r="AK592" s="77"/>
      <c r="AL592" s="77"/>
      <c r="AM592" s="77"/>
      <c r="AN592" s="77"/>
      <c r="AO592" s="77"/>
      <c r="AP592" s="35"/>
      <c r="AQ592" s="35"/>
      <c r="AR592" s="35"/>
      <c r="AS592" s="35"/>
      <c r="AT592" s="35"/>
      <c r="AU592" s="35"/>
      <c r="AV592" s="35"/>
      <c r="AW592" s="35"/>
      <c r="AX592" s="35"/>
      <c r="AY592" s="35"/>
      <c r="AZ592" s="35"/>
      <c r="BA592" s="35"/>
      <c r="BB592" s="35"/>
      <c r="BC592" s="35"/>
      <c r="BD592" s="35"/>
      <c r="BE592" s="35"/>
      <c r="BF592" s="35"/>
      <c r="BG592" s="35"/>
      <c r="BH592" s="35"/>
      <c r="BI592" s="35"/>
    </row>
    <row r="593" spans="1:61" ht="15.75" customHeight="1">
      <c r="A593" s="30"/>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c r="AA593" s="77"/>
      <c r="AB593" s="77"/>
      <c r="AC593" s="77"/>
      <c r="AD593" s="77"/>
      <c r="AE593" s="77"/>
      <c r="AF593" s="77"/>
      <c r="AG593" s="77"/>
      <c r="AH593" s="77"/>
      <c r="AI593" s="77"/>
      <c r="AJ593" s="77"/>
      <c r="AK593" s="77"/>
      <c r="AL593" s="77"/>
      <c r="AM593" s="77"/>
      <c r="AN593" s="77"/>
      <c r="AO593" s="77"/>
      <c r="AP593" s="35"/>
      <c r="AQ593" s="35"/>
      <c r="AR593" s="35"/>
      <c r="AS593" s="35"/>
      <c r="AT593" s="35"/>
      <c r="AU593" s="35"/>
      <c r="AV593" s="35"/>
      <c r="AW593" s="35"/>
      <c r="AX593" s="35"/>
      <c r="AY593" s="35"/>
      <c r="AZ593" s="35"/>
      <c r="BA593" s="35"/>
      <c r="BB593" s="35"/>
      <c r="BC593" s="35"/>
      <c r="BD593" s="35"/>
      <c r="BE593" s="35"/>
      <c r="BF593" s="35"/>
      <c r="BG593" s="35"/>
      <c r="BH593" s="35"/>
      <c r="BI593" s="35"/>
    </row>
    <row r="594" spans="1:61" ht="15.75" customHeight="1">
      <c r="A594" s="30"/>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c r="AA594" s="77"/>
      <c r="AB594" s="77"/>
      <c r="AC594" s="77"/>
      <c r="AD594" s="77"/>
      <c r="AE594" s="77"/>
      <c r="AF594" s="77"/>
      <c r="AG594" s="77"/>
      <c r="AH594" s="77"/>
      <c r="AI594" s="77"/>
      <c r="AJ594" s="77"/>
      <c r="AK594" s="77"/>
      <c r="AL594" s="77"/>
      <c r="AM594" s="77"/>
      <c r="AN594" s="77"/>
      <c r="AO594" s="77"/>
      <c r="AP594" s="35"/>
      <c r="AQ594" s="35"/>
      <c r="AR594" s="35"/>
      <c r="AS594" s="35"/>
      <c r="AT594" s="35"/>
      <c r="AU594" s="35"/>
      <c r="AV594" s="35"/>
      <c r="AW594" s="35"/>
      <c r="AX594" s="35"/>
      <c r="AY594" s="35"/>
      <c r="AZ594" s="35"/>
      <c r="BA594" s="35"/>
      <c r="BB594" s="35"/>
      <c r="BC594" s="35"/>
      <c r="BD594" s="35"/>
      <c r="BE594" s="35"/>
      <c r="BF594" s="35"/>
      <c r="BG594" s="35"/>
      <c r="BH594" s="35"/>
      <c r="BI594" s="35"/>
    </row>
    <row r="595" spans="1:61" ht="15.75" customHeight="1">
      <c r="A595" s="30"/>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c r="AA595" s="77"/>
      <c r="AB595" s="77"/>
      <c r="AC595" s="77"/>
      <c r="AD595" s="77"/>
      <c r="AE595" s="77"/>
      <c r="AF595" s="77"/>
      <c r="AG595" s="77"/>
      <c r="AH595" s="77"/>
      <c r="AI595" s="77"/>
      <c r="AJ595" s="77"/>
      <c r="AK595" s="77"/>
      <c r="AL595" s="77"/>
      <c r="AM595" s="77"/>
      <c r="AN595" s="77"/>
      <c r="AO595" s="77"/>
      <c r="AP595" s="35"/>
      <c r="AQ595" s="35"/>
      <c r="AR595" s="35"/>
      <c r="AS595" s="35"/>
      <c r="AT595" s="35"/>
      <c r="AU595" s="35"/>
      <c r="AV595" s="35"/>
      <c r="AW595" s="35"/>
      <c r="AX595" s="35"/>
      <c r="AY595" s="35"/>
      <c r="AZ595" s="35"/>
      <c r="BA595" s="35"/>
      <c r="BB595" s="35"/>
      <c r="BC595" s="35"/>
      <c r="BD595" s="35"/>
      <c r="BE595" s="35"/>
      <c r="BF595" s="35"/>
      <c r="BG595" s="35"/>
      <c r="BH595" s="35"/>
      <c r="BI595" s="35"/>
    </row>
    <row r="596" spans="1:61" ht="15.75" customHeight="1">
      <c r="A596" s="30"/>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c r="AA596" s="77"/>
      <c r="AB596" s="77"/>
      <c r="AC596" s="77"/>
      <c r="AD596" s="77"/>
      <c r="AE596" s="77"/>
      <c r="AF596" s="77"/>
      <c r="AG596" s="77"/>
      <c r="AH596" s="77"/>
      <c r="AI596" s="77"/>
      <c r="AJ596" s="77"/>
      <c r="AK596" s="77"/>
      <c r="AL596" s="77"/>
      <c r="AM596" s="77"/>
      <c r="AN596" s="77"/>
      <c r="AO596" s="77"/>
      <c r="AP596" s="35"/>
      <c r="AQ596" s="35"/>
      <c r="AR596" s="35"/>
      <c r="AS596" s="35"/>
      <c r="AT596" s="35"/>
      <c r="AU596" s="35"/>
      <c r="AV596" s="35"/>
      <c r="AW596" s="35"/>
      <c r="AX596" s="35"/>
      <c r="AY596" s="35"/>
      <c r="AZ596" s="35"/>
      <c r="BA596" s="35"/>
      <c r="BB596" s="35"/>
      <c r="BC596" s="35"/>
      <c r="BD596" s="35"/>
      <c r="BE596" s="35"/>
      <c r="BF596" s="35"/>
      <c r="BG596" s="35"/>
      <c r="BH596" s="35"/>
      <c r="BI596" s="35"/>
    </row>
    <row r="597" spans="1:61" ht="15.75" customHeight="1">
      <c r="A597" s="30"/>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c r="AA597" s="77"/>
      <c r="AB597" s="77"/>
      <c r="AC597" s="77"/>
      <c r="AD597" s="77"/>
      <c r="AE597" s="77"/>
      <c r="AF597" s="77"/>
      <c r="AG597" s="77"/>
      <c r="AH597" s="77"/>
      <c r="AI597" s="77"/>
      <c r="AJ597" s="77"/>
      <c r="AK597" s="77"/>
      <c r="AL597" s="77"/>
      <c r="AM597" s="77"/>
      <c r="AN597" s="77"/>
      <c r="AO597" s="77"/>
      <c r="AP597" s="35"/>
      <c r="AQ597" s="35"/>
      <c r="AR597" s="35"/>
      <c r="AS597" s="35"/>
      <c r="AT597" s="35"/>
      <c r="AU597" s="35"/>
      <c r="AV597" s="35"/>
      <c r="AW597" s="35"/>
      <c r="AX597" s="35"/>
      <c r="AY597" s="35"/>
      <c r="AZ597" s="35"/>
      <c r="BA597" s="35"/>
      <c r="BB597" s="35"/>
      <c r="BC597" s="35"/>
      <c r="BD597" s="35"/>
      <c r="BE597" s="35"/>
      <c r="BF597" s="35"/>
      <c r="BG597" s="35"/>
      <c r="BH597" s="35"/>
      <c r="BI597" s="35"/>
    </row>
    <row r="598" spans="1:61" ht="15.75" customHeight="1">
      <c r="A598" s="30"/>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c r="AA598" s="77"/>
      <c r="AB598" s="77"/>
      <c r="AC598" s="77"/>
      <c r="AD598" s="77"/>
      <c r="AE598" s="77"/>
      <c r="AF598" s="77"/>
      <c r="AG598" s="77"/>
      <c r="AH598" s="77"/>
      <c r="AI598" s="77"/>
      <c r="AJ598" s="77"/>
      <c r="AK598" s="77"/>
      <c r="AL598" s="77"/>
      <c r="AM598" s="77"/>
      <c r="AN598" s="77"/>
      <c r="AO598" s="77"/>
      <c r="AP598" s="35"/>
      <c r="AQ598" s="35"/>
      <c r="AR598" s="35"/>
      <c r="AS598" s="35"/>
      <c r="AT598" s="35"/>
      <c r="AU598" s="35"/>
      <c r="AV598" s="35"/>
      <c r="AW598" s="35"/>
      <c r="AX598" s="35"/>
      <c r="AY598" s="35"/>
      <c r="AZ598" s="35"/>
      <c r="BA598" s="35"/>
      <c r="BB598" s="35"/>
      <c r="BC598" s="35"/>
      <c r="BD598" s="35"/>
      <c r="BE598" s="35"/>
      <c r="BF598" s="35"/>
      <c r="BG598" s="35"/>
      <c r="BH598" s="35"/>
      <c r="BI598" s="35"/>
    </row>
    <row r="599" spans="1:61" ht="15.75" customHeight="1">
      <c r="A599" s="30"/>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c r="AA599" s="77"/>
      <c r="AB599" s="77"/>
      <c r="AC599" s="77"/>
      <c r="AD599" s="77"/>
      <c r="AE599" s="77"/>
      <c r="AF599" s="77"/>
      <c r="AG599" s="77"/>
      <c r="AH599" s="77"/>
      <c r="AI599" s="77"/>
      <c r="AJ599" s="77"/>
      <c r="AK599" s="77"/>
      <c r="AL599" s="77"/>
      <c r="AM599" s="77"/>
      <c r="AN599" s="77"/>
      <c r="AO599" s="77"/>
      <c r="AP599" s="35"/>
      <c r="AQ599" s="35"/>
      <c r="AR599" s="35"/>
      <c r="AS599" s="35"/>
      <c r="AT599" s="35"/>
      <c r="AU599" s="35"/>
      <c r="AV599" s="35"/>
      <c r="AW599" s="35"/>
      <c r="AX599" s="35"/>
      <c r="AY599" s="35"/>
      <c r="AZ599" s="35"/>
      <c r="BA599" s="35"/>
      <c r="BB599" s="35"/>
      <c r="BC599" s="35"/>
      <c r="BD599" s="35"/>
      <c r="BE599" s="35"/>
      <c r="BF599" s="35"/>
      <c r="BG599" s="35"/>
      <c r="BH599" s="35"/>
      <c r="BI599" s="35"/>
    </row>
    <row r="600" spans="1:61" ht="15.75" customHeight="1">
      <c r="A600" s="30"/>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c r="AA600" s="77"/>
      <c r="AB600" s="77"/>
      <c r="AC600" s="77"/>
      <c r="AD600" s="77"/>
      <c r="AE600" s="77"/>
      <c r="AF600" s="77"/>
      <c r="AG600" s="77"/>
      <c r="AH600" s="77"/>
      <c r="AI600" s="77"/>
      <c r="AJ600" s="77"/>
      <c r="AK600" s="77"/>
      <c r="AL600" s="77"/>
      <c r="AM600" s="77"/>
      <c r="AN600" s="77"/>
      <c r="AO600" s="77"/>
      <c r="AP600" s="35"/>
      <c r="AQ600" s="35"/>
      <c r="AR600" s="35"/>
      <c r="AS600" s="35"/>
      <c r="AT600" s="35"/>
      <c r="AU600" s="35"/>
      <c r="AV600" s="35"/>
      <c r="AW600" s="35"/>
      <c r="AX600" s="35"/>
      <c r="AY600" s="35"/>
      <c r="AZ600" s="35"/>
      <c r="BA600" s="35"/>
      <c r="BB600" s="35"/>
      <c r="BC600" s="35"/>
      <c r="BD600" s="35"/>
      <c r="BE600" s="35"/>
      <c r="BF600" s="35"/>
      <c r="BG600" s="35"/>
      <c r="BH600" s="35"/>
      <c r="BI600" s="35"/>
    </row>
    <row r="601" spans="1:61" ht="15.75" customHeight="1">
      <c r="A601" s="30"/>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c r="AA601" s="77"/>
      <c r="AB601" s="77"/>
      <c r="AC601" s="77"/>
      <c r="AD601" s="77"/>
      <c r="AE601" s="77"/>
      <c r="AF601" s="77"/>
      <c r="AG601" s="77"/>
      <c r="AH601" s="77"/>
      <c r="AI601" s="77"/>
      <c r="AJ601" s="77"/>
      <c r="AK601" s="77"/>
      <c r="AL601" s="77"/>
      <c r="AM601" s="77"/>
      <c r="AN601" s="77"/>
      <c r="AO601" s="77"/>
      <c r="AP601" s="35"/>
      <c r="AQ601" s="35"/>
      <c r="AR601" s="35"/>
      <c r="AS601" s="35"/>
      <c r="AT601" s="35"/>
      <c r="AU601" s="35"/>
      <c r="AV601" s="35"/>
      <c r="AW601" s="35"/>
      <c r="AX601" s="35"/>
      <c r="AY601" s="35"/>
      <c r="AZ601" s="35"/>
      <c r="BA601" s="35"/>
      <c r="BB601" s="35"/>
      <c r="BC601" s="35"/>
      <c r="BD601" s="35"/>
      <c r="BE601" s="35"/>
      <c r="BF601" s="35"/>
      <c r="BG601" s="35"/>
      <c r="BH601" s="35"/>
      <c r="BI601" s="35"/>
    </row>
    <row r="602" spans="1:61" ht="15.75" customHeight="1">
      <c r="A602" s="30"/>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c r="AA602" s="77"/>
      <c r="AB602" s="77"/>
      <c r="AC602" s="77"/>
      <c r="AD602" s="77"/>
      <c r="AE602" s="77"/>
      <c r="AF602" s="77"/>
      <c r="AG602" s="77"/>
      <c r="AH602" s="77"/>
      <c r="AI602" s="77"/>
      <c r="AJ602" s="77"/>
      <c r="AK602" s="77"/>
      <c r="AL602" s="77"/>
      <c r="AM602" s="77"/>
      <c r="AN602" s="77"/>
      <c r="AO602" s="77"/>
      <c r="AP602" s="35"/>
      <c r="AQ602" s="35"/>
      <c r="AR602" s="35"/>
      <c r="AS602" s="35"/>
      <c r="AT602" s="35"/>
      <c r="AU602" s="35"/>
      <c r="AV602" s="35"/>
      <c r="AW602" s="35"/>
      <c r="AX602" s="35"/>
      <c r="AY602" s="35"/>
      <c r="AZ602" s="35"/>
      <c r="BA602" s="35"/>
      <c r="BB602" s="35"/>
      <c r="BC602" s="35"/>
      <c r="BD602" s="35"/>
      <c r="BE602" s="35"/>
      <c r="BF602" s="35"/>
      <c r="BG602" s="35"/>
      <c r="BH602" s="35"/>
      <c r="BI602" s="35"/>
    </row>
    <row r="603" spans="1:61" ht="15.75" customHeight="1">
      <c r="A603" s="30"/>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c r="AA603" s="77"/>
      <c r="AB603" s="77"/>
      <c r="AC603" s="77"/>
      <c r="AD603" s="77"/>
      <c r="AE603" s="77"/>
      <c r="AF603" s="77"/>
      <c r="AG603" s="77"/>
      <c r="AH603" s="77"/>
      <c r="AI603" s="77"/>
      <c r="AJ603" s="77"/>
      <c r="AK603" s="77"/>
      <c r="AL603" s="77"/>
      <c r="AM603" s="77"/>
      <c r="AN603" s="77"/>
      <c r="AO603" s="77"/>
      <c r="AP603" s="35"/>
      <c r="AQ603" s="35"/>
      <c r="AR603" s="35"/>
      <c r="AS603" s="35"/>
      <c r="AT603" s="35"/>
      <c r="AU603" s="35"/>
      <c r="AV603" s="35"/>
      <c r="AW603" s="35"/>
      <c r="AX603" s="35"/>
      <c r="AY603" s="35"/>
      <c r="AZ603" s="35"/>
      <c r="BA603" s="35"/>
      <c r="BB603" s="35"/>
      <c r="BC603" s="35"/>
      <c r="BD603" s="35"/>
      <c r="BE603" s="35"/>
      <c r="BF603" s="35"/>
      <c r="BG603" s="35"/>
      <c r="BH603" s="35"/>
      <c r="BI603" s="35"/>
    </row>
    <row r="604" spans="1:61" ht="15.75" customHeight="1">
      <c r="A604" s="30"/>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c r="AA604" s="77"/>
      <c r="AB604" s="77"/>
      <c r="AC604" s="77"/>
      <c r="AD604" s="77"/>
      <c r="AE604" s="77"/>
      <c r="AF604" s="77"/>
      <c r="AG604" s="77"/>
      <c r="AH604" s="77"/>
      <c r="AI604" s="77"/>
      <c r="AJ604" s="77"/>
      <c r="AK604" s="77"/>
      <c r="AL604" s="77"/>
      <c r="AM604" s="77"/>
      <c r="AN604" s="77"/>
      <c r="AO604" s="77"/>
      <c r="AP604" s="35"/>
      <c r="AQ604" s="35"/>
      <c r="AR604" s="35"/>
      <c r="AS604" s="35"/>
      <c r="AT604" s="35"/>
      <c r="AU604" s="35"/>
      <c r="AV604" s="35"/>
      <c r="AW604" s="35"/>
      <c r="AX604" s="35"/>
      <c r="AY604" s="35"/>
      <c r="AZ604" s="35"/>
      <c r="BA604" s="35"/>
      <c r="BB604" s="35"/>
      <c r="BC604" s="35"/>
      <c r="BD604" s="35"/>
      <c r="BE604" s="35"/>
      <c r="BF604" s="35"/>
      <c r="BG604" s="35"/>
      <c r="BH604" s="35"/>
      <c r="BI604" s="35"/>
    </row>
    <row r="605" spans="1:61" ht="15.75" customHeight="1">
      <c r="A605" s="30"/>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c r="AA605" s="77"/>
      <c r="AB605" s="77"/>
      <c r="AC605" s="77"/>
      <c r="AD605" s="77"/>
      <c r="AE605" s="77"/>
      <c r="AF605" s="77"/>
      <c r="AG605" s="77"/>
      <c r="AH605" s="77"/>
      <c r="AI605" s="77"/>
      <c r="AJ605" s="77"/>
      <c r="AK605" s="77"/>
      <c r="AL605" s="77"/>
      <c r="AM605" s="77"/>
      <c r="AN605" s="77"/>
      <c r="AO605" s="77"/>
      <c r="AP605" s="35"/>
      <c r="AQ605" s="35"/>
      <c r="AR605" s="35"/>
      <c r="AS605" s="35"/>
      <c r="AT605" s="35"/>
      <c r="AU605" s="35"/>
      <c r="AV605" s="35"/>
      <c r="AW605" s="35"/>
      <c r="AX605" s="35"/>
      <c r="AY605" s="35"/>
      <c r="AZ605" s="35"/>
      <c r="BA605" s="35"/>
      <c r="BB605" s="35"/>
      <c r="BC605" s="35"/>
      <c r="BD605" s="35"/>
      <c r="BE605" s="35"/>
      <c r="BF605" s="35"/>
      <c r="BG605" s="35"/>
      <c r="BH605" s="35"/>
      <c r="BI605" s="35"/>
    </row>
    <row r="606" spans="1:61" ht="15.75" customHeight="1">
      <c r="A606" s="30"/>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c r="AA606" s="77"/>
      <c r="AB606" s="77"/>
      <c r="AC606" s="77"/>
      <c r="AD606" s="77"/>
      <c r="AE606" s="77"/>
      <c r="AF606" s="77"/>
      <c r="AG606" s="77"/>
      <c r="AH606" s="77"/>
      <c r="AI606" s="77"/>
      <c r="AJ606" s="77"/>
      <c r="AK606" s="77"/>
      <c r="AL606" s="77"/>
      <c r="AM606" s="77"/>
      <c r="AN606" s="77"/>
      <c r="AO606" s="77"/>
      <c r="AP606" s="35"/>
      <c r="AQ606" s="35"/>
      <c r="AR606" s="35"/>
      <c r="AS606" s="35"/>
      <c r="AT606" s="35"/>
      <c r="AU606" s="35"/>
      <c r="AV606" s="35"/>
      <c r="AW606" s="35"/>
      <c r="AX606" s="35"/>
      <c r="AY606" s="35"/>
      <c r="AZ606" s="35"/>
      <c r="BA606" s="35"/>
      <c r="BB606" s="35"/>
      <c r="BC606" s="35"/>
      <c r="BD606" s="35"/>
      <c r="BE606" s="35"/>
      <c r="BF606" s="35"/>
      <c r="BG606" s="35"/>
      <c r="BH606" s="35"/>
      <c r="BI606" s="35"/>
    </row>
    <row r="607" spans="1:61" ht="15.75" customHeight="1">
      <c r="A607" s="30"/>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c r="AA607" s="77"/>
      <c r="AB607" s="77"/>
      <c r="AC607" s="77"/>
      <c r="AD607" s="77"/>
      <c r="AE607" s="77"/>
      <c r="AF607" s="77"/>
      <c r="AG607" s="77"/>
      <c r="AH607" s="77"/>
      <c r="AI607" s="77"/>
      <c r="AJ607" s="77"/>
      <c r="AK607" s="77"/>
      <c r="AL607" s="77"/>
      <c r="AM607" s="77"/>
      <c r="AN607" s="77"/>
      <c r="AO607" s="77"/>
      <c r="AP607" s="35"/>
      <c r="AQ607" s="35"/>
      <c r="AR607" s="35"/>
      <c r="AS607" s="35"/>
      <c r="AT607" s="35"/>
      <c r="AU607" s="35"/>
      <c r="AV607" s="35"/>
      <c r="AW607" s="35"/>
      <c r="AX607" s="35"/>
      <c r="AY607" s="35"/>
      <c r="AZ607" s="35"/>
      <c r="BA607" s="35"/>
      <c r="BB607" s="35"/>
      <c r="BC607" s="35"/>
      <c r="BD607" s="35"/>
      <c r="BE607" s="35"/>
      <c r="BF607" s="35"/>
      <c r="BG607" s="35"/>
      <c r="BH607" s="35"/>
      <c r="BI607" s="35"/>
    </row>
    <row r="608" spans="1:61" ht="15.75" customHeight="1">
      <c r="A608" s="30"/>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c r="AA608" s="77"/>
      <c r="AB608" s="77"/>
      <c r="AC608" s="77"/>
      <c r="AD608" s="77"/>
      <c r="AE608" s="77"/>
      <c r="AF608" s="77"/>
      <c r="AG608" s="77"/>
      <c r="AH608" s="77"/>
      <c r="AI608" s="77"/>
      <c r="AJ608" s="77"/>
      <c r="AK608" s="77"/>
      <c r="AL608" s="77"/>
      <c r="AM608" s="77"/>
      <c r="AN608" s="77"/>
      <c r="AO608" s="77"/>
      <c r="AP608" s="35"/>
      <c r="AQ608" s="35"/>
      <c r="AR608" s="35"/>
      <c r="AS608" s="35"/>
      <c r="AT608" s="35"/>
      <c r="AU608" s="35"/>
      <c r="AV608" s="35"/>
      <c r="AW608" s="35"/>
      <c r="AX608" s="35"/>
      <c r="AY608" s="35"/>
      <c r="AZ608" s="35"/>
      <c r="BA608" s="35"/>
      <c r="BB608" s="35"/>
      <c r="BC608" s="35"/>
      <c r="BD608" s="35"/>
      <c r="BE608" s="35"/>
      <c r="BF608" s="35"/>
      <c r="BG608" s="35"/>
      <c r="BH608" s="35"/>
      <c r="BI608" s="35"/>
    </row>
    <row r="609" spans="1:61" ht="15.75" customHeight="1">
      <c r="A609" s="30"/>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c r="AA609" s="77"/>
      <c r="AB609" s="77"/>
      <c r="AC609" s="77"/>
      <c r="AD609" s="77"/>
      <c r="AE609" s="77"/>
      <c r="AF609" s="77"/>
      <c r="AG609" s="77"/>
      <c r="AH609" s="77"/>
      <c r="AI609" s="77"/>
      <c r="AJ609" s="77"/>
      <c r="AK609" s="77"/>
      <c r="AL609" s="77"/>
      <c r="AM609" s="77"/>
      <c r="AN609" s="77"/>
      <c r="AO609" s="77"/>
      <c r="AP609" s="35"/>
      <c r="AQ609" s="35"/>
      <c r="AR609" s="35"/>
      <c r="AS609" s="35"/>
      <c r="AT609" s="35"/>
      <c r="AU609" s="35"/>
      <c r="AV609" s="35"/>
      <c r="AW609" s="35"/>
      <c r="AX609" s="35"/>
      <c r="AY609" s="35"/>
      <c r="AZ609" s="35"/>
      <c r="BA609" s="35"/>
      <c r="BB609" s="35"/>
      <c r="BC609" s="35"/>
      <c r="BD609" s="35"/>
      <c r="BE609" s="35"/>
      <c r="BF609" s="35"/>
      <c r="BG609" s="35"/>
      <c r="BH609" s="35"/>
      <c r="BI609" s="35"/>
    </row>
    <row r="610" spans="1:61" ht="15.75" customHeight="1">
      <c r="A610" s="30"/>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c r="AA610" s="77"/>
      <c r="AB610" s="77"/>
      <c r="AC610" s="77"/>
      <c r="AD610" s="77"/>
      <c r="AE610" s="77"/>
      <c r="AF610" s="77"/>
      <c r="AG610" s="77"/>
      <c r="AH610" s="77"/>
      <c r="AI610" s="77"/>
      <c r="AJ610" s="77"/>
      <c r="AK610" s="77"/>
      <c r="AL610" s="77"/>
      <c r="AM610" s="77"/>
      <c r="AN610" s="77"/>
      <c r="AO610" s="77"/>
      <c r="AP610" s="35"/>
      <c r="AQ610" s="35"/>
      <c r="AR610" s="35"/>
      <c r="AS610" s="35"/>
      <c r="AT610" s="35"/>
      <c r="AU610" s="35"/>
      <c r="AV610" s="35"/>
      <c r="AW610" s="35"/>
      <c r="AX610" s="35"/>
      <c r="AY610" s="35"/>
      <c r="AZ610" s="35"/>
      <c r="BA610" s="35"/>
      <c r="BB610" s="35"/>
      <c r="BC610" s="35"/>
      <c r="BD610" s="35"/>
      <c r="BE610" s="35"/>
      <c r="BF610" s="35"/>
      <c r="BG610" s="35"/>
      <c r="BH610" s="35"/>
      <c r="BI610" s="35"/>
    </row>
    <row r="611" spans="1:61" ht="15.75" customHeight="1">
      <c r="A611" s="30"/>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c r="AA611" s="77"/>
      <c r="AB611" s="77"/>
      <c r="AC611" s="77"/>
      <c r="AD611" s="77"/>
      <c r="AE611" s="77"/>
      <c r="AF611" s="77"/>
      <c r="AG611" s="77"/>
      <c r="AH611" s="77"/>
      <c r="AI611" s="77"/>
      <c r="AJ611" s="77"/>
      <c r="AK611" s="77"/>
      <c r="AL611" s="77"/>
      <c r="AM611" s="77"/>
      <c r="AN611" s="77"/>
      <c r="AO611" s="77"/>
      <c r="AP611" s="35"/>
      <c r="AQ611" s="35"/>
      <c r="AR611" s="35"/>
      <c r="AS611" s="35"/>
      <c r="AT611" s="35"/>
      <c r="AU611" s="35"/>
      <c r="AV611" s="35"/>
      <c r="AW611" s="35"/>
      <c r="AX611" s="35"/>
      <c r="AY611" s="35"/>
      <c r="AZ611" s="35"/>
      <c r="BA611" s="35"/>
      <c r="BB611" s="35"/>
      <c r="BC611" s="35"/>
      <c r="BD611" s="35"/>
      <c r="BE611" s="35"/>
      <c r="BF611" s="35"/>
      <c r="BG611" s="35"/>
      <c r="BH611" s="35"/>
      <c r="BI611" s="35"/>
    </row>
    <row r="612" spans="1:61" ht="15.75" customHeight="1">
      <c r="A612" s="30"/>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c r="AA612" s="77"/>
      <c r="AB612" s="77"/>
      <c r="AC612" s="77"/>
      <c r="AD612" s="77"/>
      <c r="AE612" s="77"/>
      <c r="AF612" s="77"/>
      <c r="AG612" s="77"/>
      <c r="AH612" s="77"/>
      <c r="AI612" s="77"/>
      <c r="AJ612" s="77"/>
      <c r="AK612" s="77"/>
      <c r="AL612" s="77"/>
      <c r="AM612" s="77"/>
      <c r="AN612" s="77"/>
      <c r="AO612" s="77"/>
      <c r="AP612" s="35"/>
      <c r="AQ612" s="35"/>
      <c r="AR612" s="35"/>
      <c r="AS612" s="35"/>
      <c r="AT612" s="35"/>
      <c r="AU612" s="35"/>
      <c r="AV612" s="35"/>
      <c r="AW612" s="35"/>
      <c r="AX612" s="35"/>
      <c r="AY612" s="35"/>
      <c r="AZ612" s="35"/>
      <c r="BA612" s="35"/>
      <c r="BB612" s="35"/>
      <c r="BC612" s="35"/>
      <c r="BD612" s="35"/>
      <c r="BE612" s="35"/>
      <c r="BF612" s="35"/>
      <c r="BG612" s="35"/>
      <c r="BH612" s="35"/>
      <c r="BI612" s="35"/>
    </row>
    <row r="613" spans="1:61" ht="15.75" customHeight="1">
      <c r="A613" s="30"/>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c r="AA613" s="77"/>
      <c r="AB613" s="77"/>
      <c r="AC613" s="77"/>
      <c r="AD613" s="77"/>
      <c r="AE613" s="77"/>
      <c r="AF613" s="77"/>
      <c r="AG613" s="77"/>
      <c r="AH613" s="77"/>
      <c r="AI613" s="77"/>
      <c r="AJ613" s="77"/>
      <c r="AK613" s="77"/>
      <c r="AL613" s="77"/>
      <c r="AM613" s="77"/>
      <c r="AN613" s="77"/>
      <c r="AO613" s="77"/>
      <c r="AP613" s="35"/>
      <c r="AQ613" s="35"/>
      <c r="AR613" s="35"/>
      <c r="AS613" s="35"/>
      <c r="AT613" s="35"/>
      <c r="AU613" s="35"/>
      <c r="AV613" s="35"/>
      <c r="AW613" s="35"/>
      <c r="AX613" s="35"/>
      <c r="AY613" s="35"/>
      <c r="AZ613" s="35"/>
      <c r="BA613" s="35"/>
      <c r="BB613" s="35"/>
      <c r="BC613" s="35"/>
      <c r="BD613" s="35"/>
      <c r="BE613" s="35"/>
      <c r="BF613" s="35"/>
      <c r="BG613" s="35"/>
      <c r="BH613" s="35"/>
      <c r="BI613" s="35"/>
    </row>
    <row r="614" spans="1:61" ht="15.75" customHeight="1">
      <c r="A614" s="30"/>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c r="AA614" s="77"/>
      <c r="AB614" s="77"/>
      <c r="AC614" s="77"/>
      <c r="AD614" s="77"/>
      <c r="AE614" s="77"/>
      <c r="AF614" s="77"/>
      <c r="AG614" s="77"/>
      <c r="AH614" s="77"/>
      <c r="AI614" s="77"/>
      <c r="AJ614" s="77"/>
      <c r="AK614" s="77"/>
      <c r="AL614" s="77"/>
      <c r="AM614" s="77"/>
      <c r="AN614" s="77"/>
      <c r="AO614" s="77"/>
      <c r="AP614" s="35"/>
      <c r="AQ614" s="35"/>
      <c r="AR614" s="35"/>
      <c r="AS614" s="35"/>
      <c r="AT614" s="35"/>
      <c r="AU614" s="35"/>
      <c r="AV614" s="35"/>
      <c r="AW614" s="35"/>
      <c r="AX614" s="35"/>
      <c r="AY614" s="35"/>
      <c r="AZ614" s="35"/>
      <c r="BA614" s="35"/>
      <c r="BB614" s="35"/>
      <c r="BC614" s="35"/>
      <c r="BD614" s="35"/>
      <c r="BE614" s="35"/>
      <c r="BF614" s="35"/>
      <c r="BG614" s="35"/>
      <c r="BH614" s="35"/>
      <c r="BI614" s="35"/>
    </row>
    <row r="615" spans="1:61" ht="15.75" customHeight="1">
      <c r="A615" s="30"/>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c r="AA615" s="77"/>
      <c r="AB615" s="77"/>
      <c r="AC615" s="77"/>
      <c r="AD615" s="77"/>
      <c r="AE615" s="77"/>
      <c r="AF615" s="77"/>
      <c r="AG615" s="77"/>
      <c r="AH615" s="77"/>
      <c r="AI615" s="77"/>
      <c r="AJ615" s="77"/>
      <c r="AK615" s="77"/>
      <c r="AL615" s="77"/>
      <c r="AM615" s="77"/>
      <c r="AN615" s="77"/>
      <c r="AO615" s="77"/>
      <c r="AP615" s="35"/>
      <c r="AQ615" s="35"/>
      <c r="AR615" s="35"/>
      <c r="AS615" s="35"/>
      <c r="AT615" s="35"/>
      <c r="AU615" s="35"/>
      <c r="AV615" s="35"/>
      <c r="AW615" s="35"/>
      <c r="AX615" s="35"/>
      <c r="AY615" s="35"/>
      <c r="AZ615" s="35"/>
      <c r="BA615" s="35"/>
      <c r="BB615" s="35"/>
      <c r="BC615" s="35"/>
      <c r="BD615" s="35"/>
      <c r="BE615" s="35"/>
      <c r="BF615" s="35"/>
      <c r="BG615" s="35"/>
      <c r="BH615" s="35"/>
      <c r="BI615" s="35"/>
    </row>
    <row r="616" spans="1:61" ht="15.75" customHeight="1">
      <c r="A616" s="30"/>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c r="AA616" s="77"/>
      <c r="AB616" s="77"/>
      <c r="AC616" s="77"/>
      <c r="AD616" s="77"/>
      <c r="AE616" s="77"/>
      <c r="AF616" s="77"/>
      <c r="AG616" s="77"/>
      <c r="AH616" s="77"/>
      <c r="AI616" s="77"/>
      <c r="AJ616" s="77"/>
      <c r="AK616" s="77"/>
      <c r="AL616" s="77"/>
      <c r="AM616" s="77"/>
      <c r="AN616" s="77"/>
      <c r="AO616" s="77"/>
      <c r="AP616" s="35"/>
      <c r="AQ616" s="35"/>
      <c r="AR616" s="35"/>
      <c r="AS616" s="35"/>
      <c r="AT616" s="35"/>
      <c r="AU616" s="35"/>
      <c r="AV616" s="35"/>
      <c r="AW616" s="35"/>
      <c r="AX616" s="35"/>
      <c r="AY616" s="35"/>
      <c r="AZ616" s="35"/>
      <c r="BA616" s="35"/>
      <c r="BB616" s="35"/>
      <c r="BC616" s="35"/>
      <c r="BD616" s="35"/>
      <c r="BE616" s="35"/>
      <c r="BF616" s="35"/>
      <c r="BG616" s="35"/>
      <c r="BH616" s="35"/>
      <c r="BI616" s="35"/>
    </row>
    <row r="617" spans="1:61" ht="15.75" customHeight="1">
      <c r="A617" s="30"/>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c r="AA617" s="77"/>
      <c r="AB617" s="77"/>
      <c r="AC617" s="77"/>
      <c r="AD617" s="77"/>
      <c r="AE617" s="77"/>
      <c r="AF617" s="77"/>
      <c r="AG617" s="77"/>
      <c r="AH617" s="77"/>
      <c r="AI617" s="77"/>
      <c r="AJ617" s="77"/>
      <c r="AK617" s="77"/>
      <c r="AL617" s="77"/>
      <c r="AM617" s="77"/>
      <c r="AN617" s="77"/>
      <c r="AO617" s="77"/>
      <c r="AP617" s="35"/>
      <c r="AQ617" s="35"/>
      <c r="AR617" s="35"/>
      <c r="AS617" s="35"/>
      <c r="AT617" s="35"/>
      <c r="AU617" s="35"/>
      <c r="AV617" s="35"/>
      <c r="AW617" s="35"/>
      <c r="AX617" s="35"/>
      <c r="AY617" s="35"/>
      <c r="AZ617" s="35"/>
      <c r="BA617" s="35"/>
      <c r="BB617" s="35"/>
      <c r="BC617" s="35"/>
      <c r="BD617" s="35"/>
      <c r="BE617" s="35"/>
      <c r="BF617" s="35"/>
      <c r="BG617" s="35"/>
      <c r="BH617" s="35"/>
      <c r="BI617" s="35"/>
    </row>
    <row r="618" spans="1:61" ht="15.75" customHeight="1">
      <c r="A618" s="30"/>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c r="AA618" s="77"/>
      <c r="AB618" s="77"/>
      <c r="AC618" s="77"/>
      <c r="AD618" s="77"/>
      <c r="AE618" s="77"/>
      <c r="AF618" s="77"/>
      <c r="AG618" s="77"/>
      <c r="AH618" s="77"/>
      <c r="AI618" s="77"/>
      <c r="AJ618" s="77"/>
      <c r="AK618" s="77"/>
      <c r="AL618" s="77"/>
      <c r="AM618" s="77"/>
      <c r="AN618" s="77"/>
      <c r="AO618" s="77"/>
      <c r="AP618" s="35"/>
      <c r="AQ618" s="35"/>
      <c r="AR618" s="35"/>
      <c r="AS618" s="35"/>
      <c r="AT618" s="35"/>
      <c r="AU618" s="35"/>
      <c r="AV618" s="35"/>
      <c r="AW618" s="35"/>
      <c r="AX618" s="35"/>
      <c r="AY618" s="35"/>
      <c r="AZ618" s="35"/>
      <c r="BA618" s="35"/>
      <c r="BB618" s="35"/>
      <c r="BC618" s="35"/>
      <c r="BD618" s="35"/>
      <c r="BE618" s="35"/>
      <c r="BF618" s="35"/>
      <c r="BG618" s="35"/>
      <c r="BH618" s="35"/>
      <c r="BI618" s="35"/>
    </row>
    <row r="619" spans="1:61" ht="15.75" customHeight="1">
      <c r="A619" s="30"/>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c r="AA619" s="77"/>
      <c r="AB619" s="77"/>
      <c r="AC619" s="77"/>
      <c r="AD619" s="77"/>
      <c r="AE619" s="77"/>
      <c r="AF619" s="77"/>
      <c r="AG619" s="77"/>
      <c r="AH619" s="77"/>
      <c r="AI619" s="77"/>
      <c r="AJ619" s="77"/>
      <c r="AK619" s="77"/>
      <c r="AL619" s="77"/>
      <c r="AM619" s="77"/>
      <c r="AN619" s="77"/>
      <c r="AO619" s="77"/>
      <c r="AP619" s="35"/>
      <c r="AQ619" s="35"/>
      <c r="AR619" s="35"/>
      <c r="AS619" s="35"/>
      <c r="AT619" s="35"/>
      <c r="AU619" s="35"/>
      <c r="AV619" s="35"/>
      <c r="AW619" s="35"/>
      <c r="AX619" s="35"/>
      <c r="AY619" s="35"/>
      <c r="AZ619" s="35"/>
      <c r="BA619" s="35"/>
      <c r="BB619" s="35"/>
      <c r="BC619" s="35"/>
      <c r="BD619" s="35"/>
      <c r="BE619" s="35"/>
      <c r="BF619" s="35"/>
      <c r="BG619" s="35"/>
      <c r="BH619" s="35"/>
      <c r="BI619" s="35"/>
    </row>
    <row r="620" spans="1:61" ht="15.75" customHeight="1">
      <c r="A620" s="30"/>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c r="AA620" s="77"/>
      <c r="AB620" s="77"/>
      <c r="AC620" s="77"/>
      <c r="AD620" s="77"/>
      <c r="AE620" s="77"/>
      <c r="AF620" s="77"/>
      <c r="AG620" s="77"/>
      <c r="AH620" s="77"/>
      <c r="AI620" s="77"/>
      <c r="AJ620" s="77"/>
      <c r="AK620" s="77"/>
      <c r="AL620" s="77"/>
      <c r="AM620" s="77"/>
      <c r="AN620" s="77"/>
      <c r="AO620" s="77"/>
      <c r="AP620" s="35"/>
      <c r="AQ620" s="35"/>
      <c r="AR620" s="35"/>
      <c r="AS620" s="35"/>
      <c r="AT620" s="35"/>
      <c r="AU620" s="35"/>
      <c r="AV620" s="35"/>
      <c r="AW620" s="35"/>
      <c r="AX620" s="35"/>
      <c r="AY620" s="35"/>
      <c r="AZ620" s="35"/>
      <c r="BA620" s="35"/>
      <c r="BB620" s="35"/>
      <c r="BC620" s="35"/>
      <c r="BD620" s="35"/>
      <c r="BE620" s="35"/>
      <c r="BF620" s="35"/>
      <c r="BG620" s="35"/>
      <c r="BH620" s="35"/>
      <c r="BI620" s="35"/>
    </row>
    <row r="621" spans="1:61" ht="15.75" customHeight="1">
      <c r="A621" s="30"/>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c r="AA621" s="77"/>
      <c r="AB621" s="77"/>
      <c r="AC621" s="77"/>
      <c r="AD621" s="77"/>
      <c r="AE621" s="77"/>
      <c r="AF621" s="77"/>
      <c r="AG621" s="77"/>
      <c r="AH621" s="77"/>
      <c r="AI621" s="77"/>
      <c r="AJ621" s="77"/>
      <c r="AK621" s="77"/>
      <c r="AL621" s="77"/>
      <c r="AM621" s="77"/>
      <c r="AN621" s="77"/>
      <c r="AO621" s="77"/>
      <c r="AP621" s="35"/>
      <c r="AQ621" s="35"/>
      <c r="AR621" s="35"/>
      <c r="AS621" s="35"/>
      <c r="AT621" s="35"/>
      <c r="AU621" s="35"/>
      <c r="AV621" s="35"/>
      <c r="AW621" s="35"/>
      <c r="AX621" s="35"/>
      <c r="AY621" s="35"/>
      <c r="AZ621" s="35"/>
      <c r="BA621" s="35"/>
      <c r="BB621" s="35"/>
      <c r="BC621" s="35"/>
      <c r="BD621" s="35"/>
      <c r="BE621" s="35"/>
      <c r="BF621" s="35"/>
      <c r="BG621" s="35"/>
      <c r="BH621" s="35"/>
      <c r="BI621" s="35"/>
    </row>
    <row r="622" spans="1:61" ht="15.75" customHeight="1">
      <c r="A622" s="30"/>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c r="AA622" s="77"/>
      <c r="AB622" s="77"/>
      <c r="AC622" s="77"/>
      <c r="AD622" s="77"/>
      <c r="AE622" s="77"/>
      <c r="AF622" s="77"/>
      <c r="AG622" s="77"/>
      <c r="AH622" s="77"/>
      <c r="AI622" s="77"/>
      <c r="AJ622" s="77"/>
      <c r="AK622" s="77"/>
      <c r="AL622" s="77"/>
      <c r="AM622" s="77"/>
      <c r="AN622" s="77"/>
      <c r="AO622" s="77"/>
      <c r="AP622" s="35"/>
      <c r="AQ622" s="35"/>
      <c r="AR622" s="35"/>
      <c r="AS622" s="35"/>
      <c r="AT622" s="35"/>
      <c r="AU622" s="35"/>
      <c r="AV622" s="35"/>
      <c r="AW622" s="35"/>
      <c r="AX622" s="35"/>
      <c r="AY622" s="35"/>
      <c r="AZ622" s="35"/>
      <c r="BA622" s="35"/>
      <c r="BB622" s="35"/>
      <c r="BC622" s="35"/>
      <c r="BD622" s="35"/>
      <c r="BE622" s="35"/>
      <c r="BF622" s="35"/>
      <c r="BG622" s="35"/>
      <c r="BH622" s="35"/>
      <c r="BI622" s="35"/>
    </row>
    <row r="623" spans="1:61" ht="15.75" customHeight="1">
      <c r="A623" s="30"/>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c r="AA623" s="77"/>
      <c r="AB623" s="77"/>
      <c r="AC623" s="77"/>
      <c r="AD623" s="77"/>
      <c r="AE623" s="77"/>
      <c r="AF623" s="77"/>
      <c r="AG623" s="77"/>
      <c r="AH623" s="77"/>
      <c r="AI623" s="77"/>
      <c r="AJ623" s="77"/>
      <c r="AK623" s="77"/>
      <c r="AL623" s="77"/>
      <c r="AM623" s="77"/>
      <c r="AN623" s="77"/>
      <c r="AO623" s="77"/>
      <c r="AP623" s="35"/>
      <c r="AQ623" s="35"/>
      <c r="AR623" s="35"/>
      <c r="AS623" s="35"/>
      <c r="AT623" s="35"/>
      <c r="AU623" s="35"/>
      <c r="AV623" s="35"/>
      <c r="AW623" s="35"/>
      <c r="AX623" s="35"/>
      <c r="AY623" s="35"/>
      <c r="AZ623" s="35"/>
      <c r="BA623" s="35"/>
      <c r="BB623" s="35"/>
      <c r="BC623" s="35"/>
      <c r="BD623" s="35"/>
      <c r="BE623" s="35"/>
      <c r="BF623" s="35"/>
      <c r="BG623" s="35"/>
      <c r="BH623" s="35"/>
      <c r="BI623" s="35"/>
    </row>
    <row r="624" spans="1:61" ht="15.75" customHeight="1">
      <c r="A624" s="30"/>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c r="AA624" s="77"/>
      <c r="AB624" s="77"/>
      <c r="AC624" s="77"/>
      <c r="AD624" s="77"/>
      <c r="AE624" s="77"/>
      <c r="AF624" s="77"/>
      <c r="AG624" s="77"/>
      <c r="AH624" s="77"/>
      <c r="AI624" s="77"/>
      <c r="AJ624" s="77"/>
      <c r="AK624" s="77"/>
      <c r="AL624" s="77"/>
      <c r="AM624" s="77"/>
      <c r="AN624" s="77"/>
      <c r="AO624" s="77"/>
      <c r="AP624" s="35"/>
      <c r="AQ624" s="35"/>
      <c r="AR624" s="35"/>
      <c r="AS624" s="35"/>
      <c r="AT624" s="35"/>
      <c r="AU624" s="35"/>
      <c r="AV624" s="35"/>
      <c r="AW624" s="35"/>
      <c r="AX624" s="35"/>
      <c r="AY624" s="35"/>
      <c r="AZ624" s="35"/>
      <c r="BA624" s="35"/>
      <c r="BB624" s="35"/>
      <c r="BC624" s="35"/>
      <c r="BD624" s="35"/>
      <c r="BE624" s="35"/>
      <c r="BF624" s="35"/>
      <c r="BG624" s="35"/>
      <c r="BH624" s="35"/>
      <c r="BI624" s="35"/>
    </row>
    <row r="625" spans="1:61" ht="15.75" customHeight="1">
      <c r="A625" s="30"/>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c r="AA625" s="77"/>
      <c r="AB625" s="77"/>
      <c r="AC625" s="77"/>
      <c r="AD625" s="77"/>
      <c r="AE625" s="77"/>
      <c r="AF625" s="77"/>
      <c r="AG625" s="77"/>
      <c r="AH625" s="77"/>
      <c r="AI625" s="77"/>
      <c r="AJ625" s="77"/>
      <c r="AK625" s="77"/>
      <c r="AL625" s="77"/>
      <c r="AM625" s="77"/>
      <c r="AN625" s="77"/>
      <c r="AO625" s="77"/>
      <c r="AP625" s="35"/>
      <c r="AQ625" s="35"/>
      <c r="AR625" s="35"/>
      <c r="AS625" s="35"/>
      <c r="AT625" s="35"/>
      <c r="AU625" s="35"/>
      <c r="AV625" s="35"/>
      <c r="AW625" s="35"/>
      <c r="AX625" s="35"/>
      <c r="AY625" s="35"/>
      <c r="AZ625" s="35"/>
      <c r="BA625" s="35"/>
      <c r="BB625" s="35"/>
      <c r="BC625" s="35"/>
      <c r="BD625" s="35"/>
      <c r="BE625" s="35"/>
      <c r="BF625" s="35"/>
      <c r="BG625" s="35"/>
      <c r="BH625" s="35"/>
      <c r="BI625" s="35"/>
    </row>
    <row r="626" spans="1:61" ht="15.75" customHeight="1">
      <c r="A626" s="30"/>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c r="AA626" s="77"/>
      <c r="AB626" s="77"/>
      <c r="AC626" s="77"/>
      <c r="AD626" s="77"/>
      <c r="AE626" s="77"/>
      <c r="AF626" s="77"/>
      <c r="AG626" s="77"/>
      <c r="AH626" s="77"/>
      <c r="AI626" s="77"/>
      <c r="AJ626" s="77"/>
      <c r="AK626" s="77"/>
      <c r="AL626" s="77"/>
      <c r="AM626" s="77"/>
      <c r="AN626" s="77"/>
      <c r="AO626" s="77"/>
      <c r="AP626" s="35"/>
      <c r="AQ626" s="35"/>
      <c r="AR626" s="35"/>
      <c r="AS626" s="35"/>
      <c r="AT626" s="35"/>
      <c r="AU626" s="35"/>
      <c r="AV626" s="35"/>
      <c r="AW626" s="35"/>
      <c r="AX626" s="35"/>
      <c r="AY626" s="35"/>
      <c r="AZ626" s="35"/>
      <c r="BA626" s="35"/>
      <c r="BB626" s="35"/>
      <c r="BC626" s="35"/>
      <c r="BD626" s="35"/>
      <c r="BE626" s="35"/>
      <c r="BF626" s="35"/>
      <c r="BG626" s="35"/>
      <c r="BH626" s="35"/>
      <c r="BI626" s="35"/>
    </row>
    <row r="627" spans="1:61" ht="15.75" customHeight="1">
      <c r="A627" s="30"/>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c r="AA627" s="77"/>
      <c r="AB627" s="77"/>
      <c r="AC627" s="77"/>
      <c r="AD627" s="77"/>
      <c r="AE627" s="77"/>
      <c r="AF627" s="77"/>
      <c r="AG627" s="77"/>
      <c r="AH627" s="77"/>
      <c r="AI627" s="77"/>
      <c r="AJ627" s="77"/>
      <c r="AK627" s="77"/>
      <c r="AL627" s="77"/>
      <c r="AM627" s="77"/>
      <c r="AN627" s="77"/>
      <c r="AO627" s="77"/>
      <c r="AP627" s="35"/>
      <c r="AQ627" s="35"/>
      <c r="AR627" s="35"/>
      <c r="AS627" s="35"/>
      <c r="AT627" s="35"/>
      <c r="AU627" s="35"/>
      <c r="AV627" s="35"/>
      <c r="AW627" s="35"/>
      <c r="AX627" s="35"/>
      <c r="AY627" s="35"/>
      <c r="AZ627" s="35"/>
      <c r="BA627" s="35"/>
      <c r="BB627" s="35"/>
      <c r="BC627" s="35"/>
      <c r="BD627" s="35"/>
      <c r="BE627" s="35"/>
      <c r="BF627" s="35"/>
      <c r="BG627" s="35"/>
      <c r="BH627" s="35"/>
      <c r="BI627" s="35"/>
    </row>
    <row r="628" spans="1:61" ht="15.75" customHeight="1">
      <c r="A628" s="30"/>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c r="AA628" s="77"/>
      <c r="AB628" s="77"/>
      <c r="AC628" s="77"/>
      <c r="AD628" s="77"/>
      <c r="AE628" s="77"/>
      <c r="AF628" s="77"/>
      <c r="AG628" s="77"/>
      <c r="AH628" s="77"/>
      <c r="AI628" s="77"/>
      <c r="AJ628" s="77"/>
      <c r="AK628" s="77"/>
      <c r="AL628" s="77"/>
      <c r="AM628" s="77"/>
      <c r="AN628" s="77"/>
      <c r="AO628" s="77"/>
      <c r="AP628" s="35"/>
      <c r="AQ628" s="35"/>
      <c r="AR628" s="35"/>
      <c r="AS628" s="35"/>
      <c r="AT628" s="35"/>
      <c r="AU628" s="35"/>
      <c r="AV628" s="35"/>
      <c r="AW628" s="35"/>
      <c r="AX628" s="35"/>
      <c r="AY628" s="35"/>
      <c r="AZ628" s="35"/>
      <c r="BA628" s="35"/>
      <c r="BB628" s="35"/>
      <c r="BC628" s="35"/>
      <c r="BD628" s="35"/>
      <c r="BE628" s="35"/>
      <c r="BF628" s="35"/>
      <c r="BG628" s="35"/>
      <c r="BH628" s="35"/>
      <c r="BI628" s="35"/>
    </row>
    <row r="629" spans="1:61" ht="15.75" customHeight="1">
      <c r="A629" s="30"/>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c r="AA629" s="77"/>
      <c r="AB629" s="77"/>
      <c r="AC629" s="77"/>
      <c r="AD629" s="77"/>
      <c r="AE629" s="77"/>
      <c r="AF629" s="77"/>
      <c r="AG629" s="77"/>
      <c r="AH629" s="77"/>
      <c r="AI629" s="77"/>
      <c r="AJ629" s="77"/>
      <c r="AK629" s="77"/>
      <c r="AL629" s="77"/>
      <c r="AM629" s="77"/>
      <c r="AN629" s="77"/>
      <c r="AO629" s="77"/>
      <c r="AP629" s="35"/>
      <c r="AQ629" s="35"/>
      <c r="AR629" s="35"/>
      <c r="AS629" s="35"/>
      <c r="AT629" s="35"/>
      <c r="AU629" s="35"/>
      <c r="AV629" s="35"/>
      <c r="AW629" s="35"/>
      <c r="AX629" s="35"/>
      <c r="AY629" s="35"/>
      <c r="AZ629" s="35"/>
      <c r="BA629" s="35"/>
      <c r="BB629" s="35"/>
      <c r="BC629" s="35"/>
      <c r="BD629" s="35"/>
      <c r="BE629" s="35"/>
      <c r="BF629" s="35"/>
      <c r="BG629" s="35"/>
      <c r="BH629" s="35"/>
      <c r="BI629" s="35"/>
    </row>
    <row r="630" spans="1:61" ht="15.75" customHeight="1">
      <c r="A630" s="30"/>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c r="AA630" s="77"/>
      <c r="AB630" s="77"/>
      <c r="AC630" s="77"/>
      <c r="AD630" s="77"/>
      <c r="AE630" s="77"/>
      <c r="AF630" s="77"/>
      <c r="AG630" s="77"/>
      <c r="AH630" s="77"/>
      <c r="AI630" s="77"/>
      <c r="AJ630" s="77"/>
      <c r="AK630" s="77"/>
      <c r="AL630" s="77"/>
      <c r="AM630" s="77"/>
      <c r="AN630" s="77"/>
      <c r="AO630" s="77"/>
      <c r="AP630" s="35"/>
      <c r="AQ630" s="35"/>
      <c r="AR630" s="35"/>
      <c r="AS630" s="35"/>
      <c r="AT630" s="35"/>
      <c r="AU630" s="35"/>
      <c r="AV630" s="35"/>
      <c r="AW630" s="35"/>
      <c r="AX630" s="35"/>
      <c r="AY630" s="35"/>
      <c r="AZ630" s="35"/>
      <c r="BA630" s="35"/>
      <c r="BB630" s="35"/>
      <c r="BC630" s="35"/>
      <c r="BD630" s="35"/>
      <c r="BE630" s="35"/>
      <c r="BF630" s="35"/>
      <c r="BG630" s="35"/>
      <c r="BH630" s="35"/>
      <c r="BI630" s="35"/>
    </row>
    <row r="631" spans="1:61" ht="15.75" customHeight="1">
      <c r="A631" s="30"/>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c r="AA631" s="77"/>
      <c r="AB631" s="77"/>
      <c r="AC631" s="77"/>
      <c r="AD631" s="77"/>
      <c r="AE631" s="77"/>
      <c r="AF631" s="77"/>
      <c r="AG631" s="77"/>
      <c r="AH631" s="77"/>
      <c r="AI631" s="77"/>
      <c r="AJ631" s="77"/>
      <c r="AK631" s="77"/>
      <c r="AL631" s="77"/>
      <c r="AM631" s="77"/>
      <c r="AN631" s="77"/>
      <c r="AO631" s="77"/>
      <c r="AP631" s="35"/>
      <c r="AQ631" s="35"/>
      <c r="AR631" s="35"/>
      <c r="AS631" s="35"/>
      <c r="AT631" s="35"/>
      <c r="AU631" s="35"/>
      <c r="AV631" s="35"/>
      <c r="AW631" s="35"/>
      <c r="AX631" s="35"/>
      <c r="AY631" s="35"/>
      <c r="AZ631" s="35"/>
      <c r="BA631" s="35"/>
      <c r="BB631" s="35"/>
      <c r="BC631" s="35"/>
      <c r="BD631" s="35"/>
      <c r="BE631" s="35"/>
      <c r="BF631" s="35"/>
      <c r="BG631" s="35"/>
      <c r="BH631" s="35"/>
      <c r="BI631" s="35"/>
    </row>
    <row r="632" spans="1:61" ht="15.75" customHeight="1">
      <c r="A632" s="30"/>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c r="AA632" s="77"/>
      <c r="AB632" s="77"/>
      <c r="AC632" s="77"/>
      <c r="AD632" s="77"/>
      <c r="AE632" s="77"/>
      <c r="AF632" s="77"/>
      <c r="AG632" s="77"/>
      <c r="AH632" s="77"/>
      <c r="AI632" s="77"/>
      <c r="AJ632" s="77"/>
      <c r="AK632" s="77"/>
      <c r="AL632" s="77"/>
      <c r="AM632" s="77"/>
      <c r="AN632" s="77"/>
      <c r="AO632" s="77"/>
      <c r="AP632" s="35"/>
      <c r="AQ632" s="35"/>
      <c r="AR632" s="35"/>
      <c r="AS632" s="35"/>
      <c r="AT632" s="35"/>
      <c r="AU632" s="35"/>
      <c r="AV632" s="35"/>
      <c r="AW632" s="35"/>
      <c r="AX632" s="35"/>
      <c r="AY632" s="35"/>
      <c r="AZ632" s="35"/>
      <c r="BA632" s="35"/>
      <c r="BB632" s="35"/>
      <c r="BC632" s="35"/>
      <c r="BD632" s="35"/>
      <c r="BE632" s="35"/>
      <c r="BF632" s="35"/>
      <c r="BG632" s="35"/>
      <c r="BH632" s="35"/>
      <c r="BI632" s="35"/>
    </row>
    <row r="633" spans="1:61" ht="15.75" customHeight="1">
      <c r="A633" s="30"/>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c r="AA633" s="77"/>
      <c r="AB633" s="77"/>
      <c r="AC633" s="77"/>
      <c r="AD633" s="77"/>
      <c r="AE633" s="77"/>
      <c r="AF633" s="77"/>
      <c r="AG633" s="77"/>
      <c r="AH633" s="77"/>
      <c r="AI633" s="77"/>
      <c r="AJ633" s="77"/>
      <c r="AK633" s="77"/>
      <c r="AL633" s="77"/>
      <c r="AM633" s="77"/>
      <c r="AN633" s="77"/>
      <c r="AO633" s="77"/>
      <c r="AP633" s="35"/>
      <c r="AQ633" s="35"/>
      <c r="AR633" s="35"/>
      <c r="AS633" s="35"/>
      <c r="AT633" s="35"/>
      <c r="AU633" s="35"/>
      <c r="AV633" s="35"/>
      <c r="AW633" s="35"/>
      <c r="AX633" s="35"/>
      <c r="AY633" s="35"/>
      <c r="AZ633" s="35"/>
      <c r="BA633" s="35"/>
      <c r="BB633" s="35"/>
      <c r="BC633" s="35"/>
      <c r="BD633" s="35"/>
      <c r="BE633" s="35"/>
      <c r="BF633" s="35"/>
      <c r="BG633" s="35"/>
      <c r="BH633" s="35"/>
      <c r="BI633" s="35"/>
    </row>
    <row r="634" spans="1:61" ht="15.75" customHeight="1">
      <c r="A634" s="30"/>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c r="AA634" s="77"/>
      <c r="AB634" s="77"/>
      <c r="AC634" s="77"/>
      <c r="AD634" s="77"/>
      <c r="AE634" s="77"/>
      <c r="AF634" s="77"/>
      <c r="AG634" s="77"/>
      <c r="AH634" s="77"/>
      <c r="AI634" s="77"/>
      <c r="AJ634" s="77"/>
      <c r="AK634" s="77"/>
      <c r="AL634" s="77"/>
      <c r="AM634" s="77"/>
      <c r="AN634" s="77"/>
      <c r="AO634" s="77"/>
      <c r="AP634" s="35"/>
      <c r="AQ634" s="35"/>
      <c r="AR634" s="35"/>
      <c r="AS634" s="35"/>
      <c r="AT634" s="35"/>
      <c r="AU634" s="35"/>
      <c r="AV634" s="35"/>
      <c r="AW634" s="35"/>
      <c r="AX634" s="35"/>
      <c r="AY634" s="35"/>
      <c r="AZ634" s="35"/>
      <c r="BA634" s="35"/>
      <c r="BB634" s="35"/>
      <c r="BC634" s="35"/>
      <c r="BD634" s="35"/>
      <c r="BE634" s="35"/>
      <c r="BF634" s="35"/>
      <c r="BG634" s="35"/>
      <c r="BH634" s="35"/>
      <c r="BI634" s="35"/>
    </row>
    <row r="635" spans="1:61" ht="15.75" customHeight="1">
      <c r="A635" s="30"/>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c r="AA635" s="77"/>
      <c r="AB635" s="77"/>
      <c r="AC635" s="77"/>
      <c r="AD635" s="77"/>
      <c r="AE635" s="77"/>
      <c r="AF635" s="77"/>
      <c r="AG635" s="77"/>
      <c r="AH635" s="77"/>
      <c r="AI635" s="77"/>
      <c r="AJ635" s="77"/>
      <c r="AK635" s="77"/>
      <c r="AL635" s="77"/>
      <c r="AM635" s="77"/>
      <c r="AN635" s="77"/>
      <c r="AO635" s="77"/>
      <c r="AP635" s="35"/>
      <c r="AQ635" s="35"/>
      <c r="AR635" s="35"/>
      <c r="AS635" s="35"/>
      <c r="AT635" s="35"/>
      <c r="AU635" s="35"/>
      <c r="AV635" s="35"/>
      <c r="AW635" s="35"/>
      <c r="AX635" s="35"/>
      <c r="AY635" s="35"/>
      <c r="AZ635" s="35"/>
      <c r="BA635" s="35"/>
      <c r="BB635" s="35"/>
      <c r="BC635" s="35"/>
      <c r="BD635" s="35"/>
      <c r="BE635" s="35"/>
      <c r="BF635" s="35"/>
      <c r="BG635" s="35"/>
      <c r="BH635" s="35"/>
      <c r="BI635" s="35"/>
    </row>
    <row r="636" spans="1:61" ht="15.75" customHeight="1">
      <c r="A636" s="30"/>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c r="AA636" s="77"/>
      <c r="AB636" s="77"/>
      <c r="AC636" s="77"/>
      <c r="AD636" s="77"/>
      <c r="AE636" s="77"/>
      <c r="AF636" s="77"/>
      <c r="AG636" s="77"/>
      <c r="AH636" s="77"/>
      <c r="AI636" s="77"/>
      <c r="AJ636" s="77"/>
      <c r="AK636" s="77"/>
      <c r="AL636" s="77"/>
      <c r="AM636" s="77"/>
      <c r="AN636" s="77"/>
      <c r="AO636" s="77"/>
      <c r="AP636" s="35"/>
      <c r="AQ636" s="35"/>
      <c r="AR636" s="35"/>
      <c r="AS636" s="35"/>
      <c r="AT636" s="35"/>
      <c r="AU636" s="35"/>
      <c r="AV636" s="35"/>
      <c r="AW636" s="35"/>
      <c r="AX636" s="35"/>
      <c r="AY636" s="35"/>
      <c r="AZ636" s="35"/>
      <c r="BA636" s="35"/>
      <c r="BB636" s="35"/>
      <c r="BC636" s="35"/>
      <c r="BD636" s="35"/>
      <c r="BE636" s="35"/>
      <c r="BF636" s="35"/>
      <c r="BG636" s="35"/>
      <c r="BH636" s="35"/>
      <c r="BI636" s="35"/>
    </row>
    <row r="637" spans="1:61" ht="15.75" customHeight="1">
      <c r="A637" s="30"/>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c r="AA637" s="77"/>
      <c r="AB637" s="77"/>
      <c r="AC637" s="77"/>
      <c r="AD637" s="77"/>
      <c r="AE637" s="77"/>
      <c r="AF637" s="77"/>
      <c r="AG637" s="77"/>
      <c r="AH637" s="77"/>
      <c r="AI637" s="77"/>
      <c r="AJ637" s="77"/>
      <c r="AK637" s="77"/>
      <c r="AL637" s="77"/>
      <c r="AM637" s="77"/>
      <c r="AN637" s="77"/>
      <c r="AO637" s="77"/>
      <c r="AP637" s="35"/>
      <c r="AQ637" s="35"/>
      <c r="AR637" s="35"/>
      <c r="AS637" s="35"/>
      <c r="AT637" s="35"/>
      <c r="AU637" s="35"/>
      <c r="AV637" s="35"/>
      <c r="AW637" s="35"/>
      <c r="AX637" s="35"/>
      <c r="AY637" s="35"/>
      <c r="AZ637" s="35"/>
      <c r="BA637" s="35"/>
      <c r="BB637" s="35"/>
      <c r="BC637" s="35"/>
      <c r="BD637" s="35"/>
      <c r="BE637" s="35"/>
      <c r="BF637" s="35"/>
      <c r="BG637" s="35"/>
      <c r="BH637" s="35"/>
      <c r="BI637" s="35"/>
    </row>
    <row r="638" spans="1:61" ht="15.75" customHeight="1">
      <c r="A638" s="30"/>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c r="AA638" s="77"/>
      <c r="AB638" s="77"/>
      <c r="AC638" s="77"/>
      <c r="AD638" s="77"/>
      <c r="AE638" s="77"/>
      <c r="AF638" s="77"/>
      <c r="AG638" s="77"/>
      <c r="AH638" s="77"/>
      <c r="AI638" s="77"/>
      <c r="AJ638" s="77"/>
      <c r="AK638" s="77"/>
      <c r="AL638" s="77"/>
      <c r="AM638" s="77"/>
      <c r="AN638" s="77"/>
      <c r="AO638" s="77"/>
      <c r="AP638" s="35"/>
      <c r="AQ638" s="35"/>
      <c r="AR638" s="35"/>
      <c r="AS638" s="35"/>
      <c r="AT638" s="35"/>
      <c r="AU638" s="35"/>
      <c r="AV638" s="35"/>
      <c r="AW638" s="35"/>
      <c r="AX638" s="35"/>
      <c r="AY638" s="35"/>
      <c r="AZ638" s="35"/>
      <c r="BA638" s="35"/>
      <c r="BB638" s="35"/>
      <c r="BC638" s="35"/>
      <c r="BD638" s="35"/>
      <c r="BE638" s="35"/>
      <c r="BF638" s="35"/>
      <c r="BG638" s="35"/>
      <c r="BH638" s="35"/>
      <c r="BI638" s="35"/>
    </row>
    <row r="639" spans="1:61" ht="15.75" customHeight="1">
      <c r="A639" s="30"/>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c r="AA639" s="77"/>
      <c r="AB639" s="77"/>
      <c r="AC639" s="77"/>
      <c r="AD639" s="77"/>
      <c r="AE639" s="77"/>
      <c r="AF639" s="77"/>
      <c r="AG639" s="77"/>
      <c r="AH639" s="77"/>
      <c r="AI639" s="77"/>
      <c r="AJ639" s="77"/>
      <c r="AK639" s="77"/>
      <c r="AL639" s="77"/>
      <c r="AM639" s="77"/>
      <c r="AN639" s="77"/>
      <c r="AO639" s="77"/>
      <c r="AP639" s="35"/>
      <c r="AQ639" s="35"/>
      <c r="AR639" s="35"/>
      <c r="AS639" s="35"/>
      <c r="AT639" s="35"/>
      <c r="AU639" s="35"/>
      <c r="AV639" s="35"/>
      <c r="AW639" s="35"/>
      <c r="AX639" s="35"/>
      <c r="AY639" s="35"/>
      <c r="AZ639" s="35"/>
      <c r="BA639" s="35"/>
      <c r="BB639" s="35"/>
      <c r="BC639" s="35"/>
      <c r="BD639" s="35"/>
      <c r="BE639" s="35"/>
      <c r="BF639" s="35"/>
      <c r="BG639" s="35"/>
      <c r="BH639" s="35"/>
      <c r="BI639" s="35"/>
    </row>
    <row r="640" spans="1:61" ht="15.75" customHeight="1">
      <c r="A640" s="30"/>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c r="AA640" s="77"/>
      <c r="AB640" s="77"/>
      <c r="AC640" s="77"/>
      <c r="AD640" s="77"/>
      <c r="AE640" s="77"/>
      <c r="AF640" s="77"/>
      <c r="AG640" s="77"/>
      <c r="AH640" s="77"/>
      <c r="AI640" s="77"/>
      <c r="AJ640" s="77"/>
      <c r="AK640" s="77"/>
      <c r="AL640" s="77"/>
      <c r="AM640" s="77"/>
      <c r="AN640" s="77"/>
      <c r="AO640" s="77"/>
      <c r="AP640" s="35"/>
      <c r="AQ640" s="35"/>
      <c r="AR640" s="35"/>
      <c r="AS640" s="35"/>
      <c r="AT640" s="35"/>
      <c r="AU640" s="35"/>
      <c r="AV640" s="35"/>
      <c r="AW640" s="35"/>
      <c r="AX640" s="35"/>
      <c r="AY640" s="35"/>
      <c r="AZ640" s="35"/>
      <c r="BA640" s="35"/>
      <c r="BB640" s="35"/>
      <c r="BC640" s="35"/>
      <c r="BD640" s="35"/>
      <c r="BE640" s="35"/>
      <c r="BF640" s="35"/>
      <c r="BG640" s="35"/>
      <c r="BH640" s="35"/>
      <c r="BI640" s="35"/>
    </row>
    <row r="641" spans="1:61" ht="15.75" customHeight="1">
      <c r="A641" s="30"/>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c r="AA641" s="77"/>
      <c r="AB641" s="77"/>
      <c r="AC641" s="77"/>
      <c r="AD641" s="77"/>
      <c r="AE641" s="77"/>
      <c r="AF641" s="77"/>
      <c r="AG641" s="77"/>
      <c r="AH641" s="77"/>
      <c r="AI641" s="77"/>
      <c r="AJ641" s="77"/>
      <c r="AK641" s="77"/>
      <c r="AL641" s="77"/>
      <c r="AM641" s="77"/>
      <c r="AN641" s="77"/>
      <c r="AO641" s="77"/>
      <c r="AP641" s="35"/>
      <c r="AQ641" s="35"/>
      <c r="AR641" s="35"/>
      <c r="AS641" s="35"/>
      <c r="AT641" s="35"/>
      <c r="AU641" s="35"/>
      <c r="AV641" s="35"/>
      <c r="AW641" s="35"/>
      <c r="AX641" s="35"/>
      <c r="AY641" s="35"/>
      <c r="AZ641" s="35"/>
      <c r="BA641" s="35"/>
      <c r="BB641" s="35"/>
      <c r="BC641" s="35"/>
      <c r="BD641" s="35"/>
      <c r="BE641" s="35"/>
      <c r="BF641" s="35"/>
      <c r="BG641" s="35"/>
      <c r="BH641" s="35"/>
      <c r="BI641" s="35"/>
    </row>
    <row r="642" spans="1:61" ht="15.75" customHeight="1">
      <c r="A642" s="30"/>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c r="AA642" s="77"/>
      <c r="AB642" s="77"/>
      <c r="AC642" s="77"/>
      <c r="AD642" s="77"/>
      <c r="AE642" s="77"/>
      <c r="AF642" s="77"/>
      <c r="AG642" s="77"/>
      <c r="AH642" s="77"/>
      <c r="AI642" s="77"/>
      <c r="AJ642" s="77"/>
      <c r="AK642" s="77"/>
      <c r="AL642" s="77"/>
      <c r="AM642" s="77"/>
      <c r="AN642" s="77"/>
      <c r="AO642" s="77"/>
      <c r="AP642" s="35"/>
      <c r="AQ642" s="35"/>
      <c r="AR642" s="35"/>
      <c r="AS642" s="35"/>
      <c r="AT642" s="35"/>
      <c r="AU642" s="35"/>
      <c r="AV642" s="35"/>
      <c r="AW642" s="35"/>
      <c r="AX642" s="35"/>
      <c r="AY642" s="35"/>
      <c r="AZ642" s="35"/>
      <c r="BA642" s="35"/>
      <c r="BB642" s="35"/>
      <c r="BC642" s="35"/>
      <c r="BD642" s="35"/>
      <c r="BE642" s="35"/>
      <c r="BF642" s="35"/>
      <c r="BG642" s="35"/>
      <c r="BH642" s="35"/>
      <c r="BI642" s="35"/>
    </row>
    <row r="643" spans="1:61" ht="15.75" customHeight="1">
      <c r="A643" s="30"/>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c r="AA643" s="77"/>
      <c r="AB643" s="77"/>
      <c r="AC643" s="77"/>
      <c r="AD643" s="77"/>
      <c r="AE643" s="77"/>
      <c r="AF643" s="77"/>
      <c r="AG643" s="77"/>
      <c r="AH643" s="77"/>
      <c r="AI643" s="77"/>
      <c r="AJ643" s="77"/>
      <c r="AK643" s="77"/>
      <c r="AL643" s="77"/>
      <c r="AM643" s="77"/>
      <c r="AN643" s="77"/>
      <c r="AO643" s="77"/>
      <c r="AP643" s="35"/>
      <c r="AQ643" s="35"/>
      <c r="AR643" s="35"/>
      <c r="AS643" s="35"/>
      <c r="AT643" s="35"/>
      <c r="AU643" s="35"/>
      <c r="AV643" s="35"/>
      <c r="AW643" s="35"/>
      <c r="AX643" s="35"/>
      <c r="AY643" s="35"/>
      <c r="AZ643" s="35"/>
      <c r="BA643" s="35"/>
      <c r="BB643" s="35"/>
      <c r="BC643" s="35"/>
      <c r="BD643" s="35"/>
      <c r="BE643" s="35"/>
      <c r="BF643" s="35"/>
      <c r="BG643" s="35"/>
      <c r="BH643" s="35"/>
      <c r="BI643" s="35"/>
    </row>
    <row r="644" spans="1:61" ht="15.75" customHeight="1">
      <c r="A644" s="30"/>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c r="AA644" s="77"/>
      <c r="AB644" s="77"/>
      <c r="AC644" s="77"/>
      <c r="AD644" s="77"/>
      <c r="AE644" s="77"/>
      <c r="AF644" s="77"/>
      <c r="AG644" s="77"/>
      <c r="AH644" s="77"/>
      <c r="AI644" s="77"/>
      <c r="AJ644" s="77"/>
      <c r="AK644" s="77"/>
      <c r="AL644" s="77"/>
      <c r="AM644" s="77"/>
      <c r="AN644" s="77"/>
      <c r="AO644" s="77"/>
      <c r="AP644" s="35"/>
      <c r="AQ644" s="35"/>
      <c r="AR644" s="35"/>
      <c r="AS644" s="35"/>
      <c r="AT644" s="35"/>
      <c r="AU644" s="35"/>
      <c r="AV644" s="35"/>
      <c r="AW644" s="35"/>
      <c r="AX644" s="35"/>
      <c r="AY644" s="35"/>
      <c r="AZ644" s="35"/>
      <c r="BA644" s="35"/>
      <c r="BB644" s="35"/>
      <c r="BC644" s="35"/>
      <c r="BD644" s="35"/>
      <c r="BE644" s="35"/>
      <c r="BF644" s="35"/>
      <c r="BG644" s="35"/>
      <c r="BH644" s="35"/>
      <c r="BI644" s="35"/>
    </row>
    <row r="645" spans="1:61" ht="15.75" customHeight="1">
      <c r="A645" s="30"/>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c r="AA645" s="77"/>
      <c r="AB645" s="77"/>
      <c r="AC645" s="77"/>
      <c r="AD645" s="77"/>
      <c r="AE645" s="77"/>
      <c r="AF645" s="77"/>
      <c r="AG645" s="77"/>
      <c r="AH645" s="77"/>
      <c r="AI645" s="77"/>
      <c r="AJ645" s="77"/>
      <c r="AK645" s="77"/>
      <c r="AL645" s="77"/>
      <c r="AM645" s="77"/>
      <c r="AN645" s="77"/>
      <c r="AO645" s="77"/>
      <c r="AP645" s="35"/>
      <c r="AQ645" s="35"/>
      <c r="AR645" s="35"/>
      <c r="AS645" s="35"/>
      <c r="AT645" s="35"/>
      <c r="AU645" s="35"/>
      <c r="AV645" s="35"/>
      <c r="AW645" s="35"/>
      <c r="AX645" s="35"/>
      <c r="AY645" s="35"/>
      <c r="AZ645" s="35"/>
      <c r="BA645" s="35"/>
      <c r="BB645" s="35"/>
      <c r="BC645" s="35"/>
      <c r="BD645" s="35"/>
      <c r="BE645" s="35"/>
      <c r="BF645" s="35"/>
      <c r="BG645" s="35"/>
      <c r="BH645" s="35"/>
      <c r="BI645" s="35"/>
    </row>
    <row r="646" spans="1:61" ht="15.75" customHeight="1">
      <c r="A646" s="30"/>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c r="AA646" s="77"/>
      <c r="AB646" s="77"/>
      <c r="AC646" s="77"/>
      <c r="AD646" s="77"/>
      <c r="AE646" s="77"/>
      <c r="AF646" s="77"/>
      <c r="AG646" s="77"/>
      <c r="AH646" s="77"/>
      <c r="AI646" s="77"/>
      <c r="AJ646" s="77"/>
      <c r="AK646" s="77"/>
      <c r="AL646" s="77"/>
      <c r="AM646" s="77"/>
      <c r="AN646" s="77"/>
      <c r="AO646" s="77"/>
      <c r="AP646" s="35"/>
      <c r="AQ646" s="35"/>
      <c r="AR646" s="35"/>
      <c r="AS646" s="35"/>
      <c r="AT646" s="35"/>
      <c r="AU646" s="35"/>
      <c r="AV646" s="35"/>
      <c r="AW646" s="35"/>
      <c r="AX646" s="35"/>
      <c r="AY646" s="35"/>
      <c r="AZ646" s="35"/>
      <c r="BA646" s="35"/>
      <c r="BB646" s="35"/>
      <c r="BC646" s="35"/>
      <c r="BD646" s="35"/>
      <c r="BE646" s="35"/>
      <c r="BF646" s="35"/>
      <c r="BG646" s="35"/>
      <c r="BH646" s="35"/>
      <c r="BI646" s="35"/>
    </row>
    <row r="647" spans="1:61" ht="15.75" customHeight="1">
      <c r="A647" s="30"/>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c r="AA647" s="77"/>
      <c r="AB647" s="77"/>
      <c r="AC647" s="77"/>
      <c r="AD647" s="77"/>
      <c r="AE647" s="77"/>
      <c r="AF647" s="77"/>
      <c r="AG647" s="77"/>
      <c r="AH647" s="77"/>
      <c r="AI647" s="77"/>
      <c r="AJ647" s="77"/>
      <c r="AK647" s="77"/>
      <c r="AL647" s="77"/>
      <c r="AM647" s="77"/>
      <c r="AN647" s="77"/>
      <c r="AO647" s="77"/>
      <c r="AP647" s="35"/>
      <c r="AQ647" s="35"/>
      <c r="AR647" s="35"/>
      <c r="AS647" s="35"/>
      <c r="AT647" s="35"/>
      <c r="AU647" s="35"/>
      <c r="AV647" s="35"/>
      <c r="AW647" s="35"/>
      <c r="AX647" s="35"/>
      <c r="AY647" s="35"/>
      <c r="AZ647" s="35"/>
      <c r="BA647" s="35"/>
      <c r="BB647" s="35"/>
      <c r="BC647" s="35"/>
      <c r="BD647" s="35"/>
      <c r="BE647" s="35"/>
      <c r="BF647" s="35"/>
      <c r="BG647" s="35"/>
      <c r="BH647" s="35"/>
      <c r="BI647" s="35"/>
    </row>
    <row r="648" spans="1:61" ht="15.75" customHeight="1">
      <c r="A648" s="30"/>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c r="AA648" s="77"/>
      <c r="AB648" s="77"/>
      <c r="AC648" s="77"/>
      <c r="AD648" s="77"/>
      <c r="AE648" s="77"/>
      <c r="AF648" s="77"/>
      <c r="AG648" s="77"/>
      <c r="AH648" s="77"/>
      <c r="AI648" s="77"/>
      <c r="AJ648" s="77"/>
      <c r="AK648" s="77"/>
      <c r="AL648" s="77"/>
      <c r="AM648" s="77"/>
      <c r="AN648" s="77"/>
      <c r="AO648" s="77"/>
      <c r="AP648" s="35"/>
      <c r="AQ648" s="35"/>
      <c r="AR648" s="35"/>
      <c r="AS648" s="35"/>
      <c r="AT648" s="35"/>
      <c r="AU648" s="35"/>
      <c r="AV648" s="35"/>
      <c r="AW648" s="35"/>
      <c r="AX648" s="35"/>
      <c r="AY648" s="35"/>
      <c r="AZ648" s="35"/>
      <c r="BA648" s="35"/>
      <c r="BB648" s="35"/>
      <c r="BC648" s="35"/>
      <c r="BD648" s="35"/>
      <c r="BE648" s="35"/>
      <c r="BF648" s="35"/>
      <c r="BG648" s="35"/>
      <c r="BH648" s="35"/>
      <c r="BI648" s="35"/>
    </row>
    <row r="649" spans="1:61" ht="15.75" customHeight="1">
      <c r="A649" s="30"/>
      <c r="B649" s="88"/>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c r="AA649" s="77"/>
      <c r="AB649" s="77"/>
      <c r="AC649" s="77"/>
      <c r="AD649" s="77"/>
      <c r="AE649" s="77"/>
      <c r="AF649" s="77"/>
      <c r="AG649" s="77"/>
      <c r="AH649" s="77"/>
      <c r="AI649" s="77"/>
      <c r="AJ649" s="77"/>
      <c r="AK649" s="77"/>
      <c r="AL649" s="77"/>
      <c r="AM649" s="77"/>
      <c r="AN649" s="77"/>
      <c r="AO649" s="77"/>
      <c r="AP649" s="35"/>
      <c r="AQ649" s="35"/>
      <c r="AR649" s="35"/>
      <c r="AS649" s="35"/>
      <c r="AT649" s="35"/>
      <c r="AU649" s="35"/>
      <c r="AV649" s="35"/>
      <c r="AW649" s="35"/>
      <c r="AX649" s="35"/>
      <c r="AY649" s="35"/>
      <c r="AZ649" s="35"/>
      <c r="BA649" s="35"/>
      <c r="BB649" s="35"/>
      <c r="BC649" s="35"/>
      <c r="BD649" s="35"/>
      <c r="BE649" s="35"/>
      <c r="BF649" s="35"/>
      <c r="BG649" s="35"/>
      <c r="BH649" s="35"/>
      <c r="BI649" s="35"/>
    </row>
    <row r="650" spans="1:61" ht="15.75" customHeight="1">
      <c r="A650" s="30"/>
      <c r="B650" s="79"/>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c r="AA650" s="82"/>
      <c r="AB650" s="82"/>
      <c r="AC650" s="82"/>
      <c r="AD650" s="82"/>
      <c r="AE650" s="82"/>
      <c r="AF650" s="82"/>
      <c r="AG650" s="82"/>
      <c r="AH650" s="82"/>
      <c r="AI650" s="82"/>
      <c r="AJ650" s="82"/>
      <c r="AK650" s="82"/>
      <c r="AL650" s="82"/>
      <c r="AM650" s="82"/>
      <c r="AN650" s="82"/>
      <c r="AO650" s="82"/>
      <c r="AP650" s="35"/>
      <c r="AQ650" s="35"/>
      <c r="AR650" s="35"/>
      <c r="AS650" s="35"/>
      <c r="AT650" s="35"/>
      <c r="AU650" s="35"/>
      <c r="AV650" s="35"/>
      <c r="AW650" s="35"/>
      <c r="AX650" s="35"/>
      <c r="AY650" s="35"/>
      <c r="AZ650" s="35"/>
      <c r="BA650" s="35"/>
      <c r="BB650" s="35"/>
      <c r="BC650" s="35"/>
      <c r="BD650" s="35"/>
      <c r="BE650" s="35"/>
      <c r="BF650" s="35"/>
      <c r="BG650" s="35"/>
      <c r="BH650" s="35"/>
      <c r="BI650" s="35"/>
    </row>
    <row r="651" spans="1:61" ht="15.75" customHeight="1">
      <c r="A651" s="30"/>
      <c r="B651" s="77"/>
      <c r="C651" s="83"/>
      <c r="D651" s="83"/>
      <c r="E651" s="89"/>
      <c r="F651" s="83"/>
      <c r="G651" s="83"/>
      <c r="H651" s="89"/>
      <c r="I651" s="83"/>
      <c r="J651" s="83"/>
      <c r="K651" s="89"/>
      <c r="L651" s="83"/>
      <c r="M651" s="83"/>
      <c r="N651" s="89"/>
      <c r="O651" s="83"/>
      <c r="P651" s="83"/>
      <c r="Q651" s="89"/>
      <c r="R651" s="83"/>
      <c r="S651" s="83"/>
      <c r="T651" s="89"/>
      <c r="U651" s="83"/>
      <c r="V651" s="83"/>
      <c r="W651" s="89"/>
      <c r="X651" s="83"/>
      <c r="Y651" s="83"/>
      <c r="Z651" s="89"/>
      <c r="AA651" s="83"/>
      <c r="AB651" s="83"/>
      <c r="AC651" s="89"/>
      <c r="AD651" s="83"/>
      <c r="AE651" s="83"/>
      <c r="AF651" s="89"/>
      <c r="AG651" s="83"/>
      <c r="AH651" s="83"/>
      <c r="AI651" s="89"/>
      <c r="AJ651" s="83"/>
      <c r="AK651" s="83"/>
      <c r="AL651" s="89"/>
      <c r="AM651" s="83"/>
      <c r="AN651" s="83"/>
      <c r="AO651" s="89"/>
      <c r="AP651" s="35"/>
      <c r="AQ651" s="35"/>
      <c r="AR651" s="35"/>
      <c r="AS651" s="35"/>
      <c r="AT651" s="35"/>
      <c r="AU651" s="35"/>
      <c r="AV651" s="35"/>
      <c r="AW651" s="35"/>
      <c r="AX651" s="35"/>
      <c r="AY651" s="35"/>
      <c r="AZ651" s="35"/>
      <c r="BA651" s="35"/>
      <c r="BB651" s="35"/>
      <c r="BC651" s="35"/>
      <c r="BD651" s="35"/>
      <c r="BE651" s="35"/>
      <c r="BF651" s="35"/>
      <c r="BG651" s="35"/>
      <c r="BH651" s="35"/>
      <c r="BI651" s="35"/>
    </row>
    <row r="652" spans="1:61" ht="15.75" customHeight="1">
      <c r="A652" s="30"/>
      <c r="B652" s="90"/>
      <c r="C652" s="82"/>
      <c r="D652" s="82"/>
      <c r="E652" s="77"/>
      <c r="F652" s="82"/>
      <c r="G652" s="82"/>
      <c r="H652" s="77"/>
      <c r="I652" s="82"/>
      <c r="J652" s="82"/>
      <c r="K652" s="77"/>
      <c r="L652" s="82"/>
      <c r="M652" s="82"/>
      <c r="N652" s="77"/>
      <c r="O652" s="82"/>
      <c r="P652" s="82"/>
      <c r="Q652" s="77"/>
      <c r="R652" s="82"/>
      <c r="S652" s="82"/>
      <c r="T652" s="77"/>
      <c r="U652" s="82"/>
      <c r="V652" s="82"/>
      <c r="W652" s="77"/>
      <c r="X652" s="82"/>
      <c r="Y652" s="82"/>
      <c r="Z652" s="77"/>
      <c r="AA652" s="82"/>
      <c r="AB652" s="82"/>
      <c r="AC652" s="77"/>
      <c r="AD652" s="82"/>
      <c r="AE652" s="82"/>
      <c r="AF652" s="77"/>
      <c r="AG652" s="82"/>
      <c r="AH652" s="82"/>
      <c r="AI652" s="77"/>
      <c r="AJ652" s="82"/>
      <c r="AK652" s="82"/>
      <c r="AL652" s="77"/>
      <c r="AM652" s="82"/>
      <c r="AN652" s="82"/>
      <c r="AO652" s="77"/>
      <c r="AP652" s="35"/>
      <c r="AQ652" s="35"/>
      <c r="AR652" s="35"/>
      <c r="AS652" s="35"/>
      <c r="AT652" s="35"/>
      <c r="AU652" s="35"/>
      <c r="AV652" s="35"/>
      <c r="AW652" s="35"/>
      <c r="AX652" s="35"/>
      <c r="AY652" s="35"/>
      <c r="AZ652" s="35"/>
      <c r="BA652" s="35"/>
      <c r="BB652" s="35"/>
      <c r="BC652" s="35"/>
      <c r="BD652" s="35"/>
      <c r="BE652" s="35"/>
      <c r="BF652" s="35"/>
      <c r="BG652" s="35"/>
      <c r="BH652" s="35"/>
      <c r="BI652" s="35"/>
    </row>
    <row r="653" spans="1:61" ht="15.75" customHeight="1">
      <c r="A653" s="30"/>
      <c r="B653" s="77"/>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c r="AA653" s="85"/>
      <c r="AB653" s="85"/>
      <c r="AC653" s="85"/>
      <c r="AD653" s="85"/>
      <c r="AE653" s="85"/>
      <c r="AF653" s="85"/>
      <c r="AG653" s="85"/>
      <c r="AH653" s="85"/>
      <c r="AI653" s="85"/>
      <c r="AJ653" s="85"/>
      <c r="AK653" s="85"/>
      <c r="AL653" s="85"/>
      <c r="AM653" s="85"/>
      <c r="AN653" s="85"/>
      <c r="AO653" s="85"/>
      <c r="AP653" s="35"/>
      <c r="AQ653" s="35"/>
      <c r="AR653" s="35"/>
      <c r="AS653" s="35"/>
      <c r="AT653" s="35"/>
      <c r="AU653" s="35"/>
      <c r="AV653" s="35"/>
      <c r="AW653" s="35"/>
      <c r="AX653" s="35"/>
      <c r="AY653" s="35"/>
      <c r="AZ653" s="35"/>
      <c r="BA653" s="35"/>
      <c r="BB653" s="35"/>
      <c r="BC653" s="35"/>
      <c r="BD653" s="35"/>
      <c r="BE653" s="35"/>
      <c r="BF653" s="35"/>
      <c r="BG653" s="35"/>
      <c r="BH653" s="35"/>
      <c r="BI653" s="35"/>
    </row>
    <row r="654" spans="1:61" ht="15.75" customHeight="1">
      <c r="A654" s="30"/>
      <c r="B654" s="76"/>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c r="AA654" s="87"/>
      <c r="AB654" s="87"/>
      <c r="AC654" s="87"/>
      <c r="AD654" s="87"/>
      <c r="AE654" s="87"/>
      <c r="AF654" s="87"/>
      <c r="AG654" s="87"/>
      <c r="AH654" s="87"/>
      <c r="AI654" s="87"/>
      <c r="AJ654" s="87"/>
      <c r="AK654" s="87"/>
      <c r="AL654" s="87"/>
      <c r="AM654" s="87"/>
      <c r="AN654" s="87"/>
      <c r="AO654" s="87"/>
      <c r="AP654" s="35"/>
      <c r="AQ654" s="35"/>
      <c r="AR654" s="35"/>
      <c r="AS654" s="35"/>
      <c r="AT654" s="35"/>
      <c r="AU654" s="35"/>
      <c r="AV654" s="35"/>
      <c r="AW654" s="35"/>
      <c r="AX654" s="35"/>
      <c r="AY654" s="35"/>
      <c r="AZ654" s="35"/>
      <c r="BA654" s="35"/>
      <c r="BB654" s="35"/>
      <c r="BC654" s="35"/>
      <c r="BD654" s="35"/>
      <c r="BE654" s="35"/>
      <c r="BF654" s="35"/>
      <c r="BG654" s="35"/>
      <c r="BH654" s="35"/>
      <c r="BI654" s="35"/>
    </row>
    <row r="655" spans="1:61" ht="15.75" customHeight="1">
      <c r="A655" s="30"/>
      <c r="B655" s="77"/>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c r="AA655" s="85"/>
      <c r="AB655" s="85"/>
      <c r="AC655" s="85"/>
      <c r="AD655" s="85"/>
      <c r="AE655" s="85"/>
      <c r="AF655" s="85"/>
      <c r="AG655" s="85"/>
      <c r="AH655" s="85"/>
      <c r="AI655" s="85"/>
      <c r="AJ655" s="85"/>
      <c r="AK655" s="85"/>
      <c r="AL655" s="85"/>
      <c r="AM655" s="85"/>
      <c r="AN655" s="85"/>
      <c r="AO655" s="85"/>
      <c r="AP655" s="35"/>
      <c r="AQ655" s="35"/>
      <c r="AR655" s="35"/>
      <c r="AS655" s="35"/>
      <c r="AT655" s="35"/>
      <c r="AU655" s="35"/>
      <c r="AV655" s="35"/>
      <c r="AW655" s="35"/>
      <c r="AX655" s="35"/>
      <c r="AY655" s="35"/>
      <c r="AZ655" s="35"/>
      <c r="BA655" s="35"/>
      <c r="BB655" s="35"/>
      <c r="BC655" s="35"/>
      <c r="BD655" s="35"/>
      <c r="BE655" s="35"/>
      <c r="BF655" s="35"/>
      <c r="BG655" s="35"/>
      <c r="BH655" s="35"/>
      <c r="BI655" s="35"/>
    </row>
    <row r="656" spans="1:61" ht="15.75" customHeight="1">
      <c r="A656" s="30"/>
      <c r="B656" s="77"/>
      <c r="C656" s="77"/>
      <c r="D656" s="85"/>
      <c r="E656" s="85"/>
      <c r="F656" s="77"/>
      <c r="G656" s="85"/>
      <c r="H656" s="85"/>
      <c r="I656" s="77"/>
      <c r="J656" s="85"/>
      <c r="K656" s="85"/>
      <c r="L656" s="77"/>
      <c r="M656" s="85"/>
      <c r="N656" s="85"/>
      <c r="O656" s="77"/>
      <c r="P656" s="85"/>
      <c r="Q656" s="85"/>
      <c r="R656" s="77"/>
      <c r="S656" s="85"/>
      <c r="T656" s="85"/>
      <c r="U656" s="77"/>
      <c r="V656" s="85"/>
      <c r="W656" s="85"/>
      <c r="X656" s="77"/>
      <c r="Y656" s="85"/>
      <c r="Z656" s="85"/>
      <c r="AA656" s="77"/>
      <c r="AB656" s="85"/>
      <c r="AC656" s="85"/>
      <c r="AD656" s="77"/>
      <c r="AE656" s="85"/>
      <c r="AF656" s="85"/>
      <c r="AG656" s="77"/>
      <c r="AH656" s="85"/>
      <c r="AI656" s="85"/>
      <c r="AJ656" s="77"/>
      <c r="AK656" s="85"/>
      <c r="AL656" s="85"/>
      <c r="AM656" s="77"/>
      <c r="AN656" s="85"/>
      <c r="AO656" s="85"/>
      <c r="AP656" s="35"/>
      <c r="AQ656" s="35"/>
      <c r="AR656" s="35"/>
      <c r="AS656" s="35"/>
      <c r="AT656" s="35"/>
      <c r="AU656" s="35"/>
      <c r="AV656" s="35"/>
      <c r="AW656" s="35"/>
      <c r="AX656" s="35"/>
      <c r="AY656" s="35"/>
      <c r="AZ656" s="35"/>
      <c r="BA656" s="35"/>
      <c r="BB656" s="35"/>
      <c r="BC656" s="35"/>
      <c r="BD656" s="35"/>
      <c r="BE656" s="35"/>
      <c r="BF656" s="35"/>
      <c r="BG656" s="35"/>
      <c r="BH656" s="35"/>
      <c r="BI656" s="35"/>
    </row>
    <row r="657" spans="1:61" ht="15.75" customHeight="1">
      <c r="A657" s="30"/>
      <c r="B657" s="77"/>
      <c r="C657" s="77"/>
      <c r="D657" s="85"/>
      <c r="E657" s="85"/>
      <c r="F657" s="77"/>
      <c r="G657" s="85"/>
      <c r="H657" s="85"/>
      <c r="I657" s="77"/>
      <c r="J657" s="85"/>
      <c r="K657" s="85"/>
      <c r="L657" s="77"/>
      <c r="M657" s="85"/>
      <c r="N657" s="85"/>
      <c r="O657" s="77"/>
      <c r="P657" s="85"/>
      <c r="Q657" s="85"/>
      <c r="R657" s="77"/>
      <c r="S657" s="85"/>
      <c r="T657" s="85"/>
      <c r="U657" s="77"/>
      <c r="V657" s="85"/>
      <c r="W657" s="85"/>
      <c r="X657" s="77"/>
      <c r="Y657" s="85"/>
      <c r="Z657" s="85"/>
      <c r="AA657" s="77"/>
      <c r="AB657" s="85"/>
      <c r="AC657" s="85"/>
      <c r="AD657" s="77"/>
      <c r="AE657" s="85"/>
      <c r="AF657" s="85"/>
      <c r="AG657" s="77"/>
      <c r="AH657" s="85"/>
      <c r="AI657" s="85"/>
      <c r="AJ657" s="77"/>
      <c r="AK657" s="85"/>
      <c r="AL657" s="85"/>
      <c r="AM657" s="77"/>
      <c r="AN657" s="85"/>
      <c r="AO657" s="85"/>
      <c r="AP657" s="35"/>
      <c r="AQ657" s="35"/>
      <c r="AR657" s="35"/>
      <c r="AS657" s="35"/>
      <c r="AT657" s="35"/>
      <c r="AU657" s="35"/>
      <c r="AV657" s="35"/>
      <c r="AW657" s="35"/>
      <c r="AX657" s="35"/>
      <c r="AY657" s="35"/>
      <c r="AZ657" s="35"/>
      <c r="BA657" s="35"/>
      <c r="BB657" s="35"/>
      <c r="BC657" s="35"/>
      <c r="BD657" s="35"/>
      <c r="BE657" s="35"/>
      <c r="BF657" s="35"/>
      <c r="BG657" s="35"/>
      <c r="BH657" s="35"/>
      <c r="BI657" s="35"/>
    </row>
    <row r="658" spans="1:61" ht="15.75" customHeight="1">
      <c r="A658" s="30"/>
      <c r="B658" s="77"/>
      <c r="C658" s="77"/>
      <c r="D658" s="85"/>
      <c r="E658" s="85"/>
      <c r="F658" s="77"/>
      <c r="G658" s="85"/>
      <c r="H658" s="85"/>
      <c r="I658" s="77"/>
      <c r="J658" s="85"/>
      <c r="K658" s="85"/>
      <c r="L658" s="77"/>
      <c r="M658" s="85"/>
      <c r="N658" s="85"/>
      <c r="O658" s="77"/>
      <c r="P658" s="85"/>
      <c r="Q658" s="85"/>
      <c r="R658" s="77"/>
      <c r="S658" s="85"/>
      <c r="T658" s="85"/>
      <c r="U658" s="77"/>
      <c r="V658" s="85"/>
      <c r="W658" s="85"/>
      <c r="X658" s="77"/>
      <c r="Y658" s="85"/>
      <c r="Z658" s="85"/>
      <c r="AA658" s="77"/>
      <c r="AB658" s="85"/>
      <c r="AC658" s="85"/>
      <c r="AD658" s="77"/>
      <c r="AE658" s="85"/>
      <c r="AF658" s="85"/>
      <c r="AG658" s="77"/>
      <c r="AH658" s="85"/>
      <c r="AI658" s="85"/>
      <c r="AJ658" s="77"/>
      <c r="AK658" s="85"/>
      <c r="AL658" s="85"/>
      <c r="AM658" s="77"/>
      <c r="AN658" s="85"/>
      <c r="AO658" s="85"/>
      <c r="AP658" s="35"/>
      <c r="AQ658" s="35"/>
      <c r="AR658" s="35"/>
      <c r="AS658" s="35"/>
      <c r="AT658" s="35"/>
      <c r="AU658" s="35"/>
      <c r="AV658" s="35"/>
      <c r="AW658" s="35"/>
      <c r="AX658" s="35"/>
      <c r="AY658" s="35"/>
      <c r="AZ658" s="35"/>
      <c r="BA658" s="35"/>
      <c r="BB658" s="35"/>
      <c r="BC658" s="35"/>
      <c r="BD658" s="35"/>
      <c r="BE658" s="35"/>
      <c r="BF658" s="35"/>
      <c r="BG658" s="35"/>
      <c r="BH658" s="35"/>
      <c r="BI658" s="35"/>
    </row>
    <row r="659" spans="1:61" ht="15.75" customHeight="1">
      <c r="A659" s="30"/>
      <c r="B659" s="77"/>
      <c r="C659" s="77"/>
      <c r="D659" s="85"/>
      <c r="E659" s="85"/>
      <c r="F659" s="77"/>
      <c r="G659" s="85"/>
      <c r="H659" s="85"/>
      <c r="I659" s="77"/>
      <c r="J659" s="85"/>
      <c r="K659" s="85"/>
      <c r="L659" s="77"/>
      <c r="M659" s="85"/>
      <c r="N659" s="85"/>
      <c r="O659" s="77"/>
      <c r="P659" s="85"/>
      <c r="Q659" s="85"/>
      <c r="R659" s="77"/>
      <c r="S659" s="85"/>
      <c r="T659" s="85"/>
      <c r="U659" s="77"/>
      <c r="V659" s="85"/>
      <c r="W659" s="85"/>
      <c r="X659" s="77"/>
      <c r="Y659" s="85"/>
      <c r="Z659" s="85"/>
      <c r="AA659" s="77"/>
      <c r="AB659" s="85"/>
      <c r="AC659" s="85"/>
      <c r="AD659" s="77"/>
      <c r="AE659" s="85"/>
      <c r="AF659" s="85"/>
      <c r="AG659" s="77"/>
      <c r="AH659" s="85"/>
      <c r="AI659" s="85"/>
      <c r="AJ659" s="77"/>
      <c r="AK659" s="85"/>
      <c r="AL659" s="85"/>
      <c r="AM659" s="77"/>
      <c r="AN659" s="85"/>
      <c r="AO659" s="85"/>
      <c r="AP659" s="35"/>
      <c r="AQ659" s="35"/>
      <c r="AR659" s="35"/>
      <c r="AS659" s="35"/>
      <c r="AT659" s="35"/>
      <c r="AU659" s="35"/>
      <c r="AV659" s="35"/>
      <c r="AW659" s="35"/>
      <c r="AX659" s="35"/>
      <c r="AY659" s="35"/>
      <c r="AZ659" s="35"/>
      <c r="BA659" s="35"/>
      <c r="BB659" s="35"/>
      <c r="BC659" s="35"/>
      <c r="BD659" s="35"/>
      <c r="BE659" s="35"/>
      <c r="BF659" s="35"/>
      <c r="BG659" s="35"/>
      <c r="BH659" s="35"/>
      <c r="BI659" s="35"/>
    </row>
    <row r="660" spans="1:61" ht="15.75" customHeight="1">
      <c r="A660" s="30"/>
      <c r="B660" s="77"/>
      <c r="C660" s="77"/>
      <c r="D660" s="85"/>
      <c r="E660" s="85"/>
      <c r="F660" s="77"/>
      <c r="G660" s="85"/>
      <c r="H660" s="85"/>
      <c r="I660" s="77"/>
      <c r="J660" s="85"/>
      <c r="K660" s="85"/>
      <c r="L660" s="77"/>
      <c r="M660" s="85"/>
      <c r="N660" s="85"/>
      <c r="O660" s="77"/>
      <c r="P660" s="85"/>
      <c r="Q660" s="85"/>
      <c r="R660" s="77"/>
      <c r="S660" s="85"/>
      <c r="T660" s="85"/>
      <c r="U660" s="77"/>
      <c r="V660" s="85"/>
      <c r="W660" s="85"/>
      <c r="X660" s="77"/>
      <c r="Y660" s="85"/>
      <c r="Z660" s="85"/>
      <c r="AA660" s="77"/>
      <c r="AB660" s="85"/>
      <c r="AC660" s="85"/>
      <c r="AD660" s="77"/>
      <c r="AE660" s="85"/>
      <c r="AF660" s="85"/>
      <c r="AG660" s="77"/>
      <c r="AH660" s="85"/>
      <c r="AI660" s="85"/>
      <c r="AJ660" s="77"/>
      <c r="AK660" s="85"/>
      <c r="AL660" s="85"/>
      <c r="AM660" s="77"/>
      <c r="AN660" s="85"/>
      <c r="AO660" s="85"/>
      <c r="AP660" s="35"/>
      <c r="AQ660" s="35"/>
      <c r="AR660" s="35"/>
      <c r="AS660" s="35"/>
      <c r="AT660" s="35"/>
      <c r="AU660" s="35"/>
      <c r="AV660" s="35"/>
      <c r="AW660" s="35"/>
      <c r="AX660" s="35"/>
      <c r="AY660" s="35"/>
      <c r="AZ660" s="35"/>
      <c r="BA660" s="35"/>
      <c r="BB660" s="35"/>
      <c r="BC660" s="35"/>
      <c r="BD660" s="35"/>
      <c r="BE660" s="35"/>
      <c r="BF660" s="35"/>
      <c r="BG660" s="35"/>
      <c r="BH660" s="35"/>
      <c r="BI660" s="35"/>
    </row>
    <row r="661" spans="1:61" ht="15.75" customHeight="1">
      <c r="A661" s="30"/>
      <c r="B661" s="77"/>
      <c r="C661" s="77"/>
      <c r="D661" s="85"/>
      <c r="E661" s="87"/>
      <c r="F661" s="77"/>
      <c r="G661" s="85"/>
      <c r="H661" s="87"/>
      <c r="I661" s="77"/>
      <c r="J661" s="85"/>
      <c r="K661" s="87"/>
      <c r="L661" s="77"/>
      <c r="M661" s="85"/>
      <c r="N661" s="87"/>
      <c r="O661" s="77"/>
      <c r="P661" s="85"/>
      <c r="Q661" s="87"/>
      <c r="R661" s="77"/>
      <c r="S661" s="85"/>
      <c r="T661" s="87"/>
      <c r="U661" s="77"/>
      <c r="V661" s="85"/>
      <c r="W661" s="87"/>
      <c r="X661" s="77"/>
      <c r="Y661" s="85"/>
      <c r="Z661" s="87"/>
      <c r="AA661" s="77"/>
      <c r="AB661" s="85"/>
      <c r="AC661" s="87"/>
      <c r="AD661" s="77"/>
      <c r="AE661" s="85"/>
      <c r="AF661" s="87"/>
      <c r="AG661" s="77"/>
      <c r="AH661" s="85"/>
      <c r="AI661" s="87"/>
      <c r="AJ661" s="77"/>
      <c r="AK661" s="85"/>
      <c r="AL661" s="87"/>
      <c r="AM661" s="77"/>
      <c r="AN661" s="85"/>
      <c r="AO661" s="87"/>
      <c r="AP661" s="35"/>
      <c r="AQ661" s="35"/>
      <c r="AR661" s="35"/>
      <c r="AS661" s="35"/>
      <c r="AT661" s="35"/>
      <c r="AU661" s="35"/>
      <c r="AV661" s="35"/>
      <c r="AW661" s="35"/>
      <c r="AX661" s="35"/>
      <c r="AY661" s="35"/>
      <c r="AZ661" s="35"/>
      <c r="BA661" s="35"/>
      <c r="BB661" s="35"/>
      <c r="BC661" s="35"/>
      <c r="BD661" s="35"/>
      <c r="BE661" s="35"/>
      <c r="BF661" s="35"/>
      <c r="BG661" s="35"/>
      <c r="BH661" s="35"/>
      <c r="BI661" s="35"/>
    </row>
    <row r="662" spans="1:61" ht="15.75" customHeight="1">
      <c r="A662" s="30"/>
      <c r="B662" s="77"/>
      <c r="C662" s="77"/>
      <c r="D662" s="85"/>
      <c r="E662" s="85"/>
      <c r="F662" s="77"/>
      <c r="G662" s="85"/>
      <c r="H662" s="85"/>
      <c r="I662" s="77"/>
      <c r="J662" s="85"/>
      <c r="K662" s="85"/>
      <c r="L662" s="77"/>
      <c r="M662" s="85"/>
      <c r="N662" s="85"/>
      <c r="O662" s="77"/>
      <c r="P662" s="85"/>
      <c r="Q662" s="85"/>
      <c r="R662" s="77"/>
      <c r="S662" s="85"/>
      <c r="T662" s="85"/>
      <c r="U662" s="77"/>
      <c r="V662" s="85"/>
      <c r="W662" s="85"/>
      <c r="X662" s="77"/>
      <c r="Y662" s="85"/>
      <c r="Z662" s="85"/>
      <c r="AA662" s="77"/>
      <c r="AB662" s="85"/>
      <c r="AC662" s="85"/>
      <c r="AD662" s="77"/>
      <c r="AE662" s="85"/>
      <c r="AF662" s="85"/>
      <c r="AG662" s="77"/>
      <c r="AH662" s="85"/>
      <c r="AI662" s="85"/>
      <c r="AJ662" s="77"/>
      <c r="AK662" s="85"/>
      <c r="AL662" s="85"/>
      <c r="AM662" s="77"/>
      <c r="AN662" s="85"/>
      <c r="AO662" s="85"/>
      <c r="AP662" s="35"/>
      <c r="AQ662" s="35"/>
      <c r="AR662" s="35"/>
      <c r="AS662" s="35"/>
      <c r="AT662" s="35"/>
      <c r="AU662" s="35"/>
      <c r="AV662" s="35"/>
      <c r="AW662" s="35"/>
      <c r="AX662" s="35"/>
      <c r="AY662" s="35"/>
      <c r="AZ662" s="35"/>
      <c r="BA662" s="35"/>
      <c r="BB662" s="35"/>
      <c r="BC662" s="35"/>
      <c r="BD662" s="35"/>
      <c r="BE662" s="35"/>
      <c r="BF662" s="35"/>
      <c r="BG662" s="35"/>
      <c r="BH662" s="35"/>
      <c r="BI662" s="35"/>
    </row>
    <row r="663" spans="1:61" ht="15.75" customHeight="1">
      <c r="A663" s="30"/>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c r="AA663" s="77"/>
      <c r="AB663" s="77"/>
      <c r="AC663" s="77"/>
      <c r="AD663" s="77"/>
      <c r="AE663" s="77"/>
      <c r="AF663" s="77"/>
      <c r="AG663" s="77"/>
      <c r="AH663" s="77"/>
      <c r="AI663" s="77"/>
      <c r="AJ663" s="77"/>
      <c r="AK663" s="77"/>
      <c r="AL663" s="77"/>
      <c r="AM663" s="77"/>
      <c r="AN663" s="77"/>
      <c r="AO663" s="77"/>
      <c r="AP663" s="35"/>
      <c r="AQ663" s="35"/>
      <c r="AR663" s="35"/>
      <c r="AS663" s="35"/>
      <c r="AT663" s="35"/>
      <c r="AU663" s="35"/>
      <c r="AV663" s="35"/>
      <c r="AW663" s="35"/>
      <c r="AX663" s="35"/>
      <c r="AY663" s="35"/>
      <c r="AZ663" s="35"/>
      <c r="BA663" s="35"/>
      <c r="BB663" s="35"/>
      <c r="BC663" s="35"/>
      <c r="BD663" s="35"/>
      <c r="BE663" s="35"/>
      <c r="BF663" s="35"/>
      <c r="BG663" s="35"/>
      <c r="BH663" s="35"/>
      <c r="BI663" s="35"/>
    </row>
    <row r="664" spans="1:61" ht="15.75" customHeight="1">
      <c r="A664" s="30"/>
      <c r="B664" s="77"/>
      <c r="C664" s="77"/>
      <c r="D664" s="87"/>
      <c r="E664" s="87"/>
      <c r="F664" s="77"/>
      <c r="G664" s="87"/>
      <c r="H664" s="87"/>
      <c r="I664" s="77"/>
      <c r="J664" s="87"/>
      <c r="K664" s="87"/>
      <c r="L664" s="77"/>
      <c r="M664" s="87"/>
      <c r="N664" s="87"/>
      <c r="O664" s="77"/>
      <c r="P664" s="87"/>
      <c r="Q664" s="87"/>
      <c r="R664" s="77"/>
      <c r="S664" s="87"/>
      <c r="T664" s="87"/>
      <c r="U664" s="77"/>
      <c r="V664" s="87"/>
      <c r="W664" s="87"/>
      <c r="X664" s="77"/>
      <c r="Y664" s="87"/>
      <c r="Z664" s="87"/>
      <c r="AA664" s="77"/>
      <c r="AB664" s="87"/>
      <c r="AC664" s="87"/>
      <c r="AD664" s="77"/>
      <c r="AE664" s="87"/>
      <c r="AF664" s="87"/>
      <c r="AG664" s="77"/>
      <c r="AH664" s="87"/>
      <c r="AI664" s="87"/>
      <c r="AJ664" s="77"/>
      <c r="AK664" s="87"/>
      <c r="AL664" s="87"/>
      <c r="AM664" s="77"/>
      <c r="AN664" s="87"/>
      <c r="AO664" s="87"/>
      <c r="AP664" s="35"/>
      <c r="AQ664" s="35"/>
      <c r="AR664" s="35"/>
      <c r="AS664" s="35"/>
      <c r="AT664" s="35"/>
      <c r="AU664" s="35"/>
      <c r="AV664" s="35"/>
      <c r="AW664" s="35"/>
      <c r="AX664" s="35"/>
      <c r="AY664" s="35"/>
      <c r="AZ664" s="35"/>
      <c r="BA664" s="35"/>
      <c r="BB664" s="35"/>
      <c r="BC664" s="35"/>
      <c r="BD664" s="35"/>
      <c r="BE664" s="35"/>
      <c r="BF664" s="35"/>
      <c r="BG664" s="35"/>
      <c r="BH664" s="35"/>
      <c r="BI664" s="35"/>
    </row>
    <row r="665" spans="1:61" ht="15.75" customHeight="1">
      <c r="A665" s="30"/>
      <c r="B665" s="77"/>
      <c r="C665" s="77"/>
      <c r="D665" s="85"/>
      <c r="E665" s="85"/>
      <c r="F665" s="77"/>
      <c r="G665" s="85"/>
      <c r="H665" s="85"/>
      <c r="I665" s="77"/>
      <c r="J665" s="85"/>
      <c r="K665" s="85"/>
      <c r="L665" s="77"/>
      <c r="M665" s="85"/>
      <c r="N665" s="85"/>
      <c r="O665" s="77"/>
      <c r="P665" s="85"/>
      <c r="Q665" s="85"/>
      <c r="R665" s="77"/>
      <c r="S665" s="85"/>
      <c r="T665" s="85"/>
      <c r="U665" s="77"/>
      <c r="V665" s="85"/>
      <c r="W665" s="85"/>
      <c r="X665" s="77"/>
      <c r="Y665" s="85"/>
      <c r="Z665" s="85"/>
      <c r="AA665" s="77"/>
      <c r="AB665" s="85"/>
      <c r="AC665" s="85"/>
      <c r="AD665" s="77"/>
      <c r="AE665" s="85"/>
      <c r="AF665" s="85"/>
      <c r="AG665" s="77"/>
      <c r="AH665" s="85"/>
      <c r="AI665" s="85"/>
      <c r="AJ665" s="77"/>
      <c r="AK665" s="85"/>
      <c r="AL665" s="85"/>
      <c r="AM665" s="77"/>
      <c r="AN665" s="85"/>
      <c r="AO665" s="85"/>
      <c r="AP665" s="35"/>
      <c r="AQ665" s="35"/>
      <c r="AR665" s="35"/>
      <c r="AS665" s="35"/>
      <c r="AT665" s="35"/>
      <c r="AU665" s="35"/>
      <c r="AV665" s="35"/>
      <c r="AW665" s="35"/>
      <c r="AX665" s="35"/>
      <c r="AY665" s="35"/>
      <c r="AZ665" s="35"/>
      <c r="BA665" s="35"/>
      <c r="BB665" s="35"/>
      <c r="BC665" s="35"/>
      <c r="BD665" s="35"/>
      <c r="BE665" s="35"/>
      <c r="BF665" s="35"/>
      <c r="BG665" s="35"/>
      <c r="BH665" s="35"/>
      <c r="BI665" s="35"/>
    </row>
    <row r="666" spans="1:61" ht="15.75" customHeight="1">
      <c r="A666" s="30"/>
      <c r="B666" s="77"/>
      <c r="C666" s="77"/>
      <c r="D666" s="85"/>
      <c r="E666" s="85"/>
      <c r="F666" s="77"/>
      <c r="G666" s="85"/>
      <c r="H666" s="85"/>
      <c r="I666" s="77"/>
      <c r="J666" s="85"/>
      <c r="K666" s="85"/>
      <c r="L666" s="77"/>
      <c r="M666" s="85"/>
      <c r="N666" s="85"/>
      <c r="O666" s="77"/>
      <c r="P666" s="85"/>
      <c r="Q666" s="85"/>
      <c r="R666" s="77"/>
      <c r="S666" s="85"/>
      <c r="T666" s="85"/>
      <c r="U666" s="77"/>
      <c r="V666" s="85"/>
      <c r="W666" s="85"/>
      <c r="X666" s="77"/>
      <c r="Y666" s="85"/>
      <c r="Z666" s="85"/>
      <c r="AA666" s="77"/>
      <c r="AB666" s="85"/>
      <c r="AC666" s="85"/>
      <c r="AD666" s="77"/>
      <c r="AE666" s="85"/>
      <c r="AF666" s="85"/>
      <c r="AG666" s="77"/>
      <c r="AH666" s="85"/>
      <c r="AI666" s="85"/>
      <c r="AJ666" s="77"/>
      <c r="AK666" s="85"/>
      <c r="AL666" s="85"/>
      <c r="AM666" s="77"/>
      <c r="AN666" s="85"/>
      <c r="AO666" s="85"/>
      <c r="AP666" s="35"/>
      <c r="AQ666" s="35"/>
      <c r="AR666" s="35"/>
      <c r="AS666" s="35"/>
      <c r="AT666" s="35"/>
      <c r="AU666" s="35"/>
      <c r="AV666" s="35"/>
      <c r="AW666" s="35"/>
      <c r="AX666" s="35"/>
      <c r="AY666" s="35"/>
      <c r="AZ666" s="35"/>
      <c r="BA666" s="35"/>
      <c r="BB666" s="35"/>
      <c r="BC666" s="35"/>
      <c r="BD666" s="35"/>
      <c r="BE666" s="35"/>
      <c r="BF666" s="35"/>
      <c r="BG666" s="35"/>
      <c r="BH666" s="35"/>
      <c r="BI666" s="35"/>
    </row>
    <row r="667" spans="1:61" ht="15.75" customHeight="1">
      <c r="A667" s="30"/>
      <c r="B667" s="77"/>
      <c r="C667" s="77"/>
      <c r="D667" s="85"/>
      <c r="E667" s="85"/>
      <c r="F667" s="77"/>
      <c r="G667" s="85"/>
      <c r="H667" s="85"/>
      <c r="I667" s="77"/>
      <c r="J667" s="85"/>
      <c r="K667" s="85"/>
      <c r="L667" s="77"/>
      <c r="M667" s="85"/>
      <c r="N667" s="85"/>
      <c r="O667" s="77"/>
      <c r="P667" s="85"/>
      <c r="Q667" s="85"/>
      <c r="R667" s="77"/>
      <c r="S667" s="85"/>
      <c r="T667" s="85"/>
      <c r="U667" s="77"/>
      <c r="V667" s="85"/>
      <c r="W667" s="85"/>
      <c r="X667" s="77"/>
      <c r="Y667" s="85"/>
      <c r="Z667" s="85"/>
      <c r="AA667" s="77"/>
      <c r="AB667" s="85"/>
      <c r="AC667" s="85"/>
      <c r="AD667" s="77"/>
      <c r="AE667" s="85"/>
      <c r="AF667" s="85"/>
      <c r="AG667" s="77"/>
      <c r="AH667" s="85"/>
      <c r="AI667" s="85"/>
      <c r="AJ667" s="77"/>
      <c r="AK667" s="85"/>
      <c r="AL667" s="85"/>
      <c r="AM667" s="77"/>
      <c r="AN667" s="85"/>
      <c r="AO667" s="85"/>
      <c r="AP667" s="35"/>
      <c r="AQ667" s="35"/>
      <c r="AR667" s="35"/>
      <c r="AS667" s="35"/>
      <c r="AT667" s="35"/>
      <c r="AU667" s="35"/>
      <c r="AV667" s="35"/>
      <c r="AW667" s="35"/>
      <c r="AX667" s="35"/>
      <c r="AY667" s="35"/>
      <c r="AZ667" s="35"/>
      <c r="BA667" s="35"/>
      <c r="BB667" s="35"/>
      <c r="BC667" s="35"/>
      <c r="BD667" s="35"/>
      <c r="BE667" s="35"/>
      <c r="BF667" s="35"/>
      <c r="BG667" s="35"/>
      <c r="BH667" s="35"/>
      <c r="BI667" s="35"/>
    </row>
    <row r="668" spans="1:61" ht="15.75" customHeight="1">
      <c r="A668" s="30"/>
      <c r="B668" s="77"/>
      <c r="C668" s="77"/>
      <c r="D668" s="85"/>
      <c r="E668" s="85"/>
      <c r="F668" s="77"/>
      <c r="G668" s="85"/>
      <c r="H668" s="85"/>
      <c r="I668" s="77"/>
      <c r="J668" s="85"/>
      <c r="K668" s="85"/>
      <c r="L668" s="77"/>
      <c r="M668" s="85"/>
      <c r="N668" s="85"/>
      <c r="O668" s="77"/>
      <c r="P668" s="85"/>
      <c r="Q668" s="85"/>
      <c r="R668" s="77"/>
      <c r="S668" s="85"/>
      <c r="T668" s="85"/>
      <c r="U668" s="77"/>
      <c r="V668" s="85"/>
      <c r="W668" s="85"/>
      <c r="X668" s="77"/>
      <c r="Y668" s="85"/>
      <c r="Z668" s="85"/>
      <c r="AA668" s="77"/>
      <c r="AB668" s="85"/>
      <c r="AC668" s="85"/>
      <c r="AD668" s="77"/>
      <c r="AE668" s="85"/>
      <c r="AF668" s="85"/>
      <c r="AG668" s="77"/>
      <c r="AH668" s="85"/>
      <c r="AI668" s="85"/>
      <c r="AJ668" s="77"/>
      <c r="AK668" s="85"/>
      <c r="AL668" s="85"/>
      <c r="AM668" s="77"/>
      <c r="AN668" s="85"/>
      <c r="AO668" s="85"/>
      <c r="AP668" s="35"/>
      <c r="AQ668" s="35"/>
      <c r="AR668" s="35"/>
      <c r="AS668" s="35"/>
      <c r="AT668" s="35"/>
      <c r="AU668" s="35"/>
      <c r="AV668" s="35"/>
      <c r="AW668" s="35"/>
      <c r="AX668" s="35"/>
      <c r="AY668" s="35"/>
      <c r="AZ668" s="35"/>
      <c r="BA668" s="35"/>
      <c r="BB668" s="35"/>
      <c r="BC668" s="35"/>
      <c r="BD668" s="35"/>
      <c r="BE668" s="35"/>
      <c r="BF668" s="35"/>
      <c r="BG668" s="35"/>
      <c r="BH668" s="35"/>
      <c r="BI668" s="35"/>
    </row>
    <row r="669" spans="1:61" ht="15.75" customHeight="1">
      <c r="A669" s="30"/>
      <c r="B669" s="77"/>
      <c r="C669" s="77"/>
      <c r="D669" s="85"/>
      <c r="E669" s="85"/>
      <c r="F669" s="77"/>
      <c r="G669" s="85"/>
      <c r="H669" s="85"/>
      <c r="I669" s="77"/>
      <c r="J669" s="85"/>
      <c r="K669" s="85"/>
      <c r="L669" s="77"/>
      <c r="M669" s="85"/>
      <c r="N669" s="85"/>
      <c r="O669" s="77"/>
      <c r="P669" s="85"/>
      <c r="Q669" s="85"/>
      <c r="R669" s="77"/>
      <c r="S669" s="85"/>
      <c r="T669" s="85"/>
      <c r="U669" s="77"/>
      <c r="V669" s="85"/>
      <c r="W669" s="85"/>
      <c r="X669" s="77"/>
      <c r="Y669" s="85"/>
      <c r="Z669" s="85"/>
      <c r="AA669" s="77"/>
      <c r="AB669" s="85"/>
      <c r="AC669" s="85"/>
      <c r="AD669" s="77"/>
      <c r="AE669" s="85"/>
      <c r="AF669" s="85"/>
      <c r="AG669" s="77"/>
      <c r="AH669" s="85"/>
      <c r="AI669" s="85"/>
      <c r="AJ669" s="77"/>
      <c r="AK669" s="85"/>
      <c r="AL669" s="85"/>
      <c r="AM669" s="77"/>
      <c r="AN669" s="85"/>
      <c r="AO669" s="85"/>
      <c r="AP669" s="35"/>
      <c r="AQ669" s="35"/>
      <c r="AR669" s="35"/>
      <c r="AS669" s="35"/>
      <c r="AT669" s="35"/>
      <c r="AU669" s="35"/>
      <c r="AV669" s="35"/>
      <c r="AW669" s="35"/>
      <c r="AX669" s="35"/>
      <c r="AY669" s="35"/>
      <c r="AZ669" s="35"/>
      <c r="BA669" s="35"/>
      <c r="BB669" s="35"/>
      <c r="BC669" s="35"/>
      <c r="BD669" s="35"/>
      <c r="BE669" s="35"/>
      <c r="BF669" s="35"/>
      <c r="BG669" s="35"/>
      <c r="BH669" s="35"/>
      <c r="BI669" s="35"/>
    </row>
    <row r="670" spans="1:61" ht="15.75" customHeight="1">
      <c r="A670" s="30"/>
      <c r="B670" s="77"/>
      <c r="C670" s="77"/>
      <c r="D670" s="85"/>
      <c r="E670" s="85"/>
      <c r="F670" s="77"/>
      <c r="G670" s="85"/>
      <c r="H670" s="85"/>
      <c r="I670" s="77"/>
      <c r="J670" s="85"/>
      <c r="K670" s="85"/>
      <c r="L670" s="77"/>
      <c r="M670" s="85"/>
      <c r="N670" s="85"/>
      <c r="O670" s="77"/>
      <c r="P670" s="85"/>
      <c r="Q670" s="85"/>
      <c r="R670" s="77"/>
      <c r="S670" s="85"/>
      <c r="T670" s="85"/>
      <c r="U670" s="77"/>
      <c r="V670" s="85"/>
      <c r="W670" s="85"/>
      <c r="X670" s="77"/>
      <c r="Y670" s="85"/>
      <c r="Z670" s="85"/>
      <c r="AA670" s="77"/>
      <c r="AB670" s="85"/>
      <c r="AC670" s="85"/>
      <c r="AD670" s="77"/>
      <c r="AE670" s="85"/>
      <c r="AF670" s="85"/>
      <c r="AG670" s="77"/>
      <c r="AH670" s="85"/>
      <c r="AI670" s="85"/>
      <c r="AJ670" s="77"/>
      <c r="AK670" s="85"/>
      <c r="AL670" s="85"/>
      <c r="AM670" s="77"/>
      <c r="AN670" s="85"/>
      <c r="AO670" s="85"/>
      <c r="AP670" s="35"/>
      <c r="AQ670" s="35"/>
      <c r="AR670" s="35"/>
      <c r="AS670" s="35"/>
      <c r="AT670" s="35"/>
      <c r="AU670" s="35"/>
      <c r="AV670" s="35"/>
      <c r="AW670" s="35"/>
      <c r="AX670" s="35"/>
      <c r="AY670" s="35"/>
      <c r="AZ670" s="35"/>
      <c r="BA670" s="35"/>
      <c r="BB670" s="35"/>
      <c r="BC670" s="35"/>
      <c r="BD670" s="35"/>
      <c r="BE670" s="35"/>
      <c r="BF670" s="35"/>
      <c r="BG670" s="35"/>
      <c r="BH670" s="35"/>
      <c r="BI670" s="35"/>
    </row>
    <row r="671" spans="1:61" ht="15.75" customHeight="1">
      <c r="A671" s="30"/>
      <c r="B671" s="77"/>
      <c r="C671" s="77"/>
      <c r="D671" s="85"/>
      <c r="E671" s="85"/>
      <c r="F671" s="77"/>
      <c r="G671" s="85"/>
      <c r="H671" s="85"/>
      <c r="I671" s="77"/>
      <c r="J671" s="85"/>
      <c r="K671" s="85"/>
      <c r="L671" s="77"/>
      <c r="M671" s="85"/>
      <c r="N671" s="85"/>
      <c r="O671" s="77"/>
      <c r="P671" s="85"/>
      <c r="Q671" s="85"/>
      <c r="R671" s="77"/>
      <c r="S671" s="85"/>
      <c r="T671" s="85"/>
      <c r="U671" s="77"/>
      <c r="V671" s="85"/>
      <c r="W671" s="85"/>
      <c r="X671" s="77"/>
      <c r="Y671" s="85"/>
      <c r="Z671" s="85"/>
      <c r="AA671" s="77"/>
      <c r="AB671" s="85"/>
      <c r="AC671" s="85"/>
      <c r="AD671" s="77"/>
      <c r="AE671" s="85"/>
      <c r="AF671" s="85"/>
      <c r="AG671" s="77"/>
      <c r="AH671" s="85"/>
      <c r="AI671" s="85"/>
      <c r="AJ671" s="77"/>
      <c r="AK671" s="85"/>
      <c r="AL671" s="85"/>
      <c r="AM671" s="77"/>
      <c r="AN671" s="85"/>
      <c r="AO671" s="85"/>
      <c r="AP671" s="35"/>
      <c r="AQ671" s="35"/>
      <c r="AR671" s="35"/>
      <c r="AS671" s="35"/>
      <c r="AT671" s="35"/>
      <c r="AU671" s="35"/>
      <c r="AV671" s="35"/>
      <c r="AW671" s="35"/>
      <c r="AX671" s="35"/>
      <c r="AY671" s="35"/>
      <c r="AZ671" s="35"/>
      <c r="BA671" s="35"/>
      <c r="BB671" s="35"/>
      <c r="BC671" s="35"/>
      <c r="BD671" s="35"/>
      <c r="BE671" s="35"/>
      <c r="BF671" s="35"/>
      <c r="BG671" s="35"/>
      <c r="BH671" s="35"/>
      <c r="BI671" s="35"/>
    </row>
    <row r="672" spans="1:61" ht="15.75" customHeight="1">
      <c r="A672" s="30"/>
      <c r="B672" s="77"/>
      <c r="C672" s="77"/>
      <c r="D672" s="85"/>
      <c r="E672" s="85"/>
      <c r="F672" s="77"/>
      <c r="G672" s="85"/>
      <c r="H672" s="85"/>
      <c r="I672" s="77"/>
      <c r="J672" s="85"/>
      <c r="K672" s="85"/>
      <c r="L672" s="77"/>
      <c r="M672" s="85"/>
      <c r="N672" s="85"/>
      <c r="O672" s="77"/>
      <c r="P672" s="85"/>
      <c r="Q672" s="85"/>
      <c r="R672" s="77"/>
      <c r="S672" s="85"/>
      <c r="T672" s="85"/>
      <c r="U672" s="77"/>
      <c r="V672" s="85"/>
      <c r="W672" s="85"/>
      <c r="X672" s="77"/>
      <c r="Y672" s="85"/>
      <c r="Z672" s="85"/>
      <c r="AA672" s="77"/>
      <c r="AB672" s="85"/>
      <c r="AC672" s="85"/>
      <c r="AD672" s="77"/>
      <c r="AE672" s="85"/>
      <c r="AF672" s="85"/>
      <c r="AG672" s="77"/>
      <c r="AH672" s="85"/>
      <c r="AI672" s="85"/>
      <c r="AJ672" s="77"/>
      <c r="AK672" s="85"/>
      <c r="AL672" s="85"/>
      <c r="AM672" s="77"/>
      <c r="AN672" s="85"/>
      <c r="AO672" s="85"/>
      <c r="AP672" s="35"/>
      <c r="AQ672" s="35"/>
      <c r="AR672" s="35"/>
      <c r="AS672" s="35"/>
      <c r="AT672" s="35"/>
      <c r="AU672" s="35"/>
      <c r="AV672" s="35"/>
      <c r="AW672" s="35"/>
      <c r="AX672" s="35"/>
      <c r="AY672" s="35"/>
      <c r="AZ672" s="35"/>
      <c r="BA672" s="35"/>
      <c r="BB672" s="35"/>
      <c r="BC672" s="35"/>
      <c r="BD672" s="35"/>
      <c r="BE672" s="35"/>
      <c r="BF672" s="35"/>
      <c r="BG672" s="35"/>
      <c r="BH672" s="35"/>
      <c r="BI672" s="35"/>
    </row>
    <row r="673" spans="1:61" ht="15.75" customHeight="1">
      <c r="A673" s="30"/>
      <c r="B673" s="77"/>
      <c r="C673" s="77"/>
      <c r="D673" s="85"/>
      <c r="E673" s="85"/>
      <c r="F673" s="77"/>
      <c r="G673" s="85"/>
      <c r="H673" s="85"/>
      <c r="I673" s="77"/>
      <c r="J673" s="85"/>
      <c r="K673" s="85"/>
      <c r="L673" s="77"/>
      <c r="M673" s="85"/>
      <c r="N673" s="85"/>
      <c r="O673" s="77"/>
      <c r="P673" s="85"/>
      <c r="Q673" s="85"/>
      <c r="R673" s="77"/>
      <c r="S673" s="85"/>
      <c r="T673" s="85"/>
      <c r="U673" s="77"/>
      <c r="V673" s="85"/>
      <c r="W673" s="85"/>
      <c r="X673" s="77"/>
      <c r="Y673" s="85"/>
      <c r="Z673" s="85"/>
      <c r="AA673" s="77"/>
      <c r="AB673" s="85"/>
      <c r="AC673" s="85"/>
      <c r="AD673" s="77"/>
      <c r="AE673" s="85"/>
      <c r="AF673" s="85"/>
      <c r="AG673" s="77"/>
      <c r="AH673" s="85"/>
      <c r="AI673" s="85"/>
      <c r="AJ673" s="77"/>
      <c r="AK673" s="85"/>
      <c r="AL673" s="85"/>
      <c r="AM673" s="77"/>
      <c r="AN673" s="85"/>
      <c r="AO673" s="85"/>
      <c r="AP673" s="35"/>
      <c r="AQ673" s="35"/>
      <c r="AR673" s="35"/>
      <c r="AS673" s="35"/>
      <c r="AT673" s="35"/>
      <c r="AU673" s="35"/>
      <c r="AV673" s="35"/>
      <c r="AW673" s="35"/>
      <c r="AX673" s="35"/>
      <c r="AY673" s="35"/>
      <c r="AZ673" s="35"/>
      <c r="BA673" s="35"/>
      <c r="BB673" s="35"/>
      <c r="BC673" s="35"/>
      <c r="BD673" s="35"/>
      <c r="BE673" s="35"/>
      <c r="BF673" s="35"/>
      <c r="BG673" s="35"/>
      <c r="BH673" s="35"/>
      <c r="BI673" s="35"/>
    </row>
    <row r="674" spans="1:61" ht="15.75" customHeight="1">
      <c r="A674" s="30"/>
      <c r="B674" s="77"/>
      <c r="C674" s="77"/>
      <c r="D674" s="87"/>
      <c r="E674" s="87"/>
      <c r="F674" s="77"/>
      <c r="G674" s="87"/>
      <c r="H674" s="87"/>
      <c r="I674" s="77"/>
      <c r="J674" s="87"/>
      <c r="K674" s="87"/>
      <c r="L674" s="77"/>
      <c r="M674" s="87"/>
      <c r="N674" s="87"/>
      <c r="O674" s="77"/>
      <c r="P674" s="87"/>
      <c r="Q674" s="87"/>
      <c r="R674" s="77"/>
      <c r="S674" s="87"/>
      <c r="T674" s="87"/>
      <c r="U674" s="77"/>
      <c r="V674" s="87"/>
      <c r="W674" s="87"/>
      <c r="X674" s="77"/>
      <c r="Y674" s="87"/>
      <c r="Z674" s="87"/>
      <c r="AA674" s="77"/>
      <c r="AB674" s="87"/>
      <c r="AC674" s="87"/>
      <c r="AD674" s="77"/>
      <c r="AE674" s="87"/>
      <c r="AF674" s="87"/>
      <c r="AG674" s="77"/>
      <c r="AH674" s="87"/>
      <c r="AI674" s="87"/>
      <c r="AJ674" s="77"/>
      <c r="AK674" s="87"/>
      <c r="AL674" s="87"/>
      <c r="AM674" s="77"/>
      <c r="AN674" s="87"/>
      <c r="AO674" s="87"/>
      <c r="AP674" s="35"/>
      <c r="AQ674" s="35"/>
      <c r="AR674" s="35"/>
      <c r="AS674" s="35"/>
      <c r="AT674" s="35"/>
      <c r="AU674" s="35"/>
      <c r="AV674" s="35"/>
      <c r="AW674" s="35"/>
      <c r="AX674" s="35"/>
      <c r="AY674" s="35"/>
      <c r="AZ674" s="35"/>
      <c r="BA674" s="35"/>
      <c r="BB674" s="35"/>
      <c r="BC674" s="35"/>
      <c r="BD674" s="35"/>
      <c r="BE674" s="35"/>
      <c r="BF674" s="35"/>
      <c r="BG674" s="35"/>
      <c r="BH674" s="35"/>
      <c r="BI674" s="35"/>
    </row>
    <row r="675" spans="1:61" ht="15.75" customHeight="1">
      <c r="A675" s="30"/>
      <c r="B675" s="77"/>
      <c r="C675" s="77"/>
      <c r="D675" s="85"/>
      <c r="E675" s="85"/>
      <c r="F675" s="77"/>
      <c r="G675" s="85"/>
      <c r="H675" s="85"/>
      <c r="I675" s="77"/>
      <c r="J675" s="85"/>
      <c r="K675" s="85"/>
      <c r="L675" s="77"/>
      <c r="M675" s="85"/>
      <c r="N675" s="85"/>
      <c r="O675" s="77"/>
      <c r="P675" s="85"/>
      <c r="Q675" s="85"/>
      <c r="R675" s="77"/>
      <c r="S675" s="85"/>
      <c r="T675" s="85"/>
      <c r="U675" s="77"/>
      <c r="V675" s="85"/>
      <c r="W675" s="85"/>
      <c r="X675" s="77"/>
      <c r="Y675" s="85"/>
      <c r="Z675" s="85"/>
      <c r="AA675" s="77"/>
      <c r="AB675" s="85"/>
      <c r="AC675" s="85"/>
      <c r="AD675" s="77"/>
      <c r="AE675" s="85"/>
      <c r="AF675" s="85"/>
      <c r="AG675" s="77"/>
      <c r="AH675" s="85"/>
      <c r="AI675" s="85"/>
      <c r="AJ675" s="77"/>
      <c r="AK675" s="85"/>
      <c r="AL675" s="85"/>
      <c r="AM675" s="77"/>
      <c r="AN675" s="85"/>
      <c r="AO675" s="85"/>
      <c r="AP675" s="35"/>
      <c r="AQ675" s="35"/>
      <c r="AR675" s="35"/>
      <c r="AS675" s="35"/>
      <c r="AT675" s="35"/>
      <c r="AU675" s="35"/>
      <c r="AV675" s="35"/>
      <c r="AW675" s="35"/>
      <c r="AX675" s="35"/>
      <c r="AY675" s="35"/>
      <c r="AZ675" s="35"/>
      <c r="BA675" s="35"/>
      <c r="BB675" s="35"/>
      <c r="BC675" s="35"/>
      <c r="BD675" s="35"/>
      <c r="BE675" s="35"/>
      <c r="BF675" s="35"/>
      <c r="BG675" s="35"/>
      <c r="BH675" s="35"/>
      <c r="BI675" s="35"/>
    </row>
    <row r="676" spans="1:61" ht="15.75" customHeight="1">
      <c r="A676" s="30"/>
      <c r="B676" s="77"/>
      <c r="C676" s="77"/>
      <c r="D676" s="85"/>
      <c r="E676" s="85"/>
      <c r="F676" s="77"/>
      <c r="G676" s="85"/>
      <c r="H676" s="85"/>
      <c r="I676" s="77"/>
      <c r="J676" s="85"/>
      <c r="K676" s="85"/>
      <c r="L676" s="77"/>
      <c r="M676" s="85"/>
      <c r="N676" s="85"/>
      <c r="O676" s="77"/>
      <c r="P676" s="85"/>
      <c r="Q676" s="85"/>
      <c r="R676" s="77"/>
      <c r="S676" s="85"/>
      <c r="T676" s="85"/>
      <c r="U676" s="77"/>
      <c r="V676" s="85"/>
      <c r="W676" s="85"/>
      <c r="X676" s="77"/>
      <c r="Y676" s="85"/>
      <c r="Z676" s="85"/>
      <c r="AA676" s="77"/>
      <c r="AB676" s="85"/>
      <c r="AC676" s="85"/>
      <c r="AD676" s="77"/>
      <c r="AE676" s="85"/>
      <c r="AF676" s="85"/>
      <c r="AG676" s="77"/>
      <c r="AH676" s="85"/>
      <c r="AI676" s="85"/>
      <c r="AJ676" s="77"/>
      <c r="AK676" s="85"/>
      <c r="AL676" s="85"/>
      <c r="AM676" s="77"/>
      <c r="AN676" s="85"/>
      <c r="AO676" s="85"/>
      <c r="AP676" s="35"/>
      <c r="AQ676" s="35"/>
      <c r="AR676" s="35"/>
      <c r="AS676" s="35"/>
      <c r="AT676" s="35"/>
      <c r="AU676" s="35"/>
      <c r="AV676" s="35"/>
      <c r="AW676" s="35"/>
      <c r="AX676" s="35"/>
      <c r="AY676" s="35"/>
      <c r="AZ676" s="35"/>
      <c r="BA676" s="35"/>
      <c r="BB676" s="35"/>
      <c r="BC676" s="35"/>
      <c r="BD676" s="35"/>
      <c r="BE676" s="35"/>
      <c r="BF676" s="35"/>
      <c r="BG676" s="35"/>
      <c r="BH676" s="35"/>
      <c r="BI676" s="35"/>
    </row>
    <row r="677" spans="1:61" ht="15.75" customHeight="1">
      <c r="A677" s="30"/>
      <c r="B677" s="77"/>
      <c r="C677" s="77"/>
      <c r="D677" s="85"/>
      <c r="E677" s="85"/>
      <c r="F677" s="77"/>
      <c r="G677" s="85"/>
      <c r="H677" s="85"/>
      <c r="I677" s="77"/>
      <c r="J677" s="85"/>
      <c r="K677" s="85"/>
      <c r="L677" s="77"/>
      <c r="M677" s="85"/>
      <c r="N677" s="85"/>
      <c r="O677" s="77"/>
      <c r="P677" s="85"/>
      <c r="Q677" s="85"/>
      <c r="R677" s="77"/>
      <c r="S677" s="85"/>
      <c r="T677" s="85"/>
      <c r="U677" s="77"/>
      <c r="V677" s="85"/>
      <c r="W677" s="85"/>
      <c r="X677" s="77"/>
      <c r="Y677" s="85"/>
      <c r="Z677" s="85"/>
      <c r="AA677" s="77"/>
      <c r="AB677" s="85"/>
      <c r="AC677" s="85"/>
      <c r="AD677" s="77"/>
      <c r="AE677" s="85"/>
      <c r="AF677" s="85"/>
      <c r="AG677" s="77"/>
      <c r="AH677" s="85"/>
      <c r="AI677" s="85"/>
      <c r="AJ677" s="77"/>
      <c r="AK677" s="85"/>
      <c r="AL677" s="85"/>
      <c r="AM677" s="77"/>
      <c r="AN677" s="85"/>
      <c r="AO677" s="85"/>
      <c r="AP677" s="35"/>
      <c r="AQ677" s="35"/>
      <c r="AR677" s="35"/>
      <c r="AS677" s="35"/>
      <c r="AT677" s="35"/>
      <c r="AU677" s="35"/>
      <c r="AV677" s="35"/>
      <c r="AW677" s="35"/>
      <c r="AX677" s="35"/>
      <c r="AY677" s="35"/>
      <c r="AZ677" s="35"/>
      <c r="BA677" s="35"/>
      <c r="BB677" s="35"/>
      <c r="BC677" s="35"/>
      <c r="BD677" s="35"/>
      <c r="BE677" s="35"/>
      <c r="BF677" s="35"/>
      <c r="BG677" s="35"/>
      <c r="BH677" s="35"/>
      <c r="BI677" s="35"/>
    </row>
    <row r="678" spans="1:61" ht="15.75" customHeight="1">
      <c r="A678" s="30"/>
      <c r="B678" s="77"/>
      <c r="C678" s="77"/>
      <c r="D678" s="85"/>
      <c r="E678" s="85"/>
      <c r="F678" s="77"/>
      <c r="G678" s="85"/>
      <c r="H678" s="85"/>
      <c r="I678" s="77"/>
      <c r="J678" s="85"/>
      <c r="K678" s="85"/>
      <c r="L678" s="77"/>
      <c r="M678" s="85"/>
      <c r="N678" s="85"/>
      <c r="O678" s="77"/>
      <c r="P678" s="85"/>
      <c r="Q678" s="85"/>
      <c r="R678" s="77"/>
      <c r="S678" s="85"/>
      <c r="T678" s="85"/>
      <c r="U678" s="77"/>
      <c r="V678" s="85"/>
      <c r="W678" s="85"/>
      <c r="X678" s="77"/>
      <c r="Y678" s="85"/>
      <c r="Z678" s="85"/>
      <c r="AA678" s="77"/>
      <c r="AB678" s="85"/>
      <c r="AC678" s="85"/>
      <c r="AD678" s="77"/>
      <c r="AE678" s="85"/>
      <c r="AF678" s="85"/>
      <c r="AG678" s="77"/>
      <c r="AH678" s="85"/>
      <c r="AI678" s="85"/>
      <c r="AJ678" s="77"/>
      <c r="AK678" s="85"/>
      <c r="AL678" s="85"/>
      <c r="AM678" s="77"/>
      <c r="AN678" s="85"/>
      <c r="AO678" s="85"/>
      <c r="AP678" s="35"/>
      <c r="AQ678" s="35"/>
      <c r="AR678" s="35"/>
      <c r="AS678" s="35"/>
      <c r="AT678" s="35"/>
      <c r="AU678" s="35"/>
      <c r="AV678" s="35"/>
      <c r="AW678" s="35"/>
      <c r="AX678" s="35"/>
      <c r="AY678" s="35"/>
      <c r="AZ678" s="35"/>
      <c r="BA678" s="35"/>
      <c r="BB678" s="35"/>
      <c r="BC678" s="35"/>
      <c r="BD678" s="35"/>
      <c r="BE678" s="35"/>
      <c r="BF678" s="35"/>
      <c r="BG678" s="35"/>
      <c r="BH678" s="35"/>
      <c r="BI678" s="35"/>
    </row>
    <row r="679" spans="1:61" ht="15.75" customHeight="1">
      <c r="A679" s="30"/>
      <c r="B679" s="77"/>
      <c r="C679" s="77"/>
      <c r="D679" s="85"/>
      <c r="E679" s="85"/>
      <c r="F679" s="77"/>
      <c r="G679" s="85"/>
      <c r="H679" s="85"/>
      <c r="I679" s="77"/>
      <c r="J679" s="85"/>
      <c r="K679" s="85"/>
      <c r="L679" s="77"/>
      <c r="M679" s="85"/>
      <c r="N679" s="85"/>
      <c r="O679" s="77"/>
      <c r="P679" s="85"/>
      <c r="Q679" s="85"/>
      <c r="R679" s="77"/>
      <c r="S679" s="85"/>
      <c r="T679" s="85"/>
      <c r="U679" s="77"/>
      <c r="V679" s="85"/>
      <c r="W679" s="85"/>
      <c r="X679" s="77"/>
      <c r="Y679" s="85"/>
      <c r="Z679" s="85"/>
      <c r="AA679" s="77"/>
      <c r="AB679" s="85"/>
      <c r="AC679" s="85"/>
      <c r="AD679" s="77"/>
      <c r="AE679" s="85"/>
      <c r="AF679" s="85"/>
      <c r="AG679" s="77"/>
      <c r="AH679" s="85"/>
      <c r="AI679" s="85"/>
      <c r="AJ679" s="77"/>
      <c r="AK679" s="85"/>
      <c r="AL679" s="85"/>
      <c r="AM679" s="77"/>
      <c r="AN679" s="85"/>
      <c r="AO679" s="85"/>
      <c r="AP679" s="35"/>
      <c r="AQ679" s="35"/>
      <c r="AR679" s="35"/>
      <c r="AS679" s="35"/>
      <c r="AT679" s="35"/>
      <c r="AU679" s="35"/>
      <c r="AV679" s="35"/>
      <c r="AW679" s="35"/>
      <c r="AX679" s="35"/>
      <c r="AY679" s="35"/>
      <c r="AZ679" s="35"/>
      <c r="BA679" s="35"/>
      <c r="BB679" s="35"/>
      <c r="BC679" s="35"/>
      <c r="BD679" s="35"/>
      <c r="BE679" s="35"/>
      <c r="BF679" s="35"/>
      <c r="BG679" s="35"/>
      <c r="BH679" s="35"/>
      <c r="BI679" s="35"/>
    </row>
    <row r="680" spans="1:61" ht="15.75" customHeight="1">
      <c r="A680" s="30"/>
      <c r="B680" s="77"/>
      <c r="C680" s="77"/>
      <c r="D680" s="85"/>
      <c r="E680" s="85"/>
      <c r="F680" s="77"/>
      <c r="G680" s="85"/>
      <c r="H680" s="85"/>
      <c r="I680" s="77"/>
      <c r="J680" s="85"/>
      <c r="K680" s="85"/>
      <c r="L680" s="77"/>
      <c r="M680" s="85"/>
      <c r="N680" s="85"/>
      <c r="O680" s="77"/>
      <c r="P680" s="85"/>
      <c r="Q680" s="85"/>
      <c r="R680" s="77"/>
      <c r="S680" s="85"/>
      <c r="T680" s="85"/>
      <c r="U680" s="77"/>
      <c r="V680" s="85"/>
      <c r="W680" s="85"/>
      <c r="X680" s="77"/>
      <c r="Y680" s="85"/>
      <c r="Z680" s="85"/>
      <c r="AA680" s="77"/>
      <c r="AB680" s="85"/>
      <c r="AC680" s="85"/>
      <c r="AD680" s="77"/>
      <c r="AE680" s="85"/>
      <c r="AF680" s="85"/>
      <c r="AG680" s="77"/>
      <c r="AH680" s="85"/>
      <c r="AI680" s="85"/>
      <c r="AJ680" s="77"/>
      <c r="AK680" s="85"/>
      <c r="AL680" s="85"/>
      <c r="AM680" s="77"/>
      <c r="AN680" s="85"/>
      <c r="AO680" s="85"/>
      <c r="AP680" s="35"/>
      <c r="AQ680" s="35"/>
      <c r="AR680" s="35"/>
      <c r="AS680" s="35"/>
      <c r="AT680" s="35"/>
      <c r="AU680" s="35"/>
      <c r="AV680" s="35"/>
      <c r="AW680" s="35"/>
      <c r="AX680" s="35"/>
      <c r="AY680" s="35"/>
      <c r="AZ680" s="35"/>
      <c r="BA680" s="35"/>
      <c r="BB680" s="35"/>
      <c r="BC680" s="35"/>
      <c r="BD680" s="35"/>
      <c r="BE680" s="35"/>
      <c r="BF680" s="35"/>
      <c r="BG680" s="35"/>
      <c r="BH680" s="35"/>
      <c r="BI680" s="35"/>
    </row>
    <row r="681" spans="1:61" ht="15.75" customHeight="1">
      <c r="A681" s="30"/>
      <c r="B681" s="77"/>
      <c r="C681" s="77"/>
      <c r="D681" s="85"/>
      <c r="E681" s="85"/>
      <c r="F681" s="77"/>
      <c r="G681" s="85"/>
      <c r="H681" s="85"/>
      <c r="I681" s="77"/>
      <c r="J681" s="85"/>
      <c r="K681" s="85"/>
      <c r="L681" s="77"/>
      <c r="M681" s="85"/>
      <c r="N681" s="85"/>
      <c r="O681" s="77"/>
      <c r="P681" s="85"/>
      <c r="Q681" s="85"/>
      <c r="R681" s="77"/>
      <c r="S681" s="85"/>
      <c r="T681" s="85"/>
      <c r="U681" s="77"/>
      <c r="V681" s="85"/>
      <c r="W681" s="85"/>
      <c r="X681" s="77"/>
      <c r="Y681" s="85"/>
      <c r="Z681" s="85"/>
      <c r="AA681" s="77"/>
      <c r="AB681" s="85"/>
      <c r="AC681" s="85"/>
      <c r="AD681" s="77"/>
      <c r="AE681" s="85"/>
      <c r="AF681" s="85"/>
      <c r="AG681" s="77"/>
      <c r="AH681" s="85"/>
      <c r="AI681" s="85"/>
      <c r="AJ681" s="77"/>
      <c r="AK681" s="85"/>
      <c r="AL681" s="85"/>
      <c r="AM681" s="77"/>
      <c r="AN681" s="85"/>
      <c r="AO681" s="85"/>
      <c r="AP681" s="35"/>
      <c r="AQ681" s="35"/>
      <c r="AR681" s="35"/>
      <c r="AS681" s="35"/>
      <c r="AT681" s="35"/>
      <c r="AU681" s="35"/>
      <c r="AV681" s="35"/>
      <c r="AW681" s="35"/>
      <c r="AX681" s="35"/>
      <c r="AY681" s="35"/>
      <c r="AZ681" s="35"/>
      <c r="BA681" s="35"/>
      <c r="BB681" s="35"/>
      <c r="BC681" s="35"/>
      <c r="BD681" s="35"/>
      <c r="BE681" s="35"/>
      <c r="BF681" s="35"/>
      <c r="BG681" s="35"/>
      <c r="BH681" s="35"/>
      <c r="BI681" s="35"/>
    </row>
    <row r="682" spans="1:61" ht="15.75" customHeight="1">
      <c r="A682" s="30"/>
      <c r="B682" s="77"/>
      <c r="C682" s="77"/>
      <c r="D682" s="85"/>
      <c r="E682" s="85"/>
      <c r="F682" s="77"/>
      <c r="G682" s="85"/>
      <c r="H682" s="85"/>
      <c r="I682" s="77"/>
      <c r="J682" s="85"/>
      <c r="K682" s="85"/>
      <c r="L682" s="77"/>
      <c r="M682" s="85"/>
      <c r="N682" s="85"/>
      <c r="O682" s="77"/>
      <c r="P682" s="85"/>
      <c r="Q682" s="85"/>
      <c r="R682" s="77"/>
      <c r="S682" s="85"/>
      <c r="T682" s="85"/>
      <c r="U682" s="77"/>
      <c r="V682" s="85"/>
      <c r="W682" s="85"/>
      <c r="X682" s="77"/>
      <c r="Y682" s="85"/>
      <c r="Z682" s="85"/>
      <c r="AA682" s="77"/>
      <c r="AB682" s="85"/>
      <c r="AC682" s="85"/>
      <c r="AD682" s="77"/>
      <c r="AE682" s="85"/>
      <c r="AF682" s="85"/>
      <c r="AG682" s="77"/>
      <c r="AH682" s="85"/>
      <c r="AI682" s="85"/>
      <c r="AJ682" s="77"/>
      <c r="AK682" s="85"/>
      <c r="AL682" s="85"/>
      <c r="AM682" s="77"/>
      <c r="AN682" s="85"/>
      <c r="AO682" s="85"/>
      <c r="AP682" s="35"/>
      <c r="AQ682" s="35"/>
      <c r="AR682" s="35"/>
      <c r="AS682" s="35"/>
      <c r="AT682" s="35"/>
      <c r="AU682" s="35"/>
      <c r="AV682" s="35"/>
      <c r="AW682" s="35"/>
      <c r="AX682" s="35"/>
      <c r="AY682" s="35"/>
      <c r="AZ682" s="35"/>
      <c r="BA682" s="35"/>
      <c r="BB682" s="35"/>
      <c r="BC682" s="35"/>
      <c r="BD682" s="35"/>
      <c r="BE682" s="35"/>
      <c r="BF682" s="35"/>
      <c r="BG682" s="35"/>
      <c r="BH682" s="35"/>
      <c r="BI682" s="35"/>
    </row>
    <row r="683" spans="1:61" ht="15.75" customHeight="1">
      <c r="A683" s="30"/>
      <c r="B683" s="77"/>
      <c r="C683" s="77"/>
      <c r="D683" s="85"/>
      <c r="E683" s="85"/>
      <c r="F683" s="77"/>
      <c r="G683" s="85"/>
      <c r="H683" s="85"/>
      <c r="I683" s="77"/>
      <c r="J683" s="85"/>
      <c r="K683" s="85"/>
      <c r="L683" s="77"/>
      <c r="M683" s="85"/>
      <c r="N683" s="85"/>
      <c r="O683" s="77"/>
      <c r="P683" s="85"/>
      <c r="Q683" s="85"/>
      <c r="R683" s="77"/>
      <c r="S683" s="85"/>
      <c r="T683" s="85"/>
      <c r="U683" s="77"/>
      <c r="V683" s="85"/>
      <c r="W683" s="85"/>
      <c r="X683" s="77"/>
      <c r="Y683" s="85"/>
      <c r="Z683" s="85"/>
      <c r="AA683" s="77"/>
      <c r="AB683" s="85"/>
      <c r="AC683" s="85"/>
      <c r="AD683" s="77"/>
      <c r="AE683" s="85"/>
      <c r="AF683" s="85"/>
      <c r="AG683" s="77"/>
      <c r="AH683" s="85"/>
      <c r="AI683" s="85"/>
      <c r="AJ683" s="77"/>
      <c r="AK683" s="85"/>
      <c r="AL683" s="85"/>
      <c r="AM683" s="77"/>
      <c r="AN683" s="85"/>
      <c r="AO683" s="85"/>
      <c r="AP683" s="35"/>
      <c r="AQ683" s="35"/>
      <c r="AR683" s="35"/>
      <c r="AS683" s="35"/>
      <c r="AT683" s="35"/>
      <c r="AU683" s="35"/>
      <c r="AV683" s="35"/>
      <c r="AW683" s="35"/>
      <c r="AX683" s="35"/>
      <c r="AY683" s="35"/>
      <c r="AZ683" s="35"/>
      <c r="BA683" s="35"/>
      <c r="BB683" s="35"/>
      <c r="BC683" s="35"/>
      <c r="BD683" s="35"/>
      <c r="BE683" s="35"/>
      <c r="BF683" s="35"/>
      <c r="BG683" s="35"/>
      <c r="BH683" s="35"/>
      <c r="BI683" s="35"/>
    </row>
    <row r="684" spans="1:61" ht="15.75" customHeight="1">
      <c r="A684" s="30"/>
      <c r="B684" s="77"/>
      <c r="C684" s="77"/>
      <c r="D684" s="85"/>
      <c r="E684" s="85"/>
      <c r="F684" s="77"/>
      <c r="G684" s="85"/>
      <c r="H684" s="85"/>
      <c r="I684" s="77"/>
      <c r="J684" s="85"/>
      <c r="K684" s="85"/>
      <c r="L684" s="77"/>
      <c r="M684" s="85"/>
      <c r="N684" s="85"/>
      <c r="O684" s="77"/>
      <c r="P684" s="85"/>
      <c r="Q684" s="85"/>
      <c r="R684" s="77"/>
      <c r="S684" s="85"/>
      <c r="T684" s="85"/>
      <c r="U684" s="77"/>
      <c r="V684" s="85"/>
      <c r="W684" s="85"/>
      <c r="X684" s="77"/>
      <c r="Y684" s="85"/>
      <c r="Z684" s="85"/>
      <c r="AA684" s="77"/>
      <c r="AB684" s="85"/>
      <c r="AC684" s="85"/>
      <c r="AD684" s="77"/>
      <c r="AE684" s="85"/>
      <c r="AF684" s="85"/>
      <c r="AG684" s="77"/>
      <c r="AH684" s="85"/>
      <c r="AI684" s="85"/>
      <c r="AJ684" s="77"/>
      <c r="AK684" s="85"/>
      <c r="AL684" s="85"/>
      <c r="AM684" s="77"/>
      <c r="AN684" s="85"/>
      <c r="AO684" s="85"/>
      <c r="AP684" s="35"/>
      <c r="AQ684" s="35"/>
      <c r="AR684" s="35"/>
      <c r="AS684" s="35"/>
      <c r="AT684" s="35"/>
      <c r="AU684" s="35"/>
      <c r="AV684" s="35"/>
      <c r="AW684" s="35"/>
      <c r="AX684" s="35"/>
      <c r="AY684" s="35"/>
      <c r="AZ684" s="35"/>
      <c r="BA684" s="35"/>
      <c r="BB684" s="35"/>
      <c r="BC684" s="35"/>
      <c r="BD684" s="35"/>
      <c r="BE684" s="35"/>
      <c r="BF684" s="35"/>
      <c r="BG684" s="35"/>
      <c r="BH684" s="35"/>
      <c r="BI684" s="35"/>
    </row>
    <row r="685" spans="1:61" ht="15.75" customHeight="1">
      <c r="A685" s="30"/>
      <c r="B685" s="77"/>
      <c r="C685" s="77"/>
      <c r="D685" s="85"/>
      <c r="E685" s="85"/>
      <c r="F685" s="77"/>
      <c r="G685" s="85"/>
      <c r="H685" s="85"/>
      <c r="I685" s="77"/>
      <c r="J685" s="85"/>
      <c r="K685" s="85"/>
      <c r="L685" s="77"/>
      <c r="M685" s="85"/>
      <c r="N685" s="85"/>
      <c r="O685" s="77"/>
      <c r="P685" s="85"/>
      <c r="Q685" s="85"/>
      <c r="R685" s="77"/>
      <c r="S685" s="85"/>
      <c r="T685" s="85"/>
      <c r="U685" s="77"/>
      <c r="V685" s="85"/>
      <c r="W685" s="85"/>
      <c r="X685" s="77"/>
      <c r="Y685" s="85"/>
      <c r="Z685" s="85"/>
      <c r="AA685" s="77"/>
      <c r="AB685" s="85"/>
      <c r="AC685" s="85"/>
      <c r="AD685" s="77"/>
      <c r="AE685" s="85"/>
      <c r="AF685" s="85"/>
      <c r="AG685" s="77"/>
      <c r="AH685" s="85"/>
      <c r="AI685" s="85"/>
      <c r="AJ685" s="77"/>
      <c r="AK685" s="85"/>
      <c r="AL685" s="85"/>
      <c r="AM685" s="77"/>
      <c r="AN685" s="85"/>
      <c r="AO685" s="85"/>
      <c r="AP685" s="35"/>
      <c r="AQ685" s="35"/>
      <c r="AR685" s="35"/>
      <c r="AS685" s="35"/>
      <c r="AT685" s="35"/>
      <c r="AU685" s="35"/>
      <c r="AV685" s="35"/>
      <c r="AW685" s="35"/>
      <c r="AX685" s="35"/>
      <c r="AY685" s="35"/>
      <c r="AZ685" s="35"/>
      <c r="BA685" s="35"/>
      <c r="BB685" s="35"/>
      <c r="BC685" s="35"/>
      <c r="BD685" s="35"/>
      <c r="BE685" s="35"/>
      <c r="BF685" s="35"/>
      <c r="BG685" s="35"/>
      <c r="BH685" s="35"/>
      <c r="BI685" s="35"/>
    </row>
    <row r="686" spans="1:61" ht="15.75" customHeight="1">
      <c r="A686" s="30"/>
      <c r="B686" s="77"/>
      <c r="C686" s="77"/>
      <c r="D686" s="85"/>
      <c r="E686" s="85"/>
      <c r="F686" s="77"/>
      <c r="G686" s="85"/>
      <c r="H686" s="85"/>
      <c r="I686" s="77"/>
      <c r="J686" s="85"/>
      <c r="K686" s="85"/>
      <c r="L686" s="77"/>
      <c r="M686" s="85"/>
      <c r="N686" s="85"/>
      <c r="O686" s="77"/>
      <c r="P686" s="85"/>
      <c r="Q686" s="85"/>
      <c r="R686" s="77"/>
      <c r="S686" s="85"/>
      <c r="T686" s="85"/>
      <c r="U686" s="77"/>
      <c r="V686" s="85"/>
      <c r="W686" s="85"/>
      <c r="X686" s="77"/>
      <c r="Y686" s="85"/>
      <c r="Z686" s="85"/>
      <c r="AA686" s="77"/>
      <c r="AB686" s="85"/>
      <c r="AC686" s="85"/>
      <c r="AD686" s="77"/>
      <c r="AE686" s="85"/>
      <c r="AF686" s="85"/>
      <c r="AG686" s="77"/>
      <c r="AH686" s="85"/>
      <c r="AI686" s="85"/>
      <c r="AJ686" s="77"/>
      <c r="AK686" s="85"/>
      <c r="AL686" s="85"/>
      <c r="AM686" s="77"/>
      <c r="AN686" s="85"/>
      <c r="AO686" s="85"/>
      <c r="AP686" s="35"/>
      <c r="AQ686" s="35"/>
      <c r="AR686" s="35"/>
      <c r="AS686" s="35"/>
      <c r="AT686" s="35"/>
      <c r="AU686" s="35"/>
      <c r="AV686" s="35"/>
      <c r="AW686" s="35"/>
      <c r="AX686" s="35"/>
      <c r="AY686" s="35"/>
      <c r="AZ686" s="35"/>
      <c r="BA686" s="35"/>
      <c r="BB686" s="35"/>
      <c r="BC686" s="35"/>
      <c r="BD686" s="35"/>
      <c r="BE686" s="35"/>
      <c r="BF686" s="35"/>
      <c r="BG686" s="35"/>
      <c r="BH686" s="35"/>
      <c r="BI686" s="35"/>
    </row>
    <row r="687" spans="1:61" ht="15.75" customHeight="1">
      <c r="A687" s="30"/>
      <c r="B687" s="77"/>
      <c r="C687" s="77"/>
      <c r="D687" s="85"/>
      <c r="E687" s="85"/>
      <c r="F687" s="77"/>
      <c r="G687" s="85"/>
      <c r="H687" s="85"/>
      <c r="I687" s="77"/>
      <c r="J687" s="85"/>
      <c r="K687" s="85"/>
      <c r="L687" s="77"/>
      <c r="M687" s="85"/>
      <c r="N687" s="85"/>
      <c r="O687" s="77"/>
      <c r="P687" s="85"/>
      <c r="Q687" s="85"/>
      <c r="R687" s="77"/>
      <c r="S687" s="85"/>
      <c r="T687" s="85"/>
      <c r="U687" s="77"/>
      <c r="V687" s="85"/>
      <c r="W687" s="85"/>
      <c r="X687" s="77"/>
      <c r="Y687" s="85"/>
      <c r="Z687" s="85"/>
      <c r="AA687" s="77"/>
      <c r="AB687" s="85"/>
      <c r="AC687" s="85"/>
      <c r="AD687" s="77"/>
      <c r="AE687" s="85"/>
      <c r="AF687" s="85"/>
      <c r="AG687" s="77"/>
      <c r="AH687" s="85"/>
      <c r="AI687" s="85"/>
      <c r="AJ687" s="77"/>
      <c r="AK687" s="85"/>
      <c r="AL687" s="85"/>
      <c r="AM687" s="77"/>
      <c r="AN687" s="85"/>
      <c r="AO687" s="85"/>
      <c r="AP687" s="35"/>
      <c r="AQ687" s="35"/>
      <c r="AR687" s="35"/>
      <c r="AS687" s="35"/>
      <c r="AT687" s="35"/>
      <c r="AU687" s="35"/>
      <c r="AV687" s="35"/>
      <c r="AW687" s="35"/>
      <c r="AX687" s="35"/>
      <c r="AY687" s="35"/>
      <c r="AZ687" s="35"/>
      <c r="BA687" s="35"/>
      <c r="BB687" s="35"/>
      <c r="BC687" s="35"/>
      <c r="BD687" s="35"/>
      <c r="BE687" s="35"/>
      <c r="BF687" s="35"/>
      <c r="BG687" s="35"/>
      <c r="BH687" s="35"/>
      <c r="BI687" s="35"/>
    </row>
    <row r="688" spans="1:61" ht="15.75" customHeight="1">
      <c r="A688" s="30"/>
      <c r="B688" s="77"/>
      <c r="C688" s="77"/>
      <c r="D688" s="85"/>
      <c r="E688" s="85"/>
      <c r="F688" s="77"/>
      <c r="G688" s="85"/>
      <c r="H688" s="85"/>
      <c r="I688" s="77"/>
      <c r="J688" s="85"/>
      <c r="K688" s="85"/>
      <c r="L688" s="77"/>
      <c r="M688" s="85"/>
      <c r="N688" s="85"/>
      <c r="O688" s="77"/>
      <c r="P688" s="85"/>
      <c r="Q688" s="85"/>
      <c r="R688" s="77"/>
      <c r="S688" s="85"/>
      <c r="T688" s="85"/>
      <c r="U688" s="77"/>
      <c r="V688" s="85"/>
      <c r="W688" s="85"/>
      <c r="X688" s="77"/>
      <c r="Y688" s="85"/>
      <c r="Z688" s="85"/>
      <c r="AA688" s="77"/>
      <c r="AB688" s="85"/>
      <c r="AC688" s="85"/>
      <c r="AD688" s="77"/>
      <c r="AE688" s="85"/>
      <c r="AF688" s="85"/>
      <c r="AG688" s="77"/>
      <c r="AH688" s="85"/>
      <c r="AI688" s="85"/>
      <c r="AJ688" s="77"/>
      <c r="AK688" s="85"/>
      <c r="AL688" s="85"/>
      <c r="AM688" s="77"/>
      <c r="AN688" s="85"/>
      <c r="AO688" s="85"/>
      <c r="AP688" s="35"/>
      <c r="AQ688" s="35"/>
      <c r="AR688" s="35"/>
      <c r="AS688" s="35"/>
      <c r="AT688" s="35"/>
      <c r="AU688" s="35"/>
      <c r="AV688" s="35"/>
      <c r="AW688" s="35"/>
      <c r="AX688" s="35"/>
      <c r="AY688" s="35"/>
      <c r="AZ688" s="35"/>
      <c r="BA688" s="35"/>
      <c r="BB688" s="35"/>
      <c r="BC688" s="35"/>
      <c r="BD688" s="35"/>
      <c r="BE688" s="35"/>
      <c r="BF688" s="35"/>
      <c r="BG688" s="35"/>
      <c r="BH688" s="35"/>
      <c r="BI688" s="35"/>
    </row>
    <row r="689" spans="1:61" ht="15.75" customHeight="1">
      <c r="A689" s="30"/>
      <c r="B689" s="77"/>
      <c r="C689" s="77"/>
      <c r="D689" s="85"/>
      <c r="E689" s="85"/>
      <c r="F689" s="77"/>
      <c r="G689" s="85"/>
      <c r="H689" s="85"/>
      <c r="I689" s="77"/>
      <c r="J689" s="85"/>
      <c r="K689" s="85"/>
      <c r="L689" s="77"/>
      <c r="M689" s="85"/>
      <c r="N689" s="85"/>
      <c r="O689" s="77"/>
      <c r="P689" s="85"/>
      <c r="Q689" s="85"/>
      <c r="R689" s="77"/>
      <c r="S689" s="85"/>
      <c r="T689" s="85"/>
      <c r="U689" s="77"/>
      <c r="V689" s="85"/>
      <c r="W689" s="85"/>
      <c r="X689" s="77"/>
      <c r="Y689" s="85"/>
      <c r="Z689" s="85"/>
      <c r="AA689" s="77"/>
      <c r="AB689" s="85"/>
      <c r="AC689" s="85"/>
      <c r="AD689" s="77"/>
      <c r="AE689" s="85"/>
      <c r="AF689" s="85"/>
      <c r="AG689" s="77"/>
      <c r="AH689" s="85"/>
      <c r="AI689" s="85"/>
      <c r="AJ689" s="77"/>
      <c r="AK689" s="85"/>
      <c r="AL689" s="85"/>
      <c r="AM689" s="77"/>
      <c r="AN689" s="85"/>
      <c r="AO689" s="85"/>
      <c r="AP689" s="35"/>
      <c r="AQ689" s="35"/>
      <c r="AR689" s="35"/>
      <c r="AS689" s="35"/>
      <c r="AT689" s="35"/>
      <c r="AU689" s="35"/>
      <c r="AV689" s="35"/>
      <c r="AW689" s="35"/>
      <c r="AX689" s="35"/>
      <c r="AY689" s="35"/>
      <c r="AZ689" s="35"/>
      <c r="BA689" s="35"/>
      <c r="BB689" s="35"/>
      <c r="BC689" s="35"/>
      <c r="BD689" s="35"/>
      <c r="BE689" s="35"/>
      <c r="BF689" s="35"/>
      <c r="BG689" s="35"/>
      <c r="BH689" s="35"/>
      <c r="BI689" s="35"/>
    </row>
    <row r="690" spans="1:61" ht="15.75" customHeight="1">
      <c r="A690" s="30"/>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c r="AA690" s="77"/>
      <c r="AB690" s="77"/>
      <c r="AC690" s="77"/>
      <c r="AD690" s="77"/>
      <c r="AE690" s="77"/>
      <c r="AF690" s="77"/>
      <c r="AG690" s="77"/>
      <c r="AH690" s="77"/>
      <c r="AI690" s="77"/>
      <c r="AJ690" s="77"/>
      <c r="AK690" s="77"/>
      <c r="AL690" s="77"/>
      <c r="AM690" s="77"/>
      <c r="AN690" s="77"/>
      <c r="AO690" s="77"/>
      <c r="AP690" s="35"/>
      <c r="AQ690" s="35"/>
      <c r="AR690" s="35"/>
      <c r="AS690" s="35"/>
      <c r="AT690" s="35"/>
      <c r="AU690" s="35"/>
      <c r="AV690" s="35"/>
      <c r="AW690" s="35"/>
      <c r="AX690" s="35"/>
      <c r="AY690" s="35"/>
      <c r="AZ690" s="35"/>
      <c r="BA690" s="35"/>
      <c r="BB690" s="35"/>
      <c r="BC690" s="35"/>
      <c r="BD690" s="35"/>
      <c r="BE690" s="35"/>
      <c r="BF690" s="35"/>
      <c r="BG690" s="35"/>
      <c r="BH690" s="35"/>
      <c r="BI690" s="35"/>
    </row>
    <row r="691" spans="1:61" ht="15.75" customHeight="1">
      <c r="A691" s="30"/>
      <c r="B691" s="77"/>
      <c r="C691" s="77"/>
      <c r="D691" s="87"/>
      <c r="E691" s="87"/>
      <c r="F691" s="77"/>
      <c r="G691" s="87"/>
      <c r="H691" s="87"/>
      <c r="I691" s="77"/>
      <c r="J691" s="87"/>
      <c r="K691" s="87"/>
      <c r="L691" s="77"/>
      <c r="M691" s="87"/>
      <c r="N691" s="87"/>
      <c r="O691" s="77"/>
      <c r="P691" s="87"/>
      <c r="Q691" s="87"/>
      <c r="R691" s="77"/>
      <c r="S691" s="87"/>
      <c r="T691" s="87"/>
      <c r="U691" s="77"/>
      <c r="V691" s="87"/>
      <c r="W691" s="87"/>
      <c r="X691" s="77"/>
      <c r="Y691" s="87"/>
      <c r="Z691" s="87"/>
      <c r="AA691" s="77"/>
      <c r="AB691" s="87"/>
      <c r="AC691" s="87"/>
      <c r="AD691" s="77"/>
      <c r="AE691" s="87"/>
      <c r="AF691" s="87"/>
      <c r="AG691" s="77"/>
      <c r="AH691" s="87"/>
      <c r="AI691" s="87"/>
      <c r="AJ691" s="77"/>
      <c r="AK691" s="87"/>
      <c r="AL691" s="87"/>
      <c r="AM691" s="77"/>
      <c r="AN691" s="87"/>
      <c r="AO691" s="87"/>
      <c r="AP691" s="35"/>
      <c r="AQ691" s="35"/>
      <c r="AR691" s="35"/>
      <c r="AS691" s="35"/>
      <c r="AT691" s="35"/>
      <c r="AU691" s="35"/>
      <c r="AV691" s="35"/>
      <c r="AW691" s="35"/>
      <c r="AX691" s="35"/>
      <c r="AY691" s="35"/>
      <c r="AZ691" s="35"/>
      <c r="BA691" s="35"/>
      <c r="BB691" s="35"/>
      <c r="BC691" s="35"/>
      <c r="BD691" s="35"/>
      <c r="BE691" s="35"/>
      <c r="BF691" s="35"/>
      <c r="BG691" s="35"/>
      <c r="BH691" s="35"/>
      <c r="BI691" s="35"/>
    </row>
    <row r="692" spans="1:61" ht="15.75" customHeight="1">
      <c r="A692" s="30"/>
      <c r="B692" s="77"/>
      <c r="C692" s="77"/>
      <c r="D692" s="85"/>
      <c r="E692" s="85"/>
      <c r="F692" s="77"/>
      <c r="G692" s="85"/>
      <c r="H692" s="85"/>
      <c r="I692" s="77"/>
      <c r="J692" s="85"/>
      <c r="K692" s="85"/>
      <c r="L692" s="77"/>
      <c r="M692" s="85"/>
      <c r="N692" s="85"/>
      <c r="O692" s="77"/>
      <c r="P692" s="85"/>
      <c r="Q692" s="85"/>
      <c r="R692" s="77"/>
      <c r="S692" s="85"/>
      <c r="T692" s="85"/>
      <c r="U692" s="77"/>
      <c r="V692" s="85"/>
      <c r="W692" s="85"/>
      <c r="X692" s="77"/>
      <c r="Y692" s="85"/>
      <c r="Z692" s="85"/>
      <c r="AA692" s="77"/>
      <c r="AB692" s="85"/>
      <c r="AC692" s="85"/>
      <c r="AD692" s="77"/>
      <c r="AE692" s="85"/>
      <c r="AF692" s="85"/>
      <c r="AG692" s="77"/>
      <c r="AH692" s="85"/>
      <c r="AI692" s="85"/>
      <c r="AJ692" s="77"/>
      <c r="AK692" s="85"/>
      <c r="AL692" s="85"/>
      <c r="AM692" s="77"/>
      <c r="AN692" s="85"/>
      <c r="AO692" s="85"/>
      <c r="AP692" s="35"/>
      <c r="AQ692" s="35"/>
      <c r="AR692" s="35"/>
      <c r="AS692" s="35"/>
      <c r="AT692" s="35"/>
      <c r="AU692" s="35"/>
      <c r="AV692" s="35"/>
      <c r="AW692" s="35"/>
      <c r="AX692" s="35"/>
      <c r="AY692" s="35"/>
      <c r="AZ692" s="35"/>
      <c r="BA692" s="35"/>
      <c r="BB692" s="35"/>
      <c r="BC692" s="35"/>
      <c r="BD692" s="35"/>
      <c r="BE692" s="35"/>
      <c r="BF692" s="35"/>
      <c r="BG692" s="35"/>
      <c r="BH692" s="35"/>
      <c r="BI692" s="35"/>
    </row>
    <row r="693" spans="1:61" ht="15.75" customHeight="1">
      <c r="A693" s="30"/>
      <c r="B693" s="77"/>
      <c r="C693" s="77"/>
      <c r="D693" s="85"/>
      <c r="E693" s="85"/>
      <c r="F693" s="77"/>
      <c r="G693" s="85"/>
      <c r="H693" s="85"/>
      <c r="I693" s="77"/>
      <c r="J693" s="85"/>
      <c r="K693" s="85"/>
      <c r="L693" s="77"/>
      <c r="M693" s="85"/>
      <c r="N693" s="85"/>
      <c r="O693" s="77"/>
      <c r="P693" s="85"/>
      <c r="Q693" s="85"/>
      <c r="R693" s="77"/>
      <c r="S693" s="85"/>
      <c r="T693" s="85"/>
      <c r="U693" s="77"/>
      <c r="V693" s="85"/>
      <c r="W693" s="85"/>
      <c r="X693" s="77"/>
      <c r="Y693" s="85"/>
      <c r="Z693" s="85"/>
      <c r="AA693" s="77"/>
      <c r="AB693" s="85"/>
      <c r="AC693" s="85"/>
      <c r="AD693" s="77"/>
      <c r="AE693" s="85"/>
      <c r="AF693" s="85"/>
      <c r="AG693" s="77"/>
      <c r="AH693" s="85"/>
      <c r="AI693" s="85"/>
      <c r="AJ693" s="77"/>
      <c r="AK693" s="85"/>
      <c r="AL693" s="85"/>
      <c r="AM693" s="77"/>
      <c r="AN693" s="85"/>
      <c r="AO693" s="85"/>
      <c r="AP693" s="35"/>
      <c r="AQ693" s="35"/>
      <c r="AR693" s="35"/>
      <c r="AS693" s="35"/>
      <c r="AT693" s="35"/>
      <c r="AU693" s="35"/>
      <c r="AV693" s="35"/>
      <c r="AW693" s="35"/>
      <c r="AX693" s="35"/>
      <c r="AY693" s="35"/>
      <c r="AZ693" s="35"/>
      <c r="BA693" s="35"/>
      <c r="BB693" s="35"/>
      <c r="BC693" s="35"/>
      <c r="BD693" s="35"/>
      <c r="BE693" s="35"/>
      <c r="BF693" s="35"/>
      <c r="BG693" s="35"/>
      <c r="BH693" s="35"/>
      <c r="BI693" s="35"/>
    </row>
    <row r="694" spans="1:61" ht="15.75" customHeight="1">
      <c r="A694" s="30"/>
      <c r="B694" s="77"/>
      <c r="C694" s="77"/>
      <c r="D694" s="85"/>
      <c r="E694" s="85"/>
      <c r="F694" s="77"/>
      <c r="G694" s="85"/>
      <c r="H694" s="85"/>
      <c r="I694" s="77"/>
      <c r="J694" s="85"/>
      <c r="K694" s="85"/>
      <c r="L694" s="77"/>
      <c r="M694" s="85"/>
      <c r="N694" s="85"/>
      <c r="O694" s="77"/>
      <c r="P694" s="85"/>
      <c r="Q694" s="85"/>
      <c r="R694" s="77"/>
      <c r="S694" s="85"/>
      <c r="T694" s="85"/>
      <c r="U694" s="77"/>
      <c r="V694" s="85"/>
      <c r="W694" s="85"/>
      <c r="X694" s="77"/>
      <c r="Y694" s="85"/>
      <c r="Z694" s="85"/>
      <c r="AA694" s="77"/>
      <c r="AB694" s="85"/>
      <c r="AC694" s="85"/>
      <c r="AD694" s="77"/>
      <c r="AE694" s="85"/>
      <c r="AF694" s="85"/>
      <c r="AG694" s="77"/>
      <c r="AH694" s="85"/>
      <c r="AI694" s="85"/>
      <c r="AJ694" s="77"/>
      <c r="AK694" s="85"/>
      <c r="AL694" s="85"/>
      <c r="AM694" s="77"/>
      <c r="AN694" s="85"/>
      <c r="AO694" s="85"/>
      <c r="AP694" s="35"/>
      <c r="AQ694" s="35"/>
      <c r="AR694" s="35"/>
      <c r="AS694" s="35"/>
      <c r="AT694" s="35"/>
      <c r="AU694" s="35"/>
      <c r="AV694" s="35"/>
      <c r="AW694" s="35"/>
      <c r="AX694" s="35"/>
      <c r="AY694" s="35"/>
      <c r="AZ694" s="35"/>
      <c r="BA694" s="35"/>
      <c r="BB694" s="35"/>
      <c r="BC694" s="35"/>
      <c r="BD694" s="35"/>
      <c r="BE694" s="35"/>
      <c r="BF694" s="35"/>
      <c r="BG694" s="35"/>
      <c r="BH694" s="35"/>
      <c r="BI694" s="35"/>
    </row>
    <row r="695" spans="1:61" ht="15.75" customHeight="1">
      <c r="A695" s="30"/>
      <c r="B695" s="77"/>
      <c r="C695" s="77"/>
      <c r="D695" s="85"/>
      <c r="E695" s="85"/>
      <c r="F695" s="77"/>
      <c r="G695" s="85"/>
      <c r="H695" s="85"/>
      <c r="I695" s="77"/>
      <c r="J695" s="85"/>
      <c r="K695" s="85"/>
      <c r="L695" s="77"/>
      <c r="M695" s="85"/>
      <c r="N695" s="85"/>
      <c r="O695" s="77"/>
      <c r="P695" s="85"/>
      <c r="Q695" s="85"/>
      <c r="R695" s="77"/>
      <c r="S695" s="85"/>
      <c r="T695" s="85"/>
      <c r="U695" s="77"/>
      <c r="V695" s="85"/>
      <c r="W695" s="85"/>
      <c r="X695" s="77"/>
      <c r="Y695" s="85"/>
      <c r="Z695" s="85"/>
      <c r="AA695" s="77"/>
      <c r="AB695" s="85"/>
      <c r="AC695" s="85"/>
      <c r="AD695" s="77"/>
      <c r="AE695" s="85"/>
      <c r="AF695" s="85"/>
      <c r="AG695" s="77"/>
      <c r="AH695" s="85"/>
      <c r="AI695" s="85"/>
      <c r="AJ695" s="77"/>
      <c r="AK695" s="85"/>
      <c r="AL695" s="85"/>
      <c r="AM695" s="77"/>
      <c r="AN695" s="85"/>
      <c r="AO695" s="85"/>
      <c r="AP695" s="35"/>
      <c r="AQ695" s="35"/>
      <c r="AR695" s="35"/>
      <c r="AS695" s="35"/>
      <c r="AT695" s="35"/>
      <c r="AU695" s="35"/>
      <c r="AV695" s="35"/>
      <c r="AW695" s="35"/>
      <c r="AX695" s="35"/>
      <c r="AY695" s="35"/>
      <c r="AZ695" s="35"/>
      <c r="BA695" s="35"/>
      <c r="BB695" s="35"/>
      <c r="BC695" s="35"/>
      <c r="BD695" s="35"/>
      <c r="BE695" s="35"/>
      <c r="BF695" s="35"/>
      <c r="BG695" s="35"/>
      <c r="BH695" s="35"/>
      <c r="BI695" s="35"/>
    </row>
    <row r="696" spans="1:61" ht="15.75" customHeight="1">
      <c r="A696" s="30"/>
      <c r="B696" s="77"/>
      <c r="C696" s="77"/>
      <c r="D696" s="85"/>
      <c r="E696" s="85"/>
      <c r="F696" s="77"/>
      <c r="G696" s="85"/>
      <c r="H696" s="85"/>
      <c r="I696" s="77"/>
      <c r="J696" s="85"/>
      <c r="K696" s="85"/>
      <c r="L696" s="77"/>
      <c r="M696" s="85"/>
      <c r="N696" s="85"/>
      <c r="O696" s="77"/>
      <c r="P696" s="85"/>
      <c r="Q696" s="85"/>
      <c r="R696" s="77"/>
      <c r="S696" s="85"/>
      <c r="T696" s="85"/>
      <c r="U696" s="77"/>
      <c r="V696" s="85"/>
      <c r="W696" s="85"/>
      <c r="X696" s="77"/>
      <c r="Y696" s="85"/>
      <c r="Z696" s="85"/>
      <c r="AA696" s="77"/>
      <c r="AB696" s="85"/>
      <c r="AC696" s="85"/>
      <c r="AD696" s="77"/>
      <c r="AE696" s="85"/>
      <c r="AF696" s="85"/>
      <c r="AG696" s="77"/>
      <c r="AH696" s="85"/>
      <c r="AI696" s="85"/>
      <c r="AJ696" s="77"/>
      <c r="AK696" s="85"/>
      <c r="AL696" s="85"/>
      <c r="AM696" s="77"/>
      <c r="AN696" s="85"/>
      <c r="AO696" s="85"/>
      <c r="AP696" s="35"/>
      <c r="AQ696" s="35"/>
      <c r="AR696" s="35"/>
      <c r="AS696" s="35"/>
      <c r="AT696" s="35"/>
      <c r="AU696" s="35"/>
      <c r="AV696" s="35"/>
      <c r="AW696" s="35"/>
      <c r="AX696" s="35"/>
      <c r="AY696" s="35"/>
      <c r="AZ696" s="35"/>
      <c r="BA696" s="35"/>
      <c r="BB696" s="35"/>
      <c r="BC696" s="35"/>
      <c r="BD696" s="35"/>
      <c r="BE696" s="35"/>
      <c r="BF696" s="35"/>
      <c r="BG696" s="35"/>
      <c r="BH696" s="35"/>
      <c r="BI696" s="35"/>
    </row>
    <row r="697" spans="1:61" ht="15.75" customHeight="1">
      <c r="A697" s="30"/>
      <c r="B697" s="77"/>
      <c r="C697" s="77"/>
      <c r="D697" s="85"/>
      <c r="E697" s="85"/>
      <c r="F697" s="77"/>
      <c r="G697" s="85"/>
      <c r="H697" s="85"/>
      <c r="I697" s="77"/>
      <c r="J697" s="85"/>
      <c r="K697" s="85"/>
      <c r="L697" s="77"/>
      <c r="M697" s="85"/>
      <c r="N697" s="85"/>
      <c r="O697" s="77"/>
      <c r="P697" s="85"/>
      <c r="Q697" s="85"/>
      <c r="R697" s="77"/>
      <c r="S697" s="85"/>
      <c r="T697" s="85"/>
      <c r="U697" s="77"/>
      <c r="V697" s="85"/>
      <c r="W697" s="85"/>
      <c r="X697" s="77"/>
      <c r="Y697" s="85"/>
      <c r="Z697" s="85"/>
      <c r="AA697" s="77"/>
      <c r="AB697" s="85"/>
      <c r="AC697" s="85"/>
      <c r="AD697" s="77"/>
      <c r="AE697" s="85"/>
      <c r="AF697" s="85"/>
      <c r="AG697" s="77"/>
      <c r="AH697" s="85"/>
      <c r="AI697" s="85"/>
      <c r="AJ697" s="77"/>
      <c r="AK697" s="85"/>
      <c r="AL697" s="85"/>
      <c r="AM697" s="77"/>
      <c r="AN697" s="85"/>
      <c r="AO697" s="85"/>
      <c r="AP697" s="35"/>
      <c r="AQ697" s="35"/>
      <c r="AR697" s="35"/>
      <c r="AS697" s="35"/>
      <c r="AT697" s="35"/>
      <c r="AU697" s="35"/>
      <c r="AV697" s="35"/>
      <c r="AW697" s="35"/>
      <c r="AX697" s="35"/>
      <c r="AY697" s="35"/>
      <c r="AZ697" s="35"/>
      <c r="BA697" s="35"/>
      <c r="BB697" s="35"/>
      <c r="BC697" s="35"/>
      <c r="BD697" s="35"/>
      <c r="BE697" s="35"/>
      <c r="BF697" s="35"/>
      <c r="BG697" s="35"/>
      <c r="BH697" s="35"/>
      <c r="BI697" s="35"/>
    </row>
    <row r="698" spans="1:61" ht="15.75" customHeight="1">
      <c r="A698" s="30"/>
      <c r="B698" s="77"/>
      <c r="C698" s="77"/>
      <c r="D698" s="85"/>
      <c r="E698" s="87"/>
      <c r="F698" s="77"/>
      <c r="G698" s="85"/>
      <c r="H698" s="87"/>
      <c r="I698" s="77"/>
      <c r="J698" s="85"/>
      <c r="K698" s="87"/>
      <c r="L698" s="77"/>
      <c r="M698" s="85"/>
      <c r="N698" s="87"/>
      <c r="O698" s="77"/>
      <c r="P698" s="85"/>
      <c r="Q698" s="87"/>
      <c r="R698" s="77"/>
      <c r="S698" s="85"/>
      <c r="T698" s="87"/>
      <c r="U698" s="77"/>
      <c r="V698" s="85"/>
      <c r="W698" s="87"/>
      <c r="X698" s="77"/>
      <c r="Y698" s="85"/>
      <c r="Z698" s="87"/>
      <c r="AA698" s="77"/>
      <c r="AB698" s="85"/>
      <c r="AC698" s="87"/>
      <c r="AD698" s="77"/>
      <c r="AE698" s="85"/>
      <c r="AF698" s="87"/>
      <c r="AG698" s="77"/>
      <c r="AH698" s="85"/>
      <c r="AI698" s="87"/>
      <c r="AJ698" s="77"/>
      <c r="AK698" s="85"/>
      <c r="AL698" s="87"/>
      <c r="AM698" s="77"/>
      <c r="AN698" s="85"/>
      <c r="AO698" s="87"/>
      <c r="AP698" s="35"/>
      <c r="AQ698" s="35"/>
      <c r="AR698" s="35"/>
      <c r="AS698" s="35"/>
      <c r="AT698" s="35"/>
      <c r="AU698" s="35"/>
      <c r="AV698" s="35"/>
      <c r="AW698" s="35"/>
      <c r="AX698" s="35"/>
      <c r="AY698" s="35"/>
      <c r="AZ698" s="35"/>
      <c r="BA698" s="35"/>
      <c r="BB698" s="35"/>
      <c r="BC698" s="35"/>
      <c r="BD698" s="35"/>
      <c r="BE698" s="35"/>
      <c r="BF698" s="35"/>
      <c r="BG698" s="35"/>
      <c r="BH698" s="35"/>
      <c r="BI698" s="35"/>
    </row>
    <row r="699" spans="1:61" ht="15.75" customHeight="1">
      <c r="A699" s="30"/>
      <c r="B699" s="77"/>
      <c r="C699" s="77"/>
      <c r="D699" s="85"/>
      <c r="E699" s="85"/>
      <c r="F699" s="77"/>
      <c r="G699" s="85"/>
      <c r="H699" s="85"/>
      <c r="I699" s="77"/>
      <c r="J699" s="85"/>
      <c r="K699" s="85"/>
      <c r="L699" s="77"/>
      <c r="M699" s="85"/>
      <c r="N699" s="85"/>
      <c r="O699" s="77"/>
      <c r="P699" s="85"/>
      <c r="Q699" s="85"/>
      <c r="R699" s="77"/>
      <c r="S699" s="85"/>
      <c r="T699" s="85"/>
      <c r="U699" s="77"/>
      <c r="V699" s="85"/>
      <c r="W699" s="85"/>
      <c r="X699" s="77"/>
      <c r="Y699" s="85"/>
      <c r="Z699" s="85"/>
      <c r="AA699" s="77"/>
      <c r="AB699" s="85"/>
      <c r="AC699" s="85"/>
      <c r="AD699" s="77"/>
      <c r="AE699" s="85"/>
      <c r="AF699" s="85"/>
      <c r="AG699" s="77"/>
      <c r="AH699" s="85"/>
      <c r="AI699" s="85"/>
      <c r="AJ699" s="77"/>
      <c r="AK699" s="85"/>
      <c r="AL699" s="85"/>
      <c r="AM699" s="77"/>
      <c r="AN699" s="85"/>
      <c r="AO699" s="85"/>
      <c r="AP699" s="35"/>
      <c r="AQ699" s="35"/>
      <c r="AR699" s="35"/>
      <c r="AS699" s="35"/>
      <c r="AT699" s="35"/>
      <c r="AU699" s="35"/>
      <c r="AV699" s="35"/>
      <c r="AW699" s="35"/>
      <c r="AX699" s="35"/>
      <c r="AY699" s="35"/>
      <c r="AZ699" s="35"/>
      <c r="BA699" s="35"/>
      <c r="BB699" s="35"/>
      <c r="BC699" s="35"/>
      <c r="BD699" s="35"/>
      <c r="BE699" s="35"/>
      <c r="BF699" s="35"/>
      <c r="BG699" s="35"/>
      <c r="BH699" s="35"/>
      <c r="BI699" s="35"/>
    </row>
    <row r="700" spans="1:61" ht="15.75" customHeight="1">
      <c r="A700" s="30"/>
      <c r="B700" s="77"/>
      <c r="C700" s="77"/>
      <c r="D700" s="85"/>
      <c r="E700" s="85"/>
      <c r="F700" s="77"/>
      <c r="G700" s="85"/>
      <c r="H700" s="85"/>
      <c r="I700" s="77"/>
      <c r="J700" s="85"/>
      <c r="K700" s="85"/>
      <c r="L700" s="77"/>
      <c r="M700" s="85"/>
      <c r="N700" s="85"/>
      <c r="O700" s="77"/>
      <c r="P700" s="85"/>
      <c r="Q700" s="85"/>
      <c r="R700" s="77"/>
      <c r="S700" s="85"/>
      <c r="T700" s="85"/>
      <c r="U700" s="77"/>
      <c r="V700" s="85"/>
      <c r="W700" s="85"/>
      <c r="X700" s="77"/>
      <c r="Y700" s="85"/>
      <c r="Z700" s="85"/>
      <c r="AA700" s="77"/>
      <c r="AB700" s="85"/>
      <c r="AC700" s="85"/>
      <c r="AD700" s="77"/>
      <c r="AE700" s="85"/>
      <c r="AF700" s="85"/>
      <c r="AG700" s="77"/>
      <c r="AH700" s="85"/>
      <c r="AI700" s="85"/>
      <c r="AJ700" s="77"/>
      <c r="AK700" s="85"/>
      <c r="AL700" s="85"/>
      <c r="AM700" s="77"/>
      <c r="AN700" s="85"/>
      <c r="AO700" s="85"/>
      <c r="AP700" s="35"/>
      <c r="AQ700" s="35"/>
      <c r="AR700" s="35"/>
      <c r="AS700" s="35"/>
      <c r="AT700" s="35"/>
      <c r="AU700" s="35"/>
      <c r="AV700" s="35"/>
      <c r="AW700" s="35"/>
      <c r="AX700" s="35"/>
      <c r="AY700" s="35"/>
      <c r="AZ700" s="35"/>
      <c r="BA700" s="35"/>
      <c r="BB700" s="35"/>
      <c r="BC700" s="35"/>
      <c r="BD700" s="35"/>
      <c r="BE700" s="35"/>
      <c r="BF700" s="35"/>
      <c r="BG700" s="35"/>
      <c r="BH700" s="35"/>
      <c r="BI700" s="35"/>
    </row>
    <row r="701" spans="1:61" ht="15.75" customHeight="1">
      <c r="A701" s="30"/>
      <c r="B701" s="77"/>
      <c r="C701" s="77"/>
      <c r="D701" s="85"/>
      <c r="E701" s="85"/>
      <c r="F701" s="77"/>
      <c r="G701" s="85"/>
      <c r="H701" s="85"/>
      <c r="I701" s="77"/>
      <c r="J701" s="85"/>
      <c r="K701" s="85"/>
      <c r="L701" s="77"/>
      <c r="M701" s="85"/>
      <c r="N701" s="85"/>
      <c r="O701" s="77"/>
      <c r="P701" s="85"/>
      <c r="Q701" s="85"/>
      <c r="R701" s="77"/>
      <c r="S701" s="85"/>
      <c r="T701" s="85"/>
      <c r="U701" s="77"/>
      <c r="V701" s="85"/>
      <c r="W701" s="85"/>
      <c r="X701" s="77"/>
      <c r="Y701" s="85"/>
      <c r="Z701" s="85"/>
      <c r="AA701" s="77"/>
      <c r="AB701" s="85"/>
      <c r="AC701" s="85"/>
      <c r="AD701" s="77"/>
      <c r="AE701" s="85"/>
      <c r="AF701" s="85"/>
      <c r="AG701" s="77"/>
      <c r="AH701" s="85"/>
      <c r="AI701" s="85"/>
      <c r="AJ701" s="77"/>
      <c r="AK701" s="85"/>
      <c r="AL701" s="85"/>
      <c r="AM701" s="77"/>
      <c r="AN701" s="85"/>
      <c r="AO701" s="85"/>
      <c r="AP701" s="35"/>
      <c r="AQ701" s="35"/>
      <c r="AR701" s="35"/>
      <c r="AS701" s="35"/>
      <c r="AT701" s="35"/>
      <c r="AU701" s="35"/>
      <c r="AV701" s="35"/>
      <c r="AW701" s="35"/>
      <c r="AX701" s="35"/>
      <c r="AY701" s="35"/>
      <c r="AZ701" s="35"/>
      <c r="BA701" s="35"/>
      <c r="BB701" s="35"/>
      <c r="BC701" s="35"/>
      <c r="BD701" s="35"/>
      <c r="BE701" s="35"/>
      <c r="BF701" s="35"/>
      <c r="BG701" s="35"/>
      <c r="BH701" s="35"/>
      <c r="BI701" s="35"/>
    </row>
  </sheetData>
  <mergeCells count="7">
    <mergeCell ref="C407:E407"/>
    <mergeCell ref="C6:E6"/>
    <mergeCell ref="C94:E94"/>
    <mergeCell ref="C173:E173"/>
    <mergeCell ref="C241:E241"/>
    <mergeCell ref="C296:E296"/>
    <mergeCell ref="C361:E361"/>
  </mergeCells>
  <conditionalFormatting sqref="C6 C9 E9:F9 C11:C17 E11:F17 C19:C27 E19:F27 D122:E124 C168:D170 E169:E170 C213:D213 C232:D232 C236:D238 E237:E238 C269:D269 C292:D293 E293 C333:D333 C356:D358 C403:D403">
    <cfRule type="expression" priority="94" stopIfTrue="1">
      <formula>"esterreur(reference)"</formula>
    </cfRule>
  </conditionalFormatting>
  <conditionalFormatting sqref="C94">
    <cfRule type="expression" priority="26" stopIfTrue="1">
      <formula>"esterreur(reference)"</formula>
    </cfRule>
  </conditionalFormatting>
  <conditionalFormatting sqref="C173">
    <cfRule type="expression" priority="24" stopIfTrue="1">
      <formula>"esterreur(reference)"</formula>
    </cfRule>
  </conditionalFormatting>
  <conditionalFormatting sqref="C241">
    <cfRule type="expression" priority="22" stopIfTrue="1">
      <formula>"esterreur(reference)"</formula>
    </cfRule>
  </conditionalFormatting>
  <conditionalFormatting sqref="C296">
    <cfRule type="expression" priority="20" stopIfTrue="1">
      <formula>"esterreur(reference)"</formula>
    </cfRule>
  </conditionalFormatting>
  <conditionalFormatting sqref="C361">
    <cfRule type="expression" priority="18" stopIfTrue="1">
      <formula>"esterreur(reference)"</formula>
    </cfRule>
  </conditionalFormatting>
  <conditionalFormatting sqref="C407">
    <cfRule type="expression" priority="16" stopIfTrue="1">
      <formula>"esterreur(reference)"</formula>
    </cfRule>
  </conditionalFormatting>
  <conditionalFormatting sqref="C253:D257 F253:G257">
    <cfRule type="expression" priority="91" stopIfTrue="1">
      <formula>"esterreur(reference)"</formula>
    </cfRule>
  </conditionalFormatting>
  <conditionalFormatting sqref="C28:AO75 C86:AO91 C93:AO93 C97:AO121 AN122:AO124 C159:AO160 C167:AO167 AM168:AN170 AO169:AO170 C172:AO172 AM213:AN213 C214:AO231 AM232:AN232 C235:AO235 AM236:AN238 AO237:AO238 C240:AO240 AM269:AN269 C291:AO291 AM292:AN293 AO293 C295:AO295 AM333:AN333 C355:AO355 AM356:AN358 C399:AO402 AM403:AN403">
    <cfRule type="expression" priority="39" stopIfTrue="1">
      <formula>"esterreur(reference)"</formula>
    </cfRule>
  </conditionalFormatting>
  <conditionalFormatting sqref="C125:AO156">
    <cfRule type="expression" priority="28" stopIfTrue="1">
      <formula>"esterreur(reference)"</formula>
    </cfRule>
  </conditionalFormatting>
  <conditionalFormatting sqref="C174:AO212">
    <cfRule type="expression" priority="2" stopIfTrue="1">
      <formula>"esterreur(reference)"</formula>
    </cfRule>
  </conditionalFormatting>
  <conditionalFormatting sqref="C242:AO243 C246:AO246">
    <cfRule type="expression" priority="3" stopIfTrue="1">
      <formula>"esterreur(reference)"</formula>
    </cfRule>
  </conditionalFormatting>
  <conditionalFormatting sqref="C252:AO252">
    <cfRule type="expression" priority="33" stopIfTrue="1">
      <formula>"esterreur(reference)"</formula>
    </cfRule>
  </conditionalFormatting>
  <conditionalFormatting sqref="C255:AO268">
    <cfRule type="expression" priority="29" stopIfTrue="1">
      <formula>"esterreur(reference)"</formula>
    </cfRule>
  </conditionalFormatting>
  <conditionalFormatting sqref="C270:AO288">
    <cfRule type="expression" priority="38" stopIfTrue="1">
      <formula>"esterreur(reference)"</formula>
    </cfRule>
  </conditionalFormatting>
  <conditionalFormatting sqref="C297:AO332">
    <cfRule type="expression" priority="1" stopIfTrue="1">
      <formula>"esterreur(reference)"</formula>
    </cfRule>
  </conditionalFormatting>
  <conditionalFormatting sqref="C334:AO352">
    <cfRule type="expression" priority="37" stopIfTrue="1">
      <formula>"esterreur(reference)"</formula>
    </cfRule>
  </conditionalFormatting>
  <conditionalFormatting sqref="C360:AO360">
    <cfRule type="expression" priority="36" stopIfTrue="1">
      <formula>"esterreur(reference)"</formula>
    </cfRule>
  </conditionalFormatting>
  <conditionalFormatting sqref="C362:AO397">
    <cfRule type="expression" priority="35" stopIfTrue="1">
      <formula>"esterreur(reference)"</formula>
    </cfRule>
  </conditionalFormatting>
  <conditionalFormatting sqref="D398">
    <cfRule type="expression" priority="93" stopIfTrue="1">
      <formula>"esterreur(reference)"</formula>
    </cfRule>
  </conditionalFormatting>
  <conditionalFormatting sqref="E253:E254">
    <cfRule type="expression" priority="92" stopIfTrue="1">
      <formula>"esterreur(reference)"</formula>
    </cfRule>
  </conditionalFormatting>
  <conditionalFormatting sqref="E256">
    <cfRule type="expression" priority="90" stopIfTrue="1">
      <formula>"esterreur(reference)"</formula>
    </cfRule>
  </conditionalFormatting>
  <conditionalFormatting sqref="F6 I6 L6 O6 R6 U6 X6 AA6 AD6 AG6 AJ6 AM6 G122:H124 F168:G170 H169:H170 F213:G213 F232:G232 F236:G238 H237:H238 H253:H254 F269:G269 F292:G293 H293 F333:G333 F356:G358 F403:G403">
    <cfRule type="expression" priority="96" stopIfTrue="1">
      <formula>"esterreur(reference)"</formula>
    </cfRule>
  </conditionalFormatting>
  <conditionalFormatting sqref="F94 I94 L94 O94 R94 U94 X94 AA94 AD94 AG94 AJ94 AM94">
    <cfRule type="expression" priority="27" stopIfTrue="1">
      <formula>"esterreur(reference)"</formula>
    </cfRule>
  </conditionalFormatting>
  <conditionalFormatting sqref="F173 I173 L173 O173 R173 U173 X173 AA173 AD173 AG173 AJ173 AM173">
    <cfRule type="expression" priority="25" stopIfTrue="1">
      <formula>"esterreur(reference)"</formula>
    </cfRule>
  </conditionalFormatting>
  <conditionalFormatting sqref="F241 I241 L241 O241 R241 U241 X241 AA241 AD241 AG241 AJ241 AM241">
    <cfRule type="expression" priority="23" stopIfTrue="1">
      <formula>"esterreur(reference)"</formula>
    </cfRule>
  </conditionalFormatting>
  <conditionalFormatting sqref="F296 I296 L296 O296 R296 U296 X296 AA296 AD296 AG296 AJ296 AM296">
    <cfRule type="expression" priority="21" stopIfTrue="1">
      <formula>"esterreur(reference)"</formula>
    </cfRule>
  </conditionalFormatting>
  <conditionalFormatting sqref="F361 I361 L361 O361 R361 U361 X361 AA361 AD361 AG361 AJ361 AM361">
    <cfRule type="expression" priority="19" stopIfTrue="1">
      <formula>"esterreur(reference)"</formula>
    </cfRule>
  </conditionalFormatting>
  <conditionalFormatting sqref="F407 I407 L407 O407 R407 U407 X407 AA407 AD407 AG407 AJ407 AM407">
    <cfRule type="expression" priority="17" stopIfTrue="1">
      <formula>"esterreur(reference)"</formula>
    </cfRule>
  </conditionalFormatting>
  <conditionalFormatting sqref="G398">
    <cfRule type="expression" priority="95" stopIfTrue="1">
      <formula>"esterreur(reference)"</formula>
    </cfRule>
  </conditionalFormatting>
  <conditionalFormatting sqref="H9:I9 H11:I17 H19:I27">
    <cfRule type="expression" priority="15" stopIfTrue="1">
      <formula>"esterreur(reference)"</formula>
    </cfRule>
  </conditionalFormatting>
  <conditionalFormatting sqref="I253:J257">
    <cfRule type="expression" priority="86" stopIfTrue="1">
      <formula>"esterreur(reference)"</formula>
    </cfRule>
  </conditionalFormatting>
  <conditionalFormatting sqref="J398">
    <cfRule type="expression" priority="88" stopIfTrue="1">
      <formula>"esterreur(reference)"</formula>
    </cfRule>
  </conditionalFormatting>
  <conditionalFormatting sqref="J122:K124 I168:J170 K169:K170 I213:J213 I232:J232 I236:J238 K237:K238 I269:J269 I292:J293 K293 I333:J333 I356:J358 I403:J403">
    <cfRule type="expression" priority="89" stopIfTrue="1">
      <formula>"esterreur(reference)"</formula>
    </cfRule>
  </conditionalFormatting>
  <conditionalFormatting sqref="K253:K254">
    <cfRule type="expression" priority="87" stopIfTrue="1">
      <formula>"esterreur(reference)"</formula>
    </cfRule>
  </conditionalFormatting>
  <conditionalFormatting sqref="K256">
    <cfRule type="expression" priority="85" stopIfTrue="1">
      <formula>"esterreur(reference)"</formula>
    </cfRule>
  </conditionalFormatting>
  <conditionalFormatting sqref="K9:L9 K11:L17 K19:L27">
    <cfRule type="expression" priority="14" stopIfTrue="1">
      <formula>"esterreur(reference)"</formula>
    </cfRule>
  </conditionalFormatting>
  <conditionalFormatting sqref="L253:M257">
    <cfRule type="expression" priority="81" stopIfTrue="1">
      <formula>"esterreur(reference)"</formula>
    </cfRule>
  </conditionalFormatting>
  <conditionalFormatting sqref="M398">
    <cfRule type="expression" priority="83" stopIfTrue="1">
      <formula>"esterreur(reference)"</formula>
    </cfRule>
  </conditionalFormatting>
  <conditionalFormatting sqref="M122:N124 L168:M170 N169:N170 L213:M213 L232:M232 L236:M238 N237:N238 L269:M269 L292:M293 N293 L333:M333 L356:M358 L403:M403">
    <cfRule type="expression" priority="84" stopIfTrue="1">
      <formula>"esterreur(reference)"</formula>
    </cfRule>
  </conditionalFormatting>
  <conditionalFormatting sqref="N253:N254">
    <cfRule type="expression" priority="82" stopIfTrue="1">
      <formula>"esterreur(reference)"</formula>
    </cfRule>
  </conditionalFormatting>
  <conditionalFormatting sqref="N256">
    <cfRule type="expression" priority="80" stopIfTrue="1">
      <formula>"esterreur(reference)"</formula>
    </cfRule>
  </conditionalFormatting>
  <conditionalFormatting sqref="N9:O9 N11:O17 N19:O27">
    <cfRule type="expression" priority="13" stopIfTrue="1">
      <formula>"esterreur(reference)"</formula>
    </cfRule>
  </conditionalFormatting>
  <conditionalFormatting sqref="O253:P257">
    <cfRule type="expression" priority="76" stopIfTrue="1">
      <formula>"esterreur(reference)"</formula>
    </cfRule>
  </conditionalFormatting>
  <conditionalFormatting sqref="P398">
    <cfRule type="expression" priority="78" stopIfTrue="1">
      <formula>"esterreur(reference)"</formula>
    </cfRule>
  </conditionalFormatting>
  <conditionalFormatting sqref="P122:Q124 O168:P170 Q169:Q170 O213:P213 O232:P232 O236:P238 Q237:Q238 O269:P269 O292:P293 Q293 O333:P333 O356:P358 O403:P403">
    <cfRule type="expression" priority="79" stopIfTrue="1">
      <formula>"esterreur(reference)"</formula>
    </cfRule>
  </conditionalFormatting>
  <conditionalFormatting sqref="Q253:Q254">
    <cfRule type="expression" priority="77" stopIfTrue="1">
      <formula>"esterreur(reference)"</formula>
    </cfRule>
  </conditionalFormatting>
  <conditionalFormatting sqref="Q256">
    <cfRule type="expression" priority="75" stopIfTrue="1">
      <formula>"esterreur(reference)"</formula>
    </cfRule>
  </conditionalFormatting>
  <conditionalFormatting sqref="Q9:R9 Q11:R17 Q19:R27">
    <cfRule type="expression" priority="12" stopIfTrue="1">
      <formula>"esterreur(reference)"</formula>
    </cfRule>
  </conditionalFormatting>
  <conditionalFormatting sqref="R253:S257">
    <cfRule type="expression" priority="71" stopIfTrue="1">
      <formula>"esterreur(reference)"</formula>
    </cfRule>
  </conditionalFormatting>
  <conditionalFormatting sqref="S398">
    <cfRule type="expression" priority="73" stopIfTrue="1">
      <formula>"esterreur(reference)"</formula>
    </cfRule>
  </conditionalFormatting>
  <conditionalFormatting sqref="S122:T124 R168:S170 T169:T170 R213:S213 R232:S232 R236:S238 T237:T238 R269:S269 R292:S293 T293 R333:S333 R356:S358 R403:S403">
    <cfRule type="expression" priority="74" stopIfTrue="1">
      <formula>"esterreur(reference)"</formula>
    </cfRule>
  </conditionalFormatting>
  <conditionalFormatting sqref="T253:T254">
    <cfRule type="expression" priority="72" stopIfTrue="1">
      <formula>"esterreur(reference)"</formula>
    </cfRule>
  </conditionalFormatting>
  <conditionalFormatting sqref="T256">
    <cfRule type="expression" priority="70" stopIfTrue="1">
      <formula>"esterreur(reference)"</formula>
    </cfRule>
  </conditionalFormatting>
  <conditionalFormatting sqref="T9:U9 T11:U17 T19:U27">
    <cfRule type="expression" priority="11" stopIfTrue="1">
      <formula>"esterreur(reference)"</formula>
    </cfRule>
  </conditionalFormatting>
  <conditionalFormatting sqref="U253:V257">
    <cfRule type="expression" priority="66" stopIfTrue="1">
      <formula>"esterreur(reference)"</formula>
    </cfRule>
  </conditionalFormatting>
  <conditionalFormatting sqref="V398">
    <cfRule type="expression" priority="68" stopIfTrue="1">
      <formula>"esterreur(reference)"</formula>
    </cfRule>
  </conditionalFormatting>
  <conditionalFormatting sqref="V122:W124 U168:V170 W169:W170 U213:V213 U232:V232 U236:V238 W237:W238 U269:V269 U292:V293 W293 U333:V333 U356:V358 U403:V403">
    <cfRule type="expression" priority="69" stopIfTrue="1">
      <formula>"esterreur(reference)"</formula>
    </cfRule>
  </conditionalFormatting>
  <conditionalFormatting sqref="W253:W254">
    <cfRule type="expression" priority="67" stopIfTrue="1">
      <formula>"esterreur(reference)"</formula>
    </cfRule>
  </conditionalFormatting>
  <conditionalFormatting sqref="W256">
    <cfRule type="expression" priority="65" stopIfTrue="1">
      <formula>"esterreur(reference)"</formula>
    </cfRule>
  </conditionalFormatting>
  <conditionalFormatting sqref="W9:X9 W11:X17 W19:X27">
    <cfRule type="expression" priority="10" stopIfTrue="1">
      <formula>"esterreur(reference)"</formula>
    </cfRule>
  </conditionalFormatting>
  <conditionalFormatting sqref="X253:Y257">
    <cfRule type="expression" priority="61" stopIfTrue="1">
      <formula>"esterreur(reference)"</formula>
    </cfRule>
  </conditionalFormatting>
  <conditionalFormatting sqref="Y398">
    <cfRule type="expression" priority="63" stopIfTrue="1">
      <formula>"esterreur(reference)"</formula>
    </cfRule>
  </conditionalFormatting>
  <conditionalFormatting sqref="Y122:Z124 X168:Y170 Z169:Z170 X213:Y213 X232:Y232 X236:Y238 Z237:Z238 X269:Y269 X292:Y293 Z293 X333:Y333 X356:Y358 X403:Y403">
    <cfRule type="expression" priority="64" stopIfTrue="1">
      <formula>"esterreur(reference)"</formula>
    </cfRule>
  </conditionalFormatting>
  <conditionalFormatting sqref="Z253:Z254">
    <cfRule type="expression" priority="62" stopIfTrue="1">
      <formula>"esterreur(reference)"</formula>
    </cfRule>
  </conditionalFormatting>
  <conditionalFormatting sqref="Z256">
    <cfRule type="expression" priority="60" stopIfTrue="1">
      <formula>"esterreur(reference)"</formula>
    </cfRule>
  </conditionalFormatting>
  <conditionalFormatting sqref="Z9:AA9 Z11:AA17 Z19:AA27">
    <cfRule type="expression" priority="9" stopIfTrue="1">
      <formula>"esterreur(reference)"</formula>
    </cfRule>
  </conditionalFormatting>
  <conditionalFormatting sqref="AA253:AB257">
    <cfRule type="expression" priority="56" stopIfTrue="1">
      <formula>"esterreur(reference)"</formula>
    </cfRule>
  </conditionalFormatting>
  <conditionalFormatting sqref="AB398">
    <cfRule type="expression" priority="58" stopIfTrue="1">
      <formula>"esterreur(reference)"</formula>
    </cfRule>
  </conditionalFormatting>
  <conditionalFormatting sqref="AB122:AC124 AA168:AB170 AC169:AC170 AA213:AB213 AA232:AB232 AA236:AB238 AC237:AC238 AA269:AB269 AA292:AB293 AC293 AA333:AB333 AA356:AB358 AA403:AB403">
    <cfRule type="expression" priority="59" stopIfTrue="1">
      <formula>"esterreur(reference)"</formula>
    </cfRule>
  </conditionalFormatting>
  <conditionalFormatting sqref="AC253:AC254">
    <cfRule type="expression" priority="57" stopIfTrue="1">
      <formula>"esterreur(reference)"</formula>
    </cfRule>
  </conditionalFormatting>
  <conditionalFormatting sqref="AC256">
    <cfRule type="expression" priority="55" stopIfTrue="1">
      <formula>"esterreur(reference)"</formula>
    </cfRule>
  </conditionalFormatting>
  <conditionalFormatting sqref="AC9:AD9 AC11:AD17 AC19:AD27">
    <cfRule type="expression" priority="8" stopIfTrue="1">
      <formula>"esterreur(reference)"</formula>
    </cfRule>
  </conditionalFormatting>
  <conditionalFormatting sqref="AD253:AE257">
    <cfRule type="expression" priority="51" stopIfTrue="1">
      <formula>"esterreur(reference)"</formula>
    </cfRule>
  </conditionalFormatting>
  <conditionalFormatting sqref="AE398">
    <cfRule type="expression" priority="53" stopIfTrue="1">
      <formula>"esterreur(reference)"</formula>
    </cfRule>
  </conditionalFormatting>
  <conditionalFormatting sqref="AE122:AF124 AD168:AE170 AF169:AF170 AD213:AE213 AD232:AE232 AD236:AE238 AF237:AF238 AD269:AE269 AD292:AE293 AF293 AD333:AE333 AD356:AE358 AD403:AE403">
    <cfRule type="expression" priority="54" stopIfTrue="1">
      <formula>"esterreur(reference)"</formula>
    </cfRule>
  </conditionalFormatting>
  <conditionalFormatting sqref="AF253:AF254">
    <cfRule type="expression" priority="52" stopIfTrue="1">
      <formula>"esterreur(reference)"</formula>
    </cfRule>
  </conditionalFormatting>
  <conditionalFormatting sqref="AF256">
    <cfRule type="expression" priority="50" stopIfTrue="1">
      <formula>"esterreur(reference)"</formula>
    </cfRule>
  </conditionalFormatting>
  <conditionalFormatting sqref="AF9:AG9 AF11:AG17 AF19:AG27">
    <cfRule type="expression" priority="7" stopIfTrue="1">
      <formula>"esterreur(reference)"</formula>
    </cfRule>
  </conditionalFormatting>
  <conditionalFormatting sqref="AG253:AH257">
    <cfRule type="expression" priority="46" stopIfTrue="1">
      <formula>"esterreur(reference)"</formula>
    </cfRule>
  </conditionalFormatting>
  <conditionalFormatting sqref="AH398">
    <cfRule type="expression" priority="48" stopIfTrue="1">
      <formula>"esterreur(reference)"</formula>
    </cfRule>
  </conditionalFormatting>
  <conditionalFormatting sqref="AH122:AI124 AG168:AH170 AI169:AI170 AG213:AH213 AG232:AH232 AG236:AH238 AI237:AI238 AG269:AH269 AG292:AH293 AI293 AG333:AH333 AG356:AH358 AG403:AH403">
    <cfRule type="expression" priority="49" stopIfTrue="1">
      <formula>"esterreur(reference)"</formula>
    </cfRule>
  </conditionalFormatting>
  <conditionalFormatting sqref="AI253:AI254">
    <cfRule type="expression" priority="47" stopIfTrue="1">
      <formula>"esterreur(reference)"</formula>
    </cfRule>
  </conditionalFormatting>
  <conditionalFormatting sqref="AI256">
    <cfRule type="expression" priority="45" stopIfTrue="1">
      <formula>"esterreur(reference)"</formula>
    </cfRule>
  </conditionalFormatting>
  <conditionalFormatting sqref="AI9:AJ9 AI11:AJ17 AI19:AJ27">
    <cfRule type="expression" priority="6" stopIfTrue="1">
      <formula>"esterreur(reference)"</formula>
    </cfRule>
  </conditionalFormatting>
  <conditionalFormatting sqref="AJ253:AK257">
    <cfRule type="expression" priority="41" stopIfTrue="1">
      <formula>"esterreur(reference)"</formula>
    </cfRule>
  </conditionalFormatting>
  <conditionalFormatting sqref="AK398">
    <cfRule type="expression" priority="43" stopIfTrue="1">
      <formula>"esterreur(reference)"</formula>
    </cfRule>
  </conditionalFormatting>
  <conditionalFormatting sqref="AK122:AL124 AJ168:AK170 AL169:AL170 AJ213:AK213 AJ232:AK232 AJ236:AK238 AL237:AL238 AJ269:AK269 AJ292:AK293 AL293 AJ333:AK333 AJ356:AK358 AJ403:AK403">
    <cfRule type="expression" priority="44" stopIfTrue="1">
      <formula>"esterreur(reference)"</formula>
    </cfRule>
  </conditionalFormatting>
  <conditionalFormatting sqref="AL253:AL254">
    <cfRule type="expression" priority="42" stopIfTrue="1">
      <formula>"esterreur(reference)"</formula>
    </cfRule>
  </conditionalFormatting>
  <conditionalFormatting sqref="AL256">
    <cfRule type="expression" priority="40" stopIfTrue="1">
      <formula>"esterreur(reference)"</formula>
    </cfRule>
  </conditionalFormatting>
  <conditionalFormatting sqref="AL9:AM9 AL11:AM17 AL19:AM27">
    <cfRule type="expression" priority="5" stopIfTrue="1">
      <formula>"esterreur(reference)"</formula>
    </cfRule>
  </conditionalFormatting>
  <conditionalFormatting sqref="AM253:AN257">
    <cfRule type="expression" priority="31" stopIfTrue="1">
      <formula>"esterreur(reference)"</formula>
    </cfRule>
  </conditionalFormatting>
  <conditionalFormatting sqref="AN398">
    <cfRule type="expression" priority="34" stopIfTrue="1">
      <formula>"esterreur(reference)"</formula>
    </cfRule>
  </conditionalFormatting>
  <conditionalFormatting sqref="AO9 AO11:AO17 AO19:AO27">
    <cfRule type="expression" priority="4" stopIfTrue="1">
      <formula>"esterreur(reference)"</formula>
    </cfRule>
  </conditionalFormatting>
  <conditionalFormatting sqref="AO253:AO254">
    <cfRule type="expression" priority="32" stopIfTrue="1">
      <formula>"esterreur(reference)"</formula>
    </cfRule>
  </conditionalFormatting>
  <conditionalFormatting sqref="AO256">
    <cfRule type="expression" priority="30"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topLeftCell="A470" zoomScale="80" zoomScaleNormal="80" workbookViewId="0">
      <selection activeCell="C509" sqref="C509"/>
    </sheetView>
  </sheetViews>
  <sheetFormatPr baseColWidth="10" defaultColWidth="12.59765625" defaultRowHeight="15" customHeight="1"/>
  <cols>
    <col min="1" max="1" width="56.19921875" customWidth="1"/>
    <col min="2" max="2" width="34.59765625" customWidth="1"/>
    <col min="3" max="3" width="16.69921875" customWidth="1"/>
    <col min="4" max="4" width="14.5" customWidth="1"/>
    <col min="5" max="5" width="17.3984375" customWidth="1"/>
    <col min="6" max="6" width="16.69921875" customWidth="1"/>
    <col min="7" max="7" width="14.5" customWidth="1"/>
    <col min="8" max="8" width="15.8984375" customWidth="1"/>
    <col min="9" max="9" width="16.69921875" customWidth="1"/>
    <col min="10" max="10" width="14.5" customWidth="1"/>
    <col min="11" max="11" width="15.8984375" customWidth="1"/>
    <col min="12" max="12" width="16.69921875" customWidth="1"/>
    <col min="13" max="13" width="14.5" customWidth="1"/>
    <col min="14" max="14" width="15.8984375" customWidth="1"/>
    <col min="15" max="15" width="16.69921875" customWidth="1"/>
    <col min="16" max="16" width="14.5" customWidth="1"/>
    <col min="17" max="17" width="15.8984375" customWidth="1"/>
    <col min="18" max="18" width="16.69921875" customWidth="1"/>
    <col min="19" max="19" width="14.5" customWidth="1"/>
    <col min="20" max="20" width="15.8984375" customWidth="1"/>
    <col min="21" max="21" width="16.69921875" customWidth="1"/>
    <col min="22" max="22" width="14.5" customWidth="1"/>
    <col min="23" max="23" width="15.8984375" customWidth="1"/>
    <col min="24" max="24" width="16.69921875" customWidth="1"/>
    <col min="25" max="25" width="14.5" customWidth="1"/>
    <col min="26" max="26" width="15.8984375" customWidth="1"/>
    <col min="27" max="27" width="16.69921875" customWidth="1"/>
    <col min="28" max="28" width="14.5" customWidth="1"/>
    <col min="29" max="29" width="15.8984375" customWidth="1"/>
    <col min="30" max="30" width="16.69921875" customWidth="1"/>
    <col min="31" max="31" width="14.5" customWidth="1"/>
    <col min="32" max="32" width="15.8984375" customWidth="1"/>
    <col min="33" max="33" width="16.69921875" customWidth="1"/>
    <col min="34" max="34" width="14.5" customWidth="1"/>
    <col min="35" max="35" width="15.8984375" customWidth="1"/>
    <col min="36" max="36" width="16.69921875" customWidth="1"/>
    <col min="37" max="37" width="14.5" customWidth="1"/>
    <col min="38" max="38" width="15.8984375" customWidth="1"/>
    <col min="39" max="39" width="16.69921875" customWidth="1"/>
    <col min="40" max="40" width="14.5" customWidth="1"/>
    <col min="41" max="41" width="15.8984375" customWidth="1"/>
    <col min="42" max="61" width="11" customWidth="1"/>
  </cols>
  <sheetData>
    <row r="1" spans="1:61" ht="41.25" customHeight="1">
      <c r="A1" s="30"/>
      <c r="B1" s="669" t="str">
        <f>"Réel 2023 Mensuel Révisé"&amp;" "&amp;Parametres!$B$1</f>
        <v>Réel 2023 Mensuel Révisé Ste-Marie Auto</v>
      </c>
      <c r="C1" s="670"/>
      <c r="D1" s="670"/>
      <c r="E1" s="670"/>
      <c r="F1" s="670"/>
      <c r="G1" s="670"/>
      <c r="H1" s="670"/>
      <c r="I1" s="670"/>
      <c r="J1" s="670"/>
      <c r="K1" s="670"/>
      <c r="L1" s="670"/>
      <c r="M1" s="670"/>
      <c r="N1" s="670"/>
      <c r="O1" s="670"/>
      <c r="P1" s="670"/>
      <c r="Q1" s="670"/>
      <c r="R1" s="670"/>
      <c r="S1" s="670"/>
      <c r="T1" s="670"/>
      <c r="U1" s="670"/>
      <c r="V1" s="670"/>
      <c r="W1" s="670"/>
      <c r="X1" s="670"/>
      <c r="Y1" s="670"/>
      <c r="Z1" s="670"/>
      <c r="AA1" s="670"/>
      <c r="AB1" s="670"/>
      <c r="AC1" s="670"/>
      <c r="AD1" s="670"/>
      <c r="AE1" s="670"/>
      <c r="AF1" s="670"/>
      <c r="AG1" s="670"/>
      <c r="AH1" s="670"/>
      <c r="AI1" s="670"/>
      <c r="AJ1" s="670"/>
      <c r="AK1" s="670"/>
      <c r="AL1" s="670"/>
      <c r="AM1" s="670"/>
      <c r="AN1" s="670"/>
      <c r="AO1" s="670"/>
      <c r="AP1" s="3"/>
      <c r="AQ1" s="3"/>
      <c r="AR1" s="3"/>
      <c r="AS1" s="3"/>
      <c r="AT1" s="3"/>
      <c r="AU1" s="3"/>
      <c r="AV1" s="3"/>
      <c r="AW1" s="3"/>
      <c r="AX1" s="3"/>
      <c r="AY1" s="3"/>
      <c r="AZ1" s="3"/>
      <c r="BA1" s="3"/>
      <c r="BB1" s="3"/>
      <c r="BC1" s="3"/>
      <c r="BD1" s="3"/>
      <c r="BE1" s="3"/>
      <c r="BF1" s="3"/>
      <c r="BG1" s="3"/>
      <c r="BH1" s="3"/>
      <c r="BI1" s="3"/>
    </row>
    <row r="2" spans="1:61" ht="41.25" customHeight="1">
      <c r="A2" s="30"/>
      <c r="B2" s="31" t="s">
        <v>2</v>
      </c>
      <c r="C2" s="32"/>
      <c r="D2" s="32"/>
      <c r="E2" s="32"/>
      <c r="F2" s="32" t="str">
        <f>+IF(Parametres!$B$3=F$6,"X","")</f>
        <v/>
      </c>
      <c r="G2" s="32" t="str">
        <f>+IF(Parametres!$B$3=F$6,"O","")</f>
        <v/>
      </c>
      <c r="H2" s="32" t="str">
        <f>+IF(Parametres!$B$3=F$6,"U","")</f>
        <v/>
      </c>
      <c r="I2" s="32" t="str">
        <f>+IF(Parametres!$B$3=I$6,"X","")</f>
        <v/>
      </c>
      <c r="J2" s="32" t="str">
        <f>+IF(Parametres!$B$3=I$6,"O","")</f>
        <v/>
      </c>
      <c r="K2" s="32" t="str">
        <f>+IF(Parametres!$B$3=I$6,"U","")</f>
        <v/>
      </c>
      <c r="L2" s="32" t="str">
        <f>+IF(Parametres!$B$3=L$6,"X","")</f>
        <v/>
      </c>
      <c r="M2" s="32" t="str">
        <f>+IF(Parametres!$B$3=L$6,"O","")</f>
        <v/>
      </c>
      <c r="N2" s="32" t="str">
        <f>+IF(Parametres!$B$3=L$6,"U","")</f>
        <v/>
      </c>
      <c r="O2" s="32" t="str">
        <f>+IF(Parametres!$B$3=O$6,"X","")</f>
        <v>X</v>
      </c>
      <c r="P2" s="32" t="str">
        <f>+IF(Parametres!$B$3=O$6,"O","")</f>
        <v>O</v>
      </c>
      <c r="Q2" s="32" t="str">
        <f>+IF(Parametres!$B$3=O$6,"U","")</f>
        <v>U</v>
      </c>
      <c r="R2" s="32" t="str">
        <f>+IF(Parametres!$B$3=R$6,"X","")</f>
        <v/>
      </c>
      <c r="S2" s="32" t="str">
        <f>+IF(Parametres!$B$3=R$6,"O","")</f>
        <v/>
      </c>
      <c r="T2" s="32" t="str">
        <f>+IF(Parametres!$B$3=R$6,"U","")</f>
        <v/>
      </c>
      <c r="U2" s="32" t="str">
        <f>+IF(Parametres!$B$3=U$6,"X","")</f>
        <v/>
      </c>
      <c r="V2" s="32" t="str">
        <f>+IF(Parametres!$B$3=U$6,"O","")</f>
        <v/>
      </c>
      <c r="W2" s="32" t="str">
        <f>+IF(Parametres!$B$3=U$6,"U","")</f>
        <v/>
      </c>
      <c r="X2" s="32" t="str">
        <f>+IF(Parametres!$B$3=X$6,"X","")</f>
        <v/>
      </c>
      <c r="Y2" s="32" t="str">
        <f>+IF(Parametres!$B$3=X$6,"O","")</f>
        <v/>
      </c>
      <c r="Z2" s="32" t="str">
        <f>+IF(Parametres!$B$3=X$6,"U","")</f>
        <v/>
      </c>
      <c r="AA2" s="32" t="str">
        <f>+IF(Parametres!$B$3=AA$6,"X","")</f>
        <v/>
      </c>
      <c r="AB2" s="32" t="str">
        <f>+IF(Parametres!$B$3=AA$6,"O","")</f>
        <v/>
      </c>
      <c r="AC2" s="32" t="str">
        <f>+IF(Parametres!$B$3=AA$6,"U","")</f>
        <v/>
      </c>
      <c r="AD2" s="32" t="str">
        <f>+IF(Parametres!$B$3=AD$6,"X","")</f>
        <v/>
      </c>
      <c r="AE2" s="32" t="str">
        <f>+IF(Parametres!$B$3=AD$6,"O","")</f>
        <v/>
      </c>
      <c r="AF2" s="32" t="str">
        <f>+IF(Parametres!$B$3=AD$6,"U","")</f>
        <v/>
      </c>
      <c r="AG2" s="32" t="str">
        <f>+IF(Parametres!$B$3=AG$6,"X","")</f>
        <v/>
      </c>
      <c r="AH2" s="32" t="str">
        <f>+IF(Parametres!$B$3=AG$6,"O","")</f>
        <v/>
      </c>
      <c r="AI2" s="32" t="str">
        <f>+IF(Parametres!$B$3=AG$6,"U","")</f>
        <v/>
      </c>
      <c r="AJ2" s="32" t="str">
        <f>+IF(Parametres!$B$3=AJ$6,"X","")</f>
        <v/>
      </c>
      <c r="AK2" s="32" t="str">
        <f>+IF(Parametres!$B$3=AJ$6,"O","")</f>
        <v/>
      </c>
      <c r="AL2" s="32" t="str">
        <f>+IF(Parametres!$B$3=AJ$6,"U","")</f>
        <v/>
      </c>
      <c r="AM2" s="32" t="str">
        <f>+IF(Parametres!$B$3=AM$6,"X","")</f>
        <v/>
      </c>
      <c r="AN2" s="32" t="str">
        <f>+IF(Parametres!$B$3=AM$6,"O","")</f>
        <v/>
      </c>
      <c r="AO2" s="32" t="str">
        <f>+IF(Parametres!$B$3=AM$6,"U","")</f>
        <v/>
      </c>
      <c r="AP2" s="3"/>
      <c r="AQ2" s="3"/>
      <c r="AR2" s="3"/>
      <c r="AS2" s="3"/>
      <c r="AT2" s="3"/>
      <c r="AU2" s="3"/>
      <c r="AV2" s="3"/>
      <c r="AW2" s="3"/>
      <c r="AX2" s="3"/>
      <c r="AY2" s="3"/>
      <c r="AZ2" s="3"/>
      <c r="BA2" s="3"/>
      <c r="BB2" s="3"/>
      <c r="BC2" s="3"/>
      <c r="BD2" s="3"/>
      <c r="BE2" s="3"/>
      <c r="BF2" s="3"/>
      <c r="BG2" s="3"/>
      <c r="BH2" s="3"/>
      <c r="BI2" s="3"/>
    </row>
    <row r="3" spans="1:61" ht="45" customHeight="1">
      <c r="A3" s="30"/>
      <c r="B3" s="31" t="s">
        <v>3</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4">
      <c r="A4" s="9"/>
      <c r="B4" s="9" t="s">
        <v>1097</v>
      </c>
      <c r="C4" s="9" t="s">
        <v>88</v>
      </c>
      <c r="AP4" s="33"/>
      <c r="AQ4" s="33"/>
      <c r="AR4" s="33"/>
      <c r="AS4" s="33"/>
      <c r="AT4" s="33"/>
      <c r="AU4" s="33"/>
      <c r="AV4" s="33"/>
      <c r="AW4" s="33"/>
      <c r="AX4" s="33"/>
      <c r="AY4" s="33"/>
      <c r="AZ4" s="33"/>
      <c r="BA4" s="33"/>
      <c r="BB4" s="33"/>
      <c r="BC4" s="33"/>
      <c r="BD4" s="33"/>
      <c r="BE4" s="33"/>
      <c r="BF4" s="33"/>
      <c r="BG4" s="33"/>
      <c r="BH4" s="33"/>
      <c r="BI4" s="33"/>
    </row>
    <row r="5" spans="1:61" ht="15" customHeight="1" thickBot="1">
      <c r="A5" s="30"/>
      <c r="B5" s="34"/>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5"/>
      <c r="BG5" s="35"/>
      <c r="BH5" s="35"/>
      <c r="BI5" s="35"/>
    </row>
    <row r="6" spans="1:61" ht="21.6" thickTop="1">
      <c r="A6" s="36"/>
      <c r="B6" s="37" t="s">
        <v>2</v>
      </c>
      <c r="C6" s="666">
        <v>2024</v>
      </c>
      <c r="D6" s="667"/>
      <c r="E6" s="668"/>
      <c r="F6" s="492" t="s">
        <v>6</v>
      </c>
      <c r="G6" s="493"/>
      <c r="H6" s="494"/>
      <c r="I6" s="492" t="s">
        <v>8</v>
      </c>
      <c r="J6" s="493"/>
      <c r="K6" s="494"/>
      <c r="L6" s="492" t="s">
        <v>9</v>
      </c>
      <c r="M6" s="493"/>
      <c r="N6" s="494"/>
      <c r="O6" s="492" t="s">
        <v>10</v>
      </c>
      <c r="P6" s="493"/>
      <c r="Q6" s="494"/>
      <c r="R6" s="492" t="s">
        <v>11</v>
      </c>
      <c r="S6" s="493"/>
      <c r="T6" s="494"/>
      <c r="U6" s="492" t="s">
        <v>12</v>
      </c>
      <c r="V6" s="493"/>
      <c r="W6" s="494"/>
      <c r="X6" s="492" t="s">
        <v>14</v>
      </c>
      <c r="Y6" s="493"/>
      <c r="Z6" s="494"/>
      <c r="AA6" s="492" t="s">
        <v>15</v>
      </c>
      <c r="AB6" s="493"/>
      <c r="AC6" s="494"/>
      <c r="AD6" s="492" t="s">
        <v>17</v>
      </c>
      <c r="AE6" s="493"/>
      <c r="AF6" s="494"/>
      <c r="AG6" s="492" t="s">
        <v>18</v>
      </c>
      <c r="AH6" s="493"/>
      <c r="AI6" s="494"/>
      <c r="AJ6" s="492" t="s">
        <v>19</v>
      </c>
      <c r="AK6" s="493"/>
      <c r="AL6" s="494"/>
      <c r="AM6" s="492" t="s">
        <v>5</v>
      </c>
      <c r="AN6" s="493"/>
      <c r="AO6" s="494"/>
      <c r="AP6" s="38"/>
      <c r="AQ6" s="38"/>
      <c r="AR6" s="38"/>
      <c r="AS6" s="38"/>
      <c r="AT6" s="38"/>
      <c r="AU6" s="38"/>
      <c r="AV6" s="38"/>
      <c r="AW6" s="38"/>
      <c r="AX6" s="38"/>
      <c r="AY6" s="38"/>
      <c r="AZ6" s="38"/>
      <c r="BA6" s="38"/>
      <c r="BB6" s="38"/>
      <c r="BC6" s="38"/>
      <c r="BD6" s="38"/>
      <c r="BE6" s="38"/>
      <c r="BF6" s="38"/>
      <c r="BG6" s="38"/>
      <c r="BH6" s="38"/>
      <c r="BI6" s="38"/>
    </row>
    <row r="7" spans="1:61" ht="20.399999999999999">
      <c r="A7" s="36"/>
      <c r="B7" s="39"/>
      <c r="C7" s="495" t="s">
        <v>89</v>
      </c>
      <c r="D7" s="496" t="s">
        <v>90</v>
      </c>
      <c r="E7" s="497" t="s">
        <v>91</v>
      </c>
      <c r="F7" s="495" t="s">
        <v>89</v>
      </c>
      <c r="G7" s="496" t="s">
        <v>90</v>
      </c>
      <c r="H7" s="497" t="s">
        <v>91</v>
      </c>
      <c r="I7" s="495" t="s">
        <v>89</v>
      </c>
      <c r="J7" s="496" t="s">
        <v>90</v>
      </c>
      <c r="K7" s="497" t="s">
        <v>91</v>
      </c>
      <c r="L7" s="495" t="s">
        <v>89</v>
      </c>
      <c r="M7" s="496" t="s">
        <v>90</v>
      </c>
      <c r="N7" s="497" t="s">
        <v>91</v>
      </c>
      <c r="O7" s="495" t="s">
        <v>89</v>
      </c>
      <c r="P7" s="496" t="s">
        <v>90</v>
      </c>
      <c r="Q7" s="497" t="s">
        <v>91</v>
      </c>
      <c r="R7" s="495" t="s">
        <v>89</v>
      </c>
      <c r="S7" s="496" t="s">
        <v>90</v>
      </c>
      <c r="T7" s="497" t="s">
        <v>91</v>
      </c>
      <c r="U7" s="495" t="s">
        <v>89</v>
      </c>
      <c r="V7" s="496" t="s">
        <v>90</v>
      </c>
      <c r="W7" s="497" t="s">
        <v>91</v>
      </c>
      <c r="X7" s="495" t="s">
        <v>89</v>
      </c>
      <c r="Y7" s="496" t="s">
        <v>90</v>
      </c>
      <c r="Z7" s="497" t="s">
        <v>91</v>
      </c>
      <c r="AA7" s="495" t="s">
        <v>89</v>
      </c>
      <c r="AB7" s="496" t="s">
        <v>90</v>
      </c>
      <c r="AC7" s="497" t="s">
        <v>91</v>
      </c>
      <c r="AD7" s="495" t="s">
        <v>89</v>
      </c>
      <c r="AE7" s="496" t="s">
        <v>90</v>
      </c>
      <c r="AF7" s="497" t="s">
        <v>91</v>
      </c>
      <c r="AG7" s="495" t="s">
        <v>89</v>
      </c>
      <c r="AH7" s="496" t="s">
        <v>90</v>
      </c>
      <c r="AI7" s="497" t="s">
        <v>91</v>
      </c>
      <c r="AJ7" s="495" t="s">
        <v>89</v>
      </c>
      <c r="AK7" s="496" t="s">
        <v>90</v>
      </c>
      <c r="AL7" s="497" t="s">
        <v>91</v>
      </c>
      <c r="AM7" s="495" t="s">
        <v>89</v>
      </c>
      <c r="AN7" s="496" t="s">
        <v>90</v>
      </c>
      <c r="AO7" s="497" t="s">
        <v>91</v>
      </c>
      <c r="AP7" s="38"/>
      <c r="AQ7" s="38"/>
      <c r="AR7" s="38"/>
      <c r="AS7" s="38"/>
      <c r="AT7" s="38"/>
      <c r="AU7" s="38"/>
      <c r="AV7" s="38"/>
      <c r="AW7" s="38"/>
      <c r="AX7" s="38"/>
      <c r="AY7" s="38"/>
      <c r="AZ7" s="38"/>
      <c r="BA7" s="38"/>
      <c r="BB7" s="38"/>
      <c r="BC7" s="38"/>
      <c r="BD7" s="38"/>
      <c r="BE7" s="38"/>
      <c r="BF7" s="38"/>
      <c r="BG7" s="38"/>
      <c r="BH7" s="38"/>
      <c r="BI7" s="38"/>
    </row>
    <row r="8" spans="1:61" ht="20.399999999999999">
      <c r="A8" s="36" t="str">
        <f t="shared" ref="A8:A88" si="0">+$C$4&amp;B8</f>
        <v>Véhicules neufsVentes nettes</v>
      </c>
      <c r="B8" s="40" t="s">
        <v>92</v>
      </c>
      <c r="C8" s="498"/>
      <c r="D8" s="499"/>
      <c r="E8" s="501"/>
      <c r="F8" s="498"/>
      <c r="G8" s="499"/>
      <c r="H8" s="501"/>
      <c r="I8" s="498"/>
      <c r="J8" s="499"/>
      <c r="K8" s="501"/>
      <c r="L8" s="498"/>
      <c r="M8" s="499"/>
      <c r="N8" s="501"/>
      <c r="O8" s="498"/>
      <c r="P8" s="499"/>
      <c r="Q8" s="501"/>
      <c r="R8" s="498"/>
      <c r="S8" s="499"/>
      <c r="T8" s="501"/>
      <c r="U8" s="498"/>
      <c r="V8" s="499"/>
      <c r="W8" s="501"/>
      <c r="X8" s="498"/>
      <c r="Y8" s="499"/>
      <c r="Z8" s="501"/>
      <c r="AA8" s="498"/>
      <c r="AB8" s="499"/>
      <c r="AC8" s="501"/>
      <c r="AD8" s="498"/>
      <c r="AE8" s="499"/>
      <c r="AF8" s="501"/>
      <c r="AG8" s="498"/>
      <c r="AH8" s="499"/>
      <c r="AI8" s="501"/>
      <c r="AJ8" s="498"/>
      <c r="AK8" s="499"/>
      <c r="AL8" s="501"/>
      <c r="AM8" s="498"/>
      <c r="AN8" s="499"/>
      <c r="AO8" s="501"/>
      <c r="AP8" s="38"/>
      <c r="AQ8" s="38"/>
      <c r="AR8" s="38"/>
      <c r="AS8" s="38"/>
      <c r="AT8" s="38"/>
      <c r="AU8" s="38"/>
      <c r="AV8" s="38"/>
      <c r="AW8" s="38"/>
      <c r="AX8" s="38"/>
      <c r="AY8" s="38"/>
      <c r="AZ8" s="38"/>
      <c r="BA8" s="38"/>
      <c r="BB8" s="38"/>
      <c r="BC8" s="38"/>
      <c r="BD8" s="38"/>
      <c r="BE8" s="38"/>
      <c r="BF8" s="38"/>
      <c r="BG8" s="38"/>
      <c r="BH8" s="38"/>
      <c r="BI8" s="38"/>
    </row>
    <row r="9" spans="1:61" ht="20.399999999999999">
      <c r="A9" s="36" t="str">
        <f t="shared" si="0"/>
        <v>Véhicules neufsAutos détail</v>
      </c>
      <c r="B9" s="41" t="s">
        <v>93</v>
      </c>
      <c r="C9" s="505"/>
      <c r="D9" s="503"/>
      <c r="E9" s="506"/>
      <c r="F9" s="505"/>
      <c r="G9" s="503"/>
      <c r="H9" s="506"/>
      <c r="I9" s="505"/>
      <c r="J9" s="503"/>
      <c r="K9" s="506"/>
      <c r="L9" s="505"/>
      <c r="M9" s="503"/>
      <c r="N9" s="506"/>
      <c r="O9" s="505"/>
      <c r="P9" s="503"/>
      <c r="Q9" s="506"/>
      <c r="R9" s="505"/>
      <c r="S9" s="503"/>
      <c r="T9" s="506"/>
      <c r="U9" s="505"/>
      <c r="V9" s="503"/>
      <c r="W9" s="506"/>
      <c r="X9" s="505"/>
      <c r="Y9" s="503"/>
      <c r="Z9" s="506"/>
      <c r="AA9" s="505"/>
      <c r="AB9" s="503"/>
      <c r="AC9" s="506"/>
      <c r="AD9" s="505"/>
      <c r="AE9" s="503"/>
      <c r="AF9" s="506"/>
      <c r="AG9" s="505"/>
      <c r="AH9" s="503"/>
      <c r="AI9" s="506"/>
      <c r="AJ9" s="505"/>
      <c r="AK9" s="503"/>
      <c r="AL9" s="506"/>
      <c r="AM9" s="505"/>
      <c r="AN9" s="503"/>
      <c r="AO9" s="506"/>
      <c r="AP9" s="38"/>
      <c r="AQ9" s="38"/>
      <c r="AR9" s="38"/>
      <c r="AS9" s="38"/>
      <c r="AT9" s="38"/>
      <c r="AU9" s="38"/>
      <c r="AV9" s="38"/>
      <c r="AW9" s="38"/>
      <c r="AX9" s="38"/>
      <c r="AY9" s="38"/>
      <c r="AZ9" s="38"/>
      <c r="BA9" s="38"/>
      <c r="BB9" s="38"/>
      <c r="BC9" s="38"/>
      <c r="BD9" s="38"/>
      <c r="BE9" s="38"/>
      <c r="BF9" s="38"/>
      <c r="BG9" s="38"/>
      <c r="BH9" s="38"/>
      <c r="BI9" s="38"/>
    </row>
    <row r="10" spans="1:61" ht="20.399999999999999">
      <c r="A10" s="36" t="str">
        <f t="shared" si="0"/>
        <v>Véhicules neufsCamions détail</v>
      </c>
      <c r="B10" s="41" t="s">
        <v>94</v>
      </c>
      <c r="C10" s="505"/>
      <c r="D10" s="503"/>
      <c r="E10" s="506"/>
      <c r="F10" s="505"/>
      <c r="G10" s="503"/>
      <c r="H10" s="506"/>
      <c r="I10" s="505"/>
      <c r="J10" s="503"/>
      <c r="K10" s="506"/>
      <c r="L10" s="505"/>
      <c r="M10" s="503"/>
      <c r="N10" s="506"/>
      <c r="O10" s="505"/>
      <c r="P10" s="503"/>
      <c r="Q10" s="506"/>
      <c r="R10" s="505"/>
      <c r="S10" s="503"/>
      <c r="T10" s="506"/>
      <c r="U10" s="505"/>
      <c r="V10" s="503"/>
      <c r="W10" s="506"/>
      <c r="X10" s="505"/>
      <c r="Y10" s="503"/>
      <c r="Z10" s="506"/>
      <c r="AA10" s="505"/>
      <c r="AB10" s="503"/>
      <c r="AC10" s="506"/>
      <c r="AD10" s="505"/>
      <c r="AE10" s="503"/>
      <c r="AF10" s="506"/>
      <c r="AG10" s="505"/>
      <c r="AH10" s="503"/>
      <c r="AI10" s="506"/>
      <c r="AJ10" s="505"/>
      <c r="AK10" s="503"/>
      <c r="AL10" s="506"/>
      <c r="AM10" s="505"/>
      <c r="AN10" s="503"/>
      <c r="AO10" s="506"/>
      <c r="AP10" s="38"/>
      <c r="AQ10" s="38"/>
      <c r="AR10" s="38"/>
      <c r="AS10" s="38"/>
      <c r="AT10" s="38"/>
      <c r="AU10" s="38"/>
      <c r="AV10" s="38"/>
      <c r="AW10" s="38"/>
      <c r="AX10" s="38"/>
      <c r="AY10" s="38"/>
      <c r="AZ10" s="38"/>
      <c r="BA10" s="38"/>
      <c r="BB10" s="38"/>
      <c r="BC10" s="38"/>
      <c r="BD10" s="38"/>
      <c r="BE10" s="38"/>
      <c r="BF10" s="38"/>
      <c r="BG10" s="38"/>
      <c r="BH10" s="38"/>
      <c r="BI10" s="38"/>
    </row>
    <row r="11" spans="1:61" ht="20.399999999999999">
      <c r="A11" s="36" t="str">
        <f t="shared" si="0"/>
        <v>Véhicules neufsSprinter</v>
      </c>
      <c r="B11" s="41" t="s">
        <v>95</v>
      </c>
      <c r="C11" s="505"/>
      <c r="D11" s="503"/>
      <c r="E11" s="506"/>
      <c r="F11" s="505"/>
      <c r="G11" s="503"/>
      <c r="H11" s="506"/>
      <c r="I11" s="505"/>
      <c r="J11" s="503"/>
      <c r="K11" s="506"/>
      <c r="L11" s="505"/>
      <c r="M11" s="503"/>
      <c r="N11" s="506"/>
      <c r="O11" s="505"/>
      <c r="P11" s="503"/>
      <c r="Q11" s="506"/>
      <c r="R11" s="505"/>
      <c r="S11" s="503"/>
      <c r="T11" s="506"/>
      <c r="U11" s="505"/>
      <c r="V11" s="503"/>
      <c r="W11" s="506"/>
      <c r="X11" s="505"/>
      <c r="Y11" s="503"/>
      <c r="Z11" s="506"/>
      <c r="AA11" s="505"/>
      <c r="AB11" s="503"/>
      <c r="AC11" s="506"/>
      <c r="AD11" s="505"/>
      <c r="AE11" s="503"/>
      <c r="AF11" s="506"/>
      <c r="AG11" s="505"/>
      <c r="AH11" s="503"/>
      <c r="AI11" s="506"/>
      <c r="AJ11" s="505"/>
      <c r="AK11" s="503"/>
      <c r="AL11" s="506"/>
      <c r="AM11" s="505"/>
      <c r="AN11" s="503"/>
      <c r="AO11" s="506"/>
      <c r="AP11" s="38"/>
      <c r="AQ11" s="38"/>
      <c r="AR11" s="38"/>
      <c r="AS11" s="38"/>
      <c r="AT11" s="38"/>
      <c r="AU11" s="38"/>
      <c r="AV11" s="38"/>
      <c r="AW11" s="38"/>
      <c r="AX11" s="38"/>
      <c r="AY11" s="38"/>
      <c r="AZ11" s="38"/>
      <c r="BA11" s="38"/>
      <c r="BB11" s="38"/>
      <c r="BC11" s="38"/>
      <c r="BD11" s="38"/>
      <c r="BE11" s="38"/>
      <c r="BF11" s="38"/>
      <c r="BG11" s="38"/>
      <c r="BH11" s="38"/>
      <c r="BI11" s="38"/>
    </row>
    <row r="12" spans="1:61" ht="20.399999999999999">
      <c r="A12" s="36" t="str">
        <f t="shared" si="0"/>
        <v>Véhicules neufsMoto détail</v>
      </c>
      <c r="B12" s="41" t="s">
        <v>96</v>
      </c>
      <c r="C12" s="505"/>
      <c r="D12" s="503"/>
      <c r="E12" s="506"/>
      <c r="F12" s="505"/>
      <c r="G12" s="503"/>
      <c r="H12" s="506"/>
      <c r="I12" s="505"/>
      <c r="J12" s="503"/>
      <c r="K12" s="506"/>
      <c r="L12" s="505"/>
      <c r="M12" s="503"/>
      <c r="N12" s="506"/>
      <c r="O12" s="505"/>
      <c r="P12" s="503"/>
      <c r="Q12" s="506"/>
      <c r="R12" s="505"/>
      <c r="S12" s="503"/>
      <c r="T12" s="506"/>
      <c r="U12" s="505"/>
      <c r="V12" s="503"/>
      <c r="W12" s="506"/>
      <c r="X12" s="505"/>
      <c r="Y12" s="503"/>
      <c r="Z12" s="506"/>
      <c r="AA12" s="505"/>
      <c r="AB12" s="503"/>
      <c r="AC12" s="506"/>
      <c r="AD12" s="505"/>
      <c r="AE12" s="503"/>
      <c r="AF12" s="506"/>
      <c r="AG12" s="505"/>
      <c r="AH12" s="503"/>
      <c r="AI12" s="506"/>
      <c r="AJ12" s="505"/>
      <c r="AK12" s="503"/>
      <c r="AL12" s="506"/>
      <c r="AM12" s="505"/>
      <c r="AN12" s="503"/>
      <c r="AO12" s="506"/>
      <c r="AP12" s="38"/>
      <c r="AQ12" s="38"/>
      <c r="AR12" s="38"/>
      <c r="AS12" s="38"/>
      <c r="AT12" s="38"/>
      <c r="AU12" s="38"/>
      <c r="AV12" s="38"/>
      <c r="AW12" s="38"/>
      <c r="AX12" s="38"/>
      <c r="AY12" s="38"/>
      <c r="AZ12" s="38"/>
      <c r="BA12" s="38"/>
      <c r="BB12" s="38"/>
      <c r="BC12" s="38"/>
      <c r="BD12" s="38"/>
      <c r="BE12" s="38"/>
      <c r="BF12" s="38"/>
      <c r="BG12" s="38"/>
      <c r="BH12" s="38"/>
      <c r="BI12" s="38"/>
    </row>
    <row r="13" spans="1:61" ht="20.399999999999999">
      <c r="A13" s="36" t="str">
        <f t="shared" si="0"/>
        <v>Véhicules neufs[...]</v>
      </c>
      <c r="B13" s="41" t="s">
        <v>55</v>
      </c>
      <c r="C13" s="502"/>
      <c r="D13" s="503"/>
      <c r="E13" s="504"/>
      <c r="F13" s="502"/>
      <c r="G13" s="503"/>
      <c r="H13" s="504"/>
      <c r="I13" s="502"/>
      <c r="J13" s="503"/>
      <c r="K13" s="504"/>
      <c r="L13" s="502"/>
      <c r="M13" s="503"/>
      <c r="N13" s="504"/>
      <c r="O13" s="502"/>
      <c r="P13" s="503"/>
      <c r="Q13" s="504"/>
      <c r="R13" s="502"/>
      <c r="S13" s="503"/>
      <c r="T13" s="504"/>
      <c r="U13" s="502"/>
      <c r="V13" s="503"/>
      <c r="W13" s="504"/>
      <c r="X13" s="502"/>
      <c r="Y13" s="503"/>
      <c r="Z13" s="504"/>
      <c r="AA13" s="502"/>
      <c r="AB13" s="503"/>
      <c r="AC13" s="504"/>
      <c r="AD13" s="502"/>
      <c r="AE13" s="503"/>
      <c r="AF13" s="504"/>
      <c r="AG13" s="502"/>
      <c r="AH13" s="503"/>
      <c r="AI13" s="504"/>
      <c r="AJ13" s="502"/>
      <c r="AK13" s="503"/>
      <c r="AL13" s="504"/>
      <c r="AM13" s="502"/>
      <c r="AN13" s="503"/>
      <c r="AO13" s="504"/>
      <c r="AP13" s="38"/>
      <c r="AQ13" s="38"/>
      <c r="AR13" s="38"/>
      <c r="AS13" s="38"/>
      <c r="AT13" s="38"/>
      <c r="AU13" s="38"/>
      <c r="AV13" s="38"/>
      <c r="AW13" s="38"/>
      <c r="AX13" s="38"/>
      <c r="AY13" s="38"/>
      <c r="AZ13" s="38"/>
      <c r="BA13" s="38"/>
      <c r="BB13" s="38"/>
      <c r="BC13" s="38"/>
      <c r="BD13" s="38"/>
      <c r="BE13" s="38"/>
      <c r="BF13" s="38"/>
      <c r="BG13" s="38"/>
      <c r="BH13" s="38"/>
      <c r="BI13" s="38"/>
    </row>
    <row r="14" spans="1:61" ht="20.399999999999999">
      <c r="A14" s="36" t="str">
        <f t="shared" si="0"/>
        <v>Véhicules neufs[...]</v>
      </c>
      <c r="B14" s="41" t="s">
        <v>55</v>
      </c>
      <c r="C14" s="502"/>
      <c r="D14" s="503"/>
      <c r="E14" s="504"/>
      <c r="F14" s="502"/>
      <c r="G14" s="503"/>
      <c r="H14" s="504"/>
      <c r="I14" s="502"/>
      <c r="J14" s="503"/>
      <c r="K14" s="504"/>
      <c r="L14" s="502"/>
      <c r="M14" s="503"/>
      <c r="N14" s="504"/>
      <c r="O14" s="502"/>
      <c r="P14" s="503"/>
      <c r="Q14" s="504"/>
      <c r="R14" s="502"/>
      <c r="S14" s="503"/>
      <c r="T14" s="504"/>
      <c r="U14" s="502"/>
      <c r="V14" s="503"/>
      <c r="W14" s="504"/>
      <c r="X14" s="502"/>
      <c r="Y14" s="503"/>
      <c r="Z14" s="504"/>
      <c r="AA14" s="502"/>
      <c r="AB14" s="503"/>
      <c r="AC14" s="504"/>
      <c r="AD14" s="502"/>
      <c r="AE14" s="503"/>
      <c r="AF14" s="504"/>
      <c r="AG14" s="502"/>
      <c r="AH14" s="503"/>
      <c r="AI14" s="504"/>
      <c r="AJ14" s="502"/>
      <c r="AK14" s="503"/>
      <c r="AL14" s="504"/>
      <c r="AM14" s="502"/>
      <c r="AN14" s="503"/>
      <c r="AO14" s="504"/>
      <c r="AP14" s="38"/>
      <c r="AQ14" s="38"/>
      <c r="AR14" s="38"/>
      <c r="AS14" s="38"/>
      <c r="AT14" s="38"/>
      <c r="AU14" s="38"/>
      <c r="AV14" s="38"/>
      <c r="AW14" s="38"/>
      <c r="AX14" s="38"/>
      <c r="AY14" s="38"/>
      <c r="AZ14" s="38"/>
      <c r="BA14" s="38"/>
      <c r="BB14" s="38"/>
      <c r="BC14" s="38"/>
      <c r="BD14" s="38"/>
      <c r="BE14" s="38"/>
      <c r="BF14" s="38"/>
      <c r="BG14" s="38"/>
      <c r="BH14" s="38"/>
      <c r="BI14" s="38"/>
    </row>
    <row r="15" spans="1:61" ht="20.399999999999999">
      <c r="A15" s="36" t="str">
        <f t="shared" si="0"/>
        <v>Véhicules neufs[...]</v>
      </c>
      <c r="B15" s="41" t="s">
        <v>55</v>
      </c>
      <c r="C15" s="502"/>
      <c r="D15" s="503"/>
      <c r="E15" s="504"/>
      <c r="F15" s="502"/>
      <c r="G15" s="503"/>
      <c r="H15" s="504"/>
      <c r="I15" s="502"/>
      <c r="J15" s="503"/>
      <c r="K15" s="504"/>
      <c r="L15" s="502"/>
      <c r="M15" s="503"/>
      <c r="N15" s="504"/>
      <c r="O15" s="502"/>
      <c r="P15" s="503"/>
      <c r="Q15" s="504"/>
      <c r="R15" s="502"/>
      <c r="S15" s="503"/>
      <c r="T15" s="504"/>
      <c r="U15" s="502"/>
      <c r="V15" s="503"/>
      <c r="W15" s="504"/>
      <c r="X15" s="502"/>
      <c r="Y15" s="503"/>
      <c r="Z15" s="504"/>
      <c r="AA15" s="502"/>
      <c r="AB15" s="503"/>
      <c r="AC15" s="504"/>
      <c r="AD15" s="502"/>
      <c r="AE15" s="503"/>
      <c r="AF15" s="504"/>
      <c r="AG15" s="502"/>
      <c r="AH15" s="503"/>
      <c r="AI15" s="504"/>
      <c r="AJ15" s="502"/>
      <c r="AK15" s="503"/>
      <c r="AL15" s="504"/>
      <c r="AM15" s="502"/>
      <c r="AN15" s="503"/>
      <c r="AO15" s="504"/>
      <c r="AP15" s="38"/>
      <c r="AQ15" s="38"/>
      <c r="AR15" s="38"/>
      <c r="AS15" s="38"/>
      <c r="AT15" s="38"/>
      <c r="AU15" s="38"/>
      <c r="AV15" s="38"/>
      <c r="AW15" s="38"/>
      <c r="AX15" s="38"/>
      <c r="AY15" s="38"/>
      <c r="AZ15" s="38"/>
      <c r="BA15" s="38"/>
      <c r="BB15" s="38"/>
      <c r="BC15" s="38"/>
      <c r="BD15" s="38"/>
      <c r="BE15" s="38"/>
      <c r="BF15" s="38"/>
      <c r="BG15" s="38"/>
      <c r="BH15" s="38"/>
      <c r="BI15" s="38"/>
    </row>
    <row r="16" spans="1:61" ht="21">
      <c r="A16" s="36" t="str">
        <f t="shared" si="0"/>
        <v>Véhicules neufsTotal Neufs</v>
      </c>
      <c r="B16" s="42" t="s">
        <v>97</v>
      </c>
      <c r="C16" s="761"/>
      <c r="D16" s="762"/>
      <c r="E16" s="763"/>
      <c r="F16" s="761"/>
      <c r="G16" s="762"/>
      <c r="H16" s="763"/>
      <c r="I16" s="761"/>
      <c r="J16" s="762"/>
      <c r="K16" s="763"/>
      <c r="L16" s="761"/>
      <c r="M16" s="762"/>
      <c r="N16" s="763"/>
      <c r="O16" s="761"/>
      <c r="P16" s="762"/>
      <c r="Q16" s="763"/>
      <c r="R16" s="761"/>
      <c r="S16" s="762"/>
      <c r="T16" s="763"/>
      <c r="U16" s="761"/>
      <c r="V16" s="762"/>
      <c r="W16" s="763"/>
      <c r="X16" s="761"/>
      <c r="Y16" s="762"/>
      <c r="Z16" s="763"/>
      <c r="AA16" s="761"/>
      <c r="AB16" s="762"/>
      <c r="AC16" s="763"/>
      <c r="AD16" s="761"/>
      <c r="AE16" s="762"/>
      <c r="AF16" s="763"/>
      <c r="AG16" s="761"/>
      <c r="AH16" s="762"/>
      <c r="AI16" s="763"/>
      <c r="AJ16" s="761"/>
      <c r="AK16" s="762"/>
      <c r="AL16" s="763"/>
      <c r="AM16" s="761"/>
      <c r="AN16" s="762"/>
      <c r="AO16" s="763"/>
      <c r="AP16" s="38"/>
      <c r="AQ16" s="38"/>
      <c r="AR16" s="38"/>
      <c r="AS16" s="38"/>
      <c r="AT16" s="38"/>
      <c r="AU16" s="38"/>
      <c r="AV16" s="38"/>
      <c r="AW16" s="38"/>
      <c r="AX16" s="38"/>
      <c r="AY16" s="38"/>
      <c r="AZ16" s="38"/>
      <c r="BA16" s="38"/>
      <c r="BB16" s="38"/>
      <c r="BC16" s="38"/>
      <c r="BD16" s="38"/>
      <c r="BE16" s="38"/>
      <c r="BF16" s="38"/>
      <c r="BG16" s="38"/>
      <c r="BH16" s="38"/>
      <c r="BI16" s="38"/>
    </row>
    <row r="17" spans="1:61" ht="20.399999999999999">
      <c r="A17" s="36" t="str">
        <f t="shared" si="0"/>
        <v>Véhicules neufs</v>
      </c>
      <c r="B17" s="41"/>
      <c r="C17" s="507"/>
      <c r="D17" s="503"/>
      <c r="E17" s="508"/>
      <c r="F17" s="507"/>
      <c r="G17" s="503"/>
      <c r="H17" s="508"/>
      <c r="I17" s="507"/>
      <c r="J17" s="503"/>
      <c r="K17" s="508"/>
      <c r="L17" s="507"/>
      <c r="M17" s="503"/>
      <c r="N17" s="508"/>
      <c r="O17" s="507"/>
      <c r="P17" s="503"/>
      <c r="Q17" s="508"/>
      <c r="R17" s="507"/>
      <c r="S17" s="503"/>
      <c r="T17" s="508"/>
      <c r="U17" s="507"/>
      <c r="V17" s="503"/>
      <c r="W17" s="508"/>
      <c r="X17" s="507"/>
      <c r="Y17" s="503"/>
      <c r="Z17" s="508"/>
      <c r="AA17" s="507"/>
      <c r="AB17" s="503"/>
      <c r="AC17" s="508"/>
      <c r="AD17" s="507"/>
      <c r="AE17" s="503"/>
      <c r="AF17" s="508"/>
      <c r="AG17" s="507"/>
      <c r="AH17" s="503"/>
      <c r="AI17" s="508"/>
      <c r="AJ17" s="507"/>
      <c r="AK17" s="503"/>
      <c r="AL17" s="508"/>
      <c r="AM17" s="507"/>
      <c r="AN17" s="503"/>
      <c r="AO17" s="508"/>
      <c r="AP17" s="38"/>
      <c r="AQ17" s="38"/>
      <c r="AR17" s="38"/>
      <c r="AS17" s="38"/>
      <c r="AT17" s="38"/>
      <c r="AU17" s="38"/>
      <c r="AV17" s="38"/>
      <c r="AW17" s="38"/>
      <c r="AX17" s="38"/>
      <c r="AY17" s="38"/>
      <c r="AZ17" s="38"/>
      <c r="BA17" s="38"/>
      <c r="BB17" s="38"/>
      <c r="BC17" s="38"/>
      <c r="BD17" s="38"/>
      <c r="BE17" s="38"/>
      <c r="BF17" s="38"/>
      <c r="BG17" s="38"/>
      <c r="BH17" s="38"/>
      <c r="BI17" s="38"/>
    </row>
    <row r="18" spans="1:61" ht="21">
      <c r="A18" s="36" t="str">
        <f t="shared" si="0"/>
        <v>Véhicules neufsEx-Démos et courtoisies</v>
      </c>
      <c r="B18" s="43" t="s">
        <v>98</v>
      </c>
      <c r="C18" s="512"/>
      <c r="D18" s="510"/>
      <c r="E18" s="513"/>
      <c r="F18" s="512"/>
      <c r="G18" s="510"/>
      <c r="H18" s="513"/>
      <c r="I18" s="512"/>
      <c r="J18" s="510"/>
      <c r="K18" s="513"/>
      <c r="L18" s="512"/>
      <c r="M18" s="510"/>
      <c r="N18" s="513"/>
      <c r="O18" s="512"/>
      <c r="P18" s="510"/>
      <c r="Q18" s="513"/>
      <c r="R18" s="512"/>
      <c r="S18" s="510"/>
      <c r="T18" s="513"/>
      <c r="U18" s="512"/>
      <c r="V18" s="510"/>
      <c r="W18" s="513"/>
      <c r="X18" s="512"/>
      <c r="Y18" s="510"/>
      <c r="Z18" s="513"/>
      <c r="AA18" s="512"/>
      <c r="AB18" s="510"/>
      <c r="AC18" s="513"/>
      <c r="AD18" s="512"/>
      <c r="AE18" s="510"/>
      <c r="AF18" s="513"/>
      <c r="AG18" s="512"/>
      <c r="AH18" s="510"/>
      <c r="AI18" s="513"/>
      <c r="AJ18" s="512"/>
      <c r="AK18" s="510"/>
      <c r="AL18" s="513"/>
      <c r="AM18" s="512"/>
      <c r="AN18" s="510"/>
      <c r="AO18" s="513"/>
      <c r="AP18" s="38"/>
      <c r="AQ18" s="38"/>
      <c r="AR18" s="38"/>
      <c r="AS18" s="38"/>
      <c r="AT18" s="38"/>
      <c r="AU18" s="38"/>
      <c r="AV18" s="38"/>
      <c r="AW18" s="38"/>
      <c r="AX18" s="38"/>
      <c r="AY18" s="38"/>
      <c r="AZ18" s="38"/>
      <c r="BA18" s="38"/>
      <c r="BB18" s="38"/>
      <c r="BC18" s="38"/>
      <c r="BD18" s="38"/>
      <c r="BE18" s="38"/>
      <c r="BF18" s="38"/>
      <c r="BG18" s="38"/>
      <c r="BH18" s="38"/>
      <c r="BI18" s="38"/>
    </row>
    <row r="19" spans="1:61" ht="20.399999999999999">
      <c r="A19" s="36" t="str">
        <f t="shared" si="0"/>
        <v>Véhicules neufs</v>
      </c>
      <c r="B19" s="41"/>
      <c r="C19" s="507"/>
      <c r="D19" s="503"/>
      <c r="E19" s="508"/>
      <c r="F19" s="507"/>
      <c r="G19" s="503"/>
      <c r="H19" s="508"/>
      <c r="I19" s="507"/>
      <c r="J19" s="503"/>
      <c r="K19" s="508"/>
      <c r="L19" s="507"/>
      <c r="M19" s="503"/>
      <c r="N19" s="508"/>
      <c r="O19" s="507"/>
      <c r="P19" s="503"/>
      <c r="Q19" s="508"/>
      <c r="R19" s="507"/>
      <c r="S19" s="503"/>
      <c r="T19" s="508"/>
      <c r="U19" s="507"/>
      <c r="V19" s="503"/>
      <c r="W19" s="508"/>
      <c r="X19" s="507"/>
      <c r="Y19" s="503"/>
      <c r="Z19" s="508"/>
      <c r="AA19" s="507"/>
      <c r="AB19" s="503"/>
      <c r="AC19" s="508"/>
      <c r="AD19" s="507"/>
      <c r="AE19" s="503"/>
      <c r="AF19" s="508"/>
      <c r="AG19" s="507"/>
      <c r="AH19" s="503"/>
      <c r="AI19" s="508"/>
      <c r="AJ19" s="507"/>
      <c r="AK19" s="503"/>
      <c r="AL19" s="508"/>
      <c r="AM19" s="507"/>
      <c r="AN19" s="503"/>
      <c r="AO19" s="508"/>
      <c r="AP19" s="38"/>
      <c r="AQ19" s="38"/>
      <c r="AR19" s="38"/>
      <c r="AS19" s="38"/>
      <c r="AT19" s="38"/>
      <c r="AU19" s="38"/>
      <c r="AV19" s="38"/>
      <c r="AW19" s="38"/>
      <c r="AX19" s="38"/>
      <c r="AY19" s="38"/>
      <c r="AZ19" s="38"/>
      <c r="BA19" s="38"/>
      <c r="BB19" s="38"/>
      <c r="BC19" s="38"/>
      <c r="BD19" s="38"/>
      <c r="BE19" s="38"/>
      <c r="BF19" s="38"/>
      <c r="BG19" s="38"/>
      <c r="BH19" s="38"/>
      <c r="BI19" s="38"/>
    </row>
    <row r="20" spans="1:61" ht="21">
      <c r="A20" s="36" t="str">
        <f t="shared" si="0"/>
        <v>Véhicules neufsFlottes</v>
      </c>
      <c r="B20" s="44" t="s">
        <v>99</v>
      </c>
      <c r="C20" s="505"/>
      <c r="D20" s="503"/>
      <c r="E20" s="506"/>
      <c r="F20" s="505"/>
      <c r="G20" s="503"/>
      <c r="H20" s="506"/>
      <c r="I20" s="505"/>
      <c r="J20" s="503"/>
      <c r="K20" s="506"/>
      <c r="L20" s="505"/>
      <c r="M20" s="503"/>
      <c r="N20" s="506"/>
      <c r="O20" s="505"/>
      <c r="P20" s="503"/>
      <c r="Q20" s="506"/>
      <c r="R20" s="505"/>
      <c r="S20" s="503"/>
      <c r="T20" s="506"/>
      <c r="U20" s="505"/>
      <c r="V20" s="503"/>
      <c r="W20" s="506"/>
      <c r="X20" s="505"/>
      <c r="Y20" s="503"/>
      <c r="Z20" s="506"/>
      <c r="AA20" s="505"/>
      <c r="AB20" s="503"/>
      <c r="AC20" s="506"/>
      <c r="AD20" s="505"/>
      <c r="AE20" s="503"/>
      <c r="AF20" s="506"/>
      <c r="AG20" s="505"/>
      <c r="AH20" s="510"/>
      <c r="AI20" s="506"/>
      <c r="AJ20" s="505"/>
      <c r="AK20" s="510"/>
      <c r="AL20" s="506"/>
      <c r="AM20" s="505"/>
      <c r="AN20" s="510"/>
      <c r="AO20" s="506"/>
      <c r="AP20" s="38"/>
      <c r="AQ20" s="38"/>
      <c r="AR20" s="38"/>
      <c r="AS20" s="38"/>
      <c r="AT20" s="38"/>
      <c r="AU20" s="38"/>
      <c r="AV20" s="38"/>
      <c r="AW20" s="38"/>
      <c r="AX20" s="38"/>
      <c r="AY20" s="38"/>
      <c r="AZ20" s="38"/>
      <c r="BA20" s="38"/>
      <c r="BB20" s="38"/>
      <c r="BC20" s="38"/>
      <c r="BD20" s="38"/>
      <c r="BE20" s="38"/>
      <c r="BF20" s="38"/>
      <c r="BG20" s="38"/>
      <c r="BH20" s="38"/>
      <c r="BI20" s="38"/>
    </row>
    <row r="21" spans="1:61" ht="15.75" customHeight="1">
      <c r="A21" s="36" t="str">
        <f t="shared" si="0"/>
        <v>Véhicules neufs</v>
      </c>
      <c r="B21" s="42"/>
      <c r="C21" s="765"/>
      <c r="D21" s="766"/>
      <c r="E21" s="767"/>
      <c r="F21" s="765"/>
      <c r="G21" s="766"/>
      <c r="H21" s="767"/>
      <c r="I21" s="765"/>
      <c r="J21" s="766"/>
      <c r="K21" s="767"/>
      <c r="L21" s="765"/>
      <c r="M21" s="766"/>
      <c r="N21" s="767"/>
      <c r="O21" s="765"/>
      <c r="P21" s="766"/>
      <c r="Q21" s="767"/>
      <c r="R21" s="765"/>
      <c r="S21" s="766"/>
      <c r="T21" s="767"/>
      <c r="U21" s="765"/>
      <c r="V21" s="766"/>
      <c r="W21" s="767"/>
      <c r="X21" s="765"/>
      <c r="Y21" s="766"/>
      <c r="Z21" s="767"/>
      <c r="AA21" s="765"/>
      <c r="AB21" s="766"/>
      <c r="AC21" s="767"/>
      <c r="AD21" s="765"/>
      <c r="AE21" s="766"/>
      <c r="AF21" s="767"/>
      <c r="AG21" s="765"/>
      <c r="AH21" s="766"/>
      <c r="AI21" s="767"/>
      <c r="AJ21" s="765"/>
      <c r="AK21" s="766"/>
      <c r="AL21" s="767"/>
      <c r="AM21" s="765"/>
      <c r="AN21" s="766"/>
      <c r="AO21" s="767"/>
      <c r="AP21" s="38"/>
      <c r="AQ21" s="38"/>
      <c r="AR21" s="38"/>
      <c r="AS21" s="38"/>
      <c r="AT21" s="38"/>
      <c r="AU21" s="38"/>
      <c r="AV21" s="38"/>
      <c r="AW21" s="38"/>
      <c r="AX21" s="38"/>
      <c r="AY21" s="38"/>
      <c r="AZ21" s="38"/>
      <c r="BA21" s="38"/>
      <c r="BB21" s="38"/>
      <c r="BC21" s="38"/>
      <c r="BD21" s="38"/>
      <c r="BE21" s="38"/>
      <c r="BF21" s="38"/>
      <c r="BG21" s="38"/>
      <c r="BH21" s="38"/>
      <c r="BI21" s="38"/>
    </row>
    <row r="22" spans="1:61" ht="15.75" customHeight="1">
      <c r="A22" s="36" t="str">
        <f t="shared" si="0"/>
        <v>Véhicules neufsRachat bail</v>
      </c>
      <c r="B22" s="43" t="s">
        <v>100</v>
      </c>
      <c r="C22" s="502"/>
      <c r="D22" s="503"/>
      <c r="E22" s="506"/>
      <c r="F22" s="502"/>
      <c r="G22" s="503"/>
      <c r="H22" s="506"/>
      <c r="I22" s="502"/>
      <c r="J22" s="503"/>
      <c r="K22" s="506"/>
      <c r="L22" s="502"/>
      <c r="M22" s="503"/>
      <c r="N22" s="506"/>
      <c r="O22" s="502"/>
      <c r="P22" s="503"/>
      <c r="Q22" s="506"/>
      <c r="R22" s="502"/>
      <c r="S22" s="503"/>
      <c r="T22" s="506"/>
      <c r="U22" s="502"/>
      <c r="V22" s="503"/>
      <c r="W22" s="506"/>
      <c r="X22" s="502"/>
      <c r="Y22" s="503"/>
      <c r="Z22" s="506"/>
      <c r="AA22" s="502"/>
      <c r="AB22" s="503"/>
      <c r="AC22" s="506"/>
      <c r="AD22" s="502"/>
      <c r="AE22" s="503"/>
      <c r="AF22" s="506"/>
      <c r="AG22" s="502"/>
      <c r="AH22" s="503"/>
      <c r="AI22" s="506"/>
      <c r="AJ22" s="502"/>
      <c r="AK22" s="503"/>
      <c r="AL22" s="506"/>
      <c r="AM22" s="502"/>
      <c r="AN22" s="503"/>
      <c r="AO22" s="506"/>
      <c r="AP22" s="38"/>
      <c r="AQ22" s="38"/>
      <c r="AR22" s="38"/>
      <c r="AS22" s="38"/>
      <c r="AT22" s="38"/>
      <c r="AU22" s="38"/>
      <c r="AV22" s="38"/>
      <c r="AW22" s="38"/>
      <c r="AX22" s="38"/>
      <c r="AY22" s="38"/>
      <c r="AZ22" s="38"/>
      <c r="BA22" s="38"/>
      <c r="BB22" s="38"/>
      <c r="BC22" s="38"/>
      <c r="BD22" s="38"/>
      <c r="BE22" s="38"/>
      <c r="BF22" s="38"/>
      <c r="BG22" s="38"/>
      <c r="BH22" s="38"/>
      <c r="BI22" s="38"/>
    </row>
    <row r="23" spans="1:61" ht="15.75" customHeight="1">
      <c r="A23" s="36" t="str">
        <f t="shared" si="0"/>
        <v>Véhicules neufs</v>
      </c>
      <c r="B23" s="42"/>
      <c r="C23" s="765"/>
      <c r="D23" s="766"/>
      <c r="E23" s="767"/>
      <c r="F23" s="765"/>
      <c r="G23" s="766"/>
      <c r="H23" s="767"/>
      <c r="I23" s="765"/>
      <c r="J23" s="766"/>
      <c r="K23" s="767"/>
      <c r="L23" s="765"/>
      <c r="M23" s="766"/>
      <c r="N23" s="767"/>
      <c r="O23" s="765"/>
      <c r="P23" s="766"/>
      <c r="Q23" s="767"/>
      <c r="R23" s="765"/>
      <c r="S23" s="766"/>
      <c r="T23" s="767"/>
      <c r="U23" s="765"/>
      <c r="V23" s="766"/>
      <c r="W23" s="767"/>
      <c r="X23" s="765"/>
      <c r="Y23" s="766"/>
      <c r="Z23" s="767"/>
      <c r="AA23" s="765"/>
      <c r="AB23" s="766"/>
      <c r="AC23" s="767"/>
      <c r="AD23" s="765"/>
      <c r="AE23" s="766"/>
      <c r="AF23" s="767"/>
      <c r="AG23" s="765"/>
      <c r="AH23" s="766"/>
      <c r="AI23" s="767"/>
      <c r="AJ23" s="765"/>
      <c r="AK23" s="766"/>
      <c r="AL23" s="767"/>
      <c r="AM23" s="765"/>
      <c r="AN23" s="766"/>
      <c r="AO23" s="767"/>
      <c r="AP23" s="38"/>
      <c r="AQ23" s="38"/>
      <c r="AR23" s="38"/>
      <c r="AS23" s="38"/>
      <c r="AT23" s="38"/>
      <c r="AU23" s="38"/>
      <c r="AV23" s="38"/>
      <c r="AW23" s="38"/>
      <c r="AX23" s="38"/>
      <c r="AY23" s="38"/>
      <c r="AZ23" s="38"/>
      <c r="BA23" s="38"/>
      <c r="BB23" s="38"/>
      <c r="BC23" s="38"/>
      <c r="BD23" s="38"/>
      <c r="BE23" s="38"/>
      <c r="BF23" s="38"/>
      <c r="BG23" s="38"/>
      <c r="BH23" s="38"/>
      <c r="BI23" s="38"/>
    </row>
    <row r="24" spans="1:61" ht="15.75" customHeight="1">
      <c r="A24" s="36" t="str">
        <f t="shared" si="0"/>
        <v>Véhicules neufsRev. Finances</v>
      </c>
      <c r="B24" s="41" t="s">
        <v>101</v>
      </c>
      <c r="C24" s="505"/>
      <c r="D24" s="503"/>
      <c r="E24" s="506"/>
      <c r="F24" s="505"/>
      <c r="G24" s="503"/>
      <c r="H24" s="506"/>
      <c r="I24" s="505"/>
      <c r="J24" s="503"/>
      <c r="K24" s="506"/>
      <c r="L24" s="505"/>
      <c r="M24" s="503"/>
      <c r="N24" s="506"/>
      <c r="O24" s="505"/>
      <c r="P24" s="503"/>
      <c r="Q24" s="506"/>
      <c r="R24" s="505"/>
      <c r="S24" s="503"/>
      <c r="T24" s="506"/>
      <c r="U24" s="505"/>
      <c r="V24" s="503"/>
      <c r="W24" s="506"/>
      <c r="X24" s="505"/>
      <c r="Y24" s="503"/>
      <c r="Z24" s="506"/>
      <c r="AA24" s="505"/>
      <c r="AB24" s="503"/>
      <c r="AC24" s="506"/>
      <c r="AD24" s="505"/>
      <c r="AE24" s="503"/>
      <c r="AF24" s="506"/>
      <c r="AG24" s="505"/>
      <c r="AH24" s="503"/>
      <c r="AI24" s="506"/>
      <c r="AJ24" s="505"/>
      <c r="AK24" s="503"/>
      <c r="AL24" s="506"/>
      <c r="AM24" s="505"/>
      <c r="AN24" s="503"/>
      <c r="AO24" s="506"/>
      <c r="AP24" s="38"/>
      <c r="AQ24" s="38"/>
      <c r="AR24" s="38"/>
      <c r="AS24" s="38"/>
      <c r="AT24" s="38"/>
      <c r="AU24" s="38"/>
      <c r="AV24" s="38"/>
      <c r="AW24" s="38"/>
      <c r="AX24" s="38"/>
      <c r="AY24" s="38"/>
      <c r="AZ24" s="38"/>
      <c r="BA24" s="38"/>
      <c r="BB24" s="38"/>
      <c r="BC24" s="38"/>
      <c r="BD24" s="38"/>
      <c r="BE24" s="38"/>
      <c r="BF24" s="38"/>
      <c r="BG24" s="38"/>
      <c r="BH24" s="38"/>
      <c r="BI24" s="38"/>
    </row>
    <row r="25" spans="1:61" ht="15.75" customHeight="1">
      <c r="A25" s="36" t="str">
        <f t="shared" si="0"/>
        <v>Véhicules neufsRev. Protections</v>
      </c>
      <c r="B25" s="41" t="s">
        <v>102</v>
      </c>
      <c r="C25" s="505"/>
      <c r="D25" s="503"/>
      <c r="E25" s="506"/>
      <c r="F25" s="505"/>
      <c r="G25" s="503"/>
      <c r="H25" s="506"/>
      <c r="I25" s="505"/>
      <c r="J25" s="503"/>
      <c r="K25" s="506"/>
      <c r="L25" s="505"/>
      <c r="M25" s="503"/>
      <c r="N25" s="506"/>
      <c r="O25" s="505"/>
      <c r="P25" s="503"/>
      <c r="Q25" s="506"/>
      <c r="R25" s="505"/>
      <c r="S25" s="503"/>
      <c r="T25" s="506"/>
      <c r="U25" s="505"/>
      <c r="V25" s="503"/>
      <c r="W25" s="506"/>
      <c r="X25" s="505"/>
      <c r="Y25" s="503"/>
      <c r="Z25" s="506"/>
      <c r="AA25" s="505"/>
      <c r="AB25" s="503"/>
      <c r="AC25" s="506"/>
      <c r="AD25" s="505"/>
      <c r="AE25" s="503"/>
      <c r="AF25" s="506"/>
      <c r="AG25" s="505"/>
      <c r="AH25" s="503"/>
      <c r="AI25" s="506"/>
      <c r="AJ25" s="505"/>
      <c r="AK25" s="503"/>
      <c r="AL25" s="506"/>
      <c r="AM25" s="505"/>
      <c r="AN25" s="503"/>
      <c r="AO25" s="506"/>
      <c r="AP25" s="38"/>
      <c r="AQ25" s="38"/>
      <c r="AR25" s="38"/>
      <c r="AS25" s="38"/>
      <c r="AT25" s="38"/>
      <c r="AU25" s="38"/>
      <c r="AV25" s="38"/>
      <c r="AW25" s="38"/>
      <c r="AX25" s="38"/>
      <c r="AY25" s="38"/>
      <c r="AZ25" s="38"/>
      <c r="BA25" s="38"/>
      <c r="BB25" s="38"/>
      <c r="BC25" s="38"/>
      <c r="BD25" s="38"/>
      <c r="BE25" s="38"/>
      <c r="BF25" s="38"/>
      <c r="BG25" s="38"/>
      <c r="BH25" s="38"/>
      <c r="BI25" s="38"/>
    </row>
    <row r="26" spans="1:61" ht="15.75" customHeight="1">
      <c r="A26" s="36" t="str">
        <f t="shared" si="0"/>
        <v>Véhicules neufsRev. Autres</v>
      </c>
      <c r="B26" s="41" t="s">
        <v>103</v>
      </c>
      <c r="C26" s="505"/>
      <c r="D26" s="503"/>
      <c r="E26" s="506"/>
      <c r="F26" s="505"/>
      <c r="G26" s="503"/>
      <c r="H26" s="506"/>
      <c r="I26" s="505"/>
      <c r="J26" s="503"/>
      <c r="K26" s="506"/>
      <c r="L26" s="505"/>
      <c r="M26" s="503"/>
      <c r="N26" s="506"/>
      <c r="O26" s="505"/>
      <c r="P26" s="503"/>
      <c r="Q26" s="506"/>
      <c r="R26" s="505"/>
      <c r="S26" s="503"/>
      <c r="T26" s="506"/>
      <c r="U26" s="505"/>
      <c r="V26" s="503"/>
      <c r="W26" s="506"/>
      <c r="X26" s="505"/>
      <c r="Y26" s="503"/>
      <c r="Z26" s="506"/>
      <c r="AA26" s="505"/>
      <c r="AB26" s="503"/>
      <c r="AC26" s="506"/>
      <c r="AD26" s="505"/>
      <c r="AE26" s="503"/>
      <c r="AF26" s="506"/>
      <c r="AG26" s="505"/>
      <c r="AH26" s="503"/>
      <c r="AI26" s="506"/>
      <c r="AJ26" s="505"/>
      <c r="AK26" s="503"/>
      <c r="AL26" s="506"/>
      <c r="AM26" s="505"/>
      <c r="AN26" s="503"/>
      <c r="AO26" s="506"/>
      <c r="AP26" s="38"/>
      <c r="AQ26" s="38"/>
      <c r="AR26" s="38"/>
      <c r="AS26" s="38"/>
      <c r="AT26" s="38"/>
      <c r="AU26" s="38"/>
      <c r="AV26" s="38"/>
      <c r="AW26" s="38"/>
      <c r="AX26" s="38"/>
      <c r="AY26" s="38"/>
      <c r="AZ26" s="38"/>
      <c r="BA26" s="38"/>
      <c r="BB26" s="38"/>
      <c r="BC26" s="38"/>
      <c r="BD26" s="38"/>
      <c r="BE26" s="38"/>
      <c r="BF26" s="38"/>
      <c r="BG26" s="38"/>
      <c r="BH26" s="38"/>
      <c r="BI26" s="38"/>
    </row>
    <row r="27" spans="1:61" ht="15.75" customHeight="1">
      <c r="A27" s="36" t="str">
        <f t="shared" si="0"/>
        <v>Véhicules neufsTotal F&amp;I</v>
      </c>
      <c r="B27" s="42" t="s">
        <v>104</v>
      </c>
      <c r="C27" s="761"/>
      <c r="D27" s="762"/>
      <c r="E27" s="763"/>
      <c r="F27" s="761"/>
      <c r="G27" s="762"/>
      <c r="H27" s="763"/>
      <c r="I27" s="761"/>
      <c r="J27" s="762"/>
      <c r="K27" s="763"/>
      <c r="L27" s="761"/>
      <c r="M27" s="762"/>
      <c r="N27" s="763"/>
      <c r="O27" s="761"/>
      <c r="P27" s="762"/>
      <c r="Q27" s="763"/>
      <c r="R27" s="761"/>
      <c r="S27" s="762"/>
      <c r="T27" s="763"/>
      <c r="U27" s="761"/>
      <c r="V27" s="762"/>
      <c r="W27" s="763"/>
      <c r="X27" s="761"/>
      <c r="Y27" s="762"/>
      <c r="Z27" s="763"/>
      <c r="AA27" s="761"/>
      <c r="AB27" s="762"/>
      <c r="AC27" s="763"/>
      <c r="AD27" s="761"/>
      <c r="AE27" s="762"/>
      <c r="AF27" s="763"/>
      <c r="AG27" s="761"/>
      <c r="AH27" s="762"/>
      <c r="AI27" s="763"/>
      <c r="AJ27" s="761"/>
      <c r="AK27" s="762"/>
      <c r="AL27" s="763"/>
      <c r="AM27" s="761"/>
      <c r="AN27" s="762"/>
      <c r="AO27" s="763"/>
      <c r="AP27" s="38"/>
      <c r="AQ27" s="38"/>
      <c r="AR27" s="38"/>
      <c r="AS27" s="38"/>
      <c r="AT27" s="38"/>
      <c r="AU27" s="38"/>
      <c r="AV27" s="38"/>
      <c r="AW27" s="38"/>
      <c r="AX27" s="38"/>
      <c r="AY27" s="38"/>
      <c r="AZ27" s="38"/>
      <c r="BA27" s="38"/>
      <c r="BB27" s="38"/>
      <c r="BC27" s="38"/>
      <c r="BD27" s="38"/>
      <c r="BE27" s="38"/>
      <c r="BF27" s="38"/>
      <c r="BG27" s="38"/>
      <c r="BH27" s="38"/>
      <c r="BI27" s="38"/>
    </row>
    <row r="28" spans="1:61" ht="15.75" customHeight="1">
      <c r="A28" s="36" t="str">
        <f t="shared" si="0"/>
        <v>Véhicules neufs</v>
      </c>
      <c r="B28" s="41"/>
      <c r="C28" s="507"/>
      <c r="D28" s="514"/>
      <c r="E28" s="515"/>
      <c r="F28" s="507"/>
      <c r="G28" s="514"/>
      <c r="H28" s="515"/>
      <c r="I28" s="507"/>
      <c r="J28" s="514"/>
      <c r="K28" s="515"/>
      <c r="L28" s="507"/>
      <c r="M28" s="514"/>
      <c r="N28" s="515"/>
      <c r="O28" s="507"/>
      <c r="P28" s="514"/>
      <c r="Q28" s="515"/>
      <c r="R28" s="507"/>
      <c r="S28" s="514"/>
      <c r="T28" s="515"/>
      <c r="U28" s="507"/>
      <c r="V28" s="514"/>
      <c r="W28" s="515"/>
      <c r="X28" s="507"/>
      <c r="Y28" s="514"/>
      <c r="Z28" s="515"/>
      <c r="AA28" s="507"/>
      <c r="AB28" s="514"/>
      <c r="AC28" s="515"/>
      <c r="AD28" s="507"/>
      <c r="AE28" s="514"/>
      <c r="AF28" s="515"/>
      <c r="AG28" s="507"/>
      <c r="AH28" s="514"/>
      <c r="AI28" s="515"/>
      <c r="AJ28" s="507"/>
      <c r="AK28" s="514"/>
      <c r="AL28" s="515"/>
      <c r="AM28" s="507"/>
      <c r="AN28" s="514"/>
      <c r="AO28" s="515"/>
      <c r="AP28" s="38"/>
      <c r="AQ28" s="38"/>
      <c r="AR28" s="38"/>
      <c r="AS28" s="38"/>
      <c r="AT28" s="38"/>
      <c r="AU28" s="38"/>
      <c r="AV28" s="38"/>
      <c r="AW28" s="38"/>
      <c r="AX28" s="38"/>
      <c r="AY28" s="38"/>
      <c r="AZ28" s="38"/>
      <c r="BA28" s="38"/>
      <c r="BB28" s="38"/>
      <c r="BC28" s="38"/>
      <c r="BD28" s="38"/>
      <c r="BE28" s="38"/>
      <c r="BF28" s="38"/>
      <c r="BG28" s="38"/>
      <c r="BH28" s="38"/>
      <c r="BI28" s="38"/>
    </row>
    <row r="29" spans="1:61" ht="15.75" customHeight="1" thickBot="1">
      <c r="A29" s="36" t="str">
        <f t="shared" si="0"/>
        <v>Véhicules neufs</v>
      </c>
      <c r="B29" s="41"/>
      <c r="C29" s="507"/>
      <c r="D29" s="514"/>
      <c r="E29" s="508"/>
      <c r="F29" s="507"/>
      <c r="G29" s="514"/>
      <c r="H29" s="508"/>
      <c r="I29" s="507"/>
      <c r="J29" s="514"/>
      <c r="K29" s="508"/>
      <c r="L29" s="507"/>
      <c r="M29" s="514"/>
      <c r="N29" s="508"/>
      <c r="O29" s="507"/>
      <c r="P29" s="514"/>
      <c r="Q29" s="508"/>
      <c r="R29" s="507"/>
      <c r="S29" s="514"/>
      <c r="T29" s="508"/>
      <c r="U29" s="507"/>
      <c r="V29" s="514"/>
      <c r="W29" s="508"/>
      <c r="X29" s="507"/>
      <c r="Y29" s="514"/>
      <c r="Z29" s="508"/>
      <c r="AA29" s="507"/>
      <c r="AB29" s="514"/>
      <c r="AC29" s="508"/>
      <c r="AD29" s="507"/>
      <c r="AE29" s="514"/>
      <c r="AF29" s="508"/>
      <c r="AG29" s="507"/>
      <c r="AH29" s="514"/>
      <c r="AI29" s="508"/>
      <c r="AJ29" s="507"/>
      <c r="AK29" s="514"/>
      <c r="AL29" s="508"/>
      <c r="AM29" s="507"/>
      <c r="AN29" s="514"/>
      <c r="AO29" s="508"/>
      <c r="AP29" s="38"/>
      <c r="AQ29" s="38"/>
      <c r="AR29" s="38"/>
      <c r="AS29" s="38"/>
      <c r="AT29" s="38"/>
      <c r="AU29" s="38"/>
      <c r="AV29" s="38"/>
      <c r="AW29" s="38"/>
      <c r="AX29" s="38"/>
      <c r="AY29" s="38"/>
      <c r="AZ29" s="38"/>
      <c r="BA29" s="38"/>
      <c r="BB29" s="38"/>
      <c r="BC29" s="38"/>
      <c r="BD29" s="38"/>
      <c r="BE29" s="38"/>
      <c r="BF29" s="38"/>
      <c r="BG29" s="38"/>
      <c r="BH29" s="38"/>
      <c r="BI29" s="38"/>
    </row>
    <row r="30" spans="1:61" ht="15.75" customHeight="1" thickTop="1">
      <c r="A30" s="36" t="str">
        <f t="shared" si="0"/>
        <v>Véhicules neufsTotal Dépt. Neufs</v>
      </c>
      <c r="B30" s="46" t="s">
        <v>105</v>
      </c>
      <c r="C30" s="516"/>
      <c r="D30" s="517"/>
      <c r="E30" s="518"/>
      <c r="F30" s="516"/>
      <c r="G30" s="517"/>
      <c r="H30" s="518"/>
      <c r="I30" s="516"/>
      <c r="J30" s="517"/>
      <c r="K30" s="518"/>
      <c r="L30" s="516"/>
      <c r="M30" s="517"/>
      <c r="N30" s="518"/>
      <c r="O30" s="516"/>
      <c r="P30" s="517"/>
      <c r="Q30" s="518"/>
      <c r="R30" s="516"/>
      <c r="S30" s="517"/>
      <c r="T30" s="518"/>
      <c r="U30" s="516"/>
      <c r="V30" s="517"/>
      <c r="W30" s="855"/>
      <c r="X30" s="516"/>
      <c r="Y30" s="517"/>
      <c r="Z30" s="855"/>
      <c r="AA30" s="516"/>
      <c r="AB30" s="517"/>
      <c r="AC30" s="855"/>
      <c r="AD30" s="516"/>
      <c r="AE30" s="517"/>
      <c r="AF30" s="855"/>
      <c r="AG30" s="516"/>
      <c r="AH30" s="517"/>
      <c r="AI30" s="518"/>
      <c r="AJ30" s="516"/>
      <c r="AK30" s="517"/>
      <c r="AL30" s="518"/>
      <c r="AM30" s="516"/>
      <c r="AN30" s="517"/>
      <c r="AO30" s="518"/>
      <c r="AP30" s="38"/>
      <c r="AQ30" s="38"/>
      <c r="AR30" s="38"/>
      <c r="AS30" s="38"/>
      <c r="AT30" s="38"/>
      <c r="AU30" s="38"/>
      <c r="AV30" s="38"/>
      <c r="AW30" s="38"/>
      <c r="AX30" s="38"/>
      <c r="AY30" s="38"/>
      <c r="AZ30" s="38"/>
      <c r="BA30" s="38"/>
      <c r="BB30" s="38"/>
      <c r="BC30" s="38"/>
      <c r="BD30" s="38"/>
      <c r="BE30" s="38"/>
      <c r="BF30" s="38"/>
      <c r="BG30" s="38"/>
      <c r="BH30" s="38"/>
      <c r="BI30" s="38"/>
    </row>
    <row r="31" spans="1:61" ht="15.75" customHeight="1" thickBot="1">
      <c r="A31" s="36" t="str">
        <f t="shared" si="0"/>
        <v>Véhicules neufs</v>
      </c>
      <c r="B31" s="47"/>
      <c r="C31" s="519"/>
      <c r="D31" s="520"/>
      <c r="E31" s="521"/>
      <c r="F31" s="519"/>
      <c r="G31" s="520"/>
      <c r="H31" s="521"/>
      <c r="I31" s="519"/>
      <c r="J31" s="520"/>
      <c r="K31" s="521"/>
      <c r="L31" s="519"/>
      <c r="M31" s="520"/>
      <c r="N31" s="521"/>
      <c r="O31" s="519"/>
      <c r="P31" s="520"/>
      <c r="Q31" s="521"/>
      <c r="R31" s="519"/>
      <c r="S31" s="520"/>
      <c r="T31" s="521"/>
      <c r="U31" s="519"/>
      <c r="V31" s="520"/>
      <c r="W31" s="856"/>
      <c r="X31" s="519"/>
      <c r="Y31" s="520"/>
      <c r="Z31" s="856"/>
      <c r="AA31" s="519"/>
      <c r="AB31" s="520"/>
      <c r="AC31" s="856"/>
      <c r="AD31" s="519"/>
      <c r="AE31" s="520"/>
      <c r="AF31" s="856"/>
      <c r="AG31" s="519"/>
      <c r="AH31" s="520"/>
      <c r="AI31" s="521"/>
      <c r="AJ31" s="519"/>
      <c r="AK31" s="520"/>
      <c r="AL31" s="521"/>
      <c r="AM31" s="519"/>
      <c r="AN31" s="520"/>
      <c r="AO31" s="521"/>
      <c r="AP31" s="38"/>
      <c r="AQ31" s="38"/>
      <c r="AR31" s="38"/>
      <c r="AS31" s="38"/>
      <c r="AT31" s="38"/>
      <c r="AU31" s="38"/>
      <c r="AV31" s="38"/>
      <c r="AW31" s="38"/>
      <c r="AX31" s="38"/>
      <c r="AY31" s="38"/>
      <c r="AZ31" s="38"/>
      <c r="BA31" s="38"/>
      <c r="BB31" s="38"/>
      <c r="BC31" s="38"/>
      <c r="BD31" s="38"/>
      <c r="BE31" s="38"/>
      <c r="BF31" s="38"/>
      <c r="BG31" s="38"/>
      <c r="BH31" s="38"/>
      <c r="BI31" s="38"/>
    </row>
    <row r="32" spans="1:61" ht="15.75" customHeight="1" thickTop="1">
      <c r="A32" s="36" t="str">
        <f t="shared" si="0"/>
        <v>Véhicules neufs</v>
      </c>
      <c r="B32" s="44"/>
      <c r="C32" s="522"/>
      <c r="D32" s="523"/>
      <c r="E32" s="524"/>
      <c r="F32" s="522"/>
      <c r="G32" s="523"/>
      <c r="H32" s="524"/>
      <c r="I32" s="522"/>
      <c r="J32" s="523"/>
      <c r="K32" s="524"/>
      <c r="L32" s="522"/>
      <c r="M32" s="523"/>
      <c r="N32" s="524"/>
      <c r="O32" s="522"/>
      <c r="P32" s="523"/>
      <c r="Q32" s="524"/>
      <c r="R32" s="522"/>
      <c r="S32" s="523"/>
      <c r="T32" s="524"/>
      <c r="U32" s="522"/>
      <c r="V32" s="523"/>
      <c r="W32" s="556"/>
      <c r="X32" s="522"/>
      <c r="Y32" s="523"/>
      <c r="Z32" s="556"/>
      <c r="AA32" s="522"/>
      <c r="AB32" s="523"/>
      <c r="AC32" s="556"/>
      <c r="AD32" s="522"/>
      <c r="AE32" s="523"/>
      <c r="AF32" s="556"/>
      <c r="AG32" s="522"/>
      <c r="AH32" s="523"/>
      <c r="AI32" s="524"/>
      <c r="AJ32" s="522"/>
      <c r="AK32" s="523"/>
      <c r="AL32" s="524"/>
      <c r="AM32" s="522"/>
      <c r="AN32" s="523"/>
      <c r="AO32" s="524"/>
      <c r="AP32" s="38"/>
      <c r="AQ32" s="38"/>
      <c r="AR32" s="38"/>
      <c r="AS32" s="38"/>
      <c r="AT32" s="38"/>
      <c r="AU32" s="38"/>
      <c r="AV32" s="38"/>
      <c r="AW32" s="38"/>
      <c r="AX32" s="38"/>
      <c r="AY32" s="38"/>
      <c r="AZ32" s="38"/>
      <c r="BA32" s="38"/>
      <c r="BB32" s="38"/>
      <c r="BC32" s="38"/>
      <c r="BD32" s="38"/>
      <c r="BE32" s="38"/>
      <c r="BF32" s="38"/>
      <c r="BG32" s="38"/>
      <c r="BH32" s="38"/>
      <c r="BI32" s="38"/>
    </row>
    <row r="33" spans="1:61" ht="15.75" customHeight="1">
      <c r="A33" s="36" t="str">
        <f t="shared" si="0"/>
        <v>Véhicules neufsDEPENSES</v>
      </c>
      <c r="B33" s="49" t="s">
        <v>106</v>
      </c>
      <c r="C33" s="507"/>
      <c r="D33" s="525"/>
      <c r="E33" s="508"/>
      <c r="F33" s="507"/>
      <c r="G33" s="525"/>
      <c r="H33" s="508"/>
      <c r="I33" s="507"/>
      <c r="J33" s="525"/>
      <c r="K33" s="508"/>
      <c r="L33" s="507"/>
      <c r="M33" s="525"/>
      <c r="N33" s="508"/>
      <c r="O33" s="507"/>
      <c r="P33" s="525"/>
      <c r="Q33" s="508"/>
      <c r="R33" s="507"/>
      <c r="S33" s="525"/>
      <c r="T33" s="508"/>
      <c r="U33" s="507"/>
      <c r="V33" s="525"/>
      <c r="W33" s="508"/>
      <c r="X33" s="507"/>
      <c r="Y33" s="525"/>
      <c r="Z33" s="508"/>
      <c r="AA33" s="507"/>
      <c r="AB33" s="525"/>
      <c r="AC33" s="508"/>
      <c r="AD33" s="507"/>
      <c r="AE33" s="525"/>
      <c r="AF33" s="508"/>
      <c r="AG33" s="507"/>
      <c r="AH33" s="525"/>
      <c r="AI33" s="508"/>
      <c r="AJ33" s="507"/>
      <c r="AK33" s="525"/>
      <c r="AL33" s="508"/>
      <c r="AM33" s="507"/>
      <c r="AN33" s="525"/>
      <c r="AO33" s="508"/>
      <c r="AP33" s="38"/>
      <c r="AQ33" s="38"/>
      <c r="AR33" s="38"/>
      <c r="AS33" s="38"/>
      <c r="AT33" s="38"/>
      <c r="AU33" s="38"/>
      <c r="AV33" s="38"/>
      <c r="AW33" s="38"/>
      <c r="AX33" s="38"/>
      <c r="AY33" s="38"/>
      <c r="AZ33" s="38"/>
      <c r="BA33" s="38"/>
      <c r="BB33" s="38"/>
      <c r="BC33" s="38"/>
      <c r="BD33" s="38"/>
      <c r="BE33" s="38"/>
      <c r="BF33" s="38"/>
      <c r="BG33" s="38"/>
      <c r="BH33" s="38"/>
      <c r="BI33" s="38"/>
    </row>
    <row r="34" spans="1:61" ht="15.75" customHeight="1">
      <c r="A34" s="36" t="str">
        <f t="shared" si="0"/>
        <v>Véhicules neufsComm. vendeurs</v>
      </c>
      <c r="B34" s="41" t="s">
        <v>107</v>
      </c>
      <c r="C34" s="526"/>
      <c r="D34" s="527"/>
      <c r="E34" s="528"/>
      <c r="F34" s="526"/>
      <c r="G34" s="527"/>
      <c r="H34" s="528"/>
      <c r="I34" s="526"/>
      <c r="J34" s="527"/>
      <c r="K34" s="528"/>
      <c r="L34" s="526"/>
      <c r="M34" s="527"/>
      <c r="N34" s="528"/>
      <c r="O34" s="526"/>
      <c r="P34" s="527"/>
      <c r="Q34" s="528"/>
      <c r="R34" s="526"/>
      <c r="S34" s="527"/>
      <c r="T34" s="528"/>
      <c r="U34" s="526"/>
      <c r="V34" s="527"/>
      <c r="W34" s="528"/>
      <c r="X34" s="526"/>
      <c r="Y34" s="527"/>
      <c r="Z34" s="528"/>
      <c r="AA34" s="526"/>
      <c r="AB34" s="527"/>
      <c r="AC34" s="528"/>
      <c r="AD34" s="526"/>
      <c r="AE34" s="527"/>
      <c r="AF34" s="528"/>
      <c r="AG34" s="526"/>
      <c r="AH34" s="527"/>
      <c r="AI34" s="528"/>
      <c r="AJ34" s="526"/>
      <c r="AK34" s="527"/>
      <c r="AL34" s="528"/>
      <c r="AM34" s="526"/>
      <c r="AN34" s="527"/>
      <c r="AO34" s="857"/>
      <c r="AP34" s="38"/>
      <c r="AQ34" s="38"/>
      <c r="AR34" s="38"/>
      <c r="AS34" s="38"/>
      <c r="AT34" s="38"/>
      <c r="AU34" s="38"/>
      <c r="AV34" s="38"/>
      <c r="AW34" s="38"/>
      <c r="AX34" s="38"/>
      <c r="AY34" s="38"/>
      <c r="AZ34" s="38"/>
      <c r="BA34" s="38"/>
      <c r="BB34" s="38"/>
      <c r="BC34" s="38"/>
      <c r="BD34" s="38"/>
      <c r="BE34" s="38"/>
      <c r="BF34" s="38"/>
      <c r="BG34" s="38"/>
      <c r="BH34" s="38"/>
      <c r="BI34" s="38"/>
    </row>
    <row r="35" spans="1:61" ht="15.75" customHeight="1">
      <c r="A35" s="36" t="str">
        <f t="shared" si="0"/>
        <v>Véhicules neufsComm. F&amp;I</v>
      </c>
      <c r="B35" s="40" t="s">
        <v>108</v>
      </c>
      <c r="C35" s="529"/>
      <c r="D35" s="530"/>
      <c r="E35" s="532"/>
      <c r="F35" s="529"/>
      <c r="G35" s="530"/>
      <c r="H35" s="532"/>
      <c r="I35" s="529"/>
      <c r="J35" s="530"/>
      <c r="K35" s="532"/>
      <c r="L35" s="529"/>
      <c r="M35" s="530"/>
      <c r="N35" s="532"/>
      <c r="O35" s="529"/>
      <c r="P35" s="530"/>
      <c r="Q35" s="532"/>
      <c r="R35" s="529"/>
      <c r="S35" s="530"/>
      <c r="T35" s="532"/>
      <c r="U35" s="529"/>
      <c r="V35" s="530"/>
      <c r="W35" s="532"/>
      <c r="X35" s="529"/>
      <c r="Y35" s="530"/>
      <c r="Z35" s="532"/>
      <c r="AA35" s="529"/>
      <c r="AB35" s="530"/>
      <c r="AC35" s="532"/>
      <c r="AD35" s="529"/>
      <c r="AE35" s="530"/>
      <c r="AF35" s="532"/>
      <c r="AG35" s="529"/>
      <c r="AH35" s="530"/>
      <c r="AI35" s="532"/>
      <c r="AJ35" s="529"/>
      <c r="AK35" s="530"/>
      <c r="AL35" s="532"/>
      <c r="AM35" s="529"/>
      <c r="AN35" s="530"/>
      <c r="AO35" s="858"/>
      <c r="AP35" s="38"/>
      <c r="AQ35" s="38"/>
      <c r="AR35" s="38"/>
      <c r="AS35" s="38"/>
      <c r="AT35" s="38"/>
      <c r="AU35" s="38"/>
      <c r="AV35" s="38"/>
      <c r="AW35" s="38"/>
      <c r="AX35" s="38"/>
      <c r="AY35" s="38"/>
      <c r="AZ35" s="38"/>
      <c r="BA35" s="38"/>
      <c r="BB35" s="38"/>
      <c r="BC35" s="38"/>
      <c r="BD35" s="38"/>
      <c r="BE35" s="38"/>
      <c r="BF35" s="38"/>
      <c r="BG35" s="38"/>
      <c r="BH35" s="38"/>
      <c r="BI35" s="38"/>
    </row>
    <row r="36" spans="1:61" ht="15.75" customHeight="1">
      <c r="A36" s="36" t="str">
        <f t="shared" si="0"/>
        <v>Véhicules neufsFrais de livraison</v>
      </c>
      <c r="B36" s="41" t="s">
        <v>109</v>
      </c>
      <c r="C36" s="507"/>
      <c r="D36" s="527"/>
      <c r="E36" s="528"/>
      <c r="F36" s="507"/>
      <c r="G36" s="527"/>
      <c r="H36" s="528"/>
      <c r="I36" s="507"/>
      <c r="J36" s="527"/>
      <c r="K36" s="528"/>
      <c r="L36" s="507"/>
      <c r="M36" s="527"/>
      <c r="N36" s="528"/>
      <c r="O36" s="507"/>
      <c r="P36" s="527"/>
      <c r="Q36" s="528"/>
      <c r="R36" s="507"/>
      <c r="S36" s="527"/>
      <c r="T36" s="528"/>
      <c r="U36" s="507"/>
      <c r="V36" s="527"/>
      <c r="W36" s="528"/>
      <c r="X36" s="507"/>
      <c r="Y36" s="527"/>
      <c r="Z36" s="528"/>
      <c r="AA36" s="507"/>
      <c r="AB36" s="527"/>
      <c r="AC36" s="528"/>
      <c r="AD36" s="507"/>
      <c r="AE36" s="527"/>
      <c r="AF36" s="528"/>
      <c r="AG36" s="507"/>
      <c r="AH36" s="527"/>
      <c r="AI36" s="528"/>
      <c r="AJ36" s="507"/>
      <c r="AK36" s="527"/>
      <c r="AL36" s="528"/>
      <c r="AM36" s="507"/>
      <c r="AN36" s="527"/>
      <c r="AO36" s="857"/>
      <c r="AP36" s="38"/>
      <c r="AQ36" s="38"/>
      <c r="AR36" s="38"/>
      <c r="AS36" s="38"/>
      <c r="AT36" s="38"/>
      <c r="AU36" s="38"/>
      <c r="AV36" s="38"/>
      <c r="AW36" s="38"/>
      <c r="AX36" s="38"/>
      <c r="AY36" s="38"/>
      <c r="AZ36" s="38"/>
      <c r="BA36" s="38"/>
      <c r="BB36" s="38"/>
      <c r="BC36" s="38"/>
      <c r="BD36" s="38"/>
      <c r="BE36" s="38"/>
      <c r="BF36" s="38"/>
      <c r="BG36" s="38"/>
      <c r="BH36" s="38"/>
      <c r="BI36" s="38"/>
    </row>
    <row r="37" spans="1:61" ht="15.75" customHeight="1">
      <c r="A37" s="36" t="str">
        <f t="shared" si="0"/>
        <v>Véhicules neufsService gratuit 1</v>
      </c>
      <c r="B37" s="41" t="s">
        <v>110</v>
      </c>
      <c r="C37" s="507"/>
      <c r="D37" s="527"/>
      <c r="E37" s="528"/>
      <c r="F37" s="507"/>
      <c r="G37" s="527"/>
      <c r="H37" s="528"/>
      <c r="I37" s="507"/>
      <c r="J37" s="527"/>
      <c r="K37" s="528"/>
      <c r="L37" s="507"/>
      <c r="M37" s="527"/>
      <c r="N37" s="528"/>
      <c r="O37" s="507"/>
      <c r="P37" s="527"/>
      <c r="Q37" s="528"/>
      <c r="R37" s="507"/>
      <c r="S37" s="527"/>
      <c r="T37" s="528"/>
      <c r="U37" s="507"/>
      <c r="V37" s="527"/>
      <c r="W37" s="528"/>
      <c r="X37" s="507"/>
      <c r="Y37" s="527"/>
      <c r="Z37" s="528"/>
      <c r="AA37" s="507"/>
      <c r="AB37" s="527"/>
      <c r="AC37" s="528"/>
      <c r="AD37" s="507"/>
      <c r="AE37" s="527"/>
      <c r="AF37" s="528"/>
      <c r="AG37" s="507"/>
      <c r="AH37" s="527"/>
      <c r="AI37" s="528"/>
      <c r="AJ37" s="507"/>
      <c r="AK37" s="527"/>
      <c r="AL37" s="528"/>
      <c r="AM37" s="507"/>
      <c r="AN37" s="527"/>
      <c r="AO37" s="857"/>
      <c r="AP37" s="38"/>
      <c r="AQ37" s="38"/>
      <c r="AR37" s="38"/>
      <c r="AS37" s="38"/>
      <c r="AT37" s="38"/>
      <c r="AU37" s="38"/>
      <c r="AV37" s="38"/>
      <c r="AW37" s="38"/>
      <c r="AX37" s="38"/>
      <c r="AY37" s="38"/>
      <c r="AZ37" s="38"/>
      <c r="BA37" s="38"/>
      <c r="BB37" s="38"/>
      <c r="BC37" s="38"/>
      <c r="BD37" s="38"/>
      <c r="BE37" s="38"/>
      <c r="BF37" s="38"/>
      <c r="BG37" s="38"/>
      <c r="BH37" s="38"/>
      <c r="BI37" s="38"/>
    </row>
    <row r="38" spans="1:61" ht="15.75" customHeight="1">
      <c r="A38" s="36" t="str">
        <f t="shared" si="0"/>
        <v>Véhicules neufsEntretien stock</v>
      </c>
      <c r="B38" s="40" t="s">
        <v>111</v>
      </c>
      <c r="C38" s="533"/>
      <c r="D38" s="530"/>
      <c r="E38" s="532"/>
      <c r="F38" s="533"/>
      <c r="G38" s="530"/>
      <c r="H38" s="532"/>
      <c r="I38" s="533"/>
      <c r="J38" s="530"/>
      <c r="K38" s="532"/>
      <c r="L38" s="533"/>
      <c r="M38" s="530"/>
      <c r="N38" s="532"/>
      <c r="O38" s="533"/>
      <c r="P38" s="530"/>
      <c r="Q38" s="532"/>
      <c r="R38" s="533"/>
      <c r="S38" s="530"/>
      <c r="T38" s="532"/>
      <c r="U38" s="533"/>
      <c r="V38" s="530"/>
      <c r="W38" s="532"/>
      <c r="X38" s="533"/>
      <c r="Y38" s="530"/>
      <c r="Z38" s="532"/>
      <c r="AA38" s="533"/>
      <c r="AB38" s="530"/>
      <c r="AC38" s="532"/>
      <c r="AD38" s="533"/>
      <c r="AE38" s="530"/>
      <c r="AF38" s="532"/>
      <c r="AG38" s="533"/>
      <c r="AH38" s="530"/>
      <c r="AI38" s="532"/>
      <c r="AJ38" s="533"/>
      <c r="AK38" s="530"/>
      <c r="AL38" s="532"/>
      <c r="AM38" s="533"/>
      <c r="AN38" s="530"/>
      <c r="AO38" s="858"/>
      <c r="AP38" s="38"/>
      <c r="AQ38" s="38"/>
      <c r="AR38" s="38"/>
      <c r="AS38" s="38"/>
      <c r="AT38" s="38"/>
      <c r="AU38" s="38"/>
      <c r="AV38" s="38"/>
      <c r="AW38" s="38"/>
      <c r="AX38" s="38"/>
      <c r="AY38" s="38"/>
      <c r="AZ38" s="38"/>
      <c r="BA38" s="38"/>
      <c r="BB38" s="38"/>
      <c r="BC38" s="38"/>
      <c r="BD38" s="38"/>
      <c r="BE38" s="38"/>
      <c r="BF38" s="38"/>
      <c r="BG38" s="38"/>
      <c r="BH38" s="38"/>
      <c r="BI38" s="38"/>
    </row>
    <row r="39" spans="1:61" ht="15.75" customHeight="1">
      <c r="A39" s="36" t="str">
        <f t="shared" si="0"/>
        <v>Véhicules neufsPublicité 1</v>
      </c>
      <c r="B39" s="41" t="s">
        <v>112</v>
      </c>
      <c r="C39" s="507"/>
      <c r="D39" s="527"/>
      <c r="E39" s="528"/>
      <c r="F39" s="507"/>
      <c r="G39" s="527"/>
      <c r="H39" s="528"/>
      <c r="I39" s="507"/>
      <c r="J39" s="527"/>
      <c r="K39" s="528"/>
      <c r="L39" s="507"/>
      <c r="M39" s="527"/>
      <c r="N39" s="528"/>
      <c r="O39" s="507"/>
      <c r="P39" s="527"/>
      <c r="Q39" s="528"/>
      <c r="R39" s="507"/>
      <c r="S39" s="527"/>
      <c r="T39" s="528"/>
      <c r="U39" s="507"/>
      <c r="V39" s="527"/>
      <c r="W39" s="528"/>
      <c r="X39" s="507"/>
      <c r="Y39" s="527"/>
      <c r="Z39" s="528"/>
      <c r="AA39" s="507"/>
      <c r="AB39" s="527"/>
      <c r="AC39" s="528"/>
      <c r="AD39" s="507"/>
      <c r="AE39" s="527"/>
      <c r="AF39" s="528"/>
      <c r="AG39" s="507"/>
      <c r="AH39" s="527"/>
      <c r="AI39" s="528"/>
      <c r="AJ39" s="507"/>
      <c r="AK39" s="527"/>
      <c r="AL39" s="528"/>
      <c r="AM39" s="507"/>
      <c r="AN39" s="527"/>
      <c r="AO39" s="857"/>
      <c r="AP39" s="38"/>
      <c r="AQ39" s="38"/>
      <c r="AR39" s="38"/>
      <c r="AS39" s="38"/>
      <c r="AT39" s="38"/>
      <c r="AU39" s="38"/>
      <c r="AV39" s="38"/>
      <c r="AW39" s="38"/>
      <c r="AX39" s="38"/>
      <c r="AY39" s="38"/>
      <c r="AZ39" s="38"/>
      <c r="BA39" s="38"/>
      <c r="BB39" s="38"/>
      <c r="BC39" s="38"/>
      <c r="BD39" s="38"/>
      <c r="BE39" s="38"/>
      <c r="BF39" s="38"/>
      <c r="BG39" s="38"/>
      <c r="BH39" s="38"/>
      <c r="BI39" s="38"/>
    </row>
    <row r="40" spans="1:61" ht="15.75" customHeight="1">
      <c r="A40" s="36" t="str">
        <f t="shared" si="0"/>
        <v>Véhicules neufsIntérêt de gros</v>
      </c>
      <c r="B40" s="41" t="s">
        <v>113</v>
      </c>
      <c r="C40" s="507"/>
      <c r="D40" s="527"/>
      <c r="E40" s="528"/>
      <c r="F40" s="507"/>
      <c r="G40" s="527"/>
      <c r="H40" s="528"/>
      <c r="I40" s="507"/>
      <c r="J40" s="527"/>
      <c r="K40" s="528"/>
      <c r="L40" s="507"/>
      <c r="M40" s="527"/>
      <c r="N40" s="528"/>
      <c r="O40" s="507"/>
      <c r="P40" s="527"/>
      <c r="Q40" s="528"/>
      <c r="R40" s="507"/>
      <c r="S40" s="527"/>
      <c r="T40" s="528"/>
      <c r="U40" s="507"/>
      <c r="V40" s="527"/>
      <c r="W40" s="528"/>
      <c r="X40" s="507"/>
      <c r="Y40" s="527"/>
      <c r="Z40" s="528"/>
      <c r="AA40" s="507"/>
      <c r="AB40" s="527"/>
      <c r="AC40" s="528"/>
      <c r="AD40" s="507"/>
      <c r="AE40" s="527"/>
      <c r="AF40" s="528"/>
      <c r="AG40" s="507"/>
      <c r="AH40" s="527"/>
      <c r="AI40" s="528"/>
      <c r="AJ40" s="507"/>
      <c r="AK40" s="527"/>
      <c r="AL40" s="528"/>
      <c r="AM40" s="507"/>
      <c r="AN40" s="527"/>
      <c r="AO40" s="857"/>
      <c r="AP40" s="38"/>
      <c r="AQ40" s="38"/>
      <c r="AR40" s="38"/>
      <c r="AS40" s="38"/>
      <c r="AT40" s="38"/>
      <c r="AU40" s="38"/>
      <c r="AV40" s="38"/>
      <c r="AW40" s="38"/>
      <c r="AX40" s="38"/>
      <c r="AY40" s="38"/>
      <c r="AZ40" s="38"/>
      <c r="BA40" s="38"/>
      <c r="BB40" s="38"/>
      <c r="BC40" s="38"/>
      <c r="BD40" s="38"/>
      <c r="BE40" s="38"/>
      <c r="BF40" s="38"/>
      <c r="BG40" s="38"/>
      <c r="BH40" s="38"/>
      <c r="BI40" s="38"/>
    </row>
    <row r="41" spans="1:61" ht="15.75" customHeight="1">
      <c r="A41" s="36" t="str">
        <f t="shared" si="0"/>
        <v>Véhicules neufs[...]</v>
      </c>
      <c r="B41" s="41" t="s">
        <v>55</v>
      </c>
      <c r="C41" s="507"/>
      <c r="D41" s="527"/>
      <c r="E41" s="515"/>
      <c r="F41" s="507"/>
      <c r="G41" s="527"/>
      <c r="H41" s="515"/>
      <c r="I41" s="507"/>
      <c r="J41" s="527"/>
      <c r="K41" s="515"/>
      <c r="L41" s="507"/>
      <c r="M41" s="527"/>
      <c r="N41" s="515"/>
      <c r="O41" s="507"/>
      <c r="P41" s="527"/>
      <c r="Q41" s="515"/>
      <c r="R41" s="507"/>
      <c r="S41" s="527"/>
      <c r="T41" s="515"/>
      <c r="U41" s="507"/>
      <c r="V41" s="527"/>
      <c r="W41" s="515"/>
      <c r="X41" s="507"/>
      <c r="Y41" s="527"/>
      <c r="Z41" s="515"/>
      <c r="AA41" s="507"/>
      <c r="AB41" s="527"/>
      <c r="AC41" s="515"/>
      <c r="AD41" s="507"/>
      <c r="AE41" s="527"/>
      <c r="AF41" s="515"/>
      <c r="AG41" s="507"/>
      <c r="AH41" s="527"/>
      <c r="AI41" s="515"/>
      <c r="AJ41" s="507"/>
      <c r="AK41" s="527"/>
      <c r="AL41" s="515"/>
      <c r="AM41" s="507"/>
      <c r="AN41" s="527"/>
      <c r="AO41" s="515"/>
      <c r="AP41" s="38"/>
      <c r="AQ41" s="38"/>
      <c r="AR41" s="38"/>
      <c r="AS41" s="38"/>
      <c r="AT41" s="38"/>
      <c r="AU41" s="38"/>
      <c r="AV41" s="38"/>
      <c r="AW41" s="38"/>
      <c r="AX41" s="38"/>
      <c r="AY41" s="38"/>
      <c r="AZ41" s="38"/>
      <c r="BA41" s="38"/>
      <c r="BB41" s="38"/>
      <c r="BC41" s="38"/>
      <c r="BD41" s="38"/>
      <c r="BE41" s="38"/>
      <c r="BF41" s="38"/>
      <c r="BG41" s="38"/>
      <c r="BH41" s="38"/>
      <c r="BI41" s="38"/>
    </row>
    <row r="42" spans="1:61" ht="15.75" customHeight="1">
      <c r="A42" s="36" t="str">
        <f t="shared" si="0"/>
        <v>Véhicules neufs[...]</v>
      </c>
      <c r="B42" s="41" t="s">
        <v>55</v>
      </c>
      <c r="C42" s="507"/>
      <c r="D42" s="527"/>
      <c r="E42" s="515"/>
      <c r="F42" s="507"/>
      <c r="G42" s="527"/>
      <c r="H42" s="515"/>
      <c r="I42" s="507"/>
      <c r="J42" s="527"/>
      <c r="K42" s="515"/>
      <c r="L42" s="507"/>
      <c r="M42" s="527"/>
      <c r="N42" s="515"/>
      <c r="O42" s="507"/>
      <c r="P42" s="527"/>
      <c r="Q42" s="515"/>
      <c r="R42" s="507"/>
      <c r="S42" s="527"/>
      <c r="T42" s="515"/>
      <c r="U42" s="507"/>
      <c r="V42" s="527"/>
      <c r="W42" s="515"/>
      <c r="X42" s="507"/>
      <c r="Y42" s="527"/>
      <c r="Z42" s="515"/>
      <c r="AA42" s="507"/>
      <c r="AB42" s="527"/>
      <c r="AC42" s="515"/>
      <c r="AD42" s="507"/>
      <c r="AE42" s="527"/>
      <c r="AF42" s="515"/>
      <c r="AG42" s="507"/>
      <c r="AH42" s="527"/>
      <c r="AI42" s="515"/>
      <c r="AJ42" s="507"/>
      <c r="AK42" s="527"/>
      <c r="AL42" s="515"/>
      <c r="AM42" s="507"/>
      <c r="AN42" s="527"/>
      <c r="AO42" s="515"/>
      <c r="AP42" s="38"/>
      <c r="AQ42" s="38"/>
      <c r="AR42" s="38"/>
      <c r="AS42" s="38"/>
      <c r="AT42" s="38"/>
      <c r="AU42" s="38"/>
      <c r="AV42" s="38"/>
      <c r="AW42" s="38"/>
      <c r="AX42" s="38"/>
      <c r="AY42" s="38"/>
      <c r="AZ42" s="38"/>
      <c r="BA42" s="38"/>
      <c r="BB42" s="38"/>
      <c r="BC42" s="38"/>
      <c r="BD42" s="38"/>
      <c r="BE42" s="38"/>
      <c r="BF42" s="38"/>
      <c r="BG42" s="38"/>
      <c r="BH42" s="38"/>
      <c r="BI42" s="38"/>
    </row>
    <row r="43" spans="1:61" ht="15.75" customHeight="1">
      <c r="A43" s="36" t="str">
        <f t="shared" si="0"/>
        <v>Véhicules neufs[...]</v>
      </c>
      <c r="B43" s="41" t="s">
        <v>55</v>
      </c>
      <c r="C43" s="533"/>
      <c r="D43" s="527"/>
      <c r="E43" s="515"/>
      <c r="F43" s="533"/>
      <c r="G43" s="527"/>
      <c r="H43" s="515"/>
      <c r="I43" s="533"/>
      <c r="J43" s="527"/>
      <c r="K43" s="515"/>
      <c r="L43" s="533"/>
      <c r="M43" s="527"/>
      <c r="N43" s="515"/>
      <c r="O43" s="533"/>
      <c r="P43" s="527"/>
      <c r="Q43" s="515"/>
      <c r="R43" s="533"/>
      <c r="S43" s="527"/>
      <c r="T43" s="515"/>
      <c r="U43" s="533"/>
      <c r="V43" s="527"/>
      <c r="W43" s="515"/>
      <c r="X43" s="533"/>
      <c r="Y43" s="527"/>
      <c r="Z43" s="515"/>
      <c r="AA43" s="533"/>
      <c r="AB43" s="527"/>
      <c r="AC43" s="515"/>
      <c r="AD43" s="533"/>
      <c r="AE43" s="527"/>
      <c r="AF43" s="515"/>
      <c r="AG43" s="533"/>
      <c r="AH43" s="527"/>
      <c r="AI43" s="515"/>
      <c r="AJ43" s="533"/>
      <c r="AK43" s="527"/>
      <c r="AL43" s="515"/>
      <c r="AM43" s="533"/>
      <c r="AN43" s="527"/>
      <c r="AO43" s="515"/>
      <c r="AP43" s="38"/>
      <c r="AQ43" s="38"/>
      <c r="AR43" s="38"/>
      <c r="AS43" s="38"/>
      <c r="AT43" s="38"/>
      <c r="AU43" s="38"/>
      <c r="AV43" s="38"/>
      <c r="AW43" s="38"/>
      <c r="AX43" s="38"/>
      <c r="AY43" s="38"/>
      <c r="AZ43" s="38"/>
      <c r="BA43" s="38"/>
      <c r="BB43" s="38"/>
      <c r="BC43" s="38"/>
      <c r="BD43" s="38"/>
      <c r="BE43" s="38"/>
      <c r="BF43" s="38"/>
      <c r="BG43" s="38"/>
      <c r="BH43" s="38"/>
      <c r="BI43" s="38"/>
    </row>
    <row r="44" spans="1:61" ht="15.75" customHeight="1">
      <c r="A44" s="36" t="str">
        <f t="shared" si="0"/>
        <v>Véhicules neufsTOTAL VARIABLES</v>
      </c>
      <c r="B44" s="50" t="s">
        <v>114</v>
      </c>
      <c r="C44" s="772"/>
      <c r="D44" s="773"/>
      <c r="E44" s="774"/>
      <c r="F44" s="772"/>
      <c r="G44" s="773"/>
      <c r="H44" s="774"/>
      <c r="I44" s="772"/>
      <c r="J44" s="773"/>
      <c r="K44" s="774"/>
      <c r="L44" s="772"/>
      <c r="M44" s="773"/>
      <c r="N44" s="774"/>
      <c r="O44" s="772"/>
      <c r="P44" s="773"/>
      <c r="Q44" s="774"/>
      <c r="R44" s="772"/>
      <c r="S44" s="773"/>
      <c r="T44" s="774"/>
      <c r="U44" s="772"/>
      <c r="V44" s="773"/>
      <c r="W44" s="859"/>
      <c r="X44" s="772"/>
      <c r="Y44" s="773"/>
      <c r="Z44" s="859"/>
      <c r="AA44" s="772"/>
      <c r="AB44" s="773"/>
      <c r="AC44" s="859"/>
      <c r="AD44" s="772"/>
      <c r="AE44" s="773"/>
      <c r="AF44" s="859"/>
      <c r="AG44" s="772"/>
      <c r="AH44" s="773"/>
      <c r="AI44" s="774"/>
      <c r="AJ44" s="772"/>
      <c r="AK44" s="773"/>
      <c r="AL44" s="774"/>
      <c r="AM44" s="772"/>
      <c r="AN44" s="773"/>
      <c r="AO44" s="774"/>
      <c r="AP44" s="38"/>
      <c r="AQ44" s="38"/>
      <c r="AR44" s="38"/>
      <c r="AS44" s="38"/>
      <c r="AT44" s="38"/>
      <c r="AU44" s="38"/>
      <c r="AV44" s="38"/>
      <c r="AW44" s="38"/>
      <c r="AX44" s="38"/>
      <c r="AY44" s="38"/>
      <c r="AZ44" s="38"/>
      <c r="BA44" s="38"/>
      <c r="BB44" s="38"/>
      <c r="BC44" s="38"/>
      <c r="BD44" s="38"/>
      <c r="BE44" s="38"/>
      <c r="BF44" s="38"/>
      <c r="BG44" s="38"/>
      <c r="BH44" s="38"/>
      <c r="BI44" s="38"/>
    </row>
    <row r="45" spans="1:61" ht="15.75" customHeight="1">
      <c r="A45" s="36" t="str">
        <f t="shared" si="0"/>
        <v>Véhicules neufsSalaires cadres</v>
      </c>
      <c r="B45" s="51" t="s">
        <v>116</v>
      </c>
      <c r="C45" s="507"/>
      <c r="D45" s="514"/>
      <c r="E45" s="528"/>
      <c r="F45" s="507"/>
      <c r="G45" s="514"/>
      <c r="H45" s="528"/>
      <c r="I45" s="507"/>
      <c r="J45" s="514"/>
      <c r="K45" s="528"/>
      <c r="L45" s="507"/>
      <c r="M45" s="514"/>
      <c r="N45" s="528"/>
      <c r="O45" s="507"/>
      <c r="P45" s="514"/>
      <c r="Q45" s="528"/>
      <c r="R45" s="507"/>
      <c r="S45" s="514"/>
      <c r="T45" s="528"/>
      <c r="U45" s="507"/>
      <c r="V45" s="514"/>
      <c r="W45" s="528"/>
      <c r="X45" s="507"/>
      <c r="Y45" s="514"/>
      <c r="Z45" s="528"/>
      <c r="AA45" s="507"/>
      <c r="AB45" s="514"/>
      <c r="AC45" s="528"/>
      <c r="AD45" s="507"/>
      <c r="AE45" s="514"/>
      <c r="AF45" s="528"/>
      <c r="AG45" s="507"/>
      <c r="AH45" s="514"/>
      <c r="AI45" s="528"/>
      <c r="AJ45" s="507"/>
      <c r="AK45" s="514"/>
      <c r="AL45" s="528"/>
      <c r="AM45" s="507"/>
      <c r="AN45" s="514"/>
      <c r="AO45" s="857"/>
      <c r="AP45" s="38"/>
      <c r="AQ45" s="38"/>
      <c r="AR45" s="38"/>
      <c r="AS45" s="38"/>
      <c r="AT45" s="38"/>
      <c r="AU45" s="38"/>
      <c r="AV45" s="38"/>
      <c r="AW45" s="38"/>
      <c r="AX45" s="38"/>
      <c r="AY45" s="38"/>
      <c r="AZ45" s="38"/>
      <c r="BA45" s="38"/>
      <c r="BB45" s="38"/>
      <c r="BC45" s="38"/>
      <c r="BD45" s="38"/>
      <c r="BE45" s="38"/>
      <c r="BF45" s="38"/>
      <c r="BG45" s="38"/>
      <c r="BH45" s="38"/>
      <c r="BI45" s="38"/>
    </row>
    <row r="46" spans="1:61" ht="15.75" customHeight="1">
      <c r="A46" s="36" t="str">
        <f t="shared" si="0"/>
        <v>Véhicules neufsSalaires commis</v>
      </c>
      <c r="B46" s="52" t="s">
        <v>117</v>
      </c>
      <c r="C46" s="507"/>
      <c r="D46" s="514"/>
      <c r="E46" s="528"/>
      <c r="F46" s="507"/>
      <c r="G46" s="514"/>
      <c r="H46" s="528"/>
      <c r="I46" s="507"/>
      <c r="J46" s="514"/>
      <c r="K46" s="528"/>
      <c r="L46" s="507"/>
      <c r="M46" s="514"/>
      <c r="N46" s="528"/>
      <c r="O46" s="507"/>
      <c r="P46" s="514"/>
      <c r="Q46" s="528"/>
      <c r="R46" s="507"/>
      <c r="S46" s="514"/>
      <c r="T46" s="528"/>
      <c r="U46" s="507"/>
      <c r="V46" s="514"/>
      <c r="W46" s="528"/>
      <c r="X46" s="507"/>
      <c r="Y46" s="514"/>
      <c r="Z46" s="528"/>
      <c r="AA46" s="507"/>
      <c r="AB46" s="514"/>
      <c r="AC46" s="528"/>
      <c r="AD46" s="507"/>
      <c r="AE46" s="514"/>
      <c r="AF46" s="528"/>
      <c r="AG46" s="507"/>
      <c r="AH46" s="514"/>
      <c r="AI46" s="528"/>
      <c r="AJ46" s="507"/>
      <c r="AK46" s="514"/>
      <c r="AL46" s="528"/>
      <c r="AM46" s="507"/>
      <c r="AN46" s="514"/>
      <c r="AO46" s="857"/>
      <c r="AP46" s="38"/>
      <c r="AQ46" s="38"/>
      <c r="AR46" s="38"/>
      <c r="AS46" s="38"/>
      <c r="AT46" s="38"/>
      <c r="AU46" s="38"/>
      <c r="AV46" s="38"/>
      <c r="AW46" s="38"/>
      <c r="AX46" s="38"/>
      <c r="AY46" s="38"/>
      <c r="AZ46" s="38"/>
      <c r="BA46" s="38"/>
      <c r="BB46" s="38"/>
      <c r="BC46" s="38"/>
      <c r="BD46" s="38"/>
      <c r="BE46" s="38"/>
      <c r="BF46" s="38"/>
      <c r="BG46" s="38"/>
      <c r="BH46" s="38"/>
      <c r="BI46" s="38"/>
    </row>
    <row r="47" spans="1:61" ht="15.75" customHeight="1">
      <c r="A47" s="36" t="str">
        <f t="shared" si="0"/>
        <v>Véhicules neufsSalaires autres</v>
      </c>
      <c r="B47" s="51" t="s">
        <v>118</v>
      </c>
      <c r="C47" s="759"/>
      <c r="D47" s="777"/>
      <c r="E47" s="779"/>
      <c r="F47" s="759"/>
      <c r="G47" s="777"/>
      <c r="H47" s="779"/>
      <c r="I47" s="759"/>
      <c r="J47" s="777"/>
      <c r="K47" s="779"/>
      <c r="L47" s="759"/>
      <c r="M47" s="777"/>
      <c r="N47" s="779"/>
      <c r="O47" s="759"/>
      <c r="P47" s="777"/>
      <c r="Q47" s="779"/>
      <c r="R47" s="759"/>
      <c r="S47" s="777"/>
      <c r="T47" s="779"/>
      <c r="U47" s="759"/>
      <c r="V47" s="777"/>
      <c r="W47" s="779"/>
      <c r="X47" s="759"/>
      <c r="Y47" s="777"/>
      <c r="Z47" s="779"/>
      <c r="AA47" s="759"/>
      <c r="AB47" s="777"/>
      <c r="AC47" s="779"/>
      <c r="AD47" s="759"/>
      <c r="AE47" s="777"/>
      <c r="AF47" s="779"/>
      <c r="AG47" s="759"/>
      <c r="AH47" s="777"/>
      <c r="AI47" s="779"/>
      <c r="AJ47" s="759"/>
      <c r="AK47" s="777"/>
      <c r="AL47" s="779"/>
      <c r="AM47" s="759"/>
      <c r="AN47" s="777"/>
      <c r="AO47" s="860"/>
      <c r="AP47" s="38"/>
      <c r="AQ47" s="38"/>
      <c r="AR47" s="38"/>
      <c r="AS47" s="38"/>
      <c r="AT47" s="38"/>
      <c r="AU47" s="38"/>
      <c r="AV47" s="38"/>
      <c r="AW47" s="38"/>
      <c r="AX47" s="38"/>
      <c r="AY47" s="38"/>
      <c r="AZ47" s="38"/>
      <c r="BA47" s="38"/>
      <c r="BB47" s="38"/>
      <c r="BC47" s="38"/>
      <c r="BD47" s="38"/>
      <c r="BE47" s="38"/>
      <c r="BF47" s="38"/>
      <c r="BG47" s="38"/>
      <c r="BH47" s="38"/>
      <c r="BI47" s="38"/>
    </row>
    <row r="48" spans="1:61" ht="15.75" customHeight="1">
      <c r="A48" s="36" t="str">
        <f t="shared" si="0"/>
        <v>Véhicules neufsSalaires spécialistes</v>
      </c>
      <c r="B48" s="51" t="s">
        <v>119</v>
      </c>
      <c r="C48" s="507"/>
      <c r="D48" s="514"/>
      <c r="E48" s="528"/>
      <c r="F48" s="507"/>
      <c r="G48" s="514"/>
      <c r="H48" s="528"/>
      <c r="I48" s="507"/>
      <c r="J48" s="514"/>
      <c r="K48" s="528"/>
      <c r="L48" s="507"/>
      <c r="M48" s="514"/>
      <c r="N48" s="528"/>
      <c r="O48" s="507"/>
      <c r="P48" s="514"/>
      <c r="Q48" s="528"/>
      <c r="R48" s="507"/>
      <c r="S48" s="514"/>
      <c r="T48" s="528"/>
      <c r="U48" s="507"/>
      <c r="V48" s="514"/>
      <c r="W48" s="528"/>
      <c r="X48" s="507"/>
      <c r="Y48" s="514"/>
      <c r="Z48" s="528"/>
      <c r="AA48" s="507"/>
      <c r="AB48" s="514"/>
      <c r="AC48" s="528"/>
      <c r="AD48" s="507"/>
      <c r="AE48" s="514"/>
      <c r="AF48" s="528"/>
      <c r="AG48" s="507"/>
      <c r="AH48" s="514"/>
      <c r="AI48" s="528"/>
      <c r="AJ48" s="507"/>
      <c r="AK48" s="514"/>
      <c r="AL48" s="528"/>
      <c r="AM48" s="507"/>
      <c r="AN48" s="514"/>
      <c r="AO48" s="857"/>
      <c r="AP48" s="38"/>
      <c r="AQ48" s="38"/>
      <c r="AR48" s="38"/>
      <c r="AS48" s="38"/>
      <c r="AT48" s="38"/>
      <c r="AU48" s="38"/>
      <c r="AV48" s="38"/>
      <c r="AW48" s="38"/>
      <c r="AX48" s="38"/>
      <c r="AY48" s="38"/>
      <c r="AZ48" s="38"/>
      <c r="BA48" s="38"/>
      <c r="BB48" s="38"/>
      <c r="BC48" s="38"/>
      <c r="BD48" s="38"/>
      <c r="BE48" s="38"/>
      <c r="BF48" s="38"/>
      <c r="BG48" s="38"/>
      <c r="BH48" s="38"/>
      <c r="BI48" s="38"/>
    </row>
    <row r="49" spans="1:61" ht="15.75" customHeight="1">
      <c r="A49" s="36" t="str">
        <f t="shared" si="0"/>
        <v>Véhicules neufs[...]</v>
      </c>
      <c r="B49" s="41" t="s">
        <v>55</v>
      </c>
      <c r="C49" s="507"/>
      <c r="D49" s="514"/>
      <c r="E49" s="528"/>
      <c r="F49" s="507"/>
      <c r="G49" s="514"/>
      <c r="H49" s="528"/>
      <c r="I49" s="507"/>
      <c r="J49" s="514"/>
      <c r="K49" s="528"/>
      <c r="L49" s="507"/>
      <c r="M49" s="514"/>
      <c r="N49" s="528"/>
      <c r="O49" s="507"/>
      <c r="P49" s="514"/>
      <c r="Q49" s="528"/>
      <c r="R49" s="507"/>
      <c r="S49" s="514"/>
      <c r="T49" s="528"/>
      <c r="U49" s="507"/>
      <c r="V49" s="514"/>
      <c r="W49" s="528"/>
      <c r="X49" s="507"/>
      <c r="Y49" s="514"/>
      <c r="Z49" s="528"/>
      <c r="AA49" s="507"/>
      <c r="AB49" s="514"/>
      <c r="AC49" s="528"/>
      <c r="AD49" s="507"/>
      <c r="AE49" s="514"/>
      <c r="AF49" s="528"/>
      <c r="AG49" s="507"/>
      <c r="AH49" s="514"/>
      <c r="AI49" s="528"/>
      <c r="AJ49" s="507"/>
      <c r="AK49" s="514"/>
      <c r="AL49" s="528"/>
      <c r="AM49" s="507"/>
      <c r="AN49" s="514"/>
      <c r="AO49" s="857"/>
      <c r="AP49" s="38"/>
      <c r="AQ49" s="38"/>
      <c r="AR49" s="38"/>
      <c r="AS49" s="38"/>
      <c r="AT49" s="38"/>
      <c r="AU49" s="38"/>
      <c r="AV49" s="38"/>
      <c r="AW49" s="38"/>
      <c r="AX49" s="38"/>
      <c r="AY49" s="38"/>
      <c r="AZ49" s="38"/>
      <c r="BA49" s="38"/>
      <c r="BB49" s="38"/>
      <c r="BC49" s="38"/>
      <c r="BD49" s="38"/>
      <c r="BE49" s="38"/>
      <c r="BF49" s="38"/>
      <c r="BG49" s="38"/>
      <c r="BH49" s="38"/>
      <c r="BI49" s="38"/>
    </row>
    <row r="50" spans="1:61" ht="15.75" customHeight="1">
      <c r="A50" s="36" t="str">
        <f t="shared" si="0"/>
        <v>Véhicules neufs[...]</v>
      </c>
      <c r="B50" s="41" t="s">
        <v>55</v>
      </c>
      <c r="C50" s="507"/>
      <c r="D50" s="514"/>
      <c r="E50" s="528"/>
      <c r="F50" s="507"/>
      <c r="G50" s="514"/>
      <c r="H50" s="528"/>
      <c r="I50" s="507"/>
      <c r="J50" s="514"/>
      <c r="K50" s="528"/>
      <c r="L50" s="507"/>
      <c r="M50" s="514"/>
      <c r="N50" s="528"/>
      <c r="O50" s="507"/>
      <c r="P50" s="514"/>
      <c r="Q50" s="528"/>
      <c r="R50" s="507"/>
      <c r="S50" s="514"/>
      <c r="T50" s="528"/>
      <c r="U50" s="507"/>
      <c r="V50" s="514"/>
      <c r="W50" s="528"/>
      <c r="X50" s="507"/>
      <c r="Y50" s="514"/>
      <c r="Z50" s="528"/>
      <c r="AA50" s="507"/>
      <c r="AB50" s="514"/>
      <c r="AC50" s="528"/>
      <c r="AD50" s="507"/>
      <c r="AE50" s="514"/>
      <c r="AF50" s="528"/>
      <c r="AG50" s="507"/>
      <c r="AH50" s="514"/>
      <c r="AI50" s="528"/>
      <c r="AJ50" s="507"/>
      <c r="AK50" s="514"/>
      <c r="AL50" s="528"/>
      <c r="AM50" s="507"/>
      <c r="AN50" s="514"/>
      <c r="AO50" s="857"/>
      <c r="AP50" s="38"/>
      <c r="AQ50" s="38"/>
      <c r="AR50" s="38"/>
      <c r="AS50" s="38"/>
      <c r="AT50" s="38"/>
      <c r="AU50" s="38"/>
      <c r="AV50" s="38"/>
      <c r="AW50" s="38"/>
      <c r="AX50" s="38"/>
      <c r="AY50" s="38"/>
      <c r="AZ50" s="38"/>
      <c r="BA50" s="38"/>
      <c r="BB50" s="38"/>
      <c r="BC50" s="38"/>
      <c r="BD50" s="38"/>
      <c r="BE50" s="38"/>
      <c r="BF50" s="38"/>
      <c r="BG50" s="38"/>
      <c r="BH50" s="38"/>
      <c r="BI50" s="38"/>
    </row>
    <row r="51" spans="1:61" ht="15.75" customHeight="1">
      <c r="A51" s="36" t="str">
        <f t="shared" si="0"/>
        <v>Véhicules neufs[...]</v>
      </c>
      <c r="B51" s="41" t="s">
        <v>55</v>
      </c>
      <c r="C51" s="507"/>
      <c r="D51" s="514"/>
      <c r="E51" s="528"/>
      <c r="F51" s="507"/>
      <c r="G51" s="514"/>
      <c r="H51" s="528"/>
      <c r="I51" s="507"/>
      <c r="J51" s="514"/>
      <c r="K51" s="528"/>
      <c r="L51" s="507"/>
      <c r="M51" s="514"/>
      <c r="N51" s="528"/>
      <c r="O51" s="507"/>
      <c r="P51" s="514"/>
      <c r="Q51" s="528"/>
      <c r="R51" s="507"/>
      <c r="S51" s="514"/>
      <c r="T51" s="528"/>
      <c r="U51" s="507"/>
      <c r="V51" s="514"/>
      <c r="W51" s="528"/>
      <c r="X51" s="507"/>
      <c r="Y51" s="514"/>
      <c r="Z51" s="528"/>
      <c r="AA51" s="507"/>
      <c r="AB51" s="514"/>
      <c r="AC51" s="528"/>
      <c r="AD51" s="507"/>
      <c r="AE51" s="514"/>
      <c r="AF51" s="528"/>
      <c r="AG51" s="507"/>
      <c r="AH51" s="514"/>
      <c r="AI51" s="528"/>
      <c r="AJ51" s="507"/>
      <c r="AK51" s="514"/>
      <c r="AL51" s="528"/>
      <c r="AM51" s="507"/>
      <c r="AN51" s="514"/>
      <c r="AO51" s="857"/>
      <c r="AP51" s="38"/>
      <c r="AQ51" s="38"/>
      <c r="AR51" s="38"/>
      <c r="AS51" s="38"/>
      <c r="AT51" s="38"/>
      <c r="AU51" s="38"/>
      <c r="AV51" s="38"/>
      <c r="AW51" s="38"/>
      <c r="AX51" s="38"/>
      <c r="AY51" s="38"/>
      <c r="AZ51" s="38"/>
      <c r="BA51" s="38"/>
      <c r="BB51" s="38"/>
      <c r="BC51" s="38"/>
      <c r="BD51" s="38"/>
      <c r="BE51" s="38"/>
      <c r="BF51" s="38"/>
      <c r="BG51" s="38"/>
      <c r="BH51" s="38"/>
      <c r="BI51" s="38"/>
    </row>
    <row r="52" spans="1:61" ht="15.75" customHeight="1">
      <c r="A52" s="36" t="str">
        <f t="shared" si="0"/>
        <v>Véhicules neufsSalaires en absences</v>
      </c>
      <c r="B52" s="52" t="s">
        <v>120</v>
      </c>
      <c r="C52" s="507"/>
      <c r="D52" s="514"/>
      <c r="E52" s="528"/>
      <c r="F52" s="507"/>
      <c r="G52" s="514"/>
      <c r="H52" s="528"/>
      <c r="I52" s="507"/>
      <c r="J52" s="514"/>
      <c r="K52" s="528"/>
      <c r="L52" s="507"/>
      <c r="M52" s="514"/>
      <c r="N52" s="528"/>
      <c r="O52" s="507"/>
      <c r="P52" s="514"/>
      <c r="Q52" s="528"/>
      <c r="R52" s="507"/>
      <c r="S52" s="514"/>
      <c r="T52" s="528"/>
      <c r="U52" s="507"/>
      <c r="V52" s="514"/>
      <c r="W52" s="528"/>
      <c r="X52" s="507"/>
      <c r="Y52" s="514"/>
      <c r="Z52" s="528"/>
      <c r="AA52" s="507"/>
      <c r="AB52" s="514"/>
      <c r="AC52" s="528"/>
      <c r="AD52" s="507"/>
      <c r="AE52" s="514"/>
      <c r="AF52" s="528"/>
      <c r="AG52" s="507"/>
      <c r="AH52" s="514"/>
      <c r="AI52" s="528"/>
      <c r="AJ52" s="507"/>
      <c r="AK52" s="514"/>
      <c r="AL52" s="528"/>
      <c r="AM52" s="507"/>
      <c r="AN52" s="514"/>
      <c r="AO52" s="857"/>
      <c r="AP52" s="38"/>
      <c r="AQ52" s="38"/>
      <c r="AR52" s="38"/>
      <c r="AS52" s="38"/>
      <c r="AT52" s="38"/>
      <c r="AU52" s="38"/>
      <c r="AV52" s="38"/>
      <c r="AW52" s="38"/>
      <c r="AX52" s="38"/>
      <c r="AY52" s="38"/>
      <c r="AZ52" s="38"/>
      <c r="BA52" s="38"/>
      <c r="BB52" s="38"/>
      <c r="BC52" s="38"/>
      <c r="BD52" s="38"/>
      <c r="BE52" s="38"/>
      <c r="BF52" s="38"/>
      <c r="BG52" s="38"/>
      <c r="BH52" s="38"/>
      <c r="BI52" s="38"/>
    </row>
    <row r="53" spans="1:61" ht="15.75" customHeight="1">
      <c r="A53" s="36" t="str">
        <f t="shared" si="0"/>
        <v>Véhicules neufsDéduction à la source</v>
      </c>
      <c r="B53" s="51" t="s">
        <v>121</v>
      </c>
      <c r="C53" s="759"/>
      <c r="D53" s="777"/>
      <c r="E53" s="779"/>
      <c r="F53" s="759"/>
      <c r="G53" s="777"/>
      <c r="H53" s="779"/>
      <c r="I53" s="759"/>
      <c r="J53" s="777"/>
      <c r="K53" s="779"/>
      <c r="L53" s="759"/>
      <c r="M53" s="777"/>
      <c r="N53" s="779"/>
      <c r="O53" s="759"/>
      <c r="P53" s="777"/>
      <c r="Q53" s="779"/>
      <c r="R53" s="759"/>
      <c r="S53" s="777"/>
      <c r="T53" s="779"/>
      <c r="U53" s="759"/>
      <c r="V53" s="777"/>
      <c r="W53" s="779"/>
      <c r="X53" s="759"/>
      <c r="Y53" s="777"/>
      <c r="Z53" s="779"/>
      <c r="AA53" s="759"/>
      <c r="AB53" s="777"/>
      <c r="AC53" s="779"/>
      <c r="AD53" s="759"/>
      <c r="AE53" s="777"/>
      <c r="AF53" s="779"/>
      <c r="AG53" s="759"/>
      <c r="AH53" s="777"/>
      <c r="AI53" s="779"/>
      <c r="AJ53" s="759"/>
      <c r="AK53" s="777"/>
      <c r="AL53" s="779"/>
      <c r="AM53" s="759"/>
      <c r="AN53" s="777"/>
      <c r="AO53" s="860"/>
      <c r="AP53" s="38"/>
      <c r="AQ53" s="38"/>
      <c r="AR53" s="38"/>
      <c r="AS53" s="38"/>
      <c r="AT53" s="38"/>
      <c r="AU53" s="38"/>
      <c r="AV53" s="38"/>
      <c r="AW53" s="38"/>
      <c r="AX53" s="38"/>
      <c r="AY53" s="38"/>
      <c r="AZ53" s="38"/>
      <c r="BA53" s="38"/>
      <c r="BB53" s="38"/>
      <c r="BC53" s="38"/>
      <c r="BD53" s="38"/>
      <c r="BE53" s="38"/>
      <c r="BF53" s="38"/>
      <c r="BG53" s="38"/>
      <c r="BH53" s="38"/>
      <c r="BI53" s="38"/>
    </row>
    <row r="54" spans="1:61" ht="15.75" customHeight="1">
      <c r="A54" s="36" t="str">
        <f t="shared" si="0"/>
        <v>Véhicules neufsBénéfices marginaux</v>
      </c>
      <c r="B54" s="51" t="s">
        <v>122</v>
      </c>
      <c r="C54" s="507"/>
      <c r="D54" s="514"/>
      <c r="E54" s="528"/>
      <c r="F54" s="507"/>
      <c r="G54" s="514"/>
      <c r="H54" s="528"/>
      <c r="I54" s="507"/>
      <c r="J54" s="514"/>
      <c r="K54" s="528"/>
      <c r="L54" s="507"/>
      <c r="M54" s="514"/>
      <c r="N54" s="528"/>
      <c r="O54" s="507"/>
      <c r="P54" s="514"/>
      <c r="Q54" s="528"/>
      <c r="R54" s="507"/>
      <c r="S54" s="514"/>
      <c r="T54" s="528"/>
      <c r="U54" s="507"/>
      <c r="V54" s="514"/>
      <c r="W54" s="528"/>
      <c r="X54" s="507"/>
      <c r="Y54" s="514"/>
      <c r="Z54" s="528"/>
      <c r="AA54" s="507"/>
      <c r="AB54" s="514"/>
      <c r="AC54" s="528"/>
      <c r="AD54" s="507"/>
      <c r="AE54" s="514"/>
      <c r="AF54" s="528"/>
      <c r="AG54" s="507"/>
      <c r="AH54" s="514"/>
      <c r="AI54" s="528"/>
      <c r="AJ54" s="507"/>
      <c r="AK54" s="514"/>
      <c r="AL54" s="528"/>
      <c r="AM54" s="507"/>
      <c r="AN54" s="514"/>
      <c r="AO54" s="857"/>
      <c r="AP54" s="38"/>
      <c r="AQ54" s="38"/>
      <c r="AR54" s="38"/>
      <c r="AS54" s="38"/>
      <c r="AT54" s="38"/>
      <c r="AU54" s="38"/>
      <c r="AV54" s="38"/>
      <c r="AW54" s="38"/>
      <c r="AX54" s="38"/>
      <c r="AY54" s="38"/>
      <c r="AZ54" s="38"/>
      <c r="BA54" s="38"/>
      <c r="BB54" s="38"/>
      <c r="BC54" s="38"/>
      <c r="BD54" s="38"/>
      <c r="BE54" s="38"/>
      <c r="BF54" s="38"/>
      <c r="BG54" s="38"/>
      <c r="BH54" s="38"/>
      <c r="BI54" s="38"/>
    </row>
    <row r="55" spans="1:61" ht="15.75" customHeight="1">
      <c r="A55" s="36" t="str">
        <f t="shared" si="0"/>
        <v>Véhicules neufsCsst</v>
      </c>
      <c r="B55" s="51" t="s">
        <v>123</v>
      </c>
      <c r="C55" s="507"/>
      <c r="D55" s="514"/>
      <c r="E55" s="528"/>
      <c r="F55" s="507"/>
      <c r="G55" s="514"/>
      <c r="H55" s="528"/>
      <c r="I55" s="507"/>
      <c r="J55" s="514"/>
      <c r="K55" s="528"/>
      <c r="L55" s="507"/>
      <c r="M55" s="514"/>
      <c r="N55" s="528"/>
      <c r="O55" s="507"/>
      <c r="P55" s="514"/>
      <c r="Q55" s="528"/>
      <c r="R55" s="507"/>
      <c r="S55" s="514"/>
      <c r="T55" s="528"/>
      <c r="U55" s="507"/>
      <c r="V55" s="514"/>
      <c r="W55" s="528"/>
      <c r="X55" s="507"/>
      <c r="Y55" s="514"/>
      <c r="Z55" s="528"/>
      <c r="AA55" s="507"/>
      <c r="AB55" s="514"/>
      <c r="AC55" s="528"/>
      <c r="AD55" s="507"/>
      <c r="AE55" s="514"/>
      <c r="AF55" s="528"/>
      <c r="AG55" s="507"/>
      <c r="AH55" s="514"/>
      <c r="AI55" s="528"/>
      <c r="AJ55" s="507"/>
      <c r="AK55" s="514"/>
      <c r="AL55" s="528"/>
      <c r="AM55" s="507"/>
      <c r="AN55" s="514"/>
      <c r="AO55" s="857"/>
      <c r="AP55" s="38"/>
      <c r="AQ55" s="38"/>
      <c r="AR55" s="38"/>
      <c r="AS55" s="38"/>
      <c r="AT55" s="38"/>
      <c r="AU55" s="38"/>
      <c r="AV55" s="38"/>
      <c r="AW55" s="38"/>
      <c r="AX55" s="38"/>
      <c r="AY55" s="38"/>
      <c r="AZ55" s="38"/>
      <c r="BA55" s="38"/>
      <c r="BB55" s="38"/>
      <c r="BC55" s="38"/>
      <c r="BD55" s="38"/>
      <c r="BE55" s="38"/>
      <c r="BF55" s="38"/>
      <c r="BG55" s="38"/>
      <c r="BH55" s="38"/>
      <c r="BI55" s="38"/>
    </row>
    <row r="56" spans="1:61" ht="15.75" customHeight="1">
      <c r="A56" s="36" t="str">
        <f t="shared" si="0"/>
        <v>Véhicules neufs[...]</v>
      </c>
      <c r="B56" s="41" t="s">
        <v>55</v>
      </c>
      <c r="C56" s="533"/>
      <c r="D56" s="534"/>
      <c r="E56" s="531"/>
      <c r="F56" s="533"/>
      <c r="G56" s="534"/>
      <c r="H56" s="531"/>
      <c r="I56" s="533"/>
      <c r="J56" s="534"/>
      <c r="K56" s="531"/>
      <c r="L56" s="533"/>
      <c r="M56" s="534"/>
      <c r="N56" s="531"/>
      <c r="O56" s="533"/>
      <c r="P56" s="534"/>
      <c r="Q56" s="531"/>
      <c r="R56" s="533"/>
      <c r="S56" s="534"/>
      <c r="T56" s="531"/>
      <c r="U56" s="533"/>
      <c r="V56" s="534"/>
      <c r="W56" s="531"/>
      <c r="X56" s="533"/>
      <c r="Y56" s="534"/>
      <c r="Z56" s="531"/>
      <c r="AA56" s="533"/>
      <c r="AB56" s="534"/>
      <c r="AC56" s="531"/>
      <c r="AD56" s="533"/>
      <c r="AE56" s="534"/>
      <c r="AF56" s="531"/>
      <c r="AG56" s="533"/>
      <c r="AH56" s="534"/>
      <c r="AI56" s="531"/>
      <c r="AJ56" s="533"/>
      <c r="AK56" s="534"/>
      <c r="AL56" s="531"/>
      <c r="AM56" s="533"/>
      <c r="AN56" s="534"/>
      <c r="AO56" s="531"/>
      <c r="AP56" s="38"/>
      <c r="AQ56" s="38"/>
      <c r="AR56" s="38"/>
      <c r="AS56" s="38"/>
      <c r="AT56" s="38"/>
      <c r="AU56" s="38"/>
      <c r="AV56" s="38"/>
      <c r="AW56" s="38"/>
      <c r="AX56" s="38"/>
      <c r="AY56" s="38"/>
      <c r="AZ56" s="38"/>
      <c r="BA56" s="38"/>
      <c r="BB56" s="38"/>
      <c r="BC56" s="38"/>
      <c r="BD56" s="38"/>
      <c r="BE56" s="38"/>
      <c r="BF56" s="38"/>
      <c r="BG56" s="38"/>
      <c r="BH56" s="38"/>
      <c r="BI56" s="38"/>
    </row>
    <row r="57" spans="1:61" ht="15.75" customHeight="1">
      <c r="A57" s="36" t="str">
        <f t="shared" si="0"/>
        <v>Véhicules neufsTOTAL PERSONNEL</v>
      </c>
      <c r="B57" s="50" t="s">
        <v>124</v>
      </c>
      <c r="C57" s="772"/>
      <c r="D57" s="773"/>
      <c r="E57" s="774"/>
      <c r="F57" s="772"/>
      <c r="G57" s="773"/>
      <c r="H57" s="774"/>
      <c r="I57" s="772"/>
      <c r="J57" s="773"/>
      <c r="K57" s="774"/>
      <c r="L57" s="772"/>
      <c r="M57" s="773"/>
      <c r="N57" s="774"/>
      <c r="O57" s="772"/>
      <c r="P57" s="773"/>
      <c r="Q57" s="774"/>
      <c r="R57" s="772"/>
      <c r="S57" s="773"/>
      <c r="T57" s="774"/>
      <c r="U57" s="772"/>
      <c r="V57" s="773"/>
      <c r="W57" s="859"/>
      <c r="X57" s="772"/>
      <c r="Y57" s="773"/>
      <c r="Z57" s="859"/>
      <c r="AA57" s="772"/>
      <c r="AB57" s="773"/>
      <c r="AC57" s="859"/>
      <c r="AD57" s="772"/>
      <c r="AE57" s="773"/>
      <c r="AF57" s="859"/>
      <c r="AG57" s="772"/>
      <c r="AH57" s="773"/>
      <c r="AI57" s="774"/>
      <c r="AJ57" s="772"/>
      <c r="AK57" s="773"/>
      <c r="AL57" s="774"/>
      <c r="AM57" s="772"/>
      <c r="AN57" s="773"/>
      <c r="AO57" s="774"/>
      <c r="AP57" s="38"/>
      <c r="AQ57" s="38"/>
      <c r="AR57" s="38"/>
      <c r="AS57" s="38"/>
      <c r="AT57" s="38"/>
      <c r="AU57" s="38"/>
      <c r="AV57" s="38"/>
      <c r="AW57" s="38"/>
      <c r="AX57" s="38"/>
      <c r="AY57" s="38"/>
      <c r="AZ57" s="38"/>
      <c r="BA57" s="38"/>
      <c r="BB57" s="38"/>
      <c r="BC57" s="38"/>
      <c r="BD57" s="38"/>
      <c r="BE57" s="38"/>
      <c r="BF57" s="38"/>
      <c r="BG57" s="38"/>
      <c r="BH57" s="38"/>
      <c r="BI57" s="38"/>
    </row>
    <row r="58" spans="1:61" ht="15.75" customHeight="1">
      <c r="A58" s="36" t="str">
        <f t="shared" si="0"/>
        <v>Véhicules neufsPublicité 2</v>
      </c>
      <c r="B58" s="41" t="s">
        <v>125</v>
      </c>
      <c r="C58" s="507"/>
      <c r="D58" s="514"/>
      <c r="E58" s="528"/>
      <c r="F58" s="507"/>
      <c r="G58" s="514"/>
      <c r="H58" s="528"/>
      <c r="I58" s="507"/>
      <c r="J58" s="514"/>
      <c r="K58" s="528"/>
      <c r="L58" s="507"/>
      <c r="M58" s="514"/>
      <c r="N58" s="528"/>
      <c r="O58" s="507"/>
      <c r="P58" s="514"/>
      <c r="Q58" s="528"/>
      <c r="R58" s="507"/>
      <c r="S58" s="514"/>
      <c r="T58" s="528"/>
      <c r="U58" s="507"/>
      <c r="V58" s="514"/>
      <c r="W58" s="528"/>
      <c r="X58" s="507"/>
      <c r="Y58" s="514"/>
      <c r="Z58" s="528"/>
      <c r="AA58" s="507"/>
      <c r="AB58" s="514"/>
      <c r="AC58" s="528"/>
      <c r="AD58" s="507"/>
      <c r="AE58" s="514"/>
      <c r="AF58" s="528"/>
      <c r="AG58" s="507"/>
      <c r="AH58" s="514"/>
      <c r="AI58" s="528"/>
      <c r="AJ58" s="507"/>
      <c r="AK58" s="514"/>
      <c r="AL58" s="528"/>
      <c r="AM58" s="507"/>
      <c r="AN58" s="514"/>
      <c r="AO58" s="857"/>
      <c r="AP58" s="38"/>
      <c r="AQ58" s="38"/>
      <c r="AR58" s="38"/>
      <c r="AS58" s="38"/>
      <c r="AT58" s="38"/>
      <c r="AU58" s="38"/>
      <c r="AV58" s="38"/>
      <c r="AW58" s="38"/>
      <c r="AX58" s="38"/>
      <c r="AY58" s="38"/>
      <c r="AZ58" s="38"/>
      <c r="BA58" s="38"/>
      <c r="BB58" s="38"/>
      <c r="BC58" s="38"/>
      <c r="BD58" s="38"/>
      <c r="BE58" s="38"/>
      <c r="BF58" s="38"/>
      <c r="BG58" s="38"/>
      <c r="BH58" s="38"/>
      <c r="BI58" s="38"/>
    </row>
    <row r="59" spans="1:61" ht="15.75" customHeight="1">
      <c r="A59" s="36" t="str">
        <f t="shared" si="0"/>
        <v>Véhicules neufsService gratuit 2</v>
      </c>
      <c r="B59" s="41" t="s">
        <v>126</v>
      </c>
      <c r="C59" s="507"/>
      <c r="D59" s="514"/>
      <c r="E59" s="528"/>
      <c r="F59" s="507"/>
      <c r="G59" s="514"/>
      <c r="H59" s="528"/>
      <c r="I59" s="507"/>
      <c r="J59" s="514"/>
      <c r="K59" s="528"/>
      <c r="L59" s="507"/>
      <c r="M59" s="514"/>
      <c r="N59" s="528"/>
      <c r="O59" s="507"/>
      <c r="P59" s="514"/>
      <c r="Q59" s="528"/>
      <c r="R59" s="507"/>
      <c r="S59" s="514"/>
      <c r="T59" s="528"/>
      <c r="U59" s="507"/>
      <c r="V59" s="514"/>
      <c r="W59" s="528"/>
      <c r="X59" s="507"/>
      <c r="Y59" s="514"/>
      <c r="Z59" s="528"/>
      <c r="AA59" s="507"/>
      <c r="AB59" s="514"/>
      <c r="AC59" s="528"/>
      <c r="AD59" s="507"/>
      <c r="AE59" s="514"/>
      <c r="AF59" s="528"/>
      <c r="AG59" s="507"/>
      <c r="AH59" s="514"/>
      <c r="AI59" s="528"/>
      <c r="AJ59" s="507"/>
      <c r="AK59" s="514"/>
      <c r="AL59" s="528"/>
      <c r="AM59" s="507"/>
      <c r="AN59" s="514"/>
      <c r="AO59" s="857"/>
      <c r="AP59" s="38"/>
      <c r="AQ59" s="38"/>
      <c r="AR59" s="38"/>
      <c r="AS59" s="38"/>
      <c r="AT59" s="38"/>
      <c r="AU59" s="38"/>
      <c r="AV59" s="38"/>
      <c r="AW59" s="38"/>
      <c r="AX59" s="38"/>
      <c r="AY59" s="38"/>
      <c r="AZ59" s="38"/>
      <c r="BA59" s="38"/>
      <c r="BB59" s="38"/>
      <c r="BC59" s="38"/>
      <c r="BD59" s="38"/>
      <c r="BE59" s="38"/>
      <c r="BF59" s="38"/>
      <c r="BG59" s="38"/>
      <c r="BH59" s="38"/>
      <c r="BI59" s="38"/>
    </row>
    <row r="60" spans="1:61" ht="15.75" customHeight="1">
      <c r="A60" s="36" t="str">
        <f t="shared" si="0"/>
        <v>Véhicules neufsFrais véhicules de cie</v>
      </c>
      <c r="B60" s="40" t="s">
        <v>127</v>
      </c>
      <c r="C60" s="535"/>
      <c r="D60" s="536"/>
      <c r="E60" s="538"/>
      <c r="F60" s="535"/>
      <c r="G60" s="536"/>
      <c r="H60" s="538"/>
      <c r="I60" s="535"/>
      <c r="J60" s="536"/>
      <c r="K60" s="538"/>
      <c r="L60" s="535"/>
      <c r="M60" s="536"/>
      <c r="N60" s="538"/>
      <c r="O60" s="535"/>
      <c r="P60" s="536"/>
      <c r="Q60" s="538"/>
      <c r="R60" s="535"/>
      <c r="S60" s="536"/>
      <c r="T60" s="538"/>
      <c r="U60" s="535"/>
      <c r="V60" s="536"/>
      <c r="W60" s="538"/>
      <c r="X60" s="535"/>
      <c r="Y60" s="536"/>
      <c r="Z60" s="538"/>
      <c r="AA60" s="535"/>
      <c r="AB60" s="536"/>
      <c r="AC60" s="538"/>
      <c r="AD60" s="535"/>
      <c r="AE60" s="536"/>
      <c r="AF60" s="538"/>
      <c r="AG60" s="535"/>
      <c r="AH60" s="536"/>
      <c r="AI60" s="538"/>
      <c r="AJ60" s="535"/>
      <c r="AK60" s="536"/>
      <c r="AL60" s="538"/>
      <c r="AM60" s="535"/>
      <c r="AN60" s="536"/>
      <c r="AO60" s="861"/>
      <c r="AP60" s="38"/>
      <c r="AQ60" s="38"/>
      <c r="AR60" s="38"/>
      <c r="AS60" s="38"/>
      <c r="AT60" s="38"/>
      <c r="AU60" s="38"/>
      <c r="AV60" s="38"/>
      <c r="AW60" s="38"/>
      <c r="AX60" s="38"/>
      <c r="AY60" s="38"/>
      <c r="AZ60" s="38"/>
      <c r="BA60" s="38"/>
      <c r="BB60" s="38"/>
      <c r="BC60" s="38"/>
      <c r="BD60" s="38"/>
      <c r="BE60" s="38"/>
      <c r="BF60" s="38"/>
      <c r="BG60" s="38"/>
      <c r="BH60" s="38"/>
      <c r="BI60" s="38"/>
    </row>
    <row r="61" spans="1:61" ht="15.75" customHeight="1">
      <c r="A61" s="36" t="str">
        <f t="shared" si="0"/>
        <v>Véhicules neufsInformatique</v>
      </c>
      <c r="B61" s="41" t="s">
        <v>128</v>
      </c>
      <c r="C61" s="507"/>
      <c r="D61" s="514"/>
      <c r="E61" s="528"/>
      <c r="F61" s="507"/>
      <c r="G61" s="514"/>
      <c r="H61" s="528"/>
      <c r="I61" s="507"/>
      <c r="J61" s="514"/>
      <c r="K61" s="528"/>
      <c r="L61" s="507"/>
      <c r="M61" s="514"/>
      <c r="N61" s="528"/>
      <c r="O61" s="507"/>
      <c r="P61" s="514"/>
      <c r="Q61" s="528"/>
      <c r="R61" s="507"/>
      <c r="S61" s="514"/>
      <c r="T61" s="528"/>
      <c r="U61" s="507"/>
      <c r="V61" s="514"/>
      <c r="W61" s="528"/>
      <c r="X61" s="507"/>
      <c r="Y61" s="514"/>
      <c r="Z61" s="528"/>
      <c r="AA61" s="507"/>
      <c r="AB61" s="514"/>
      <c r="AC61" s="528"/>
      <c r="AD61" s="507"/>
      <c r="AE61" s="514"/>
      <c r="AF61" s="528"/>
      <c r="AG61" s="507"/>
      <c r="AH61" s="514"/>
      <c r="AI61" s="528"/>
      <c r="AJ61" s="507"/>
      <c r="AK61" s="514"/>
      <c r="AL61" s="528"/>
      <c r="AM61" s="507"/>
      <c r="AN61" s="514"/>
      <c r="AO61" s="857"/>
      <c r="AP61" s="38"/>
      <c r="AQ61" s="38"/>
      <c r="AR61" s="38"/>
      <c r="AS61" s="38"/>
      <c r="AT61" s="38"/>
      <c r="AU61" s="38"/>
      <c r="AV61" s="38"/>
      <c r="AW61" s="38"/>
      <c r="AX61" s="38"/>
      <c r="AY61" s="38"/>
      <c r="AZ61" s="38"/>
      <c r="BA61" s="38"/>
      <c r="BB61" s="38"/>
      <c r="BC61" s="38"/>
      <c r="BD61" s="38"/>
      <c r="BE61" s="38"/>
      <c r="BF61" s="38"/>
      <c r="BG61" s="38"/>
      <c r="BH61" s="38"/>
      <c r="BI61" s="38"/>
    </row>
    <row r="62" spans="1:61" ht="15.75" customHeight="1">
      <c r="A62" s="36" t="str">
        <f t="shared" si="0"/>
        <v>Véhicules neufsFrais de déplacement</v>
      </c>
      <c r="B62" s="41" t="s">
        <v>129</v>
      </c>
      <c r="C62" s="507"/>
      <c r="D62" s="514"/>
      <c r="E62" s="528"/>
      <c r="F62" s="507"/>
      <c r="G62" s="514"/>
      <c r="H62" s="528"/>
      <c r="I62" s="507"/>
      <c r="J62" s="514"/>
      <c r="K62" s="528"/>
      <c r="L62" s="507"/>
      <c r="M62" s="514"/>
      <c r="N62" s="528"/>
      <c r="O62" s="507"/>
      <c r="P62" s="514"/>
      <c r="Q62" s="528"/>
      <c r="R62" s="507"/>
      <c r="S62" s="514"/>
      <c r="T62" s="528"/>
      <c r="U62" s="507"/>
      <c r="V62" s="514"/>
      <c r="W62" s="528"/>
      <c r="X62" s="507"/>
      <c r="Y62" s="514"/>
      <c r="Z62" s="528"/>
      <c r="AA62" s="507"/>
      <c r="AB62" s="514"/>
      <c r="AC62" s="528"/>
      <c r="AD62" s="507"/>
      <c r="AE62" s="514"/>
      <c r="AF62" s="528"/>
      <c r="AG62" s="507"/>
      <c r="AH62" s="514"/>
      <c r="AI62" s="528"/>
      <c r="AJ62" s="507"/>
      <c r="AK62" s="514"/>
      <c r="AL62" s="528"/>
      <c r="AM62" s="507"/>
      <c r="AN62" s="514"/>
      <c r="AO62" s="857"/>
      <c r="AP62" s="38"/>
      <c r="AQ62" s="38"/>
      <c r="AR62" s="38"/>
      <c r="AS62" s="38"/>
      <c r="AT62" s="38"/>
      <c r="AU62" s="38"/>
      <c r="AV62" s="38"/>
      <c r="AW62" s="38"/>
      <c r="AX62" s="38"/>
      <c r="AY62" s="38"/>
      <c r="AZ62" s="38"/>
      <c r="BA62" s="38"/>
      <c r="BB62" s="38"/>
      <c r="BC62" s="38"/>
      <c r="BD62" s="38"/>
      <c r="BE62" s="38"/>
      <c r="BF62" s="38"/>
      <c r="BG62" s="38"/>
      <c r="BH62" s="38"/>
      <c r="BI62" s="38"/>
    </row>
    <row r="63" spans="1:61" ht="15.75" customHeight="1">
      <c r="A63" s="36" t="str">
        <f t="shared" si="0"/>
        <v>Véhicules neufsServices extérieurs</v>
      </c>
      <c r="B63" s="40" t="s">
        <v>130</v>
      </c>
      <c r="C63" s="535"/>
      <c r="D63" s="536"/>
      <c r="E63" s="538"/>
      <c r="F63" s="535"/>
      <c r="G63" s="536"/>
      <c r="H63" s="538"/>
      <c r="I63" s="535"/>
      <c r="J63" s="536"/>
      <c r="K63" s="538"/>
      <c r="L63" s="535"/>
      <c r="M63" s="536"/>
      <c r="N63" s="538"/>
      <c r="O63" s="535"/>
      <c r="P63" s="536"/>
      <c r="Q63" s="538"/>
      <c r="R63" s="535"/>
      <c r="S63" s="536"/>
      <c r="T63" s="538"/>
      <c r="U63" s="535"/>
      <c r="V63" s="536"/>
      <c r="W63" s="538"/>
      <c r="X63" s="535"/>
      <c r="Y63" s="536"/>
      <c r="Z63" s="538"/>
      <c r="AA63" s="535"/>
      <c r="AB63" s="536"/>
      <c r="AC63" s="538"/>
      <c r="AD63" s="535"/>
      <c r="AE63" s="536"/>
      <c r="AF63" s="538"/>
      <c r="AG63" s="535"/>
      <c r="AH63" s="536"/>
      <c r="AI63" s="538"/>
      <c r="AJ63" s="535"/>
      <c r="AK63" s="536"/>
      <c r="AL63" s="538"/>
      <c r="AM63" s="535"/>
      <c r="AN63" s="536"/>
      <c r="AO63" s="861"/>
      <c r="AP63" s="38"/>
      <c r="AQ63" s="38"/>
      <c r="AR63" s="38"/>
      <c r="AS63" s="38"/>
      <c r="AT63" s="38"/>
      <c r="AU63" s="38"/>
      <c r="AV63" s="38"/>
      <c r="AW63" s="38"/>
      <c r="AX63" s="38"/>
      <c r="AY63" s="38"/>
      <c r="AZ63" s="38"/>
      <c r="BA63" s="38"/>
      <c r="BB63" s="38"/>
      <c r="BC63" s="38"/>
      <c r="BD63" s="38"/>
      <c r="BE63" s="38"/>
      <c r="BF63" s="38"/>
      <c r="BG63" s="38"/>
      <c r="BH63" s="38"/>
      <c r="BI63" s="38"/>
    </row>
    <row r="64" spans="1:61" ht="15.75" customHeight="1">
      <c r="A64" s="36" t="str">
        <f t="shared" si="0"/>
        <v>Véhicules neufsFournitures autres</v>
      </c>
      <c r="B64" s="41" t="s">
        <v>131</v>
      </c>
      <c r="C64" s="507"/>
      <c r="D64" s="514"/>
      <c r="E64" s="528"/>
      <c r="F64" s="507"/>
      <c r="G64" s="514"/>
      <c r="H64" s="528"/>
      <c r="I64" s="507"/>
      <c r="J64" s="514"/>
      <c r="K64" s="528"/>
      <c r="L64" s="507"/>
      <c r="M64" s="514"/>
      <c r="N64" s="528"/>
      <c r="O64" s="507"/>
      <c r="P64" s="514"/>
      <c r="Q64" s="528"/>
      <c r="R64" s="507"/>
      <c r="S64" s="514"/>
      <c r="T64" s="528"/>
      <c r="U64" s="507"/>
      <c r="V64" s="514"/>
      <c r="W64" s="528"/>
      <c r="X64" s="507"/>
      <c r="Y64" s="514"/>
      <c r="Z64" s="528"/>
      <c r="AA64" s="507"/>
      <c r="AB64" s="514"/>
      <c r="AC64" s="528"/>
      <c r="AD64" s="507"/>
      <c r="AE64" s="514"/>
      <c r="AF64" s="528"/>
      <c r="AG64" s="507"/>
      <c r="AH64" s="514"/>
      <c r="AI64" s="528"/>
      <c r="AJ64" s="507"/>
      <c r="AK64" s="514"/>
      <c r="AL64" s="528"/>
      <c r="AM64" s="507"/>
      <c r="AN64" s="514"/>
      <c r="AO64" s="857"/>
      <c r="AP64" s="38"/>
      <c r="AQ64" s="38"/>
      <c r="AR64" s="38"/>
      <c r="AS64" s="38"/>
      <c r="AT64" s="38"/>
      <c r="AU64" s="38"/>
      <c r="AV64" s="38"/>
      <c r="AW64" s="38"/>
      <c r="AX64" s="38"/>
      <c r="AY64" s="38"/>
      <c r="AZ64" s="38"/>
      <c r="BA64" s="38"/>
      <c r="BB64" s="38"/>
      <c r="BC64" s="38"/>
      <c r="BD64" s="38"/>
      <c r="BE64" s="38"/>
      <c r="BF64" s="38"/>
      <c r="BG64" s="38"/>
      <c r="BH64" s="38"/>
      <c r="BI64" s="38"/>
    </row>
    <row r="65" spans="1:61" ht="15.75" customHeight="1">
      <c r="A65" s="36" t="str">
        <f t="shared" si="0"/>
        <v>Véhicules neufsUniformes</v>
      </c>
      <c r="B65" s="41" t="s">
        <v>132</v>
      </c>
      <c r="C65" s="507"/>
      <c r="D65" s="514"/>
      <c r="E65" s="528"/>
      <c r="F65" s="507"/>
      <c r="G65" s="514"/>
      <c r="H65" s="528"/>
      <c r="I65" s="507"/>
      <c r="J65" s="514"/>
      <c r="K65" s="528"/>
      <c r="L65" s="507"/>
      <c r="M65" s="514"/>
      <c r="N65" s="528"/>
      <c r="O65" s="507"/>
      <c r="P65" s="514"/>
      <c r="Q65" s="528"/>
      <c r="R65" s="507"/>
      <c r="S65" s="514"/>
      <c r="T65" s="528"/>
      <c r="U65" s="507"/>
      <c r="V65" s="514"/>
      <c r="W65" s="528"/>
      <c r="X65" s="507"/>
      <c r="Y65" s="514"/>
      <c r="Z65" s="528"/>
      <c r="AA65" s="507"/>
      <c r="AB65" s="514"/>
      <c r="AC65" s="528"/>
      <c r="AD65" s="507"/>
      <c r="AE65" s="514"/>
      <c r="AF65" s="528"/>
      <c r="AG65" s="507"/>
      <c r="AH65" s="514"/>
      <c r="AI65" s="528"/>
      <c r="AJ65" s="507"/>
      <c r="AK65" s="514"/>
      <c r="AL65" s="528"/>
      <c r="AM65" s="507"/>
      <c r="AN65" s="514"/>
      <c r="AO65" s="857"/>
      <c r="AP65" s="38"/>
      <c r="AQ65" s="38"/>
      <c r="AR65" s="38"/>
      <c r="AS65" s="38"/>
      <c r="AT65" s="38"/>
      <c r="AU65" s="38"/>
      <c r="AV65" s="38"/>
      <c r="AW65" s="38"/>
      <c r="AX65" s="38"/>
      <c r="AY65" s="38"/>
      <c r="AZ65" s="38"/>
      <c r="BA65" s="38"/>
      <c r="BB65" s="38"/>
      <c r="BC65" s="38"/>
      <c r="BD65" s="38"/>
      <c r="BE65" s="38"/>
      <c r="BF65" s="38"/>
      <c r="BG65" s="38"/>
      <c r="BH65" s="38"/>
      <c r="BI65" s="38"/>
    </row>
    <row r="66" spans="1:61" ht="15.75" customHeight="1">
      <c r="A66" s="36" t="str">
        <f t="shared" si="0"/>
        <v>Véhicules neufsPapeterie</v>
      </c>
      <c r="B66" s="41" t="s">
        <v>133</v>
      </c>
      <c r="C66" s="507"/>
      <c r="D66" s="514"/>
      <c r="E66" s="528"/>
      <c r="F66" s="507"/>
      <c r="G66" s="514"/>
      <c r="H66" s="528"/>
      <c r="I66" s="507"/>
      <c r="J66" s="514"/>
      <c r="K66" s="528"/>
      <c r="L66" s="507"/>
      <c r="M66" s="514"/>
      <c r="N66" s="528"/>
      <c r="O66" s="507"/>
      <c r="P66" s="514"/>
      <c r="Q66" s="528"/>
      <c r="R66" s="507"/>
      <c r="S66" s="514"/>
      <c r="T66" s="528"/>
      <c r="U66" s="507"/>
      <c r="V66" s="514"/>
      <c r="W66" s="528"/>
      <c r="X66" s="507"/>
      <c r="Y66" s="514"/>
      <c r="Z66" s="528"/>
      <c r="AA66" s="507"/>
      <c r="AB66" s="514"/>
      <c r="AC66" s="528"/>
      <c r="AD66" s="507"/>
      <c r="AE66" s="514"/>
      <c r="AF66" s="528"/>
      <c r="AG66" s="507"/>
      <c r="AH66" s="514"/>
      <c r="AI66" s="528"/>
      <c r="AJ66" s="507"/>
      <c r="AK66" s="514"/>
      <c r="AL66" s="528"/>
      <c r="AM66" s="507"/>
      <c r="AN66" s="514"/>
      <c r="AO66" s="857"/>
      <c r="AP66" s="38"/>
      <c r="AQ66" s="38"/>
      <c r="AR66" s="38"/>
      <c r="AS66" s="38"/>
      <c r="AT66" s="38"/>
      <c r="AU66" s="38"/>
      <c r="AV66" s="38"/>
      <c r="AW66" s="38"/>
      <c r="AX66" s="38"/>
      <c r="AY66" s="38"/>
      <c r="AZ66" s="38"/>
      <c r="BA66" s="38"/>
      <c r="BB66" s="38"/>
      <c r="BC66" s="38"/>
      <c r="BD66" s="38"/>
      <c r="BE66" s="38"/>
      <c r="BF66" s="38"/>
      <c r="BG66" s="38"/>
      <c r="BH66" s="38"/>
      <c r="BI66" s="38"/>
    </row>
    <row r="67" spans="1:61" ht="15.75" customHeight="1">
      <c r="A67" s="36" t="str">
        <f t="shared" si="0"/>
        <v>Véhicules neufsTéléphone</v>
      </c>
      <c r="B67" s="41" t="s">
        <v>134</v>
      </c>
      <c r="C67" s="507"/>
      <c r="D67" s="514"/>
      <c r="E67" s="528"/>
      <c r="F67" s="507"/>
      <c r="G67" s="514"/>
      <c r="H67" s="528"/>
      <c r="I67" s="507"/>
      <c r="J67" s="514"/>
      <c r="K67" s="528"/>
      <c r="L67" s="507"/>
      <c r="M67" s="514"/>
      <c r="N67" s="528"/>
      <c r="O67" s="507"/>
      <c r="P67" s="514"/>
      <c r="Q67" s="528"/>
      <c r="R67" s="507"/>
      <c r="S67" s="514"/>
      <c r="T67" s="528"/>
      <c r="U67" s="507"/>
      <c r="V67" s="514"/>
      <c r="W67" s="528"/>
      <c r="X67" s="507"/>
      <c r="Y67" s="514"/>
      <c r="Z67" s="528"/>
      <c r="AA67" s="507"/>
      <c r="AB67" s="514"/>
      <c r="AC67" s="528"/>
      <c r="AD67" s="507"/>
      <c r="AE67" s="514"/>
      <c r="AF67" s="528"/>
      <c r="AG67" s="507"/>
      <c r="AH67" s="514"/>
      <c r="AI67" s="528"/>
      <c r="AJ67" s="507"/>
      <c r="AK67" s="514"/>
      <c r="AL67" s="528"/>
      <c r="AM67" s="507"/>
      <c r="AN67" s="514"/>
      <c r="AO67" s="857"/>
      <c r="AP67" s="38"/>
      <c r="AQ67" s="38"/>
      <c r="AR67" s="38"/>
      <c r="AS67" s="38"/>
      <c r="AT67" s="38"/>
      <c r="AU67" s="38"/>
      <c r="AV67" s="38"/>
      <c r="AW67" s="38"/>
      <c r="AX67" s="38"/>
      <c r="AY67" s="38"/>
      <c r="AZ67" s="38"/>
      <c r="BA67" s="38"/>
      <c r="BB67" s="38"/>
      <c r="BC67" s="38"/>
      <c r="BD67" s="38"/>
      <c r="BE67" s="38"/>
      <c r="BF67" s="38"/>
      <c r="BG67" s="38"/>
      <c r="BH67" s="38"/>
      <c r="BI67" s="38"/>
    </row>
    <row r="68" spans="1:61" ht="15.75" customHeight="1">
      <c r="A68" s="36" t="str">
        <f t="shared" si="0"/>
        <v>Véhicules neufsFrais postaux</v>
      </c>
      <c r="B68" s="41" t="s">
        <v>135</v>
      </c>
      <c r="C68" s="507"/>
      <c r="D68" s="514"/>
      <c r="E68" s="528"/>
      <c r="F68" s="507"/>
      <c r="G68" s="514"/>
      <c r="H68" s="528"/>
      <c r="I68" s="507"/>
      <c r="J68" s="514"/>
      <c r="K68" s="528"/>
      <c r="L68" s="507"/>
      <c r="M68" s="514"/>
      <c r="N68" s="528"/>
      <c r="O68" s="507"/>
      <c r="P68" s="514"/>
      <c r="Q68" s="528"/>
      <c r="R68" s="507"/>
      <c r="S68" s="514"/>
      <c r="T68" s="528"/>
      <c r="U68" s="507"/>
      <c r="V68" s="514"/>
      <c r="W68" s="528"/>
      <c r="X68" s="507"/>
      <c r="Y68" s="514"/>
      <c r="Z68" s="528"/>
      <c r="AA68" s="507"/>
      <c r="AB68" s="514"/>
      <c r="AC68" s="528"/>
      <c r="AD68" s="507"/>
      <c r="AE68" s="514"/>
      <c r="AF68" s="528"/>
      <c r="AG68" s="507"/>
      <c r="AH68" s="514"/>
      <c r="AI68" s="528"/>
      <c r="AJ68" s="507"/>
      <c r="AK68" s="514"/>
      <c r="AL68" s="528"/>
      <c r="AM68" s="507"/>
      <c r="AN68" s="514"/>
      <c r="AO68" s="857"/>
      <c r="AP68" s="38"/>
      <c r="AQ68" s="38"/>
      <c r="AR68" s="38"/>
      <c r="AS68" s="38"/>
      <c r="AT68" s="38"/>
      <c r="AU68" s="38"/>
      <c r="AV68" s="38"/>
      <c r="AW68" s="38"/>
      <c r="AX68" s="38"/>
      <c r="AY68" s="38"/>
      <c r="AZ68" s="38"/>
      <c r="BA68" s="38"/>
      <c r="BB68" s="38"/>
      <c r="BC68" s="38"/>
      <c r="BD68" s="38"/>
      <c r="BE68" s="38"/>
      <c r="BF68" s="38"/>
      <c r="BG68" s="38"/>
      <c r="BH68" s="38"/>
      <c r="BI68" s="38"/>
    </row>
    <row r="69" spans="1:61" ht="15.75" customHeight="1">
      <c r="A69" s="36" t="str">
        <f t="shared" si="0"/>
        <v>Véhicules neufsDivers</v>
      </c>
      <c r="B69" s="41" t="s">
        <v>136</v>
      </c>
      <c r="C69" s="507"/>
      <c r="D69" s="514"/>
      <c r="E69" s="528"/>
      <c r="F69" s="507"/>
      <c r="G69" s="514"/>
      <c r="H69" s="528"/>
      <c r="I69" s="507"/>
      <c r="J69" s="514"/>
      <c r="K69" s="528"/>
      <c r="L69" s="507"/>
      <c r="M69" s="514"/>
      <c r="N69" s="528"/>
      <c r="O69" s="507"/>
      <c r="P69" s="514"/>
      <c r="Q69" s="528"/>
      <c r="R69" s="507"/>
      <c r="S69" s="514"/>
      <c r="T69" s="528"/>
      <c r="U69" s="507"/>
      <c r="V69" s="514"/>
      <c r="W69" s="528"/>
      <c r="X69" s="507"/>
      <c r="Y69" s="514"/>
      <c r="Z69" s="528"/>
      <c r="AA69" s="507"/>
      <c r="AB69" s="514"/>
      <c r="AC69" s="528"/>
      <c r="AD69" s="507"/>
      <c r="AE69" s="514"/>
      <c r="AF69" s="528"/>
      <c r="AG69" s="507"/>
      <c r="AH69" s="514"/>
      <c r="AI69" s="528"/>
      <c r="AJ69" s="507"/>
      <c r="AK69" s="514"/>
      <c r="AL69" s="528"/>
      <c r="AM69" s="507"/>
      <c r="AN69" s="514"/>
      <c r="AO69" s="857"/>
      <c r="AP69" s="38"/>
      <c r="AQ69" s="38"/>
      <c r="AR69" s="38"/>
      <c r="AS69" s="38"/>
      <c r="AT69" s="38"/>
      <c r="AU69" s="38"/>
      <c r="AV69" s="38"/>
      <c r="AW69" s="38"/>
      <c r="AX69" s="38"/>
      <c r="AY69" s="38"/>
      <c r="AZ69" s="38"/>
      <c r="BA69" s="38"/>
      <c r="BB69" s="38"/>
      <c r="BC69" s="38"/>
      <c r="BD69" s="38"/>
      <c r="BE69" s="38"/>
      <c r="BF69" s="38"/>
      <c r="BG69" s="38"/>
      <c r="BH69" s="38"/>
      <c r="BI69" s="38"/>
    </row>
    <row r="70" spans="1:61" ht="15.75" customHeight="1">
      <c r="A70" s="36" t="str">
        <f t="shared" si="0"/>
        <v>Véhicules neufsFormation</v>
      </c>
      <c r="B70" s="41" t="s">
        <v>137</v>
      </c>
      <c r="C70" s="507"/>
      <c r="D70" s="514"/>
      <c r="E70" s="528"/>
      <c r="F70" s="507"/>
      <c r="G70" s="514"/>
      <c r="H70" s="528"/>
      <c r="I70" s="507"/>
      <c r="J70" s="514"/>
      <c r="K70" s="528"/>
      <c r="L70" s="507"/>
      <c r="M70" s="514"/>
      <c r="N70" s="528"/>
      <c r="O70" s="507"/>
      <c r="P70" s="514"/>
      <c r="Q70" s="528"/>
      <c r="R70" s="507"/>
      <c r="S70" s="514"/>
      <c r="T70" s="528"/>
      <c r="U70" s="507"/>
      <c r="V70" s="514"/>
      <c r="W70" s="528"/>
      <c r="X70" s="507"/>
      <c r="Y70" s="514"/>
      <c r="Z70" s="528"/>
      <c r="AA70" s="507"/>
      <c r="AB70" s="514"/>
      <c r="AC70" s="528"/>
      <c r="AD70" s="507"/>
      <c r="AE70" s="514"/>
      <c r="AF70" s="528"/>
      <c r="AG70" s="507"/>
      <c r="AH70" s="514"/>
      <c r="AI70" s="528"/>
      <c r="AJ70" s="507"/>
      <c r="AK70" s="514"/>
      <c r="AL70" s="528"/>
      <c r="AM70" s="507"/>
      <c r="AN70" s="514"/>
      <c r="AO70" s="857"/>
      <c r="AP70" s="38"/>
      <c r="AQ70" s="38"/>
      <c r="AR70" s="38"/>
      <c r="AS70" s="38"/>
      <c r="AT70" s="38"/>
      <c r="AU70" s="38"/>
      <c r="AV70" s="38"/>
      <c r="AW70" s="38"/>
      <c r="AX70" s="38"/>
      <c r="AY70" s="38"/>
      <c r="AZ70" s="38"/>
      <c r="BA70" s="38"/>
      <c r="BB70" s="38"/>
      <c r="BC70" s="38"/>
      <c r="BD70" s="38"/>
      <c r="BE70" s="38"/>
      <c r="BF70" s="38"/>
      <c r="BG70" s="38"/>
      <c r="BH70" s="38"/>
      <c r="BI70" s="38"/>
    </row>
    <row r="71" spans="1:61" ht="15.75" customHeight="1">
      <c r="A71" s="36" t="str">
        <f t="shared" si="0"/>
        <v>Véhicules neufsFrais bancaires</v>
      </c>
      <c r="B71" s="41" t="s">
        <v>138</v>
      </c>
      <c r="C71" s="507"/>
      <c r="D71" s="514"/>
      <c r="E71" s="528"/>
      <c r="F71" s="507"/>
      <c r="G71" s="514"/>
      <c r="H71" s="528"/>
      <c r="I71" s="507"/>
      <c r="J71" s="514"/>
      <c r="K71" s="528"/>
      <c r="L71" s="507"/>
      <c r="M71" s="514"/>
      <c r="N71" s="528"/>
      <c r="O71" s="507"/>
      <c r="P71" s="514"/>
      <c r="Q71" s="528"/>
      <c r="R71" s="507"/>
      <c r="S71" s="514"/>
      <c r="T71" s="528"/>
      <c r="U71" s="507"/>
      <c r="V71" s="514"/>
      <c r="W71" s="528"/>
      <c r="X71" s="507"/>
      <c r="Y71" s="514"/>
      <c r="Z71" s="528"/>
      <c r="AA71" s="507"/>
      <c r="AB71" s="514"/>
      <c r="AC71" s="528"/>
      <c r="AD71" s="507"/>
      <c r="AE71" s="514"/>
      <c r="AF71" s="528"/>
      <c r="AG71" s="507"/>
      <c r="AH71" s="514"/>
      <c r="AI71" s="528"/>
      <c r="AJ71" s="507"/>
      <c r="AK71" s="514"/>
      <c r="AL71" s="528"/>
      <c r="AM71" s="507"/>
      <c r="AN71" s="514"/>
      <c r="AO71" s="857"/>
      <c r="AP71" s="38"/>
      <c r="AQ71" s="38"/>
      <c r="AR71" s="38"/>
      <c r="AS71" s="38"/>
      <c r="AT71" s="38"/>
      <c r="AU71" s="38"/>
      <c r="AV71" s="38"/>
      <c r="AW71" s="38"/>
      <c r="AX71" s="38"/>
      <c r="AY71" s="38"/>
      <c r="AZ71" s="38"/>
      <c r="BA71" s="38"/>
      <c r="BB71" s="38"/>
      <c r="BC71" s="38"/>
      <c r="BD71" s="38"/>
      <c r="BE71" s="38"/>
      <c r="BF71" s="38"/>
      <c r="BG71" s="38"/>
      <c r="BH71" s="38"/>
      <c r="BI71" s="38"/>
    </row>
    <row r="72" spans="1:61" ht="15.75" customHeight="1">
      <c r="A72" s="36" t="str">
        <f t="shared" si="0"/>
        <v>Véhicules neufs[...]</v>
      </c>
      <c r="B72" s="41" t="s">
        <v>55</v>
      </c>
      <c r="C72" s="507"/>
      <c r="D72" s="514"/>
      <c r="E72" s="515"/>
      <c r="F72" s="507"/>
      <c r="G72" s="514"/>
      <c r="H72" s="515"/>
      <c r="I72" s="507"/>
      <c r="J72" s="514"/>
      <c r="K72" s="515"/>
      <c r="L72" s="507"/>
      <c r="M72" s="514"/>
      <c r="N72" s="515"/>
      <c r="O72" s="507"/>
      <c r="P72" s="514"/>
      <c r="Q72" s="515"/>
      <c r="R72" s="507"/>
      <c r="S72" s="514"/>
      <c r="T72" s="515"/>
      <c r="U72" s="507"/>
      <c r="V72" s="514"/>
      <c r="W72" s="515"/>
      <c r="X72" s="507"/>
      <c r="Y72" s="514"/>
      <c r="Z72" s="515"/>
      <c r="AA72" s="507"/>
      <c r="AB72" s="514"/>
      <c r="AC72" s="515"/>
      <c r="AD72" s="507"/>
      <c r="AE72" s="514"/>
      <c r="AF72" s="515"/>
      <c r="AG72" s="507"/>
      <c r="AH72" s="514"/>
      <c r="AI72" s="515"/>
      <c r="AJ72" s="507"/>
      <c r="AK72" s="514"/>
      <c r="AL72" s="515"/>
      <c r="AM72" s="507"/>
      <c r="AN72" s="514"/>
      <c r="AO72" s="515"/>
      <c r="AP72" s="38"/>
      <c r="AQ72" s="38"/>
      <c r="AR72" s="38"/>
      <c r="AS72" s="38"/>
      <c r="AT72" s="38"/>
      <c r="AU72" s="38"/>
      <c r="AV72" s="38"/>
      <c r="AW72" s="38"/>
      <c r="AX72" s="38"/>
      <c r="AY72" s="38"/>
      <c r="AZ72" s="38"/>
      <c r="BA72" s="38"/>
      <c r="BB72" s="38"/>
      <c r="BC72" s="38"/>
      <c r="BD72" s="38"/>
      <c r="BE72" s="38"/>
      <c r="BF72" s="38"/>
      <c r="BG72" s="38"/>
      <c r="BH72" s="38"/>
      <c r="BI72" s="38"/>
    </row>
    <row r="73" spans="1:61" ht="15.75" customHeight="1">
      <c r="A73" s="36" t="str">
        <f t="shared" si="0"/>
        <v>Véhicules neufs[...]</v>
      </c>
      <c r="B73" s="41" t="s">
        <v>55</v>
      </c>
      <c r="C73" s="507"/>
      <c r="D73" s="514"/>
      <c r="E73" s="515"/>
      <c r="F73" s="507"/>
      <c r="G73" s="514"/>
      <c r="H73" s="515"/>
      <c r="I73" s="507"/>
      <c r="J73" s="514"/>
      <c r="K73" s="515"/>
      <c r="L73" s="507"/>
      <c r="M73" s="514"/>
      <c r="N73" s="515"/>
      <c r="O73" s="507"/>
      <c r="P73" s="514"/>
      <c r="Q73" s="515"/>
      <c r="R73" s="507"/>
      <c r="S73" s="514"/>
      <c r="T73" s="515"/>
      <c r="U73" s="507"/>
      <c r="V73" s="514"/>
      <c r="W73" s="515"/>
      <c r="X73" s="507"/>
      <c r="Y73" s="514"/>
      <c r="Z73" s="515"/>
      <c r="AA73" s="507"/>
      <c r="AB73" s="514"/>
      <c r="AC73" s="515"/>
      <c r="AD73" s="507"/>
      <c r="AE73" s="514"/>
      <c r="AF73" s="515"/>
      <c r="AG73" s="507"/>
      <c r="AH73" s="514"/>
      <c r="AI73" s="515"/>
      <c r="AJ73" s="507"/>
      <c r="AK73" s="514"/>
      <c r="AL73" s="515"/>
      <c r="AM73" s="507"/>
      <c r="AN73" s="514"/>
      <c r="AO73" s="515"/>
      <c r="AP73" s="38"/>
      <c r="AQ73" s="38"/>
      <c r="AR73" s="38"/>
      <c r="AS73" s="38"/>
      <c r="AT73" s="38"/>
      <c r="AU73" s="38"/>
      <c r="AV73" s="38"/>
      <c r="AW73" s="38"/>
      <c r="AX73" s="38"/>
      <c r="AY73" s="38"/>
      <c r="AZ73" s="38"/>
      <c r="BA73" s="38"/>
      <c r="BB73" s="38"/>
      <c r="BC73" s="38"/>
      <c r="BD73" s="38"/>
      <c r="BE73" s="38"/>
      <c r="BF73" s="38"/>
      <c r="BG73" s="38"/>
      <c r="BH73" s="38"/>
      <c r="BI73" s="38"/>
    </row>
    <row r="74" spans="1:61" ht="15.75" customHeight="1">
      <c r="A74" s="36" t="str">
        <f t="shared" si="0"/>
        <v>Véhicules neufs[...]</v>
      </c>
      <c r="B74" s="41" t="s">
        <v>55</v>
      </c>
      <c r="C74" s="533"/>
      <c r="D74" s="534"/>
      <c r="E74" s="515"/>
      <c r="F74" s="533"/>
      <c r="G74" s="534"/>
      <c r="H74" s="515"/>
      <c r="I74" s="533"/>
      <c r="J74" s="534"/>
      <c r="K74" s="515"/>
      <c r="L74" s="533"/>
      <c r="M74" s="534"/>
      <c r="N74" s="515"/>
      <c r="O74" s="533"/>
      <c r="P74" s="534"/>
      <c r="Q74" s="515"/>
      <c r="R74" s="533"/>
      <c r="S74" s="534"/>
      <c r="T74" s="515"/>
      <c r="U74" s="533"/>
      <c r="V74" s="534"/>
      <c r="W74" s="515"/>
      <c r="X74" s="533"/>
      <c r="Y74" s="534"/>
      <c r="Z74" s="515"/>
      <c r="AA74" s="533"/>
      <c r="AB74" s="534"/>
      <c r="AC74" s="515"/>
      <c r="AD74" s="533"/>
      <c r="AE74" s="534"/>
      <c r="AF74" s="515"/>
      <c r="AG74" s="533"/>
      <c r="AH74" s="534"/>
      <c r="AI74" s="515"/>
      <c r="AJ74" s="533"/>
      <c r="AK74" s="534"/>
      <c r="AL74" s="515"/>
      <c r="AM74" s="533"/>
      <c r="AN74" s="534"/>
      <c r="AO74" s="515"/>
      <c r="AP74" s="38"/>
      <c r="AQ74" s="38"/>
      <c r="AR74" s="38"/>
      <c r="AS74" s="38"/>
      <c r="AT74" s="38"/>
      <c r="AU74" s="38"/>
      <c r="AV74" s="38"/>
      <c r="AW74" s="38"/>
      <c r="AX74" s="38"/>
      <c r="AY74" s="38"/>
      <c r="AZ74" s="38"/>
      <c r="BA74" s="38"/>
      <c r="BB74" s="38"/>
      <c r="BC74" s="38"/>
      <c r="BD74" s="38"/>
      <c r="BE74" s="38"/>
      <c r="BF74" s="38"/>
      <c r="BG74" s="38"/>
      <c r="BH74" s="38"/>
      <c r="BI74" s="38"/>
    </row>
    <row r="75" spans="1:61" ht="15.75" customHeight="1">
      <c r="A75" s="36" t="str">
        <f t="shared" si="0"/>
        <v>Véhicules neufsTOTAL SEMI-FIXES</v>
      </c>
      <c r="B75" s="50" t="s">
        <v>139</v>
      </c>
      <c r="C75" s="772"/>
      <c r="D75" s="773"/>
      <c r="E75" s="774"/>
      <c r="F75" s="772"/>
      <c r="G75" s="773"/>
      <c r="H75" s="774"/>
      <c r="I75" s="772"/>
      <c r="J75" s="773"/>
      <c r="K75" s="774"/>
      <c r="L75" s="772"/>
      <c r="M75" s="773"/>
      <c r="N75" s="774"/>
      <c r="O75" s="772"/>
      <c r="P75" s="773"/>
      <c r="Q75" s="774"/>
      <c r="R75" s="772"/>
      <c r="S75" s="773"/>
      <c r="T75" s="774"/>
      <c r="U75" s="772"/>
      <c r="V75" s="773"/>
      <c r="W75" s="859"/>
      <c r="X75" s="772"/>
      <c r="Y75" s="773"/>
      <c r="Z75" s="859"/>
      <c r="AA75" s="772"/>
      <c r="AB75" s="773"/>
      <c r="AC75" s="859"/>
      <c r="AD75" s="772"/>
      <c r="AE75" s="773"/>
      <c r="AF75" s="859"/>
      <c r="AG75" s="772"/>
      <c r="AH75" s="773"/>
      <c r="AI75" s="774"/>
      <c r="AJ75" s="772"/>
      <c r="AK75" s="773"/>
      <c r="AL75" s="774"/>
      <c r="AM75" s="772"/>
      <c r="AN75" s="773"/>
      <c r="AO75" s="774"/>
      <c r="AP75" s="38"/>
      <c r="AQ75" s="38"/>
      <c r="AR75" s="38"/>
      <c r="AS75" s="38"/>
      <c r="AT75" s="38"/>
      <c r="AU75" s="38"/>
      <c r="AV75" s="38"/>
      <c r="AW75" s="38"/>
      <c r="AX75" s="38"/>
      <c r="AY75" s="38"/>
      <c r="AZ75" s="38"/>
      <c r="BA75" s="38"/>
      <c r="BB75" s="38"/>
      <c r="BC75" s="38"/>
      <c r="BD75" s="38"/>
      <c r="BE75" s="38"/>
      <c r="BF75" s="38"/>
      <c r="BG75" s="38"/>
      <c r="BH75" s="38"/>
      <c r="BI75" s="38"/>
    </row>
    <row r="76" spans="1:61" ht="15.75" customHeight="1">
      <c r="A76" s="36" t="str">
        <f t="shared" si="0"/>
        <v>Véhicules neufs</v>
      </c>
      <c r="B76" s="40"/>
      <c r="C76" s="533"/>
      <c r="D76" s="534"/>
      <c r="E76" s="531"/>
      <c r="F76" s="533"/>
      <c r="G76" s="534"/>
      <c r="H76" s="531"/>
      <c r="I76" s="533"/>
      <c r="J76" s="534"/>
      <c r="K76" s="531"/>
      <c r="L76" s="533"/>
      <c r="M76" s="534"/>
      <c r="N76" s="531"/>
      <c r="O76" s="533"/>
      <c r="P76" s="534"/>
      <c r="Q76" s="531"/>
      <c r="R76" s="533"/>
      <c r="S76" s="534"/>
      <c r="T76" s="531"/>
      <c r="U76" s="533"/>
      <c r="V76" s="534"/>
      <c r="W76" s="531"/>
      <c r="X76" s="533"/>
      <c r="Y76" s="534"/>
      <c r="Z76" s="531"/>
      <c r="AA76" s="533"/>
      <c r="AB76" s="534"/>
      <c r="AC76" s="531"/>
      <c r="AD76" s="533"/>
      <c r="AE76" s="534"/>
      <c r="AF76" s="531"/>
      <c r="AG76" s="533"/>
      <c r="AH76" s="534"/>
      <c r="AI76" s="531"/>
      <c r="AJ76" s="533"/>
      <c r="AK76" s="534"/>
      <c r="AL76" s="531"/>
      <c r="AM76" s="533"/>
      <c r="AN76" s="534"/>
      <c r="AO76" s="531"/>
      <c r="AP76" s="38"/>
      <c r="AQ76" s="38"/>
      <c r="AR76" s="38"/>
      <c r="AS76" s="38"/>
      <c r="AT76" s="38"/>
      <c r="AU76" s="38"/>
      <c r="AV76" s="38"/>
      <c r="AW76" s="38"/>
      <c r="AX76" s="38"/>
      <c r="AY76" s="38"/>
      <c r="AZ76" s="38"/>
      <c r="BA76" s="38"/>
      <c r="BB76" s="38"/>
      <c r="BC76" s="38"/>
      <c r="BD76" s="38"/>
      <c r="BE76" s="38"/>
      <c r="BF76" s="38"/>
      <c r="BG76" s="38"/>
      <c r="BH76" s="38"/>
      <c r="BI76" s="38"/>
    </row>
    <row r="77" spans="1:61" ht="15.75" customHeight="1">
      <c r="A77" s="36" t="str">
        <f t="shared" si="0"/>
        <v>Véhicules neufsTOTAL DES DÉPENSES</v>
      </c>
      <c r="B77" s="50" t="s">
        <v>140</v>
      </c>
      <c r="C77" s="772"/>
      <c r="D77" s="773"/>
      <c r="E77" s="782"/>
      <c r="F77" s="772"/>
      <c r="G77" s="773"/>
      <c r="H77" s="782"/>
      <c r="I77" s="772"/>
      <c r="J77" s="773"/>
      <c r="K77" s="782"/>
      <c r="L77" s="772"/>
      <c r="M77" s="773"/>
      <c r="N77" s="782"/>
      <c r="O77" s="772"/>
      <c r="P77" s="773"/>
      <c r="Q77" s="782"/>
      <c r="R77" s="772"/>
      <c r="S77" s="773"/>
      <c r="T77" s="782"/>
      <c r="U77" s="772"/>
      <c r="V77" s="773"/>
      <c r="W77" s="862"/>
      <c r="X77" s="772"/>
      <c r="Y77" s="773"/>
      <c r="Z77" s="862"/>
      <c r="AA77" s="772"/>
      <c r="AB77" s="773"/>
      <c r="AC77" s="862"/>
      <c r="AD77" s="772"/>
      <c r="AE77" s="773"/>
      <c r="AF77" s="862"/>
      <c r="AG77" s="772"/>
      <c r="AH77" s="773"/>
      <c r="AI77" s="782"/>
      <c r="AJ77" s="772"/>
      <c r="AK77" s="773"/>
      <c r="AL77" s="782"/>
      <c r="AM77" s="772"/>
      <c r="AN77" s="773"/>
      <c r="AO77" s="782"/>
      <c r="AP77" s="38"/>
      <c r="AQ77" s="38"/>
      <c r="AR77" s="38"/>
      <c r="AS77" s="38"/>
      <c r="AT77" s="38"/>
      <c r="AU77" s="38"/>
      <c r="AV77" s="38"/>
      <c r="AW77" s="38"/>
      <c r="AX77" s="38"/>
      <c r="AY77" s="38"/>
      <c r="AZ77" s="38"/>
      <c r="BA77" s="38"/>
      <c r="BB77" s="38"/>
      <c r="BC77" s="38"/>
      <c r="BD77" s="38"/>
      <c r="BE77" s="38"/>
      <c r="BF77" s="38"/>
      <c r="BG77" s="38"/>
      <c r="BH77" s="38"/>
      <c r="BI77" s="38"/>
    </row>
    <row r="78" spans="1:61" ht="15.75" customHeight="1">
      <c r="A78" s="36" t="str">
        <f t="shared" si="0"/>
        <v>Véhicules neufsProgramme neuf 1</v>
      </c>
      <c r="B78" s="41" t="s">
        <v>141</v>
      </c>
      <c r="C78" s="507"/>
      <c r="D78" s="514"/>
      <c r="E78" s="528"/>
      <c r="F78" s="507"/>
      <c r="G78" s="514"/>
      <c r="H78" s="528"/>
      <c r="I78" s="507"/>
      <c r="J78" s="514"/>
      <c r="K78" s="528"/>
      <c r="L78" s="507"/>
      <c r="M78" s="514"/>
      <c r="N78" s="528"/>
      <c r="O78" s="507"/>
      <c r="P78" s="514"/>
      <c r="Q78" s="528"/>
      <c r="R78" s="507"/>
      <c r="S78" s="514"/>
      <c r="T78" s="528"/>
      <c r="U78" s="507"/>
      <c r="V78" s="514"/>
      <c r="W78" s="528"/>
      <c r="X78" s="507"/>
      <c r="Y78" s="514"/>
      <c r="Z78" s="528"/>
      <c r="AA78" s="507"/>
      <c r="AB78" s="514"/>
      <c r="AC78" s="528"/>
      <c r="AD78" s="507"/>
      <c r="AE78" s="514"/>
      <c r="AF78" s="528"/>
      <c r="AG78" s="507"/>
      <c r="AH78" s="514"/>
      <c r="AI78" s="528"/>
      <c r="AJ78" s="507"/>
      <c r="AK78" s="514"/>
      <c r="AL78" s="528"/>
      <c r="AM78" s="507"/>
      <c r="AN78" s="514"/>
      <c r="AO78" s="528"/>
      <c r="AP78" s="38"/>
      <c r="AQ78" s="38"/>
      <c r="AR78" s="38"/>
      <c r="AS78" s="38"/>
      <c r="AT78" s="38"/>
      <c r="AU78" s="38"/>
      <c r="AV78" s="38"/>
      <c r="AW78" s="38"/>
      <c r="AX78" s="38"/>
      <c r="AY78" s="38"/>
      <c r="AZ78" s="38"/>
      <c r="BA78" s="38"/>
      <c r="BB78" s="38"/>
      <c r="BC78" s="38"/>
      <c r="BD78" s="38"/>
      <c r="BE78" s="38"/>
      <c r="BF78" s="38"/>
      <c r="BG78" s="38"/>
      <c r="BH78" s="38"/>
      <c r="BI78" s="38"/>
    </row>
    <row r="79" spans="1:61" ht="15.75" customHeight="1">
      <c r="A79" s="36" t="str">
        <f t="shared" si="0"/>
        <v>Véhicules neufsProgramme neuf 2</v>
      </c>
      <c r="B79" s="41" t="s">
        <v>142</v>
      </c>
      <c r="C79" s="507"/>
      <c r="D79" s="514"/>
      <c r="E79" s="528"/>
      <c r="F79" s="507"/>
      <c r="G79" s="514"/>
      <c r="H79" s="528"/>
      <c r="I79" s="507"/>
      <c r="J79" s="514"/>
      <c r="K79" s="528"/>
      <c r="L79" s="507"/>
      <c r="M79" s="514"/>
      <c r="N79" s="528"/>
      <c r="O79" s="507"/>
      <c r="P79" s="514"/>
      <c r="Q79" s="528"/>
      <c r="R79" s="507"/>
      <c r="S79" s="514"/>
      <c r="T79" s="528"/>
      <c r="U79" s="507"/>
      <c r="V79" s="514"/>
      <c r="W79" s="528"/>
      <c r="X79" s="507"/>
      <c r="Y79" s="514"/>
      <c r="Z79" s="528"/>
      <c r="AA79" s="507"/>
      <c r="AB79" s="514"/>
      <c r="AC79" s="528"/>
      <c r="AD79" s="507"/>
      <c r="AE79" s="514"/>
      <c r="AF79" s="528"/>
      <c r="AG79" s="507"/>
      <c r="AH79" s="514"/>
      <c r="AI79" s="528"/>
      <c r="AJ79" s="507"/>
      <c r="AK79" s="514"/>
      <c r="AL79" s="528"/>
      <c r="AM79" s="507"/>
      <c r="AN79" s="514"/>
      <c r="AO79" s="528"/>
      <c r="AP79" s="38"/>
      <c r="AQ79" s="38"/>
      <c r="AR79" s="38"/>
      <c r="AS79" s="38"/>
      <c r="AT79" s="38"/>
      <c r="AU79" s="38"/>
      <c r="AV79" s="38"/>
      <c r="AW79" s="38"/>
      <c r="AX79" s="38"/>
      <c r="AY79" s="38"/>
      <c r="AZ79" s="38"/>
      <c r="BA79" s="38"/>
      <c r="BB79" s="38"/>
      <c r="BC79" s="38"/>
      <c r="BD79" s="38"/>
      <c r="BE79" s="38"/>
      <c r="BF79" s="38"/>
      <c r="BG79" s="38"/>
      <c r="BH79" s="38"/>
      <c r="BI79" s="38"/>
    </row>
    <row r="80" spans="1:61" ht="15.75" customHeight="1">
      <c r="A80" s="36" t="str">
        <f t="shared" si="0"/>
        <v>Véhicules neufsProgramme neuf 3</v>
      </c>
      <c r="B80" s="41" t="s">
        <v>143</v>
      </c>
      <c r="C80" s="507"/>
      <c r="D80" s="514"/>
      <c r="E80" s="528"/>
      <c r="F80" s="507"/>
      <c r="G80" s="514"/>
      <c r="H80" s="528"/>
      <c r="I80" s="507"/>
      <c r="J80" s="514"/>
      <c r="K80" s="528"/>
      <c r="L80" s="507"/>
      <c r="M80" s="514"/>
      <c r="N80" s="528"/>
      <c r="O80" s="507"/>
      <c r="P80" s="514"/>
      <c r="Q80" s="528"/>
      <c r="R80" s="507"/>
      <c r="S80" s="514"/>
      <c r="T80" s="528"/>
      <c r="U80" s="507"/>
      <c r="V80" s="514"/>
      <c r="W80" s="528"/>
      <c r="X80" s="507"/>
      <c r="Y80" s="514"/>
      <c r="Z80" s="528"/>
      <c r="AA80" s="507"/>
      <c r="AB80" s="514"/>
      <c r="AC80" s="528"/>
      <c r="AD80" s="507"/>
      <c r="AE80" s="514"/>
      <c r="AF80" s="528"/>
      <c r="AG80" s="507"/>
      <c r="AH80" s="514"/>
      <c r="AI80" s="528"/>
      <c r="AJ80" s="507"/>
      <c r="AK80" s="514"/>
      <c r="AL80" s="528"/>
      <c r="AM80" s="507"/>
      <c r="AN80" s="514"/>
      <c r="AO80" s="528"/>
      <c r="AP80" s="38"/>
      <c r="AQ80" s="38"/>
      <c r="AR80" s="38"/>
      <c r="AS80" s="38"/>
      <c r="AT80" s="38"/>
      <c r="AU80" s="38"/>
      <c r="AV80" s="38"/>
      <c r="AW80" s="38"/>
      <c r="AX80" s="38"/>
      <c r="AY80" s="38"/>
      <c r="AZ80" s="38"/>
      <c r="BA80" s="38"/>
      <c r="BB80" s="38"/>
      <c r="BC80" s="38"/>
      <c r="BD80" s="38"/>
      <c r="BE80" s="38"/>
      <c r="BF80" s="38"/>
      <c r="BG80" s="38"/>
      <c r="BH80" s="38"/>
      <c r="BI80" s="38"/>
    </row>
    <row r="81" spans="1:61" ht="15.75" customHeight="1">
      <c r="A81" s="36" t="str">
        <f t="shared" si="0"/>
        <v>Véhicules neufsHoldbacks</v>
      </c>
      <c r="B81" s="41" t="s">
        <v>144</v>
      </c>
      <c r="C81" s="507"/>
      <c r="D81" s="514"/>
      <c r="E81" s="528"/>
      <c r="F81" s="507"/>
      <c r="G81" s="514"/>
      <c r="H81" s="528"/>
      <c r="I81" s="507"/>
      <c r="J81" s="514"/>
      <c r="K81" s="528"/>
      <c r="L81" s="507"/>
      <c r="M81" s="514"/>
      <c r="N81" s="528"/>
      <c r="O81" s="507"/>
      <c r="P81" s="514"/>
      <c r="Q81" s="528"/>
      <c r="R81" s="507"/>
      <c r="S81" s="514"/>
      <c r="T81" s="528"/>
      <c r="U81" s="507"/>
      <c r="V81" s="514"/>
      <c r="W81" s="528"/>
      <c r="X81" s="507"/>
      <c r="Y81" s="514"/>
      <c r="Z81" s="528"/>
      <c r="AA81" s="507"/>
      <c r="AB81" s="514"/>
      <c r="AC81" s="528"/>
      <c r="AD81" s="507"/>
      <c r="AE81" s="514"/>
      <c r="AF81" s="528"/>
      <c r="AG81" s="507"/>
      <c r="AH81" s="514"/>
      <c r="AI81" s="528"/>
      <c r="AJ81" s="507"/>
      <c r="AK81" s="514"/>
      <c r="AL81" s="528"/>
      <c r="AM81" s="507"/>
      <c r="AN81" s="514"/>
      <c r="AO81" s="528"/>
      <c r="AP81" s="38"/>
      <c r="AQ81" s="38"/>
      <c r="AR81" s="38"/>
      <c r="AS81" s="38"/>
      <c r="AT81" s="38"/>
      <c r="AU81" s="38"/>
      <c r="AV81" s="38"/>
      <c r="AW81" s="38"/>
      <c r="AX81" s="38"/>
      <c r="AY81" s="38"/>
      <c r="AZ81" s="38"/>
      <c r="BA81" s="38"/>
      <c r="BB81" s="38"/>
      <c r="BC81" s="38"/>
      <c r="BD81" s="38"/>
      <c r="BE81" s="38"/>
      <c r="BF81" s="38"/>
      <c r="BG81" s="38"/>
      <c r="BH81" s="38"/>
      <c r="BI81" s="38"/>
    </row>
    <row r="82" spans="1:61" ht="15.75" customHeight="1">
      <c r="A82" s="36" t="str">
        <f t="shared" si="0"/>
        <v>Véhicules neufs[...]</v>
      </c>
      <c r="B82" s="41" t="s">
        <v>55</v>
      </c>
      <c r="C82" s="507"/>
      <c r="D82" s="514"/>
      <c r="E82" s="528"/>
      <c r="F82" s="507"/>
      <c r="G82" s="514"/>
      <c r="H82" s="528"/>
      <c r="I82" s="507"/>
      <c r="J82" s="514"/>
      <c r="K82" s="528"/>
      <c r="L82" s="507"/>
      <c r="M82" s="514"/>
      <c r="N82" s="528"/>
      <c r="O82" s="507"/>
      <c r="P82" s="514"/>
      <c r="Q82" s="528"/>
      <c r="R82" s="507"/>
      <c r="S82" s="514"/>
      <c r="T82" s="528"/>
      <c r="U82" s="507"/>
      <c r="V82" s="514"/>
      <c r="W82" s="528"/>
      <c r="X82" s="507"/>
      <c r="Y82" s="514"/>
      <c r="Z82" s="528"/>
      <c r="AA82" s="507"/>
      <c r="AB82" s="514"/>
      <c r="AC82" s="528"/>
      <c r="AD82" s="507"/>
      <c r="AE82" s="514"/>
      <c r="AF82" s="528"/>
      <c r="AG82" s="507"/>
      <c r="AH82" s="514"/>
      <c r="AI82" s="528"/>
      <c r="AJ82" s="507"/>
      <c r="AK82" s="514"/>
      <c r="AL82" s="528"/>
      <c r="AM82" s="507"/>
      <c r="AN82" s="514"/>
      <c r="AO82" s="528"/>
      <c r="AP82" s="38"/>
      <c r="AQ82" s="38"/>
      <c r="AR82" s="38"/>
      <c r="AS82" s="38"/>
      <c r="AT82" s="38"/>
      <c r="AU82" s="38"/>
      <c r="AV82" s="38"/>
      <c r="AW82" s="38"/>
      <c r="AX82" s="38"/>
      <c r="AY82" s="38"/>
      <c r="AZ82" s="38"/>
      <c r="BA82" s="38"/>
      <c r="BB82" s="38"/>
      <c r="BC82" s="38"/>
      <c r="BD82" s="38"/>
      <c r="BE82" s="38"/>
      <c r="BF82" s="38"/>
      <c r="BG82" s="38"/>
      <c r="BH82" s="38"/>
      <c r="BI82" s="38"/>
    </row>
    <row r="83" spans="1:61" ht="15.75" customHeight="1">
      <c r="A83" s="36" t="str">
        <f t="shared" si="0"/>
        <v>Véhicules neufs[...]</v>
      </c>
      <c r="B83" s="41" t="s">
        <v>55</v>
      </c>
      <c r="C83" s="507"/>
      <c r="D83" s="514"/>
      <c r="E83" s="528"/>
      <c r="F83" s="507"/>
      <c r="G83" s="514"/>
      <c r="H83" s="528"/>
      <c r="I83" s="507"/>
      <c r="J83" s="514"/>
      <c r="K83" s="528"/>
      <c r="L83" s="507"/>
      <c r="M83" s="514"/>
      <c r="N83" s="528"/>
      <c r="O83" s="507"/>
      <c r="P83" s="514"/>
      <c r="Q83" s="528"/>
      <c r="R83" s="507"/>
      <c r="S83" s="514"/>
      <c r="T83" s="528"/>
      <c r="U83" s="507"/>
      <c r="V83" s="514"/>
      <c r="W83" s="528"/>
      <c r="X83" s="507"/>
      <c r="Y83" s="514"/>
      <c r="Z83" s="528"/>
      <c r="AA83" s="507"/>
      <c r="AB83" s="514"/>
      <c r="AC83" s="528"/>
      <c r="AD83" s="507"/>
      <c r="AE83" s="514"/>
      <c r="AF83" s="528"/>
      <c r="AG83" s="507"/>
      <c r="AH83" s="514"/>
      <c r="AI83" s="528"/>
      <c r="AJ83" s="507"/>
      <c r="AK83" s="514"/>
      <c r="AL83" s="528"/>
      <c r="AM83" s="507"/>
      <c r="AN83" s="514"/>
      <c r="AO83" s="528"/>
      <c r="AP83" s="38"/>
      <c r="AQ83" s="38"/>
      <c r="AR83" s="38"/>
      <c r="AS83" s="38"/>
      <c r="AT83" s="38"/>
      <c r="AU83" s="38"/>
      <c r="AV83" s="38"/>
      <c r="AW83" s="38"/>
      <c r="AX83" s="38"/>
      <c r="AY83" s="38"/>
      <c r="AZ83" s="38"/>
      <c r="BA83" s="38"/>
      <c r="BB83" s="38"/>
      <c r="BC83" s="38"/>
      <c r="BD83" s="38"/>
      <c r="BE83" s="38"/>
      <c r="BF83" s="38"/>
      <c r="BG83" s="38"/>
      <c r="BH83" s="38"/>
      <c r="BI83" s="38"/>
    </row>
    <row r="84" spans="1:61" ht="15.75" customHeight="1">
      <c r="A84" s="36" t="str">
        <f t="shared" si="0"/>
        <v>Véhicules neufs[...]</v>
      </c>
      <c r="B84" s="41" t="s">
        <v>55</v>
      </c>
      <c r="C84" s="507"/>
      <c r="D84" s="514"/>
      <c r="E84" s="528"/>
      <c r="F84" s="507"/>
      <c r="G84" s="514"/>
      <c r="H84" s="528"/>
      <c r="I84" s="507"/>
      <c r="J84" s="514"/>
      <c r="K84" s="528"/>
      <c r="L84" s="507"/>
      <c r="M84" s="514"/>
      <c r="N84" s="528"/>
      <c r="O84" s="507"/>
      <c r="P84" s="514"/>
      <c r="Q84" s="528"/>
      <c r="R84" s="507"/>
      <c r="S84" s="514"/>
      <c r="T84" s="528"/>
      <c r="U84" s="507"/>
      <c r="V84" s="514"/>
      <c r="W84" s="528"/>
      <c r="X84" s="507"/>
      <c r="Y84" s="514"/>
      <c r="Z84" s="528"/>
      <c r="AA84" s="507"/>
      <c r="AB84" s="514"/>
      <c r="AC84" s="528"/>
      <c r="AD84" s="507"/>
      <c r="AE84" s="514"/>
      <c r="AF84" s="528"/>
      <c r="AG84" s="507"/>
      <c r="AH84" s="514"/>
      <c r="AI84" s="528"/>
      <c r="AJ84" s="507"/>
      <c r="AK84" s="514"/>
      <c r="AL84" s="528"/>
      <c r="AM84" s="507"/>
      <c r="AN84" s="514"/>
      <c r="AO84" s="528"/>
      <c r="AP84" s="38"/>
      <c r="AQ84" s="38"/>
      <c r="AR84" s="38"/>
      <c r="AS84" s="38"/>
      <c r="AT84" s="38"/>
      <c r="AU84" s="38"/>
      <c r="AV84" s="38"/>
      <c r="AW84" s="38"/>
      <c r="AX84" s="38"/>
      <c r="AY84" s="38"/>
      <c r="AZ84" s="38"/>
      <c r="BA84" s="38"/>
      <c r="BB84" s="38"/>
      <c r="BC84" s="38"/>
      <c r="BD84" s="38"/>
      <c r="BE84" s="38"/>
      <c r="BF84" s="38"/>
      <c r="BG84" s="38"/>
      <c r="BH84" s="38"/>
      <c r="BI84" s="38"/>
    </row>
    <row r="85" spans="1:61" ht="15.75" customHeight="1">
      <c r="A85" s="36" t="str">
        <f t="shared" si="0"/>
        <v>Véhicules neufsFrais administration</v>
      </c>
      <c r="B85" s="41" t="s">
        <v>145</v>
      </c>
      <c r="C85" s="507"/>
      <c r="D85" s="514"/>
      <c r="E85" s="528"/>
      <c r="F85" s="507"/>
      <c r="G85" s="514"/>
      <c r="H85" s="528"/>
      <c r="I85" s="507"/>
      <c r="J85" s="514"/>
      <c r="K85" s="528"/>
      <c r="L85" s="507"/>
      <c r="M85" s="514"/>
      <c r="N85" s="528"/>
      <c r="O85" s="507"/>
      <c r="P85" s="514"/>
      <c r="Q85" s="528"/>
      <c r="R85" s="507"/>
      <c r="S85" s="514"/>
      <c r="T85" s="528"/>
      <c r="U85" s="507"/>
      <c r="V85" s="514"/>
      <c r="W85" s="528"/>
      <c r="X85" s="507"/>
      <c r="Y85" s="514"/>
      <c r="Z85" s="528"/>
      <c r="AA85" s="507"/>
      <c r="AB85" s="514"/>
      <c r="AC85" s="528"/>
      <c r="AD85" s="507"/>
      <c r="AE85" s="514"/>
      <c r="AF85" s="528"/>
      <c r="AG85" s="507"/>
      <c r="AH85" s="514"/>
      <c r="AI85" s="528"/>
      <c r="AJ85" s="507"/>
      <c r="AK85" s="514"/>
      <c r="AL85" s="528"/>
      <c r="AM85" s="507"/>
      <c r="AN85" s="514"/>
      <c r="AO85" s="528"/>
      <c r="AP85" s="38"/>
      <c r="AQ85" s="38"/>
      <c r="AR85" s="38"/>
      <c r="AS85" s="38"/>
      <c r="AT85" s="38"/>
      <c r="AU85" s="38"/>
      <c r="AV85" s="38"/>
      <c r="AW85" s="38"/>
      <c r="AX85" s="38"/>
      <c r="AY85" s="38"/>
      <c r="AZ85" s="38"/>
      <c r="BA85" s="38"/>
      <c r="BB85" s="38"/>
      <c r="BC85" s="38"/>
      <c r="BD85" s="38"/>
      <c r="BE85" s="38"/>
      <c r="BF85" s="38"/>
      <c r="BG85" s="38"/>
      <c r="BH85" s="38"/>
      <c r="BI85" s="38"/>
    </row>
    <row r="86" spans="1:61" ht="15.75" customHeight="1">
      <c r="A86" s="36" t="str">
        <f t="shared" si="0"/>
        <v>Véhicules neufsAUTRES REVENUS</v>
      </c>
      <c r="B86" s="53" t="s">
        <v>146</v>
      </c>
      <c r="C86" s="539"/>
      <c r="D86" s="784"/>
      <c r="E86" s="540"/>
      <c r="F86" s="539"/>
      <c r="G86" s="784"/>
      <c r="H86" s="540"/>
      <c r="I86" s="539"/>
      <c r="J86" s="784"/>
      <c r="K86" s="540"/>
      <c r="L86" s="539"/>
      <c r="M86" s="784"/>
      <c r="N86" s="540"/>
      <c r="O86" s="539"/>
      <c r="P86" s="784"/>
      <c r="Q86" s="540"/>
      <c r="R86" s="539"/>
      <c r="S86" s="784"/>
      <c r="T86" s="540"/>
      <c r="U86" s="539"/>
      <c r="V86" s="784"/>
      <c r="W86" s="863"/>
      <c r="X86" s="539"/>
      <c r="Y86" s="784"/>
      <c r="Z86" s="863"/>
      <c r="AA86" s="539"/>
      <c r="AB86" s="784"/>
      <c r="AC86" s="863"/>
      <c r="AD86" s="539"/>
      <c r="AE86" s="784"/>
      <c r="AF86" s="863"/>
      <c r="AG86" s="539"/>
      <c r="AH86" s="784"/>
      <c r="AI86" s="540"/>
      <c r="AJ86" s="539"/>
      <c r="AK86" s="784"/>
      <c r="AL86" s="540"/>
      <c r="AM86" s="539"/>
      <c r="AN86" s="784"/>
      <c r="AO86" s="540"/>
      <c r="AP86" s="38"/>
      <c r="AQ86" s="38"/>
      <c r="AR86" s="38"/>
      <c r="AS86" s="38"/>
      <c r="AT86" s="38"/>
      <c r="AU86" s="38"/>
      <c r="AV86" s="38"/>
      <c r="AW86" s="38"/>
      <c r="AX86" s="38"/>
      <c r="AY86" s="38"/>
      <c r="AZ86" s="38"/>
      <c r="BA86" s="38"/>
      <c r="BB86" s="38"/>
      <c r="BC86" s="38"/>
      <c r="BD86" s="38"/>
      <c r="BE86" s="38"/>
      <c r="BF86" s="38"/>
      <c r="BG86" s="38"/>
      <c r="BH86" s="38"/>
      <c r="BI86" s="38"/>
    </row>
    <row r="87" spans="1:61" ht="15.75" customHeight="1">
      <c r="A87" s="36" t="str">
        <f t="shared" si="0"/>
        <v>Véhicules neufs</v>
      </c>
      <c r="B87" s="44"/>
      <c r="C87" s="541"/>
      <c r="D87" s="542"/>
      <c r="E87" s="543"/>
      <c r="F87" s="541"/>
      <c r="G87" s="542"/>
      <c r="H87" s="543"/>
      <c r="I87" s="541"/>
      <c r="J87" s="542"/>
      <c r="K87" s="543"/>
      <c r="L87" s="541"/>
      <c r="M87" s="542"/>
      <c r="N87" s="543"/>
      <c r="O87" s="541"/>
      <c r="P87" s="542"/>
      <c r="Q87" s="543"/>
      <c r="R87" s="541"/>
      <c r="S87" s="542"/>
      <c r="T87" s="543"/>
      <c r="U87" s="541"/>
      <c r="V87" s="542"/>
      <c r="W87" s="864"/>
      <c r="X87" s="541"/>
      <c r="Y87" s="542"/>
      <c r="Z87" s="864"/>
      <c r="AA87" s="541"/>
      <c r="AB87" s="542"/>
      <c r="AC87" s="864"/>
      <c r="AD87" s="541"/>
      <c r="AE87" s="542"/>
      <c r="AF87" s="864"/>
      <c r="AG87" s="541"/>
      <c r="AH87" s="542"/>
      <c r="AI87" s="543"/>
      <c r="AJ87" s="541"/>
      <c r="AK87" s="542"/>
      <c r="AL87" s="543"/>
      <c r="AM87" s="541"/>
      <c r="AN87" s="542"/>
      <c r="AO87" s="543"/>
      <c r="AP87" s="38"/>
      <c r="AQ87" s="38"/>
      <c r="AR87" s="38"/>
      <c r="AS87" s="38"/>
      <c r="AT87" s="38"/>
      <c r="AU87" s="38"/>
      <c r="AV87" s="38"/>
      <c r="AW87" s="38"/>
      <c r="AX87" s="38"/>
      <c r="AY87" s="38"/>
      <c r="AZ87" s="38"/>
      <c r="BA87" s="38"/>
      <c r="BB87" s="38"/>
      <c r="BC87" s="38"/>
      <c r="BD87" s="38"/>
      <c r="BE87" s="38"/>
      <c r="BF87" s="38"/>
      <c r="BG87" s="38"/>
      <c r="BH87" s="38"/>
      <c r="BI87" s="38"/>
    </row>
    <row r="88" spans="1:61" ht="15.75" customHeight="1" thickBot="1">
      <c r="A88" s="36" t="str">
        <f t="shared" si="0"/>
        <v>Véhicules neufsPROFIT DÉPARTEMENTAL</v>
      </c>
      <c r="B88" s="54" t="s">
        <v>147</v>
      </c>
      <c r="C88" s="786"/>
      <c r="D88" s="789"/>
      <c r="E88" s="788"/>
      <c r="F88" s="786"/>
      <c r="G88" s="789"/>
      <c r="H88" s="788"/>
      <c r="I88" s="786"/>
      <c r="J88" s="789"/>
      <c r="K88" s="788"/>
      <c r="L88" s="786"/>
      <c r="M88" s="789"/>
      <c r="N88" s="788"/>
      <c r="O88" s="786"/>
      <c r="P88" s="789"/>
      <c r="Q88" s="788"/>
      <c r="R88" s="786"/>
      <c r="S88" s="789"/>
      <c r="T88" s="788"/>
      <c r="U88" s="786"/>
      <c r="V88" s="789"/>
      <c r="W88" s="865"/>
      <c r="X88" s="786"/>
      <c r="Y88" s="789"/>
      <c r="Z88" s="865"/>
      <c r="AA88" s="786"/>
      <c r="AB88" s="789"/>
      <c r="AC88" s="865"/>
      <c r="AD88" s="786"/>
      <c r="AE88" s="789"/>
      <c r="AF88" s="865"/>
      <c r="AG88" s="786"/>
      <c r="AH88" s="789"/>
      <c r="AI88" s="788"/>
      <c r="AJ88" s="786"/>
      <c r="AK88" s="789"/>
      <c r="AL88" s="788"/>
      <c r="AM88" s="786"/>
      <c r="AN88" s="789"/>
      <c r="AO88" s="788"/>
      <c r="AP88" s="38"/>
      <c r="AQ88" s="38"/>
      <c r="AR88" s="38"/>
      <c r="AS88" s="38"/>
      <c r="AT88" s="38"/>
      <c r="AU88" s="38"/>
      <c r="AV88" s="38"/>
      <c r="AW88" s="38"/>
      <c r="AX88" s="38"/>
      <c r="AY88" s="38"/>
      <c r="AZ88" s="38"/>
      <c r="BA88" s="38"/>
      <c r="BB88" s="38"/>
      <c r="BC88" s="38"/>
      <c r="BD88" s="38"/>
      <c r="BE88" s="38"/>
      <c r="BF88" s="38"/>
      <c r="BG88" s="38"/>
      <c r="BH88" s="38"/>
      <c r="BI88" s="38"/>
    </row>
    <row r="89" spans="1:61" ht="15.75" customHeight="1">
      <c r="A89" s="36"/>
      <c r="B89" s="55"/>
      <c r="C89" s="544"/>
      <c r="D89" s="544"/>
      <c r="E89" s="545"/>
      <c r="F89" s="544"/>
      <c r="G89" s="544"/>
      <c r="H89" s="545"/>
      <c r="I89" s="544"/>
      <c r="J89" s="544"/>
      <c r="K89" s="545"/>
      <c r="L89" s="544"/>
      <c r="M89" s="544"/>
      <c r="N89" s="545"/>
      <c r="O89" s="544"/>
      <c r="P89" s="544"/>
      <c r="Q89" s="545"/>
      <c r="R89" s="544"/>
      <c r="S89" s="544"/>
      <c r="T89" s="545"/>
      <c r="U89" s="544"/>
      <c r="V89" s="544"/>
      <c r="W89" s="545"/>
      <c r="X89" s="544"/>
      <c r="Y89" s="544"/>
      <c r="Z89" s="545"/>
      <c r="AA89" s="544"/>
      <c r="AB89" s="544"/>
      <c r="AC89" s="545"/>
      <c r="AD89" s="544"/>
      <c r="AE89" s="544"/>
      <c r="AF89" s="545"/>
      <c r="AG89" s="544"/>
      <c r="AH89" s="544"/>
      <c r="AI89" s="545"/>
      <c r="AJ89" s="544"/>
      <c r="AK89" s="544"/>
      <c r="AL89" s="545"/>
      <c r="AM89" s="544"/>
      <c r="AN89" s="544"/>
      <c r="AO89" s="545"/>
      <c r="AP89" s="56"/>
      <c r="AQ89" s="56"/>
      <c r="AR89" s="56"/>
      <c r="AS89" s="56"/>
      <c r="AT89" s="56"/>
      <c r="AU89" s="56"/>
      <c r="AV89" s="56"/>
      <c r="AW89" s="56"/>
      <c r="AX89" s="56"/>
      <c r="AY89" s="56"/>
      <c r="AZ89" s="56"/>
      <c r="BA89" s="56"/>
      <c r="BB89" s="56"/>
      <c r="BC89" s="56"/>
      <c r="BD89" s="56"/>
      <c r="BE89" s="56"/>
      <c r="BF89" s="56"/>
      <c r="BG89" s="56"/>
      <c r="BH89" s="56"/>
      <c r="BI89" s="56"/>
    </row>
    <row r="90" spans="1:61" ht="15.75" customHeight="1">
      <c r="A90" s="36"/>
      <c r="B90" s="55"/>
      <c r="C90" s="544"/>
      <c r="D90" s="544"/>
      <c r="E90" s="544"/>
      <c r="F90" s="544"/>
      <c r="G90" s="544"/>
      <c r="H90" s="544"/>
      <c r="I90" s="544"/>
      <c r="J90" s="544"/>
      <c r="K90" s="544"/>
      <c r="L90" s="544"/>
      <c r="M90" s="544"/>
      <c r="N90" s="544"/>
      <c r="O90" s="544"/>
      <c r="P90" s="544"/>
      <c r="Q90" s="544"/>
      <c r="R90" s="544"/>
      <c r="S90" s="544"/>
      <c r="T90" s="544"/>
      <c r="U90" s="544"/>
      <c r="V90" s="544"/>
      <c r="W90" s="544"/>
      <c r="X90" s="544"/>
      <c r="Y90" s="544"/>
      <c r="Z90" s="544"/>
      <c r="AA90" s="544"/>
      <c r="AB90" s="544"/>
      <c r="AC90" s="544"/>
      <c r="AD90" s="544"/>
      <c r="AE90" s="544"/>
      <c r="AF90" s="544"/>
      <c r="AG90" s="544"/>
      <c r="AH90" s="544"/>
      <c r="AI90" s="544"/>
      <c r="AJ90" s="544"/>
      <c r="AK90" s="544"/>
      <c r="AL90" s="544"/>
      <c r="AM90" s="544"/>
      <c r="AN90" s="544"/>
      <c r="AO90" s="544"/>
      <c r="AP90" s="56"/>
      <c r="AQ90" s="56"/>
      <c r="AR90" s="56"/>
      <c r="AS90" s="56"/>
      <c r="AT90" s="56"/>
      <c r="AU90" s="56"/>
      <c r="AV90" s="56"/>
      <c r="AW90" s="56"/>
      <c r="AX90" s="56"/>
      <c r="AY90" s="56"/>
      <c r="AZ90" s="56"/>
      <c r="BA90" s="56"/>
      <c r="BB90" s="56"/>
      <c r="BC90" s="56"/>
      <c r="BD90" s="56"/>
      <c r="BE90" s="56"/>
      <c r="BF90" s="56"/>
      <c r="BG90" s="56"/>
      <c r="BH90" s="56"/>
      <c r="BI90" s="56"/>
    </row>
    <row r="91" spans="1:61" ht="15.75" customHeight="1">
      <c r="A91" s="36"/>
      <c r="B91" s="57"/>
      <c r="C91" s="546"/>
      <c r="D91" s="546"/>
      <c r="E91" s="546"/>
      <c r="F91" s="546"/>
      <c r="G91" s="546"/>
      <c r="H91" s="546"/>
      <c r="I91" s="546"/>
      <c r="J91" s="546"/>
      <c r="K91" s="546"/>
      <c r="L91" s="546"/>
      <c r="M91" s="546"/>
      <c r="N91" s="546"/>
      <c r="O91" s="546"/>
      <c r="P91" s="546"/>
      <c r="Q91" s="546"/>
      <c r="R91" s="546"/>
      <c r="S91" s="546"/>
      <c r="T91" s="546"/>
      <c r="U91" s="546"/>
      <c r="V91" s="546"/>
      <c r="W91" s="546"/>
      <c r="X91" s="546"/>
      <c r="Y91" s="546"/>
      <c r="Z91" s="546"/>
      <c r="AA91" s="546"/>
      <c r="AB91" s="546"/>
      <c r="AC91" s="546"/>
      <c r="AD91" s="546"/>
      <c r="AE91" s="546"/>
      <c r="AF91" s="546"/>
      <c r="AG91" s="546"/>
      <c r="AH91" s="546"/>
      <c r="AI91" s="546"/>
      <c r="AJ91" s="546"/>
      <c r="AK91" s="546"/>
      <c r="AL91" s="546"/>
      <c r="AM91" s="546"/>
      <c r="AN91" s="546"/>
      <c r="AO91" s="546"/>
      <c r="AP91" s="35"/>
      <c r="AQ91" s="35"/>
      <c r="AR91" s="35"/>
      <c r="AS91" s="35"/>
      <c r="AT91" s="35"/>
      <c r="AU91" s="35"/>
      <c r="AV91" s="35"/>
      <c r="AW91" s="35"/>
      <c r="AX91" s="35"/>
      <c r="AY91" s="35"/>
      <c r="AZ91" s="35"/>
      <c r="BA91" s="35"/>
      <c r="BB91" s="35"/>
      <c r="BC91" s="35"/>
      <c r="BD91" s="35"/>
      <c r="BE91" s="35"/>
      <c r="BF91" s="35"/>
      <c r="BG91" s="35"/>
      <c r="BH91" s="35"/>
      <c r="BI91" s="35"/>
    </row>
    <row r="92" spans="1:61" ht="15.75" customHeight="1">
      <c r="A92" s="36"/>
      <c r="B92" s="58" t="s">
        <v>1097</v>
      </c>
      <c r="C92" s="547" t="s">
        <v>148</v>
      </c>
      <c r="D92" s="547"/>
      <c r="E92" s="547"/>
      <c r="F92" s="547"/>
      <c r="G92" s="547"/>
      <c r="H92" s="547"/>
      <c r="I92" s="547"/>
      <c r="J92" s="547"/>
      <c r="K92" s="547"/>
      <c r="L92" s="547"/>
      <c r="M92" s="547"/>
      <c r="N92" s="547"/>
      <c r="O92" s="547"/>
      <c r="P92" s="547"/>
      <c r="Q92" s="547"/>
      <c r="R92" s="547"/>
      <c r="S92" s="547"/>
      <c r="T92" s="547"/>
      <c r="U92" s="547"/>
      <c r="V92" s="547"/>
      <c r="W92" s="547"/>
      <c r="X92" s="547"/>
      <c r="Y92" s="547"/>
      <c r="Z92" s="547"/>
      <c r="AA92" s="547"/>
      <c r="AB92" s="547"/>
      <c r="AC92" s="547"/>
      <c r="AD92" s="547"/>
      <c r="AE92" s="547"/>
      <c r="AF92" s="547"/>
      <c r="AG92" s="547"/>
      <c r="AH92" s="547"/>
      <c r="AI92" s="547"/>
      <c r="AJ92" s="547"/>
      <c r="AK92" s="547"/>
      <c r="AL92" s="547"/>
      <c r="AM92" s="547"/>
      <c r="AN92" s="547"/>
      <c r="AO92" s="547"/>
      <c r="AP92" s="33"/>
      <c r="AQ92" s="33"/>
      <c r="AR92" s="33"/>
      <c r="AS92" s="33"/>
      <c r="AT92" s="33"/>
      <c r="AU92" s="33"/>
      <c r="AV92" s="33"/>
      <c r="AW92" s="33"/>
      <c r="AX92" s="33"/>
      <c r="AY92" s="33"/>
      <c r="AZ92" s="33"/>
      <c r="BA92" s="33"/>
      <c r="BB92" s="33"/>
      <c r="BC92" s="33"/>
      <c r="BD92" s="33"/>
      <c r="BE92" s="33"/>
      <c r="BF92" s="33"/>
      <c r="BG92" s="33"/>
      <c r="BH92" s="33"/>
      <c r="BI92" s="33"/>
    </row>
    <row r="93" spans="1:61" ht="15.75" customHeight="1" thickBot="1">
      <c r="A93" s="36"/>
      <c r="B93" s="59"/>
      <c r="C93" s="546"/>
      <c r="D93" s="546"/>
      <c r="E93" s="546"/>
      <c r="F93" s="546"/>
      <c r="G93" s="546"/>
      <c r="H93" s="546"/>
      <c r="I93" s="546"/>
      <c r="J93" s="546"/>
      <c r="K93" s="546"/>
      <c r="L93" s="546"/>
      <c r="M93" s="546"/>
      <c r="N93" s="546"/>
      <c r="O93" s="546"/>
      <c r="P93" s="546"/>
      <c r="Q93" s="546"/>
      <c r="R93" s="546"/>
      <c r="S93" s="546"/>
      <c r="T93" s="546"/>
      <c r="U93" s="546"/>
      <c r="V93" s="546"/>
      <c r="W93" s="546"/>
      <c r="X93" s="546"/>
      <c r="Y93" s="546"/>
      <c r="Z93" s="546"/>
      <c r="AA93" s="546"/>
      <c r="AB93" s="546"/>
      <c r="AC93" s="546"/>
      <c r="AD93" s="546"/>
      <c r="AE93" s="546"/>
      <c r="AF93" s="546"/>
      <c r="AG93" s="546"/>
      <c r="AH93" s="546"/>
      <c r="AI93" s="546"/>
      <c r="AJ93" s="546"/>
      <c r="AK93" s="546"/>
      <c r="AL93" s="546"/>
      <c r="AM93" s="546"/>
      <c r="AN93" s="546"/>
      <c r="AO93" s="546"/>
      <c r="AP93" s="35"/>
      <c r="AQ93" s="35"/>
      <c r="AR93" s="35"/>
      <c r="AS93" s="35"/>
      <c r="AT93" s="35"/>
      <c r="AU93" s="35"/>
      <c r="AV93" s="35"/>
      <c r="AW93" s="35"/>
      <c r="AX93" s="35"/>
      <c r="AY93" s="35"/>
      <c r="AZ93" s="35"/>
      <c r="BA93" s="35"/>
      <c r="BB93" s="35"/>
      <c r="BC93" s="35"/>
      <c r="BD93" s="35"/>
      <c r="BE93" s="35"/>
      <c r="BF93" s="35"/>
      <c r="BG93" s="35"/>
      <c r="BH93" s="35"/>
      <c r="BI93" s="35"/>
    </row>
    <row r="94" spans="1:61" ht="15.75" customHeight="1" thickTop="1">
      <c r="A94" s="36"/>
      <c r="B94" s="37" t="s">
        <v>2</v>
      </c>
      <c r="C94" s="492">
        <v>2025</v>
      </c>
      <c r="D94" s="493"/>
      <c r="E94" s="494"/>
      <c r="F94" s="492" t="s">
        <v>6</v>
      </c>
      <c r="G94" s="493"/>
      <c r="H94" s="494"/>
      <c r="I94" s="492" t="s">
        <v>8</v>
      </c>
      <c r="J94" s="493"/>
      <c r="K94" s="494"/>
      <c r="L94" s="492" t="s">
        <v>9</v>
      </c>
      <c r="M94" s="493"/>
      <c r="N94" s="494"/>
      <c r="O94" s="492" t="s">
        <v>10</v>
      </c>
      <c r="P94" s="493"/>
      <c r="Q94" s="494"/>
      <c r="R94" s="492" t="s">
        <v>11</v>
      </c>
      <c r="S94" s="493"/>
      <c r="T94" s="494"/>
      <c r="U94" s="492" t="s">
        <v>12</v>
      </c>
      <c r="V94" s="493"/>
      <c r="W94" s="494"/>
      <c r="X94" s="492" t="s">
        <v>14</v>
      </c>
      <c r="Y94" s="493"/>
      <c r="Z94" s="494"/>
      <c r="AA94" s="492" t="s">
        <v>15</v>
      </c>
      <c r="AB94" s="493"/>
      <c r="AC94" s="494"/>
      <c r="AD94" s="492" t="s">
        <v>17</v>
      </c>
      <c r="AE94" s="493"/>
      <c r="AF94" s="494"/>
      <c r="AG94" s="492" t="s">
        <v>18</v>
      </c>
      <c r="AH94" s="493"/>
      <c r="AI94" s="494"/>
      <c r="AJ94" s="492" t="s">
        <v>19</v>
      </c>
      <c r="AK94" s="493"/>
      <c r="AL94" s="494"/>
      <c r="AM94" s="492" t="s">
        <v>5</v>
      </c>
      <c r="AN94" s="493"/>
      <c r="AO94" s="494"/>
      <c r="AP94" s="38"/>
      <c r="AQ94" s="38"/>
      <c r="AR94" s="38"/>
      <c r="AS94" s="38"/>
      <c r="AT94" s="38"/>
      <c r="AU94" s="38"/>
      <c r="AV94" s="38"/>
      <c r="AW94" s="38"/>
      <c r="AX94" s="38"/>
      <c r="AY94" s="38"/>
      <c r="AZ94" s="38"/>
      <c r="BA94" s="38"/>
      <c r="BB94" s="38"/>
      <c r="BC94" s="38"/>
      <c r="BD94" s="38"/>
      <c r="BE94" s="38"/>
      <c r="BF94" s="38"/>
      <c r="BG94" s="38"/>
      <c r="BH94" s="38"/>
      <c r="BI94" s="38"/>
    </row>
    <row r="95" spans="1:61" ht="15.75" customHeight="1">
      <c r="A95" s="36"/>
      <c r="B95" s="41"/>
      <c r="C95" s="548" t="s">
        <v>89</v>
      </c>
      <c r="D95" s="525" t="s">
        <v>90</v>
      </c>
      <c r="E95" s="549" t="s">
        <v>91</v>
      </c>
      <c r="F95" s="548" t="s">
        <v>89</v>
      </c>
      <c r="G95" s="525" t="s">
        <v>90</v>
      </c>
      <c r="H95" s="549" t="s">
        <v>91</v>
      </c>
      <c r="I95" s="548" t="s">
        <v>89</v>
      </c>
      <c r="J95" s="525" t="s">
        <v>90</v>
      </c>
      <c r="K95" s="549" t="s">
        <v>91</v>
      </c>
      <c r="L95" s="548" t="s">
        <v>89</v>
      </c>
      <c r="M95" s="525" t="s">
        <v>90</v>
      </c>
      <c r="N95" s="549" t="s">
        <v>91</v>
      </c>
      <c r="O95" s="548" t="s">
        <v>89</v>
      </c>
      <c r="P95" s="525" t="s">
        <v>90</v>
      </c>
      <c r="Q95" s="549" t="s">
        <v>91</v>
      </c>
      <c r="R95" s="548" t="s">
        <v>89</v>
      </c>
      <c r="S95" s="525" t="s">
        <v>90</v>
      </c>
      <c r="T95" s="549" t="s">
        <v>91</v>
      </c>
      <c r="U95" s="548" t="s">
        <v>89</v>
      </c>
      <c r="V95" s="525" t="s">
        <v>90</v>
      </c>
      <c r="W95" s="549" t="s">
        <v>91</v>
      </c>
      <c r="X95" s="548" t="s">
        <v>89</v>
      </c>
      <c r="Y95" s="525" t="s">
        <v>90</v>
      </c>
      <c r="Z95" s="549" t="s">
        <v>91</v>
      </c>
      <c r="AA95" s="548" t="s">
        <v>89</v>
      </c>
      <c r="AB95" s="525" t="s">
        <v>90</v>
      </c>
      <c r="AC95" s="549" t="s">
        <v>91</v>
      </c>
      <c r="AD95" s="548" t="s">
        <v>89</v>
      </c>
      <c r="AE95" s="525" t="s">
        <v>90</v>
      </c>
      <c r="AF95" s="549" t="s">
        <v>91</v>
      </c>
      <c r="AG95" s="548" t="s">
        <v>89</v>
      </c>
      <c r="AH95" s="525" t="s">
        <v>90</v>
      </c>
      <c r="AI95" s="549" t="s">
        <v>91</v>
      </c>
      <c r="AJ95" s="548" t="s">
        <v>89</v>
      </c>
      <c r="AK95" s="525" t="s">
        <v>90</v>
      </c>
      <c r="AL95" s="549" t="s">
        <v>91</v>
      </c>
      <c r="AM95" s="548" t="s">
        <v>89</v>
      </c>
      <c r="AN95" s="525" t="s">
        <v>90</v>
      </c>
      <c r="AO95" s="549" t="s">
        <v>91</v>
      </c>
      <c r="AP95" s="38"/>
      <c r="AQ95" s="38"/>
      <c r="AR95" s="38"/>
      <c r="AS95" s="38"/>
      <c r="AT95" s="38"/>
      <c r="AU95" s="38"/>
      <c r="AV95" s="38"/>
      <c r="AW95" s="38"/>
      <c r="AX95" s="38"/>
      <c r="AY95" s="38"/>
      <c r="AZ95" s="38"/>
      <c r="BA95" s="38"/>
      <c r="BB95" s="38"/>
      <c r="BC95" s="38"/>
      <c r="BD95" s="38"/>
      <c r="BE95" s="38"/>
      <c r="BF95" s="38"/>
      <c r="BG95" s="38"/>
      <c r="BH95" s="38"/>
      <c r="BI95" s="38"/>
    </row>
    <row r="96" spans="1:61" ht="15.75" customHeight="1">
      <c r="A96" s="36" t="str">
        <f t="shared" ref="A96:A168" si="1">+$C$92&amp;B96</f>
        <v>Véhicules usagésVentes nettes</v>
      </c>
      <c r="B96" s="40" t="s">
        <v>92</v>
      </c>
      <c r="C96" s="498"/>
      <c r="D96" s="499"/>
      <c r="E96" s="550"/>
      <c r="F96" s="498"/>
      <c r="G96" s="499"/>
      <c r="H96" s="550"/>
      <c r="I96" s="498"/>
      <c r="J96" s="499"/>
      <c r="K96" s="550"/>
      <c r="L96" s="498"/>
      <c r="M96" s="499"/>
      <c r="N96" s="550"/>
      <c r="O96" s="498"/>
      <c r="P96" s="499"/>
      <c r="Q96" s="550"/>
      <c r="R96" s="498"/>
      <c r="S96" s="499"/>
      <c r="T96" s="550"/>
      <c r="U96" s="498"/>
      <c r="V96" s="499"/>
      <c r="W96" s="550"/>
      <c r="X96" s="498"/>
      <c r="Y96" s="499"/>
      <c r="Z96" s="550"/>
      <c r="AA96" s="498"/>
      <c r="AB96" s="499"/>
      <c r="AC96" s="550"/>
      <c r="AD96" s="498"/>
      <c r="AE96" s="499"/>
      <c r="AF96" s="550"/>
      <c r="AG96" s="498"/>
      <c r="AH96" s="499"/>
      <c r="AI96" s="550"/>
      <c r="AJ96" s="498"/>
      <c r="AK96" s="499"/>
      <c r="AL96" s="550"/>
      <c r="AM96" s="498"/>
      <c r="AN96" s="499"/>
      <c r="AO96" s="550"/>
      <c r="AP96" s="38"/>
      <c r="AQ96" s="38"/>
      <c r="AR96" s="38"/>
      <c r="AS96" s="38"/>
      <c r="AT96" s="38"/>
      <c r="AU96" s="38"/>
      <c r="AV96" s="38"/>
      <c r="AW96" s="38"/>
      <c r="AX96" s="38"/>
      <c r="AY96" s="38"/>
      <c r="AZ96" s="38"/>
      <c r="BA96" s="38"/>
      <c r="BB96" s="38"/>
      <c r="BC96" s="38"/>
      <c r="BD96" s="38"/>
      <c r="BE96" s="38"/>
      <c r="BF96" s="38"/>
      <c r="BG96" s="38"/>
      <c r="BH96" s="38"/>
      <c r="BI96" s="38"/>
    </row>
    <row r="97" spans="1:61" ht="15.75" customHeight="1">
      <c r="A97" s="36" t="str">
        <f t="shared" si="1"/>
        <v>Véhicules usagésCertifié</v>
      </c>
      <c r="B97" s="41" t="s">
        <v>149</v>
      </c>
      <c r="C97" s="505"/>
      <c r="D97" s="503"/>
      <c r="E97" s="506"/>
      <c r="F97" s="505"/>
      <c r="G97" s="503"/>
      <c r="H97" s="506"/>
      <c r="I97" s="505"/>
      <c r="J97" s="503"/>
      <c r="K97" s="506"/>
      <c r="L97" s="505"/>
      <c r="M97" s="503"/>
      <c r="N97" s="506"/>
      <c r="O97" s="505"/>
      <c r="P97" s="503"/>
      <c r="Q97" s="506"/>
      <c r="R97" s="505"/>
      <c r="S97" s="503"/>
      <c r="T97" s="506"/>
      <c r="U97" s="505"/>
      <c r="V97" s="503"/>
      <c r="W97" s="506"/>
      <c r="X97" s="505"/>
      <c r="Y97" s="503"/>
      <c r="Z97" s="506"/>
      <c r="AA97" s="505"/>
      <c r="AB97" s="503"/>
      <c r="AC97" s="506"/>
      <c r="AD97" s="505"/>
      <c r="AE97" s="503"/>
      <c r="AF97" s="506"/>
      <c r="AG97" s="505"/>
      <c r="AH97" s="503"/>
      <c r="AI97" s="506"/>
      <c r="AJ97" s="505"/>
      <c r="AK97" s="503"/>
      <c r="AL97" s="506"/>
      <c r="AM97" s="505"/>
      <c r="AN97" s="503"/>
      <c r="AO97" s="506"/>
      <c r="AP97" s="38"/>
      <c r="AQ97" s="38"/>
      <c r="AR97" s="38"/>
      <c r="AS97" s="38"/>
      <c r="AT97" s="38"/>
      <c r="AU97" s="38"/>
      <c r="AV97" s="38"/>
      <c r="AW97" s="38"/>
      <c r="AX97" s="38"/>
      <c r="AY97" s="38"/>
      <c r="AZ97" s="38"/>
      <c r="BA97" s="38"/>
      <c r="BB97" s="38"/>
      <c r="BC97" s="38"/>
      <c r="BD97" s="38"/>
      <c r="BE97" s="38"/>
      <c r="BF97" s="38"/>
      <c r="BG97" s="38"/>
      <c r="BH97" s="38"/>
      <c r="BI97" s="38"/>
    </row>
    <row r="98" spans="1:61" ht="15.75" customHeight="1">
      <c r="A98" s="36" t="str">
        <f t="shared" si="1"/>
        <v>Véhicules usagésNon Certifié</v>
      </c>
      <c r="B98" s="41" t="s">
        <v>150</v>
      </c>
      <c r="C98" s="505"/>
      <c r="D98" s="503"/>
      <c r="E98" s="506"/>
      <c r="F98" s="505"/>
      <c r="G98" s="503"/>
      <c r="H98" s="506"/>
      <c r="I98" s="505"/>
      <c r="J98" s="503"/>
      <c r="K98" s="506"/>
      <c r="L98" s="505"/>
      <c r="M98" s="503"/>
      <c r="N98" s="506"/>
      <c r="O98" s="505"/>
      <c r="P98" s="503"/>
      <c r="Q98" s="506"/>
      <c r="R98" s="505"/>
      <c r="S98" s="503"/>
      <c r="T98" s="506"/>
      <c r="U98" s="505"/>
      <c r="V98" s="503"/>
      <c r="W98" s="506"/>
      <c r="X98" s="505"/>
      <c r="Y98" s="503"/>
      <c r="Z98" s="506"/>
      <c r="AA98" s="505"/>
      <c r="AB98" s="503"/>
      <c r="AC98" s="506"/>
      <c r="AD98" s="505"/>
      <c r="AE98" s="503"/>
      <c r="AF98" s="506"/>
      <c r="AG98" s="505"/>
      <c r="AH98" s="503"/>
      <c r="AI98" s="506"/>
      <c r="AJ98" s="505"/>
      <c r="AK98" s="503"/>
      <c r="AL98" s="506"/>
      <c r="AM98" s="505"/>
      <c r="AN98" s="503"/>
      <c r="AO98" s="506"/>
      <c r="AP98" s="38"/>
      <c r="AQ98" s="38"/>
      <c r="AR98" s="38"/>
      <c r="AS98" s="38"/>
      <c r="AT98" s="38"/>
      <c r="AU98" s="38"/>
      <c r="AV98" s="38"/>
      <c r="AW98" s="38"/>
      <c r="AX98" s="38"/>
      <c r="AY98" s="38"/>
      <c r="AZ98" s="38"/>
      <c r="BA98" s="38"/>
      <c r="BB98" s="38"/>
      <c r="BC98" s="38"/>
      <c r="BD98" s="38"/>
      <c r="BE98" s="38"/>
      <c r="BF98" s="38"/>
      <c r="BG98" s="38"/>
      <c r="BH98" s="38"/>
      <c r="BI98" s="38"/>
    </row>
    <row r="99" spans="1:61" ht="15.75" customHeight="1">
      <c r="A99" s="36" t="str">
        <f t="shared" si="1"/>
        <v>Véhicules usagésAutres Marques</v>
      </c>
      <c r="B99" s="41" t="s">
        <v>1081</v>
      </c>
      <c r="C99" s="505"/>
      <c r="D99" s="503"/>
      <c r="E99" s="506"/>
      <c r="F99" s="505"/>
      <c r="G99" s="503"/>
      <c r="H99" s="506"/>
      <c r="I99" s="505"/>
      <c r="J99" s="503"/>
      <c r="K99" s="506"/>
      <c r="L99" s="505"/>
      <c r="M99" s="503"/>
      <c r="N99" s="506"/>
      <c r="O99" s="505"/>
      <c r="P99" s="503"/>
      <c r="Q99" s="506"/>
      <c r="R99" s="505"/>
      <c r="S99" s="503"/>
      <c r="T99" s="506"/>
      <c r="U99" s="505"/>
      <c r="V99" s="503"/>
      <c r="W99" s="506"/>
      <c r="X99" s="505"/>
      <c r="Y99" s="503"/>
      <c r="Z99" s="506"/>
      <c r="AA99" s="505"/>
      <c r="AB99" s="503"/>
      <c r="AC99" s="506"/>
      <c r="AD99" s="505"/>
      <c r="AE99" s="503"/>
      <c r="AF99" s="506"/>
      <c r="AG99" s="505"/>
      <c r="AH99" s="503"/>
      <c r="AI99" s="506"/>
      <c r="AJ99" s="505"/>
      <c r="AK99" s="503"/>
      <c r="AL99" s="506"/>
      <c r="AM99" s="505"/>
      <c r="AN99" s="503"/>
      <c r="AO99" s="506"/>
      <c r="AP99" s="38"/>
      <c r="AQ99" s="38"/>
      <c r="AR99" s="38"/>
      <c r="AS99" s="38"/>
      <c r="AT99" s="38"/>
      <c r="AU99" s="38"/>
      <c r="AV99" s="38"/>
      <c r="AW99" s="38"/>
      <c r="AX99" s="38"/>
      <c r="AY99" s="38"/>
      <c r="AZ99" s="38"/>
      <c r="BA99" s="38"/>
      <c r="BB99" s="38"/>
      <c r="BC99" s="38"/>
      <c r="BD99" s="38"/>
      <c r="BE99" s="38"/>
      <c r="BF99" s="38"/>
      <c r="BG99" s="38"/>
      <c r="BH99" s="38"/>
      <c r="BI99" s="38"/>
    </row>
    <row r="100" spans="1:61" ht="15.75" customHeight="1">
      <c r="A100" s="36" t="str">
        <f t="shared" si="1"/>
        <v>Véhicules usagésTotal Usagés</v>
      </c>
      <c r="B100" s="42" t="s">
        <v>151</v>
      </c>
      <c r="C100" s="761"/>
      <c r="D100" s="762"/>
      <c r="E100" s="763"/>
      <c r="F100" s="761"/>
      <c r="G100" s="762"/>
      <c r="H100" s="763"/>
      <c r="I100" s="761"/>
      <c r="J100" s="762"/>
      <c r="K100" s="763"/>
      <c r="L100" s="761"/>
      <c r="M100" s="762"/>
      <c r="N100" s="763"/>
      <c r="O100" s="761"/>
      <c r="P100" s="762"/>
      <c r="Q100" s="763"/>
      <c r="R100" s="761"/>
      <c r="S100" s="762"/>
      <c r="T100" s="763"/>
      <c r="U100" s="761"/>
      <c r="V100" s="762"/>
      <c r="W100" s="763"/>
      <c r="X100" s="761"/>
      <c r="Y100" s="762"/>
      <c r="Z100" s="763"/>
      <c r="AA100" s="761"/>
      <c r="AB100" s="762"/>
      <c r="AC100" s="763"/>
      <c r="AD100" s="761"/>
      <c r="AE100" s="762"/>
      <c r="AF100" s="763"/>
      <c r="AG100" s="761"/>
      <c r="AH100" s="762"/>
      <c r="AI100" s="763"/>
      <c r="AJ100" s="761"/>
      <c r="AK100" s="762"/>
      <c r="AL100" s="763"/>
      <c r="AM100" s="761"/>
      <c r="AN100" s="762"/>
      <c r="AO100" s="763"/>
      <c r="AP100" s="38"/>
      <c r="AQ100" s="38"/>
      <c r="AR100" s="38"/>
      <c r="AS100" s="38"/>
      <c r="AT100" s="38"/>
      <c r="AU100" s="38"/>
      <c r="AV100" s="38"/>
      <c r="AW100" s="38"/>
      <c r="AX100" s="38"/>
      <c r="AY100" s="38"/>
      <c r="AZ100" s="38"/>
      <c r="BA100" s="38"/>
      <c r="BB100" s="38"/>
      <c r="BC100" s="38"/>
      <c r="BD100" s="38"/>
      <c r="BE100" s="38"/>
      <c r="BF100" s="38"/>
      <c r="BG100" s="38"/>
      <c r="BH100" s="38"/>
      <c r="BI100" s="38"/>
    </row>
    <row r="101" spans="1:61" ht="15.75" customHeight="1">
      <c r="A101" s="36" t="str">
        <f t="shared" si="1"/>
        <v>Véhicules usagés</v>
      </c>
      <c r="B101" s="41"/>
      <c r="C101" s="866"/>
      <c r="D101" s="867"/>
      <c r="E101" s="868"/>
      <c r="F101" s="866"/>
      <c r="G101" s="867"/>
      <c r="H101" s="868"/>
      <c r="I101" s="866"/>
      <c r="J101" s="867"/>
      <c r="K101" s="868"/>
      <c r="L101" s="866"/>
      <c r="M101" s="867"/>
      <c r="N101" s="868"/>
      <c r="O101" s="866"/>
      <c r="P101" s="867"/>
      <c r="Q101" s="868"/>
      <c r="R101" s="866"/>
      <c r="S101" s="867"/>
      <c r="T101" s="868"/>
      <c r="U101" s="866"/>
      <c r="V101" s="867"/>
      <c r="W101" s="868"/>
      <c r="X101" s="866"/>
      <c r="Y101" s="867"/>
      <c r="Z101" s="868"/>
      <c r="AA101" s="866"/>
      <c r="AB101" s="867"/>
      <c r="AC101" s="868"/>
      <c r="AD101" s="866"/>
      <c r="AE101" s="867"/>
      <c r="AF101" s="868"/>
      <c r="AG101" s="866"/>
      <c r="AH101" s="867"/>
      <c r="AI101" s="868"/>
      <c r="AJ101" s="866"/>
      <c r="AK101" s="867"/>
      <c r="AL101" s="868"/>
      <c r="AM101" s="866"/>
      <c r="AN101" s="867"/>
      <c r="AO101" s="868"/>
      <c r="AP101" s="38"/>
      <c r="AQ101" s="38"/>
      <c r="AR101" s="38"/>
      <c r="AS101" s="38"/>
      <c r="AT101" s="38"/>
      <c r="AU101" s="38"/>
      <c r="AV101" s="38"/>
      <c r="AW101" s="38"/>
      <c r="AX101" s="38"/>
      <c r="AY101" s="38"/>
      <c r="AZ101" s="38"/>
      <c r="BA101" s="38"/>
      <c r="BB101" s="38"/>
      <c r="BC101" s="38"/>
      <c r="BD101" s="38"/>
      <c r="BE101" s="38"/>
      <c r="BF101" s="38"/>
      <c r="BG101" s="38"/>
      <c r="BH101" s="38"/>
      <c r="BI101" s="38"/>
    </row>
    <row r="102" spans="1:61" ht="15.75" customHeight="1">
      <c r="A102" s="36" t="str">
        <f t="shared" si="1"/>
        <v>Véhicules usagés</v>
      </c>
      <c r="B102" s="41"/>
      <c r="C102" s="507"/>
      <c r="D102" s="514"/>
      <c r="E102" s="508"/>
      <c r="F102" s="502"/>
      <c r="G102" s="514"/>
      <c r="H102" s="504"/>
      <c r="I102" s="502"/>
      <c r="J102" s="514"/>
      <c r="K102" s="504"/>
      <c r="L102" s="502"/>
      <c r="M102" s="514"/>
      <c r="N102" s="504"/>
      <c r="O102" s="502"/>
      <c r="P102" s="514"/>
      <c r="Q102" s="504"/>
      <c r="R102" s="502"/>
      <c r="S102" s="514"/>
      <c r="T102" s="504"/>
      <c r="U102" s="502"/>
      <c r="V102" s="514"/>
      <c r="W102" s="504"/>
      <c r="X102" s="502"/>
      <c r="Y102" s="514"/>
      <c r="Z102" s="504"/>
      <c r="AA102" s="502"/>
      <c r="AB102" s="514"/>
      <c r="AC102" s="504"/>
      <c r="AD102" s="502"/>
      <c r="AE102" s="514"/>
      <c r="AF102" s="504"/>
      <c r="AG102" s="502"/>
      <c r="AH102" s="514"/>
      <c r="AI102" s="504"/>
      <c r="AJ102" s="502"/>
      <c r="AK102" s="514"/>
      <c r="AL102" s="504"/>
      <c r="AM102" s="502"/>
      <c r="AN102" s="514"/>
      <c r="AO102" s="504"/>
      <c r="AP102" s="38"/>
      <c r="AQ102" s="38"/>
      <c r="AR102" s="38"/>
      <c r="AS102" s="38"/>
      <c r="AT102" s="38"/>
      <c r="AU102" s="38"/>
      <c r="AV102" s="38"/>
      <c r="AW102" s="38"/>
      <c r="AX102" s="38"/>
      <c r="AY102" s="38"/>
      <c r="AZ102" s="38"/>
      <c r="BA102" s="38"/>
      <c r="BB102" s="38"/>
      <c r="BC102" s="38"/>
      <c r="BD102" s="38"/>
      <c r="BE102" s="38"/>
      <c r="BF102" s="38"/>
      <c r="BG102" s="38"/>
      <c r="BH102" s="38"/>
      <c r="BI102" s="38"/>
    </row>
    <row r="103" spans="1:61" ht="15.75" customHeight="1">
      <c r="A103" s="36" t="str">
        <f t="shared" si="1"/>
        <v>Véhicules usagésVentes au Gros</v>
      </c>
      <c r="B103" s="41" t="s">
        <v>152</v>
      </c>
      <c r="C103" s="505"/>
      <c r="D103" s="503"/>
      <c r="E103" s="506"/>
      <c r="F103" s="505"/>
      <c r="G103" s="503"/>
      <c r="H103" s="506"/>
      <c r="I103" s="505"/>
      <c r="J103" s="503"/>
      <c r="K103" s="506"/>
      <c r="L103" s="505"/>
      <c r="M103" s="503"/>
      <c r="N103" s="506"/>
      <c r="O103" s="505"/>
      <c r="P103" s="503"/>
      <c r="Q103" s="506"/>
      <c r="R103" s="505"/>
      <c r="S103" s="503"/>
      <c r="T103" s="506"/>
      <c r="U103" s="505"/>
      <c r="V103" s="503"/>
      <c r="W103" s="506"/>
      <c r="X103" s="505"/>
      <c r="Y103" s="503"/>
      <c r="Z103" s="506"/>
      <c r="AA103" s="505"/>
      <c r="AB103" s="503"/>
      <c r="AC103" s="506"/>
      <c r="AD103" s="505"/>
      <c r="AE103" s="503"/>
      <c r="AF103" s="506"/>
      <c r="AG103" s="505"/>
      <c r="AH103" s="503"/>
      <c r="AI103" s="506"/>
      <c r="AJ103" s="505"/>
      <c r="AK103" s="503"/>
      <c r="AL103" s="506"/>
      <c r="AM103" s="505"/>
      <c r="AN103" s="503"/>
      <c r="AO103" s="506"/>
      <c r="AP103" s="38"/>
      <c r="AQ103" s="38"/>
      <c r="AR103" s="38"/>
      <c r="AS103" s="38"/>
      <c r="AT103" s="38"/>
      <c r="AU103" s="38"/>
      <c r="AV103" s="38"/>
      <c r="AW103" s="38"/>
      <c r="AX103" s="38"/>
      <c r="AY103" s="38"/>
      <c r="AZ103" s="38"/>
      <c r="BA103" s="38"/>
      <c r="BB103" s="38"/>
      <c r="BC103" s="38"/>
      <c r="BD103" s="38"/>
      <c r="BE103" s="38"/>
      <c r="BF103" s="38"/>
      <c r="BG103" s="38"/>
      <c r="BH103" s="38"/>
      <c r="BI103" s="38"/>
    </row>
    <row r="104" spans="1:61" ht="15.75" customHeight="1">
      <c r="A104" s="36" t="str">
        <f t="shared" si="1"/>
        <v>Véhicules usagés</v>
      </c>
      <c r="B104" s="40"/>
      <c r="C104" s="551"/>
      <c r="D104" s="552"/>
      <c r="E104" s="553"/>
      <c r="F104" s="551"/>
      <c r="G104" s="552"/>
      <c r="H104" s="553"/>
      <c r="I104" s="551"/>
      <c r="J104" s="552"/>
      <c r="K104" s="553"/>
      <c r="L104" s="551"/>
      <c r="M104" s="552"/>
      <c r="N104" s="553"/>
      <c r="O104" s="551"/>
      <c r="P104" s="552"/>
      <c r="Q104" s="553"/>
      <c r="R104" s="551"/>
      <c r="S104" s="552"/>
      <c r="T104" s="553"/>
      <c r="U104" s="551"/>
      <c r="V104" s="552"/>
      <c r="W104" s="553"/>
      <c r="X104" s="551"/>
      <c r="Y104" s="552"/>
      <c r="Z104" s="553"/>
      <c r="AA104" s="551"/>
      <c r="AB104" s="552"/>
      <c r="AC104" s="553"/>
      <c r="AD104" s="551"/>
      <c r="AE104" s="552"/>
      <c r="AF104" s="553"/>
      <c r="AG104" s="551"/>
      <c r="AH104" s="552"/>
      <c r="AI104" s="553"/>
      <c r="AJ104" s="551"/>
      <c r="AK104" s="552"/>
      <c r="AL104" s="553"/>
      <c r="AM104" s="551"/>
      <c r="AN104" s="552"/>
      <c r="AO104" s="553"/>
      <c r="AP104" s="38"/>
      <c r="AQ104" s="38"/>
      <c r="AR104" s="38"/>
      <c r="AS104" s="38"/>
      <c r="AT104" s="38"/>
      <c r="AU104" s="38"/>
      <c r="AV104" s="38"/>
      <c r="AW104" s="38"/>
      <c r="AX104" s="38"/>
      <c r="AY104" s="38"/>
      <c r="AZ104" s="38"/>
      <c r="BA104" s="38"/>
      <c r="BB104" s="38"/>
      <c r="BC104" s="38"/>
      <c r="BD104" s="38"/>
      <c r="BE104" s="38"/>
      <c r="BF104" s="38"/>
      <c r="BG104" s="38"/>
      <c r="BH104" s="38"/>
      <c r="BI104" s="38"/>
    </row>
    <row r="105" spans="1:61" ht="15.75" customHeight="1">
      <c r="A105" s="36" t="str">
        <f t="shared" si="1"/>
        <v>Véhicules usagésRev. Finances</v>
      </c>
      <c r="B105" s="41" t="s">
        <v>101</v>
      </c>
      <c r="C105" s="505"/>
      <c r="D105" s="503"/>
      <c r="E105" s="506"/>
      <c r="F105" s="505"/>
      <c r="G105" s="503"/>
      <c r="H105" s="506"/>
      <c r="I105" s="505"/>
      <c r="J105" s="503"/>
      <c r="K105" s="506"/>
      <c r="L105" s="505"/>
      <c r="M105" s="503"/>
      <c r="N105" s="506"/>
      <c r="O105" s="505"/>
      <c r="P105" s="503"/>
      <c r="Q105" s="506"/>
      <c r="R105" s="505"/>
      <c r="S105" s="503"/>
      <c r="T105" s="506"/>
      <c r="U105" s="505"/>
      <c r="V105" s="503"/>
      <c r="W105" s="506"/>
      <c r="X105" s="505"/>
      <c r="Y105" s="503"/>
      <c r="Z105" s="506"/>
      <c r="AA105" s="505"/>
      <c r="AB105" s="503"/>
      <c r="AC105" s="506"/>
      <c r="AD105" s="505"/>
      <c r="AE105" s="503"/>
      <c r="AF105" s="506"/>
      <c r="AG105" s="505"/>
      <c r="AH105" s="503"/>
      <c r="AI105" s="506"/>
      <c r="AJ105" s="505"/>
      <c r="AK105" s="503"/>
      <c r="AL105" s="506"/>
      <c r="AM105" s="505"/>
      <c r="AN105" s="503"/>
      <c r="AO105" s="506"/>
      <c r="AP105" s="38"/>
      <c r="AQ105" s="38"/>
      <c r="AR105" s="38"/>
      <c r="AS105" s="38"/>
      <c r="AT105" s="38"/>
      <c r="AU105" s="38"/>
      <c r="AV105" s="38"/>
      <c r="AW105" s="38"/>
      <c r="AX105" s="38"/>
      <c r="AY105" s="38"/>
      <c r="AZ105" s="38"/>
      <c r="BA105" s="38"/>
      <c r="BB105" s="38"/>
      <c r="BC105" s="38"/>
      <c r="BD105" s="38"/>
      <c r="BE105" s="38"/>
      <c r="BF105" s="38"/>
      <c r="BG105" s="38"/>
      <c r="BH105" s="38"/>
      <c r="BI105" s="38"/>
    </row>
    <row r="106" spans="1:61" ht="15.75" customHeight="1">
      <c r="A106" s="36" t="str">
        <f t="shared" si="1"/>
        <v>Véhicules usagésRev. Protections</v>
      </c>
      <c r="B106" s="41" t="s">
        <v>102</v>
      </c>
      <c r="C106" s="505"/>
      <c r="D106" s="503"/>
      <c r="E106" s="506"/>
      <c r="F106" s="505"/>
      <c r="G106" s="503"/>
      <c r="H106" s="506"/>
      <c r="I106" s="505"/>
      <c r="J106" s="503"/>
      <c r="K106" s="506"/>
      <c r="L106" s="505"/>
      <c r="M106" s="503"/>
      <c r="N106" s="506"/>
      <c r="O106" s="505"/>
      <c r="P106" s="503"/>
      <c r="Q106" s="506"/>
      <c r="R106" s="505"/>
      <c r="S106" s="503"/>
      <c r="T106" s="506"/>
      <c r="U106" s="505"/>
      <c r="V106" s="503"/>
      <c r="W106" s="506"/>
      <c r="X106" s="505"/>
      <c r="Y106" s="503"/>
      <c r="Z106" s="506"/>
      <c r="AA106" s="505"/>
      <c r="AB106" s="503"/>
      <c r="AC106" s="506"/>
      <c r="AD106" s="505"/>
      <c r="AE106" s="503"/>
      <c r="AF106" s="506"/>
      <c r="AG106" s="505"/>
      <c r="AH106" s="503"/>
      <c r="AI106" s="506"/>
      <c r="AJ106" s="505"/>
      <c r="AK106" s="503"/>
      <c r="AL106" s="506"/>
      <c r="AM106" s="505"/>
      <c r="AN106" s="503"/>
      <c r="AO106" s="506"/>
      <c r="AP106" s="38"/>
      <c r="AQ106" s="38"/>
      <c r="AR106" s="38"/>
      <c r="AS106" s="38"/>
      <c r="AT106" s="38"/>
      <c r="AU106" s="38"/>
      <c r="AV106" s="38"/>
      <c r="AW106" s="38"/>
      <c r="AX106" s="38"/>
      <c r="AY106" s="38"/>
      <c r="AZ106" s="38"/>
      <c r="BA106" s="38"/>
      <c r="BB106" s="38"/>
      <c r="BC106" s="38"/>
      <c r="BD106" s="38"/>
      <c r="BE106" s="38"/>
      <c r="BF106" s="38"/>
      <c r="BG106" s="38"/>
      <c r="BH106" s="38"/>
      <c r="BI106" s="38"/>
    </row>
    <row r="107" spans="1:61" ht="15.75" customHeight="1">
      <c r="A107" s="36" t="str">
        <f t="shared" si="1"/>
        <v>Véhicules usagésRev. Autres</v>
      </c>
      <c r="B107" s="41" t="s">
        <v>103</v>
      </c>
      <c r="C107" s="505"/>
      <c r="D107" s="552"/>
      <c r="E107" s="506"/>
      <c r="F107" s="505"/>
      <c r="G107" s="552"/>
      <c r="H107" s="506"/>
      <c r="I107" s="505"/>
      <c r="J107" s="552"/>
      <c r="K107" s="506"/>
      <c r="L107" s="505"/>
      <c r="M107" s="552"/>
      <c r="N107" s="506"/>
      <c r="O107" s="505"/>
      <c r="P107" s="552"/>
      <c r="Q107" s="506"/>
      <c r="R107" s="505"/>
      <c r="S107" s="552"/>
      <c r="T107" s="506"/>
      <c r="U107" s="505"/>
      <c r="V107" s="552"/>
      <c r="W107" s="506"/>
      <c r="X107" s="505"/>
      <c r="Y107" s="552"/>
      <c r="Z107" s="506"/>
      <c r="AA107" s="505"/>
      <c r="AB107" s="552"/>
      <c r="AC107" s="506"/>
      <c r="AD107" s="505"/>
      <c r="AE107" s="552"/>
      <c r="AF107" s="506"/>
      <c r="AG107" s="505"/>
      <c r="AH107" s="552"/>
      <c r="AI107" s="506"/>
      <c r="AJ107" s="505"/>
      <c r="AK107" s="552"/>
      <c r="AL107" s="506"/>
      <c r="AM107" s="505"/>
      <c r="AN107" s="552"/>
      <c r="AO107" s="506"/>
      <c r="AP107" s="38"/>
      <c r="AQ107" s="38"/>
      <c r="AR107" s="38"/>
      <c r="AS107" s="38"/>
      <c r="AT107" s="38"/>
      <c r="AU107" s="38"/>
      <c r="AV107" s="38"/>
      <c r="AW107" s="38"/>
      <c r="AX107" s="38"/>
      <c r="AY107" s="38"/>
      <c r="AZ107" s="38"/>
      <c r="BA107" s="38"/>
      <c r="BB107" s="38"/>
      <c r="BC107" s="38"/>
      <c r="BD107" s="38"/>
      <c r="BE107" s="38"/>
      <c r="BF107" s="38"/>
      <c r="BG107" s="38"/>
      <c r="BH107" s="38"/>
      <c r="BI107" s="38"/>
    </row>
    <row r="108" spans="1:61" ht="15.75" customHeight="1">
      <c r="A108" s="36" t="str">
        <f t="shared" si="1"/>
        <v>Véhicules usagésTotal F&amp;I</v>
      </c>
      <c r="B108" s="42" t="s">
        <v>104</v>
      </c>
      <c r="C108" s="761"/>
      <c r="D108" s="762"/>
      <c r="E108" s="763"/>
      <c r="F108" s="761"/>
      <c r="G108" s="762"/>
      <c r="H108" s="763"/>
      <c r="I108" s="761"/>
      <c r="J108" s="762"/>
      <c r="K108" s="763"/>
      <c r="L108" s="761"/>
      <c r="M108" s="762"/>
      <c r="N108" s="763"/>
      <c r="O108" s="761"/>
      <c r="P108" s="762"/>
      <c r="Q108" s="763"/>
      <c r="R108" s="761"/>
      <c r="S108" s="762"/>
      <c r="T108" s="763"/>
      <c r="U108" s="761"/>
      <c r="V108" s="762"/>
      <c r="W108" s="763"/>
      <c r="X108" s="761"/>
      <c r="Y108" s="762"/>
      <c r="Z108" s="763"/>
      <c r="AA108" s="761"/>
      <c r="AB108" s="762"/>
      <c r="AC108" s="763"/>
      <c r="AD108" s="761"/>
      <c r="AE108" s="762"/>
      <c r="AF108" s="763"/>
      <c r="AG108" s="761"/>
      <c r="AH108" s="762"/>
      <c r="AI108" s="763"/>
      <c r="AJ108" s="761"/>
      <c r="AK108" s="762"/>
      <c r="AL108" s="763"/>
      <c r="AM108" s="761"/>
      <c r="AN108" s="762"/>
      <c r="AO108" s="763"/>
      <c r="AP108" s="38"/>
      <c r="AQ108" s="38"/>
      <c r="AR108" s="38"/>
      <c r="AS108" s="38"/>
      <c r="AT108" s="38"/>
      <c r="AU108" s="38"/>
      <c r="AV108" s="38"/>
      <c r="AW108" s="38"/>
      <c r="AX108" s="38"/>
      <c r="AY108" s="38"/>
      <c r="AZ108" s="38"/>
      <c r="BA108" s="38"/>
      <c r="BB108" s="38"/>
      <c r="BC108" s="38"/>
      <c r="BD108" s="38"/>
      <c r="BE108" s="38"/>
      <c r="BF108" s="38"/>
      <c r="BG108" s="38"/>
      <c r="BH108" s="38"/>
      <c r="BI108" s="38"/>
    </row>
    <row r="109" spans="1:61" ht="15.75" customHeight="1">
      <c r="A109" s="36" t="str">
        <f t="shared" si="1"/>
        <v>Véhicules usagés</v>
      </c>
      <c r="B109" s="41"/>
      <c r="C109" s="507"/>
      <c r="D109" s="514"/>
      <c r="E109" s="515"/>
      <c r="F109" s="507"/>
      <c r="G109" s="514"/>
      <c r="H109" s="515"/>
      <c r="I109" s="507"/>
      <c r="J109" s="514"/>
      <c r="K109" s="515"/>
      <c r="L109" s="507"/>
      <c r="M109" s="514"/>
      <c r="N109" s="515"/>
      <c r="O109" s="507"/>
      <c r="P109" s="514"/>
      <c r="Q109" s="515"/>
      <c r="R109" s="507"/>
      <c r="S109" s="514"/>
      <c r="T109" s="515"/>
      <c r="U109" s="507"/>
      <c r="V109" s="514"/>
      <c r="W109" s="515"/>
      <c r="X109" s="507"/>
      <c r="Y109" s="514"/>
      <c r="Z109" s="515"/>
      <c r="AA109" s="507"/>
      <c r="AB109" s="514"/>
      <c r="AC109" s="515"/>
      <c r="AD109" s="507"/>
      <c r="AE109" s="514"/>
      <c r="AF109" s="515"/>
      <c r="AG109" s="507"/>
      <c r="AH109" s="514"/>
      <c r="AI109" s="515"/>
      <c r="AJ109" s="507"/>
      <c r="AK109" s="514"/>
      <c r="AL109" s="515"/>
      <c r="AM109" s="507"/>
      <c r="AN109" s="514"/>
      <c r="AO109" s="515"/>
      <c r="AP109" s="38"/>
      <c r="AQ109" s="38"/>
      <c r="AR109" s="38"/>
      <c r="AS109" s="38"/>
      <c r="AT109" s="38"/>
      <c r="AU109" s="38"/>
      <c r="AV109" s="38"/>
      <c r="AW109" s="38"/>
      <c r="AX109" s="38"/>
      <c r="AY109" s="38"/>
      <c r="AZ109" s="38"/>
      <c r="BA109" s="38"/>
      <c r="BB109" s="38"/>
      <c r="BC109" s="38"/>
      <c r="BD109" s="38"/>
      <c r="BE109" s="38"/>
      <c r="BF109" s="38"/>
      <c r="BG109" s="38"/>
      <c r="BH109" s="38"/>
      <c r="BI109" s="38"/>
    </row>
    <row r="110" spans="1:61" ht="15.75" customHeight="1" thickBot="1">
      <c r="A110" s="36" t="str">
        <f t="shared" si="1"/>
        <v>Véhicules usagés</v>
      </c>
      <c r="B110" s="41"/>
      <c r="C110" s="507"/>
      <c r="D110" s="514"/>
      <c r="E110" s="515"/>
      <c r="F110" s="507"/>
      <c r="G110" s="514"/>
      <c r="H110" s="515"/>
      <c r="I110" s="507"/>
      <c r="J110" s="514"/>
      <c r="K110" s="515"/>
      <c r="L110" s="507"/>
      <c r="M110" s="514"/>
      <c r="N110" s="515"/>
      <c r="O110" s="507"/>
      <c r="P110" s="514"/>
      <c r="Q110" s="515"/>
      <c r="R110" s="507"/>
      <c r="S110" s="514"/>
      <c r="T110" s="515"/>
      <c r="U110" s="507"/>
      <c r="V110" s="514"/>
      <c r="W110" s="515"/>
      <c r="X110" s="507"/>
      <c r="Y110" s="514"/>
      <c r="Z110" s="515"/>
      <c r="AA110" s="507"/>
      <c r="AB110" s="514"/>
      <c r="AC110" s="515"/>
      <c r="AD110" s="507"/>
      <c r="AE110" s="514"/>
      <c r="AF110" s="515"/>
      <c r="AG110" s="507"/>
      <c r="AH110" s="514"/>
      <c r="AI110" s="515"/>
      <c r="AJ110" s="507"/>
      <c r="AK110" s="514"/>
      <c r="AL110" s="515"/>
      <c r="AM110" s="507"/>
      <c r="AN110" s="514"/>
      <c r="AO110" s="515"/>
      <c r="AP110" s="38"/>
      <c r="AQ110" s="38"/>
      <c r="AR110" s="38"/>
      <c r="AS110" s="38"/>
      <c r="AT110" s="38"/>
      <c r="AU110" s="38"/>
      <c r="AV110" s="38"/>
      <c r="AW110" s="38"/>
      <c r="AX110" s="38"/>
      <c r="AY110" s="38"/>
      <c r="AZ110" s="38"/>
      <c r="BA110" s="38"/>
      <c r="BB110" s="38"/>
      <c r="BC110" s="38"/>
      <c r="BD110" s="38"/>
      <c r="BE110" s="38"/>
      <c r="BF110" s="38"/>
      <c r="BG110" s="38"/>
      <c r="BH110" s="38"/>
      <c r="BI110" s="38"/>
    </row>
    <row r="111" spans="1:61" ht="15.75" customHeight="1" thickTop="1">
      <c r="A111" s="36" t="str">
        <f t="shared" si="1"/>
        <v>Véhicules usagésTotal Dépt. Usagés</v>
      </c>
      <c r="B111" s="46" t="s">
        <v>153</v>
      </c>
      <c r="C111" s="516"/>
      <c r="D111" s="517"/>
      <c r="E111" s="518"/>
      <c r="F111" s="516"/>
      <c r="G111" s="517"/>
      <c r="H111" s="518"/>
      <c r="I111" s="516"/>
      <c r="J111" s="517"/>
      <c r="K111" s="518"/>
      <c r="L111" s="516"/>
      <c r="M111" s="517"/>
      <c r="N111" s="518"/>
      <c r="O111" s="516"/>
      <c r="P111" s="517"/>
      <c r="Q111" s="518"/>
      <c r="R111" s="516"/>
      <c r="S111" s="517"/>
      <c r="T111" s="518"/>
      <c r="U111" s="516"/>
      <c r="V111" s="517"/>
      <c r="W111" s="855"/>
      <c r="X111" s="516"/>
      <c r="Y111" s="517"/>
      <c r="Z111" s="855"/>
      <c r="AA111" s="516"/>
      <c r="AB111" s="517"/>
      <c r="AC111" s="855"/>
      <c r="AD111" s="516"/>
      <c r="AE111" s="517"/>
      <c r="AF111" s="855"/>
      <c r="AG111" s="516"/>
      <c r="AH111" s="517"/>
      <c r="AI111" s="518"/>
      <c r="AJ111" s="516"/>
      <c r="AK111" s="517"/>
      <c r="AL111" s="518"/>
      <c r="AM111" s="516"/>
      <c r="AN111" s="517"/>
      <c r="AO111" s="518"/>
      <c r="AP111" s="38"/>
      <c r="AQ111" s="38"/>
      <c r="AR111" s="38"/>
      <c r="AS111" s="38"/>
      <c r="AT111" s="38"/>
      <c r="AU111" s="38"/>
      <c r="AV111" s="38"/>
      <c r="AW111" s="38"/>
      <c r="AX111" s="38"/>
      <c r="AY111" s="38"/>
      <c r="AZ111" s="38"/>
      <c r="BA111" s="38"/>
      <c r="BB111" s="38"/>
      <c r="BC111" s="38"/>
      <c r="BD111" s="38"/>
      <c r="BE111" s="38"/>
      <c r="BF111" s="38"/>
      <c r="BG111" s="38"/>
      <c r="BH111" s="38"/>
      <c r="BI111" s="38"/>
    </row>
    <row r="112" spans="1:61" ht="15.75" customHeight="1" thickBot="1">
      <c r="A112" s="36" t="str">
        <f t="shared" si="1"/>
        <v>Véhicules usagés</v>
      </c>
      <c r="B112" s="47"/>
      <c r="C112" s="519"/>
      <c r="D112" s="520"/>
      <c r="E112" s="521"/>
      <c r="F112" s="519"/>
      <c r="G112" s="520"/>
      <c r="H112" s="521"/>
      <c r="I112" s="519"/>
      <c r="J112" s="520"/>
      <c r="K112" s="521"/>
      <c r="L112" s="519"/>
      <c r="M112" s="520"/>
      <c r="N112" s="521"/>
      <c r="O112" s="519"/>
      <c r="P112" s="520"/>
      <c r="Q112" s="521"/>
      <c r="R112" s="519"/>
      <c r="S112" s="520"/>
      <c r="T112" s="521"/>
      <c r="U112" s="519"/>
      <c r="V112" s="520"/>
      <c r="W112" s="856"/>
      <c r="X112" s="519"/>
      <c r="Y112" s="520"/>
      <c r="Z112" s="856"/>
      <c r="AA112" s="519"/>
      <c r="AB112" s="520"/>
      <c r="AC112" s="856"/>
      <c r="AD112" s="519"/>
      <c r="AE112" s="520"/>
      <c r="AF112" s="856"/>
      <c r="AG112" s="519"/>
      <c r="AH112" s="520"/>
      <c r="AI112" s="521"/>
      <c r="AJ112" s="519"/>
      <c r="AK112" s="520"/>
      <c r="AL112" s="521"/>
      <c r="AM112" s="519"/>
      <c r="AN112" s="520"/>
      <c r="AO112" s="521"/>
      <c r="AP112" s="38"/>
      <c r="AQ112" s="38"/>
      <c r="AR112" s="38"/>
      <c r="AS112" s="38"/>
      <c r="AT112" s="38"/>
      <c r="AU112" s="38"/>
      <c r="AV112" s="38"/>
      <c r="AW112" s="38"/>
      <c r="AX112" s="38"/>
      <c r="AY112" s="38"/>
      <c r="AZ112" s="38"/>
      <c r="BA112" s="38"/>
      <c r="BB112" s="38"/>
      <c r="BC112" s="38"/>
      <c r="BD112" s="38"/>
      <c r="BE112" s="38"/>
      <c r="BF112" s="38"/>
      <c r="BG112" s="38"/>
      <c r="BH112" s="38"/>
      <c r="BI112" s="38"/>
    </row>
    <row r="113" spans="1:61" ht="15.75" customHeight="1" thickTop="1">
      <c r="A113" s="36" t="str">
        <f t="shared" si="1"/>
        <v>Véhicules usagés</v>
      </c>
      <c r="B113" s="44"/>
      <c r="C113" s="554"/>
      <c r="D113" s="555"/>
      <c r="E113" s="556"/>
      <c r="F113" s="554"/>
      <c r="G113" s="555"/>
      <c r="H113" s="556"/>
      <c r="I113" s="554"/>
      <c r="J113" s="555"/>
      <c r="K113" s="556"/>
      <c r="L113" s="554"/>
      <c r="M113" s="555"/>
      <c r="N113" s="556"/>
      <c r="O113" s="554"/>
      <c r="P113" s="555"/>
      <c r="Q113" s="556"/>
      <c r="R113" s="554"/>
      <c r="S113" s="555"/>
      <c r="T113" s="556"/>
      <c r="U113" s="554"/>
      <c r="V113" s="555"/>
      <c r="W113" s="556"/>
      <c r="X113" s="554"/>
      <c r="Y113" s="555"/>
      <c r="Z113" s="556"/>
      <c r="AA113" s="554"/>
      <c r="AB113" s="555"/>
      <c r="AC113" s="556"/>
      <c r="AD113" s="554"/>
      <c r="AE113" s="555"/>
      <c r="AF113" s="556"/>
      <c r="AG113" s="554"/>
      <c r="AH113" s="555"/>
      <c r="AI113" s="556"/>
      <c r="AJ113" s="554"/>
      <c r="AK113" s="555"/>
      <c r="AL113" s="556"/>
      <c r="AM113" s="554"/>
      <c r="AN113" s="555"/>
      <c r="AO113" s="556"/>
      <c r="AP113" s="38"/>
      <c r="AQ113" s="38"/>
      <c r="AR113" s="38"/>
      <c r="AS113" s="38"/>
      <c r="AT113" s="38"/>
      <c r="AU113" s="38"/>
      <c r="AV113" s="38"/>
      <c r="AW113" s="38"/>
      <c r="AX113" s="38"/>
      <c r="AY113" s="38"/>
      <c r="AZ113" s="38"/>
      <c r="BA113" s="38"/>
      <c r="BB113" s="38"/>
      <c r="BC113" s="38"/>
      <c r="BD113" s="38"/>
      <c r="BE113" s="38"/>
      <c r="BF113" s="38"/>
      <c r="BG113" s="38"/>
      <c r="BH113" s="38"/>
      <c r="BI113" s="38"/>
    </row>
    <row r="114" spans="1:61" ht="15.75" customHeight="1">
      <c r="A114" s="36" t="str">
        <f t="shared" si="1"/>
        <v>Véhicules usagésDEPENSES</v>
      </c>
      <c r="B114" s="49" t="s">
        <v>106</v>
      </c>
      <c r="C114" s="507"/>
      <c r="D114" s="525"/>
      <c r="E114" s="508"/>
      <c r="F114" s="507"/>
      <c r="G114" s="525"/>
      <c r="H114" s="504"/>
      <c r="I114" s="507"/>
      <c r="J114" s="525"/>
      <c r="K114" s="504"/>
      <c r="L114" s="507"/>
      <c r="M114" s="525"/>
      <c r="N114" s="508"/>
      <c r="O114" s="507"/>
      <c r="P114" s="525"/>
      <c r="Q114" s="508"/>
      <c r="R114" s="507"/>
      <c r="S114" s="525"/>
      <c r="T114" s="508"/>
      <c r="U114" s="507"/>
      <c r="V114" s="525"/>
      <c r="W114" s="508"/>
      <c r="X114" s="507"/>
      <c r="Y114" s="525"/>
      <c r="Z114" s="508"/>
      <c r="AA114" s="507"/>
      <c r="AB114" s="525"/>
      <c r="AC114" s="508"/>
      <c r="AD114" s="507"/>
      <c r="AE114" s="525"/>
      <c r="AF114" s="508"/>
      <c r="AG114" s="507"/>
      <c r="AH114" s="525"/>
      <c r="AI114" s="508"/>
      <c r="AJ114" s="507"/>
      <c r="AK114" s="525"/>
      <c r="AL114" s="508"/>
      <c r="AM114" s="507"/>
      <c r="AN114" s="525"/>
      <c r="AO114" s="508"/>
      <c r="AP114" s="38"/>
      <c r="AQ114" s="38"/>
      <c r="AR114" s="38"/>
      <c r="AS114" s="38"/>
      <c r="AT114" s="38"/>
      <c r="AU114" s="38"/>
      <c r="AV114" s="38"/>
      <c r="AW114" s="38"/>
      <c r="AX114" s="38"/>
      <c r="AY114" s="38"/>
      <c r="AZ114" s="38"/>
      <c r="BA114" s="38"/>
      <c r="BB114" s="38"/>
      <c r="BC114" s="38"/>
      <c r="BD114" s="38"/>
      <c r="BE114" s="38"/>
      <c r="BF114" s="38"/>
      <c r="BG114" s="38"/>
      <c r="BH114" s="38"/>
      <c r="BI114" s="38"/>
    </row>
    <row r="115" spans="1:61" ht="15.75" customHeight="1">
      <c r="A115" s="36" t="str">
        <f t="shared" si="1"/>
        <v>Véhicules usagésComm. vendeurs</v>
      </c>
      <c r="B115" s="41" t="s">
        <v>107</v>
      </c>
      <c r="C115" s="869"/>
      <c r="D115" s="527"/>
      <c r="E115" s="528"/>
      <c r="F115" s="869"/>
      <c r="G115" s="527"/>
      <c r="H115" s="528"/>
      <c r="I115" s="869"/>
      <c r="J115" s="527"/>
      <c r="K115" s="528"/>
      <c r="L115" s="869"/>
      <c r="M115" s="527"/>
      <c r="N115" s="528"/>
      <c r="O115" s="869"/>
      <c r="P115" s="527"/>
      <c r="Q115" s="528"/>
      <c r="R115" s="869"/>
      <c r="S115" s="527"/>
      <c r="T115" s="528"/>
      <c r="U115" s="869"/>
      <c r="V115" s="527"/>
      <c r="W115" s="528"/>
      <c r="X115" s="869"/>
      <c r="Y115" s="527"/>
      <c r="Z115" s="528"/>
      <c r="AA115" s="869"/>
      <c r="AB115" s="527"/>
      <c r="AC115" s="528"/>
      <c r="AD115" s="869"/>
      <c r="AE115" s="527"/>
      <c r="AF115" s="528"/>
      <c r="AG115" s="869"/>
      <c r="AH115" s="527"/>
      <c r="AI115" s="528"/>
      <c r="AJ115" s="869"/>
      <c r="AK115" s="527"/>
      <c r="AL115" s="528"/>
      <c r="AM115" s="869"/>
      <c r="AN115" s="527"/>
      <c r="AO115" s="857"/>
      <c r="AP115" s="38"/>
      <c r="AQ115" s="38"/>
      <c r="AR115" s="38"/>
      <c r="AS115" s="38"/>
      <c r="AT115" s="38"/>
      <c r="AU115" s="38"/>
      <c r="AV115" s="38"/>
      <c r="AW115" s="38"/>
      <c r="AX115" s="38"/>
      <c r="AY115" s="38"/>
      <c r="AZ115" s="38"/>
      <c r="BA115" s="38"/>
      <c r="BB115" s="38"/>
      <c r="BC115" s="38"/>
      <c r="BD115" s="38"/>
      <c r="BE115" s="38"/>
      <c r="BF115" s="38"/>
      <c r="BG115" s="38"/>
      <c r="BH115" s="38"/>
      <c r="BI115" s="38"/>
    </row>
    <row r="116" spans="1:61" ht="15.75" customHeight="1">
      <c r="A116" s="36" t="str">
        <f t="shared" si="1"/>
        <v>Véhicules usagésComm. F&amp;I</v>
      </c>
      <c r="B116" s="40" t="s">
        <v>108</v>
      </c>
      <c r="C116" s="529"/>
      <c r="D116" s="530"/>
      <c r="E116" s="532"/>
      <c r="F116" s="529"/>
      <c r="G116" s="530"/>
      <c r="H116" s="532"/>
      <c r="I116" s="529"/>
      <c r="J116" s="530"/>
      <c r="K116" s="532"/>
      <c r="L116" s="529"/>
      <c r="M116" s="530"/>
      <c r="N116" s="532"/>
      <c r="O116" s="529"/>
      <c r="P116" s="530"/>
      <c r="Q116" s="532"/>
      <c r="R116" s="529"/>
      <c r="S116" s="530"/>
      <c r="T116" s="532"/>
      <c r="U116" s="529"/>
      <c r="V116" s="530"/>
      <c r="W116" s="532"/>
      <c r="X116" s="529"/>
      <c r="Y116" s="530"/>
      <c r="Z116" s="532"/>
      <c r="AA116" s="529"/>
      <c r="AB116" s="530"/>
      <c r="AC116" s="532"/>
      <c r="AD116" s="529"/>
      <c r="AE116" s="530"/>
      <c r="AF116" s="532"/>
      <c r="AG116" s="870"/>
      <c r="AH116" s="530"/>
      <c r="AI116" s="532"/>
      <c r="AJ116" s="870"/>
      <c r="AK116" s="530"/>
      <c r="AL116" s="532"/>
      <c r="AM116" s="870"/>
      <c r="AN116" s="530"/>
      <c r="AO116" s="858"/>
      <c r="AP116" s="38"/>
      <c r="AQ116" s="38"/>
      <c r="AR116" s="38"/>
      <c r="AS116" s="38"/>
      <c r="AT116" s="38"/>
      <c r="AU116" s="38"/>
      <c r="AV116" s="38"/>
      <c r="AW116" s="38"/>
      <c r="AX116" s="38"/>
      <c r="AY116" s="38"/>
      <c r="AZ116" s="38"/>
      <c r="BA116" s="38"/>
      <c r="BB116" s="38"/>
      <c r="BC116" s="38"/>
      <c r="BD116" s="38"/>
      <c r="BE116" s="38"/>
      <c r="BF116" s="38"/>
      <c r="BG116" s="38"/>
      <c r="BH116" s="38"/>
      <c r="BI116" s="38"/>
    </row>
    <row r="117" spans="1:61" ht="15.75" customHeight="1">
      <c r="A117" s="36" t="str">
        <f t="shared" si="1"/>
        <v>Véhicules usagésFrais de livraison</v>
      </c>
      <c r="B117" s="41" t="s">
        <v>109</v>
      </c>
      <c r="C117" s="507"/>
      <c r="D117" s="527"/>
      <c r="E117" s="528"/>
      <c r="F117" s="507"/>
      <c r="G117" s="527"/>
      <c r="H117" s="528"/>
      <c r="I117" s="507"/>
      <c r="J117" s="527"/>
      <c r="K117" s="528"/>
      <c r="L117" s="507"/>
      <c r="M117" s="527"/>
      <c r="N117" s="528"/>
      <c r="O117" s="507"/>
      <c r="P117" s="527"/>
      <c r="Q117" s="528"/>
      <c r="R117" s="507"/>
      <c r="S117" s="527"/>
      <c r="T117" s="528"/>
      <c r="U117" s="507"/>
      <c r="V117" s="527"/>
      <c r="W117" s="528"/>
      <c r="X117" s="507"/>
      <c r="Y117" s="527"/>
      <c r="Z117" s="528"/>
      <c r="AA117" s="507"/>
      <c r="AB117" s="527"/>
      <c r="AC117" s="528"/>
      <c r="AD117" s="507"/>
      <c r="AE117" s="527"/>
      <c r="AF117" s="528"/>
      <c r="AG117" s="507"/>
      <c r="AH117" s="527"/>
      <c r="AI117" s="528"/>
      <c r="AJ117" s="507"/>
      <c r="AK117" s="527"/>
      <c r="AL117" s="528"/>
      <c r="AM117" s="507"/>
      <c r="AN117" s="527"/>
      <c r="AO117" s="857"/>
      <c r="AP117" s="38"/>
      <c r="AQ117" s="38"/>
      <c r="AR117" s="38"/>
      <c r="AS117" s="38"/>
      <c r="AT117" s="38"/>
      <c r="AU117" s="38"/>
      <c r="AV117" s="38"/>
      <c r="AW117" s="38"/>
      <c r="AX117" s="38"/>
      <c r="AY117" s="38"/>
      <c r="AZ117" s="38"/>
      <c r="BA117" s="38"/>
      <c r="BB117" s="38"/>
      <c r="BC117" s="38"/>
      <c r="BD117" s="38"/>
      <c r="BE117" s="38"/>
      <c r="BF117" s="38"/>
      <c r="BG117" s="38"/>
      <c r="BH117" s="38"/>
      <c r="BI117" s="38"/>
    </row>
    <row r="118" spans="1:61" ht="15.75" customHeight="1">
      <c r="A118" s="36" t="str">
        <f t="shared" si="1"/>
        <v>Véhicules usagésService gratuit 1</v>
      </c>
      <c r="B118" s="41" t="s">
        <v>110</v>
      </c>
      <c r="C118" s="507"/>
      <c r="D118" s="527"/>
      <c r="E118" s="528"/>
      <c r="F118" s="507"/>
      <c r="G118" s="527"/>
      <c r="H118" s="528"/>
      <c r="I118" s="507"/>
      <c r="J118" s="527"/>
      <c r="K118" s="528"/>
      <c r="L118" s="507"/>
      <c r="M118" s="527"/>
      <c r="N118" s="528"/>
      <c r="O118" s="507"/>
      <c r="P118" s="527"/>
      <c r="Q118" s="528"/>
      <c r="R118" s="507"/>
      <c r="S118" s="527"/>
      <c r="T118" s="528"/>
      <c r="U118" s="507"/>
      <c r="V118" s="527"/>
      <c r="W118" s="528"/>
      <c r="X118" s="507"/>
      <c r="Y118" s="527"/>
      <c r="Z118" s="528"/>
      <c r="AA118" s="507"/>
      <c r="AB118" s="527"/>
      <c r="AC118" s="528"/>
      <c r="AD118" s="507"/>
      <c r="AE118" s="527"/>
      <c r="AF118" s="528"/>
      <c r="AG118" s="507"/>
      <c r="AH118" s="527"/>
      <c r="AI118" s="528"/>
      <c r="AJ118" s="507"/>
      <c r="AK118" s="527"/>
      <c r="AL118" s="528"/>
      <c r="AM118" s="507"/>
      <c r="AN118" s="527"/>
      <c r="AO118" s="857"/>
      <c r="AP118" s="38"/>
      <c r="AQ118" s="38"/>
      <c r="AR118" s="38"/>
      <c r="AS118" s="38"/>
      <c r="AT118" s="38"/>
      <c r="AU118" s="38"/>
      <c r="AV118" s="38"/>
      <c r="AW118" s="38"/>
      <c r="AX118" s="38"/>
      <c r="AY118" s="38"/>
      <c r="AZ118" s="38"/>
      <c r="BA118" s="38"/>
      <c r="BB118" s="38"/>
      <c r="BC118" s="38"/>
      <c r="BD118" s="38"/>
      <c r="BE118" s="38"/>
      <c r="BF118" s="38"/>
      <c r="BG118" s="38"/>
      <c r="BH118" s="38"/>
      <c r="BI118" s="38"/>
    </row>
    <row r="119" spans="1:61" ht="15.75" customHeight="1">
      <c r="A119" s="36" t="str">
        <f t="shared" si="1"/>
        <v>Véhicules usagésEntretien stock</v>
      </c>
      <c r="B119" s="40" t="s">
        <v>111</v>
      </c>
      <c r="C119" s="533"/>
      <c r="D119" s="530"/>
      <c r="E119" s="532"/>
      <c r="F119" s="533"/>
      <c r="G119" s="530"/>
      <c r="H119" s="532"/>
      <c r="I119" s="533"/>
      <c r="J119" s="530"/>
      <c r="K119" s="532"/>
      <c r="L119" s="533"/>
      <c r="M119" s="530"/>
      <c r="N119" s="532"/>
      <c r="O119" s="533"/>
      <c r="P119" s="530"/>
      <c r="Q119" s="532"/>
      <c r="R119" s="533"/>
      <c r="S119" s="530"/>
      <c r="T119" s="532"/>
      <c r="U119" s="533"/>
      <c r="V119" s="530"/>
      <c r="W119" s="532"/>
      <c r="X119" s="533"/>
      <c r="Y119" s="530"/>
      <c r="Z119" s="532"/>
      <c r="AA119" s="533"/>
      <c r="AB119" s="530"/>
      <c r="AC119" s="532"/>
      <c r="AD119" s="533"/>
      <c r="AE119" s="530"/>
      <c r="AF119" s="532"/>
      <c r="AG119" s="533"/>
      <c r="AH119" s="530"/>
      <c r="AI119" s="532"/>
      <c r="AJ119" s="533"/>
      <c r="AK119" s="530"/>
      <c r="AL119" s="532"/>
      <c r="AM119" s="533"/>
      <c r="AN119" s="530"/>
      <c r="AO119" s="858"/>
      <c r="AP119" s="38"/>
      <c r="AQ119" s="38"/>
      <c r="AR119" s="38"/>
      <c r="AS119" s="38"/>
      <c r="AT119" s="38"/>
      <c r="AU119" s="38"/>
      <c r="AV119" s="38"/>
      <c r="AW119" s="38"/>
      <c r="AX119" s="38"/>
      <c r="AY119" s="38"/>
      <c r="AZ119" s="38"/>
      <c r="BA119" s="38"/>
      <c r="BB119" s="38"/>
      <c r="BC119" s="38"/>
      <c r="BD119" s="38"/>
      <c r="BE119" s="38"/>
      <c r="BF119" s="38"/>
      <c r="BG119" s="38"/>
      <c r="BH119" s="38"/>
      <c r="BI119" s="38"/>
    </row>
    <row r="120" spans="1:61" ht="15.75" customHeight="1">
      <c r="A120" s="36" t="str">
        <f t="shared" si="1"/>
        <v>Véhicules usagésPublicité 1</v>
      </c>
      <c r="B120" s="41" t="s">
        <v>112</v>
      </c>
      <c r="C120" s="507"/>
      <c r="D120" s="527"/>
      <c r="E120" s="528"/>
      <c r="F120" s="507"/>
      <c r="G120" s="527"/>
      <c r="H120" s="528"/>
      <c r="I120" s="507"/>
      <c r="J120" s="527"/>
      <c r="K120" s="528"/>
      <c r="L120" s="507"/>
      <c r="M120" s="527"/>
      <c r="N120" s="528"/>
      <c r="O120" s="507"/>
      <c r="P120" s="527"/>
      <c r="Q120" s="528"/>
      <c r="R120" s="507"/>
      <c r="S120" s="527"/>
      <c r="T120" s="528"/>
      <c r="U120" s="507"/>
      <c r="V120" s="527"/>
      <c r="W120" s="528"/>
      <c r="X120" s="507"/>
      <c r="Y120" s="527"/>
      <c r="Z120" s="528"/>
      <c r="AA120" s="507"/>
      <c r="AB120" s="527"/>
      <c r="AC120" s="528"/>
      <c r="AD120" s="507"/>
      <c r="AE120" s="527"/>
      <c r="AF120" s="528"/>
      <c r="AG120" s="507"/>
      <c r="AH120" s="527"/>
      <c r="AI120" s="528"/>
      <c r="AJ120" s="507"/>
      <c r="AK120" s="527"/>
      <c r="AL120" s="528"/>
      <c r="AM120" s="507"/>
      <c r="AN120" s="527"/>
      <c r="AO120" s="857"/>
      <c r="AP120" s="38"/>
      <c r="AQ120" s="38"/>
      <c r="AR120" s="38"/>
      <c r="AS120" s="38"/>
      <c r="AT120" s="38"/>
      <c r="AU120" s="38"/>
      <c r="AV120" s="38"/>
      <c r="AW120" s="38"/>
      <c r="AX120" s="38"/>
      <c r="AY120" s="38"/>
      <c r="AZ120" s="38"/>
      <c r="BA120" s="38"/>
      <c r="BB120" s="38"/>
      <c r="BC120" s="38"/>
      <c r="BD120" s="38"/>
      <c r="BE120" s="38"/>
      <c r="BF120" s="38"/>
      <c r="BG120" s="38"/>
      <c r="BH120" s="38"/>
      <c r="BI120" s="38"/>
    </row>
    <row r="121" spans="1:61" ht="15.75" customHeight="1">
      <c r="A121" s="36" t="str">
        <f t="shared" si="1"/>
        <v>Véhicules usagésIntérêt de gros</v>
      </c>
      <c r="B121" s="41" t="s">
        <v>113</v>
      </c>
      <c r="C121" s="507"/>
      <c r="D121" s="527"/>
      <c r="E121" s="528"/>
      <c r="F121" s="507"/>
      <c r="G121" s="527"/>
      <c r="H121" s="528"/>
      <c r="I121" s="507"/>
      <c r="J121" s="527"/>
      <c r="K121" s="528"/>
      <c r="L121" s="507"/>
      <c r="M121" s="527"/>
      <c r="N121" s="528"/>
      <c r="O121" s="507"/>
      <c r="P121" s="527"/>
      <c r="Q121" s="528"/>
      <c r="R121" s="507"/>
      <c r="S121" s="527"/>
      <c r="T121" s="528"/>
      <c r="U121" s="507"/>
      <c r="V121" s="527"/>
      <c r="W121" s="528"/>
      <c r="X121" s="507"/>
      <c r="Y121" s="527"/>
      <c r="Z121" s="528"/>
      <c r="AA121" s="507"/>
      <c r="AB121" s="527"/>
      <c r="AC121" s="528"/>
      <c r="AD121" s="507"/>
      <c r="AE121" s="527"/>
      <c r="AF121" s="528"/>
      <c r="AG121" s="507"/>
      <c r="AH121" s="527"/>
      <c r="AI121" s="528"/>
      <c r="AJ121" s="507"/>
      <c r="AK121" s="527"/>
      <c r="AL121" s="528"/>
      <c r="AM121" s="507"/>
      <c r="AN121" s="527"/>
      <c r="AO121" s="857"/>
      <c r="AP121" s="38"/>
      <c r="AQ121" s="38"/>
      <c r="AR121" s="38"/>
      <c r="AS121" s="38"/>
      <c r="AT121" s="38"/>
      <c r="AU121" s="38"/>
      <c r="AV121" s="38"/>
      <c r="AW121" s="38"/>
      <c r="AX121" s="38"/>
      <c r="AY121" s="38"/>
      <c r="AZ121" s="38"/>
      <c r="BA121" s="38"/>
      <c r="BB121" s="38"/>
      <c r="BC121" s="38"/>
      <c r="BD121" s="38"/>
      <c r="BE121" s="38"/>
      <c r="BF121" s="38"/>
      <c r="BG121" s="38"/>
      <c r="BH121" s="38"/>
      <c r="BI121" s="38"/>
    </row>
    <row r="122" spans="1:61" ht="15.75" customHeight="1">
      <c r="A122" s="36" t="str">
        <f t="shared" si="1"/>
        <v>Véhicules usagés[...]</v>
      </c>
      <c r="B122" s="41" t="s">
        <v>55</v>
      </c>
      <c r="C122" s="557"/>
      <c r="D122" s="527"/>
      <c r="E122" s="515"/>
      <c r="F122" s="557"/>
      <c r="G122" s="527"/>
      <c r="H122" s="515"/>
      <c r="I122" s="557"/>
      <c r="J122" s="527"/>
      <c r="K122" s="515"/>
      <c r="L122" s="557"/>
      <c r="M122" s="527"/>
      <c r="N122" s="515"/>
      <c r="O122" s="557"/>
      <c r="P122" s="527"/>
      <c r="Q122" s="515"/>
      <c r="R122" s="557"/>
      <c r="S122" s="527"/>
      <c r="T122" s="515"/>
      <c r="U122" s="557"/>
      <c r="V122" s="527"/>
      <c r="W122" s="515"/>
      <c r="X122" s="557"/>
      <c r="Y122" s="527"/>
      <c r="Z122" s="515"/>
      <c r="AA122" s="557"/>
      <c r="AB122" s="527"/>
      <c r="AC122" s="515"/>
      <c r="AD122" s="557"/>
      <c r="AE122" s="527"/>
      <c r="AF122" s="515"/>
      <c r="AG122" s="557"/>
      <c r="AH122" s="527"/>
      <c r="AI122" s="515"/>
      <c r="AJ122" s="557"/>
      <c r="AK122" s="527"/>
      <c r="AL122" s="515"/>
      <c r="AM122" s="557"/>
      <c r="AN122" s="527"/>
      <c r="AO122" s="515"/>
      <c r="AP122" s="38"/>
      <c r="AQ122" s="38"/>
      <c r="AR122" s="38"/>
      <c r="AS122" s="38"/>
      <c r="AT122" s="38"/>
      <c r="AU122" s="38"/>
      <c r="AV122" s="38"/>
      <c r="AW122" s="38"/>
      <c r="AX122" s="38"/>
      <c r="AY122" s="38"/>
      <c r="AZ122" s="38"/>
      <c r="BA122" s="38"/>
      <c r="BB122" s="38"/>
      <c r="BC122" s="38"/>
      <c r="BD122" s="38"/>
      <c r="BE122" s="38"/>
      <c r="BF122" s="38"/>
      <c r="BG122" s="38"/>
      <c r="BH122" s="38"/>
      <c r="BI122" s="38"/>
    </row>
    <row r="123" spans="1:61" ht="15.75" customHeight="1">
      <c r="A123" s="36" t="str">
        <f t="shared" si="1"/>
        <v>Véhicules usagés[...]</v>
      </c>
      <c r="B123" s="41" t="s">
        <v>55</v>
      </c>
      <c r="C123" s="557"/>
      <c r="D123" s="527"/>
      <c r="E123" s="515"/>
      <c r="F123" s="557"/>
      <c r="G123" s="527"/>
      <c r="H123" s="515"/>
      <c r="I123" s="557"/>
      <c r="J123" s="527"/>
      <c r="K123" s="515"/>
      <c r="L123" s="557"/>
      <c r="M123" s="527"/>
      <c r="N123" s="515"/>
      <c r="O123" s="557"/>
      <c r="P123" s="527"/>
      <c r="Q123" s="515"/>
      <c r="R123" s="557"/>
      <c r="S123" s="527"/>
      <c r="T123" s="515"/>
      <c r="U123" s="557"/>
      <c r="V123" s="527"/>
      <c r="W123" s="515"/>
      <c r="X123" s="557"/>
      <c r="Y123" s="527"/>
      <c r="Z123" s="515"/>
      <c r="AA123" s="557"/>
      <c r="AB123" s="527"/>
      <c r="AC123" s="515"/>
      <c r="AD123" s="557"/>
      <c r="AE123" s="527"/>
      <c r="AF123" s="515"/>
      <c r="AG123" s="557"/>
      <c r="AH123" s="527"/>
      <c r="AI123" s="515"/>
      <c r="AJ123" s="557"/>
      <c r="AK123" s="527"/>
      <c r="AL123" s="515"/>
      <c r="AM123" s="557"/>
      <c r="AN123" s="527"/>
      <c r="AO123" s="515"/>
      <c r="AP123" s="38"/>
      <c r="AQ123" s="38"/>
      <c r="AR123" s="38"/>
      <c r="AS123" s="38"/>
      <c r="AT123" s="38"/>
      <c r="AU123" s="38"/>
      <c r="AV123" s="38"/>
      <c r="AW123" s="38"/>
      <c r="AX123" s="38"/>
      <c r="AY123" s="38"/>
      <c r="AZ123" s="38"/>
      <c r="BA123" s="38"/>
      <c r="BB123" s="38"/>
      <c r="BC123" s="38"/>
      <c r="BD123" s="38"/>
      <c r="BE123" s="38"/>
      <c r="BF123" s="38"/>
      <c r="BG123" s="38"/>
      <c r="BH123" s="38"/>
      <c r="BI123" s="38"/>
    </row>
    <row r="124" spans="1:61" ht="15.75" customHeight="1">
      <c r="A124" s="36" t="str">
        <f t="shared" si="1"/>
        <v>Véhicules usagés[...]</v>
      </c>
      <c r="B124" s="41" t="s">
        <v>55</v>
      </c>
      <c r="C124" s="557"/>
      <c r="D124" s="527"/>
      <c r="E124" s="515"/>
      <c r="F124" s="557"/>
      <c r="G124" s="527"/>
      <c r="H124" s="515"/>
      <c r="I124" s="557"/>
      <c r="J124" s="527"/>
      <c r="K124" s="515"/>
      <c r="L124" s="557"/>
      <c r="M124" s="527"/>
      <c r="N124" s="515"/>
      <c r="O124" s="557"/>
      <c r="P124" s="527"/>
      <c r="Q124" s="515"/>
      <c r="R124" s="557"/>
      <c r="S124" s="527"/>
      <c r="T124" s="515"/>
      <c r="U124" s="557"/>
      <c r="V124" s="527"/>
      <c r="W124" s="515"/>
      <c r="X124" s="557"/>
      <c r="Y124" s="527"/>
      <c r="Z124" s="515"/>
      <c r="AA124" s="557"/>
      <c r="AB124" s="527"/>
      <c r="AC124" s="515"/>
      <c r="AD124" s="557"/>
      <c r="AE124" s="527"/>
      <c r="AF124" s="515"/>
      <c r="AG124" s="557"/>
      <c r="AH124" s="527"/>
      <c r="AI124" s="515"/>
      <c r="AJ124" s="557"/>
      <c r="AK124" s="527"/>
      <c r="AL124" s="515"/>
      <c r="AM124" s="557"/>
      <c r="AN124" s="527"/>
      <c r="AO124" s="515"/>
      <c r="AP124" s="38"/>
      <c r="AQ124" s="38"/>
      <c r="AR124" s="38"/>
      <c r="AS124" s="38"/>
      <c r="AT124" s="38"/>
      <c r="AU124" s="38"/>
      <c r="AV124" s="38"/>
      <c r="AW124" s="38"/>
      <c r="AX124" s="38"/>
      <c r="AY124" s="38"/>
      <c r="AZ124" s="38"/>
      <c r="BA124" s="38"/>
      <c r="BB124" s="38"/>
      <c r="BC124" s="38"/>
      <c r="BD124" s="38"/>
      <c r="BE124" s="38"/>
      <c r="BF124" s="38"/>
      <c r="BG124" s="38"/>
      <c r="BH124" s="38"/>
      <c r="BI124" s="38"/>
    </row>
    <row r="125" spans="1:61" ht="15.75" customHeight="1">
      <c r="A125" s="36" t="str">
        <f t="shared" si="1"/>
        <v>Véhicules usagésTOTAL VARIABLES</v>
      </c>
      <c r="B125" s="50" t="s">
        <v>114</v>
      </c>
      <c r="C125" s="772"/>
      <c r="D125" s="773"/>
      <c r="E125" s="774"/>
      <c r="F125" s="772"/>
      <c r="G125" s="773"/>
      <c r="H125" s="774"/>
      <c r="I125" s="772"/>
      <c r="J125" s="773"/>
      <c r="K125" s="774"/>
      <c r="L125" s="772"/>
      <c r="M125" s="773"/>
      <c r="N125" s="774"/>
      <c r="O125" s="772"/>
      <c r="P125" s="773"/>
      <c r="Q125" s="774"/>
      <c r="R125" s="871"/>
      <c r="S125" s="773"/>
      <c r="T125" s="774"/>
      <c r="U125" s="871"/>
      <c r="V125" s="773"/>
      <c r="W125" s="859"/>
      <c r="X125" s="871"/>
      <c r="Y125" s="773"/>
      <c r="Z125" s="859"/>
      <c r="AA125" s="871"/>
      <c r="AB125" s="773"/>
      <c r="AC125" s="859"/>
      <c r="AD125" s="871"/>
      <c r="AE125" s="773"/>
      <c r="AF125" s="859"/>
      <c r="AG125" s="772"/>
      <c r="AH125" s="773"/>
      <c r="AI125" s="774"/>
      <c r="AJ125" s="772"/>
      <c r="AK125" s="773"/>
      <c r="AL125" s="774"/>
      <c r="AM125" s="772"/>
      <c r="AN125" s="773"/>
      <c r="AO125" s="774"/>
      <c r="AP125" s="38"/>
      <c r="AQ125" s="38"/>
      <c r="AR125" s="38"/>
      <c r="AS125" s="38"/>
      <c r="AT125" s="38"/>
      <c r="AU125" s="38"/>
      <c r="AV125" s="38"/>
      <c r="AW125" s="38"/>
      <c r="AX125" s="38"/>
      <c r="AY125" s="38"/>
      <c r="AZ125" s="38"/>
      <c r="BA125" s="38"/>
      <c r="BB125" s="38"/>
      <c r="BC125" s="38"/>
      <c r="BD125" s="38"/>
      <c r="BE125" s="38"/>
      <c r="BF125" s="38"/>
      <c r="BG125" s="38"/>
      <c r="BH125" s="38"/>
      <c r="BI125" s="38"/>
    </row>
    <row r="126" spans="1:61" ht="15.75" customHeight="1">
      <c r="A126" s="36" t="str">
        <f t="shared" si="1"/>
        <v>Véhicules usagésSalaires cadres</v>
      </c>
      <c r="B126" s="51" t="s">
        <v>116</v>
      </c>
      <c r="C126" s="507"/>
      <c r="D126" s="514"/>
      <c r="E126" s="528"/>
      <c r="F126" s="507"/>
      <c r="G126" s="514"/>
      <c r="H126" s="528"/>
      <c r="I126" s="507"/>
      <c r="J126" s="514"/>
      <c r="K126" s="528"/>
      <c r="L126" s="507"/>
      <c r="M126" s="514"/>
      <c r="N126" s="528"/>
      <c r="O126" s="507"/>
      <c r="P126" s="514"/>
      <c r="Q126" s="528"/>
      <c r="R126" s="507"/>
      <c r="S126" s="514"/>
      <c r="T126" s="528"/>
      <c r="U126" s="507"/>
      <c r="V126" s="514"/>
      <c r="W126" s="528"/>
      <c r="X126" s="507"/>
      <c r="Y126" s="514"/>
      <c r="Z126" s="528"/>
      <c r="AA126" s="507"/>
      <c r="AB126" s="514"/>
      <c r="AC126" s="528"/>
      <c r="AD126" s="507"/>
      <c r="AE126" s="514"/>
      <c r="AF126" s="528"/>
      <c r="AG126" s="507"/>
      <c r="AH126" s="514"/>
      <c r="AI126" s="528"/>
      <c r="AJ126" s="507"/>
      <c r="AK126" s="514"/>
      <c r="AL126" s="528"/>
      <c r="AM126" s="507"/>
      <c r="AN126" s="514"/>
      <c r="AO126" s="857"/>
      <c r="AP126" s="38"/>
      <c r="AQ126" s="38"/>
      <c r="AR126" s="38"/>
      <c r="AS126" s="38"/>
      <c r="AT126" s="38"/>
      <c r="AU126" s="38"/>
      <c r="AV126" s="38"/>
      <c r="AW126" s="38"/>
      <c r="AX126" s="38"/>
      <c r="AY126" s="38"/>
      <c r="AZ126" s="38"/>
      <c r="BA126" s="38"/>
      <c r="BB126" s="38"/>
      <c r="BC126" s="38"/>
      <c r="BD126" s="38"/>
      <c r="BE126" s="38"/>
      <c r="BF126" s="38"/>
      <c r="BG126" s="38"/>
      <c r="BH126" s="38"/>
      <c r="BI126" s="38"/>
    </row>
    <row r="127" spans="1:61" ht="15.75" customHeight="1">
      <c r="A127" s="36" t="str">
        <f t="shared" si="1"/>
        <v>Véhicules usagésSalaires commis</v>
      </c>
      <c r="B127" s="52" t="s">
        <v>117</v>
      </c>
      <c r="C127" s="507"/>
      <c r="D127" s="514"/>
      <c r="E127" s="528"/>
      <c r="F127" s="507"/>
      <c r="G127" s="514"/>
      <c r="H127" s="528"/>
      <c r="I127" s="507"/>
      <c r="J127" s="514"/>
      <c r="K127" s="528"/>
      <c r="L127" s="507"/>
      <c r="M127" s="514"/>
      <c r="N127" s="528"/>
      <c r="O127" s="507"/>
      <c r="P127" s="514"/>
      <c r="Q127" s="528"/>
      <c r="R127" s="507"/>
      <c r="S127" s="514"/>
      <c r="T127" s="528"/>
      <c r="U127" s="507"/>
      <c r="V127" s="514"/>
      <c r="W127" s="528"/>
      <c r="X127" s="507"/>
      <c r="Y127" s="514"/>
      <c r="Z127" s="528"/>
      <c r="AA127" s="507"/>
      <c r="AB127" s="514"/>
      <c r="AC127" s="528"/>
      <c r="AD127" s="507"/>
      <c r="AE127" s="514"/>
      <c r="AF127" s="528"/>
      <c r="AG127" s="507"/>
      <c r="AH127" s="514"/>
      <c r="AI127" s="528"/>
      <c r="AJ127" s="507"/>
      <c r="AK127" s="514"/>
      <c r="AL127" s="528"/>
      <c r="AM127" s="507"/>
      <c r="AN127" s="514"/>
      <c r="AO127" s="857"/>
      <c r="AP127" s="38"/>
      <c r="AQ127" s="38"/>
      <c r="AR127" s="38"/>
      <c r="AS127" s="38"/>
      <c r="AT127" s="38"/>
      <c r="AU127" s="38"/>
      <c r="AV127" s="38"/>
      <c r="AW127" s="38"/>
      <c r="AX127" s="38"/>
      <c r="AY127" s="38"/>
      <c r="AZ127" s="38"/>
      <c r="BA127" s="38"/>
      <c r="BB127" s="38"/>
      <c r="BC127" s="38"/>
      <c r="BD127" s="38"/>
      <c r="BE127" s="38"/>
      <c r="BF127" s="38"/>
      <c r="BG127" s="38"/>
      <c r="BH127" s="38"/>
      <c r="BI127" s="38"/>
    </row>
    <row r="128" spans="1:61" ht="15.75" customHeight="1">
      <c r="A128" s="36" t="str">
        <f t="shared" si="1"/>
        <v>Véhicules usagésSalaires autres</v>
      </c>
      <c r="B128" s="51" t="s">
        <v>118</v>
      </c>
      <c r="C128" s="759"/>
      <c r="D128" s="777"/>
      <c r="E128" s="779"/>
      <c r="F128" s="759"/>
      <c r="G128" s="777"/>
      <c r="H128" s="779"/>
      <c r="I128" s="759"/>
      <c r="J128" s="777"/>
      <c r="K128" s="779"/>
      <c r="L128" s="759"/>
      <c r="M128" s="777"/>
      <c r="N128" s="779"/>
      <c r="O128" s="759"/>
      <c r="P128" s="777"/>
      <c r="Q128" s="779"/>
      <c r="R128" s="759"/>
      <c r="S128" s="777"/>
      <c r="T128" s="779"/>
      <c r="U128" s="759"/>
      <c r="V128" s="777"/>
      <c r="W128" s="779"/>
      <c r="X128" s="759"/>
      <c r="Y128" s="777"/>
      <c r="Z128" s="779"/>
      <c r="AA128" s="759"/>
      <c r="AB128" s="777"/>
      <c r="AC128" s="779"/>
      <c r="AD128" s="759"/>
      <c r="AE128" s="777"/>
      <c r="AF128" s="779"/>
      <c r="AG128" s="759"/>
      <c r="AH128" s="777"/>
      <c r="AI128" s="779"/>
      <c r="AJ128" s="759"/>
      <c r="AK128" s="777"/>
      <c r="AL128" s="779"/>
      <c r="AM128" s="759"/>
      <c r="AN128" s="777"/>
      <c r="AO128" s="860"/>
      <c r="AP128" s="38"/>
      <c r="AQ128" s="38"/>
      <c r="AR128" s="38"/>
      <c r="AS128" s="38"/>
      <c r="AT128" s="38"/>
      <c r="AU128" s="38"/>
      <c r="AV128" s="38"/>
      <c r="AW128" s="38"/>
      <c r="AX128" s="38"/>
      <c r="AY128" s="38"/>
      <c r="AZ128" s="38"/>
      <c r="BA128" s="38"/>
      <c r="BB128" s="38"/>
      <c r="BC128" s="38"/>
      <c r="BD128" s="38"/>
      <c r="BE128" s="38"/>
      <c r="BF128" s="38"/>
      <c r="BG128" s="38"/>
      <c r="BH128" s="38"/>
      <c r="BI128" s="38"/>
    </row>
    <row r="129" spans="1:61" ht="15.75" customHeight="1">
      <c r="A129" s="36" t="str">
        <f t="shared" si="1"/>
        <v>Véhicules usagésSalaires spécialistes</v>
      </c>
      <c r="B129" s="51" t="s">
        <v>119</v>
      </c>
      <c r="C129" s="507"/>
      <c r="D129" s="514"/>
      <c r="E129" s="528"/>
      <c r="F129" s="507"/>
      <c r="G129" s="514"/>
      <c r="H129" s="528"/>
      <c r="I129" s="507"/>
      <c r="J129" s="514"/>
      <c r="K129" s="528"/>
      <c r="L129" s="507"/>
      <c r="M129" s="514"/>
      <c r="N129" s="528"/>
      <c r="O129" s="507"/>
      <c r="P129" s="514"/>
      <c r="Q129" s="528"/>
      <c r="R129" s="507"/>
      <c r="S129" s="514"/>
      <c r="T129" s="528"/>
      <c r="U129" s="507"/>
      <c r="V129" s="514"/>
      <c r="W129" s="528"/>
      <c r="X129" s="507"/>
      <c r="Y129" s="514"/>
      <c r="Z129" s="528"/>
      <c r="AA129" s="507"/>
      <c r="AB129" s="514"/>
      <c r="AC129" s="528"/>
      <c r="AD129" s="507"/>
      <c r="AE129" s="514"/>
      <c r="AF129" s="528"/>
      <c r="AG129" s="507"/>
      <c r="AH129" s="514"/>
      <c r="AI129" s="528"/>
      <c r="AJ129" s="507"/>
      <c r="AK129" s="514"/>
      <c r="AL129" s="528"/>
      <c r="AM129" s="507"/>
      <c r="AN129" s="514"/>
      <c r="AO129" s="857"/>
      <c r="AP129" s="38"/>
      <c r="AQ129" s="38"/>
      <c r="AR129" s="38"/>
      <c r="AS129" s="38"/>
      <c r="AT129" s="38"/>
      <c r="AU129" s="38"/>
      <c r="AV129" s="38"/>
      <c r="AW129" s="38"/>
      <c r="AX129" s="38"/>
      <c r="AY129" s="38"/>
      <c r="AZ129" s="38"/>
      <c r="BA129" s="38"/>
      <c r="BB129" s="38"/>
      <c r="BC129" s="38"/>
      <c r="BD129" s="38"/>
      <c r="BE129" s="38"/>
      <c r="BF129" s="38"/>
      <c r="BG129" s="38"/>
      <c r="BH129" s="38"/>
      <c r="BI129" s="38"/>
    </row>
    <row r="130" spans="1:61" ht="15.75" customHeight="1">
      <c r="A130" s="36" t="str">
        <f t="shared" si="1"/>
        <v>Véhicules usagés[...]</v>
      </c>
      <c r="B130" s="41" t="s">
        <v>55</v>
      </c>
      <c r="C130" s="507"/>
      <c r="D130" s="514"/>
      <c r="E130" s="528"/>
      <c r="F130" s="507"/>
      <c r="G130" s="514"/>
      <c r="H130" s="528"/>
      <c r="I130" s="507"/>
      <c r="J130" s="514"/>
      <c r="K130" s="528"/>
      <c r="L130" s="507"/>
      <c r="M130" s="514"/>
      <c r="N130" s="528"/>
      <c r="O130" s="507"/>
      <c r="P130" s="514"/>
      <c r="Q130" s="528"/>
      <c r="R130" s="507"/>
      <c r="S130" s="514"/>
      <c r="T130" s="528"/>
      <c r="U130" s="507"/>
      <c r="V130" s="514"/>
      <c r="W130" s="528"/>
      <c r="X130" s="507"/>
      <c r="Y130" s="514"/>
      <c r="Z130" s="528"/>
      <c r="AA130" s="507"/>
      <c r="AB130" s="514"/>
      <c r="AC130" s="528"/>
      <c r="AD130" s="507"/>
      <c r="AE130" s="514"/>
      <c r="AF130" s="528"/>
      <c r="AG130" s="507"/>
      <c r="AH130" s="514"/>
      <c r="AI130" s="528"/>
      <c r="AJ130" s="507"/>
      <c r="AK130" s="514"/>
      <c r="AL130" s="528"/>
      <c r="AM130" s="507"/>
      <c r="AN130" s="514"/>
      <c r="AO130" s="857"/>
      <c r="AP130" s="38"/>
      <c r="AQ130" s="38"/>
      <c r="AR130" s="38"/>
      <c r="AS130" s="38"/>
      <c r="AT130" s="38"/>
      <c r="AU130" s="38"/>
      <c r="AV130" s="38"/>
      <c r="AW130" s="38"/>
      <c r="AX130" s="38"/>
      <c r="AY130" s="38"/>
      <c r="AZ130" s="38"/>
      <c r="BA130" s="38"/>
      <c r="BB130" s="38"/>
      <c r="BC130" s="38"/>
      <c r="BD130" s="38"/>
      <c r="BE130" s="38"/>
      <c r="BF130" s="38"/>
      <c r="BG130" s="38"/>
      <c r="BH130" s="38"/>
      <c r="BI130" s="38"/>
    </row>
    <row r="131" spans="1:61" ht="15.75" customHeight="1">
      <c r="A131" s="36" t="str">
        <f t="shared" si="1"/>
        <v>Véhicules usagés[...]</v>
      </c>
      <c r="B131" s="41" t="s">
        <v>55</v>
      </c>
      <c r="C131" s="507"/>
      <c r="D131" s="514"/>
      <c r="E131" s="528"/>
      <c r="F131" s="507"/>
      <c r="G131" s="514"/>
      <c r="H131" s="528"/>
      <c r="I131" s="507"/>
      <c r="J131" s="514"/>
      <c r="K131" s="528"/>
      <c r="L131" s="507"/>
      <c r="M131" s="514"/>
      <c r="N131" s="528"/>
      <c r="O131" s="507"/>
      <c r="P131" s="514"/>
      <c r="Q131" s="528"/>
      <c r="R131" s="507"/>
      <c r="S131" s="514"/>
      <c r="T131" s="528"/>
      <c r="U131" s="507"/>
      <c r="V131" s="514"/>
      <c r="W131" s="528"/>
      <c r="X131" s="507"/>
      <c r="Y131" s="514"/>
      <c r="Z131" s="528"/>
      <c r="AA131" s="507"/>
      <c r="AB131" s="514"/>
      <c r="AC131" s="528"/>
      <c r="AD131" s="507"/>
      <c r="AE131" s="514"/>
      <c r="AF131" s="528"/>
      <c r="AG131" s="507"/>
      <c r="AH131" s="514"/>
      <c r="AI131" s="528"/>
      <c r="AJ131" s="507"/>
      <c r="AK131" s="514"/>
      <c r="AL131" s="528"/>
      <c r="AM131" s="507"/>
      <c r="AN131" s="514"/>
      <c r="AO131" s="857"/>
      <c r="AP131" s="38"/>
      <c r="AQ131" s="38"/>
      <c r="AR131" s="38"/>
      <c r="AS131" s="38"/>
      <c r="AT131" s="38"/>
      <c r="AU131" s="38"/>
      <c r="AV131" s="38"/>
      <c r="AW131" s="38"/>
      <c r="AX131" s="38"/>
      <c r="AY131" s="38"/>
      <c r="AZ131" s="38"/>
      <c r="BA131" s="38"/>
      <c r="BB131" s="38"/>
      <c r="BC131" s="38"/>
      <c r="BD131" s="38"/>
      <c r="BE131" s="38"/>
      <c r="BF131" s="38"/>
      <c r="BG131" s="38"/>
      <c r="BH131" s="38"/>
      <c r="BI131" s="38"/>
    </row>
    <row r="132" spans="1:61" ht="15.75" customHeight="1">
      <c r="A132" s="36" t="str">
        <f t="shared" si="1"/>
        <v>Véhicules usagés[...]</v>
      </c>
      <c r="B132" s="41" t="s">
        <v>55</v>
      </c>
      <c r="C132" s="507"/>
      <c r="D132" s="514"/>
      <c r="E132" s="528"/>
      <c r="F132" s="507"/>
      <c r="G132" s="514"/>
      <c r="H132" s="528"/>
      <c r="I132" s="507"/>
      <c r="J132" s="514"/>
      <c r="K132" s="528"/>
      <c r="L132" s="507"/>
      <c r="M132" s="514"/>
      <c r="N132" s="528"/>
      <c r="O132" s="507"/>
      <c r="P132" s="514"/>
      <c r="Q132" s="528"/>
      <c r="R132" s="507"/>
      <c r="S132" s="514"/>
      <c r="T132" s="528"/>
      <c r="U132" s="507"/>
      <c r="V132" s="514"/>
      <c r="W132" s="528"/>
      <c r="X132" s="507"/>
      <c r="Y132" s="514"/>
      <c r="Z132" s="528"/>
      <c r="AA132" s="507"/>
      <c r="AB132" s="514"/>
      <c r="AC132" s="528"/>
      <c r="AD132" s="507"/>
      <c r="AE132" s="514"/>
      <c r="AF132" s="528"/>
      <c r="AG132" s="507"/>
      <c r="AH132" s="514"/>
      <c r="AI132" s="528"/>
      <c r="AJ132" s="507"/>
      <c r="AK132" s="514"/>
      <c r="AL132" s="528"/>
      <c r="AM132" s="507"/>
      <c r="AN132" s="514"/>
      <c r="AO132" s="857"/>
      <c r="AP132" s="38"/>
      <c r="AQ132" s="38"/>
      <c r="AR132" s="38"/>
      <c r="AS132" s="38"/>
      <c r="AT132" s="38"/>
      <c r="AU132" s="38"/>
      <c r="AV132" s="38"/>
      <c r="AW132" s="38"/>
      <c r="AX132" s="38"/>
      <c r="AY132" s="38"/>
      <c r="AZ132" s="38"/>
      <c r="BA132" s="38"/>
      <c r="BB132" s="38"/>
      <c r="BC132" s="38"/>
      <c r="BD132" s="38"/>
      <c r="BE132" s="38"/>
      <c r="BF132" s="38"/>
      <c r="BG132" s="38"/>
      <c r="BH132" s="38"/>
      <c r="BI132" s="38"/>
    </row>
    <row r="133" spans="1:61" ht="15.75" customHeight="1">
      <c r="A133" s="36" t="str">
        <f t="shared" si="1"/>
        <v>Véhicules usagésSalaires en absences</v>
      </c>
      <c r="B133" s="52" t="s">
        <v>120</v>
      </c>
      <c r="C133" s="507"/>
      <c r="D133" s="514"/>
      <c r="E133" s="528"/>
      <c r="F133" s="507"/>
      <c r="G133" s="514"/>
      <c r="H133" s="528"/>
      <c r="I133" s="507"/>
      <c r="J133" s="514"/>
      <c r="K133" s="528"/>
      <c r="L133" s="507"/>
      <c r="M133" s="514"/>
      <c r="N133" s="528"/>
      <c r="O133" s="507"/>
      <c r="P133" s="514"/>
      <c r="Q133" s="528"/>
      <c r="R133" s="507"/>
      <c r="S133" s="514"/>
      <c r="T133" s="528"/>
      <c r="U133" s="507"/>
      <c r="V133" s="514"/>
      <c r="W133" s="528"/>
      <c r="X133" s="507"/>
      <c r="Y133" s="514"/>
      <c r="Z133" s="528"/>
      <c r="AA133" s="507"/>
      <c r="AB133" s="514"/>
      <c r="AC133" s="528"/>
      <c r="AD133" s="507"/>
      <c r="AE133" s="514"/>
      <c r="AF133" s="528"/>
      <c r="AG133" s="507"/>
      <c r="AH133" s="514"/>
      <c r="AI133" s="528"/>
      <c r="AJ133" s="507"/>
      <c r="AK133" s="514"/>
      <c r="AL133" s="528"/>
      <c r="AM133" s="507"/>
      <c r="AN133" s="514"/>
      <c r="AO133" s="857"/>
      <c r="AP133" s="38"/>
      <c r="AQ133" s="38"/>
      <c r="AR133" s="38"/>
      <c r="AS133" s="38"/>
      <c r="AT133" s="38"/>
      <c r="AU133" s="38"/>
      <c r="AV133" s="38"/>
      <c r="AW133" s="38"/>
      <c r="AX133" s="38"/>
      <c r="AY133" s="38"/>
      <c r="AZ133" s="38"/>
      <c r="BA133" s="38"/>
      <c r="BB133" s="38"/>
      <c r="BC133" s="38"/>
      <c r="BD133" s="38"/>
      <c r="BE133" s="38"/>
      <c r="BF133" s="38"/>
      <c r="BG133" s="38"/>
      <c r="BH133" s="38"/>
      <c r="BI133" s="38"/>
    </row>
    <row r="134" spans="1:61" ht="15.75" customHeight="1">
      <c r="A134" s="36" t="str">
        <f t="shared" si="1"/>
        <v>Véhicules usagésDéduction à la source</v>
      </c>
      <c r="B134" s="51" t="s">
        <v>121</v>
      </c>
      <c r="C134" s="759"/>
      <c r="D134" s="777"/>
      <c r="E134" s="779"/>
      <c r="F134" s="759"/>
      <c r="G134" s="777"/>
      <c r="H134" s="779"/>
      <c r="I134" s="759"/>
      <c r="J134" s="777"/>
      <c r="K134" s="779"/>
      <c r="L134" s="759"/>
      <c r="M134" s="777"/>
      <c r="N134" s="779"/>
      <c r="O134" s="759"/>
      <c r="P134" s="777"/>
      <c r="Q134" s="779"/>
      <c r="R134" s="759"/>
      <c r="S134" s="777"/>
      <c r="T134" s="779"/>
      <c r="U134" s="759"/>
      <c r="V134" s="777"/>
      <c r="W134" s="779"/>
      <c r="X134" s="759"/>
      <c r="Y134" s="777"/>
      <c r="Z134" s="779"/>
      <c r="AA134" s="759"/>
      <c r="AB134" s="777"/>
      <c r="AC134" s="779"/>
      <c r="AD134" s="759"/>
      <c r="AE134" s="777"/>
      <c r="AF134" s="779"/>
      <c r="AG134" s="759"/>
      <c r="AH134" s="777"/>
      <c r="AI134" s="779"/>
      <c r="AJ134" s="759"/>
      <c r="AK134" s="777"/>
      <c r="AL134" s="779"/>
      <c r="AM134" s="759"/>
      <c r="AN134" s="777"/>
      <c r="AO134" s="860"/>
      <c r="AP134" s="38"/>
      <c r="AQ134" s="38"/>
      <c r="AR134" s="38"/>
      <c r="AS134" s="38"/>
      <c r="AT134" s="38"/>
      <c r="AU134" s="38"/>
      <c r="AV134" s="38"/>
      <c r="AW134" s="38"/>
      <c r="AX134" s="38"/>
      <c r="AY134" s="38"/>
      <c r="AZ134" s="38"/>
      <c r="BA134" s="38"/>
      <c r="BB134" s="38"/>
      <c r="BC134" s="38"/>
      <c r="BD134" s="38"/>
      <c r="BE134" s="38"/>
      <c r="BF134" s="38"/>
      <c r="BG134" s="38"/>
      <c r="BH134" s="38"/>
      <c r="BI134" s="38"/>
    </row>
    <row r="135" spans="1:61" ht="15.75" customHeight="1">
      <c r="A135" s="36" t="str">
        <f t="shared" si="1"/>
        <v>Véhicules usagésBénéfices marginaux</v>
      </c>
      <c r="B135" s="51" t="s">
        <v>122</v>
      </c>
      <c r="C135" s="507"/>
      <c r="D135" s="514"/>
      <c r="E135" s="528"/>
      <c r="F135" s="507"/>
      <c r="G135" s="514"/>
      <c r="H135" s="528"/>
      <c r="I135" s="507"/>
      <c r="J135" s="514"/>
      <c r="K135" s="528"/>
      <c r="L135" s="507"/>
      <c r="M135" s="514"/>
      <c r="N135" s="528"/>
      <c r="O135" s="507"/>
      <c r="P135" s="514"/>
      <c r="Q135" s="528"/>
      <c r="R135" s="507"/>
      <c r="S135" s="514"/>
      <c r="T135" s="528"/>
      <c r="U135" s="507"/>
      <c r="V135" s="514"/>
      <c r="W135" s="528"/>
      <c r="X135" s="507"/>
      <c r="Y135" s="514"/>
      <c r="Z135" s="528"/>
      <c r="AA135" s="507"/>
      <c r="AB135" s="514"/>
      <c r="AC135" s="528"/>
      <c r="AD135" s="507"/>
      <c r="AE135" s="514"/>
      <c r="AF135" s="528"/>
      <c r="AG135" s="507"/>
      <c r="AH135" s="514"/>
      <c r="AI135" s="528"/>
      <c r="AJ135" s="507"/>
      <c r="AK135" s="514"/>
      <c r="AL135" s="528"/>
      <c r="AM135" s="507"/>
      <c r="AN135" s="514"/>
      <c r="AO135" s="857"/>
      <c r="AP135" s="38"/>
      <c r="AQ135" s="38"/>
      <c r="AR135" s="38"/>
      <c r="AS135" s="38"/>
      <c r="AT135" s="38"/>
      <c r="AU135" s="38"/>
      <c r="AV135" s="38"/>
      <c r="AW135" s="38"/>
      <c r="AX135" s="38"/>
      <c r="AY135" s="38"/>
      <c r="AZ135" s="38"/>
      <c r="BA135" s="38"/>
      <c r="BB135" s="38"/>
      <c r="BC135" s="38"/>
      <c r="BD135" s="38"/>
      <c r="BE135" s="38"/>
      <c r="BF135" s="38"/>
      <c r="BG135" s="38"/>
      <c r="BH135" s="38"/>
      <c r="BI135" s="38"/>
    </row>
    <row r="136" spans="1:61" ht="15.75" customHeight="1">
      <c r="A136" s="36" t="str">
        <f t="shared" si="1"/>
        <v>Véhicules usagésCsst</v>
      </c>
      <c r="B136" s="51" t="s">
        <v>123</v>
      </c>
      <c r="C136" s="507"/>
      <c r="D136" s="514"/>
      <c r="E136" s="528"/>
      <c r="F136" s="507"/>
      <c r="G136" s="514"/>
      <c r="H136" s="528"/>
      <c r="I136" s="507"/>
      <c r="J136" s="514"/>
      <c r="K136" s="528"/>
      <c r="L136" s="507"/>
      <c r="M136" s="514"/>
      <c r="N136" s="528"/>
      <c r="O136" s="507"/>
      <c r="P136" s="514"/>
      <c r="Q136" s="528"/>
      <c r="R136" s="507"/>
      <c r="S136" s="514"/>
      <c r="T136" s="528"/>
      <c r="U136" s="507"/>
      <c r="V136" s="514"/>
      <c r="W136" s="528"/>
      <c r="X136" s="507"/>
      <c r="Y136" s="514"/>
      <c r="Z136" s="528"/>
      <c r="AA136" s="507"/>
      <c r="AB136" s="514"/>
      <c r="AC136" s="528"/>
      <c r="AD136" s="507"/>
      <c r="AE136" s="514"/>
      <c r="AF136" s="528"/>
      <c r="AG136" s="507"/>
      <c r="AH136" s="514"/>
      <c r="AI136" s="528"/>
      <c r="AJ136" s="507"/>
      <c r="AK136" s="514"/>
      <c r="AL136" s="528"/>
      <c r="AM136" s="507"/>
      <c r="AN136" s="514"/>
      <c r="AO136" s="857"/>
      <c r="AP136" s="38"/>
      <c r="AQ136" s="38"/>
      <c r="AR136" s="38"/>
      <c r="AS136" s="38"/>
      <c r="AT136" s="38"/>
      <c r="AU136" s="38"/>
      <c r="AV136" s="38"/>
      <c r="AW136" s="38"/>
      <c r="AX136" s="38"/>
      <c r="AY136" s="38"/>
      <c r="AZ136" s="38"/>
      <c r="BA136" s="38"/>
      <c r="BB136" s="38"/>
      <c r="BC136" s="38"/>
      <c r="BD136" s="38"/>
      <c r="BE136" s="38"/>
      <c r="BF136" s="38"/>
      <c r="BG136" s="38"/>
      <c r="BH136" s="38"/>
      <c r="BI136" s="38"/>
    </row>
    <row r="137" spans="1:61" ht="15.75" customHeight="1">
      <c r="A137" s="36"/>
      <c r="B137" s="41"/>
      <c r="C137" s="533"/>
      <c r="D137" s="534"/>
      <c r="E137" s="531"/>
      <c r="F137" s="533"/>
      <c r="G137" s="534"/>
      <c r="H137" s="531"/>
      <c r="I137" s="533"/>
      <c r="J137" s="534"/>
      <c r="K137" s="531"/>
      <c r="L137" s="533"/>
      <c r="M137" s="534"/>
      <c r="N137" s="531"/>
      <c r="O137" s="533"/>
      <c r="P137" s="534"/>
      <c r="Q137" s="531"/>
      <c r="R137" s="533"/>
      <c r="S137" s="534"/>
      <c r="T137" s="531"/>
      <c r="U137" s="533"/>
      <c r="V137" s="534"/>
      <c r="W137" s="531"/>
      <c r="X137" s="533"/>
      <c r="Y137" s="534"/>
      <c r="Z137" s="531"/>
      <c r="AA137" s="533"/>
      <c r="AB137" s="534"/>
      <c r="AC137" s="531"/>
      <c r="AD137" s="533"/>
      <c r="AE137" s="534"/>
      <c r="AF137" s="531"/>
      <c r="AG137" s="533"/>
      <c r="AH137" s="534"/>
      <c r="AI137" s="531"/>
      <c r="AJ137" s="533"/>
      <c r="AK137" s="534"/>
      <c r="AL137" s="531"/>
      <c r="AM137" s="533"/>
      <c r="AN137" s="534"/>
      <c r="AO137" s="531"/>
      <c r="AP137" s="38"/>
      <c r="AQ137" s="38"/>
      <c r="AR137" s="38"/>
      <c r="AS137" s="38"/>
      <c r="AT137" s="38"/>
      <c r="AU137" s="38"/>
      <c r="AV137" s="38"/>
      <c r="AW137" s="38"/>
      <c r="AX137" s="38"/>
      <c r="AY137" s="38"/>
      <c r="AZ137" s="38"/>
      <c r="BA137" s="38"/>
      <c r="BB137" s="38"/>
      <c r="BC137" s="38"/>
      <c r="BD137" s="38"/>
      <c r="BE137" s="38"/>
      <c r="BF137" s="38"/>
      <c r="BG137" s="38"/>
      <c r="BH137" s="38"/>
      <c r="BI137" s="38"/>
    </row>
    <row r="138" spans="1:61" ht="15.75" customHeight="1">
      <c r="A138" s="36" t="str">
        <f t="shared" si="1"/>
        <v>Véhicules usagésTOTAL PERSONNEL</v>
      </c>
      <c r="B138" s="50" t="s">
        <v>124</v>
      </c>
      <c r="C138" s="772"/>
      <c r="D138" s="773"/>
      <c r="E138" s="774"/>
      <c r="F138" s="772"/>
      <c r="G138" s="773"/>
      <c r="H138" s="774"/>
      <c r="I138" s="772"/>
      <c r="J138" s="773"/>
      <c r="K138" s="774"/>
      <c r="L138" s="772"/>
      <c r="M138" s="773"/>
      <c r="N138" s="774"/>
      <c r="O138" s="772"/>
      <c r="P138" s="773"/>
      <c r="Q138" s="774"/>
      <c r="R138" s="772"/>
      <c r="S138" s="773"/>
      <c r="T138" s="774"/>
      <c r="U138" s="772"/>
      <c r="V138" s="773"/>
      <c r="W138" s="859"/>
      <c r="X138" s="772"/>
      <c r="Y138" s="773"/>
      <c r="Z138" s="859"/>
      <c r="AA138" s="772"/>
      <c r="AB138" s="773"/>
      <c r="AC138" s="859"/>
      <c r="AD138" s="772"/>
      <c r="AE138" s="773"/>
      <c r="AF138" s="859"/>
      <c r="AG138" s="772"/>
      <c r="AH138" s="773"/>
      <c r="AI138" s="774"/>
      <c r="AJ138" s="772"/>
      <c r="AK138" s="773"/>
      <c r="AL138" s="774"/>
      <c r="AM138" s="772"/>
      <c r="AN138" s="773"/>
      <c r="AO138" s="774"/>
      <c r="AP138" s="38"/>
      <c r="AQ138" s="38"/>
      <c r="AR138" s="38"/>
      <c r="AS138" s="38"/>
      <c r="AT138" s="38"/>
      <c r="AU138" s="38"/>
      <c r="AV138" s="38"/>
      <c r="AW138" s="38"/>
      <c r="AX138" s="38"/>
      <c r="AY138" s="38"/>
      <c r="AZ138" s="38"/>
      <c r="BA138" s="38"/>
      <c r="BB138" s="38"/>
      <c r="BC138" s="38"/>
      <c r="BD138" s="38"/>
      <c r="BE138" s="38"/>
      <c r="BF138" s="38"/>
      <c r="BG138" s="38"/>
      <c r="BH138" s="38"/>
      <c r="BI138" s="38"/>
    </row>
    <row r="139" spans="1:61" ht="15.75" customHeight="1">
      <c r="A139" s="36" t="str">
        <f t="shared" si="1"/>
        <v>Véhicules usagésPublicité 2</v>
      </c>
      <c r="B139" s="41" t="s">
        <v>125</v>
      </c>
      <c r="C139" s="507"/>
      <c r="D139" s="514"/>
      <c r="E139" s="528"/>
      <c r="F139" s="507"/>
      <c r="G139" s="514"/>
      <c r="H139" s="528"/>
      <c r="I139" s="507"/>
      <c r="J139" s="514"/>
      <c r="K139" s="528"/>
      <c r="L139" s="507"/>
      <c r="M139" s="514"/>
      <c r="N139" s="528"/>
      <c r="O139" s="507"/>
      <c r="P139" s="514"/>
      <c r="Q139" s="528"/>
      <c r="R139" s="507"/>
      <c r="S139" s="514"/>
      <c r="T139" s="528"/>
      <c r="U139" s="507"/>
      <c r="V139" s="514"/>
      <c r="W139" s="528"/>
      <c r="X139" s="507"/>
      <c r="Y139" s="514"/>
      <c r="Z139" s="528"/>
      <c r="AA139" s="507"/>
      <c r="AB139" s="514"/>
      <c r="AC139" s="528"/>
      <c r="AD139" s="507"/>
      <c r="AE139" s="514"/>
      <c r="AF139" s="528"/>
      <c r="AG139" s="507"/>
      <c r="AH139" s="514"/>
      <c r="AI139" s="528"/>
      <c r="AJ139" s="507"/>
      <c r="AK139" s="514"/>
      <c r="AL139" s="528"/>
      <c r="AM139" s="507"/>
      <c r="AN139" s="514"/>
      <c r="AO139" s="857"/>
      <c r="AP139" s="38"/>
      <c r="AQ139" s="38"/>
      <c r="AR139" s="38"/>
      <c r="AS139" s="38"/>
      <c r="AT139" s="38"/>
      <c r="AU139" s="38"/>
      <c r="AV139" s="38"/>
      <c r="AW139" s="38"/>
      <c r="AX139" s="38"/>
      <c r="AY139" s="38"/>
      <c r="AZ139" s="38"/>
      <c r="BA139" s="38"/>
      <c r="BB139" s="38"/>
      <c r="BC139" s="38"/>
      <c r="BD139" s="38"/>
      <c r="BE139" s="38"/>
      <c r="BF139" s="38"/>
      <c r="BG139" s="38"/>
      <c r="BH139" s="38"/>
      <c r="BI139" s="38"/>
    </row>
    <row r="140" spans="1:61" ht="15.75" customHeight="1">
      <c r="A140" s="36" t="str">
        <f t="shared" si="1"/>
        <v>Véhicules usagésService gratuit 2</v>
      </c>
      <c r="B140" s="41" t="s">
        <v>126</v>
      </c>
      <c r="C140" s="507"/>
      <c r="D140" s="514"/>
      <c r="E140" s="528"/>
      <c r="F140" s="507"/>
      <c r="G140" s="514"/>
      <c r="H140" s="528"/>
      <c r="I140" s="507"/>
      <c r="J140" s="514"/>
      <c r="K140" s="528"/>
      <c r="L140" s="507"/>
      <c r="M140" s="514"/>
      <c r="N140" s="528"/>
      <c r="O140" s="507"/>
      <c r="P140" s="514"/>
      <c r="Q140" s="528"/>
      <c r="R140" s="507"/>
      <c r="S140" s="514"/>
      <c r="T140" s="528"/>
      <c r="U140" s="507"/>
      <c r="V140" s="514"/>
      <c r="W140" s="528"/>
      <c r="X140" s="507"/>
      <c r="Y140" s="514"/>
      <c r="Z140" s="528"/>
      <c r="AA140" s="507"/>
      <c r="AB140" s="514"/>
      <c r="AC140" s="528"/>
      <c r="AD140" s="507"/>
      <c r="AE140" s="514"/>
      <c r="AF140" s="528"/>
      <c r="AG140" s="507"/>
      <c r="AH140" s="514"/>
      <c r="AI140" s="528"/>
      <c r="AJ140" s="507"/>
      <c r="AK140" s="514"/>
      <c r="AL140" s="528"/>
      <c r="AM140" s="507"/>
      <c r="AN140" s="514"/>
      <c r="AO140" s="857"/>
      <c r="AP140" s="38"/>
      <c r="AQ140" s="38"/>
      <c r="AR140" s="38"/>
      <c r="AS140" s="38"/>
      <c r="AT140" s="38"/>
      <c r="AU140" s="38"/>
      <c r="AV140" s="38"/>
      <c r="AW140" s="38"/>
      <c r="AX140" s="38"/>
      <c r="AY140" s="38"/>
      <c r="AZ140" s="38"/>
      <c r="BA140" s="38"/>
      <c r="BB140" s="38"/>
      <c r="BC140" s="38"/>
      <c r="BD140" s="38"/>
      <c r="BE140" s="38"/>
      <c r="BF140" s="38"/>
      <c r="BG140" s="38"/>
      <c r="BH140" s="38"/>
      <c r="BI140" s="38"/>
    </row>
    <row r="141" spans="1:61" ht="15.75" customHeight="1">
      <c r="A141" s="36" t="str">
        <f t="shared" si="1"/>
        <v>Véhicules usagésFrais véhicules de cie</v>
      </c>
      <c r="B141" s="40" t="s">
        <v>127</v>
      </c>
      <c r="C141" s="535"/>
      <c r="D141" s="536"/>
      <c r="E141" s="538"/>
      <c r="F141" s="535"/>
      <c r="G141" s="536"/>
      <c r="H141" s="538"/>
      <c r="I141" s="535"/>
      <c r="J141" s="536"/>
      <c r="K141" s="538"/>
      <c r="L141" s="535"/>
      <c r="M141" s="536"/>
      <c r="N141" s="538"/>
      <c r="O141" s="535"/>
      <c r="P141" s="536"/>
      <c r="Q141" s="538"/>
      <c r="R141" s="535"/>
      <c r="S141" s="536"/>
      <c r="T141" s="538"/>
      <c r="U141" s="535"/>
      <c r="V141" s="536"/>
      <c r="W141" s="538"/>
      <c r="X141" s="535"/>
      <c r="Y141" s="536"/>
      <c r="Z141" s="538"/>
      <c r="AA141" s="535"/>
      <c r="AB141" s="536"/>
      <c r="AC141" s="538"/>
      <c r="AD141" s="535"/>
      <c r="AE141" s="536"/>
      <c r="AF141" s="538"/>
      <c r="AG141" s="535"/>
      <c r="AH141" s="536"/>
      <c r="AI141" s="538"/>
      <c r="AJ141" s="535"/>
      <c r="AK141" s="536"/>
      <c r="AL141" s="538"/>
      <c r="AM141" s="535"/>
      <c r="AN141" s="536"/>
      <c r="AO141" s="861"/>
      <c r="AP141" s="38"/>
      <c r="AQ141" s="38"/>
      <c r="AR141" s="38"/>
      <c r="AS141" s="38"/>
      <c r="AT141" s="38"/>
      <c r="AU141" s="38"/>
      <c r="AV141" s="38"/>
      <c r="AW141" s="38"/>
      <c r="AX141" s="38"/>
      <c r="AY141" s="38"/>
      <c r="AZ141" s="38"/>
      <c r="BA141" s="38"/>
      <c r="BB141" s="38"/>
      <c r="BC141" s="38"/>
      <c r="BD141" s="38"/>
      <c r="BE141" s="38"/>
      <c r="BF141" s="38"/>
      <c r="BG141" s="38"/>
      <c r="BH141" s="38"/>
      <c r="BI141" s="38"/>
    </row>
    <row r="142" spans="1:61" ht="15.75" customHeight="1">
      <c r="A142" s="36" t="str">
        <f t="shared" si="1"/>
        <v>Véhicules usagésInformatique</v>
      </c>
      <c r="B142" s="41" t="s">
        <v>128</v>
      </c>
      <c r="C142" s="507"/>
      <c r="D142" s="514"/>
      <c r="E142" s="528"/>
      <c r="F142" s="507"/>
      <c r="G142" s="514"/>
      <c r="H142" s="528"/>
      <c r="I142" s="507"/>
      <c r="J142" s="514"/>
      <c r="K142" s="528"/>
      <c r="L142" s="507"/>
      <c r="M142" s="514"/>
      <c r="N142" s="528"/>
      <c r="O142" s="507"/>
      <c r="P142" s="514"/>
      <c r="Q142" s="528"/>
      <c r="R142" s="507"/>
      <c r="S142" s="514"/>
      <c r="T142" s="528"/>
      <c r="U142" s="507"/>
      <c r="V142" s="514"/>
      <c r="W142" s="528"/>
      <c r="X142" s="507"/>
      <c r="Y142" s="514"/>
      <c r="Z142" s="528"/>
      <c r="AA142" s="507"/>
      <c r="AB142" s="514"/>
      <c r="AC142" s="528"/>
      <c r="AD142" s="507"/>
      <c r="AE142" s="514"/>
      <c r="AF142" s="528"/>
      <c r="AG142" s="507"/>
      <c r="AH142" s="514"/>
      <c r="AI142" s="528"/>
      <c r="AJ142" s="507"/>
      <c r="AK142" s="514"/>
      <c r="AL142" s="528"/>
      <c r="AM142" s="507"/>
      <c r="AN142" s="514"/>
      <c r="AO142" s="857"/>
      <c r="AP142" s="38"/>
      <c r="AQ142" s="38"/>
      <c r="AR142" s="38"/>
      <c r="AS142" s="38"/>
      <c r="AT142" s="38"/>
      <c r="AU142" s="38"/>
      <c r="AV142" s="38"/>
      <c r="AW142" s="38"/>
      <c r="AX142" s="38"/>
      <c r="AY142" s="38"/>
      <c r="AZ142" s="38"/>
      <c r="BA142" s="38"/>
      <c r="BB142" s="38"/>
      <c r="BC142" s="38"/>
      <c r="BD142" s="38"/>
      <c r="BE142" s="38"/>
      <c r="BF142" s="38"/>
      <c r="BG142" s="38"/>
      <c r="BH142" s="38"/>
      <c r="BI142" s="38"/>
    </row>
    <row r="143" spans="1:61" ht="15.75" customHeight="1">
      <c r="A143" s="36" t="str">
        <f t="shared" si="1"/>
        <v>Véhicules usagésFrais de déplacement</v>
      </c>
      <c r="B143" s="41" t="s">
        <v>129</v>
      </c>
      <c r="C143" s="507"/>
      <c r="D143" s="514"/>
      <c r="E143" s="528"/>
      <c r="F143" s="507"/>
      <c r="G143" s="514"/>
      <c r="H143" s="528"/>
      <c r="I143" s="507"/>
      <c r="J143" s="514"/>
      <c r="K143" s="528"/>
      <c r="L143" s="507"/>
      <c r="M143" s="514"/>
      <c r="N143" s="528"/>
      <c r="O143" s="507"/>
      <c r="P143" s="514"/>
      <c r="Q143" s="528"/>
      <c r="R143" s="507"/>
      <c r="S143" s="514"/>
      <c r="T143" s="528"/>
      <c r="U143" s="507"/>
      <c r="V143" s="514"/>
      <c r="W143" s="528"/>
      <c r="X143" s="507"/>
      <c r="Y143" s="514"/>
      <c r="Z143" s="528"/>
      <c r="AA143" s="507"/>
      <c r="AB143" s="514"/>
      <c r="AC143" s="528"/>
      <c r="AD143" s="507"/>
      <c r="AE143" s="514"/>
      <c r="AF143" s="528"/>
      <c r="AG143" s="507"/>
      <c r="AH143" s="514"/>
      <c r="AI143" s="528"/>
      <c r="AJ143" s="507"/>
      <c r="AK143" s="514"/>
      <c r="AL143" s="528"/>
      <c r="AM143" s="507"/>
      <c r="AN143" s="514"/>
      <c r="AO143" s="857"/>
      <c r="AP143" s="38"/>
      <c r="AQ143" s="38"/>
      <c r="AR143" s="38"/>
      <c r="AS143" s="38"/>
      <c r="AT143" s="38"/>
      <c r="AU143" s="38"/>
      <c r="AV143" s="38"/>
      <c r="AW143" s="38"/>
      <c r="AX143" s="38"/>
      <c r="AY143" s="38"/>
      <c r="AZ143" s="38"/>
      <c r="BA143" s="38"/>
      <c r="BB143" s="38"/>
      <c r="BC143" s="38"/>
      <c r="BD143" s="38"/>
      <c r="BE143" s="38"/>
      <c r="BF143" s="38"/>
      <c r="BG143" s="38"/>
      <c r="BH143" s="38"/>
      <c r="BI143" s="38"/>
    </row>
    <row r="144" spans="1:61" ht="15.75" customHeight="1">
      <c r="A144" s="36" t="str">
        <f t="shared" si="1"/>
        <v>Véhicules usagésServices extérieurs</v>
      </c>
      <c r="B144" s="40" t="s">
        <v>130</v>
      </c>
      <c r="C144" s="535"/>
      <c r="D144" s="536"/>
      <c r="E144" s="538"/>
      <c r="F144" s="535"/>
      <c r="G144" s="536"/>
      <c r="H144" s="538"/>
      <c r="I144" s="535"/>
      <c r="J144" s="536"/>
      <c r="K144" s="538"/>
      <c r="L144" s="535"/>
      <c r="M144" s="536"/>
      <c r="N144" s="538"/>
      <c r="O144" s="535"/>
      <c r="P144" s="536"/>
      <c r="Q144" s="538"/>
      <c r="R144" s="535"/>
      <c r="S144" s="536"/>
      <c r="T144" s="538"/>
      <c r="U144" s="535"/>
      <c r="V144" s="536"/>
      <c r="W144" s="538"/>
      <c r="X144" s="535"/>
      <c r="Y144" s="536"/>
      <c r="Z144" s="538"/>
      <c r="AA144" s="535"/>
      <c r="AB144" s="536"/>
      <c r="AC144" s="538"/>
      <c r="AD144" s="535"/>
      <c r="AE144" s="536"/>
      <c r="AF144" s="538"/>
      <c r="AG144" s="535"/>
      <c r="AH144" s="536"/>
      <c r="AI144" s="538"/>
      <c r="AJ144" s="535"/>
      <c r="AK144" s="536"/>
      <c r="AL144" s="538"/>
      <c r="AM144" s="535"/>
      <c r="AN144" s="536"/>
      <c r="AO144" s="861"/>
      <c r="AP144" s="38"/>
      <c r="AQ144" s="38"/>
      <c r="AR144" s="38"/>
      <c r="AS144" s="38"/>
      <c r="AT144" s="38"/>
      <c r="AU144" s="38"/>
      <c r="AV144" s="38"/>
      <c r="AW144" s="38"/>
      <c r="AX144" s="38"/>
      <c r="AY144" s="38"/>
      <c r="AZ144" s="38"/>
      <c r="BA144" s="38"/>
      <c r="BB144" s="38"/>
      <c r="BC144" s="38"/>
      <c r="BD144" s="38"/>
      <c r="BE144" s="38"/>
      <c r="BF144" s="38"/>
      <c r="BG144" s="38"/>
      <c r="BH144" s="38"/>
      <c r="BI144" s="38"/>
    </row>
    <row r="145" spans="1:61" ht="15.75" customHeight="1">
      <c r="A145" s="36" t="str">
        <f t="shared" si="1"/>
        <v>Véhicules usagésFournitures autres</v>
      </c>
      <c r="B145" s="41" t="s">
        <v>131</v>
      </c>
      <c r="C145" s="507"/>
      <c r="D145" s="514"/>
      <c r="E145" s="528"/>
      <c r="F145" s="507"/>
      <c r="G145" s="514"/>
      <c r="H145" s="528"/>
      <c r="I145" s="507"/>
      <c r="J145" s="514"/>
      <c r="K145" s="528"/>
      <c r="L145" s="507"/>
      <c r="M145" s="514"/>
      <c r="N145" s="528"/>
      <c r="O145" s="507"/>
      <c r="P145" s="514"/>
      <c r="Q145" s="528"/>
      <c r="R145" s="507"/>
      <c r="S145" s="514"/>
      <c r="T145" s="528"/>
      <c r="U145" s="507"/>
      <c r="V145" s="514"/>
      <c r="W145" s="528"/>
      <c r="X145" s="507"/>
      <c r="Y145" s="514"/>
      <c r="Z145" s="528"/>
      <c r="AA145" s="507"/>
      <c r="AB145" s="514"/>
      <c r="AC145" s="528"/>
      <c r="AD145" s="507"/>
      <c r="AE145" s="514"/>
      <c r="AF145" s="528"/>
      <c r="AG145" s="507"/>
      <c r="AH145" s="514"/>
      <c r="AI145" s="528"/>
      <c r="AJ145" s="507"/>
      <c r="AK145" s="514"/>
      <c r="AL145" s="528"/>
      <c r="AM145" s="507"/>
      <c r="AN145" s="514"/>
      <c r="AO145" s="857"/>
      <c r="AP145" s="38"/>
      <c r="AQ145" s="38"/>
      <c r="AR145" s="38"/>
      <c r="AS145" s="38"/>
      <c r="AT145" s="38"/>
      <c r="AU145" s="38"/>
      <c r="AV145" s="38"/>
      <c r="AW145" s="38"/>
      <c r="AX145" s="38"/>
      <c r="AY145" s="38"/>
      <c r="AZ145" s="38"/>
      <c r="BA145" s="38"/>
      <c r="BB145" s="38"/>
      <c r="BC145" s="38"/>
      <c r="BD145" s="38"/>
      <c r="BE145" s="38"/>
      <c r="BF145" s="38"/>
      <c r="BG145" s="38"/>
      <c r="BH145" s="38"/>
      <c r="BI145" s="38"/>
    </row>
    <row r="146" spans="1:61" ht="15.75" customHeight="1">
      <c r="A146" s="36" t="str">
        <f t="shared" si="1"/>
        <v>Véhicules usagésUniformes</v>
      </c>
      <c r="B146" s="41" t="s">
        <v>132</v>
      </c>
      <c r="C146" s="507"/>
      <c r="D146" s="514"/>
      <c r="E146" s="528"/>
      <c r="F146" s="507"/>
      <c r="G146" s="514"/>
      <c r="H146" s="528"/>
      <c r="I146" s="507"/>
      <c r="J146" s="514"/>
      <c r="K146" s="528"/>
      <c r="L146" s="507"/>
      <c r="M146" s="514"/>
      <c r="N146" s="528"/>
      <c r="O146" s="507"/>
      <c r="P146" s="514"/>
      <c r="Q146" s="528"/>
      <c r="R146" s="507"/>
      <c r="S146" s="514"/>
      <c r="T146" s="528"/>
      <c r="U146" s="507"/>
      <c r="V146" s="514"/>
      <c r="W146" s="528"/>
      <c r="X146" s="507"/>
      <c r="Y146" s="514"/>
      <c r="Z146" s="528"/>
      <c r="AA146" s="507"/>
      <c r="AB146" s="514"/>
      <c r="AC146" s="528"/>
      <c r="AD146" s="507"/>
      <c r="AE146" s="514"/>
      <c r="AF146" s="528"/>
      <c r="AG146" s="507"/>
      <c r="AH146" s="514"/>
      <c r="AI146" s="528"/>
      <c r="AJ146" s="507"/>
      <c r="AK146" s="514"/>
      <c r="AL146" s="528"/>
      <c r="AM146" s="507"/>
      <c r="AN146" s="514"/>
      <c r="AO146" s="857"/>
      <c r="AP146" s="38"/>
      <c r="AQ146" s="38"/>
      <c r="AR146" s="38"/>
      <c r="AS146" s="38"/>
      <c r="AT146" s="38"/>
      <c r="AU146" s="38"/>
      <c r="AV146" s="38"/>
      <c r="AW146" s="38"/>
      <c r="AX146" s="38"/>
      <c r="AY146" s="38"/>
      <c r="AZ146" s="38"/>
      <c r="BA146" s="38"/>
      <c r="BB146" s="38"/>
      <c r="BC146" s="38"/>
      <c r="BD146" s="38"/>
      <c r="BE146" s="38"/>
      <c r="BF146" s="38"/>
      <c r="BG146" s="38"/>
      <c r="BH146" s="38"/>
      <c r="BI146" s="38"/>
    </row>
    <row r="147" spans="1:61" ht="15.75" customHeight="1">
      <c r="A147" s="36" t="str">
        <f t="shared" si="1"/>
        <v>Véhicules usagésPapeterie</v>
      </c>
      <c r="B147" s="41" t="s">
        <v>133</v>
      </c>
      <c r="C147" s="507"/>
      <c r="D147" s="514"/>
      <c r="E147" s="528"/>
      <c r="F147" s="507"/>
      <c r="G147" s="514"/>
      <c r="H147" s="528"/>
      <c r="I147" s="507"/>
      <c r="J147" s="514"/>
      <c r="K147" s="528"/>
      <c r="L147" s="507"/>
      <c r="M147" s="514"/>
      <c r="N147" s="528"/>
      <c r="O147" s="507"/>
      <c r="P147" s="514"/>
      <c r="Q147" s="528"/>
      <c r="R147" s="507"/>
      <c r="S147" s="514"/>
      <c r="T147" s="528"/>
      <c r="U147" s="507"/>
      <c r="V147" s="514"/>
      <c r="W147" s="528"/>
      <c r="X147" s="507"/>
      <c r="Y147" s="514"/>
      <c r="Z147" s="528"/>
      <c r="AA147" s="507"/>
      <c r="AB147" s="514"/>
      <c r="AC147" s="528"/>
      <c r="AD147" s="507"/>
      <c r="AE147" s="514"/>
      <c r="AF147" s="528"/>
      <c r="AG147" s="507"/>
      <c r="AH147" s="514"/>
      <c r="AI147" s="528"/>
      <c r="AJ147" s="507"/>
      <c r="AK147" s="514"/>
      <c r="AL147" s="528"/>
      <c r="AM147" s="507"/>
      <c r="AN147" s="514"/>
      <c r="AO147" s="857"/>
      <c r="AP147" s="38"/>
      <c r="AQ147" s="38"/>
      <c r="AR147" s="38"/>
      <c r="AS147" s="38"/>
      <c r="AT147" s="38"/>
      <c r="AU147" s="38"/>
      <c r="AV147" s="38"/>
      <c r="AW147" s="38"/>
      <c r="AX147" s="38"/>
      <c r="AY147" s="38"/>
      <c r="AZ147" s="38"/>
      <c r="BA147" s="38"/>
      <c r="BB147" s="38"/>
      <c r="BC147" s="38"/>
      <c r="BD147" s="38"/>
      <c r="BE147" s="38"/>
      <c r="BF147" s="38"/>
      <c r="BG147" s="38"/>
      <c r="BH147" s="38"/>
      <c r="BI147" s="38"/>
    </row>
    <row r="148" spans="1:61" ht="15.75" customHeight="1">
      <c r="A148" s="36" t="str">
        <f t="shared" si="1"/>
        <v>Véhicules usagésTéléphone</v>
      </c>
      <c r="B148" s="41" t="s">
        <v>134</v>
      </c>
      <c r="C148" s="507"/>
      <c r="D148" s="514"/>
      <c r="E148" s="528"/>
      <c r="F148" s="507"/>
      <c r="G148" s="514"/>
      <c r="H148" s="528"/>
      <c r="I148" s="507"/>
      <c r="J148" s="514"/>
      <c r="K148" s="528"/>
      <c r="L148" s="507"/>
      <c r="M148" s="514"/>
      <c r="N148" s="528"/>
      <c r="O148" s="507"/>
      <c r="P148" s="514"/>
      <c r="Q148" s="528"/>
      <c r="R148" s="507"/>
      <c r="S148" s="514"/>
      <c r="T148" s="528"/>
      <c r="U148" s="507"/>
      <c r="V148" s="514"/>
      <c r="W148" s="528"/>
      <c r="X148" s="507"/>
      <c r="Y148" s="514"/>
      <c r="Z148" s="528"/>
      <c r="AA148" s="507"/>
      <c r="AB148" s="514"/>
      <c r="AC148" s="528"/>
      <c r="AD148" s="507"/>
      <c r="AE148" s="514"/>
      <c r="AF148" s="528"/>
      <c r="AG148" s="507"/>
      <c r="AH148" s="514"/>
      <c r="AI148" s="528"/>
      <c r="AJ148" s="507"/>
      <c r="AK148" s="514"/>
      <c r="AL148" s="528"/>
      <c r="AM148" s="507"/>
      <c r="AN148" s="514"/>
      <c r="AO148" s="857"/>
      <c r="AP148" s="38"/>
      <c r="AQ148" s="38"/>
      <c r="AR148" s="38"/>
      <c r="AS148" s="38"/>
      <c r="AT148" s="38"/>
      <c r="AU148" s="38"/>
      <c r="AV148" s="38"/>
      <c r="AW148" s="38"/>
      <c r="AX148" s="38"/>
      <c r="AY148" s="38"/>
      <c r="AZ148" s="38"/>
      <c r="BA148" s="38"/>
      <c r="BB148" s="38"/>
      <c r="BC148" s="38"/>
      <c r="BD148" s="38"/>
      <c r="BE148" s="38"/>
      <c r="BF148" s="38"/>
      <c r="BG148" s="38"/>
      <c r="BH148" s="38"/>
      <c r="BI148" s="38"/>
    </row>
    <row r="149" spans="1:61" ht="15.75" customHeight="1">
      <c r="A149" s="36" t="str">
        <f t="shared" si="1"/>
        <v>Véhicules usagésFrais postaux</v>
      </c>
      <c r="B149" s="41" t="s">
        <v>135</v>
      </c>
      <c r="C149" s="507"/>
      <c r="D149" s="514"/>
      <c r="E149" s="528"/>
      <c r="F149" s="507"/>
      <c r="G149" s="514"/>
      <c r="H149" s="528"/>
      <c r="I149" s="507"/>
      <c r="J149" s="514"/>
      <c r="K149" s="528"/>
      <c r="L149" s="507"/>
      <c r="M149" s="514"/>
      <c r="N149" s="528"/>
      <c r="O149" s="507"/>
      <c r="P149" s="514"/>
      <c r="Q149" s="528"/>
      <c r="R149" s="507"/>
      <c r="S149" s="514"/>
      <c r="T149" s="528"/>
      <c r="U149" s="507"/>
      <c r="V149" s="514"/>
      <c r="W149" s="528"/>
      <c r="X149" s="507"/>
      <c r="Y149" s="514"/>
      <c r="Z149" s="528"/>
      <c r="AA149" s="507"/>
      <c r="AB149" s="514"/>
      <c r="AC149" s="528"/>
      <c r="AD149" s="507"/>
      <c r="AE149" s="514"/>
      <c r="AF149" s="528"/>
      <c r="AG149" s="507"/>
      <c r="AH149" s="514"/>
      <c r="AI149" s="528"/>
      <c r="AJ149" s="507"/>
      <c r="AK149" s="514"/>
      <c r="AL149" s="528"/>
      <c r="AM149" s="507"/>
      <c r="AN149" s="514"/>
      <c r="AO149" s="857"/>
      <c r="AP149" s="38"/>
      <c r="AQ149" s="38"/>
      <c r="AR149" s="38"/>
      <c r="AS149" s="38"/>
      <c r="AT149" s="38"/>
      <c r="AU149" s="38"/>
      <c r="AV149" s="38"/>
      <c r="AW149" s="38"/>
      <c r="AX149" s="38"/>
      <c r="AY149" s="38"/>
      <c r="AZ149" s="38"/>
      <c r="BA149" s="38"/>
      <c r="BB149" s="38"/>
      <c r="BC149" s="38"/>
      <c r="BD149" s="38"/>
      <c r="BE149" s="38"/>
      <c r="BF149" s="38"/>
      <c r="BG149" s="38"/>
      <c r="BH149" s="38"/>
      <c r="BI149" s="38"/>
    </row>
    <row r="150" spans="1:61" ht="15.75" customHeight="1">
      <c r="A150" s="36" t="str">
        <f t="shared" si="1"/>
        <v>Véhicules usagésDivers</v>
      </c>
      <c r="B150" s="41" t="s">
        <v>136</v>
      </c>
      <c r="C150" s="507"/>
      <c r="D150" s="514"/>
      <c r="E150" s="528"/>
      <c r="F150" s="507"/>
      <c r="G150" s="514"/>
      <c r="H150" s="528"/>
      <c r="I150" s="507"/>
      <c r="J150" s="514"/>
      <c r="K150" s="528"/>
      <c r="L150" s="507"/>
      <c r="M150" s="514"/>
      <c r="N150" s="528"/>
      <c r="O150" s="507"/>
      <c r="P150" s="514"/>
      <c r="Q150" s="528"/>
      <c r="R150" s="507"/>
      <c r="S150" s="514"/>
      <c r="T150" s="528"/>
      <c r="U150" s="507"/>
      <c r="V150" s="514"/>
      <c r="W150" s="528"/>
      <c r="X150" s="507"/>
      <c r="Y150" s="514"/>
      <c r="Z150" s="528"/>
      <c r="AA150" s="507"/>
      <c r="AB150" s="514"/>
      <c r="AC150" s="528"/>
      <c r="AD150" s="507"/>
      <c r="AE150" s="514"/>
      <c r="AF150" s="528"/>
      <c r="AG150" s="507"/>
      <c r="AH150" s="514"/>
      <c r="AI150" s="528"/>
      <c r="AJ150" s="507"/>
      <c r="AK150" s="514"/>
      <c r="AL150" s="528"/>
      <c r="AM150" s="507"/>
      <c r="AN150" s="514"/>
      <c r="AO150" s="857"/>
      <c r="AP150" s="38"/>
      <c r="AQ150" s="38"/>
      <c r="AR150" s="38"/>
      <c r="AS150" s="38"/>
      <c r="AT150" s="38"/>
      <c r="AU150" s="38"/>
      <c r="AV150" s="38"/>
      <c r="AW150" s="38"/>
      <c r="AX150" s="38"/>
      <c r="AY150" s="38"/>
      <c r="AZ150" s="38"/>
      <c r="BA150" s="38"/>
      <c r="BB150" s="38"/>
      <c r="BC150" s="38"/>
      <c r="BD150" s="38"/>
      <c r="BE150" s="38"/>
      <c r="BF150" s="38"/>
      <c r="BG150" s="38"/>
      <c r="BH150" s="38"/>
      <c r="BI150" s="38"/>
    </row>
    <row r="151" spans="1:61" ht="15.75" customHeight="1">
      <c r="A151" s="36" t="str">
        <f t="shared" si="1"/>
        <v>Véhicules usagésFormation</v>
      </c>
      <c r="B151" s="41" t="s">
        <v>137</v>
      </c>
      <c r="C151" s="507"/>
      <c r="D151" s="514"/>
      <c r="E151" s="528"/>
      <c r="F151" s="507"/>
      <c r="G151" s="514"/>
      <c r="H151" s="528"/>
      <c r="I151" s="507"/>
      <c r="J151" s="514"/>
      <c r="K151" s="528"/>
      <c r="L151" s="507"/>
      <c r="M151" s="514"/>
      <c r="N151" s="528"/>
      <c r="O151" s="507"/>
      <c r="P151" s="514"/>
      <c r="Q151" s="528"/>
      <c r="R151" s="507"/>
      <c r="S151" s="514"/>
      <c r="T151" s="528"/>
      <c r="U151" s="507"/>
      <c r="V151" s="514"/>
      <c r="W151" s="528"/>
      <c r="X151" s="507"/>
      <c r="Y151" s="514"/>
      <c r="Z151" s="528"/>
      <c r="AA151" s="507"/>
      <c r="AB151" s="514"/>
      <c r="AC151" s="528"/>
      <c r="AD151" s="507"/>
      <c r="AE151" s="514"/>
      <c r="AF151" s="528"/>
      <c r="AG151" s="507"/>
      <c r="AH151" s="514"/>
      <c r="AI151" s="528"/>
      <c r="AJ151" s="507"/>
      <c r="AK151" s="514"/>
      <c r="AL151" s="528"/>
      <c r="AM151" s="507"/>
      <c r="AN151" s="514"/>
      <c r="AO151" s="857"/>
      <c r="AP151" s="38"/>
      <c r="AQ151" s="38"/>
      <c r="AR151" s="38"/>
      <c r="AS151" s="38"/>
      <c r="AT151" s="38"/>
      <c r="AU151" s="38"/>
      <c r="AV151" s="38"/>
      <c r="AW151" s="38"/>
      <c r="AX151" s="38"/>
      <c r="AY151" s="38"/>
      <c r="AZ151" s="38"/>
      <c r="BA151" s="38"/>
      <c r="BB151" s="38"/>
      <c r="BC151" s="38"/>
      <c r="BD151" s="38"/>
      <c r="BE151" s="38"/>
      <c r="BF151" s="38"/>
      <c r="BG151" s="38"/>
      <c r="BH151" s="38"/>
      <c r="BI151" s="38"/>
    </row>
    <row r="152" spans="1:61" ht="15.75" customHeight="1">
      <c r="A152" s="36" t="str">
        <f t="shared" si="1"/>
        <v>Véhicules usagésFrais bancaires</v>
      </c>
      <c r="B152" s="41" t="s">
        <v>138</v>
      </c>
      <c r="C152" s="507"/>
      <c r="D152" s="514"/>
      <c r="E152" s="528"/>
      <c r="F152" s="507"/>
      <c r="G152" s="514"/>
      <c r="H152" s="528"/>
      <c r="I152" s="507"/>
      <c r="J152" s="514"/>
      <c r="K152" s="528"/>
      <c r="L152" s="507"/>
      <c r="M152" s="514"/>
      <c r="N152" s="528"/>
      <c r="O152" s="507"/>
      <c r="P152" s="514"/>
      <c r="Q152" s="528"/>
      <c r="R152" s="507"/>
      <c r="S152" s="514"/>
      <c r="T152" s="528"/>
      <c r="U152" s="507"/>
      <c r="V152" s="514"/>
      <c r="W152" s="528"/>
      <c r="X152" s="507"/>
      <c r="Y152" s="514"/>
      <c r="Z152" s="528"/>
      <c r="AA152" s="507"/>
      <c r="AB152" s="514"/>
      <c r="AC152" s="528"/>
      <c r="AD152" s="507"/>
      <c r="AE152" s="514"/>
      <c r="AF152" s="528"/>
      <c r="AG152" s="507"/>
      <c r="AH152" s="514"/>
      <c r="AI152" s="528"/>
      <c r="AJ152" s="507"/>
      <c r="AK152" s="514"/>
      <c r="AL152" s="528"/>
      <c r="AM152" s="507"/>
      <c r="AN152" s="514"/>
      <c r="AO152" s="857"/>
      <c r="AP152" s="38"/>
      <c r="AQ152" s="38"/>
      <c r="AR152" s="38"/>
      <c r="AS152" s="38"/>
      <c r="AT152" s="38"/>
      <c r="AU152" s="38"/>
      <c r="AV152" s="38"/>
      <c r="AW152" s="38"/>
      <c r="AX152" s="38"/>
      <c r="AY152" s="38"/>
      <c r="AZ152" s="38"/>
      <c r="BA152" s="38"/>
      <c r="BB152" s="38"/>
      <c r="BC152" s="38"/>
      <c r="BD152" s="38"/>
      <c r="BE152" s="38"/>
      <c r="BF152" s="38"/>
      <c r="BG152" s="38"/>
      <c r="BH152" s="38"/>
      <c r="BI152" s="38"/>
    </row>
    <row r="153" spans="1:61" ht="15.75" customHeight="1">
      <c r="A153" s="36" t="str">
        <f t="shared" si="1"/>
        <v>Véhicules usagés[...]</v>
      </c>
      <c r="B153" s="41" t="s">
        <v>55</v>
      </c>
      <c r="C153" s="507"/>
      <c r="D153" s="514"/>
      <c r="E153" s="515"/>
      <c r="F153" s="507"/>
      <c r="G153" s="514"/>
      <c r="H153" s="515"/>
      <c r="I153" s="507"/>
      <c r="J153" s="514"/>
      <c r="K153" s="515"/>
      <c r="L153" s="507"/>
      <c r="M153" s="514"/>
      <c r="N153" s="515"/>
      <c r="O153" s="507"/>
      <c r="P153" s="514"/>
      <c r="Q153" s="515"/>
      <c r="R153" s="507"/>
      <c r="S153" s="514"/>
      <c r="T153" s="515"/>
      <c r="U153" s="507"/>
      <c r="V153" s="514"/>
      <c r="W153" s="515"/>
      <c r="X153" s="507"/>
      <c r="Y153" s="514"/>
      <c r="Z153" s="515"/>
      <c r="AA153" s="507"/>
      <c r="AB153" s="514"/>
      <c r="AC153" s="515"/>
      <c r="AD153" s="507"/>
      <c r="AE153" s="514"/>
      <c r="AF153" s="515"/>
      <c r="AG153" s="507"/>
      <c r="AH153" s="514"/>
      <c r="AI153" s="515"/>
      <c r="AJ153" s="507"/>
      <c r="AK153" s="514"/>
      <c r="AL153" s="515"/>
      <c r="AM153" s="507"/>
      <c r="AN153" s="514"/>
      <c r="AO153" s="515"/>
      <c r="AP153" s="38"/>
      <c r="AQ153" s="38"/>
      <c r="AR153" s="38"/>
      <c r="AS153" s="38"/>
      <c r="AT153" s="38"/>
      <c r="AU153" s="38"/>
      <c r="AV153" s="38"/>
      <c r="AW153" s="38"/>
      <c r="AX153" s="38"/>
      <c r="AY153" s="38"/>
      <c r="AZ153" s="38"/>
      <c r="BA153" s="38"/>
      <c r="BB153" s="38"/>
      <c r="BC153" s="38"/>
      <c r="BD153" s="38"/>
      <c r="BE153" s="38"/>
      <c r="BF153" s="38"/>
      <c r="BG153" s="38"/>
      <c r="BH153" s="38"/>
      <c r="BI153" s="38"/>
    </row>
    <row r="154" spans="1:61" ht="15.75" customHeight="1">
      <c r="A154" s="36" t="str">
        <f t="shared" si="1"/>
        <v>Véhicules usagés[...]</v>
      </c>
      <c r="B154" s="41" t="s">
        <v>55</v>
      </c>
      <c r="C154" s="507"/>
      <c r="D154" s="514"/>
      <c r="E154" s="515"/>
      <c r="F154" s="507"/>
      <c r="G154" s="514"/>
      <c r="H154" s="515"/>
      <c r="I154" s="507"/>
      <c r="J154" s="514"/>
      <c r="K154" s="515"/>
      <c r="L154" s="507"/>
      <c r="M154" s="514"/>
      <c r="N154" s="515"/>
      <c r="O154" s="507"/>
      <c r="P154" s="514"/>
      <c r="Q154" s="515"/>
      <c r="R154" s="507"/>
      <c r="S154" s="514"/>
      <c r="T154" s="515"/>
      <c r="U154" s="507"/>
      <c r="V154" s="514"/>
      <c r="W154" s="515"/>
      <c r="X154" s="507"/>
      <c r="Y154" s="514"/>
      <c r="Z154" s="515"/>
      <c r="AA154" s="507"/>
      <c r="AB154" s="514"/>
      <c r="AC154" s="515"/>
      <c r="AD154" s="507"/>
      <c r="AE154" s="514"/>
      <c r="AF154" s="515"/>
      <c r="AG154" s="507"/>
      <c r="AH154" s="514"/>
      <c r="AI154" s="515"/>
      <c r="AJ154" s="507"/>
      <c r="AK154" s="514"/>
      <c r="AL154" s="515"/>
      <c r="AM154" s="507"/>
      <c r="AN154" s="514"/>
      <c r="AO154" s="515"/>
      <c r="AP154" s="38"/>
      <c r="AQ154" s="38"/>
      <c r="AR154" s="38"/>
      <c r="AS154" s="38"/>
      <c r="AT154" s="38"/>
      <c r="AU154" s="38"/>
      <c r="AV154" s="38"/>
      <c r="AW154" s="38"/>
      <c r="AX154" s="38"/>
      <c r="AY154" s="38"/>
      <c r="AZ154" s="38"/>
      <c r="BA154" s="38"/>
      <c r="BB154" s="38"/>
      <c r="BC154" s="38"/>
      <c r="BD154" s="38"/>
      <c r="BE154" s="38"/>
      <c r="BF154" s="38"/>
      <c r="BG154" s="38"/>
      <c r="BH154" s="38"/>
      <c r="BI154" s="38"/>
    </row>
    <row r="155" spans="1:61" ht="15.75" customHeight="1">
      <c r="A155" s="36" t="str">
        <f t="shared" si="1"/>
        <v>Véhicules usagés[...]</v>
      </c>
      <c r="B155" s="41" t="s">
        <v>55</v>
      </c>
      <c r="C155" s="533"/>
      <c r="D155" s="534"/>
      <c r="E155" s="515"/>
      <c r="F155" s="533"/>
      <c r="G155" s="534"/>
      <c r="H155" s="515"/>
      <c r="I155" s="533"/>
      <c r="J155" s="534"/>
      <c r="K155" s="515"/>
      <c r="L155" s="533"/>
      <c r="M155" s="534"/>
      <c r="N155" s="515"/>
      <c r="O155" s="533"/>
      <c r="P155" s="534"/>
      <c r="Q155" s="515"/>
      <c r="R155" s="533"/>
      <c r="S155" s="534"/>
      <c r="T155" s="515"/>
      <c r="U155" s="533"/>
      <c r="V155" s="534"/>
      <c r="W155" s="515"/>
      <c r="X155" s="533"/>
      <c r="Y155" s="534"/>
      <c r="Z155" s="515"/>
      <c r="AA155" s="533"/>
      <c r="AB155" s="534"/>
      <c r="AC155" s="515"/>
      <c r="AD155" s="533"/>
      <c r="AE155" s="534"/>
      <c r="AF155" s="515"/>
      <c r="AG155" s="533"/>
      <c r="AH155" s="534"/>
      <c r="AI155" s="515"/>
      <c r="AJ155" s="533"/>
      <c r="AK155" s="534"/>
      <c r="AL155" s="515"/>
      <c r="AM155" s="533"/>
      <c r="AN155" s="534"/>
      <c r="AO155" s="515"/>
      <c r="AP155" s="38"/>
      <c r="AQ155" s="38"/>
      <c r="AR155" s="38"/>
      <c r="AS155" s="38"/>
      <c r="AT155" s="38"/>
      <c r="AU155" s="38"/>
      <c r="AV155" s="38"/>
      <c r="AW155" s="38"/>
      <c r="AX155" s="38"/>
      <c r="AY155" s="38"/>
      <c r="AZ155" s="38"/>
      <c r="BA155" s="38"/>
      <c r="BB155" s="38"/>
      <c r="BC155" s="38"/>
      <c r="BD155" s="38"/>
      <c r="BE155" s="38"/>
      <c r="BF155" s="38"/>
      <c r="BG155" s="38"/>
      <c r="BH155" s="38"/>
      <c r="BI155" s="38"/>
    </row>
    <row r="156" spans="1:61" ht="15.75" customHeight="1">
      <c r="A156" s="36" t="str">
        <f t="shared" si="1"/>
        <v>Véhicules usagésTOTAL SEMI-FIXES</v>
      </c>
      <c r="B156" s="50" t="s">
        <v>139</v>
      </c>
      <c r="C156" s="772"/>
      <c r="D156" s="773"/>
      <c r="E156" s="774"/>
      <c r="F156" s="772"/>
      <c r="G156" s="773"/>
      <c r="H156" s="774"/>
      <c r="I156" s="772"/>
      <c r="J156" s="773"/>
      <c r="K156" s="774"/>
      <c r="L156" s="772"/>
      <c r="M156" s="773"/>
      <c r="N156" s="774"/>
      <c r="O156" s="772"/>
      <c r="P156" s="773"/>
      <c r="Q156" s="774"/>
      <c r="R156" s="772"/>
      <c r="S156" s="773"/>
      <c r="T156" s="774"/>
      <c r="U156" s="772"/>
      <c r="V156" s="773"/>
      <c r="W156" s="859"/>
      <c r="X156" s="772"/>
      <c r="Y156" s="773"/>
      <c r="Z156" s="859"/>
      <c r="AA156" s="772"/>
      <c r="AB156" s="773"/>
      <c r="AC156" s="859"/>
      <c r="AD156" s="772"/>
      <c r="AE156" s="773"/>
      <c r="AF156" s="859"/>
      <c r="AG156" s="772"/>
      <c r="AH156" s="773"/>
      <c r="AI156" s="774"/>
      <c r="AJ156" s="772"/>
      <c r="AK156" s="773"/>
      <c r="AL156" s="774"/>
      <c r="AM156" s="772"/>
      <c r="AN156" s="773"/>
      <c r="AO156" s="774"/>
      <c r="AP156" s="38"/>
      <c r="AQ156" s="38"/>
      <c r="AR156" s="38"/>
      <c r="AS156" s="38"/>
      <c r="AT156" s="38"/>
      <c r="AU156" s="38"/>
      <c r="AV156" s="38"/>
      <c r="AW156" s="38"/>
      <c r="AX156" s="38"/>
      <c r="AY156" s="38"/>
      <c r="AZ156" s="38"/>
      <c r="BA156" s="38"/>
      <c r="BB156" s="38"/>
      <c r="BC156" s="38"/>
      <c r="BD156" s="38"/>
      <c r="BE156" s="38"/>
      <c r="BF156" s="38"/>
      <c r="BG156" s="38"/>
      <c r="BH156" s="38"/>
      <c r="BI156" s="38"/>
    </row>
    <row r="157" spans="1:61" ht="15.75" customHeight="1">
      <c r="A157" s="36" t="str">
        <f t="shared" si="1"/>
        <v>Véhicules usagés</v>
      </c>
      <c r="B157" s="40"/>
      <c r="C157" s="533"/>
      <c r="D157" s="534"/>
      <c r="E157" s="531"/>
      <c r="F157" s="533"/>
      <c r="G157" s="534"/>
      <c r="H157" s="531"/>
      <c r="I157" s="533"/>
      <c r="J157" s="534"/>
      <c r="K157" s="531"/>
      <c r="L157" s="533"/>
      <c r="M157" s="534"/>
      <c r="N157" s="531"/>
      <c r="O157" s="533"/>
      <c r="P157" s="534"/>
      <c r="Q157" s="531"/>
      <c r="R157" s="533"/>
      <c r="S157" s="534"/>
      <c r="T157" s="531"/>
      <c r="U157" s="533"/>
      <c r="V157" s="534"/>
      <c r="W157" s="531"/>
      <c r="X157" s="533"/>
      <c r="Y157" s="534"/>
      <c r="Z157" s="531"/>
      <c r="AA157" s="533"/>
      <c r="AB157" s="534"/>
      <c r="AC157" s="531"/>
      <c r="AD157" s="533"/>
      <c r="AE157" s="534"/>
      <c r="AF157" s="531"/>
      <c r="AG157" s="533"/>
      <c r="AH157" s="534"/>
      <c r="AI157" s="531"/>
      <c r="AJ157" s="533"/>
      <c r="AK157" s="534"/>
      <c r="AL157" s="531"/>
      <c r="AM157" s="533"/>
      <c r="AN157" s="534"/>
      <c r="AO157" s="531"/>
      <c r="AP157" s="38"/>
      <c r="AQ157" s="38"/>
      <c r="AR157" s="38"/>
      <c r="AS157" s="38"/>
      <c r="AT157" s="38"/>
      <c r="AU157" s="38"/>
      <c r="AV157" s="38"/>
      <c r="AW157" s="38"/>
      <c r="AX157" s="38"/>
      <c r="AY157" s="38"/>
      <c r="AZ157" s="38"/>
      <c r="BA157" s="38"/>
      <c r="BB157" s="38"/>
      <c r="BC157" s="38"/>
      <c r="BD157" s="38"/>
      <c r="BE157" s="38"/>
      <c r="BF157" s="38"/>
      <c r="BG157" s="38"/>
      <c r="BH157" s="38"/>
      <c r="BI157" s="38"/>
    </row>
    <row r="158" spans="1:61" ht="15.75" customHeight="1">
      <c r="A158" s="36" t="str">
        <f t="shared" si="1"/>
        <v>Véhicules usagésTOTAL DES DÉPENSES</v>
      </c>
      <c r="B158" s="50" t="s">
        <v>140</v>
      </c>
      <c r="C158" s="772"/>
      <c r="D158" s="773"/>
      <c r="E158" s="782"/>
      <c r="F158" s="772"/>
      <c r="G158" s="773"/>
      <c r="H158" s="782"/>
      <c r="I158" s="772"/>
      <c r="J158" s="773"/>
      <c r="K158" s="782"/>
      <c r="L158" s="772"/>
      <c r="M158" s="773"/>
      <c r="N158" s="782"/>
      <c r="O158" s="772"/>
      <c r="P158" s="773"/>
      <c r="Q158" s="782"/>
      <c r="R158" s="772"/>
      <c r="S158" s="773"/>
      <c r="T158" s="782"/>
      <c r="U158" s="772"/>
      <c r="V158" s="773"/>
      <c r="W158" s="862"/>
      <c r="X158" s="772"/>
      <c r="Y158" s="773"/>
      <c r="Z158" s="862"/>
      <c r="AA158" s="772"/>
      <c r="AB158" s="773"/>
      <c r="AC158" s="862"/>
      <c r="AD158" s="772"/>
      <c r="AE158" s="773"/>
      <c r="AF158" s="862"/>
      <c r="AG158" s="772"/>
      <c r="AH158" s="773"/>
      <c r="AI158" s="782"/>
      <c r="AJ158" s="772"/>
      <c r="AK158" s="773"/>
      <c r="AL158" s="782"/>
      <c r="AM158" s="772"/>
      <c r="AN158" s="773"/>
      <c r="AO158" s="782"/>
      <c r="AP158" s="38"/>
      <c r="AQ158" s="38"/>
      <c r="AR158" s="38"/>
      <c r="AS158" s="38"/>
      <c r="AT158" s="38"/>
      <c r="AU158" s="38"/>
      <c r="AV158" s="38"/>
      <c r="AW158" s="38"/>
      <c r="AX158" s="38"/>
      <c r="AY158" s="38"/>
      <c r="AZ158" s="38"/>
      <c r="BA158" s="38"/>
      <c r="BB158" s="38"/>
      <c r="BC158" s="38"/>
      <c r="BD158" s="38"/>
      <c r="BE158" s="38"/>
      <c r="BF158" s="38"/>
      <c r="BG158" s="38"/>
      <c r="BH158" s="38"/>
      <c r="BI158" s="38"/>
    </row>
    <row r="159" spans="1:61" ht="15.75" customHeight="1">
      <c r="A159" s="36" t="str">
        <f t="shared" si="1"/>
        <v>Véhicules usagésProgramme used 1</v>
      </c>
      <c r="B159" s="41" t="s">
        <v>154</v>
      </c>
      <c r="C159" s="548"/>
      <c r="D159" s="558"/>
      <c r="E159" s="528"/>
      <c r="F159" s="548"/>
      <c r="G159" s="558"/>
      <c r="H159" s="528"/>
      <c r="I159" s="548"/>
      <c r="J159" s="558"/>
      <c r="K159" s="528"/>
      <c r="L159" s="548"/>
      <c r="M159" s="558"/>
      <c r="N159" s="528"/>
      <c r="O159" s="548"/>
      <c r="P159" s="558"/>
      <c r="Q159" s="528"/>
      <c r="R159" s="548"/>
      <c r="S159" s="558"/>
      <c r="T159" s="528"/>
      <c r="U159" s="548"/>
      <c r="V159" s="558"/>
      <c r="W159" s="528"/>
      <c r="X159" s="548"/>
      <c r="Y159" s="558"/>
      <c r="Z159" s="528"/>
      <c r="AA159" s="548"/>
      <c r="AB159" s="558"/>
      <c r="AC159" s="528"/>
      <c r="AD159" s="548"/>
      <c r="AE159" s="558"/>
      <c r="AF159" s="528"/>
      <c r="AG159" s="548"/>
      <c r="AH159" s="558"/>
      <c r="AI159" s="528"/>
      <c r="AJ159" s="548"/>
      <c r="AK159" s="558"/>
      <c r="AL159" s="528"/>
      <c r="AM159" s="548"/>
      <c r="AN159" s="558"/>
      <c r="AO159" s="528"/>
      <c r="AP159" s="38"/>
      <c r="AQ159" s="38"/>
      <c r="AR159" s="38"/>
      <c r="AS159" s="38"/>
      <c r="AT159" s="38"/>
      <c r="AU159" s="38"/>
      <c r="AV159" s="38"/>
      <c r="AW159" s="38"/>
      <c r="AX159" s="38"/>
      <c r="AY159" s="38"/>
      <c r="AZ159" s="38"/>
      <c r="BA159" s="38"/>
      <c r="BB159" s="38"/>
      <c r="BC159" s="38"/>
      <c r="BD159" s="38"/>
      <c r="BE159" s="38"/>
      <c r="BF159" s="38"/>
      <c r="BG159" s="38"/>
      <c r="BH159" s="38"/>
      <c r="BI159" s="38"/>
    </row>
    <row r="160" spans="1:61" ht="15.75" customHeight="1">
      <c r="A160" s="36" t="str">
        <f t="shared" si="1"/>
        <v>Véhicules usagésProgramme used 2</v>
      </c>
      <c r="B160" s="41" t="s">
        <v>155</v>
      </c>
      <c r="C160" s="548"/>
      <c r="D160" s="558"/>
      <c r="E160" s="528"/>
      <c r="F160" s="548"/>
      <c r="G160" s="558"/>
      <c r="H160" s="528"/>
      <c r="I160" s="548"/>
      <c r="J160" s="558"/>
      <c r="K160" s="528"/>
      <c r="L160" s="548"/>
      <c r="M160" s="558"/>
      <c r="N160" s="528"/>
      <c r="O160" s="548"/>
      <c r="P160" s="558"/>
      <c r="Q160" s="528"/>
      <c r="R160" s="548"/>
      <c r="S160" s="558"/>
      <c r="T160" s="528"/>
      <c r="U160" s="548"/>
      <c r="V160" s="558"/>
      <c r="W160" s="528"/>
      <c r="X160" s="548"/>
      <c r="Y160" s="558"/>
      <c r="Z160" s="528"/>
      <c r="AA160" s="548"/>
      <c r="AB160" s="558"/>
      <c r="AC160" s="528"/>
      <c r="AD160" s="548"/>
      <c r="AE160" s="558"/>
      <c r="AF160" s="528"/>
      <c r="AG160" s="548"/>
      <c r="AH160" s="558"/>
      <c r="AI160" s="528"/>
      <c r="AJ160" s="548"/>
      <c r="AK160" s="558"/>
      <c r="AL160" s="528"/>
      <c r="AM160" s="548"/>
      <c r="AN160" s="558"/>
      <c r="AO160" s="528"/>
      <c r="AP160" s="38"/>
      <c r="AQ160" s="38"/>
      <c r="AR160" s="38"/>
      <c r="AS160" s="38"/>
      <c r="AT160" s="38"/>
      <c r="AU160" s="38"/>
      <c r="AV160" s="38"/>
      <c r="AW160" s="38"/>
      <c r="AX160" s="38"/>
      <c r="AY160" s="38"/>
      <c r="AZ160" s="38"/>
      <c r="BA160" s="38"/>
      <c r="BB160" s="38"/>
      <c r="BC160" s="38"/>
      <c r="BD160" s="38"/>
      <c r="BE160" s="38"/>
      <c r="BF160" s="38"/>
      <c r="BG160" s="38"/>
      <c r="BH160" s="38"/>
      <c r="BI160" s="38"/>
    </row>
    <row r="161" spans="1:61" ht="15.75" customHeight="1">
      <c r="A161" s="36" t="str">
        <f t="shared" si="1"/>
        <v>Véhicules usagésProgramme used 3</v>
      </c>
      <c r="B161" s="41" t="s">
        <v>156</v>
      </c>
      <c r="C161" s="507"/>
      <c r="D161" s="514"/>
      <c r="E161" s="528"/>
      <c r="F161" s="507"/>
      <c r="G161" s="514"/>
      <c r="H161" s="528"/>
      <c r="I161" s="507"/>
      <c r="J161" s="514"/>
      <c r="K161" s="528"/>
      <c r="L161" s="507"/>
      <c r="M161" s="514"/>
      <c r="N161" s="528"/>
      <c r="O161" s="507"/>
      <c r="P161" s="514"/>
      <c r="Q161" s="528"/>
      <c r="R161" s="507"/>
      <c r="S161" s="514"/>
      <c r="T161" s="528"/>
      <c r="U161" s="507"/>
      <c r="V161" s="514"/>
      <c r="W161" s="528"/>
      <c r="X161" s="507"/>
      <c r="Y161" s="514"/>
      <c r="Z161" s="528"/>
      <c r="AA161" s="507"/>
      <c r="AB161" s="514"/>
      <c r="AC161" s="528"/>
      <c r="AD161" s="507"/>
      <c r="AE161" s="514"/>
      <c r="AF161" s="528"/>
      <c r="AG161" s="507"/>
      <c r="AH161" s="514"/>
      <c r="AI161" s="528"/>
      <c r="AJ161" s="507"/>
      <c r="AK161" s="514"/>
      <c r="AL161" s="528"/>
      <c r="AM161" s="507"/>
      <c r="AN161" s="514"/>
      <c r="AO161" s="528"/>
      <c r="AP161" s="38"/>
      <c r="AQ161" s="38"/>
      <c r="AR161" s="38"/>
      <c r="AS161" s="38"/>
      <c r="AT161" s="38"/>
      <c r="AU161" s="38"/>
      <c r="AV161" s="38"/>
      <c r="AW161" s="38"/>
      <c r="AX161" s="38"/>
      <c r="AY161" s="38"/>
      <c r="AZ161" s="38"/>
      <c r="BA161" s="38"/>
      <c r="BB161" s="38"/>
      <c r="BC161" s="38"/>
      <c r="BD161" s="38"/>
      <c r="BE161" s="38"/>
      <c r="BF161" s="38"/>
      <c r="BG161" s="38"/>
      <c r="BH161" s="38"/>
      <c r="BI161" s="38"/>
    </row>
    <row r="162" spans="1:61" ht="15.75" customHeight="1">
      <c r="A162" s="36" t="str">
        <f t="shared" si="1"/>
        <v>Véhicules usagés</v>
      </c>
      <c r="B162" s="41"/>
      <c r="C162" s="507"/>
      <c r="D162" s="514"/>
      <c r="E162" s="528"/>
      <c r="F162" s="507"/>
      <c r="G162" s="514"/>
      <c r="H162" s="528"/>
      <c r="I162" s="507"/>
      <c r="J162" s="514"/>
      <c r="K162" s="528"/>
      <c r="L162" s="507"/>
      <c r="M162" s="514"/>
      <c r="N162" s="528"/>
      <c r="O162" s="507"/>
      <c r="P162" s="514"/>
      <c r="Q162" s="528"/>
      <c r="R162" s="507"/>
      <c r="S162" s="514"/>
      <c r="T162" s="528"/>
      <c r="U162" s="507"/>
      <c r="V162" s="514"/>
      <c r="W162" s="528"/>
      <c r="X162" s="507"/>
      <c r="Y162" s="514"/>
      <c r="Z162" s="528"/>
      <c r="AA162" s="507"/>
      <c r="AB162" s="514"/>
      <c r="AC162" s="528"/>
      <c r="AD162" s="507"/>
      <c r="AE162" s="514"/>
      <c r="AF162" s="528"/>
      <c r="AG162" s="507"/>
      <c r="AH162" s="514"/>
      <c r="AI162" s="528"/>
      <c r="AJ162" s="507"/>
      <c r="AK162" s="514"/>
      <c r="AL162" s="528"/>
      <c r="AM162" s="507"/>
      <c r="AN162" s="514"/>
      <c r="AO162" s="528"/>
      <c r="AP162" s="38"/>
      <c r="AQ162" s="38"/>
      <c r="AR162" s="38"/>
      <c r="AS162" s="38"/>
      <c r="AT162" s="38"/>
      <c r="AU162" s="38"/>
      <c r="AV162" s="38"/>
      <c r="AW162" s="38"/>
      <c r="AX162" s="38"/>
      <c r="AY162" s="38"/>
      <c r="AZ162" s="38"/>
      <c r="BA162" s="38"/>
      <c r="BB162" s="38"/>
      <c r="BC162" s="38"/>
      <c r="BD162" s="38"/>
      <c r="BE162" s="38"/>
      <c r="BF162" s="38"/>
      <c r="BG162" s="38"/>
      <c r="BH162" s="38"/>
      <c r="BI162" s="38"/>
    </row>
    <row r="163" spans="1:61" ht="15.75" customHeight="1">
      <c r="A163" s="36" t="str">
        <f t="shared" si="1"/>
        <v>Véhicules usagés[...]</v>
      </c>
      <c r="B163" s="41" t="s">
        <v>55</v>
      </c>
      <c r="C163" s="507"/>
      <c r="D163" s="514"/>
      <c r="E163" s="528"/>
      <c r="F163" s="507"/>
      <c r="G163" s="514"/>
      <c r="H163" s="528"/>
      <c r="I163" s="507"/>
      <c r="J163" s="514"/>
      <c r="K163" s="528"/>
      <c r="L163" s="507"/>
      <c r="M163" s="514"/>
      <c r="N163" s="528"/>
      <c r="O163" s="507"/>
      <c r="P163" s="514"/>
      <c r="Q163" s="528"/>
      <c r="R163" s="507"/>
      <c r="S163" s="514"/>
      <c r="T163" s="528"/>
      <c r="U163" s="507"/>
      <c r="V163" s="514"/>
      <c r="W163" s="528"/>
      <c r="X163" s="507"/>
      <c r="Y163" s="514"/>
      <c r="Z163" s="528"/>
      <c r="AA163" s="507"/>
      <c r="AB163" s="514"/>
      <c r="AC163" s="528"/>
      <c r="AD163" s="507"/>
      <c r="AE163" s="514"/>
      <c r="AF163" s="528"/>
      <c r="AG163" s="507"/>
      <c r="AH163" s="514"/>
      <c r="AI163" s="528"/>
      <c r="AJ163" s="507"/>
      <c r="AK163" s="514"/>
      <c r="AL163" s="528"/>
      <c r="AM163" s="507"/>
      <c r="AN163" s="514"/>
      <c r="AO163" s="528"/>
      <c r="AP163" s="38"/>
      <c r="AQ163" s="38"/>
      <c r="AR163" s="38"/>
      <c r="AS163" s="38"/>
      <c r="AT163" s="38"/>
      <c r="AU163" s="38"/>
      <c r="AV163" s="38"/>
      <c r="AW163" s="38"/>
      <c r="AX163" s="38"/>
      <c r="AY163" s="38"/>
      <c r="AZ163" s="38"/>
      <c r="BA163" s="38"/>
      <c r="BB163" s="38"/>
      <c r="BC163" s="38"/>
      <c r="BD163" s="38"/>
      <c r="BE163" s="38"/>
      <c r="BF163" s="38"/>
      <c r="BG163" s="38"/>
      <c r="BH163" s="38"/>
      <c r="BI163" s="38"/>
    </row>
    <row r="164" spans="1:61" ht="15.75" customHeight="1">
      <c r="A164" s="36" t="str">
        <f t="shared" si="1"/>
        <v>Véhicules usagés[...]</v>
      </c>
      <c r="B164" s="41" t="s">
        <v>55</v>
      </c>
      <c r="C164" s="507"/>
      <c r="D164" s="514"/>
      <c r="E164" s="528"/>
      <c r="F164" s="507"/>
      <c r="G164" s="514"/>
      <c r="H164" s="528"/>
      <c r="I164" s="507"/>
      <c r="J164" s="514"/>
      <c r="K164" s="528"/>
      <c r="L164" s="507"/>
      <c r="M164" s="514"/>
      <c r="N164" s="528"/>
      <c r="O164" s="507"/>
      <c r="P164" s="514"/>
      <c r="Q164" s="528"/>
      <c r="R164" s="507"/>
      <c r="S164" s="514"/>
      <c r="T164" s="528"/>
      <c r="U164" s="507"/>
      <c r="V164" s="514"/>
      <c r="W164" s="528"/>
      <c r="X164" s="507"/>
      <c r="Y164" s="514"/>
      <c r="Z164" s="528"/>
      <c r="AA164" s="507"/>
      <c r="AB164" s="514"/>
      <c r="AC164" s="528"/>
      <c r="AD164" s="507"/>
      <c r="AE164" s="514"/>
      <c r="AF164" s="528"/>
      <c r="AG164" s="507"/>
      <c r="AH164" s="514"/>
      <c r="AI164" s="528"/>
      <c r="AJ164" s="507"/>
      <c r="AK164" s="514"/>
      <c r="AL164" s="528"/>
      <c r="AM164" s="507"/>
      <c r="AN164" s="514"/>
      <c r="AO164" s="528"/>
      <c r="AP164" s="38"/>
      <c r="AQ164" s="38"/>
      <c r="AR164" s="38"/>
      <c r="AS164" s="38"/>
      <c r="AT164" s="38"/>
      <c r="AU164" s="38"/>
      <c r="AV164" s="38"/>
      <c r="AW164" s="38"/>
      <c r="AX164" s="38"/>
      <c r="AY164" s="38"/>
      <c r="AZ164" s="38"/>
      <c r="BA164" s="38"/>
      <c r="BB164" s="38"/>
      <c r="BC164" s="38"/>
      <c r="BD164" s="38"/>
      <c r="BE164" s="38"/>
      <c r="BF164" s="38"/>
      <c r="BG164" s="38"/>
      <c r="BH164" s="38"/>
      <c r="BI164" s="38"/>
    </row>
    <row r="165" spans="1:61" ht="15.75" customHeight="1">
      <c r="A165" s="36" t="str">
        <f t="shared" si="1"/>
        <v>Véhicules usagésFrais administration</v>
      </c>
      <c r="B165" s="40" t="s">
        <v>145</v>
      </c>
      <c r="C165" s="507"/>
      <c r="D165" s="514"/>
      <c r="E165" s="528"/>
      <c r="F165" s="507"/>
      <c r="G165" s="514"/>
      <c r="H165" s="528"/>
      <c r="I165" s="507"/>
      <c r="J165" s="514"/>
      <c r="K165" s="528"/>
      <c r="L165" s="507"/>
      <c r="M165" s="514"/>
      <c r="N165" s="528"/>
      <c r="O165" s="507"/>
      <c r="P165" s="514"/>
      <c r="Q165" s="528"/>
      <c r="R165" s="507"/>
      <c r="S165" s="514"/>
      <c r="T165" s="528"/>
      <c r="U165" s="507"/>
      <c r="V165" s="514"/>
      <c r="W165" s="528"/>
      <c r="X165" s="507"/>
      <c r="Y165" s="514"/>
      <c r="Z165" s="528"/>
      <c r="AA165" s="507"/>
      <c r="AB165" s="514"/>
      <c r="AC165" s="528"/>
      <c r="AD165" s="507"/>
      <c r="AE165" s="514"/>
      <c r="AF165" s="528"/>
      <c r="AG165" s="507"/>
      <c r="AH165" s="514"/>
      <c r="AI165" s="528"/>
      <c r="AJ165" s="507"/>
      <c r="AK165" s="514"/>
      <c r="AL165" s="528"/>
      <c r="AM165" s="507"/>
      <c r="AN165" s="514"/>
      <c r="AO165" s="528"/>
      <c r="AP165" s="38"/>
      <c r="AQ165" s="38"/>
      <c r="AR165" s="38"/>
      <c r="AS165" s="38"/>
      <c r="AT165" s="38"/>
      <c r="AU165" s="38"/>
      <c r="AV165" s="38"/>
      <c r="AW165" s="38"/>
      <c r="AX165" s="38"/>
      <c r="AY165" s="38"/>
      <c r="AZ165" s="38"/>
      <c r="BA165" s="38"/>
      <c r="BB165" s="38"/>
      <c r="BC165" s="38"/>
      <c r="BD165" s="38"/>
      <c r="BE165" s="38"/>
      <c r="BF165" s="38"/>
      <c r="BG165" s="38"/>
      <c r="BH165" s="38"/>
      <c r="BI165" s="38"/>
    </row>
    <row r="166" spans="1:61" ht="15.75" customHeight="1">
      <c r="A166" s="36" t="str">
        <f t="shared" si="1"/>
        <v>Véhicules usagésAUTRES REVENUS</v>
      </c>
      <c r="B166" s="50" t="s">
        <v>146</v>
      </c>
      <c r="C166" s="793"/>
      <c r="D166" s="794"/>
      <c r="E166" s="782"/>
      <c r="F166" s="793"/>
      <c r="G166" s="794"/>
      <c r="H166" s="782"/>
      <c r="I166" s="793"/>
      <c r="J166" s="794"/>
      <c r="K166" s="782"/>
      <c r="L166" s="793"/>
      <c r="M166" s="794"/>
      <c r="N166" s="782"/>
      <c r="O166" s="793"/>
      <c r="P166" s="794"/>
      <c r="Q166" s="782"/>
      <c r="R166" s="793"/>
      <c r="S166" s="794"/>
      <c r="T166" s="782"/>
      <c r="U166" s="793"/>
      <c r="V166" s="794"/>
      <c r="W166" s="862"/>
      <c r="X166" s="793"/>
      <c r="Y166" s="794"/>
      <c r="Z166" s="862"/>
      <c r="AA166" s="793"/>
      <c r="AB166" s="794"/>
      <c r="AC166" s="862"/>
      <c r="AD166" s="793"/>
      <c r="AE166" s="794"/>
      <c r="AF166" s="862"/>
      <c r="AG166" s="793"/>
      <c r="AH166" s="794"/>
      <c r="AI166" s="782"/>
      <c r="AJ166" s="793"/>
      <c r="AK166" s="794"/>
      <c r="AL166" s="782"/>
      <c r="AM166" s="793"/>
      <c r="AN166" s="794"/>
      <c r="AO166" s="782"/>
      <c r="AP166" s="38"/>
      <c r="AQ166" s="38"/>
      <c r="AR166" s="38"/>
      <c r="AS166" s="38"/>
      <c r="AT166" s="38"/>
      <c r="AU166" s="38"/>
      <c r="AV166" s="38"/>
      <c r="AW166" s="38"/>
      <c r="AX166" s="38"/>
      <c r="AY166" s="38"/>
      <c r="AZ166" s="38"/>
      <c r="BA166" s="38"/>
      <c r="BB166" s="38"/>
      <c r="BC166" s="38"/>
      <c r="BD166" s="38"/>
      <c r="BE166" s="38"/>
      <c r="BF166" s="38"/>
      <c r="BG166" s="38"/>
      <c r="BH166" s="38"/>
      <c r="BI166" s="38"/>
    </row>
    <row r="167" spans="1:61" ht="15.75" customHeight="1">
      <c r="A167" s="36" t="str">
        <f t="shared" si="1"/>
        <v>Véhicules usagés</v>
      </c>
      <c r="B167" s="41"/>
      <c r="C167" s="507"/>
      <c r="D167" s="514"/>
      <c r="E167" s="515"/>
      <c r="F167" s="507"/>
      <c r="G167" s="514"/>
      <c r="H167" s="515"/>
      <c r="I167" s="507"/>
      <c r="J167" s="514"/>
      <c r="K167" s="515"/>
      <c r="L167" s="507"/>
      <c r="M167" s="514"/>
      <c r="N167" s="515"/>
      <c r="O167" s="507"/>
      <c r="P167" s="514"/>
      <c r="Q167" s="515"/>
      <c r="R167" s="507"/>
      <c r="S167" s="514"/>
      <c r="T167" s="515"/>
      <c r="U167" s="507"/>
      <c r="V167" s="514"/>
      <c r="W167" s="515"/>
      <c r="X167" s="507"/>
      <c r="Y167" s="514"/>
      <c r="Z167" s="515"/>
      <c r="AA167" s="507"/>
      <c r="AB167" s="514"/>
      <c r="AC167" s="515"/>
      <c r="AD167" s="507"/>
      <c r="AE167" s="514"/>
      <c r="AF167" s="515"/>
      <c r="AG167" s="507"/>
      <c r="AH167" s="514"/>
      <c r="AI167" s="515"/>
      <c r="AJ167" s="507"/>
      <c r="AK167" s="514"/>
      <c r="AL167" s="515"/>
      <c r="AM167" s="507"/>
      <c r="AN167" s="514"/>
      <c r="AO167" s="515"/>
      <c r="AP167" s="38"/>
      <c r="AQ167" s="38"/>
      <c r="AR167" s="38"/>
      <c r="AS167" s="38"/>
      <c r="AT167" s="38"/>
      <c r="AU167" s="38"/>
      <c r="AV167" s="38"/>
      <c r="AW167" s="38"/>
      <c r="AX167" s="38"/>
      <c r="AY167" s="38"/>
      <c r="AZ167" s="38"/>
      <c r="BA167" s="38"/>
      <c r="BB167" s="38"/>
      <c r="BC167" s="38"/>
      <c r="BD167" s="38"/>
      <c r="BE167" s="38"/>
      <c r="BF167" s="38"/>
      <c r="BG167" s="38"/>
      <c r="BH167" s="38"/>
      <c r="BI167" s="38"/>
    </row>
    <row r="168" spans="1:61" ht="15.75" customHeight="1" thickBot="1">
      <c r="A168" s="36" t="str">
        <f t="shared" si="1"/>
        <v>Véhicules usagésPROFIT DÉPARTEMENTAL</v>
      </c>
      <c r="B168" s="54" t="s">
        <v>147</v>
      </c>
      <c r="C168" s="785"/>
      <c r="D168" s="796"/>
      <c r="E168" s="788"/>
      <c r="F168" s="785"/>
      <c r="G168" s="796"/>
      <c r="H168" s="788"/>
      <c r="I168" s="785"/>
      <c r="J168" s="796"/>
      <c r="K168" s="788"/>
      <c r="L168" s="785"/>
      <c r="M168" s="796"/>
      <c r="N168" s="788"/>
      <c r="O168" s="785"/>
      <c r="P168" s="796"/>
      <c r="Q168" s="788"/>
      <c r="R168" s="785"/>
      <c r="S168" s="796"/>
      <c r="T168" s="788"/>
      <c r="U168" s="785"/>
      <c r="V168" s="796"/>
      <c r="W168" s="865"/>
      <c r="X168" s="785"/>
      <c r="Y168" s="796"/>
      <c r="Z168" s="865"/>
      <c r="AA168" s="785"/>
      <c r="AB168" s="796"/>
      <c r="AC168" s="865"/>
      <c r="AD168" s="785"/>
      <c r="AE168" s="796"/>
      <c r="AF168" s="865"/>
      <c r="AG168" s="785"/>
      <c r="AH168" s="796"/>
      <c r="AI168" s="788"/>
      <c r="AJ168" s="785"/>
      <c r="AK168" s="796"/>
      <c r="AL168" s="788"/>
      <c r="AM168" s="785"/>
      <c r="AN168" s="796"/>
      <c r="AO168" s="788"/>
      <c r="AP168" s="38"/>
      <c r="AQ168" s="38"/>
      <c r="AR168" s="38"/>
      <c r="AS168" s="38"/>
      <c r="AT168" s="38"/>
      <c r="AU168" s="38"/>
      <c r="AV168" s="38"/>
      <c r="AW168" s="38"/>
      <c r="AX168" s="38"/>
      <c r="AY168" s="38"/>
      <c r="AZ168" s="38"/>
      <c r="BA168" s="38"/>
      <c r="BB168" s="38"/>
      <c r="BC168" s="38"/>
      <c r="BD168" s="38"/>
      <c r="BE168" s="38"/>
      <c r="BF168" s="38"/>
      <c r="BG168" s="38"/>
      <c r="BH168" s="38"/>
      <c r="BI168" s="38"/>
    </row>
    <row r="169" spans="1:61" ht="15.75" customHeight="1">
      <c r="A169" s="36"/>
      <c r="B169" s="57"/>
      <c r="C169" s="546"/>
      <c r="D169" s="546"/>
      <c r="E169" s="559"/>
      <c r="F169" s="546"/>
      <c r="G169" s="546"/>
      <c r="H169" s="559"/>
      <c r="I169" s="546"/>
      <c r="J169" s="546"/>
      <c r="K169" s="559"/>
      <c r="L169" s="546"/>
      <c r="M169" s="546"/>
      <c r="N169" s="559"/>
      <c r="O169" s="546"/>
      <c r="P169" s="546"/>
      <c r="Q169" s="559"/>
      <c r="R169" s="546"/>
      <c r="S169" s="546"/>
      <c r="T169" s="559"/>
      <c r="U169" s="546"/>
      <c r="V169" s="546"/>
      <c r="W169" s="559"/>
      <c r="X169" s="546"/>
      <c r="Y169" s="546"/>
      <c r="Z169" s="559"/>
      <c r="AA169" s="546"/>
      <c r="AB169" s="546"/>
      <c r="AC169" s="559"/>
      <c r="AD169" s="546"/>
      <c r="AE169" s="546"/>
      <c r="AF169" s="559"/>
      <c r="AG169" s="546"/>
      <c r="AH169" s="546"/>
      <c r="AI169" s="559"/>
      <c r="AJ169" s="546"/>
      <c r="AK169" s="546"/>
      <c r="AL169" s="559"/>
      <c r="AM169" s="546"/>
      <c r="AN169" s="546"/>
      <c r="AO169" s="559"/>
      <c r="AP169" s="35"/>
      <c r="AQ169" s="35"/>
      <c r="AR169" s="35"/>
      <c r="AS169" s="35"/>
      <c r="AT169" s="35"/>
      <c r="AU169" s="35"/>
      <c r="AV169" s="35"/>
      <c r="AW169" s="35"/>
      <c r="AX169" s="35"/>
      <c r="AY169" s="35"/>
      <c r="AZ169" s="35"/>
      <c r="BA169" s="35"/>
      <c r="BB169" s="35"/>
      <c r="BC169" s="35"/>
      <c r="BD169" s="35"/>
      <c r="BE169" s="35"/>
      <c r="BF169" s="35"/>
      <c r="BG169" s="35"/>
      <c r="BH169" s="35"/>
      <c r="BI169" s="35"/>
    </row>
    <row r="170" spans="1:61" ht="15.75" customHeight="1">
      <c r="A170" s="36"/>
      <c r="B170" s="57"/>
      <c r="C170" s="546"/>
      <c r="D170" s="546"/>
      <c r="E170" s="546"/>
      <c r="F170" s="546"/>
      <c r="G170" s="546"/>
      <c r="H170" s="546"/>
      <c r="I170" s="546"/>
      <c r="J170" s="546"/>
      <c r="K170" s="546"/>
      <c r="L170" s="546"/>
      <c r="M170" s="546"/>
      <c r="N170" s="546"/>
      <c r="O170" s="546"/>
      <c r="P170" s="546"/>
      <c r="Q170" s="546"/>
      <c r="R170" s="546"/>
      <c r="S170" s="546"/>
      <c r="T170" s="546"/>
      <c r="U170" s="546"/>
      <c r="V170" s="546"/>
      <c r="W170" s="546"/>
      <c r="X170" s="546"/>
      <c r="Y170" s="546"/>
      <c r="Z170" s="546"/>
      <c r="AA170" s="546"/>
      <c r="AB170" s="546"/>
      <c r="AC170" s="546"/>
      <c r="AD170" s="546"/>
      <c r="AE170" s="546"/>
      <c r="AF170" s="546"/>
      <c r="AG170" s="546"/>
      <c r="AH170" s="546"/>
      <c r="AI170" s="546"/>
      <c r="AJ170" s="546"/>
      <c r="AK170" s="546"/>
      <c r="AL170" s="546"/>
      <c r="AM170" s="546"/>
      <c r="AN170" s="546"/>
      <c r="AO170" s="546"/>
      <c r="AP170" s="35"/>
      <c r="AQ170" s="35"/>
      <c r="AR170" s="35"/>
      <c r="AS170" s="35"/>
      <c r="AT170" s="35"/>
      <c r="AU170" s="35"/>
      <c r="AV170" s="35"/>
      <c r="AW170" s="35"/>
      <c r="AX170" s="35"/>
      <c r="AY170" s="35"/>
      <c r="AZ170" s="35"/>
      <c r="BA170" s="35"/>
      <c r="BB170" s="35"/>
      <c r="BC170" s="35"/>
      <c r="BD170" s="35"/>
      <c r="BE170" s="35"/>
      <c r="BF170" s="35"/>
      <c r="BG170" s="35"/>
      <c r="BH170" s="35"/>
      <c r="BI170" s="35"/>
    </row>
    <row r="171" spans="1:61" ht="15.75" customHeight="1">
      <c r="A171" s="36"/>
      <c r="B171" s="58" t="s">
        <v>1097</v>
      </c>
      <c r="C171" s="547" t="s">
        <v>157</v>
      </c>
      <c r="D171" s="547"/>
      <c r="E171" s="547"/>
      <c r="F171" s="547"/>
      <c r="G171" s="547"/>
      <c r="H171" s="547"/>
      <c r="I171" s="547"/>
      <c r="J171" s="547"/>
      <c r="K171" s="547"/>
      <c r="L171" s="547"/>
      <c r="M171" s="547"/>
      <c r="N171" s="547"/>
      <c r="O171" s="547"/>
      <c r="P171" s="547"/>
      <c r="Q171" s="547"/>
      <c r="R171" s="547"/>
      <c r="S171" s="547"/>
      <c r="T171" s="547"/>
      <c r="U171" s="547"/>
      <c r="V171" s="547"/>
      <c r="W171" s="547"/>
      <c r="X171" s="547"/>
      <c r="Y171" s="547"/>
      <c r="Z171" s="547"/>
      <c r="AA171" s="547"/>
      <c r="AB171" s="547"/>
      <c r="AC171" s="547"/>
      <c r="AD171" s="547"/>
      <c r="AE171" s="547"/>
      <c r="AF171" s="547"/>
      <c r="AG171" s="547"/>
      <c r="AH171" s="547"/>
      <c r="AI171" s="547"/>
      <c r="AJ171" s="547"/>
      <c r="AK171" s="547"/>
      <c r="AL171" s="547"/>
      <c r="AM171" s="547"/>
      <c r="AN171" s="547"/>
      <c r="AO171" s="547"/>
      <c r="AP171" s="33"/>
      <c r="AQ171" s="33"/>
      <c r="AR171" s="33"/>
      <c r="AS171" s="33"/>
      <c r="AT171" s="33"/>
      <c r="AU171" s="33"/>
      <c r="AV171" s="33"/>
      <c r="AW171" s="33"/>
      <c r="AX171" s="33"/>
      <c r="AY171" s="33"/>
      <c r="AZ171" s="33"/>
      <c r="BA171" s="33"/>
      <c r="BB171" s="33"/>
      <c r="BC171" s="33"/>
      <c r="BD171" s="33"/>
      <c r="BE171" s="33"/>
      <c r="BF171" s="33"/>
      <c r="BG171" s="33"/>
      <c r="BH171" s="33"/>
      <c r="BI171" s="33"/>
    </row>
    <row r="172" spans="1:61" ht="15.75" customHeight="1" thickBot="1">
      <c r="A172" s="36"/>
      <c r="B172" s="59"/>
      <c r="C172" s="546"/>
      <c r="D172" s="546"/>
      <c r="E172" s="546"/>
      <c r="F172" s="546"/>
      <c r="G172" s="546"/>
      <c r="H172" s="546"/>
      <c r="I172" s="546"/>
      <c r="J172" s="546"/>
      <c r="K172" s="546"/>
      <c r="L172" s="546"/>
      <c r="M172" s="546"/>
      <c r="N172" s="546"/>
      <c r="O172" s="546"/>
      <c r="P172" s="546"/>
      <c r="Q172" s="546"/>
      <c r="R172" s="546"/>
      <c r="S172" s="546"/>
      <c r="T172" s="546"/>
      <c r="U172" s="546"/>
      <c r="V172" s="546"/>
      <c r="W172" s="546"/>
      <c r="X172" s="546"/>
      <c r="Y172" s="546"/>
      <c r="Z172" s="546"/>
      <c r="AA172" s="546"/>
      <c r="AB172" s="546"/>
      <c r="AC172" s="546"/>
      <c r="AD172" s="546"/>
      <c r="AE172" s="546"/>
      <c r="AF172" s="546"/>
      <c r="AG172" s="546"/>
      <c r="AH172" s="546"/>
      <c r="AI172" s="546"/>
      <c r="AJ172" s="546"/>
      <c r="AK172" s="546"/>
      <c r="AL172" s="546"/>
      <c r="AM172" s="546"/>
      <c r="AN172" s="546"/>
      <c r="AO172" s="546"/>
      <c r="AP172" s="35"/>
      <c r="AQ172" s="35"/>
      <c r="AR172" s="35"/>
      <c r="AS172" s="35"/>
      <c r="AT172" s="35"/>
      <c r="AU172" s="35"/>
      <c r="AV172" s="35"/>
      <c r="AW172" s="35"/>
      <c r="AX172" s="35"/>
      <c r="AY172" s="35"/>
      <c r="AZ172" s="35"/>
      <c r="BA172" s="35"/>
      <c r="BB172" s="35"/>
      <c r="BC172" s="35"/>
      <c r="BD172" s="35"/>
      <c r="BE172" s="35"/>
      <c r="BF172" s="35"/>
      <c r="BG172" s="35"/>
      <c r="BH172" s="35"/>
      <c r="BI172" s="35"/>
    </row>
    <row r="173" spans="1:61" ht="15.75" customHeight="1" thickTop="1">
      <c r="A173" s="36"/>
      <c r="B173" s="37" t="s">
        <v>2</v>
      </c>
      <c r="C173" s="492">
        <v>2025</v>
      </c>
      <c r="D173" s="493"/>
      <c r="E173" s="494"/>
      <c r="F173" s="492" t="s">
        <v>6</v>
      </c>
      <c r="G173" s="493"/>
      <c r="H173" s="494"/>
      <c r="I173" s="492" t="s">
        <v>8</v>
      </c>
      <c r="J173" s="493"/>
      <c r="K173" s="494"/>
      <c r="L173" s="492" t="s">
        <v>9</v>
      </c>
      <c r="M173" s="493"/>
      <c r="N173" s="494"/>
      <c r="O173" s="492" t="s">
        <v>10</v>
      </c>
      <c r="P173" s="493"/>
      <c r="Q173" s="494"/>
      <c r="R173" s="492" t="s">
        <v>11</v>
      </c>
      <c r="S173" s="493"/>
      <c r="T173" s="494"/>
      <c r="U173" s="492" t="s">
        <v>12</v>
      </c>
      <c r="V173" s="493"/>
      <c r="W173" s="494"/>
      <c r="X173" s="492" t="s">
        <v>14</v>
      </c>
      <c r="Y173" s="493"/>
      <c r="Z173" s="494"/>
      <c r="AA173" s="492" t="s">
        <v>15</v>
      </c>
      <c r="AB173" s="493"/>
      <c r="AC173" s="494"/>
      <c r="AD173" s="492" t="s">
        <v>17</v>
      </c>
      <c r="AE173" s="493"/>
      <c r="AF173" s="494"/>
      <c r="AG173" s="492" t="s">
        <v>18</v>
      </c>
      <c r="AH173" s="493"/>
      <c r="AI173" s="494"/>
      <c r="AJ173" s="492" t="s">
        <v>19</v>
      </c>
      <c r="AK173" s="493"/>
      <c r="AL173" s="494"/>
      <c r="AM173" s="492" t="s">
        <v>5</v>
      </c>
      <c r="AN173" s="493"/>
      <c r="AO173" s="494"/>
      <c r="AP173" s="38"/>
      <c r="AQ173" s="38"/>
      <c r="AR173" s="38"/>
      <c r="AS173" s="38"/>
      <c r="AT173" s="38"/>
      <c r="AU173" s="38"/>
      <c r="AV173" s="38"/>
      <c r="AW173" s="38"/>
      <c r="AX173" s="38"/>
      <c r="AY173" s="38"/>
      <c r="AZ173" s="38"/>
      <c r="BA173" s="38"/>
      <c r="BB173" s="38"/>
      <c r="BC173" s="38"/>
      <c r="BD173" s="38"/>
      <c r="BE173" s="38"/>
      <c r="BF173" s="38"/>
      <c r="BG173" s="38"/>
      <c r="BH173" s="38"/>
      <c r="BI173" s="38"/>
    </row>
    <row r="174" spans="1:61" ht="15.75" customHeight="1">
      <c r="A174" s="36" t="str">
        <f t="shared" ref="A174:A236" si="2">+$C$171&amp;B174</f>
        <v>Service</v>
      </c>
      <c r="B174" s="41"/>
      <c r="C174" s="548" t="s">
        <v>158</v>
      </c>
      <c r="D174" s="525" t="s">
        <v>159</v>
      </c>
      <c r="E174" s="549" t="s">
        <v>91</v>
      </c>
      <c r="F174" s="548" t="s">
        <v>158</v>
      </c>
      <c r="G174" s="525" t="s">
        <v>159</v>
      </c>
      <c r="H174" s="549" t="s">
        <v>91</v>
      </c>
      <c r="I174" s="548" t="s">
        <v>158</v>
      </c>
      <c r="J174" s="525" t="s">
        <v>159</v>
      </c>
      <c r="K174" s="549" t="s">
        <v>91</v>
      </c>
      <c r="L174" s="548" t="s">
        <v>158</v>
      </c>
      <c r="M174" s="525" t="s">
        <v>159</v>
      </c>
      <c r="N174" s="549" t="s">
        <v>91</v>
      </c>
      <c r="O174" s="548" t="s">
        <v>158</v>
      </c>
      <c r="P174" s="525" t="s">
        <v>159</v>
      </c>
      <c r="Q174" s="549" t="s">
        <v>91</v>
      </c>
      <c r="R174" s="548" t="s">
        <v>158</v>
      </c>
      <c r="S174" s="525" t="s">
        <v>159</v>
      </c>
      <c r="T174" s="549" t="s">
        <v>91</v>
      </c>
      <c r="U174" s="548" t="s">
        <v>158</v>
      </c>
      <c r="V174" s="525" t="s">
        <v>159</v>
      </c>
      <c r="W174" s="549" t="s">
        <v>91</v>
      </c>
      <c r="X174" s="548" t="s">
        <v>158</v>
      </c>
      <c r="Y174" s="525" t="s">
        <v>159</v>
      </c>
      <c r="Z174" s="549" t="s">
        <v>91</v>
      </c>
      <c r="AA174" s="548" t="s">
        <v>158</v>
      </c>
      <c r="AB174" s="525" t="s">
        <v>159</v>
      </c>
      <c r="AC174" s="549" t="s">
        <v>91</v>
      </c>
      <c r="AD174" s="548" t="s">
        <v>158</v>
      </c>
      <c r="AE174" s="525" t="s">
        <v>159</v>
      </c>
      <c r="AF174" s="549" t="s">
        <v>91</v>
      </c>
      <c r="AG174" s="548" t="s">
        <v>158</v>
      </c>
      <c r="AH174" s="525" t="s">
        <v>159</v>
      </c>
      <c r="AI174" s="549" t="s">
        <v>91</v>
      </c>
      <c r="AJ174" s="548" t="s">
        <v>158</v>
      </c>
      <c r="AK174" s="525" t="s">
        <v>159</v>
      </c>
      <c r="AL174" s="549" t="s">
        <v>91</v>
      </c>
      <c r="AM174" s="548" t="s">
        <v>158</v>
      </c>
      <c r="AN174" s="525" t="s">
        <v>159</v>
      </c>
      <c r="AO174" s="549" t="s">
        <v>91</v>
      </c>
      <c r="AP174" s="38"/>
      <c r="AQ174" s="38"/>
      <c r="AR174" s="38"/>
      <c r="AS174" s="38"/>
      <c r="AT174" s="38"/>
      <c r="AU174" s="38"/>
      <c r="AV174" s="38"/>
      <c r="AW174" s="38"/>
      <c r="AX174" s="38"/>
      <c r="AY174" s="38"/>
      <c r="AZ174" s="38"/>
      <c r="BA174" s="38"/>
      <c r="BB174" s="38"/>
      <c r="BC174" s="38"/>
      <c r="BD174" s="38"/>
      <c r="BE174" s="38"/>
      <c r="BF174" s="38"/>
      <c r="BG174" s="38"/>
      <c r="BH174" s="38"/>
      <c r="BI174" s="38"/>
    </row>
    <row r="175" spans="1:61" ht="15.75" customHeight="1">
      <c r="A175" s="36" t="str">
        <f t="shared" si="2"/>
        <v>ServiceM/O Client</v>
      </c>
      <c r="B175" s="41" t="s">
        <v>160</v>
      </c>
      <c r="C175" s="561"/>
      <c r="D175" s="562"/>
      <c r="E175" s="528"/>
      <c r="F175" s="561"/>
      <c r="G175" s="562"/>
      <c r="H175" s="528"/>
      <c r="I175" s="561"/>
      <c r="J175" s="562"/>
      <c r="K175" s="528"/>
      <c r="L175" s="561"/>
      <c r="M175" s="562"/>
      <c r="N175" s="528"/>
      <c r="O175" s="561"/>
      <c r="P175" s="562"/>
      <c r="Q175" s="528"/>
      <c r="R175" s="561"/>
      <c r="S175" s="562"/>
      <c r="T175" s="528"/>
      <c r="U175" s="561"/>
      <c r="V175" s="562"/>
      <c r="W175" s="528"/>
      <c r="X175" s="561"/>
      <c r="Y175" s="562"/>
      <c r="Z175" s="528"/>
      <c r="AA175" s="561"/>
      <c r="AB175" s="562"/>
      <c r="AC175" s="528"/>
      <c r="AD175" s="561"/>
      <c r="AE175" s="562"/>
      <c r="AF175" s="528"/>
      <c r="AG175" s="561"/>
      <c r="AH175" s="562"/>
      <c r="AI175" s="528"/>
      <c r="AJ175" s="561"/>
      <c r="AK175" s="562"/>
      <c r="AL175" s="528"/>
      <c r="AM175" s="561"/>
      <c r="AN175" s="562"/>
      <c r="AO175" s="528"/>
      <c r="AP175" s="38"/>
      <c r="AQ175" s="38"/>
      <c r="AR175" s="38"/>
      <c r="AS175" s="38"/>
      <c r="AT175" s="38"/>
      <c r="AU175" s="38"/>
      <c r="AV175" s="38"/>
      <c r="AW175" s="38"/>
      <c r="AX175" s="38"/>
      <c r="AY175" s="38"/>
      <c r="AZ175" s="38"/>
      <c r="BA175" s="38"/>
      <c r="BB175" s="38"/>
      <c r="BC175" s="38"/>
      <c r="BD175" s="38"/>
      <c r="BE175" s="38"/>
      <c r="BF175" s="38"/>
      <c r="BG175" s="38"/>
      <c r="BH175" s="38"/>
      <c r="BI175" s="38"/>
    </row>
    <row r="176" spans="1:61" ht="15.75" customHeight="1">
      <c r="A176" s="36" t="str">
        <f t="shared" si="2"/>
        <v>Service% profit / ventes</v>
      </c>
      <c r="B176" s="41" t="s">
        <v>161</v>
      </c>
      <c r="C176" s="560"/>
      <c r="D176" s="514"/>
      <c r="E176" s="563"/>
      <c r="F176" s="560"/>
      <c r="G176" s="514"/>
      <c r="H176" s="563"/>
      <c r="I176" s="560"/>
      <c r="J176" s="514"/>
      <c r="K176" s="563"/>
      <c r="L176" s="560"/>
      <c r="M176" s="514"/>
      <c r="N176" s="563"/>
      <c r="O176" s="560"/>
      <c r="P176" s="514"/>
      <c r="Q176" s="563"/>
      <c r="R176" s="560"/>
      <c r="S176" s="514"/>
      <c r="T176" s="563"/>
      <c r="U176" s="560"/>
      <c r="V176" s="514"/>
      <c r="W176" s="563"/>
      <c r="X176" s="560"/>
      <c r="Y176" s="514"/>
      <c r="Z176" s="563"/>
      <c r="AA176" s="560"/>
      <c r="AB176" s="514"/>
      <c r="AC176" s="563"/>
      <c r="AD176" s="560"/>
      <c r="AE176" s="514"/>
      <c r="AF176" s="563"/>
      <c r="AG176" s="560"/>
      <c r="AH176" s="514"/>
      <c r="AI176" s="563"/>
      <c r="AJ176" s="560"/>
      <c r="AK176" s="514"/>
      <c r="AL176" s="563"/>
      <c r="AM176" s="560"/>
      <c r="AN176" s="514"/>
      <c r="AO176" s="563"/>
      <c r="AP176" s="38"/>
      <c r="AQ176" s="38"/>
      <c r="AR176" s="38"/>
      <c r="AS176" s="38"/>
      <c r="AT176" s="38"/>
      <c r="AU176" s="38"/>
      <c r="AV176" s="38"/>
      <c r="AW176" s="38"/>
      <c r="AX176" s="38"/>
      <c r="AY176" s="38"/>
      <c r="AZ176" s="38"/>
      <c r="BA176" s="38"/>
      <c r="BB176" s="38"/>
      <c r="BC176" s="38"/>
      <c r="BD176" s="38"/>
      <c r="BE176" s="38"/>
      <c r="BF176" s="38"/>
      <c r="BG176" s="38"/>
      <c r="BH176" s="38"/>
      <c r="BI176" s="38"/>
    </row>
    <row r="177" spans="1:61" ht="15.75" customHeight="1">
      <c r="A177" s="36" t="str">
        <f t="shared" si="2"/>
        <v>Service</v>
      </c>
      <c r="B177" s="40"/>
      <c r="C177" s="564"/>
      <c r="D177" s="565"/>
      <c r="E177" s="566"/>
      <c r="F177" s="564"/>
      <c r="G177" s="565"/>
      <c r="H177" s="566"/>
      <c r="I177" s="564"/>
      <c r="J177" s="565"/>
      <c r="K177" s="566"/>
      <c r="L177" s="564"/>
      <c r="M177" s="565"/>
      <c r="N177" s="566"/>
      <c r="O177" s="564"/>
      <c r="P177" s="565"/>
      <c r="Q177" s="566"/>
      <c r="R177" s="564"/>
      <c r="S177" s="565"/>
      <c r="T177" s="566"/>
      <c r="U177" s="564"/>
      <c r="V177" s="565"/>
      <c r="W177" s="566"/>
      <c r="X177" s="564"/>
      <c r="Y177" s="565"/>
      <c r="Z177" s="566"/>
      <c r="AA177" s="564"/>
      <c r="AB177" s="565"/>
      <c r="AC177" s="566"/>
      <c r="AD177" s="564"/>
      <c r="AE177" s="565"/>
      <c r="AF177" s="566"/>
      <c r="AG177" s="564"/>
      <c r="AH177" s="565"/>
      <c r="AI177" s="566"/>
      <c r="AJ177" s="564"/>
      <c r="AK177" s="565"/>
      <c r="AL177" s="566"/>
      <c r="AM177" s="564"/>
      <c r="AN177" s="565"/>
      <c r="AO177" s="566"/>
      <c r="AP177" s="38"/>
      <c r="AQ177" s="38"/>
      <c r="AR177" s="38"/>
      <c r="AS177" s="38"/>
      <c r="AT177" s="38"/>
      <c r="AU177" s="38"/>
      <c r="AV177" s="38"/>
      <c r="AW177" s="38"/>
      <c r="AX177" s="38"/>
      <c r="AY177" s="38"/>
      <c r="AZ177" s="38"/>
      <c r="BA177" s="38"/>
      <c r="BB177" s="38"/>
      <c r="BC177" s="38"/>
      <c r="BD177" s="38"/>
      <c r="BE177" s="38"/>
      <c r="BF177" s="38"/>
      <c r="BG177" s="38"/>
      <c r="BH177" s="38"/>
      <c r="BI177" s="38"/>
    </row>
    <row r="178" spans="1:61" ht="15.75" customHeight="1">
      <c r="A178" s="36" t="str">
        <f t="shared" si="2"/>
        <v>ServiceM/O Garantie</v>
      </c>
      <c r="B178" s="39" t="s">
        <v>162</v>
      </c>
      <c r="C178" s="799"/>
      <c r="D178" s="800"/>
      <c r="E178" s="779"/>
      <c r="F178" s="799"/>
      <c r="G178" s="800"/>
      <c r="H178" s="779"/>
      <c r="I178" s="799"/>
      <c r="J178" s="800"/>
      <c r="K178" s="779"/>
      <c r="L178" s="799"/>
      <c r="M178" s="800"/>
      <c r="N178" s="779"/>
      <c r="O178" s="799"/>
      <c r="P178" s="800"/>
      <c r="Q178" s="779"/>
      <c r="R178" s="799"/>
      <c r="S178" s="800"/>
      <c r="T178" s="779"/>
      <c r="U178" s="799"/>
      <c r="V178" s="800"/>
      <c r="W178" s="779"/>
      <c r="X178" s="799"/>
      <c r="Y178" s="800"/>
      <c r="Z178" s="779"/>
      <c r="AA178" s="799"/>
      <c r="AB178" s="800"/>
      <c r="AC178" s="779"/>
      <c r="AD178" s="799"/>
      <c r="AE178" s="800"/>
      <c r="AF178" s="779"/>
      <c r="AG178" s="799"/>
      <c r="AH178" s="800"/>
      <c r="AI178" s="779"/>
      <c r="AJ178" s="799"/>
      <c r="AK178" s="800"/>
      <c r="AL178" s="779"/>
      <c r="AM178" s="799"/>
      <c r="AN178" s="800"/>
      <c r="AO178" s="779"/>
      <c r="AP178" s="38"/>
      <c r="AQ178" s="38"/>
      <c r="AR178" s="38"/>
      <c r="AS178" s="38"/>
      <c r="AT178" s="38"/>
      <c r="AU178" s="38"/>
      <c r="AV178" s="38"/>
      <c r="AW178" s="38"/>
      <c r="AX178" s="38"/>
      <c r="AY178" s="38"/>
      <c r="AZ178" s="38"/>
      <c r="BA178" s="38"/>
      <c r="BB178" s="38"/>
      <c r="BC178" s="38"/>
      <c r="BD178" s="38"/>
      <c r="BE178" s="38"/>
      <c r="BF178" s="38"/>
      <c r="BG178" s="38"/>
      <c r="BH178" s="38"/>
      <c r="BI178" s="38"/>
    </row>
    <row r="179" spans="1:61" ht="15.75" customHeight="1">
      <c r="A179" s="36" t="str">
        <f t="shared" si="2"/>
        <v>Service% profit / ventes</v>
      </c>
      <c r="B179" s="41" t="s">
        <v>161</v>
      </c>
      <c r="C179" s="507"/>
      <c r="D179" s="514"/>
      <c r="E179" s="563"/>
      <c r="F179" s="507"/>
      <c r="G179" s="514"/>
      <c r="H179" s="563"/>
      <c r="I179" s="507"/>
      <c r="J179" s="514"/>
      <c r="K179" s="563"/>
      <c r="L179" s="507"/>
      <c r="M179" s="514"/>
      <c r="N179" s="563"/>
      <c r="O179" s="507"/>
      <c r="P179" s="514"/>
      <c r="Q179" s="563"/>
      <c r="R179" s="507"/>
      <c r="S179" s="514"/>
      <c r="T179" s="563"/>
      <c r="U179" s="507"/>
      <c r="V179" s="514"/>
      <c r="W179" s="563"/>
      <c r="X179" s="507"/>
      <c r="Y179" s="514"/>
      <c r="Z179" s="563"/>
      <c r="AA179" s="507"/>
      <c r="AB179" s="514"/>
      <c r="AC179" s="563"/>
      <c r="AD179" s="507"/>
      <c r="AE179" s="514"/>
      <c r="AF179" s="563"/>
      <c r="AG179" s="507"/>
      <c r="AH179" s="514"/>
      <c r="AI179" s="563"/>
      <c r="AJ179" s="507"/>
      <c r="AK179" s="514"/>
      <c r="AL179" s="563"/>
      <c r="AM179" s="507"/>
      <c r="AN179" s="514"/>
      <c r="AO179" s="563"/>
      <c r="AP179" s="38"/>
      <c r="AQ179" s="38"/>
      <c r="AR179" s="38"/>
      <c r="AS179" s="38"/>
      <c r="AT179" s="38"/>
      <c r="AU179" s="38"/>
      <c r="AV179" s="38"/>
      <c r="AW179" s="38"/>
      <c r="AX179" s="38"/>
      <c r="AY179" s="38"/>
      <c r="AZ179" s="38"/>
      <c r="BA179" s="38"/>
      <c r="BB179" s="38"/>
      <c r="BC179" s="38"/>
      <c r="BD179" s="38"/>
      <c r="BE179" s="38"/>
      <c r="BF179" s="38"/>
      <c r="BG179" s="38"/>
      <c r="BH179" s="38"/>
      <c r="BI179" s="38"/>
    </row>
    <row r="180" spans="1:61" ht="15.75" customHeight="1">
      <c r="A180" s="36" t="str">
        <f t="shared" si="2"/>
        <v>Service</v>
      </c>
      <c r="B180" s="40"/>
      <c r="C180" s="533"/>
      <c r="D180" s="565"/>
      <c r="E180" s="566"/>
      <c r="F180" s="533"/>
      <c r="G180" s="565"/>
      <c r="H180" s="566"/>
      <c r="I180" s="533"/>
      <c r="J180" s="565"/>
      <c r="K180" s="566"/>
      <c r="L180" s="533"/>
      <c r="M180" s="565"/>
      <c r="N180" s="566"/>
      <c r="O180" s="533"/>
      <c r="P180" s="565"/>
      <c r="Q180" s="566"/>
      <c r="R180" s="533"/>
      <c r="S180" s="565"/>
      <c r="T180" s="566"/>
      <c r="U180" s="533"/>
      <c r="V180" s="565"/>
      <c r="W180" s="566"/>
      <c r="X180" s="533"/>
      <c r="Y180" s="565"/>
      <c r="Z180" s="566"/>
      <c r="AA180" s="533"/>
      <c r="AB180" s="565"/>
      <c r="AC180" s="566"/>
      <c r="AD180" s="533"/>
      <c r="AE180" s="565"/>
      <c r="AF180" s="566"/>
      <c r="AG180" s="533"/>
      <c r="AH180" s="565"/>
      <c r="AI180" s="566"/>
      <c r="AJ180" s="533"/>
      <c r="AK180" s="565"/>
      <c r="AL180" s="566"/>
      <c r="AM180" s="533"/>
      <c r="AN180" s="565"/>
      <c r="AO180" s="566"/>
      <c r="AP180" s="38"/>
      <c r="AQ180" s="38"/>
      <c r="AR180" s="38"/>
      <c r="AS180" s="38"/>
      <c r="AT180" s="38"/>
      <c r="AU180" s="38"/>
      <c r="AV180" s="38"/>
      <c r="AW180" s="38"/>
      <c r="AX180" s="38"/>
      <c r="AY180" s="38"/>
      <c r="AZ180" s="38"/>
      <c r="BA180" s="38"/>
      <c r="BB180" s="38"/>
      <c r="BC180" s="38"/>
      <c r="BD180" s="38"/>
      <c r="BE180" s="38"/>
      <c r="BF180" s="38"/>
      <c r="BG180" s="38"/>
      <c r="BH180" s="38"/>
      <c r="BI180" s="38"/>
    </row>
    <row r="181" spans="1:61" ht="15.75" customHeight="1">
      <c r="A181" s="36" t="str">
        <f t="shared" si="2"/>
        <v>ServiceM/O Interne</v>
      </c>
      <c r="B181" s="41" t="s">
        <v>163</v>
      </c>
      <c r="C181" s="561"/>
      <c r="D181" s="562"/>
      <c r="E181" s="528"/>
      <c r="F181" s="561"/>
      <c r="G181" s="562"/>
      <c r="H181" s="528"/>
      <c r="I181" s="561"/>
      <c r="J181" s="562"/>
      <c r="K181" s="528"/>
      <c r="L181" s="561"/>
      <c r="M181" s="562"/>
      <c r="N181" s="528"/>
      <c r="O181" s="561"/>
      <c r="P181" s="562"/>
      <c r="Q181" s="528"/>
      <c r="R181" s="561"/>
      <c r="S181" s="872"/>
      <c r="T181" s="873"/>
      <c r="U181" s="561"/>
      <c r="V181" s="872"/>
      <c r="W181" s="528"/>
      <c r="X181" s="561"/>
      <c r="Y181" s="872"/>
      <c r="Z181" s="528"/>
      <c r="AA181" s="561"/>
      <c r="AB181" s="872"/>
      <c r="AC181" s="528"/>
      <c r="AD181" s="561"/>
      <c r="AE181" s="872"/>
      <c r="AF181" s="528"/>
      <c r="AG181" s="561"/>
      <c r="AH181" s="562"/>
      <c r="AI181" s="528"/>
      <c r="AJ181" s="561"/>
      <c r="AK181" s="562"/>
      <c r="AL181" s="528"/>
      <c r="AM181" s="561"/>
      <c r="AN181" s="562"/>
      <c r="AO181" s="528"/>
      <c r="AP181" s="38"/>
      <c r="AQ181" s="38"/>
      <c r="AR181" s="38"/>
      <c r="AS181" s="38"/>
      <c r="AT181" s="38"/>
      <c r="AU181" s="38"/>
      <c r="AV181" s="38"/>
      <c r="AW181" s="38"/>
      <c r="AX181" s="38"/>
      <c r="AY181" s="38"/>
      <c r="AZ181" s="38"/>
      <c r="BA181" s="38"/>
      <c r="BB181" s="38"/>
      <c r="BC181" s="38"/>
      <c r="BD181" s="38"/>
      <c r="BE181" s="38"/>
      <c r="BF181" s="38"/>
      <c r="BG181" s="38"/>
      <c r="BH181" s="38"/>
      <c r="BI181" s="38"/>
    </row>
    <row r="182" spans="1:61" ht="15.75" customHeight="1">
      <c r="A182" s="36" t="str">
        <f t="shared" si="2"/>
        <v>Service% profit / ventes</v>
      </c>
      <c r="B182" s="41" t="s">
        <v>161</v>
      </c>
      <c r="C182" s="560"/>
      <c r="D182" s="567"/>
      <c r="E182" s="563"/>
      <c r="F182" s="560"/>
      <c r="G182" s="567"/>
      <c r="H182" s="563"/>
      <c r="I182" s="560"/>
      <c r="J182" s="567"/>
      <c r="K182" s="563"/>
      <c r="L182" s="560"/>
      <c r="M182" s="567"/>
      <c r="N182" s="563"/>
      <c r="O182" s="560"/>
      <c r="P182" s="567"/>
      <c r="Q182" s="563"/>
      <c r="R182" s="560"/>
      <c r="S182" s="567"/>
      <c r="T182" s="563"/>
      <c r="U182" s="560"/>
      <c r="V182" s="567"/>
      <c r="W182" s="563"/>
      <c r="X182" s="560"/>
      <c r="Y182" s="567"/>
      <c r="Z182" s="563"/>
      <c r="AA182" s="560"/>
      <c r="AB182" s="567"/>
      <c r="AC182" s="563"/>
      <c r="AD182" s="560"/>
      <c r="AE182" s="567"/>
      <c r="AF182" s="563"/>
      <c r="AG182" s="560"/>
      <c r="AH182" s="567"/>
      <c r="AI182" s="563"/>
      <c r="AJ182" s="560"/>
      <c r="AK182" s="567"/>
      <c r="AL182" s="563"/>
      <c r="AM182" s="560"/>
      <c r="AN182" s="567"/>
      <c r="AO182" s="563"/>
      <c r="AP182" s="38"/>
      <c r="AQ182" s="38"/>
      <c r="AR182" s="38"/>
      <c r="AS182" s="38"/>
      <c r="AT182" s="38"/>
      <c r="AU182" s="38"/>
      <c r="AV182" s="38"/>
      <c r="AW182" s="38"/>
      <c r="AX182" s="38"/>
      <c r="AY182" s="38"/>
      <c r="AZ182" s="38"/>
      <c r="BA182" s="38"/>
      <c r="BB182" s="38"/>
      <c r="BC182" s="38"/>
      <c r="BD182" s="38"/>
      <c r="BE182" s="38"/>
      <c r="BF182" s="38"/>
      <c r="BG182" s="38"/>
      <c r="BH182" s="38"/>
      <c r="BI182" s="38"/>
    </row>
    <row r="183" spans="1:61" ht="15.75" customHeight="1">
      <c r="A183" s="36" t="str">
        <f t="shared" si="2"/>
        <v>Service</v>
      </c>
      <c r="B183" s="41"/>
      <c r="C183" s="560"/>
      <c r="D183" s="568"/>
      <c r="E183" s="563"/>
      <c r="F183" s="560"/>
      <c r="G183" s="568"/>
      <c r="H183" s="563"/>
      <c r="I183" s="560"/>
      <c r="J183" s="568"/>
      <c r="K183" s="563"/>
      <c r="L183" s="560"/>
      <c r="M183" s="568"/>
      <c r="N183" s="563"/>
      <c r="O183" s="560"/>
      <c r="P183" s="568"/>
      <c r="Q183" s="563"/>
      <c r="R183" s="560"/>
      <c r="S183" s="568"/>
      <c r="T183" s="563"/>
      <c r="U183" s="560"/>
      <c r="V183" s="568"/>
      <c r="W183" s="563"/>
      <c r="X183" s="560"/>
      <c r="Y183" s="568"/>
      <c r="Z183" s="563"/>
      <c r="AA183" s="560"/>
      <c r="AB183" s="568"/>
      <c r="AC183" s="563"/>
      <c r="AD183" s="560"/>
      <c r="AE183" s="568"/>
      <c r="AF183" s="563"/>
      <c r="AG183" s="560"/>
      <c r="AH183" s="568"/>
      <c r="AI183" s="563"/>
      <c r="AJ183" s="560"/>
      <c r="AK183" s="568"/>
      <c r="AL183" s="563"/>
      <c r="AM183" s="560"/>
      <c r="AN183" s="568"/>
      <c r="AO183" s="563"/>
      <c r="AP183" s="38"/>
      <c r="AQ183" s="38"/>
      <c r="AR183" s="38"/>
      <c r="AS183" s="38"/>
      <c r="AT183" s="38"/>
      <c r="AU183" s="38"/>
      <c r="AV183" s="38"/>
      <c r="AW183" s="38"/>
      <c r="AX183" s="38"/>
      <c r="AY183" s="38"/>
      <c r="AZ183" s="38"/>
      <c r="BA183" s="38"/>
      <c r="BB183" s="38"/>
      <c r="BC183" s="38"/>
      <c r="BD183" s="38"/>
      <c r="BE183" s="38"/>
      <c r="BF183" s="38"/>
      <c r="BG183" s="38"/>
      <c r="BH183" s="38"/>
      <c r="BI183" s="38"/>
    </row>
    <row r="184" spans="1:61" ht="15.75" customHeight="1">
      <c r="A184" s="36" t="str">
        <f t="shared" si="2"/>
        <v>ServiceM/O Esthétique</v>
      </c>
      <c r="B184" s="39" t="s">
        <v>164</v>
      </c>
      <c r="C184" s="799"/>
      <c r="D184" s="800"/>
      <c r="E184" s="779"/>
      <c r="F184" s="799"/>
      <c r="G184" s="800"/>
      <c r="H184" s="779"/>
      <c r="I184" s="799"/>
      <c r="J184" s="800"/>
      <c r="K184" s="779"/>
      <c r="L184" s="799"/>
      <c r="M184" s="800"/>
      <c r="N184" s="779"/>
      <c r="O184" s="799"/>
      <c r="P184" s="800"/>
      <c r="Q184" s="779"/>
      <c r="R184" s="799"/>
      <c r="S184" s="800"/>
      <c r="T184" s="779"/>
      <c r="U184" s="799"/>
      <c r="V184" s="800"/>
      <c r="W184" s="779"/>
      <c r="X184" s="799"/>
      <c r="Y184" s="800"/>
      <c r="Z184" s="779"/>
      <c r="AA184" s="799"/>
      <c r="AB184" s="800"/>
      <c r="AC184" s="779"/>
      <c r="AD184" s="799"/>
      <c r="AE184" s="800"/>
      <c r="AF184" s="779"/>
      <c r="AG184" s="799"/>
      <c r="AH184" s="800"/>
      <c r="AI184" s="779"/>
      <c r="AJ184" s="799"/>
      <c r="AK184" s="800"/>
      <c r="AL184" s="779"/>
      <c r="AM184" s="799"/>
      <c r="AN184" s="800"/>
      <c r="AO184" s="779"/>
      <c r="AP184" s="38"/>
      <c r="AQ184" s="38"/>
      <c r="AR184" s="38"/>
      <c r="AS184" s="38"/>
      <c r="AT184" s="38"/>
      <c r="AU184" s="38"/>
      <c r="AV184" s="38"/>
      <c r="AW184" s="38"/>
      <c r="AX184" s="38"/>
      <c r="AY184" s="38"/>
      <c r="AZ184" s="38"/>
      <c r="BA184" s="38"/>
      <c r="BB184" s="38"/>
      <c r="BC184" s="38"/>
      <c r="BD184" s="38"/>
      <c r="BE184" s="38"/>
      <c r="BF184" s="38"/>
      <c r="BG184" s="38"/>
      <c r="BH184" s="38"/>
      <c r="BI184" s="38"/>
    </row>
    <row r="185" spans="1:61" ht="15.75" customHeight="1">
      <c r="A185" s="36" t="str">
        <f t="shared" si="2"/>
        <v>Service% profit / ventes</v>
      </c>
      <c r="B185" s="41" t="s">
        <v>161</v>
      </c>
      <c r="C185" s="569"/>
      <c r="D185" s="570"/>
      <c r="E185" s="563"/>
      <c r="F185" s="569"/>
      <c r="G185" s="570"/>
      <c r="H185" s="563"/>
      <c r="I185" s="569"/>
      <c r="J185" s="570"/>
      <c r="K185" s="563"/>
      <c r="L185" s="569"/>
      <c r="M185" s="570"/>
      <c r="N185" s="563"/>
      <c r="O185" s="569"/>
      <c r="P185" s="570"/>
      <c r="Q185" s="563"/>
      <c r="R185" s="569"/>
      <c r="S185" s="570"/>
      <c r="T185" s="563"/>
      <c r="U185" s="569"/>
      <c r="V185" s="570"/>
      <c r="W185" s="563"/>
      <c r="X185" s="569"/>
      <c r="Y185" s="570"/>
      <c r="Z185" s="563"/>
      <c r="AA185" s="569"/>
      <c r="AB185" s="570"/>
      <c r="AC185" s="563"/>
      <c r="AD185" s="569"/>
      <c r="AE185" s="570"/>
      <c r="AF185" s="563"/>
      <c r="AG185" s="569"/>
      <c r="AH185" s="570"/>
      <c r="AI185" s="563"/>
      <c r="AJ185" s="569"/>
      <c r="AK185" s="570"/>
      <c r="AL185" s="563"/>
      <c r="AM185" s="569"/>
      <c r="AN185" s="570"/>
      <c r="AO185" s="563"/>
      <c r="AP185" s="38"/>
      <c r="AQ185" s="38"/>
      <c r="AR185" s="38"/>
      <c r="AS185" s="38"/>
      <c r="AT185" s="38"/>
      <c r="AU185" s="38"/>
      <c r="AV185" s="38"/>
      <c r="AW185" s="38"/>
      <c r="AX185" s="38"/>
      <c r="AY185" s="38"/>
      <c r="AZ185" s="38"/>
      <c r="BA185" s="38"/>
      <c r="BB185" s="38"/>
      <c r="BC185" s="38"/>
      <c r="BD185" s="38"/>
      <c r="BE185" s="38"/>
      <c r="BF185" s="38"/>
      <c r="BG185" s="38"/>
      <c r="BH185" s="38"/>
      <c r="BI185" s="38"/>
    </row>
    <row r="186" spans="1:61" ht="15.75" customHeight="1">
      <c r="A186" s="36" t="str">
        <f t="shared" si="2"/>
        <v>Service</v>
      </c>
      <c r="B186" s="40"/>
      <c r="C186" s="571"/>
      <c r="D186" s="572"/>
      <c r="E186" s="566"/>
      <c r="F186" s="571"/>
      <c r="G186" s="572"/>
      <c r="H186" s="566"/>
      <c r="I186" s="571"/>
      <c r="J186" s="572"/>
      <c r="K186" s="566"/>
      <c r="L186" s="571"/>
      <c r="M186" s="572"/>
      <c r="N186" s="566"/>
      <c r="O186" s="571"/>
      <c r="P186" s="572"/>
      <c r="Q186" s="566"/>
      <c r="R186" s="571"/>
      <c r="S186" s="572"/>
      <c r="T186" s="566"/>
      <c r="U186" s="571"/>
      <c r="V186" s="572"/>
      <c r="W186" s="566"/>
      <c r="X186" s="571"/>
      <c r="Y186" s="572"/>
      <c r="Z186" s="566"/>
      <c r="AA186" s="571"/>
      <c r="AB186" s="572"/>
      <c r="AC186" s="566"/>
      <c r="AD186" s="571"/>
      <c r="AE186" s="572"/>
      <c r="AF186" s="566"/>
      <c r="AG186" s="571"/>
      <c r="AH186" s="572"/>
      <c r="AI186" s="566"/>
      <c r="AJ186" s="571"/>
      <c r="AK186" s="572"/>
      <c r="AL186" s="566"/>
      <c r="AM186" s="571"/>
      <c r="AN186" s="572"/>
      <c r="AO186" s="566"/>
      <c r="AP186" s="38"/>
      <c r="AQ186" s="38"/>
      <c r="AR186" s="38"/>
      <c r="AS186" s="38"/>
      <c r="AT186" s="38"/>
      <c r="AU186" s="38"/>
      <c r="AV186" s="38"/>
      <c r="AW186" s="38"/>
      <c r="AX186" s="38"/>
      <c r="AY186" s="38"/>
      <c r="AZ186" s="38"/>
      <c r="BA186" s="38"/>
      <c r="BB186" s="38"/>
      <c r="BC186" s="38"/>
      <c r="BD186" s="38"/>
      <c r="BE186" s="38"/>
      <c r="BF186" s="38"/>
      <c r="BG186" s="38"/>
      <c r="BH186" s="38"/>
      <c r="BI186" s="38"/>
    </row>
    <row r="187" spans="1:61" ht="15.75" customHeight="1" thickBot="1">
      <c r="A187" s="36" t="str">
        <f t="shared" si="2"/>
        <v>ServiceAjustement M/O</v>
      </c>
      <c r="B187" s="41" t="s">
        <v>165</v>
      </c>
      <c r="C187" s="561"/>
      <c r="D187" s="562"/>
      <c r="E187" s="528"/>
      <c r="F187" s="561"/>
      <c r="G187" s="562"/>
      <c r="H187" s="528"/>
      <c r="I187" s="561"/>
      <c r="J187" s="562"/>
      <c r="K187" s="528"/>
      <c r="L187" s="561"/>
      <c r="M187" s="562"/>
      <c r="N187" s="528"/>
      <c r="O187" s="561"/>
      <c r="P187" s="562"/>
      <c r="Q187" s="528"/>
      <c r="R187" s="561"/>
      <c r="S187" s="562"/>
      <c r="T187" s="528"/>
      <c r="U187" s="561"/>
      <c r="V187" s="562"/>
      <c r="W187" s="528"/>
      <c r="X187" s="561"/>
      <c r="Y187" s="562"/>
      <c r="Z187" s="528"/>
      <c r="AA187" s="561"/>
      <c r="AB187" s="562"/>
      <c r="AC187" s="528"/>
      <c r="AD187" s="561"/>
      <c r="AE187" s="562"/>
      <c r="AF187" s="528"/>
      <c r="AG187" s="561"/>
      <c r="AH187" s="562"/>
      <c r="AI187" s="528"/>
      <c r="AJ187" s="561"/>
      <c r="AK187" s="562"/>
      <c r="AL187" s="528"/>
      <c r="AM187" s="561"/>
      <c r="AN187" s="562"/>
      <c r="AO187" s="528"/>
      <c r="AP187" s="38"/>
      <c r="AQ187" s="38"/>
      <c r="AR187" s="38"/>
      <c r="AS187" s="38"/>
      <c r="AT187" s="38"/>
      <c r="AU187" s="38"/>
      <c r="AV187" s="38"/>
      <c r="AW187" s="38"/>
      <c r="AX187" s="38"/>
      <c r="AY187" s="38"/>
      <c r="AZ187" s="38"/>
      <c r="BA187" s="38"/>
      <c r="BB187" s="38"/>
      <c r="BC187" s="38"/>
      <c r="BD187" s="38"/>
      <c r="BE187" s="38"/>
      <c r="BF187" s="38"/>
      <c r="BG187" s="38"/>
      <c r="BH187" s="38"/>
      <c r="BI187" s="38"/>
    </row>
    <row r="188" spans="1:61" ht="15.75" customHeight="1" thickTop="1">
      <c r="A188" s="36" t="str">
        <f t="shared" si="2"/>
        <v>ServiceSous-total M/O</v>
      </c>
      <c r="B188" s="46" t="s">
        <v>166</v>
      </c>
      <c r="C188" s="573"/>
      <c r="D188" s="574"/>
      <c r="E188" s="575"/>
      <c r="F188" s="573"/>
      <c r="G188" s="574"/>
      <c r="H188" s="575"/>
      <c r="I188" s="573"/>
      <c r="J188" s="574"/>
      <c r="K188" s="575"/>
      <c r="L188" s="573"/>
      <c r="M188" s="574"/>
      <c r="N188" s="575"/>
      <c r="O188" s="573"/>
      <c r="P188" s="574"/>
      <c r="Q188" s="575"/>
      <c r="R188" s="573"/>
      <c r="S188" s="574"/>
      <c r="T188" s="575"/>
      <c r="U188" s="573"/>
      <c r="V188" s="574"/>
      <c r="W188" s="855"/>
      <c r="X188" s="573"/>
      <c r="Y188" s="574"/>
      <c r="Z188" s="855"/>
      <c r="AA188" s="573"/>
      <c r="AB188" s="574"/>
      <c r="AC188" s="855"/>
      <c r="AD188" s="573"/>
      <c r="AE188" s="574"/>
      <c r="AF188" s="855"/>
      <c r="AG188" s="573"/>
      <c r="AH188" s="574"/>
      <c r="AI188" s="575"/>
      <c r="AJ188" s="573"/>
      <c r="AK188" s="574"/>
      <c r="AL188" s="575"/>
      <c r="AM188" s="573"/>
      <c r="AN188" s="574"/>
      <c r="AO188" s="575"/>
      <c r="AP188" s="38"/>
      <c r="AQ188" s="38"/>
      <c r="AR188" s="38"/>
      <c r="AS188" s="38"/>
      <c r="AT188" s="38"/>
      <c r="AU188" s="38"/>
      <c r="AV188" s="38"/>
      <c r="AW188" s="38"/>
      <c r="AX188" s="38"/>
      <c r="AY188" s="38"/>
      <c r="AZ188" s="38"/>
      <c r="BA188" s="38"/>
      <c r="BB188" s="38"/>
      <c r="BC188" s="38"/>
      <c r="BD188" s="38"/>
      <c r="BE188" s="38"/>
      <c r="BF188" s="38"/>
      <c r="BG188" s="38"/>
      <c r="BH188" s="38"/>
      <c r="BI188" s="38"/>
    </row>
    <row r="189" spans="1:61" ht="15.75" customHeight="1">
      <c r="A189" s="36" t="str">
        <f t="shared" si="2"/>
        <v>Service% protit / ventes</v>
      </c>
      <c r="B189" s="43" t="s">
        <v>167</v>
      </c>
      <c r="C189" s="576"/>
      <c r="D189" s="577"/>
      <c r="E189" s="578"/>
      <c r="F189" s="576"/>
      <c r="G189" s="577"/>
      <c r="H189" s="578"/>
      <c r="I189" s="576"/>
      <c r="J189" s="577"/>
      <c r="K189" s="578"/>
      <c r="L189" s="576"/>
      <c r="M189" s="577"/>
      <c r="N189" s="578"/>
      <c r="O189" s="576"/>
      <c r="P189" s="577"/>
      <c r="Q189" s="578"/>
      <c r="R189" s="576"/>
      <c r="S189" s="577"/>
      <c r="T189" s="578"/>
      <c r="U189" s="576"/>
      <c r="V189" s="577"/>
      <c r="W189" s="578"/>
      <c r="X189" s="576"/>
      <c r="Y189" s="577"/>
      <c r="Z189" s="578"/>
      <c r="AA189" s="576"/>
      <c r="AB189" s="577"/>
      <c r="AC189" s="578"/>
      <c r="AD189" s="576"/>
      <c r="AE189" s="577"/>
      <c r="AF189" s="578"/>
      <c r="AG189" s="576"/>
      <c r="AH189" s="577"/>
      <c r="AI189" s="578"/>
      <c r="AJ189" s="576"/>
      <c r="AK189" s="577"/>
      <c r="AL189" s="578"/>
      <c r="AM189" s="576"/>
      <c r="AN189" s="577"/>
      <c r="AO189" s="578"/>
      <c r="AP189" s="38"/>
      <c r="AQ189" s="38"/>
      <c r="AR189" s="38"/>
      <c r="AS189" s="38"/>
      <c r="AT189" s="38"/>
      <c r="AU189" s="38"/>
      <c r="AV189" s="38"/>
      <c r="AW189" s="38"/>
      <c r="AX189" s="38"/>
      <c r="AY189" s="38"/>
      <c r="AZ189" s="38"/>
      <c r="BA189" s="38"/>
      <c r="BB189" s="38"/>
      <c r="BC189" s="38"/>
      <c r="BD189" s="38"/>
      <c r="BE189" s="38"/>
      <c r="BF189" s="38"/>
      <c r="BG189" s="38"/>
      <c r="BH189" s="38"/>
      <c r="BI189" s="38"/>
    </row>
    <row r="190" spans="1:61" ht="15.75" customHeight="1">
      <c r="A190" s="36" t="str">
        <f t="shared" si="2"/>
        <v>Service</v>
      </c>
      <c r="B190" s="42"/>
      <c r="C190" s="560"/>
      <c r="D190" s="527"/>
      <c r="E190" s="804"/>
      <c r="F190" s="560"/>
      <c r="G190" s="527"/>
      <c r="H190" s="804"/>
      <c r="I190" s="560"/>
      <c r="J190" s="527"/>
      <c r="K190" s="804"/>
      <c r="L190" s="560"/>
      <c r="M190" s="527"/>
      <c r="N190" s="804"/>
      <c r="O190" s="560"/>
      <c r="P190" s="527"/>
      <c r="Q190" s="804"/>
      <c r="R190" s="560"/>
      <c r="S190" s="527"/>
      <c r="T190" s="804"/>
      <c r="U190" s="560"/>
      <c r="V190" s="527"/>
      <c r="W190" s="804"/>
      <c r="X190" s="560"/>
      <c r="Y190" s="527"/>
      <c r="Z190" s="804"/>
      <c r="AA190" s="560"/>
      <c r="AB190" s="527"/>
      <c r="AC190" s="804"/>
      <c r="AD190" s="560"/>
      <c r="AE190" s="527"/>
      <c r="AF190" s="804"/>
      <c r="AG190" s="560"/>
      <c r="AH190" s="527"/>
      <c r="AI190" s="804"/>
      <c r="AJ190" s="560"/>
      <c r="AK190" s="527"/>
      <c r="AL190" s="804"/>
      <c r="AM190" s="560"/>
      <c r="AN190" s="527"/>
      <c r="AO190" s="804"/>
      <c r="AP190" s="38"/>
      <c r="AQ190" s="38"/>
      <c r="AR190" s="38"/>
      <c r="AS190" s="38"/>
      <c r="AT190" s="38"/>
      <c r="AU190" s="38"/>
      <c r="AV190" s="38"/>
      <c r="AW190" s="38"/>
      <c r="AX190" s="38"/>
      <c r="AY190" s="38"/>
      <c r="AZ190" s="38"/>
      <c r="BA190" s="38"/>
      <c r="BB190" s="38"/>
      <c r="BC190" s="38"/>
      <c r="BD190" s="38"/>
      <c r="BE190" s="38"/>
      <c r="BF190" s="38"/>
      <c r="BG190" s="38"/>
      <c r="BH190" s="38"/>
      <c r="BI190" s="38"/>
    </row>
    <row r="191" spans="1:61" ht="15.75" customHeight="1">
      <c r="A191" s="36" t="str">
        <f t="shared" si="2"/>
        <v>ServiceSous-traitement</v>
      </c>
      <c r="B191" s="41" t="s">
        <v>168</v>
      </c>
      <c r="C191" s="561"/>
      <c r="D191" s="579"/>
      <c r="E191" s="528"/>
      <c r="F191" s="561"/>
      <c r="G191" s="579"/>
      <c r="H191" s="528"/>
      <c r="I191" s="561"/>
      <c r="J191" s="579"/>
      <c r="K191" s="528"/>
      <c r="L191" s="561"/>
      <c r="M191" s="579"/>
      <c r="N191" s="528"/>
      <c r="O191" s="561"/>
      <c r="P191" s="579"/>
      <c r="Q191" s="528"/>
      <c r="R191" s="561"/>
      <c r="S191" s="579"/>
      <c r="T191" s="528"/>
      <c r="U191" s="561"/>
      <c r="V191" s="579"/>
      <c r="W191" s="528"/>
      <c r="X191" s="561"/>
      <c r="Y191" s="579"/>
      <c r="Z191" s="528"/>
      <c r="AA191" s="561"/>
      <c r="AB191" s="579"/>
      <c r="AC191" s="528"/>
      <c r="AD191" s="561"/>
      <c r="AE191" s="579"/>
      <c r="AF191" s="528"/>
      <c r="AG191" s="561"/>
      <c r="AH191" s="579"/>
      <c r="AI191" s="528"/>
      <c r="AJ191" s="561"/>
      <c r="AK191" s="579"/>
      <c r="AL191" s="528"/>
      <c r="AM191" s="561"/>
      <c r="AN191" s="579"/>
      <c r="AO191" s="528"/>
      <c r="AP191" s="38"/>
      <c r="AQ191" s="38"/>
      <c r="AR191" s="38"/>
      <c r="AS191" s="38"/>
      <c r="AT191" s="38"/>
      <c r="AU191" s="38"/>
      <c r="AV191" s="38"/>
      <c r="AW191" s="38"/>
      <c r="AX191" s="38"/>
      <c r="AY191" s="38"/>
      <c r="AZ191" s="38"/>
      <c r="BA191" s="38"/>
      <c r="BB191" s="38"/>
      <c r="BC191" s="38"/>
      <c r="BD191" s="38"/>
      <c r="BE191" s="38"/>
      <c r="BF191" s="38"/>
      <c r="BG191" s="38"/>
      <c r="BH191" s="38"/>
      <c r="BI191" s="38"/>
    </row>
    <row r="192" spans="1:61" ht="15.75" customHeight="1">
      <c r="A192" s="36" t="str">
        <f t="shared" si="2"/>
        <v>Service% profit / ventes</v>
      </c>
      <c r="B192" s="41" t="s">
        <v>161</v>
      </c>
      <c r="C192" s="560"/>
      <c r="D192" s="567"/>
      <c r="E192" s="563"/>
      <c r="F192" s="560"/>
      <c r="G192" s="567"/>
      <c r="H192" s="563"/>
      <c r="I192" s="560"/>
      <c r="J192" s="567"/>
      <c r="K192" s="563"/>
      <c r="L192" s="560"/>
      <c r="M192" s="567"/>
      <c r="N192" s="563"/>
      <c r="O192" s="560"/>
      <c r="P192" s="567"/>
      <c r="Q192" s="563"/>
      <c r="R192" s="560"/>
      <c r="S192" s="567"/>
      <c r="T192" s="563"/>
      <c r="U192" s="560"/>
      <c r="V192" s="567"/>
      <c r="W192" s="563"/>
      <c r="X192" s="560"/>
      <c r="Y192" s="567"/>
      <c r="Z192" s="563"/>
      <c r="AA192" s="560"/>
      <c r="AB192" s="567"/>
      <c r="AC192" s="563"/>
      <c r="AD192" s="560"/>
      <c r="AE192" s="567"/>
      <c r="AF192" s="563"/>
      <c r="AG192" s="560"/>
      <c r="AH192" s="567"/>
      <c r="AI192" s="563"/>
      <c r="AJ192" s="560"/>
      <c r="AK192" s="567"/>
      <c r="AL192" s="563"/>
      <c r="AM192" s="560"/>
      <c r="AN192" s="567"/>
      <c r="AO192" s="563"/>
      <c r="AP192" s="38"/>
      <c r="AQ192" s="38"/>
      <c r="AR192" s="38"/>
      <c r="AS192" s="38"/>
      <c r="AT192" s="38"/>
      <c r="AU192" s="38"/>
      <c r="AV192" s="38"/>
      <c r="AW192" s="38"/>
      <c r="AX192" s="38"/>
      <c r="AY192" s="38"/>
      <c r="AZ192" s="38"/>
      <c r="BA192" s="38"/>
      <c r="BB192" s="38"/>
      <c r="BC192" s="38"/>
      <c r="BD192" s="38"/>
      <c r="BE192" s="38"/>
      <c r="BF192" s="38"/>
      <c r="BG192" s="38"/>
      <c r="BH192" s="38"/>
      <c r="BI192" s="38"/>
    </row>
    <row r="193" spans="1:61" ht="15.75" customHeight="1">
      <c r="A193" s="36" t="str">
        <f t="shared" si="2"/>
        <v>Service</v>
      </c>
      <c r="B193" s="41"/>
      <c r="C193" s="560"/>
      <c r="D193" s="567"/>
      <c r="E193" s="563"/>
      <c r="F193" s="560"/>
      <c r="G193" s="567"/>
      <c r="H193" s="563"/>
      <c r="I193" s="560"/>
      <c r="J193" s="567"/>
      <c r="K193" s="563"/>
      <c r="L193" s="560"/>
      <c r="M193" s="567"/>
      <c r="N193" s="563"/>
      <c r="O193" s="560"/>
      <c r="P193" s="567"/>
      <c r="Q193" s="563"/>
      <c r="R193" s="560"/>
      <c r="S193" s="567"/>
      <c r="T193" s="563"/>
      <c r="U193" s="560"/>
      <c r="V193" s="567"/>
      <c r="W193" s="563"/>
      <c r="X193" s="560"/>
      <c r="Y193" s="567"/>
      <c r="Z193" s="563"/>
      <c r="AA193" s="560"/>
      <c r="AB193" s="567"/>
      <c r="AC193" s="563"/>
      <c r="AD193" s="560"/>
      <c r="AE193" s="567"/>
      <c r="AF193" s="563"/>
      <c r="AG193" s="560"/>
      <c r="AH193" s="567"/>
      <c r="AI193" s="563"/>
      <c r="AJ193" s="560"/>
      <c r="AK193" s="567"/>
      <c r="AL193" s="563"/>
      <c r="AM193" s="560"/>
      <c r="AN193" s="567"/>
      <c r="AO193" s="563"/>
      <c r="AP193" s="38"/>
      <c r="AQ193" s="38"/>
      <c r="AR193" s="38"/>
      <c r="AS193" s="38"/>
      <c r="AT193" s="38"/>
      <c r="AU193" s="38"/>
      <c r="AV193" s="38"/>
      <c r="AW193" s="38"/>
      <c r="AX193" s="38"/>
      <c r="AY193" s="38"/>
      <c r="AZ193" s="38"/>
      <c r="BA193" s="38"/>
      <c r="BB193" s="38"/>
      <c r="BC193" s="38"/>
      <c r="BD193" s="38"/>
      <c r="BE193" s="38"/>
      <c r="BF193" s="38"/>
      <c r="BG193" s="38"/>
      <c r="BH193" s="38"/>
      <c r="BI193" s="38"/>
    </row>
    <row r="194" spans="1:61" ht="15.75" customHeight="1">
      <c r="A194" s="36" t="str">
        <f t="shared" si="2"/>
        <v>ServiceM.O. Recond. MCPA</v>
      </c>
      <c r="B194" s="39" t="s">
        <v>169</v>
      </c>
      <c r="C194" s="799"/>
      <c r="D194" s="874"/>
      <c r="E194" s="779"/>
      <c r="F194" s="799"/>
      <c r="G194" s="874"/>
      <c r="H194" s="779"/>
      <c r="I194" s="799"/>
      <c r="J194" s="874"/>
      <c r="K194" s="779"/>
      <c r="L194" s="799"/>
      <c r="M194" s="874"/>
      <c r="N194" s="779"/>
      <c r="O194" s="799"/>
      <c r="P194" s="874"/>
      <c r="Q194" s="779"/>
      <c r="R194" s="875"/>
      <c r="S194" s="874"/>
      <c r="T194" s="779"/>
      <c r="U194" s="875"/>
      <c r="V194" s="874"/>
      <c r="W194" s="779"/>
      <c r="X194" s="875"/>
      <c r="Y194" s="874"/>
      <c r="Z194" s="779"/>
      <c r="AA194" s="875"/>
      <c r="AB194" s="874"/>
      <c r="AC194" s="779"/>
      <c r="AD194" s="875"/>
      <c r="AE194" s="874"/>
      <c r="AF194" s="779"/>
      <c r="AG194" s="799"/>
      <c r="AH194" s="874"/>
      <c r="AI194" s="779"/>
      <c r="AJ194" s="799"/>
      <c r="AK194" s="874"/>
      <c r="AL194" s="779"/>
      <c r="AM194" s="799"/>
      <c r="AN194" s="874"/>
      <c r="AO194" s="779"/>
      <c r="AP194" s="38"/>
      <c r="AQ194" s="38"/>
      <c r="AR194" s="38"/>
      <c r="AS194" s="38"/>
      <c r="AT194" s="38"/>
      <c r="AU194" s="38"/>
      <c r="AV194" s="38"/>
      <c r="AW194" s="38"/>
      <c r="AX194" s="38"/>
      <c r="AY194" s="38"/>
      <c r="AZ194" s="38"/>
      <c r="BA194" s="38"/>
      <c r="BB194" s="38"/>
      <c r="BC194" s="38"/>
      <c r="BD194" s="38"/>
      <c r="BE194" s="38"/>
      <c r="BF194" s="38"/>
      <c r="BG194" s="38"/>
      <c r="BH194" s="38"/>
      <c r="BI194" s="38"/>
    </row>
    <row r="195" spans="1:61" ht="15.75" customHeight="1">
      <c r="A195" s="36" t="str">
        <f t="shared" si="2"/>
        <v>Service% profit / ventes</v>
      </c>
      <c r="B195" s="40" t="s">
        <v>161</v>
      </c>
      <c r="C195" s="564"/>
      <c r="D195" s="580"/>
      <c r="E195" s="566"/>
      <c r="F195" s="564"/>
      <c r="G195" s="580"/>
      <c r="H195" s="566"/>
      <c r="I195" s="564"/>
      <c r="J195" s="580"/>
      <c r="K195" s="566"/>
      <c r="L195" s="564"/>
      <c r="M195" s="580"/>
      <c r="N195" s="566"/>
      <c r="O195" s="564"/>
      <c r="P195" s="580"/>
      <c r="Q195" s="566"/>
      <c r="R195" s="564"/>
      <c r="S195" s="580"/>
      <c r="T195" s="566"/>
      <c r="U195" s="564"/>
      <c r="V195" s="580"/>
      <c r="W195" s="566"/>
      <c r="X195" s="564"/>
      <c r="Y195" s="580"/>
      <c r="Z195" s="566"/>
      <c r="AA195" s="564"/>
      <c r="AB195" s="580"/>
      <c r="AC195" s="566"/>
      <c r="AD195" s="564"/>
      <c r="AE195" s="580"/>
      <c r="AF195" s="566"/>
      <c r="AG195" s="564"/>
      <c r="AH195" s="580"/>
      <c r="AI195" s="566"/>
      <c r="AJ195" s="564"/>
      <c r="AK195" s="580"/>
      <c r="AL195" s="566"/>
      <c r="AM195" s="564"/>
      <c r="AN195" s="580"/>
      <c r="AO195" s="566"/>
      <c r="AP195" s="38"/>
      <c r="AQ195" s="38"/>
      <c r="AR195" s="38"/>
      <c r="AS195" s="38"/>
      <c r="AT195" s="38"/>
      <c r="AU195" s="38"/>
      <c r="AV195" s="38"/>
      <c r="AW195" s="38"/>
      <c r="AX195" s="38"/>
      <c r="AY195" s="38"/>
      <c r="AZ195" s="38"/>
      <c r="BA195" s="38"/>
      <c r="BB195" s="38"/>
      <c r="BC195" s="38"/>
      <c r="BD195" s="38"/>
      <c r="BE195" s="38"/>
      <c r="BF195" s="38"/>
      <c r="BG195" s="38"/>
      <c r="BH195" s="38"/>
      <c r="BI195" s="38"/>
    </row>
    <row r="196" spans="1:61" ht="15.75" customHeight="1" thickBot="1">
      <c r="A196" s="36" t="str">
        <f t="shared" si="2"/>
        <v>Service</v>
      </c>
      <c r="B196" s="42"/>
      <c r="C196" s="810"/>
      <c r="D196" s="811"/>
      <c r="E196" s="812"/>
      <c r="F196" s="810"/>
      <c r="G196" s="811"/>
      <c r="H196" s="812"/>
      <c r="I196" s="810"/>
      <c r="J196" s="811"/>
      <c r="K196" s="812"/>
      <c r="L196" s="810"/>
      <c r="M196" s="811"/>
      <c r="N196" s="812"/>
      <c r="O196" s="810"/>
      <c r="P196" s="811"/>
      <c r="Q196" s="812"/>
      <c r="R196" s="810"/>
      <c r="S196" s="811"/>
      <c r="T196" s="812"/>
      <c r="U196" s="810"/>
      <c r="V196" s="811"/>
      <c r="W196" s="818"/>
      <c r="X196" s="810"/>
      <c r="Y196" s="811"/>
      <c r="Z196" s="818"/>
      <c r="AA196" s="810"/>
      <c r="AB196" s="811"/>
      <c r="AC196" s="818"/>
      <c r="AD196" s="810"/>
      <c r="AE196" s="811"/>
      <c r="AF196" s="818"/>
      <c r="AG196" s="810"/>
      <c r="AH196" s="811"/>
      <c r="AI196" s="812"/>
      <c r="AJ196" s="810"/>
      <c r="AK196" s="811"/>
      <c r="AL196" s="812"/>
      <c r="AM196" s="810"/>
      <c r="AN196" s="811"/>
      <c r="AO196" s="812"/>
      <c r="AP196" s="38"/>
      <c r="AQ196" s="38"/>
      <c r="AR196" s="38"/>
      <c r="AS196" s="38"/>
      <c r="AT196" s="38"/>
      <c r="AU196" s="38"/>
      <c r="AV196" s="38"/>
      <c r="AW196" s="38"/>
      <c r="AX196" s="38"/>
      <c r="AY196" s="38"/>
      <c r="AZ196" s="38"/>
      <c r="BA196" s="38"/>
      <c r="BB196" s="38"/>
      <c r="BC196" s="38"/>
      <c r="BD196" s="38"/>
      <c r="BE196" s="38"/>
      <c r="BF196" s="38"/>
      <c r="BG196" s="38"/>
      <c r="BH196" s="38"/>
      <c r="BI196" s="38"/>
    </row>
    <row r="197" spans="1:61" ht="15.75" customHeight="1" thickTop="1">
      <c r="A197" s="36" t="str">
        <f t="shared" si="2"/>
        <v>ServiceTotal Mécanique</v>
      </c>
      <c r="B197" s="46" t="s">
        <v>170</v>
      </c>
      <c r="C197" s="516"/>
      <c r="D197" s="581"/>
      <c r="E197" s="518"/>
      <c r="F197" s="516"/>
      <c r="G197" s="581"/>
      <c r="H197" s="518"/>
      <c r="I197" s="516"/>
      <c r="J197" s="581"/>
      <c r="K197" s="518"/>
      <c r="L197" s="516"/>
      <c r="M197" s="581"/>
      <c r="N197" s="518"/>
      <c r="O197" s="516"/>
      <c r="P197" s="581"/>
      <c r="Q197" s="518"/>
      <c r="R197" s="516"/>
      <c r="S197" s="581"/>
      <c r="T197" s="518"/>
      <c r="U197" s="516"/>
      <c r="V197" s="581"/>
      <c r="W197" s="855"/>
      <c r="X197" s="516"/>
      <c r="Y197" s="581"/>
      <c r="Z197" s="855"/>
      <c r="AA197" s="516"/>
      <c r="AB197" s="581"/>
      <c r="AC197" s="855"/>
      <c r="AD197" s="516"/>
      <c r="AE197" s="581"/>
      <c r="AF197" s="855"/>
      <c r="AG197" s="516"/>
      <c r="AH197" s="581"/>
      <c r="AI197" s="518"/>
      <c r="AJ197" s="516"/>
      <c r="AK197" s="581"/>
      <c r="AL197" s="518"/>
      <c r="AM197" s="516"/>
      <c r="AN197" s="581"/>
      <c r="AO197" s="518"/>
      <c r="AP197" s="38"/>
      <c r="AQ197" s="38"/>
      <c r="AR197" s="38"/>
      <c r="AS197" s="38"/>
      <c r="AT197" s="38"/>
      <c r="AU197" s="38"/>
      <c r="AV197" s="38"/>
      <c r="AW197" s="38"/>
      <c r="AX197" s="38"/>
      <c r="AY197" s="38"/>
      <c r="AZ197" s="38"/>
      <c r="BA197" s="38"/>
      <c r="BB197" s="38"/>
      <c r="BC197" s="38"/>
      <c r="BD197" s="38"/>
      <c r="BE197" s="38"/>
      <c r="BF197" s="38"/>
      <c r="BG197" s="38"/>
      <c r="BH197" s="38"/>
      <c r="BI197" s="38"/>
    </row>
    <row r="198" spans="1:61" ht="15.75" customHeight="1" thickBot="1">
      <c r="A198" s="36" t="str">
        <f t="shared" si="2"/>
        <v>Service</v>
      </c>
      <c r="B198" s="47"/>
      <c r="C198" s="519"/>
      <c r="D198" s="520"/>
      <c r="E198" s="582"/>
      <c r="F198" s="519"/>
      <c r="G198" s="520"/>
      <c r="H198" s="582"/>
      <c r="I198" s="519"/>
      <c r="J198" s="520"/>
      <c r="K198" s="582"/>
      <c r="L198" s="519"/>
      <c r="M198" s="520"/>
      <c r="N198" s="582"/>
      <c r="O198" s="519"/>
      <c r="P198" s="520"/>
      <c r="Q198" s="582"/>
      <c r="R198" s="519"/>
      <c r="S198" s="520"/>
      <c r="T198" s="582"/>
      <c r="U198" s="519"/>
      <c r="V198" s="520"/>
      <c r="W198" s="876"/>
      <c r="X198" s="519"/>
      <c r="Y198" s="520"/>
      <c r="Z198" s="876"/>
      <c r="AA198" s="519"/>
      <c r="AB198" s="520"/>
      <c r="AC198" s="876"/>
      <c r="AD198" s="519"/>
      <c r="AE198" s="520"/>
      <c r="AF198" s="876"/>
      <c r="AG198" s="519"/>
      <c r="AH198" s="520"/>
      <c r="AI198" s="582"/>
      <c r="AJ198" s="519"/>
      <c r="AK198" s="520"/>
      <c r="AL198" s="582"/>
      <c r="AM198" s="519"/>
      <c r="AN198" s="520"/>
      <c r="AO198" s="582"/>
      <c r="AP198" s="38"/>
      <c r="AQ198" s="38"/>
      <c r="AR198" s="38"/>
      <c r="AS198" s="38"/>
      <c r="AT198" s="38"/>
      <c r="AU198" s="38"/>
      <c r="AV198" s="38"/>
      <c r="AW198" s="38"/>
      <c r="AX198" s="38"/>
      <c r="AY198" s="38"/>
      <c r="AZ198" s="38"/>
      <c r="BA198" s="38"/>
      <c r="BB198" s="38"/>
      <c r="BC198" s="38"/>
      <c r="BD198" s="38"/>
      <c r="BE198" s="38"/>
      <c r="BF198" s="38"/>
      <c r="BG198" s="38"/>
      <c r="BH198" s="38"/>
      <c r="BI198" s="38"/>
    </row>
    <row r="199" spans="1:61" ht="15.75" customHeight="1" thickTop="1">
      <c r="A199" s="36" t="str">
        <f t="shared" si="2"/>
        <v>Service</v>
      </c>
      <c r="B199" s="44"/>
      <c r="C199" s="522"/>
      <c r="D199" s="523"/>
      <c r="E199" s="583"/>
      <c r="F199" s="522"/>
      <c r="G199" s="523"/>
      <c r="H199" s="583"/>
      <c r="I199" s="522"/>
      <c r="J199" s="523"/>
      <c r="K199" s="583"/>
      <c r="L199" s="522"/>
      <c r="M199" s="523"/>
      <c r="N199" s="583"/>
      <c r="O199" s="522"/>
      <c r="P199" s="523"/>
      <c r="Q199" s="583"/>
      <c r="R199" s="522"/>
      <c r="S199" s="523"/>
      <c r="T199" s="583"/>
      <c r="U199" s="522"/>
      <c r="V199" s="523"/>
      <c r="W199" s="578"/>
      <c r="X199" s="522"/>
      <c r="Y199" s="523"/>
      <c r="Z199" s="578"/>
      <c r="AA199" s="522"/>
      <c r="AB199" s="523"/>
      <c r="AC199" s="578"/>
      <c r="AD199" s="522"/>
      <c r="AE199" s="523"/>
      <c r="AF199" s="578"/>
      <c r="AG199" s="522"/>
      <c r="AH199" s="523"/>
      <c r="AI199" s="583"/>
      <c r="AJ199" s="522"/>
      <c r="AK199" s="523"/>
      <c r="AL199" s="583"/>
      <c r="AM199" s="522"/>
      <c r="AN199" s="523"/>
      <c r="AO199" s="583"/>
      <c r="AP199" s="38"/>
      <c r="AQ199" s="38"/>
      <c r="AR199" s="38"/>
      <c r="AS199" s="38"/>
      <c r="AT199" s="38"/>
      <c r="AU199" s="38"/>
      <c r="AV199" s="38"/>
      <c r="AW199" s="38"/>
      <c r="AX199" s="38"/>
      <c r="AY199" s="38"/>
      <c r="AZ199" s="38"/>
      <c r="BA199" s="38"/>
      <c r="BB199" s="38"/>
      <c r="BC199" s="38"/>
      <c r="BD199" s="38"/>
      <c r="BE199" s="38"/>
      <c r="BF199" s="38"/>
      <c r="BG199" s="38"/>
      <c r="BH199" s="38"/>
      <c r="BI199" s="38"/>
    </row>
    <row r="200" spans="1:61" ht="15.75" customHeight="1">
      <c r="A200" s="36" t="str">
        <f t="shared" si="2"/>
        <v>ServiceDEPENSES</v>
      </c>
      <c r="B200" s="49" t="s">
        <v>106</v>
      </c>
      <c r="C200" s="507"/>
      <c r="D200" s="514"/>
      <c r="E200" s="508"/>
      <c r="F200" s="507"/>
      <c r="G200" s="514"/>
      <c r="H200" s="508"/>
      <c r="I200" s="507"/>
      <c r="J200" s="514"/>
      <c r="K200" s="508"/>
      <c r="L200" s="507"/>
      <c r="M200" s="514"/>
      <c r="N200" s="508"/>
      <c r="O200" s="507"/>
      <c r="P200" s="514"/>
      <c r="Q200" s="508"/>
      <c r="R200" s="507"/>
      <c r="S200" s="514"/>
      <c r="T200" s="508"/>
      <c r="U200" s="507"/>
      <c r="V200" s="514"/>
      <c r="W200" s="508"/>
      <c r="X200" s="507"/>
      <c r="Y200" s="514"/>
      <c r="Z200" s="508"/>
      <c r="AA200" s="507"/>
      <c r="AB200" s="514"/>
      <c r="AC200" s="508"/>
      <c r="AD200" s="507"/>
      <c r="AE200" s="514"/>
      <c r="AF200" s="508"/>
      <c r="AG200" s="507"/>
      <c r="AH200" s="514"/>
      <c r="AI200" s="508"/>
      <c r="AJ200" s="507"/>
      <c r="AK200" s="514"/>
      <c r="AL200" s="508"/>
      <c r="AM200" s="507"/>
      <c r="AN200" s="514"/>
      <c r="AO200" s="508"/>
      <c r="AP200" s="38"/>
      <c r="AQ200" s="38"/>
      <c r="AR200" s="38"/>
      <c r="AS200" s="38"/>
      <c r="AT200" s="38"/>
      <c r="AU200" s="38"/>
      <c r="AV200" s="38"/>
      <c r="AW200" s="38"/>
      <c r="AX200" s="38"/>
      <c r="AY200" s="38"/>
      <c r="AZ200" s="38"/>
      <c r="BA200" s="38"/>
      <c r="BB200" s="38"/>
      <c r="BC200" s="38"/>
      <c r="BD200" s="38"/>
      <c r="BE200" s="38"/>
      <c r="BF200" s="38"/>
      <c r="BG200" s="38"/>
      <c r="BH200" s="38"/>
      <c r="BI200" s="38"/>
    </row>
    <row r="201" spans="1:61" ht="15.75" customHeight="1">
      <c r="A201" s="36" t="str">
        <f t="shared" si="2"/>
        <v>ServiceSalaires cadres</v>
      </c>
      <c r="B201" s="51" t="s">
        <v>116</v>
      </c>
      <c r="C201" s="507"/>
      <c r="D201" s="514"/>
      <c r="E201" s="528"/>
      <c r="F201" s="507"/>
      <c r="G201" s="514"/>
      <c r="H201" s="528"/>
      <c r="I201" s="507"/>
      <c r="J201" s="514"/>
      <c r="K201" s="528"/>
      <c r="L201" s="507"/>
      <c r="M201" s="514"/>
      <c r="N201" s="528"/>
      <c r="O201" s="507"/>
      <c r="P201" s="514"/>
      <c r="Q201" s="528"/>
      <c r="R201" s="507"/>
      <c r="S201" s="514"/>
      <c r="T201" s="528"/>
      <c r="U201" s="507"/>
      <c r="V201" s="514"/>
      <c r="W201" s="528"/>
      <c r="X201" s="507"/>
      <c r="Y201" s="514"/>
      <c r="Z201" s="528"/>
      <c r="AA201" s="507"/>
      <c r="AB201" s="514"/>
      <c r="AC201" s="528"/>
      <c r="AD201" s="507"/>
      <c r="AE201" s="514"/>
      <c r="AF201" s="528"/>
      <c r="AG201" s="507"/>
      <c r="AH201" s="514"/>
      <c r="AI201" s="528"/>
      <c r="AJ201" s="507"/>
      <c r="AK201" s="514"/>
      <c r="AL201" s="528"/>
      <c r="AM201" s="507"/>
      <c r="AN201" s="514"/>
      <c r="AO201" s="857"/>
      <c r="AP201" s="38"/>
      <c r="AQ201" s="38"/>
      <c r="AR201" s="38"/>
      <c r="AS201" s="38"/>
      <c r="AT201" s="38"/>
      <c r="AU201" s="38"/>
      <c r="AV201" s="38"/>
      <c r="AW201" s="38"/>
      <c r="AX201" s="38"/>
      <c r="AY201" s="38"/>
      <c r="AZ201" s="38"/>
      <c r="BA201" s="38"/>
      <c r="BB201" s="38"/>
      <c r="BC201" s="38"/>
      <c r="BD201" s="38"/>
      <c r="BE201" s="38"/>
      <c r="BF201" s="38"/>
      <c r="BG201" s="38"/>
      <c r="BH201" s="38"/>
      <c r="BI201" s="38"/>
    </row>
    <row r="202" spans="1:61" ht="15.75" customHeight="1">
      <c r="A202" s="36" t="str">
        <f t="shared" si="2"/>
        <v>ServiceSalaires commis</v>
      </c>
      <c r="B202" s="52" t="s">
        <v>117</v>
      </c>
      <c r="C202" s="507"/>
      <c r="D202" s="514"/>
      <c r="E202" s="528"/>
      <c r="F202" s="507"/>
      <c r="G202" s="514"/>
      <c r="H202" s="528"/>
      <c r="I202" s="507"/>
      <c r="J202" s="514"/>
      <c r="K202" s="528"/>
      <c r="L202" s="507"/>
      <c r="M202" s="514"/>
      <c r="N202" s="528"/>
      <c r="O202" s="507"/>
      <c r="P202" s="514"/>
      <c r="Q202" s="528"/>
      <c r="R202" s="507"/>
      <c r="S202" s="514"/>
      <c r="T202" s="528"/>
      <c r="U202" s="507"/>
      <c r="V202" s="514"/>
      <c r="W202" s="528"/>
      <c r="X202" s="507"/>
      <c r="Y202" s="514"/>
      <c r="Z202" s="528"/>
      <c r="AA202" s="507"/>
      <c r="AB202" s="514"/>
      <c r="AC202" s="528"/>
      <c r="AD202" s="507"/>
      <c r="AE202" s="514"/>
      <c r="AF202" s="528"/>
      <c r="AG202" s="507"/>
      <c r="AH202" s="514"/>
      <c r="AI202" s="528"/>
      <c r="AJ202" s="507"/>
      <c r="AK202" s="514"/>
      <c r="AL202" s="528"/>
      <c r="AM202" s="507"/>
      <c r="AN202" s="514"/>
      <c r="AO202" s="857"/>
      <c r="AP202" s="38"/>
      <c r="AQ202" s="38"/>
      <c r="AR202" s="38"/>
      <c r="AS202" s="38"/>
      <c r="AT202" s="38"/>
      <c r="AU202" s="38"/>
      <c r="AV202" s="38"/>
      <c r="AW202" s="38"/>
      <c r="AX202" s="38"/>
      <c r="AY202" s="38"/>
      <c r="AZ202" s="38"/>
      <c r="BA202" s="38"/>
      <c r="BB202" s="38"/>
      <c r="BC202" s="38"/>
      <c r="BD202" s="38"/>
      <c r="BE202" s="38"/>
      <c r="BF202" s="38"/>
      <c r="BG202" s="38"/>
      <c r="BH202" s="38"/>
      <c r="BI202" s="38"/>
    </row>
    <row r="203" spans="1:61" ht="15.75" customHeight="1">
      <c r="A203" s="36" t="str">
        <f t="shared" si="2"/>
        <v>ServiceSalaires autres</v>
      </c>
      <c r="B203" s="51" t="s">
        <v>118</v>
      </c>
      <c r="C203" s="759"/>
      <c r="D203" s="777"/>
      <c r="E203" s="779"/>
      <c r="F203" s="759"/>
      <c r="G203" s="777"/>
      <c r="H203" s="779"/>
      <c r="I203" s="759"/>
      <c r="J203" s="777"/>
      <c r="K203" s="779"/>
      <c r="L203" s="759"/>
      <c r="M203" s="777"/>
      <c r="N203" s="779"/>
      <c r="O203" s="759"/>
      <c r="P203" s="777"/>
      <c r="Q203" s="779"/>
      <c r="R203" s="759"/>
      <c r="S203" s="777"/>
      <c r="T203" s="779"/>
      <c r="U203" s="759"/>
      <c r="V203" s="777"/>
      <c r="W203" s="779"/>
      <c r="X203" s="759"/>
      <c r="Y203" s="777"/>
      <c r="Z203" s="779"/>
      <c r="AA203" s="759"/>
      <c r="AB203" s="777"/>
      <c r="AC203" s="779"/>
      <c r="AD203" s="759"/>
      <c r="AE203" s="777"/>
      <c r="AF203" s="779"/>
      <c r="AG203" s="759"/>
      <c r="AH203" s="777"/>
      <c r="AI203" s="779"/>
      <c r="AJ203" s="759"/>
      <c r="AK203" s="777"/>
      <c r="AL203" s="779"/>
      <c r="AM203" s="759"/>
      <c r="AN203" s="777"/>
      <c r="AO203" s="860"/>
      <c r="AP203" s="38"/>
      <c r="AQ203" s="38"/>
      <c r="AR203" s="38"/>
      <c r="AS203" s="38"/>
      <c r="AT203" s="38"/>
      <c r="AU203" s="38"/>
      <c r="AV203" s="38"/>
      <c r="AW203" s="38"/>
      <c r="AX203" s="38"/>
      <c r="AY203" s="38"/>
      <c r="AZ203" s="38"/>
      <c r="BA203" s="38"/>
      <c r="BB203" s="38"/>
      <c r="BC203" s="38"/>
      <c r="BD203" s="38"/>
      <c r="BE203" s="38"/>
      <c r="BF203" s="38"/>
      <c r="BG203" s="38"/>
      <c r="BH203" s="38"/>
      <c r="BI203" s="38"/>
    </row>
    <row r="204" spans="1:61" ht="15.75" customHeight="1">
      <c r="A204" s="36" t="str">
        <f t="shared" si="2"/>
        <v>ServiceSalaires spécialistes</v>
      </c>
      <c r="B204" s="51" t="s">
        <v>119</v>
      </c>
      <c r="C204" s="507"/>
      <c r="D204" s="514"/>
      <c r="E204" s="528"/>
      <c r="F204" s="507"/>
      <c r="G204" s="514"/>
      <c r="H204" s="528"/>
      <c r="I204" s="507"/>
      <c r="J204" s="514"/>
      <c r="K204" s="528"/>
      <c r="L204" s="507"/>
      <c r="M204" s="514"/>
      <c r="N204" s="528"/>
      <c r="O204" s="507"/>
      <c r="P204" s="514"/>
      <c r="Q204" s="528"/>
      <c r="R204" s="507"/>
      <c r="S204" s="514"/>
      <c r="T204" s="528"/>
      <c r="U204" s="507"/>
      <c r="V204" s="514"/>
      <c r="W204" s="528"/>
      <c r="X204" s="507"/>
      <c r="Y204" s="514"/>
      <c r="Z204" s="528"/>
      <c r="AA204" s="507"/>
      <c r="AB204" s="514"/>
      <c r="AC204" s="528"/>
      <c r="AD204" s="507"/>
      <c r="AE204" s="514"/>
      <c r="AF204" s="528"/>
      <c r="AG204" s="507"/>
      <c r="AH204" s="514"/>
      <c r="AI204" s="528"/>
      <c r="AJ204" s="507"/>
      <c r="AK204" s="514"/>
      <c r="AL204" s="528"/>
      <c r="AM204" s="507"/>
      <c r="AN204" s="514"/>
      <c r="AO204" s="857"/>
      <c r="AP204" s="38"/>
      <c r="AQ204" s="38"/>
      <c r="AR204" s="38"/>
      <c r="AS204" s="38"/>
      <c r="AT204" s="38"/>
      <c r="AU204" s="38"/>
      <c r="AV204" s="38"/>
      <c r="AW204" s="38"/>
      <c r="AX204" s="38"/>
      <c r="AY204" s="38"/>
      <c r="AZ204" s="38"/>
      <c r="BA204" s="38"/>
      <c r="BB204" s="38"/>
      <c r="BC204" s="38"/>
      <c r="BD204" s="38"/>
      <c r="BE204" s="38"/>
      <c r="BF204" s="38"/>
      <c r="BG204" s="38"/>
      <c r="BH204" s="38"/>
      <c r="BI204" s="38"/>
    </row>
    <row r="205" spans="1:61" ht="20.25" customHeight="1">
      <c r="A205" s="36" t="str">
        <f t="shared" si="2"/>
        <v>Service[...]</v>
      </c>
      <c r="B205" s="41" t="s">
        <v>55</v>
      </c>
      <c r="C205" s="507"/>
      <c r="D205" s="514"/>
      <c r="E205" s="528"/>
      <c r="F205" s="507"/>
      <c r="G205" s="514"/>
      <c r="H205" s="528"/>
      <c r="I205" s="507"/>
      <c r="J205" s="514"/>
      <c r="K205" s="528"/>
      <c r="L205" s="507"/>
      <c r="M205" s="514"/>
      <c r="N205" s="528"/>
      <c r="O205" s="507"/>
      <c r="P205" s="514"/>
      <c r="Q205" s="528"/>
      <c r="R205" s="507"/>
      <c r="S205" s="514"/>
      <c r="T205" s="528"/>
      <c r="U205" s="507"/>
      <c r="V205" s="514"/>
      <c r="W205" s="528"/>
      <c r="X205" s="507"/>
      <c r="Y205" s="514"/>
      <c r="Z205" s="528"/>
      <c r="AA205" s="507"/>
      <c r="AB205" s="514"/>
      <c r="AC205" s="528"/>
      <c r="AD205" s="507"/>
      <c r="AE205" s="514"/>
      <c r="AF205" s="528"/>
      <c r="AG205" s="507"/>
      <c r="AH205" s="514"/>
      <c r="AI205" s="528"/>
      <c r="AJ205" s="507"/>
      <c r="AK205" s="514"/>
      <c r="AL205" s="528"/>
      <c r="AM205" s="507"/>
      <c r="AN205" s="514"/>
      <c r="AO205" s="857"/>
      <c r="AP205" s="38"/>
      <c r="AQ205" s="38"/>
      <c r="AR205" s="38"/>
      <c r="AS205" s="38"/>
      <c r="AT205" s="38"/>
      <c r="AU205" s="38"/>
      <c r="AV205" s="38"/>
      <c r="AW205" s="38"/>
      <c r="AX205" s="38"/>
      <c r="AY205" s="38"/>
      <c r="AZ205" s="38"/>
      <c r="BA205" s="38"/>
      <c r="BB205" s="38"/>
      <c r="BC205" s="38"/>
      <c r="BD205" s="38"/>
      <c r="BE205" s="38"/>
      <c r="BF205" s="38"/>
      <c r="BG205" s="38"/>
      <c r="BH205" s="38"/>
      <c r="BI205" s="38"/>
    </row>
    <row r="206" spans="1:61" ht="20.25" customHeight="1">
      <c r="A206" s="36" t="str">
        <f t="shared" si="2"/>
        <v>Service[...]</v>
      </c>
      <c r="B206" s="41" t="s">
        <v>55</v>
      </c>
      <c r="C206" s="507"/>
      <c r="D206" s="514"/>
      <c r="E206" s="528"/>
      <c r="F206" s="507"/>
      <c r="G206" s="514"/>
      <c r="H206" s="528"/>
      <c r="I206" s="507"/>
      <c r="J206" s="514"/>
      <c r="K206" s="528"/>
      <c r="L206" s="507"/>
      <c r="M206" s="514"/>
      <c r="N206" s="528"/>
      <c r="O206" s="507"/>
      <c r="P206" s="514"/>
      <c r="Q206" s="528"/>
      <c r="R206" s="507"/>
      <c r="S206" s="514"/>
      <c r="T206" s="528"/>
      <c r="U206" s="507"/>
      <c r="V206" s="514"/>
      <c r="W206" s="528"/>
      <c r="X206" s="507"/>
      <c r="Y206" s="514"/>
      <c r="Z206" s="528"/>
      <c r="AA206" s="507"/>
      <c r="AB206" s="514"/>
      <c r="AC206" s="528"/>
      <c r="AD206" s="507"/>
      <c r="AE206" s="514"/>
      <c r="AF206" s="528"/>
      <c r="AG206" s="507"/>
      <c r="AH206" s="514"/>
      <c r="AI206" s="528"/>
      <c r="AJ206" s="507"/>
      <c r="AK206" s="514"/>
      <c r="AL206" s="528"/>
      <c r="AM206" s="507"/>
      <c r="AN206" s="514"/>
      <c r="AO206" s="857"/>
      <c r="AP206" s="38"/>
      <c r="AQ206" s="38"/>
      <c r="AR206" s="38"/>
      <c r="AS206" s="38"/>
      <c r="AT206" s="38"/>
      <c r="AU206" s="38"/>
      <c r="AV206" s="38"/>
      <c r="AW206" s="38"/>
      <c r="AX206" s="38"/>
      <c r="AY206" s="38"/>
      <c r="AZ206" s="38"/>
      <c r="BA206" s="38"/>
      <c r="BB206" s="38"/>
      <c r="BC206" s="38"/>
      <c r="BD206" s="38"/>
      <c r="BE206" s="38"/>
      <c r="BF206" s="38"/>
      <c r="BG206" s="38"/>
      <c r="BH206" s="38"/>
      <c r="BI206" s="38"/>
    </row>
    <row r="207" spans="1:61" ht="20.25" customHeight="1">
      <c r="A207" s="36" t="str">
        <f t="shared" si="2"/>
        <v>Service[...]</v>
      </c>
      <c r="B207" s="41" t="s">
        <v>55</v>
      </c>
      <c r="C207" s="507"/>
      <c r="D207" s="514"/>
      <c r="E207" s="528"/>
      <c r="F207" s="507"/>
      <c r="G207" s="514"/>
      <c r="H207" s="528"/>
      <c r="I207" s="507"/>
      <c r="J207" s="514"/>
      <c r="K207" s="528"/>
      <c r="L207" s="507"/>
      <c r="M207" s="514"/>
      <c r="N207" s="528"/>
      <c r="O207" s="507"/>
      <c r="P207" s="514"/>
      <c r="Q207" s="528"/>
      <c r="R207" s="507"/>
      <c r="S207" s="514"/>
      <c r="T207" s="528"/>
      <c r="U207" s="507"/>
      <c r="V207" s="514"/>
      <c r="W207" s="528"/>
      <c r="X207" s="507"/>
      <c r="Y207" s="514"/>
      <c r="Z207" s="528"/>
      <c r="AA207" s="507"/>
      <c r="AB207" s="514"/>
      <c r="AC207" s="528"/>
      <c r="AD207" s="507"/>
      <c r="AE207" s="514"/>
      <c r="AF207" s="528"/>
      <c r="AG207" s="507"/>
      <c r="AH207" s="514"/>
      <c r="AI207" s="528"/>
      <c r="AJ207" s="507"/>
      <c r="AK207" s="514"/>
      <c r="AL207" s="528"/>
      <c r="AM207" s="507"/>
      <c r="AN207" s="514"/>
      <c r="AO207" s="857"/>
      <c r="AP207" s="38"/>
      <c r="AQ207" s="38"/>
      <c r="AR207" s="38"/>
      <c r="AS207" s="38"/>
      <c r="AT207" s="38"/>
      <c r="AU207" s="38"/>
      <c r="AV207" s="38"/>
      <c r="AW207" s="38"/>
      <c r="AX207" s="38"/>
      <c r="AY207" s="38"/>
      <c r="AZ207" s="38"/>
      <c r="BA207" s="38"/>
      <c r="BB207" s="38"/>
      <c r="BC207" s="38"/>
      <c r="BD207" s="38"/>
      <c r="BE207" s="38"/>
      <c r="BF207" s="38"/>
      <c r="BG207" s="38"/>
      <c r="BH207" s="38"/>
      <c r="BI207" s="38"/>
    </row>
    <row r="208" spans="1:61" ht="15.75" customHeight="1">
      <c r="A208" s="36" t="str">
        <f t="shared" si="2"/>
        <v>ServiceSalaires en absences</v>
      </c>
      <c r="B208" s="52" t="s">
        <v>120</v>
      </c>
      <c r="C208" s="507"/>
      <c r="D208" s="514"/>
      <c r="E208" s="528"/>
      <c r="F208" s="507"/>
      <c r="G208" s="514"/>
      <c r="H208" s="528"/>
      <c r="I208" s="507"/>
      <c r="J208" s="514"/>
      <c r="K208" s="528"/>
      <c r="L208" s="507"/>
      <c r="M208" s="514"/>
      <c r="N208" s="528"/>
      <c r="O208" s="507"/>
      <c r="P208" s="514"/>
      <c r="Q208" s="528"/>
      <c r="R208" s="507"/>
      <c r="S208" s="514"/>
      <c r="T208" s="528"/>
      <c r="U208" s="507"/>
      <c r="V208" s="514"/>
      <c r="W208" s="528"/>
      <c r="X208" s="507"/>
      <c r="Y208" s="514"/>
      <c r="Z208" s="528"/>
      <c r="AA208" s="507"/>
      <c r="AB208" s="514"/>
      <c r="AC208" s="528"/>
      <c r="AD208" s="507"/>
      <c r="AE208" s="514"/>
      <c r="AF208" s="528"/>
      <c r="AG208" s="507"/>
      <c r="AH208" s="514"/>
      <c r="AI208" s="528"/>
      <c r="AJ208" s="507"/>
      <c r="AK208" s="514"/>
      <c r="AL208" s="528"/>
      <c r="AM208" s="507"/>
      <c r="AN208" s="514"/>
      <c r="AO208" s="857"/>
      <c r="AP208" s="38"/>
      <c r="AQ208" s="38"/>
      <c r="AR208" s="38"/>
      <c r="AS208" s="38"/>
      <c r="AT208" s="38"/>
      <c r="AU208" s="38"/>
      <c r="AV208" s="38"/>
      <c r="AW208" s="38"/>
      <c r="AX208" s="38"/>
      <c r="AY208" s="38"/>
      <c r="AZ208" s="38"/>
      <c r="BA208" s="38"/>
      <c r="BB208" s="38"/>
      <c r="BC208" s="38"/>
      <c r="BD208" s="38"/>
      <c r="BE208" s="38"/>
      <c r="BF208" s="38"/>
      <c r="BG208" s="38"/>
      <c r="BH208" s="38"/>
      <c r="BI208" s="38"/>
    </row>
    <row r="209" spans="1:61" ht="15.75" customHeight="1">
      <c r="A209" s="36" t="str">
        <f t="shared" si="2"/>
        <v>ServiceDéduction à la source</v>
      </c>
      <c r="B209" s="51" t="s">
        <v>121</v>
      </c>
      <c r="C209" s="759"/>
      <c r="D209" s="777"/>
      <c r="E209" s="779"/>
      <c r="F209" s="759"/>
      <c r="G209" s="777"/>
      <c r="H209" s="779"/>
      <c r="I209" s="759"/>
      <c r="J209" s="777"/>
      <c r="K209" s="779"/>
      <c r="L209" s="759"/>
      <c r="M209" s="777"/>
      <c r="N209" s="779"/>
      <c r="O209" s="759"/>
      <c r="P209" s="777"/>
      <c r="Q209" s="779"/>
      <c r="R209" s="759"/>
      <c r="S209" s="777"/>
      <c r="T209" s="779"/>
      <c r="U209" s="759"/>
      <c r="V209" s="777"/>
      <c r="W209" s="779"/>
      <c r="X209" s="759"/>
      <c r="Y209" s="777"/>
      <c r="Z209" s="779"/>
      <c r="AA209" s="759"/>
      <c r="AB209" s="777"/>
      <c r="AC209" s="779"/>
      <c r="AD209" s="759"/>
      <c r="AE209" s="777"/>
      <c r="AF209" s="779"/>
      <c r="AG209" s="759"/>
      <c r="AH209" s="777"/>
      <c r="AI209" s="779"/>
      <c r="AJ209" s="759"/>
      <c r="AK209" s="777"/>
      <c r="AL209" s="779"/>
      <c r="AM209" s="759"/>
      <c r="AN209" s="777"/>
      <c r="AO209" s="860"/>
      <c r="AP209" s="38"/>
      <c r="AQ209" s="38"/>
      <c r="AR209" s="38"/>
      <c r="AS209" s="38"/>
      <c r="AT209" s="38"/>
      <c r="AU209" s="38"/>
      <c r="AV209" s="38"/>
      <c r="AW209" s="38"/>
      <c r="AX209" s="38"/>
      <c r="AY209" s="38"/>
      <c r="AZ209" s="38"/>
      <c r="BA209" s="38"/>
      <c r="BB209" s="38"/>
      <c r="BC209" s="38"/>
      <c r="BD209" s="38"/>
      <c r="BE209" s="38"/>
      <c r="BF209" s="38"/>
      <c r="BG209" s="38"/>
      <c r="BH209" s="38"/>
      <c r="BI209" s="38"/>
    </row>
    <row r="210" spans="1:61" ht="15.75" customHeight="1">
      <c r="A210" s="36" t="str">
        <f t="shared" si="2"/>
        <v>ServiceBénéfices marginaux</v>
      </c>
      <c r="B210" s="51" t="s">
        <v>122</v>
      </c>
      <c r="C210" s="507"/>
      <c r="D210" s="514"/>
      <c r="E210" s="528"/>
      <c r="F210" s="507"/>
      <c r="G210" s="514"/>
      <c r="H210" s="528"/>
      <c r="I210" s="507"/>
      <c r="J210" s="514"/>
      <c r="K210" s="528"/>
      <c r="L210" s="507"/>
      <c r="M210" s="514"/>
      <c r="N210" s="528"/>
      <c r="O210" s="507"/>
      <c r="P210" s="514"/>
      <c r="Q210" s="528"/>
      <c r="R210" s="507"/>
      <c r="S210" s="514"/>
      <c r="T210" s="528"/>
      <c r="U210" s="507"/>
      <c r="V210" s="514"/>
      <c r="W210" s="528"/>
      <c r="X210" s="507"/>
      <c r="Y210" s="514"/>
      <c r="Z210" s="528"/>
      <c r="AA210" s="507"/>
      <c r="AB210" s="514"/>
      <c r="AC210" s="528"/>
      <c r="AD210" s="507"/>
      <c r="AE210" s="514"/>
      <c r="AF210" s="528"/>
      <c r="AG210" s="507"/>
      <c r="AH210" s="514"/>
      <c r="AI210" s="528"/>
      <c r="AJ210" s="507"/>
      <c r="AK210" s="514"/>
      <c r="AL210" s="528"/>
      <c r="AM210" s="507"/>
      <c r="AN210" s="514"/>
      <c r="AO210" s="857"/>
      <c r="AP210" s="38"/>
      <c r="AQ210" s="38"/>
      <c r="AR210" s="38"/>
      <c r="AS210" s="38"/>
      <c r="AT210" s="38"/>
      <c r="AU210" s="38"/>
      <c r="AV210" s="38"/>
      <c r="AW210" s="38"/>
      <c r="AX210" s="38"/>
      <c r="AY210" s="38"/>
      <c r="AZ210" s="38"/>
      <c r="BA210" s="38"/>
      <c r="BB210" s="38"/>
      <c r="BC210" s="38"/>
      <c r="BD210" s="38"/>
      <c r="BE210" s="38"/>
      <c r="BF210" s="38"/>
      <c r="BG210" s="38"/>
      <c r="BH210" s="38"/>
      <c r="BI210" s="38"/>
    </row>
    <row r="211" spans="1:61" ht="15.75" customHeight="1">
      <c r="A211" s="36" t="str">
        <f t="shared" si="2"/>
        <v>ServiceCsst</v>
      </c>
      <c r="B211" s="51" t="s">
        <v>123</v>
      </c>
      <c r="C211" s="507"/>
      <c r="D211" s="514"/>
      <c r="E211" s="528"/>
      <c r="F211" s="507"/>
      <c r="G211" s="514"/>
      <c r="H211" s="528"/>
      <c r="I211" s="507"/>
      <c r="J211" s="514"/>
      <c r="K211" s="528"/>
      <c r="L211" s="507"/>
      <c r="M211" s="514"/>
      <c r="N211" s="528"/>
      <c r="O211" s="507"/>
      <c r="P211" s="514"/>
      <c r="Q211" s="528"/>
      <c r="R211" s="507"/>
      <c r="S211" s="514"/>
      <c r="T211" s="528"/>
      <c r="U211" s="507"/>
      <c r="V211" s="514"/>
      <c r="W211" s="528"/>
      <c r="X211" s="507"/>
      <c r="Y211" s="514"/>
      <c r="Z211" s="528"/>
      <c r="AA211" s="507"/>
      <c r="AB211" s="514"/>
      <c r="AC211" s="528"/>
      <c r="AD211" s="507"/>
      <c r="AE211" s="514"/>
      <c r="AF211" s="528"/>
      <c r="AG211" s="507"/>
      <c r="AH211" s="514"/>
      <c r="AI211" s="528"/>
      <c r="AJ211" s="507"/>
      <c r="AK211" s="514"/>
      <c r="AL211" s="528"/>
      <c r="AM211" s="507"/>
      <c r="AN211" s="514"/>
      <c r="AO211" s="857"/>
      <c r="AP211" s="38"/>
      <c r="AQ211" s="38"/>
      <c r="AR211" s="38"/>
      <c r="AS211" s="38"/>
      <c r="AT211" s="38"/>
      <c r="AU211" s="38"/>
      <c r="AV211" s="38"/>
      <c r="AW211" s="38"/>
      <c r="AX211" s="38"/>
      <c r="AY211" s="38"/>
      <c r="AZ211" s="38"/>
      <c r="BA211" s="38"/>
      <c r="BB211" s="38"/>
      <c r="BC211" s="38"/>
      <c r="BD211" s="38"/>
      <c r="BE211" s="38"/>
      <c r="BF211" s="38"/>
      <c r="BG211" s="38"/>
      <c r="BH211" s="38"/>
      <c r="BI211" s="38"/>
    </row>
    <row r="212" spans="1:61" ht="20.25" customHeight="1">
      <c r="A212" s="36" t="str">
        <f t="shared" si="2"/>
        <v>Service[...]</v>
      </c>
      <c r="B212" s="41" t="s">
        <v>55</v>
      </c>
      <c r="C212" s="533"/>
      <c r="D212" s="534"/>
      <c r="E212" s="531"/>
      <c r="F212" s="533"/>
      <c r="G212" s="534"/>
      <c r="H212" s="531"/>
      <c r="I212" s="533"/>
      <c r="J212" s="534"/>
      <c r="K212" s="531"/>
      <c r="L212" s="533"/>
      <c r="M212" s="534"/>
      <c r="N212" s="531"/>
      <c r="O212" s="533"/>
      <c r="P212" s="534"/>
      <c r="Q212" s="531"/>
      <c r="R212" s="533"/>
      <c r="S212" s="534"/>
      <c r="T212" s="531"/>
      <c r="U212" s="533"/>
      <c r="V212" s="534"/>
      <c r="W212" s="531"/>
      <c r="X212" s="533"/>
      <c r="Y212" s="534"/>
      <c r="Z212" s="531"/>
      <c r="AA212" s="533"/>
      <c r="AB212" s="534"/>
      <c r="AC212" s="531"/>
      <c r="AD212" s="533"/>
      <c r="AE212" s="534"/>
      <c r="AF212" s="531"/>
      <c r="AG212" s="533"/>
      <c r="AH212" s="534"/>
      <c r="AI212" s="531"/>
      <c r="AJ212" s="533"/>
      <c r="AK212" s="534"/>
      <c r="AL212" s="531"/>
      <c r="AM212" s="533"/>
      <c r="AN212" s="534"/>
      <c r="AO212" s="531"/>
      <c r="AP212" s="38"/>
      <c r="AQ212" s="38"/>
      <c r="AR212" s="38"/>
      <c r="AS212" s="38"/>
      <c r="AT212" s="38"/>
      <c r="AU212" s="38"/>
      <c r="AV212" s="38"/>
      <c r="AW212" s="38"/>
      <c r="AX212" s="38"/>
      <c r="AY212" s="38"/>
      <c r="AZ212" s="38"/>
      <c r="BA212" s="38"/>
      <c r="BB212" s="38"/>
      <c r="BC212" s="38"/>
      <c r="BD212" s="38"/>
      <c r="BE212" s="38"/>
      <c r="BF212" s="38"/>
      <c r="BG212" s="38"/>
      <c r="BH212" s="38"/>
      <c r="BI212" s="38"/>
    </row>
    <row r="213" spans="1:61" ht="15.75" customHeight="1">
      <c r="A213" s="36" t="str">
        <f t="shared" si="2"/>
        <v>ServiceTOTAL PERSONNEL</v>
      </c>
      <c r="B213" s="50" t="s">
        <v>124</v>
      </c>
      <c r="C213" s="772"/>
      <c r="D213" s="773"/>
      <c r="E213" s="774"/>
      <c r="F213" s="772"/>
      <c r="G213" s="773"/>
      <c r="H213" s="774"/>
      <c r="I213" s="772"/>
      <c r="J213" s="773"/>
      <c r="K213" s="774"/>
      <c r="L213" s="772"/>
      <c r="M213" s="773"/>
      <c r="N213" s="774"/>
      <c r="O213" s="772"/>
      <c r="P213" s="773"/>
      <c r="Q213" s="774"/>
      <c r="R213" s="772"/>
      <c r="S213" s="773"/>
      <c r="T213" s="774"/>
      <c r="U213" s="772"/>
      <c r="V213" s="773"/>
      <c r="W213" s="859"/>
      <c r="X213" s="772"/>
      <c r="Y213" s="773"/>
      <c r="Z213" s="859"/>
      <c r="AA213" s="772"/>
      <c r="AB213" s="773"/>
      <c r="AC213" s="859"/>
      <c r="AD213" s="772"/>
      <c r="AE213" s="773"/>
      <c r="AF213" s="859"/>
      <c r="AG213" s="772"/>
      <c r="AH213" s="773"/>
      <c r="AI213" s="774"/>
      <c r="AJ213" s="772"/>
      <c r="AK213" s="773"/>
      <c r="AL213" s="774"/>
      <c r="AM213" s="772"/>
      <c r="AN213" s="773"/>
      <c r="AO213" s="774"/>
      <c r="AP213" s="38"/>
      <c r="AQ213" s="38"/>
      <c r="AR213" s="38"/>
      <c r="AS213" s="38"/>
      <c r="AT213" s="38"/>
      <c r="AU213" s="38"/>
      <c r="AV213" s="38"/>
      <c r="AW213" s="38"/>
      <c r="AX213" s="38"/>
      <c r="AY213" s="38"/>
      <c r="AZ213" s="38"/>
      <c r="BA213" s="38"/>
      <c r="BB213" s="38"/>
      <c r="BC213" s="38"/>
      <c r="BD213" s="38"/>
      <c r="BE213" s="38"/>
      <c r="BF213" s="38"/>
      <c r="BG213" s="38"/>
      <c r="BH213" s="38"/>
      <c r="BI213" s="38"/>
    </row>
    <row r="214" spans="1:61" ht="15.75" customHeight="1">
      <c r="A214" s="36" t="str">
        <f t="shared" si="2"/>
        <v>ServicePublicité 2</v>
      </c>
      <c r="B214" s="41" t="s">
        <v>125</v>
      </c>
      <c r="C214" s="507"/>
      <c r="D214" s="514"/>
      <c r="E214" s="528"/>
      <c r="F214" s="507"/>
      <c r="G214" s="514"/>
      <c r="H214" s="528"/>
      <c r="I214" s="507"/>
      <c r="J214" s="514"/>
      <c r="K214" s="528"/>
      <c r="L214" s="507"/>
      <c r="M214" s="514"/>
      <c r="N214" s="528"/>
      <c r="O214" s="507"/>
      <c r="P214" s="514"/>
      <c r="Q214" s="528"/>
      <c r="R214" s="507"/>
      <c r="S214" s="514"/>
      <c r="T214" s="528"/>
      <c r="U214" s="507"/>
      <c r="V214" s="514"/>
      <c r="W214" s="528"/>
      <c r="X214" s="507"/>
      <c r="Y214" s="514"/>
      <c r="Z214" s="528"/>
      <c r="AA214" s="507"/>
      <c r="AB214" s="514"/>
      <c r="AC214" s="528"/>
      <c r="AD214" s="507"/>
      <c r="AE214" s="514"/>
      <c r="AF214" s="528"/>
      <c r="AG214" s="507"/>
      <c r="AH214" s="514"/>
      <c r="AI214" s="528"/>
      <c r="AJ214" s="507"/>
      <c r="AK214" s="514"/>
      <c r="AL214" s="528"/>
      <c r="AM214" s="507"/>
      <c r="AN214" s="514"/>
      <c r="AO214" s="857"/>
      <c r="AP214" s="38"/>
      <c r="AQ214" s="38"/>
      <c r="AR214" s="38"/>
      <c r="AS214" s="38"/>
      <c r="AT214" s="38"/>
      <c r="AU214" s="38"/>
      <c r="AV214" s="38"/>
      <c r="AW214" s="38"/>
      <c r="AX214" s="38"/>
      <c r="AY214" s="38"/>
      <c r="AZ214" s="38"/>
      <c r="BA214" s="38"/>
      <c r="BB214" s="38"/>
      <c r="BC214" s="38"/>
      <c r="BD214" s="38"/>
      <c r="BE214" s="38"/>
      <c r="BF214" s="38"/>
      <c r="BG214" s="38"/>
      <c r="BH214" s="38"/>
      <c r="BI214" s="38"/>
    </row>
    <row r="215" spans="1:61" ht="15.75" customHeight="1">
      <c r="A215" s="36" t="str">
        <f t="shared" si="2"/>
        <v>ServiceService gratuit 2</v>
      </c>
      <c r="B215" s="41" t="s">
        <v>126</v>
      </c>
      <c r="C215" s="507"/>
      <c r="D215" s="514"/>
      <c r="E215" s="528"/>
      <c r="F215" s="507"/>
      <c r="G215" s="514"/>
      <c r="H215" s="528"/>
      <c r="I215" s="507"/>
      <c r="J215" s="514"/>
      <c r="K215" s="528"/>
      <c r="L215" s="507"/>
      <c r="M215" s="514"/>
      <c r="N215" s="528"/>
      <c r="O215" s="507"/>
      <c r="P215" s="514"/>
      <c r="Q215" s="528"/>
      <c r="R215" s="507"/>
      <c r="S215" s="514"/>
      <c r="T215" s="528"/>
      <c r="U215" s="507"/>
      <c r="V215" s="514"/>
      <c r="W215" s="528"/>
      <c r="X215" s="507"/>
      <c r="Y215" s="514"/>
      <c r="Z215" s="528"/>
      <c r="AA215" s="507"/>
      <c r="AB215" s="514"/>
      <c r="AC215" s="528"/>
      <c r="AD215" s="507"/>
      <c r="AE215" s="514"/>
      <c r="AF215" s="528"/>
      <c r="AG215" s="507"/>
      <c r="AH215" s="514"/>
      <c r="AI215" s="528"/>
      <c r="AJ215" s="507"/>
      <c r="AK215" s="514"/>
      <c r="AL215" s="528"/>
      <c r="AM215" s="507"/>
      <c r="AN215" s="514"/>
      <c r="AO215" s="857"/>
      <c r="AP215" s="38"/>
      <c r="AQ215" s="38"/>
      <c r="AR215" s="38"/>
      <c r="AS215" s="38"/>
      <c r="AT215" s="38"/>
      <c r="AU215" s="38"/>
      <c r="AV215" s="38"/>
      <c r="AW215" s="38"/>
      <c r="AX215" s="38"/>
      <c r="AY215" s="38"/>
      <c r="AZ215" s="38"/>
      <c r="BA215" s="38"/>
      <c r="BB215" s="38"/>
      <c r="BC215" s="38"/>
      <c r="BD215" s="38"/>
      <c r="BE215" s="38"/>
      <c r="BF215" s="38"/>
      <c r="BG215" s="38"/>
      <c r="BH215" s="38"/>
      <c r="BI215" s="38"/>
    </row>
    <row r="216" spans="1:61" ht="15.75" customHeight="1">
      <c r="A216" s="36" t="str">
        <f t="shared" si="2"/>
        <v>ServiceFrais véhicules de cie</v>
      </c>
      <c r="B216" s="40" t="s">
        <v>127</v>
      </c>
      <c r="C216" s="533"/>
      <c r="D216" s="534"/>
      <c r="E216" s="532"/>
      <c r="F216" s="533"/>
      <c r="G216" s="534"/>
      <c r="H216" s="532"/>
      <c r="I216" s="533"/>
      <c r="J216" s="534"/>
      <c r="K216" s="532"/>
      <c r="L216" s="533"/>
      <c r="M216" s="534"/>
      <c r="N216" s="532"/>
      <c r="O216" s="533"/>
      <c r="P216" s="534"/>
      <c r="Q216" s="532"/>
      <c r="R216" s="533"/>
      <c r="S216" s="534"/>
      <c r="T216" s="532"/>
      <c r="U216" s="533"/>
      <c r="V216" s="534"/>
      <c r="W216" s="532"/>
      <c r="X216" s="533"/>
      <c r="Y216" s="534"/>
      <c r="Z216" s="532"/>
      <c r="AA216" s="533"/>
      <c r="AB216" s="534"/>
      <c r="AC216" s="532"/>
      <c r="AD216" s="533"/>
      <c r="AE216" s="534"/>
      <c r="AF216" s="532"/>
      <c r="AG216" s="533"/>
      <c r="AH216" s="534"/>
      <c r="AI216" s="532"/>
      <c r="AJ216" s="533"/>
      <c r="AK216" s="534"/>
      <c r="AL216" s="532"/>
      <c r="AM216" s="533"/>
      <c r="AN216" s="534"/>
      <c r="AO216" s="858"/>
      <c r="AP216" s="38"/>
      <c r="AQ216" s="38"/>
      <c r="AR216" s="38"/>
      <c r="AS216" s="38"/>
      <c r="AT216" s="38"/>
      <c r="AU216" s="38"/>
      <c r="AV216" s="38"/>
      <c r="AW216" s="38"/>
      <c r="AX216" s="38"/>
      <c r="AY216" s="38"/>
      <c r="AZ216" s="38"/>
      <c r="BA216" s="38"/>
      <c r="BB216" s="38"/>
      <c r="BC216" s="38"/>
      <c r="BD216" s="38"/>
      <c r="BE216" s="38"/>
      <c r="BF216" s="38"/>
      <c r="BG216" s="38"/>
      <c r="BH216" s="38"/>
      <c r="BI216" s="38"/>
    </row>
    <row r="217" spans="1:61" ht="15.75" customHeight="1">
      <c r="A217" s="36" t="str">
        <f t="shared" si="2"/>
        <v>ServiceInformatique</v>
      </c>
      <c r="B217" s="41" t="s">
        <v>128</v>
      </c>
      <c r="C217" s="507"/>
      <c r="D217" s="514"/>
      <c r="E217" s="528"/>
      <c r="F217" s="507"/>
      <c r="G217" s="514"/>
      <c r="H217" s="528"/>
      <c r="I217" s="507"/>
      <c r="J217" s="514"/>
      <c r="K217" s="528"/>
      <c r="L217" s="507"/>
      <c r="M217" s="514"/>
      <c r="N217" s="528"/>
      <c r="O217" s="507"/>
      <c r="P217" s="514"/>
      <c r="Q217" s="528"/>
      <c r="R217" s="507"/>
      <c r="S217" s="514"/>
      <c r="T217" s="528"/>
      <c r="U217" s="507"/>
      <c r="V217" s="514"/>
      <c r="W217" s="528"/>
      <c r="X217" s="507"/>
      <c r="Y217" s="514"/>
      <c r="Z217" s="528"/>
      <c r="AA217" s="507"/>
      <c r="AB217" s="514"/>
      <c r="AC217" s="528"/>
      <c r="AD217" s="507"/>
      <c r="AE217" s="514"/>
      <c r="AF217" s="528"/>
      <c r="AG217" s="507"/>
      <c r="AH217" s="514"/>
      <c r="AI217" s="528"/>
      <c r="AJ217" s="507"/>
      <c r="AK217" s="514"/>
      <c r="AL217" s="528"/>
      <c r="AM217" s="507"/>
      <c r="AN217" s="514"/>
      <c r="AO217" s="857"/>
      <c r="AP217" s="38"/>
      <c r="AQ217" s="38"/>
      <c r="AR217" s="38"/>
      <c r="AS217" s="38"/>
      <c r="AT217" s="38"/>
      <c r="AU217" s="38"/>
      <c r="AV217" s="38"/>
      <c r="AW217" s="38"/>
      <c r="AX217" s="38"/>
      <c r="AY217" s="38"/>
      <c r="AZ217" s="38"/>
      <c r="BA217" s="38"/>
      <c r="BB217" s="38"/>
      <c r="BC217" s="38"/>
      <c r="BD217" s="38"/>
      <c r="BE217" s="38"/>
      <c r="BF217" s="38"/>
      <c r="BG217" s="38"/>
      <c r="BH217" s="38"/>
      <c r="BI217" s="38"/>
    </row>
    <row r="218" spans="1:61" ht="15.75" customHeight="1">
      <c r="A218" s="36" t="str">
        <f t="shared" si="2"/>
        <v>ServiceFrais de déplacement</v>
      </c>
      <c r="B218" s="41" t="s">
        <v>129</v>
      </c>
      <c r="C218" s="507"/>
      <c r="D218" s="514"/>
      <c r="E218" s="528"/>
      <c r="F218" s="507"/>
      <c r="G218" s="514"/>
      <c r="H218" s="528"/>
      <c r="I218" s="507"/>
      <c r="J218" s="514"/>
      <c r="K218" s="528"/>
      <c r="L218" s="507"/>
      <c r="M218" s="514"/>
      <c r="N218" s="528"/>
      <c r="O218" s="507"/>
      <c r="P218" s="514"/>
      <c r="Q218" s="528"/>
      <c r="R218" s="507"/>
      <c r="S218" s="514"/>
      <c r="T218" s="528"/>
      <c r="U218" s="507"/>
      <c r="V218" s="514"/>
      <c r="W218" s="528"/>
      <c r="X218" s="507"/>
      <c r="Y218" s="514"/>
      <c r="Z218" s="528"/>
      <c r="AA218" s="507"/>
      <c r="AB218" s="514"/>
      <c r="AC218" s="528"/>
      <c r="AD218" s="507"/>
      <c r="AE218" s="514"/>
      <c r="AF218" s="528"/>
      <c r="AG218" s="507"/>
      <c r="AH218" s="514"/>
      <c r="AI218" s="528"/>
      <c r="AJ218" s="507"/>
      <c r="AK218" s="514"/>
      <c r="AL218" s="528"/>
      <c r="AM218" s="507"/>
      <c r="AN218" s="514"/>
      <c r="AO218" s="857"/>
      <c r="AP218" s="38"/>
      <c r="AQ218" s="38"/>
      <c r="AR218" s="38"/>
      <c r="AS218" s="38"/>
      <c r="AT218" s="38"/>
      <c r="AU218" s="38"/>
      <c r="AV218" s="38"/>
      <c r="AW218" s="38"/>
      <c r="AX218" s="38"/>
      <c r="AY218" s="38"/>
      <c r="AZ218" s="38"/>
      <c r="BA218" s="38"/>
      <c r="BB218" s="38"/>
      <c r="BC218" s="38"/>
      <c r="BD218" s="38"/>
      <c r="BE218" s="38"/>
      <c r="BF218" s="38"/>
      <c r="BG218" s="38"/>
      <c r="BH218" s="38"/>
      <c r="BI218" s="38"/>
    </row>
    <row r="219" spans="1:61" ht="15.75" customHeight="1">
      <c r="A219" s="36" t="str">
        <f t="shared" si="2"/>
        <v>ServiceServices extérieurs</v>
      </c>
      <c r="B219" s="40" t="s">
        <v>130</v>
      </c>
      <c r="C219" s="533"/>
      <c r="D219" s="534"/>
      <c r="E219" s="532"/>
      <c r="F219" s="533"/>
      <c r="G219" s="534"/>
      <c r="H219" s="532"/>
      <c r="I219" s="533"/>
      <c r="J219" s="534"/>
      <c r="K219" s="532"/>
      <c r="L219" s="533"/>
      <c r="M219" s="534"/>
      <c r="N219" s="532"/>
      <c r="O219" s="533"/>
      <c r="P219" s="534"/>
      <c r="Q219" s="532"/>
      <c r="R219" s="533"/>
      <c r="S219" s="534"/>
      <c r="T219" s="532"/>
      <c r="U219" s="533"/>
      <c r="V219" s="534"/>
      <c r="W219" s="532"/>
      <c r="X219" s="533"/>
      <c r="Y219" s="534"/>
      <c r="Z219" s="532"/>
      <c r="AA219" s="533"/>
      <c r="AB219" s="534"/>
      <c r="AC219" s="532"/>
      <c r="AD219" s="533"/>
      <c r="AE219" s="534"/>
      <c r="AF219" s="532"/>
      <c r="AG219" s="533"/>
      <c r="AH219" s="534"/>
      <c r="AI219" s="532"/>
      <c r="AJ219" s="533"/>
      <c r="AK219" s="534"/>
      <c r="AL219" s="532"/>
      <c r="AM219" s="533"/>
      <c r="AN219" s="534"/>
      <c r="AO219" s="858"/>
      <c r="AP219" s="38"/>
      <c r="AQ219" s="38"/>
      <c r="AR219" s="38"/>
      <c r="AS219" s="38"/>
      <c r="AT219" s="38"/>
      <c r="AU219" s="38"/>
      <c r="AV219" s="38"/>
      <c r="AW219" s="38"/>
      <c r="AX219" s="38"/>
      <c r="AY219" s="38"/>
      <c r="AZ219" s="38"/>
      <c r="BA219" s="38"/>
      <c r="BB219" s="38"/>
      <c r="BC219" s="38"/>
      <c r="BD219" s="38"/>
      <c r="BE219" s="38"/>
      <c r="BF219" s="38"/>
      <c r="BG219" s="38"/>
      <c r="BH219" s="38"/>
      <c r="BI219" s="38"/>
    </row>
    <row r="220" spans="1:61" ht="15.75" customHeight="1">
      <c r="A220" s="36" t="str">
        <f t="shared" si="2"/>
        <v>ServiceFournitures d'atelier</v>
      </c>
      <c r="B220" s="41" t="s">
        <v>483</v>
      </c>
      <c r="C220" s="507"/>
      <c r="D220" s="514"/>
      <c r="E220" s="528"/>
      <c r="F220" s="507"/>
      <c r="G220" s="514"/>
      <c r="H220" s="528"/>
      <c r="I220" s="507"/>
      <c r="J220" s="514"/>
      <c r="K220" s="528"/>
      <c r="L220" s="507"/>
      <c r="M220" s="514"/>
      <c r="N220" s="528"/>
      <c r="O220" s="507"/>
      <c r="P220" s="514"/>
      <c r="Q220" s="528"/>
      <c r="R220" s="507"/>
      <c r="S220" s="514"/>
      <c r="T220" s="528"/>
      <c r="U220" s="507"/>
      <c r="V220" s="514"/>
      <c r="W220" s="528"/>
      <c r="X220" s="507"/>
      <c r="Y220" s="514"/>
      <c r="Z220" s="528"/>
      <c r="AA220" s="507"/>
      <c r="AB220" s="514"/>
      <c r="AC220" s="528"/>
      <c r="AD220" s="507"/>
      <c r="AE220" s="514"/>
      <c r="AF220" s="528"/>
      <c r="AG220" s="507"/>
      <c r="AH220" s="514"/>
      <c r="AI220" s="528"/>
      <c r="AJ220" s="507"/>
      <c r="AK220" s="514"/>
      <c r="AL220" s="528"/>
      <c r="AM220" s="507"/>
      <c r="AN220" s="514"/>
      <c r="AO220" s="857"/>
      <c r="AP220" s="38"/>
      <c r="AQ220" s="38"/>
      <c r="AR220" s="38"/>
      <c r="AS220" s="38"/>
      <c r="AT220" s="38"/>
      <c r="AU220" s="38"/>
      <c r="AV220" s="38"/>
      <c r="AW220" s="38"/>
      <c r="AX220" s="38"/>
      <c r="AY220" s="38"/>
      <c r="AZ220" s="38"/>
      <c r="BA220" s="38"/>
      <c r="BB220" s="38"/>
      <c r="BC220" s="38"/>
      <c r="BD220" s="38"/>
      <c r="BE220" s="38"/>
      <c r="BF220" s="38"/>
      <c r="BG220" s="38"/>
      <c r="BH220" s="38"/>
      <c r="BI220" s="38"/>
    </row>
    <row r="221" spans="1:61" ht="15.75" customHeight="1">
      <c r="A221" s="36" t="str">
        <f t="shared" si="2"/>
        <v>ServiceFournitures autres</v>
      </c>
      <c r="B221" s="41" t="s">
        <v>131</v>
      </c>
      <c r="C221" s="507"/>
      <c r="D221" s="514"/>
      <c r="E221" s="528"/>
      <c r="F221" s="507"/>
      <c r="G221" s="514"/>
      <c r="H221" s="528"/>
      <c r="I221" s="507"/>
      <c r="J221" s="514"/>
      <c r="K221" s="528"/>
      <c r="L221" s="507"/>
      <c r="M221" s="514"/>
      <c r="N221" s="528"/>
      <c r="O221" s="507"/>
      <c r="P221" s="514"/>
      <c r="Q221" s="528"/>
      <c r="R221" s="507"/>
      <c r="S221" s="514"/>
      <c r="T221" s="528"/>
      <c r="U221" s="507"/>
      <c r="V221" s="514"/>
      <c r="W221" s="528"/>
      <c r="X221" s="507"/>
      <c r="Y221" s="514"/>
      <c r="Z221" s="528"/>
      <c r="AA221" s="507"/>
      <c r="AB221" s="514"/>
      <c r="AC221" s="528"/>
      <c r="AD221" s="507"/>
      <c r="AE221" s="514"/>
      <c r="AF221" s="528"/>
      <c r="AG221" s="507"/>
      <c r="AH221" s="514"/>
      <c r="AI221" s="528"/>
      <c r="AJ221" s="507"/>
      <c r="AK221" s="514"/>
      <c r="AL221" s="528"/>
      <c r="AM221" s="507"/>
      <c r="AN221" s="514"/>
      <c r="AO221" s="857"/>
      <c r="AP221" s="38"/>
      <c r="AQ221" s="38"/>
      <c r="AR221" s="38"/>
      <c r="AS221" s="38"/>
      <c r="AT221" s="38"/>
      <c r="AU221" s="38"/>
      <c r="AV221" s="38"/>
      <c r="AW221" s="38"/>
      <c r="AX221" s="38"/>
      <c r="AY221" s="38"/>
      <c r="AZ221" s="38"/>
      <c r="BA221" s="38"/>
      <c r="BB221" s="38"/>
      <c r="BC221" s="38"/>
      <c r="BD221" s="38"/>
      <c r="BE221" s="38"/>
      <c r="BF221" s="38"/>
      <c r="BG221" s="38"/>
      <c r="BH221" s="38"/>
      <c r="BI221" s="38"/>
    </row>
    <row r="222" spans="1:61" ht="15.75" customHeight="1">
      <c r="A222" s="36" t="str">
        <f t="shared" si="2"/>
        <v>ServiceUniformes</v>
      </c>
      <c r="B222" s="41" t="s">
        <v>132</v>
      </c>
      <c r="C222" s="507"/>
      <c r="D222" s="514"/>
      <c r="E222" s="528"/>
      <c r="F222" s="507"/>
      <c r="G222" s="514"/>
      <c r="H222" s="528"/>
      <c r="I222" s="507"/>
      <c r="J222" s="514"/>
      <c r="K222" s="528"/>
      <c r="L222" s="507"/>
      <c r="M222" s="514"/>
      <c r="N222" s="528"/>
      <c r="O222" s="507"/>
      <c r="P222" s="514"/>
      <c r="Q222" s="528"/>
      <c r="R222" s="507"/>
      <c r="S222" s="514"/>
      <c r="T222" s="528"/>
      <c r="U222" s="507"/>
      <c r="V222" s="514"/>
      <c r="W222" s="528"/>
      <c r="X222" s="507"/>
      <c r="Y222" s="514"/>
      <c r="Z222" s="528"/>
      <c r="AA222" s="507"/>
      <c r="AB222" s="514"/>
      <c r="AC222" s="528"/>
      <c r="AD222" s="507"/>
      <c r="AE222" s="514"/>
      <c r="AF222" s="528"/>
      <c r="AG222" s="507"/>
      <c r="AH222" s="514"/>
      <c r="AI222" s="528"/>
      <c r="AJ222" s="507"/>
      <c r="AK222" s="514"/>
      <c r="AL222" s="528"/>
      <c r="AM222" s="507"/>
      <c r="AN222" s="514"/>
      <c r="AO222" s="857"/>
      <c r="AP222" s="38"/>
      <c r="AQ222" s="38"/>
      <c r="AR222" s="38"/>
      <c r="AS222" s="38"/>
      <c r="AT222" s="38"/>
      <c r="AU222" s="38"/>
      <c r="AV222" s="38"/>
      <c r="AW222" s="38"/>
      <c r="AX222" s="38"/>
      <c r="AY222" s="38"/>
      <c r="AZ222" s="38"/>
      <c r="BA222" s="38"/>
      <c r="BB222" s="38"/>
      <c r="BC222" s="38"/>
      <c r="BD222" s="38"/>
      <c r="BE222" s="38"/>
      <c r="BF222" s="38"/>
      <c r="BG222" s="38"/>
      <c r="BH222" s="38"/>
      <c r="BI222" s="38"/>
    </row>
    <row r="223" spans="1:61" ht="15.75" customHeight="1">
      <c r="A223" s="36" t="str">
        <f t="shared" si="2"/>
        <v>ServicePapeterie</v>
      </c>
      <c r="B223" s="41" t="s">
        <v>133</v>
      </c>
      <c r="C223" s="507"/>
      <c r="D223" s="514"/>
      <c r="E223" s="528"/>
      <c r="F223" s="507"/>
      <c r="G223" s="514"/>
      <c r="H223" s="528"/>
      <c r="I223" s="507"/>
      <c r="J223" s="514"/>
      <c r="K223" s="528"/>
      <c r="L223" s="507"/>
      <c r="M223" s="514"/>
      <c r="N223" s="528"/>
      <c r="O223" s="507"/>
      <c r="P223" s="514"/>
      <c r="Q223" s="528"/>
      <c r="R223" s="507"/>
      <c r="S223" s="514"/>
      <c r="T223" s="528"/>
      <c r="U223" s="507"/>
      <c r="V223" s="514"/>
      <c r="W223" s="528"/>
      <c r="X223" s="507"/>
      <c r="Y223" s="514"/>
      <c r="Z223" s="528"/>
      <c r="AA223" s="507"/>
      <c r="AB223" s="514"/>
      <c r="AC223" s="528"/>
      <c r="AD223" s="507"/>
      <c r="AE223" s="514"/>
      <c r="AF223" s="528"/>
      <c r="AG223" s="507"/>
      <c r="AH223" s="514"/>
      <c r="AI223" s="528"/>
      <c r="AJ223" s="507"/>
      <c r="AK223" s="514"/>
      <c r="AL223" s="528"/>
      <c r="AM223" s="507"/>
      <c r="AN223" s="514"/>
      <c r="AO223" s="857"/>
      <c r="AP223" s="38"/>
      <c r="AQ223" s="38"/>
      <c r="AR223" s="38"/>
      <c r="AS223" s="38"/>
      <c r="AT223" s="38"/>
      <c r="AU223" s="38"/>
      <c r="AV223" s="38"/>
      <c r="AW223" s="38"/>
      <c r="AX223" s="38"/>
      <c r="AY223" s="38"/>
      <c r="AZ223" s="38"/>
      <c r="BA223" s="38"/>
      <c r="BB223" s="38"/>
      <c r="BC223" s="38"/>
      <c r="BD223" s="38"/>
      <c r="BE223" s="38"/>
      <c r="BF223" s="38"/>
      <c r="BG223" s="38"/>
      <c r="BH223" s="38"/>
      <c r="BI223" s="38"/>
    </row>
    <row r="224" spans="1:61" ht="15.75" customHeight="1">
      <c r="A224" s="36" t="str">
        <f t="shared" si="2"/>
        <v>ServiceTéléphone</v>
      </c>
      <c r="B224" s="41" t="s">
        <v>134</v>
      </c>
      <c r="C224" s="507"/>
      <c r="D224" s="514"/>
      <c r="E224" s="528"/>
      <c r="F224" s="507"/>
      <c r="G224" s="514"/>
      <c r="H224" s="528"/>
      <c r="I224" s="507"/>
      <c r="J224" s="514"/>
      <c r="K224" s="528"/>
      <c r="L224" s="507"/>
      <c r="M224" s="514"/>
      <c r="N224" s="528"/>
      <c r="O224" s="507"/>
      <c r="P224" s="514"/>
      <c r="Q224" s="528"/>
      <c r="R224" s="507"/>
      <c r="S224" s="514"/>
      <c r="T224" s="528"/>
      <c r="U224" s="507"/>
      <c r="V224" s="514"/>
      <c r="W224" s="528"/>
      <c r="X224" s="507"/>
      <c r="Y224" s="514"/>
      <c r="Z224" s="528"/>
      <c r="AA224" s="507"/>
      <c r="AB224" s="514"/>
      <c r="AC224" s="528"/>
      <c r="AD224" s="507"/>
      <c r="AE224" s="514"/>
      <c r="AF224" s="528"/>
      <c r="AG224" s="507"/>
      <c r="AH224" s="514"/>
      <c r="AI224" s="528"/>
      <c r="AJ224" s="507"/>
      <c r="AK224" s="514"/>
      <c r="AL224" s="528"/>
      <c r="AM224" s="507"/>
      <c r="AN224" s="514"/>
      <c r="AO224" s="857"/>
      <c r="AP224" s="38"/>
      <c r="AQ224" s="38"/>
      <c r="AR224" s="38"/>
      <c r="AS224" s="38"/>
      <c r="AT224" s="38"/>
      <c r="AU224" s="38"/>
      <c r="AV224" s="38"/>
      <c r="AW224" s="38"/>
      <c r="AX224" s="38"/>
      <c r="AY224" s="38"/>
      <c r="AZ224" s="38"/>
      <c r="BA224" s="38"/>
      <c r="BB224" s="38"/>
      <c r="BC224" s="38"/>
      <c r="BD224" s="38"/>
      <c r="BE224" s="38"/>
      <c r="BF224" s="38"/>
      <c r="BG224" s="38"/>
      <c r="BH224" s="38"/>
      <c r="BI224" s="38"/>
    </row>
    <row r="225" spans="1:61" ht="15.75" customHeight="1">
      <c r="A225" s="36" t="str">
        <f t="shared" si="2"/>
        <v>ServiceFrais postaux</v>
      </c>
      <c r="B225" s="41" t="s">
        <v>135</v>
      </c>
      <c r="C225" s="507"/>
      <c r="D225" s="514"/>
      <c r="E225" s="528"/>
      <c r="F225" s="507"/>
      <c r="G225" s="514"/>
      <c r="H225" s="528"/>
      <c r="I225" s="507"/>
      <c r="J225" s="514"/>
      <c r="K225" s="528"/>
      <c r="L225" s="507"/>
      <c r="M225" s="514"/>
      <c r="N225" s="528"/>
      <c r="O225" s="507"/>
      <c r="P225" s="514"/>
      <c r="Q225" s="528"/>
      <c r="R225" s="507"/>
      <c r="S225" s="514"/>
      <c r="T225" s="528"/>
      <c r="U225" s="507"/>
      <c r="V225" s="514"/>
      <c r="W225" s="528"/>
      <c r="X225" s="507"/>
      <c r="Y225" s="514"/>
      <c r="Z225" s="528"/>
      <c r="AA225" s="507"/>
      <c r="AB225" s="514"/>
      <c r="AC225" s="528"/>
      <c r="AD225" s="507"/>
      <c r="AE225" s="514"/>
      <c r="AF225" s="528"/>
      <c r="AG225" s="507"/>
      <c r="AH225" s="514"/>
      <c r="AI225" s="528"/>
      <c r="AJ225" s="507"/>
      <c r="AK225" s="514"/>
      <c r="AL225" s="528"/>
      <c r="AM225" s="507"/>
      <c r="AN225" s="514"/>
      <c r="AO225" s="857"/>
      <c r="AP225" s="38"/>
      <c r="AQ225" s="38"/>
      <c r="AR225" s="38"/>
      <c r="AS225" s="38"/>
      <c r="AT225" s="38"/>
      <c r="AU225" s="38"/>
      <c r="AV225" s="38"/>
      <c r="AW225" s="38"/>
      <c r="AX225" s="38"/>
      <c r="AY225" s="38"/>
      <c r="AZ225" s="38"/>
      <c r="BA225" s="38"/>
      <c r="BB225" s="38"/>
      <c r="BC225" s="38"/>
      <c r="BD225" s="38"/>
      <c r="BE225" s="38"/>
      <c r="BF225" s="38"/>
      <c r="BG225" s="38"/>
      <c r="BH225" s="38"/>
      <c r="BI225" s="38"/>
    </row>
    <row r="226" spans="1:61" ht="15.75" customHeight="1">
      <c r="A226" s="36" t="str">
        <f t="shared" si="2"/>
        <v>ServiceDivers</v>
      </c>
      <c r="B226" s="41" t="s">
        <v>136</v>
      </c>
      <c r="C226" s="507"/>
      <c r="D226" s="514"/>
      <c r="E226" s="528"/>
      <c r="F226" s="507"/>
      <c r="G226" s="514"/>
      <c r="H226" s="528"/>
      <c r="I226" s="507"/>
      <c r="J226" s="514"/>
      <c r="K226" s="528"/>
      <c r="L226" s="507"/>
      <c r="M226" s="514"/>
      <c r="N226" s="528"/>
      <c r="O226" s="507"/>
      <c r="P226" s="514"/>
      <c r="Q226" s="528"/>
      <c r="R226" s="507"/>
      <c r="S226" s="514"/>
      <c r="T226" s="528"/>
      <c r="U226" s="507"/>
      <c r="V226" s="514"/>
      <c r="W226" s="528"/>
      <c r="X226" s="507"/>
      <c r="Y226" s="514"/>
      <c r="Z226" s="528"/>
      <c r="AA226" s="507"/>
      <c r="AB226" s="514"/>
      <c r="AC226" s="528"/>
      <c r="AD226" s="507"/>
      <c r="AE226" s="514"/>
      <c r="AF226" s="528"/>
      <c r="AG226" s="507"/>
      <c r="AH226" s="514"/>
      <c r="AI226" s="528"/>
      <c r="AJ226" s="507"/>
      <c r="AK226" s="514"/>
      <c r="AL226" s="528"/>
      <c r="AM226" s="507"/>
      <c r="AN226" s="514"/>
      <c r="AO226" s="857"/>
      <c r="AP226" s="38"/>
      <c r="AQ226" s="38"/>
      <c r="AR226" s="38"/>
      <c r="AS226" s="38"/>
      <c r="AT226" s="38"/>
      <c r="AU226" s="38"/>
      <c r="AV226" s="38"/>
      <c r="AW226" s="38"/>
      <c r="AX226" s="38"/>
      <c r="AY226" s="38"/>
      <c r="AZ226" s="38"/>
      <c r="BA226" s="38"/>
      <c r="BB226" s="38"/>
      <c r="BC226" s="38"/>
      <c r="BD226" s="38"/>
      <c r="BE226" s="38"/>
      <c r="BF226" s="38"/>
      <c r="BG226" s="38"/>
      <c r="BH226" s="38"/>
      <c r="BI226" s="38"/>
    </row>
    <row r="227" spans="1:61" ht="15.75" customHeight="1">
      <c r="A227" s="36" t="str">
        <f t="shared" si="2"/>
        <v>ServiceFormation</v>
      </c>
      <c r="B227" s="41" t="s">
        <v>137</v>
      </c>
      <c r="C227" s="507"/>
      <c r="D227" s="514"/>
      <c r="E227" s="528"/>
      <c r="F227" s="507"/>
      <c r="G227" s="514"/>
      <c r="H227" s="528"/>
      <c r="I227" s="507"/>
      <c r="J227" s="514"/>
      <c r="K227" s="528"/>
      <c r="L227" s="507"/>
      <c r="M227" s="514"/>
      <c r="N227" s="528"/>
      <c r="O227" s="507"/>
      <c r="P227" s="514"/>
      <c r="Q227" s="528"/>
      <c r="R227" s="507"/>
      <c r="S227" s="514"/>
      <c r="T227" s="528"/>
      <c r="U227" s="507"/>
      <c r="V227" s="514"/>
      <c r="W227" s="528"/>
      <c r="X227" s="507"/>
      <c r="Y227" s="514"/>
      <c r="Z227" s="528"/>
      <c r="AA227" s="507"/>
      <c r="AB227" s="514"/>
      <c r="AC227" s="528"/>
      <c r="AD227" s="507"/>
      <c r="AE227" s="514"/>
      <c r="AF227" s="528"/>
      <c r="AG227" s="507"/>
      <c r="AH227" s="514"/>
      <c r="AI227" s="528"/>
      <c r="AJ227" s="507"/>
      <c r="AK227" s="514"/>
      <c r="AL227" s="528"/>
      <c r="AM227" s="507"/>
      <c r="AN227" s="514"/>
      <c r="AO227" s="857"/>
      <c r="AP227" s="38"/>
      <c r="AQ227" s="38"/>
      <c r="AR227" s="38"/>
      <c r="AS227" s="38"/>
      <c r="AT227" s="38"/>
      <c r="AU227" s="38"/>
      <c r="AV227" s="38"/>
      <c r="AW227" s="38"/>
      <c r="AX227" s="38"/>
      <c r="AY227" s="38"/>
      <c r="AZ227" s="38"/>
      <c r="BA227" s="38"/>
      <c r="BB227" s="38"/>
      <c r="BC227" s="38"/>
      <c r="BD227" s="38"/>
      <c r="BE227" s="38"/>
      <c r="BF227" s="38"/>
      <c r="BG227" s="38"/>
      <c r="BH227" s="38"/>
      <c r="BI227" s="38"/>
    </row>
    <row r="228" spans="1:61" ht="15.75" customHeight="1">
      <c r="A228" s="36" t="str">
        <f t="shared" si="2"/>
        <v>ServiceFrais bancaires</v>
      </c>
      <c r="B228" s="41" t="s">
        <v>138</v>
      </c>
      <c r="C228" s="507"/>
      <c r="D228" s="514"/>
      <c r="E228" s="528"/>
      <c r="F228" s="507"/>
      <c r="G228" s="514"/>
      <c r="H228" s="528"/>
      <c r="I228" s="507"/>
      <c r="J228" s="514"/>
      <c r="K228" s="528"/>
      <c r="L228" s="507"/>
      <c r="M228" s="514"/>
      <c r="N228" s="528"/>
      <c r="O228" s="507"/>
      <c r="P228" s="514"/>
      <c r="Q228" s="528"/>
      <c r="R228" s="507"/>
      <c r="S228" s="514"/>
      <c r="T228" s="528"/>
      <c r="U228" s="507"/>
      <c r="V228" s="514"/>
      <c r="W228" s="528"/>
      <c r="X228" s="507"/>
      <c r="Y228" s="514"/>
      <c r="Z228" s="528"/>
      <c r="AA228" s="507"/>
      <c r="AB228" s="514"/>
      <c r="AC228" s="528"/>
      <c r="AD228" s="507"/>
      <c r="AE228" s="514"/>
      <c r="AF228" s="528"/>
      <c r="AG228" s="507"/>
      <c r="AH228" s="514"/>
      <c r="AI228" s="528"/>
      <c r="AJ228" s="507"/>
      <c r="AK228" s="514"/>
      <c r="AL228" s="528"/>
      <c r="AM228" s="507"/>
      <c r="AN228" s="514"/>
      <c r="AO228" s="857"/>
      <c r="AP228" s="38"/>
      <c r="AQ228" s="38"/>
      <c r="AR228" s="38"/>
      <c r="AS228" s="38"/>
      <c r="AT228" s="38"/>
      <c r="AU228" s="38"/>
      <c r="AV228" s="38"/>
      <c r="AW228" s="38"/>
      <c r="AX228" s="38"/>
      <c r="AY228" s="38"/>
      <c r="AZ228" s="38"/>
      <c r="BA228" s="38"/>
      <c r="BB228" s="38"/>
      <c r="BC228" s="38"/>
      <c r="BD228" s="38"/>
      <c r="BE228" s="38"/>
      <c r="BF228" s="38"/>
      <c r="BG228" s="38"/>
      <c r="BH228" s="38"/>
      <c r="BI228" s="38"/>
    </row>
    <row r="229" spans="1:61" ht="20.25" customHeight="1">
      <c r="A229" s="36" t="str">
        <f t="shared" si="2"/>
        <v>Service[...]</v>
      </c>
      <c r="B229" s="41" t="s">
        <v>55</v>
      </c>
      <c r="C229" s="507"/>
      <c r="D229" s="514"/>
      <c r="E229" s="515"/>
      <c r="F229" s="507"/>
      <c r="G229" s="514"/>
      <c r="H229" s="515"/>
      <c r="I229" s="507"/>
      <c r="J229" s="514"/>
      <c r="K229" s="515"/>
      <c r="L229" s="507"/>
      <c r="M229" s="514"/>
      <c r="N229" s="515"/>
      <c r="O229" s="507"/>
      <c r="P229" s="514"/>
      <c r="Q229" s="515"/>
      <c r="R229" s="507"/>
      <c r="S229" s="514"/>
      <c r="T229" s="515"/>
      <c r="U229" s="507"/>
      <c r="V229" s="514"/>
      <c r="W229" s="515"/>
      <c r="X229" s="507"/>
      <c r="Y229" s="514"/>
      <c r="Z229" s="515"/>
      <c r="AA229" s="507"/>
      <c r="AB229" s="514"/>
      <c r="AC229" s="515"/>
      <c r="AD229" s="507"/>
      <c r="AE229" s="514"/>
      <c r="AF229" s="515"/>
      <c r="AG229" s="507"/>
      <c r="AH229" s="514"/>
      <c r="AI229" s="515"/>
      <c r="AJ229" s="507"/>
      <c r="AK229" s="514"/>
      <c r="AL229" s="515"/>
      <c r="AM229" s="507"/>
      <c r="AN229" s="514"/>
      <c r="AO229" s="515"/>
      <c r="AP229" s="38"/>
      <c r="AQ229" s="38"/>
      <c r="AR229" s="38"/>
      <c r="AS229" s="38"/>
      <c r="AT229" s="38"/>
      <c r="AU229" s="38"/>
      <c r="AV229" s="38"/>
      <c r="AW229" s="38"/>
      <c r="AX229" s="38"/>
      <c r="AY229" s="38"/>
      <c r="AZ229" s="38"/>
      <c r="BA229" s="38"/>
      <c r="BB229" s="38"/>
      <c r="BC229" s="38"/>
      <c r="BD229" s="38"/>
      <c r="BE229" s="38"/>
      <c r="BF229" s="38"/>
      <c r="BG229" s="38"/>
      <c r="BH229" s="38"/>
      <c r="BI229" s="38"/>
    </row>
    <row r="230" spans="1:61" ht="20.25" customHeight="1">
      <c r="A230" s="36" t="str">
        <f t="shared" si="2"/>
        <v>Service[...]</v>
      </c>
      <c r="B230" s="41" t="s">
        <v>55</v>
      </c>
      <c r="C230" s="507"/>
      <c r="D230" s="514"/>
      <c r="E230" s="515"/>
      <c r="F230" s="507"/>
      <c r="G230" s="514"/>
      <c r="H230" s="515"/>
      <c r="I230" s="507"/>
      <c r="J230" s="514"/>
      <c r="K230" s="515"/>
      <c r="L230" s="507"/>
      <c r="M230" s="514"/>
      <c r="N230" s="515"/>
      <c r="O230" s="507"/>
      <c r="P230" s="514"/>
      <c r="Q230" s="515"/>
      <c r="R230" s="507"/>
      <c r="S230" s="514"/>
      <c r="T230" s="515"/>
      <c r="U230" s="507"/>
      <c r="V230" s="514"/>
      <c r="W230" s="515"/>
      <c r="X230" s="507"/>
      <c r="Y230" s="514"/>
      <c r="Z230" s="515"/>
      <c r="AA230" s="507"/>
      <c r="AB230" s="514"/>
      <c r="AC230" s="515"/>
      <c r="AD230" s="507"/>
      <c r="AE230" s="514"/>
      <c r="AF230" s="515"/>
      <c r="AG230" s="507"/>
      <c r="AH230" s="514"/>
      <c r="AI230" s="515"/>
      <c r="AJ230" s="507"/>
      <c r="AK230" s="514"/>
      <c r="AL230" s="515"/>
      <c r="AM230" s="507"/>
      <c r="AN230" s="514"/>
      <c r="AO230" s="515"/>
      <c r="AP230" s="38"/>
      <c r="AQ230" s="38"/>
      <c r="AR230" s="38"/>
      <c r="AS230" s="38"/>
      <c r="AT230" s="38"/>
      <c r="AU230" s="38"/>
      <c r="AV230" s="38"/>
      <c r="AW230" s="38"/>
      <c r="AX230" s="38"/>
      <c r="AY230" s="38"/>
      <c r="AZ230" s="38"/>
      <c r="BA230" s="38"/>
      <c r="BB230" s="38"/>
      <c r="BC230" s="38"/>
      <c r="BD230" s="38"/>
      <c r="BE230" s="38"/>
      <c r="BF230" s="38"/>
      <c r="BG230" s="38"/>
      <c r="BH230" s="38"/>
      <c r="BI230" s="38"/>
    </row>
    <row r="231" spans="1:61" ht="20.25" customHeight="1">
      <c r="A231" s="36" t="str">
        <f t="shared" si="2"/>
        <v>Service[...]</v>
      </c>
      <c r="B231" s="41" t="s">
        <v>55</v>
      </c>
      <c r="C231" s="507"/>
      <c r="D231" s="514"/>
      <c r="E231" s="515"/>
      <c r="F231" s="507"/>
      <c r="G231" s="514"/>
      <c r="H231" s="515"/>
      <c r="I231" s="507"/>
      <c r="J231" s="514"/>
      <c r="K231" s="515"/>
      <c r="L231" s="507"/>
      <c r="M231" s="514"/>
      <c r="N231" s="515"/>
      <c r="O231" s="507"/>
      <c r="P231" s="514"/>
      <c r="Q231" s="515"/>
      <c r="R231" s="507"/>
      <c r="S231" s="514"/>
      <c r="T231" s="515"/>
      <c r="U231" s="507"/>
      <c r="V231" s="514"/>
      <c r="W231" s="515"/>
      <c r="X231" s="507"/>
      <c r="Y231" s="514"/>
      <c r="Z231" s="515"/>
      <c r="AA231" s="507"/>
      <c r="AB231" s="514"/>
      <c r="AC231" s="515"/>
      <c r="AD231" s="507"/>
      <c r="AE231" s="514"/>
      <c r="AF231" s="515"/>
      <c r="AG231" s="507"/>
      <c r="AH231" s="514"/>
      <c r="AI231" s="515"/>
      <c r="AJ231" s="507"/>
      <c r="AK231" s="514"/>
      <c r="AL231" s="515"/>
      <c r="AM231" s="507"/>
      <c r="AN231" s="514"/>
      <c r="AO231" s="515"/>
      <c r="AP231" s="38"/>
      <c r="AQ231" s="38"/>
      <c r="AR231" s="38"/>
      <c r="AS231" s="38"/>
      <c r="AT231" s="38"/>
      <c r="AU231" s="38"/>
      <c r="AV231" s="38"/>
      <c r="AW231" s="38"/>
      <c r="AX231" s="38"/>
      <c r="AY231" s="38"/>
      <c r="AZ231" s="38"/>
      <c r="BA231" s="38"/>
      <c r="BB231" s="38"/>
      <c r="BC231" s="38"/>
      <c r="BD231" s="38"/>
      <c r="BE231" s="38"/>
      <c r="BF231" s="38"/>
      <c r="BG231" s="38"/>
      <c r="BH231" s="38"/>
      <c r="BI231" s="38"/>
    </row>
    <row r="232" spans="1:61" ht="15.75" customHeight="1">
      <c r="A232" s="36" t="str">
        <f t="shared" si="2"/>
        <v>ServiceTOTAL SEMI-FIXES</v>
      </c>
      <c r="B232" s="50" t="s">
        <v>139</v>
      </c>
      <c r="C232" s="772"/>
      <c r="D232" s="773"/>
      <c r="E232" s="774"/>
      <c r="F232" s="772"/>
      <c r="G232" s="773"/>
      <c r="H232" s="774"/>
      <c r="I232" s="772"/>
      <c r="J232" s="773"/>
      <c r="K232" s="774"/>
      <c r="L232" s="772"/>
      <c r="M232" s="773"/>
      <c r="N232" s="774"/>
      <c r="O232" s="772"/>
      <c r="P232" s="773"/>
      <c r="Q232" s="774"/>
      <c r="R232" s="772"/>
      <c r="S232" s="773"/>
      <c r="T232" s="774"/>
      <c r="U232" s="772"/>
      <c r="V232" s="773"/>
      <c r="W232" s="859"/>
      <c r="X232" s="772"/>
      <c r="Y232" s="773"/>
      <c r="Z232" s="859"/>
      <c r="AA232" s="772"/>
      <c r="AB232" s="773"/>
      <c r="AC232" s="859"/>
      <c r="AD232" s="772"/>
      <c r="AE232" s="773"/>
      <c r="AF232" s="859"/>
      <c r="AG232" s="772"/>
      <c r="AH232" s="773"/>
      <c r="AI232" s="774"/>
      <c r="AJ232" s="772"/>
      <c r="AK232" s="773"/>
      <c r="AL232" s="774"/>
      <c r="AM232" s="772"/>
      <c r="AN232" s="773"/>
      <c r="AO232" s="774"/>
      <c r="AP232" s="38"/>
      <c r="AQ232" s="38"/>
      <c r="AR232" s="38"/>
      <c r="AS232" s="38"/>
      <c r="AT232" s="38"/>
      <c r="AU232" s="38"/>
      <c r="AV232" s="38"/>
      <c r="AW232" s="38"/>
      <c r="AX232" s="38"/>
      <c r="AY232" s="38"/>
      <c r="AZ232" s="38"/>
      <c r="BA232" s="38"/>
      <c r="BB232" s="38"/>
      <c r="BC232" s="38"/>
      <c r="BD232" s="38"/>
      <c r="BE232" s="38"/>
      <c r="BF232" s="38"/>
      <c r="BG232" s="38"/>
      <c r="BH232" s="38"/>
      <c r="BI232" s="38"/>
    </row>
    <row r="233" spans="1:61" ht="15.75" customHeight="1">
      <c r="A233" s="36" t="str">
        <f t="shared" si="2"/>
        <v>Service</v>
      </c>
      <c r="B233" s="40"/>
      <c r="C233" s="533"/>
      <c r="D233" s="534"/>
      <c r="E233" s="531"/>
      <c r="F233" s="533"/>
      <c r="G233" s="534"/>
      <c r="H233" s="531"/>
      <c r="I233" s="533"/>
      <c r="J233" s="534"/>
      <c r="K233" s="531"/>
      <c r="L233" s="533"/>
      <c r="M233" s="534"/>
      <c r="N233" s="531"/>
      <c r="O233" s="533"/>
      <c r="P233" s="534"/>
      <c r="Q233" s="531"/>
      <c r="R233" s="533"/>
      <c r="S233" s="534"/>
      <c r="T233" s="531"/>
      <c r="U233" s="533"/>
      <c r="V233" s="534"/>
      <c r="W233" s="531"/>
      <c r="X233" s="533"/>
      <c r="Y233" s="534"/>
      <c r="Z233" s="531"/>
      <c r="AA233" s="533"/>
      <c r="AB233" s="534"/>
      <c r="AC233" s="531"/>
      <c r="AD233" s="533"/>
      <c r="AE233" s="534"/>
      <c r="AF233" s="531"/>
      <c r="AG233" s="533"/>
      <c r="AH233" s="534"/>
      <c r="AI233" s="531"/>
      <c r="AJ233" s="533"/>
      <c r="AK233" s="534"/>
      <c r="AL233" s="531"/>
      <c r="AM233" s="533"/>
      <c r="AN233" s="534"/>
      <c r="AO233" s="531"/>
      <c r="AP233" s="38"/>
      <c r="AQ233" s="38"/>
      <c r="AR233" s="38"/>
      <c r="AS233" s="38"/>
      <c r="AT233" s="38"/>
      <c r="AU233" s="38"/>
      <c r="AV233" s="38"/>
      <c r="AW233" s="38"/>
      <c r="AX233" s="38"/>
      <c r="AY233" s="38"/>
      <c r="AZ233" s="38"/>
      <c r="BA233" s="38"/>
      <c r="BB233" s="38"/>
      <c r="BC233" s="38"/>
      <c r="BD233" s="38"/>
      <c r="BE233" s="38"/>
      <c r="BF233" s="38"/>
      <c r="BG233" s="38"/>
      <c r="BH233" s="38"/>
      <c r="BI233" s="38"/>
    </row>
    <row r="234" spans="1:61" ht="15.75" customHeight="1">
      <c r="A234" s="36" t="str">
        <f t="shared" si="2"/>
        <v>ServiceTOTAL DES DÉPENSES</v>
      </c>
      <c r="B234" s="50" t="s">
        <v>140</v>
      </c>
      <c r="C234" s="772"/>
      <c r="D234" s="794"/>
      <c r="E234" s="782"/>
      <c r="F234" s="772"/>
      <c r="G234" s="794"/>
      <c r="H234" s="782"/>
      <c r="I234" s="772"/>
      <c r="J234" s="794"/>
      <c r="K234" s="782"/>
      <c r="L234" s="772"/>
      <c r="M234" s="794"/>
      <c r="N234" s="782"/>
      <c r="O234" s="772"/>
      <c r="P234" s="794"/>
      <c r="Q234" s="782"/>
      <c r="R234" s="772"/>
      <c r="S234" s="794"/>
      <c r="T234" s="782"/>
      <c r="U234" s="772"/>
      <c r="V234" s="794"/>
      <c r="W234" s="862"/>
      <c r="X234" s="772"/>
      <c r="Y234" s="794"/>
      <c r="Z234" s="862"/>
      <c r="AA234" s="772"/>
      <c r="AB234" s="794"/>
      <c r="AC234" s="862"/>
      <c r="AD234" s="772"/>
      <c r="AE234" s="794"/>
      <c r="AF234" s="862"/>
      <c r="AG234" s="772"/>
      <c r="AH234" s="773"/>
      <c r="AI234" s="782"/>
      <c r="AJ234" s="772"/>
      <c r="AK234" s="773"/>
      <c r="AL234" s="782"/>
      <c r="AM234" s="772"/>
      <c r="AN234" s="773"/>
      <c r="AO234" s="782"/>
      <c r="AP234" s="38"/>
      <c r="AQ234" s="38"/>
      <c r="AR234" s="38"/>
      <c r="AS234" s="38"/>
      <c r="AT234" s="38"/>
      <c r="AU234" s="38"/>
      <c r="AV234" s="38"/>
      <c r="AW234" s="38"/>
      <c r="AX234" s="38"/>
      <c r="AY234" s="38"/>
      <c r="AZ234" s="38"/>
      <c r="BA234" s="38"/>
      <c r="BB234" s="38"/>
      <c r="BC234" s="38"/>
      <c r="BD234" s="38"/>
      <c r="BE234" s="38"/>
      <c r="BF234" s="38"/>
      <c r="BG234" s="38"/>
      <c r="BH234" s="38"/>
      <c r="BI234" s="38"/>
    </row>
    <row r="235" spans="1:61" ht="15.75" customHeight="1">
      <c r="A235" s="36" t="str">
        <f t="shared" si="2"/>
        <v>Service</v>
      </c>
      <c r="B235" s="41"/>
      <c r="C235" s="507"/>
      <c r="D235" s="514"/>
      <c r="E235" s="515"/>
      <c r="F235" s="507"/>
      <c r="G235" s="514"/>
      <c r="H235" s="515"/>
      <c r="I235" s="507"/>
      <c r="J235" s="514"/>
      <c r="K235" s="515"/>
      <c r="L235" s="507"/>
      <c r="M235" s="514"/>
      <c r="N235" s="515"/>
      <c r="O235" s="507"/>
      <c r="P235" s="514"/>
      <c r="Q235" s="515"/>
      <c r="R235" s="507"/>
      <c r="S235" s="514"/>
      <c r="T235" s="515"/>
      <c r="U235" s="507"/>
      <c r="V235" s="514"/>
      <c r="W235" s="515"/>
      <c r="X235" s="507"/>
      <c r="Y235" s="514"/>
      <c r="Z235" s="515"/>
      <c r="AA235" s="507"/>
      <c r="AB235" s="514"/>
      <c r="AC235" s="515"/>
      <c r="AD235" s="507"/>
      <c r="AE235" s="514"/>
      <c r="AF235" s="515"/>
      <c r="AG235" s="507"/>
      <c r="AH235" s="514"/>
      <c r="AI235" s="515"/>
      <c r="AJ235" s="507"/>
      <c r="AK235" s="514"/>
      <c r="AL235" s="515"/>
      <c r="AM235" s="507"/>
      <c r="AN235" s="514"/>
      <c r="AO235" s="515"/>
      <c r="AP235" s="38"/>
      <c r="AQ235" s="38"/>
      <c r="AR235" s="38"/>
      <c r="AS235" s="38"/>
      <c r="AT235" s="38"/>
      <c r="AU235" s="38"/>
      <c r="AV235" s="38"/>
      <c r="AW235" s="38"/>
      <c r="AX235" s="38"/>
      <c r="AY235" s="38"/>
      <c r="AZ235" s="38"/>
      <c r="BA235" s="38"/>
      <c r="BB235" s="38"/>
      <c r="BC235" s="38"/>
      <c r="BD235" s="38"/>
      <c r="BE235" s="38"/>
      <c r="BF235" s="38"/>
      <c r="BG235" s="38"/>
      <c r="BH235" s="38"/>
      <c r="BI235" s="38"/>
    </row>
    <row r="236" spans="1:61" ht="15.75" customHeight="1" thickBot="1">
      <c r="A236" s="36" t="str">
        <f t="shared" si="2"/>
        <v>ServicePROFIT DÉPARTEMENTAL</v>
      </c>
      <c r="B236" s="54" t="s">
        <v>147</v>
      </c>
      <c r="C236" s="785"/>
      <c r="D236" s="796"/>
      <c r="E236" s="788"/>
      <c r="F236" s="785"/>
      <c r="G236" s="796"/>
      <c r="H236" s="788"/>
      <c r="I236" s="785"/>
      <c r="J236" s="796"/>
      <c r="K236" s="788"/>
      <c r="L236" s="785"/>
      <c r="M236" s="796"/>
      <c r="N236" s="788"/>
      <c r="O236" s="785"/>
      <c r="P236" s="796"/>
      <c r="Q236" s="788"/>
      <c r="R236" s="785"/>
      <c r="S236" s="796"/>
      <c r="T236" s="788"/>
      <c r="U236" s="785"/>
      <c r="V236" s="796"/>
      <c r="W236" s="865"/>
      <c r="X236" s="785"/>
      <c r="Y236" s="796"/>
      <c r="Z236" s="865"/>
      <c r="AA236" s="785"/>
      <c r="AB236" s="796"/>
      <c r="AC236" s="865"/>
      <c r="AD236" s="785"/>
      <c r="AE236" s="796"/>
      <c r="AF236" s="865"/>
      <c r="AG236" s="785"/>
      <c r="AH236" s="796"/>
      <c r="AI236" s="788"/>
      <c r="AJ236" s="785"/>
      <c r="AK236" s="796"/>
      <c r="AL236" s="788"/>
      <c r="AM236" s="785"/>
      <c r="AN236" s="796"/>
      <c r="AO236" s="788"/>
      <c r="AP236" s="38"/>
      <c r="AQ236" s="38"/>
      <c r="AR236" s="38"/>
      <c r="AS236" s="38"/>
      <c r="AT236" s="38"/>
      <c r="AU236" s="38"/>
      <c r="AV236" s="38"/>
      <c r="AW236" s="38"/>
      <c r="AX236" s="38"/>
      <c r="AY236" s="38"/>
      <c r="AZ236" s="38"/>
      <c r="BA236" s="38"/>
      <c r="BB236" s="38"/>
      <c r="BC236" s="38"/>
      <c r="BD236" s="38"/>
      <c r="BE236" s="38"/>
      <c r="BF236" s="38"/>
      <c r="BG236" s="38"/>
      <c r="BH236" s="38"/>
      <c r="BI236" s="38"/>
    </row>
    <row r="237" spans="1:61" ht="15.75" customHeight="1">
      <c r="A237" s="36"/>
      <c r="B237" s="45"/>
      <c r="C237" s="514"/>
      <c r="D237" s="514"/>
      <c r="E237" s="527"/>
      <c r="F237" s="514"/>
      <c r="G237" s="514"/>
      <c r="H237" s="527"/>
      <c r="I237" s="514"/>
      <c r="J237" s="514"/>
      <c r="K237" s="527"/>
      <c r="L237" s="514"/>
      <c r="M237" s="514"/>
      <c r="N237" s="527"/>
      <c r="O237" s="514"/>
      <c r="P237" s="514"/>
      <c r="Q237" s="527"/>
      <c r="R237" s="514"/>
      <c r="S237" s="514"/>
      <c r="T237" s="527"/>
      <c r="U237" s="514"/>
      <c r="V237" s="514"/>
      <c r="W237" s="527"/>
      <c r="X237" s="514"/>
      <c r="Y237" s="514"/>
      <c r="Z237" s="527"/>
      <c r="AA237" s="514"/>
      <c r="AB237" s="514"/>
      <c r="AC237" s="527"/>
      <c r="AD237" s="514"/>
      <c r="AE237" s="514"/>
      <c r="AF237" s="527"/>
      <c r="AG237" s="514"/>
      <c r="AH237" s="514"/>
      <c r="AI237" s="527"/>
      <c r="AJ237" s="514"/>
      <c r="AK237" s="514"/>
      <c r="AL237" s="527"/>
      <c r="AM237" s="514"/>
      <c r="AN237" s="514"/>
      <c r="AO237" s="527"/>
      <c r="AP237" s="38"/>
      <c r="AQ237" s="38"/>
      <c r="AR237" s="38"/>
      <c r="AS237" s="38"/>
      <c r="AT237" s="38"/>
      <c r="AU237" s="38"/>
      <c r="AV237" s="38"/>
      <c r="AW237" s="38"/>
      <c r="AX237" s="38"/>
      <c r="AY237" s="38"/>
      <c r="AZ237" s="38"/>
      <c r="BA237" s="38"/>
      <c r="BB237" s="38"/>
      <c r="BC237" s="38"/>
      <c r="BD237" s="38"/>
      <c r="BE237" s="38"/>
      <c r="BF237" s="38"/>
      <c r="BG237" s="38"/>
      <c r="BH237" s="38"/>
      <c r="BI237" s="38"/>
    </row>
    <row r="238" spans="1:61" ht="15.75" customHeight="1">
      <c r="A238" s="36"/>
      <c r="B238" s="57"/>
      <c r="C238" s="546"/>
      <c r="D238" s="546"/>
      <c r="E238" s="559"/>
      <c r="F238" s="546"/>
      <c r="G238" s="546"/>
      <c r="H238" s="559"/>
      <c r="I238" s="546"/>
      <c r="J238" s="546"/>
      <c r="K238" s="559"/>
      <c r="L238" s="546"/>
      <c r="M238" s="546"/>
      <c r="N238" s="559"/>
      <c r="O238" s="546"/>
      <c r="P238" s="546"/>
      <c r="Q238" s="559"/>
      <c r="R238" s="546"/>
      <c r="S238" s="546"/>
      <c r="T238" s="559"/>
      <c r="U238" s="546"/>
      <c r="V238" s="546"/>
      <c r="W238" s="559"/>
      <c r="X238" s="546"/>
      <c r="Y238" s="546"/>
      <c r="Z238" s="559"/>
      <c r="AA238" s="546"/>
      <c r="AB238" s="546"/>
      <c r="AC238" s="559"/>
      <c r="AD238" s="546"/>
      <c r="AE238" s="546"/>
      <c r="AF238" s="559"/>
      <c r="AG238" s="546"/>
      <c r="AH238" s="546"/>
      <c r="AI238" s="559"/>
      <c r="AJ238" s="546"/>
      <c r="AK238" s="546"/>
      <c r="AL238" s="559"/>
      <c r="AM238" s="546"/>
      <c r="AN238" s="546"/>
      <c r="AO238" s="559"/>
      <c r="AP238" s="35"/>
      <c r="AQ238" s="35"/>
      <c r="AR238" s="35"/>
      <c r="AS238" s="35"/>
      <c r="AT238" s="35"/>
      <c r="AU238" s="35"/>
      <c r="AV238" s="35"/>
      <c r="AW238" s="35"/>
      <c r="AX238" s="35"/>
      <c r="AY238" s="35"/>
      <c r="AZ238" s="35"/>
      <c r="BA238" s="35"/>
      <c r="BB238" s="35"/>
      <c r="BC238" s="35"/>
      <c r="BD238" s="35"/>
      <c r="BE238" s="35"/>
      <c r="BF238" s="35"/>
      <c r="BG238" s="35"/>
      <c r="BH238" s="35"/>
      <c r="BI238" s="35"/>
    </row>
    <row r="239" spans="1:61" ht="15.75" customHeight="1">
      <c r="A239" s="36"/>
      <c r="B239" s="58" t="s">
        <v>1097</v>
      </c>
      <c r="C239" s="547" t="s">
        <v>172</v>
      </c>
      <c r="D239" s="547"/>
      <c r="E239" s="547"/>
      <c r="F239" s="547"/>
      <c r="G239" s="547"/>
      <c r="H239" s="547"/>
      <c r="I239" s="547"/>
      <c r="J239" s="547"/>
      <c r="K239" s="547"/>
      <c r="L239" s="547"/>
      <c r="M239" s="547"/>
      <c r="N239" s="547"/>
      <c r="O239" s="547"/>
      <c r="P239" s="547"/>
      <c r="Q239" s="547"/>
      <c r="R239" s="547"/>
      <c r="S239" s="547"/>
      <c r="T239" s="547"/>
      <c r="U239" s="547"/>
      <c r="V239" s="547"/>
      <c r="W239" s="547"/>
      <c r="X239" s="547"/>
      <c r="Y239" s="547"/>
      <c r="Z239" s="547"/>
      <c r="AA239" s="547"/>
      <c r="AB239" s="547"/>
      <c r="AC239" s="547"/>
      <c r="AD239" s="547"/>
      <c r="AE239" s="547"/>
      <c r="AF239" s="547"/>
      <c r="AG239" s="547"/>
      <c r="AH239" s="547"/>
      <c r="AI239" s="547"/>
      <c r="AJ239" s="547"/>
      <c r="AK239" s="547"/>
      <c r="AL239" s="547"/>
      <c r="AM239" s="547"/>
      <c r="AN239" s="547"/>
      <c r="AO239" s="547"/>
      <c r="AP239" s="33"/>
      <c r="AQ239" s="33"/>
      <c r="AR239" s="33"/>
      <c r="AS239" s="33"/>
      <c r="AT239" s="33"/>
      <c r="AU239" s="33"/>
      <c r="AV239" s="33"/>
      <c r="AW239" s="33"/>
      <c r="AX239" s="33"/>
      <c r="AY239" s="33"/>
      <c r="AZ239" s="33"/>
      <c r="BA239" s="33"/>
      <c r="BB239" s="33"/>
      <c r="BC239" s="33"/>
      <c r="BD239" s="33"/>
      <c r="BE239" s="33"/>
      <c r="BF239" s="33"/>
      <c r="BG239" s="33"/>
      <c r="BH239" s="33"/>
      <c r="BI239" s="33"/>
    </row>
    <row r="240" spans="1:61" ht="15.75" customHeight="1" thickBot="1">
      <c r="A240" s="36"/>
      <c r="B240" s="59"/>
      <c r="C240" s="546"/>
      <c r="D240" s="546"/>
      <c r="E240" s="546"/>
      <c r="F240" s="546"/>
      <c r="G240" s="546"/>
      <c r="H240" s="546"/>
      <c r="I240" s="546"/>
      <c r="J240" s="546"/>
      <c r="K240" s="546"/>
      <c r="L240" s="546"/>
      <c r="M240" s="546"/>
      <c r="N240" s="546"/>
      <c r="O240" s="546"/>
      <c r="P240" s="546"/>
      <c r="Q240" s="546"/>
      <c r="R240" s="546"/>
      <c r="S240" s="546"/>
      <c r="T240" s="546"/>
      <c r="U240" s="546"/>
      <c r="V240" s="546"/>
      <c r="W240" s="546"/>
      <c r="X240" s="546"/>
      <c r="Y240" s="546"/>
      <c r="Z240" s="546"/>
      <c r="AA240" s="546"/>
      <c r="AB240" s="546"/>
      <c r="AC240" s="546"/>
      <c r="AD240" s="546"/>
      <c r="AE240" s="546"/>
      <c r="AF240" s="546"/>
      <c r="AG240" s="546"/>
      <c r="AH240" s="546"/>
      <c r="AI240" s="546"/>
      <c r="AJ240" s="546"/>
      <c r="AK240" s="546"/>
      <c r="AL240" s="546"/>
      <c r="AM240" s="546"/>
      <c r="AN240" s="546"/>
      <c r="AO240" s="546"/>
      <c r="AP240" s="35"/>
      <c r="AQ240" s="35"/>
      <c r="AR240" s="35"/>
      <c r="AS240" s="35"/>
      <c r="AT240" s="35"/>
      <c r="AU240" s="35"/>
      <c r="AV240" s="35"/>
      <c r="AW240" s="35"/>
      <c r="AX240" s="35"/>
      <c r="AY240" s="35"/>
      <c r="AZ240" s="35"/>
      <c r="BA240" s="35"/>
      <c r="BB240" s="35"/>
      <c r="BC240" s="35"/>
      <c r="BD240" s="35"/>
      <c r="BE240" s="35"/>
      <c r="BF240" s="35"/>
      <c r="BG240" s="35"/>
      <c r="BH240" s="35"/>
      <c r="BI240" s="35"/>
    </row>
    <row r="241" spans="1:61" ht="15.75" customHeight="1" thickTop="1">
      <c r="A241" s="36"/>
      <c r="B241" s="37" t="s">
        <v>2</v>
      </c>
      <c r="C241" s="492">
        <v>2025</v>
      </c>
      <c r="D241" s="493"/>
      <c r="E241" s="494"/>
      <c r="F241" s="492" t="s">
        <v>6</v>
      </c>
      <c r="G241" s="493"/>
      <c r="H241" s="494"/>
      <c r="I241" s="492" t="s">
        <v>8</v>
      </c>
      <c r="J241" s="493"/>
      <c r="K241" s="494"/>
      <c r="L241" s="492" t="s">
        <v>9</v>
      </c>
      <c r="M241" s="493"/>
      <c r="N241" s="494"/>
      <c r="O241" s="492" t="s">
        <v>10</v>
      </c>
      <c r="P241" s="493"/>
      <c r="Q241" s="494"/>
      <c r="R241" s="492" t="s">
        <v>11</v>
      </c>
      <c r="S241" s="493"/>
      <c r="T241" s="494"/>
      <c r="U241" s="492" t="s">
        <v>12</v>
      </c>
      <c r="V241" s="493"/>
      <c r="W241" s="494"/>
      <c r="X241" s="492" t="s">
        <v>14</v>
      </c>
      <c r="Y241" s="493"/>
      <c r="Z241" s="494"/>
      <c r="AA241" s="492" t="s">
        <v>15</v>
      </c>
      <c r="AB241" s="493"/>
      <c r="AC241" s="494"/>
      <c r="AD241" s="492" t="s">
        <v>17</v>
      </c>
      <c r="AE241" s="493"/>
      <c r="AF241" s="494"/>
      <c r="AG241" s="492" t="s">
        <v>18</v>
      </c>
      <c r="AH241" s="493"/>
      <c r="AI241" s="494"/>
      <c r="AJ241" s="492" t="s">
        <v>19</v>
      </c>
      <c r="AK241" s="493"/>
      <c r="AL241" s="494"/>
      <c r="AM241" s="492" t="s">
        <v>5</v>
      </c>
      <c r="AN241" s="493"/>
      <c r="AO241" s="494"/>
      <c r="AP241" s="38"/>
      <c r="AQ241" s="38"/>
      <c r="AR241" s="38"/>
      <c r="AS241" s="38"/>
      <c r="AT241" s="38"/>
      <c r="AU241" s="38"/>
      <c r="AV241" s="38"/>
      <c r="AW241" s="38"/>
      <c r="AX241" s="38"/>
      <c r="AY241" s="38"/>
      <c r="AZ241" s="38"/>
      <c r="BA241" s="38"/>
      <c r="BB241" s="38"/>
      <c r="BC241" s="38"/>
      <c r="BD241" s="38"/>
      <c r="BE241" s="38"/>
      <c r="BF241" s="38"/>
      <c r="BG241" s="38"/>
      <c r="BH241" s="38"/>
      <c r="BI241" s="38"/>
    </row>
    <row r="242" spans="1:61" ht="15.75" customHeight="1">
      <c r="A242" s="36" t="str">
        <f t="shared" ref="A242:A292" si="3">+$C$239&amp;B242</f>
        <v>Carrosserie</v>
      </c>
      <c r="B242" s="41"/>
      <c r="C242" s="548" t="s">
        <v>158</v>
      </c>
      <c r="D242" s="525" t="s">
        <v>159</v>
      </c>
      <c r="E242" s="549" t="s">
        <v>91</v>
      </c>
      <c r="F242" s="548" t="s">
        <v>158</v>
      </c>
      <c r="G242" s="525" t="s">
        <v>159</v>
      </c>
      <c r="H242" s="549" t="s">
        <v>91</v>
      </c>
      <c r="I242" s="548" t="s">
        <v>158</v>
      </c>
      <c r="J242" s="525" t="s">
        <v>159</v>
      </c>
      <c r="K242" s="549" t="s">
        <v>91</v>
      </c>
      <c r="L242" s="548" t="s">
        <v>158</v>
      </c>
      <c r="M242" s="525" t="s">
        <v>159</v>
      </c>
      <c r="N242" s="549" t="s">
        <v>91</v>
      </c>
      <c r="O242" s="548" t="s">
        <v>158</v>
      </c>
      <c r="P242" s="525" t="s">
        <v>159</v>
      </c>
      <c r="Q242" s="549" t="s">
        <v>91</v>
      </c>
      <c r="R242" s="548" t="s">
        <v>158</v>
      </c>
      <c r="S242" s="525" t="s">
        <v>159</v>
      </c>
      <c r="T242" s="549" t="s">
        <v>91</v>
      </c>
      <c r="U242" s="548" t="s">
        <v>158</v>
      </c>
      <c r="V242" s="525" t="s">
        <v>159</v>
      </c>
      <c r="W242" s="549" t="s">
        <v>91</v>
      </c>
      <c r="X242" s="548" t="s">
        <v>158</v>
      </c>
      <c r="Y242" s="525" t="s">
        <v>159</v>
      </c>
      <c r="Z242" s="549" t="s">
        <v>91</v>
      </c>
      <c r="AA242" s="548" t="s">
        <v>158</v>
      </c>
      <c r="AB242" s="525" t="s">
        <v>159</v>
      </c>
      <c r="AC242" s="549" t="s">
        <v>91</v>
      </c>
      <c r="AD242" s="548" t="s">
        <v>158</v>
      </c>
      <c r="AE242" s="525" t="s">
        <v>159</v>
      </c>
      <c r="AF242" s="549" t="s">
        <v>91</v>
      </c>
      <c r="AG242" s="548" t="s">
        <v>158</v>
      </c>
      <c r="AH242" s="525" t="s">
        <v>159</v>
      </c>
      <c r="AI242" s="549" t="s">
        <v>91</v>
      </c>
      <c r="AJ242" s="548" t="s">
        <v>158</v>
      </c>
      <c r="AK242" s="525" t="s">
        <v>159</v>
      </c>
      <c r="AL242" s="549" t="s">
        <v>91</v>
      </c>
      <c r="AM242" s="548" t="s">
        <v>158</v>
      </c>
      <c r="AN242" s="525" t="s">
        <v>159</v>
      </c>
      <c r="AO242" s="549" t="s">
        <v>91</v>
      </c>
      <c r="AP242" s="38"/>
      <c r="AQ242" s="38"/>
      <c r="AR242" s="38"/>
      <c r="AS242" s="38"/>
      <c r="AT242" s="38"/>
      <c r="AU242" s="38"/>
      <c r="AV242" s="38"/>
      <c r="AW242" s="38"/>
      <c r="AX242" s="38"/>
      <c r="AY242" s="38"/>
      <c r="AZ242" s="38"/>
      <c r="BA242" s="38"/>
      <c r="BB242" s="38"/>
      <c r="BC242" s="38"/>
      <c r="BD242" s="38"/>
      <c r="BE242" s="38"/>
      <c r="BF242" s="38"/>
      <c r="BG242" s="38"/>
      <c r="BH242" s="38"/>
      <c r="BI242" s="38"/>
    </row>
    <row r="243" spans="1:61" ht="15.75" customHeight="1">
      <c r="A243" s="36" t="str">
        <f t="shared" si="3"/>
        <v>Carrosserie</v>
      </c>
      <c r="B243" s="41"/>
      <c r="C243" s="548"/>
      <c r="D243" s="525"/>
      <c r="E243" s="549"/>
      <c r="F243" s="548"/>
      <c r="G243" s="525"/>
      <c r="H243" s="549"/>
      <c r="I243" s="548"/>
      <c r="J243" s="525"/>
      <c r="K243" s="549"/>
      <c r="L243" s="548"/>
      <c r="M243" s="525"/>
      <c r="N243" s="549"/>
      <c r="O243" s="548"/>
      <c r="P243" s="525"/>
      <c r="Q243" s="549"/>
      <c r="R243" s="548"/>
      <c r="S243" s="525"/>
      <c r="T243" s="549"/>
      <c r="U243" s="548"/>
      <c r="V243" s="525"/>
      <c r="W243" s="549"/>
      <c r="X243" s="548"/>
      <c r="Y243" s="525"/>
      <c r="Z243" s="549"/>
      <c r="AA243" s="548"/>
      <c r="AB243" s="525"/>
      <c r="AC243" s="549"/>
      <c r="AD243" s="548"/>
      <c r="AE243" s="525"/>
      <c r="AF243" s="549"/>
      <c r="AG243" s="548"/>
      <c r="AH243" s="525"/>
      <c r="AI243" s="549"/>
      <c r="AJ243" s="548"/>
      <c r="AK243" s="525"/>
      <c r="AL243" s="549"/>
      <c r="AM243" s="548"/>
      <c r="AN243" s="525"/>
      <c r="AO243" s="549"/>
      <c r="AP243" s="38"/>
      <c r="AQ243" s="38"/>
      <c r="AR243" s="38"/>
      <c r="AS243" s="38"/>
      <c r="AT243" s="38"/>
      <c r="AU243" s="38"/>
      <c r="AV243" s="38"/>
      <c r="AW243" s="38"/>
      <c r="AX243" s="38"/>
      <c r="AY243" s="38"/>
      <c r="AZ243" s="38"/>
      <c r="BA243" s="38"/>
      <c r="BB243" s="38"/>
      <c r="BC243" s="38"/>
      <c r="BD243" s="38"/>
      <c r="BE243" s="38"/>
      <c r="BF243" s="38"/>
      <c r="BG243" s="38"/>
      <c r="BH243" s="38"/>
      <c r="BI243" s="38"/>
    </row>
    <row r="244" spans="1:61" ht="15.75" customHeight="1">
      <c r="A244" s="36" t="str">
        <f t="shared" si="3"/>
        <v>CarrosserieM/O Sous-traitement</v>
      </c>
      <c r="B244" s="41" t="s">
        <v>173</v>
      </c>
      <c r="C244" s="561"/>
      <c r="D244" s="562"/>
      <c r="E244" s="528"/>
      <c r="F244" s="561"/>
      <c r="G244" s="562"/>
      <c r="H244" s="528"/>
      <c r="I244" s="561"/>
      <c r="J244" s="562"/>
      <c r="K244" s="528"/>
      <c r="L244" s="561"/>
      <c r="M244" s="562"/>
      <c r="N244" s="528"/>
      <c r="O244" s="561"/>
      <c r="P244" s="562"/>
      <c r="Q244" s="528"/>
      <c r="R244" s="561"/>
      <c r="S244" s="562"/>
      <c r="T244" s="528"/>
      <c r="U244" s="561"/>
      <c r="V244" s="562"/>
      <c r="W244" s="528"/>
      <c r="X244" s="561"/>
      <c r="Y244" s="562"/>
      <c r="Z244" s="528"/>
      <c r="AA244" s="561"/>
      <c r="AB244" s="562"/>
      <c r="AC244" s="528"/>
      <c r="AD244" s="561"/>
      <c r="AE244" s="562"/>
      <c r="AF244" s="528"/>
      <c r="AG244" s="561"/>
      <c r="AH244" s="562"/>
      <c r="AI244" s="528"/>
      <c r="AJ244" s="561"/>
      <c r="AK244" s="562"/>
      <c r="AL244" s="528"/>
      <c r="AM244" s="561"/>
      <c r="AN244" s="562"/>
      <c r="AO244" s="528"/>
      <c r="AP244" s="38"/>
      <c r="AQ244" s="38"/>
      <c r="AR244" s="38"/>
      <c r="AS244" s="38"/>
      <c r="AT244" s="38"/>
      <c r="AU244" s="38"/>
      <c r="AV244" s="38"/>
      <c r="AW244" s="38"/>
      <c r="AX244" s="38"/>
      <c r="AY244" s="38"/>
      <c r="AZ244" s="38"/>
      <c r="BA244" s="38"/>
      <c r="BB244" s="38"/>
      <c r="BC244" s="38"/>
      <c r="BD244" s="38"/>
      <c r="BE244" s="38"/>
      <c r="BF244" s="38"/>
      <c r="BG244" s="38"/>
      <c r="BH244" s="38"/>
      <c r="BI244" s="38"/>
    </row>
    <row r="245" spans="1:61" ht="15.75" customHeight="1">
      <c r="A245" s="36" t="str">
        <f t="shared" si="3"/>
        <v>Carrosserie% profit / ventes</v>
      </c>
      <c r="B245" s="41" t="s">
        <v>161</v>
      </c>
      <c r="C245" s="560"/>
      <c r="D245" s="514"/>
      <c r="E245" s="563"/>
      <c r="F245" s="560"/>
      <c r="G245" s="514"/>
      <c r="H245" s="563"/>
      <c r="I245" s="560"/>
      <c r="J245" s="514"/>
      <c r="K245" s="563"/>
      <c r="L245" s="560"/>
      <c r="M245" s="514"/>
      <c r="N245" s="563"/>
      <c r="O245" s="560"/>
      <c r="P245" s="514"/>
      <c r="Q245" s="563"/>
      <c r="R245" s="560"/>
      <c r="S245" s="514"/>
      <c r="T245" s="563"/>
      <c r="U245" s="560"/>
      <c r="V245" s="514"/>
      <c r="W245" s="563"/>
      <c r="X245" s="560"/>
      <c r="Y245" s="514"/>
      <c r="Z245" s="563"/>
      <c r="AA245" s="560"/>
      <c r="AB245" s="514"/>
      <c r="AC245" s="563"/>
      <c r="AD245" s="560"/>
      <c r="AE245" s="514"/>
      <c r="AF245" s="563"/>
      <c r="AG245" s="560"/>
      <c r="AH245" s="514"/>
      <c r="AI245" s="563"/>
      <c r="AJ245" s="560"/>
      <c r="AK245" s="514"/>
      <c r="AL245" s="563"/>
      <c r="AM245" s="560"/>
      <c r="AN245" s="514"/>
      <c r="AO245" s="563"/>
      <c r="AP245" s="38"/>
      <c r="AQ245" s="38"/>
      <c r="AR245" s="38"/>
      <c r="AS245" s="38"/>
      <c r="AT245" s="38"/>
      <c r="AU245" s="38"/>
      <c r="AV245" s="38"/>
      <c r="AW245" s="38"/>
      <c r="AX245" s="38"/>
      <c r="AY245" s="38"/>
      <c r="AZ245" s="38"/>
      <c r="BA245" s="38"/>
      <c r="BB245" s="38"/>
      <c r="BC245" s="38"/>
      <c r="BD245" s="38"/>
      <c r="BE245" s="38"/>
      <c r="BF245" s="38"/>
      <c r="BG245" s="38"/>
      <c r="BH245" s="38"/>
      <c r="BI245" s="38"/>
    </row>
    <row r="246" spans="1:61" ht="15.75" customHeight="1">
      <c r="A246" s="36" t="str">
        <f t="shared" si="3"/>
        <v>Carrosserie</v>
      </c>
      <c r="B246" s="41"/>
      <c r="C246" s="548"/>
      <c r="D246" s="525"/>
      <c r="E246" s="549"/>
      <c r="F246" s="548"/>
      <c r="G246" s="525"/>
      <c r="H246" s="549"/>
      <c r="I246" s="548"/>
      <c r="J246" s="525"/>
      <c r="K246" s="549"/>
      <c r="L246" s="548"/>
      <c r="M246" s="525"/>
      <c r="N246" s="549"/>
      <c r="O246" s="548"/>
      <c r="P246" s="525"/>
      <c r="Q246" s="549"/>
      <c r="R246" s="548"/>
      <c r="S246" s="525"/>
      <c r="T246" s="549"/>
      <c r="U246" s="548"/>
      <c r="V246" s="525"/>
      <c r="W246" s="549"/>
      <c r="X246" s="548"/>
      <c r="Y246" s="525"/>
      <c r="Z246" s="549"/>
      <c r="AA246" s="548"/>
      <c r="AB246" s="525"/>
      <c r="AC246" s="549"/>
      <c r="AD246" s="548"/>
      <c r="AE246" s="525"/>
      <c r="AF246" s="549"/>
      <c r="AG246" s="548"/>
      <c r="AH246" s="525"/>
      <c r="AI246" s="549"/>
      <c r="AJ246" s="548"/>
      <c r="AK246" s="525"/>
      <c r="AL246" s="549"/>
      <c r="AM246" s="548"/>
      <c r="AN246" s="525"/>
      <c r="AO246" s="549"/>
      <c r="AP246" s="38"/>
      <c r="AQ246" s="38"/>
      <c r="AR246" s="38"/>
      <c r="AS246" s="38"/>
      <c r="AT246" s="38"/>
      <c r="AU246" s="38"/>
      <c r="AV246" s="38"/>
      <c r="AW246" s="38"/>
      <c r="AX246" s="38"/>
      <c r="AY246" s="38"/>
      <c r="AZ246" s="38"/>
      <c r="BA246" s="38"/>
      <c r="BB246" s="38"/>
      <c r="BC246" s="38"/>
      <c r="BD246" s="38"/>
      <c r="BE246" s="38"/>
      <c r="BF246" s="38"/>
      <c r="BG246" s="38"/>
      <c r="BH246" s="38"/>
      <c r="BI246" s="38"/>
    </row>
    <row r="247" spans="1:61" ht="15.75" customHeight="1">
      <c r="A247" s="36" t="str">
        <f t="shared" si="3"/>
        <v>CarrosserieM/O Carrosserie</v>
      </c>
      <c r="B247" s="39" t="s">
        <v>174</v>
      </c>
      <c r="C247" s="799"/>
      <c r="D247" s="800"/>
      <c r="E247" s="779"/>
      <c r="F247" s="799"/>
      <c r="G247" s="800"/>
      <c r="H247" s="779"/>
      <c r="I247" s="799"/>
      <c r="J247" s="800"/>
      <c r="K247" s="779"/>
      <c r="L247" s="799"/>
      <c r="M247" s="800"/>
      <c r="N247" s="779"/>
      <c r="O247" s="799"/>
      <c r="P247" s="800"/>
      <c r="Q247" s="779"/>
      <c r="R247" s="799"/>
      <c r="S247" s="800"/>
      <c r="T247" s="779"/>
      <c r="U247" s="799"/>
      <c r="V247" s="800"/>
      <c r="W247" s="779"/>
      <c r="X247" s="799"/>
      <c r="Y247" s="800"/>
      <c r="Z247" s="779"/>
      <c r="AA247" s="799"/>
      <c r="AB247" s="800"/>
      <c r="AC247" s="779"/>
      <c r="AD247" s="799"/>
      <c r="AE247" s="800"/>
      <c r="AF247" s="779"/>
      <c r="AG247" s="799"/>
      <c r="AH247" s="800"/>
      <c r="AI247" s="779"/>
      <c r="AJ247" s="799"/>
      <c r="AK247" s="800"/>
      <c r="AL247" s="779"/>
      <c r="AM247" s="799"/>
      <c r="AN247" s="800"/>
      <c r="AO247" s="779"/>
      <c r="AP247" s="38"/>
      <c r="AQ247" s="38"/>
      <c r="AR247" s="38"/>
      <c r="AS247" s="38"/>
      <c r="AT247" s="38"/>
      <c r="AU247" s="38"/>
      <c r="AV247" s="38"/>
      <c r="AW247" s="38"/>
      <c r="AX247" s="38"/>
      <c r="AY247" s="38"/>
      <c r="AZ247" s="38"/>
      <c r="BA247" s="38"/>
      <c r="BB247" s="38"/>
      <c r="BC247" s="38"/>
      <c r="BD247" s="38"/>
      <c r="BE247" s="38"/>
      <c r="BF247" s="38"/>
      <c r="BG247" s="38"/>
      <c r="BH247" s="38"/>
      <c r="BI247" s="38"/>
    </row>
    <row r="248" spans="1:61" ht="15.75" customHeight="1">
      <c r="A248" s="36" t="str">
        <f t="shared" si="3"/>
        <v>Carrosserie% profit / ventes</v>
      </c>
      <c r="B248" s="41" t="s">
        <v>161</v>
      </c>
      <c r="C248" s="560"/>
      <c r="D248" s="514"/>
      <c r="E248" s="563"/>
      <c r="F248" s="560"/>
      <c r="G248" s="514"/>
      <c r="H248" s="563"/>
      <c r="I248" s="560"/>
      <c r="J248" s="514"/>
      <c r="K248" s="563"/>
      <c r="L248" s="560"/>
      <c r="M248" s="514"/>
      <c r="N248" s="563"/>
      <c r="O248" s="560"/>
      <c r="P248" s="514"/>
      <c r="Q248" s="563"/>
      <c r="R248" s="560"/>
      <c r="S248" s="514"/>
      <c r="T248" s="563"/>
      <c r="U248" s="560"/>
      <c r="V248" s="514"/>
      <c r="W248" s="563"/>
      <c r="X248" s="560"/>
      <c r="Y248" s="514"/>
      <c r="Z248" s="563"/>
      <c r="AA248" s="560"/>
      <c r="AB248" s="514"/>
      <c r="AC248" s="563"/>
      <c r="AD248" s="560"/>
      <c r="AE248" s="514"/>
      <c r="AF248" s="563"/>
      <c r="AG248" s="560"/>
      <c r="AH248" s="514"/>
      <c r="AI248" s="563"/>
      <c r="AJ248" s="560"/>
      <c r="AK248" s="514"/>
      <c r="AL248" s="563"/>
      <c r="AM248" s="560"/>
      <c r="AN248" s="514"/>
      <c r="AO248" s="563"/>
      <c r="AP248" s="38"/>
      <c r="AQ248" s="38"/>
      <c r="AR248" s="38"/>
      <c r="AS248" s="38"/>
      <c r="AT248" s="38"/>
      <c r="AU248" s="38"/>
      <c r="AV248" s="38"/>
      <c r="AW248" s="38"/>
      <c r="AX248" s="38"/>
      <c r="AY248" s="38"/>
      <c r="AZ248" s="38"/>
      <c r="BA248" s="38"/>
      <c r="BB248" s="38"/>
      <c r="BC248" s="38"/>
      <c r="BD248" s="38"/>
      <c r="BE248" s="38"/>
      <c r="BF248" s="38"/>
      <c r="BG248" s="38"/>
      <c r="BH248" s="38"/>
      <c r="BI248" s="38"/>
    </row>
    <row r="249" spans="1:61" ht="15.75" customHeight="1">
      <c r="A249" s="36" t="str">
        <f t="shared" si="3"/>
        <v>Carrosserie</v>
      </c>
      <c r="B249" s="40"/>
      <c r="C249" s="564"/>
      <c r="D249" s="565"/>
      <c r="E249" s="566"/>
      <c r="F249" s="564"/>
      <c r="G249" s="565"/>
      <c r="H249" s="566"/>
      <c r="I249" s="564"/>
      <c r="J249" s="565"/>
      <c r="K249" s="566"/>
      <c r="L249" s="564"/>
      <c r="M249" s="565"/>
      <c r="N249" s="566"/>
      <c r="O249" s="564"/>
      <c r="P249" s="565"/>
      <c r="Q249" s="566"/>
      <c r="R249" s="564"/>
      <c r="S249" s="565"/>
      <c r="T249" s="566"/>
      <c r="U249" s="564"/>
      <c r="V249" s="565"/>
      <c r="W249" s="566"/>
      <c r="X249" s="564"/>
      <c r="Y249" s="565"/>
      <c r="Z249" s="566"/>
      <c r="AA249" s="564"/>
      <c r="AB249" s="565"/>
      <c r="AC249" s="566"/>
      <c r="AD249" s="564"/>
      <c r="AE249" s="565"/>
      <c r="AF249" s="566"/>
      <c r="AG249" s="564"/>
      <c r="AH249" s="565"/>
      <c r="AI249" s="566"/>
      <c r="AJ249" s="564"/>
      <c r="AK249" s="565"/>
      <c r="AL249" s="566"/>
      <c r="AM249" s="564"/>
      <c r="AN249" s="565"/>
      <c r="AO249" s="566"/>
      <c r="AP249" s="38"/>
      <c r="AQ249" s="38"/>
      <c r="AR249" s="38"/>
      <c r="AS249" s="38"/>
      <c r="AT249" s="38"/>
      <c r="AU249" s="38"/>
      <c r="AV249" s="38"/>
      <c r="AW249" s="38"/>
      <c r="AX249" s="38"/>
      <c r="AY249" s="38"/>
      <c r="AZ249" s="38"/>
      <c r="BA249" s="38"/>
      <c r="BB249" s="38"/>
      <c r="BC249" s="38"/>
      <c r="BD249" s="38"/>
      <c r="BE249" s="38"/>
      <c r="BF249" s="38"/>
      <c r="BG249" s="38"/>
      <c r="BH249" s="38"/>
      <c r="BI249" s="38"/>
    </row>
    <row r="250" spans="1:61" ht="15.75" customHeight="1">
      <c r="A250" s="36" t="str">
        <f t="shared" si="3"/>
        <v>CarrosserieM/O Esthétique Carr.</v>
      </c>
      <c r="B250" s="39" t="s">
        <v>175</v>
      </c>
      <c r="C250" s="799"/>
      <c r="D250" s="800"/>
      <c r="E250" s="779"/>
      <c r="F250" s="799"/>
      <c r="G250" s="800"/>
      <c r="H250" s="779"/>
      <c r="I250" s="799"/>
      <c r="J250" s="800"/>
      <c r="K250" s="779"/>
      <c r="L250" s="799"/>
      <c r="M250" s="800"/>
      <c r="N250" s="779"/>
      <c r="O250" s="799"/>
      <c r="P250" s="800"/>
      <c r="Q250" s="779"/>
      <c r="R250" s="799"/>
      <c r="S250" s="800"/>
      <c r="T250" s="779"/>
      <c r="U250" s="799"/>
      <c r="V250" s="800"/>
      <c r="W250" s="779"/>
      <c r="X250" s="799"/>
      <c r="Y250" s="800"/>
      <c r="Z250" s="779"/>
      <c r="AA250" s="799"/>
      <c r="AB250" s="800"/>
      <c r="AC250" s="779"/>
      <c r="AD250" s="799"/>
      <c r="AE250" s="800"/>
      <c r="AF250" s="779"/>
      <c r="AG250" s="799"/>
      <c r="AH250" s="800"/>
      <c r="AI250" s="779"/>
      <c r="AJ250" s="799"/>
      <c r="AK250" s="800"/>
      <c r="AL250" s="779"/>
      <c r="AM250" s="799"/>
      <c r="AN250" s="800"/>
      <c r="AO250" s="779"/>
      <c r="AP250" s="38"/>
      <c r="AQ250" s="38"/>
      <c r="AR250" s="38"/>
      <c r="AS250" s="38"/>
      <c r="AT250" s="38"/>
      <c r="AU250" s="38"/>
      <c r="AV250" s="38"/>
      <c r="AW250" s="38"/>
      <c r="AX250" s="38"/>
      <c r="AY250" s="38"/>
      <c r="AZ250" s="38"/>
      <c r="BA250" s="38"/>
      <c r="BB250" s="38"/>
      <c r="BC250" s="38"/>
      <c r="BD250" s="38"/>
      <c r="BE250" s="38"/>
      <c r="BF250" s="38"/>
      <c r="BG250" s="38"/>
      <c r="BH250" s="38"/>
      <c r="BI250" s="38"/>
    </row>
    <row r="251" spans="1:61" ht="15.75" customHeight="1">
      <c r="A251" s="36" t="str">
        <f t="shared" si="3"/>
        <v>Carrosserie% profit / ventes</v>
      </c>
      <c r="B251" s="41" t="s">
        <v>161</v>
      </c>
      <c r="C251" s="507"/>
      <c r="D251" s="514"/>
      <c r="E251" s="563"/>
      <c r="F251" s="507"/>
      <c r="G251" s="514"/>
      <c r="H251" s="563"/>
      <c r="I251" s="507"/>
      <c r="J251" s="514"/>
      <c r="K251" s="563"/>
      <c r="L251" s="507"/>
      <c r="M251" s="514"/>
      <c r="N251" s="563"/>
      <c r="O251" s="507"/>
      <c r="P251" s="514"/>
      <c r="Q251" s="563"/>
      <c r="R251" s="507"/>
      <c r="S251" s="514"/>
      <c r="T251" s="563"/>
      <c r="U251" s="507"/>
      <c r="V251" s="514"/>
      <c r="W251" s="563"/>
      <c r="X251" s="507"/>
      <c r="Y251" s="514"/>
      <c r="Z251" s="563"/>
      <c r="AA251" s="507"/>
      <c r="AB251" s="514"/>
      <c r="AC251" s="563"/>
      <c r="AD251" s="507"/>
      <c r="AE251" s="514"/>
      <c r="AF251" s="563"/>
      <c r="AG251" s="507"/>
      <c r="AH251" s="514"/>
      <c r="AI251" s="563"/>
      <c r="AJ251" s="507"/>
      <c r="AK251" s="514"/>
      <c r="AL251" s="563"/>
      <c r="AM251" s="507"/>
      <c r="AN251" s="514"/>
      <c r="AO251" s="563"/>
      <c r="AP251" s="38"/>
      <c r="AQ251" s="38"/>
      <c r="AR251" s="38"/>
      <c r="AS251" s="38"/>
      <c r="AT251" s="38"/>
      <c r="AU251" s="38"/>
      <c r="AV251" s="38"/>
      <c r="AW251" s="38"/>
      <c r="AX251" s="38"/>
      <c r="AY251" s="38"/>
      <c r="AZ251" s="38"/>
      <c r="BA251" s="38"/>
      <c r="BB251" s="38"/>
      <c r="BC251" s="38"/>
      <c r="BD251" s="38"/>
      <c r="BE251" s="38"/>
      <c r="BF251" s="38"/>
      <c r="BG251" s="38"/>
      <c r="BH251" s="38"/>
      <c r="BI251" s="38"/>
    </row>
    <row r="252" spans="1:61" ht="15.75" customHeight="1" thickBot="1">
      <c r="A252" s="36" t="str">
        <f t="shared" si="3"/>
        <v>Carrosserie</v>
      </c>
      <c r="B252" s="41"/>
      <c r="C252" s="507"/>
      <c r="D252" s="514"/>
      <c r="E252" s="563"/>
      <c r="F252" s="507"/>
      <c r="G252" s="514"/>
      <c r="H252" s="563"/>
      <c r="I252" s="507"/>
      <c r="J252" s="514"/>
      <c r="K252" s="563"/>
      <c r="L252" s="507"/>
      <c r="M252" s="514"/>
      <c r="N252" s="563"/>
      <c r="O252" s="507"/>
      <c r="P252" s="514"/>
      <c r="Q252" s="563"/>
      <c r="R252" s="507"/>
      <c r="S252" s="514"/>
      <c r="T252" s="563"/>
      <c r="U252" s="507"/>
      <c r="V252" s="514"/>
      <c r="W252" s="563"/>
      <c r="X252" s="507"/>
      <c r="Y252" s="514"/>
      <c r="Z252" s="563"/>
      <c r="AA252" s="507"/>
      <c r="AB252" s="514"/>
      <c r="AC252" s="563"/>
      <c r="AD252" s="507"/>
      <c r="AE252" s="514"/>
      <c r="AF252" s="563"/>
      <c r="AG252" s="507"/>
      <c r="AH252" s="514"/>
      <c r="AI252" s="563"/>
      <c r="AJ252" s="507"/>
      <c r="AK252" s="514"/>
      <c r="AL252" s="563"/>
      <c r="AM252" s="507"/>
      <c r="AN252" s="514"/>
      <c r="AO252" s="563"/>
      <c r="AP252" s="38"/>
      <c r="AQ252" s="38"/>
      <c r="AR252" s="38"/>
      <c r="AS252" s="38"/>
      <c r="AT252" s="38"/>
      <c r="AU252" s="38"/>
      <c r="AV252" s="38"/>
      <c r="AW252" s="38"/>
      <c r="AX252" s="38"/>
      <c r="AY252" s="38"/>
      <c r="AZ252" s="38"/>
      <c r="BA252" s="38"/>
      <c r="BB252" s="38"/>
      <c r="BC252" s="38"/>
      <c r="BD252" s="38"/>
      <c r="BE252" s="38"/>
      <c r="BF252" s="38"/>
      <c r="BG252" s="38"/>
      <c r="BH252" s="38"/>
      <c r="BI252" s="38"/>
    </row>
    <row r="253" spans="1:61" ht="15.75" customHeight="1" thickTop="1">
      <c r="A253" s="36" t="str">
        <f t="shared" si="3"/>
        <v>CarrosserieTotal Mécanique</v>
      </c>
      <c r="B253" s="46" t="s">
        <v>170</v>
      </c>
      <c r="C253" s="516"/>
      <c r="D253" s="581"/>
      <c r="E253" s="518"/>
      <c r="F253" s="516"/>
      <c r="G253" s="581"/>
      <c r="H253" s="518"/>
      <c r="I253" s="516"/>
      <c r="J253" s="581"/>
      <c r="K253" s="518"/>
      <c r="L253" s="516"/>
      <c r="M253" s="581"/>
      <c r="N253" s="518"/>
      <c r="O253" s="516"/>
      <c r="P253" s="581"/>
      <c r="Q253" s="518"/>
      <c r="R253" s="516"/>
      <c r="S253" s="581"/>
      <c r="T253" s="518"/>
      <c r="U253" s="516"/>
      <c r="V253" s="581"/>
      <c r="W253" s="855"/>
      <c r="X253" s="516"/>
      <c r="Y253" s="581"/>
      <c r="Z253" s="855"/>
      <c r="AA253" s="516"/>
      <c r="AB253" s="581"/>
      <c r="AC253" s="855"/>
      <c r="AD253" s="516"/>
      <c r="AE253" s="581"/>
      <c r="AF253" s="855"/>
      <c r="AG253" s="516"/>
      <c r="AH253" s="581"/>
      <c r="AI253" s="518"/>
      <c r="AJ253" s="516"/>
      <c r="AK253" s="581"/>
      <c r="AL253" s="518"/>
      <c r="AM253" s="516"/>
      <c r="AN253" s="581"/>
      <c r="AO253" s="518"/>
      <c r="AP253" s="38"/>
      <c r="AQ253" s="38"/>
      <c r="AR253" s="38"/>
      <c r="AS253" s="38"/>
      <c r="AT253" s="38"/>
      <c r="AU253" s="38"/>
      <c r="AV253" s="38"/>
      <c r="AW253" s="38"/>
      <c r="AX253" s="38"/>
      <c r="AY253" s="38"/>
      <c r="AZ253" s="38"/>
      <c r="BA253" s="38"/>
      <c r="BB253" s="38"/>
      <c r="BC253" s="38"/>
      <c r="BD253" s="38"/>
      <c r="BE253" s="38"/>
      <c r="BF253" s="38"/>
      <c r="BG253" s="38"/>
      <c r="BH253" s="38"/>
      <c r="BI253" s="38"/>
    </row>
    <row r="254" spans="1:61" ht="15.75" customHeight="1" thickBot="1">
      <c r="A254" s="36" t="str">
        <f t="shared" si="3"/>
        <v>Carrosserie</v>
      </c>
      <c r="B254" s="47"/>
      <c r="C254" s="519"/>
      <c r="D254" s="520"/>
      <c r="E254" s="582"/>
      <c r="F254" s="519"/>
      <c r="G254" s="520"/>
      <c r="H254" s="582"/>
      <c r="I254" s="519"/>
      <c r="J254" s="520"/>
      <c r="K254" s="582"/>
      <c r="L254" s="519"/>
      <c r="M254" s="520"/>
      <c r="N254" s="582"/>
      <c r="O254" s="519"/>
      <c r="P254" s="520"/>
      <c r="Q254" s="582"/>
      <c r="R254" s="519"/>
      <c r="S254" s="520"/>
      <c r="T254" s="582"/>
      <c r="U254" s="519"/>
      <c r="V254" s="520"/>
      <c r="W254" s="876"/>
      <c r="X254" s="519"/>
      <c r="Y254" s="520"/>
      <c r="Z254" s="876"/>
      <c r="AA254" s="519"/>
      <c r="AB254" s="520"/>
      <c r="AC254" s="876"/>
      <c r="AD254" s="519"/>
      <c r="AE254" s="520"/>
      <c r="AF254" s="876"/>
      <c r="AG254" s="519"/>
      <c r="AH254" s="520"/>
      <c r="AI254" s="582"/>
      <c r="AJ254" s="519"/>
      <c r="AK254" s="520"/>
      <c r="AL254" s="582"/>
      <c r="AM254" s="519"/>
      <c r="AN254" s="520"/>
      <c r="AO254" s="582"/>
      <c r="AP254" s="38"/>
      <c r="AQ254" s="38"/>
      <c r="AR254" s="38"/>
      <c r="AS254" s="38"/>
      <c r="AT254" s="38"/>
      <c r="AU254" s="38"/>
      <c r="AV254" s="38"/>
      <c r="AW254" s="38"/>
      <c r="AX254" s="38"/>
      <c r="AY254" s="38"/>
      <c r="AZ254" s="38"/>
      <c r="BA254" s="38"/>
      <c r="BB254" s="38"/>
      <c r="BC254" s="38"/>
      <c r="BD254" s="38"/>
      <c r="BE254" s="38"/>
      <c r="BF254" s="38"/>
      <c r="BG254" s="38"/>
      <c r="BH254" s="38"/>
      <c r="BI254" s="38"/>
    </row>
    <row r="255" spans="1:61" ht="15.75" customHeight="1" thickTop="1">
      <c r="A255" s="36" t="str">
        <f t="shared" si="3"/>
        <v>Carrosserie</v>
      </c>
      <c r="B255" s="41"/>
      <c r="C255" s="507"/>
      <c r="D255" s="514"/>
      <c r="E255" s="508"/>
      <c r="F255" s="507"/>
      <c r="G255" s="514"/>
      <c r="H255" s="508"/>
      <c r="I255" s="507"/>
      <c r="J255" s="514"/>
      <c r="K255" s="508"/>
      <c r="L255" s="507"/>
      <c r="M255" s="514"/>
      <c r="N255" s="508"/>
      <c r="O255" s="507"/>
      <c r="P255" s="514"/>
      <c r="Q255" s="508"/>
      <c r="R255" s="507"/>
      <c r="S255" s="514"/>
      <c r="T255" s="508"/>
      <c r="U255" s="507"/>
      <c r="V255" s="514"/>
      <c r="W255" s="508"/>
      <c r="X255" s="507"/>
      <c r="Y255" s="514"/>
      <c r="Z255" s="508"/>
      <c r="AA255" s="507"/>
      <c r="AB255" s="514"/>
      <c r="AC255" s="508"/>
      <c r="AD255" s="507"/>
      <c r="AE255" s="514"/>
      <c r="AF255" s="508"/>
      <c r="AG255" s="507"/>
      <c r="AH255" s="514"/>
      <c r="AI255" s="508"/>
      <c r="AJ255" s="507"/>
      <c r="AK255" s="514"/>
      <c r="AL255" s="508"/>
      <c r="AM255" s="507"/>
      <c r="AN255" s="514"/>
      <c r="AO255" s="508"/>
      <c r="AP255" s="38"/>
      <c r="AQ255" s="38"/>
      <c r="AR255" s="38"/>
      <c r="AS255" s="38"/>
      <c r="AT255" s="38"/>
      <c r="AU255" s="38"/>
      <c r="AV255" s="38"/>
      <c r="AW255" s="38"/>
      <c r="AX255" s="38"/>
      <c r="AY255" s="38"/>
      <c r="AZ255" s="38"/>
      <c r="BA255" s="38"/>
      <c r="BB255" s="38"/>
      <c r="BC255" s="38"/>
      <c r="BD255" s="38"/>
      <c r="BE255" s="38"/>
      <c r="BF255" s="38"/>
      <c r="BG255" s="38"/>
      <c r="BH255" s="38"/>
      <c r="BI255" s="38"/>
    </row>
    <row r="256" spans="1:61" ht="15.75" customHeight="1">
      <c r="A256" s="36" t="str">
        <f t="shared" si="3"/>
        <v>CarrosserieDEPENSES</v>
      </c>
      <c r="B256" s="49" t="s">
        <v>106</v>
      </c>
      <c r="C256" s="507"/>
      <c r="D256" s="514"/>
      <c r="E256" s="508"/>
      <c r="F256" s="507"/>
      <c r="G256" s="514"/>
      <c r="H256" s="508"/>
      <c r="I256" s="507"/>
      <c r="J256" s="514"/>
      <c r="K256" s="508"/>
      <c r="L256" s="507"/>
      <c r="M256" s="514"/>
      <c r="N256" s="508"/>
      <c r="O256" s="507"/>
      <c r="P256" s="514"/>
      <c r="Q256" s="508"/>
      <c r="R256" s="507"/>
      <c r="S256" s="514"/>
      <c r="T256" s="508"/>
      <c r="U256" s="507"/>
      <c r="V256" s="514"/>
      <c r="W256" s="508"/>
      <c r="X256" s="507"/>
      <c r="Y256" s="514"/>
      <c r="Z256" s="508"/>
      <c r="AA256" s="507"/>
      <c r="AB256" s="514"/>
      <c r="AC256" s="508"/>
      <c r="AD256" s="507"/>
      <c r="AE256" s="514"/>
      <c r="AF256" s="508"/>
      <c r="AG256" s="507"/>
      <c r="AH256" s="514"/>
      <c r="AI256" s="508"/>
      <c r="AJ256" s="507"/>
      <c r="AK256" s="514"/>
      <c r="AL256" s="508"/>
      <c r="AM256" s="507"/>
      <c r="AN256" s="514"/>
      <c r="AO256" s="508"/>
      <c r="AP256" s="38"/>
      <c r="AQ256" s="38"/>
      <c r="AR256" s="38"/>
      <c r="AS256" s="38"/>
      <c r="AT256" s="38"/>
      <c r="AU256" s="38"/>
      <c r="AV256" s="38"/>
      <c r="AW256" s="38"/>
      <c r="AX256" s="38"/>
      <c r="AY256" s="38"/>
      <c r="AZ256" s="38"/>
      <c r="BA256" s="38"/>
      <c r="BB256" s="38"/>
      <c r="BC256" s="38"/>
      <c r="BD256" s="38"/>
      <c r="BE256" s="38"/>
      <c r="BF256" s="38"/>
      <c r="BG256" s="38"/>
      <c r="BH256" s="38"/>
      <c r="BI256" s="38"/>
    </row>
    <row r="257" spans="1:61" ht="15.75" customHeight="1">
      <c r="A257" s="36" t="str">
        <f t="shared" si="3"/>
        <v>CarrosserieSalaires cadres</v>
      </c>
      <c r="B257" s="51" t="s">
        <v>116</v>
      </c>
      <c r="C257" s="507"/>
      <c r="D257" s="514"/>
      <c r="E257" s="528"/>
      <c r="F257" s="507"/>
      <c r="G257" s="514"/>
      <c r="H257" s="528"/>
      <c r="I257" s="507"/>
      <c r="J257" s="514"/>
      <c r="K257" s="528"/>
      <c r="L257" s="507"/>
      <c r="M257" s="514"/>
      <c r="N257" s="528"/>
      <c r="O257" s="507"/>
      <c r="P257" s="514"/>
      <c r="Q257" s="528"/>
      <c r="R257" s="507"/>
      <c r="S257" s="514"/>
      <c r="T257" s="528"/>
      <c r="U257" s="507"/>
      <c r="V257" s="514"/>
      <c r="W257" s="528"/>
      <c r="X257" s="507"/>
      <c r="Y257" s="514"/>
      <c r="Z257" s="528"/>
      <c r="AA257" s="507"/>
      <c r="AB257" s="514"/>
      <c r="AC257" s="528"/>
      <c r="AD257" s="507"/>
      <c r="AE257" s="514"/>
      <c r="AF257" s="528"/>
      <c r="AG257" s="507"/>
      <c r="AH257" s="514"/>
      <c r="AI257" s="528"/>
      <c r="AJ257" s="507"/>
      <c r="AK257" s="514"/>
      <c r="AL257" s="528"/>
      <c r="AM257" s="507"/>
      <c r="AN257" s="514"/>
      <c r="AO257" s="857"/>
      <c r="AP257" s="38"/>
      <c r="AQ257" s="38"/>
      <c r="AR257" s="38"/>
      <c r="AS257" s="38"/>
      <c r="AT257" s="38"/>
      <c r="AU257" s="38"/>
      <c r="AV257" s="38"/>
      <c r="AW257" s="38"/>
      <c r="AX257" s="38"/>
      <c r="AY257" s="38"/>
      <c r="AZ257" s="38"/>
      <c r="BA257" s="38"/>
      <c r="BB257" s="38"/>
      <c r="BC257" s="38"/>
      <c r="BD257" s="38"/>
      <c r="BE257" s="38"/>
      <c r="BF257" s="38"/>
      <c r="BG257" s="38"/>
      <c r="BH257" s="38"/>
      <c r="BI257" s="38"/>
    </row>
    <row r="258" spans="1:61" ht="15.75" customHeight="1">
      <c r="A258" s="36" t="str">
        <f t="shared" si="3"/>
        <v>CarrosserieSalaires commis</v>
      </c>
      <c r="B258" s="52" t="s">
        <v>117</v>
      </c>
      <c r="C258" s="507"/>
      <c r="D258" s="514"/>
      <c r="E258" s="528"/>
      <c r="F258" s="507"/>
      <c r="G258" s="514"/>
      <c r="H258" s="528"/>
      <c r="I258" s="507"/>
      <c r="J258" s="514"/>
      <c r="K258" s="528"/>
      <c r="L258" s="507"/>
      <c r="M258" s="514"/>
      <c r="N258" s="528"/>
      <c r="O258" s="507"/>
      <c r="P258" s="514"/>
      <c r="Q258" s="528"/>
      <c r="R258" s="507"/>
      <c r="S258" s="514"/>
      <c r="T258" s="528"/>
      <c r="U258" s="507"/>
      <c r="V258" s="514"/>
      <c r="W258" s="528"/>
      <c r="X258" s="507"/>
      <c r="Y258" s="514"/>
      <c r="Z258" s="528"/>
      <c r="AA258" s="507"/>
      <c r="AB258" s="514"/>
      <c r="AC258" s="528"/>
      <c r="AD258" s="507"/>
      <c r="AE258" s="514"/>
      <c r="AF258" s="528"/>
      <c r="AG258" s="507"/>
      <c r="AH258" s="514"/>
      <c r="AI258" s="528"/>
      <c r="AJ258" s="507"/>
      <c r="AK258" s="514"/>
      <c r="AL258" s="528"/>
      <c r="AM258" s="507"/>
      <c r="AN258" s="514"/>
      <c r="AO258" s="857"/>
      <c r="AP258" s="38"/>
      <c r="AQ258" s="38"/>
      <c r="AR258" s="38"/>
      <c r="AS258" s="38"/>
      <c r="AT258" s="38"/>
      <c r="AU258" s="38"/>
      <c r="AV258" s="38"/>
      <c r="AW258" s="38"/>
      <c r="AX258" s="38"/>
      <c r="AY258" s="38"/>
      <c r="AZ258" s="38"/>
      <c r="BA258" s="38"/>
      <c r="BB258" s="38"/>
      <c r="BC258" s="38"/>
      <c r="BD258" s="38"/>
      <c r="BE258" s="38"/>
      <c r="BF258" s="38"/>
      <c r="BG258" s="38"/>
      <c r="BH258" s="38"/>
      <c r="BI258" s="38"/>
    </row>
    <row r="259" spans="1:61" ht="15.75" customHeight="1">
      <c r="A259" s="36" t="str">
        <f t="shared" si="3"/>
        <v>CarrosserieSalaires autres</v>
      </c>
      <c r="B259" s="51" t="s">
        <v>118</v>
      </c>
      <c r="C259" s="759"/>
      <c r="D259" s="777"/>
      <c r="E259" s="779"/>
      <c r="F259" s="759"/>
      <c r="G259" s="777"/>
      <c r="H259" s="779"/>
      <c r="I259" s="759"/>
      <c r="J259" s="777"/>
      <c r="K259" s="779"/>
      <c r="L259" s="759"/>
      <c r="M259" s="777"/>
      <c r="N259" s="779"/>
      <c r="O259" s="759"/>
      <c r="P259" s="777"/>
      <c r="Q259" s="779"/>
      <c r="R259" s="759"/>
      <c r="S259" s="777"/>
      <c r="T259" s="779"/>
      <c r="U259" s="759"/>
      <c r="V259" s="777"/>
      <c r="W259" s="779"/>
      <c r="X259" s="759"/>
      <c r="Y259" s="777"/>
      <c r="Z259" s="779"/>
      <c r="AA259" s="759"/>
      <c r="AB259" s="777"/>
      <c r="AC259" s="779"/>
      <c r="AD259" s="759"/>
      <c r="AE259" s="777"/>
      <c r="AF259" s="779"/>
      <c r="AG259" s="759"/>
      <c r="AH259" s="777"/>
      <c r="AI259" s="779"/>
      <c r="AJ259" s="759"/>
      <c r="AK259" s="777"/>
      <c r="AL259" s="779"/>
      <c r="AM259" s="759"/>
      <c r="AN259" s="777"/>
      <c r="AO259" s="860"/>
      <c r="AP259" s="38"/>
      <c r="AQ259" s="38"/>
      <c r="AR259" s="38"/>
      <c r="AS259" s="38"/>
      <c r="AT259" s="38"/>
      <c r="AU259" s="38"/>
      <c r="AV259" s="38"/>
      <c r="AW259" s="38"/>
      <c r="AX259" s="38"/>
      <c r="AY259" s="38"/>
      <c r="AZ259" s="38"/>
      <c r="BA259" s="38"/>
      <c r="BB259" s="38"/>
      <c r="BC259" s="38"/>
      <c r="BD259" s="38"/>
      <c r="BE259" s="38"/>
      <c r="BF259" s="38"/>
      <c r="BG259" s="38"/>
      <c r="BH259" s="38"/>
      <c r="BI259" s="38"/>
    </row>
    <row r="260" spans="1:61" ht="15.75" customHeight="1">
      <c r="A260" s="36" t="str">
        <f t="shared" si="3"/>
        <v>CarrosserieSalaires spécialistes</v>
      </c>
      <c r="B260" s="51" t="s">
        <v>119</v>
      </c>
      <c r="C260" s="507"/>
      <c r="D260" s="514"/>
      <c r="E260" s="528"/>
      <c r="F260" s="507"/>
      <c r="G260" s="514"/>
      <c r="H260" s="528"/>
      <c r="I260" s="507"/>
      <c r="J260" s="514"/>
      <c r="K260" s="528"/>
      <c r="L260" s="507"/>
      <c r="M260" s="514"/>
      <c r="N260" s="528"/>
      <c r="O260" s="507"/>
      <c r="P260" s="514"/>
      <c r="Q260" s="528"/>
      <c r="R260" s="507"/>
      <c r="S260" s="514"/>
      <c r="T260" s="528"/>
      <c r="U260" s="507"/>
      <c r="V260" s="514"/>
      <c r="W260" s="528"/>
      <c r="X260" s="507"/>
      <c r="Y260" s="514"/>
      <c r="Z260" s="528"/>
      <c r="AA260" s="507"/>
      <c r="AB260" s="514"/>
      <c r="AC260" s="528"/>
      <c r="AD260" s="507"/>
      <c r="AE260" s="514"/>
      <c r="AF260" s="528"/>
      <c r="AG260" s="507"/>
      <c r="AH260" s="514"/>
      <c r="AI260" s="528"/>
      <c r="AJ260" s="507"/>
      <c r="AK260" s="514"/>
      <c r="AL260" s="528"/>
      <c r="AM260" s="507"/>
      <c r="AN260" s="514"/>
      <c r="AO260" s="857"/>
      <c r="AP260" s="38"/>
      <c r="AQ260" s="38"/>
      <c r="AR260" s="38"/>
      <c r="AS260" s="38"/>
      <c r="AT260" s="38"/>
      <c r="AU260" s="38"/>
      <c r="AV260" s="38"/>
      <c r="AW260" s="38"/>
      <c r="AX260" s="38"/>
      <c r="AY260" s="38"/>
      <c r="AZ260" s="38"/>
      <c r="BA260" s="38"/>
      <c r="BB260" s="38"/>
      <c r="BC260" s="38"/>
      <c r="BD260" s="38"/>
      <c r="BE260" s="38"/>
      <c r="BF260" s="38"/>
      <c r="BG260" s="38"/>
      <c r="BH260" s="38"/>
      <c r="BI260" s="38"/>
    </row>
    <row r="261" spans="1:61" ht="20.25" customHeight="1">
      <c r="A261" s="36" t="str">
        <f t="shared" si="3"/>
        <v>Carrosserie[...]</v>
      </c>
      <c r="B261" s="41" t="s">
        <v>55</v>
      </c>
      <c r="C261" s="507"/>
      <c r="D261" s="514"/>
      <c r="E261" s="528"/>
      <c r="F261" s="507"/>
      <c r="G261" s="514"/>
      <c r="H261" s="528"/>
      <c r="I261" s="507"/>
      <c r="J261" s="514"/>
      <c r="K261" s="528"/>
      <c r="L261" s="507"/>
      <c r="M261" s="514"/>
      <c r="N261" s="528"/>
      <c r="O261" s="507"/>
      <c r="P261" s="514"/>
      <c r="Q261" s="528"/>
      <c r="R261" s="507"/>
      <c r="S261" s="514"/>
      <c r="T261" s="528"/>
      <c r="U261" s="507"/>
      <c r="V261" s="514"/>
      <c r="W261" s="528"/>
      <c r="X261" s="507"/>
      <c r="Y261" s="514"/>
      <c r="Z261" s="528"/>
      <c r="AA261" s="507"/>
      <c r="AB261" s="514"/>
      <c r="AC261" s="528"/>
      <c r="AD261" s="507"/>
      <c r="AE261" s="514"/>
      <c r="AF261" s="528"/>
      <c r="AG261" s="507"/>
      <c r="AH261" s="514"/>
      <c r="AI261" s="528"/>
      <c r="AJ261" s="507"/>
      <c r="AK261" s="514"/>
      <c r="AL261" s="528"/>
      <c r="AM261" s="507"/>
      <c r="AN261" s="514"/>
      <c r="AO261" s="857"/>
      <c r="AP261" s="38"/>
      <c r="AQ261" s="38"/>
      <c r="AR261" s="38"/>
      <c r="AS261" s="38"/>
      <c r="AT261" s="38"/>
      <c r="AU261" s="38"/>
      <c r="AV261" s="38"/>
      <c r="AW261" s="38"/>
      <c r="AX261" s="38"/>
      <c r="AY261" s="38"/>
      <c r="AZ261" s="38"/>
      <c r="BA261" s="38"/>
      <c r="BB261" s="38"/>
      <c r="BC261" s="38"/>
      <c r="BD261" s="38"/>
      <c r="BE261" s="38"/>
      <c r="BF261" s="38"/>
      <c r="BG261" s="38"/>
      <c r="BH261" s="38"/>
      <c r="BI261" s="38"/>
    </row>
    <row r="262" spans="1:61" ht="20.25" customHeight="1">
      <c r="A262" s="36" t="str">
        <f t="shared" si="3"/>
        <v>Carrosserie[...]</v>
      </c>
      <c r="B262" s="41" t="s">
        <v>55</v>
      </c>
      <c r="C262" s="507"/>
      <c r="D262" s="514"/>
      <c r="E262" s="528"/>
      <c r="F262" s="507"/>
      <c r="G262" s="514"/>
      <c r="H262" s="528"/>
      <c r="I262" s="507"/>
      <c r="J262" s="514"/>
      <c r="K262" s="528"/>
      <c r="L262" s="507"/>
      <c r="M262" s="514"/>
      <c r="N262" s="528"/>
      <c r="O262" s="507"/>
      <c r="P262" s="514"/>
      <c r="Q262" s="528"/>
      <c r="R262" s="507"/>
      <c r="S262" s="514"/>
      <c r="T262" s="528"/>
      <c r="U262" s="507"/>
      <c r="V262" s="514"/>
      <c r="W262" s="528"/>
      <c r="X262" s="507"/>
      <c r="Y262" s="514"/>
      <c r="Z262" s="528"/>
      <c r="AA262" s="507"/>
      <c r="AB262" s="514"/>
      <c r="AC262" s="528"/>
      <c r="AD262" s="507"/>
      <c r="AE262" s="514"/>
      <c r="AF262" s="528"/>
      <c r="AG262" s="507"/>
      <c r="AH262" s="514"/>
      <c r="AI262" s="528"/>
      <c r="AJ262" s="507"/>
      <c r="AK262" s="514"/>
      <c r="AL262" s="528"/>
      <c r="AM262" s="507"/>
      <c r="AN262" s="514"/>
      <c r="AO262" s="857"/>
      <c r="AP262" s="38"/>
      <c r="AQ262" s="38"/>
      <c r="AR262" s="38"/>
      <c r="AS262" s="38"/>
      <c r="AT262" s="38"/>
      <c r="AU262" s="38"/>
      <c r="AV262" s="38"/>
      <c r="AW262" s="38"/>
      <c r="AX262" s="38"/>
      <c r="AY262" s="38"/>
      <c r="AZ262" s="38"/>
      <c r="BA262" s="38"/>
      <c r="BB262" s="38"/>
      <c r="BC262" s="38"/>
      <c r="BD262" s="38"/>
      <c r="BE262" s="38"/>
      <c r="BF262" s="38"/>
      <c r="BG262" s="38"/>
      <c r="BH262" s="38"/>
      <c r="BI262" s="38"/>
    </row>
    <row r="263" spans="1:61" ht="20.25" customHeight="1">
      <c r="A263" s="36" t="str">
        <f t="shared" si="3"/>
        <v>Carrosserie[...]</v>
      </c>
      <c r="B263" s="41" t="s">
        <v>55</v>
      </c>
      <c r="C263" s="507"/>
      <c r="D263" s="514"/>
      <c r="E263" s="528"/>
      <c r="F263" s="507"/>
      <c r="G263" s="514"/>
      <c r="H263" s="528"/>
      <c r="I263" s="507"/>
      <c r="J263" s="514"/>
      <c r="K263" s="528"/>
      <c r="L263" s="507"/>
      <c r="M263" s="514"/>
      <c r="N263" s="528"/>
      <c r="O263" s="507"/>
      <c r="P263" s="514"/>
      <c r="Q263" s="528"/>
      <c r="R263" s="507"/>
      <c r="S263" s="514"/>
      <c r="T263" s="528"/>
      <c r="U263" s="507"/>
      <c r="V263" s="514"/>
      <c r="W263" s="528"/>
      <c r="X263" s="507"/>
      <c r="Y263" s="514"/>
      <c r="Z263" s="528"/>
      <c r="AA263" s="507"/>
      <c r="AB263" s="514"/>
      <c r="AC263" s="528"/>
      <c r="AD263" s="507"/>
      <c r="AE263" s="514"/>
      <c r="AF263" s="528"/>
      <c r="AG263" s="507"/>
      <c r="AH263" s="514"/>
      <c r="AI263" s="528"/>
      <c r="AJ263" s="507"/>
      <c r="AK263" s="514"/>
      <c r="AL263" s="528"/>
      <c r="AM263" s="507"/>
      <c r="AN263" s="514"/>
      <c r="AO263" s="857"/>
      <c r="AP263" s="38"/>
      <c r="AQ263" s="38"/>
      <c r="AR263" s="38"/>
      <c r="AS263" s="38"/>
      <c r="AT263" s="38"/>
      <c r="AU263" s="38"/>
      <c r="AV263" s="38"/>
      <c r="AW263" s="38"/>
      <c r="AX263" s="38"/>
      <c r="AY263" s="38"/>
      <c r="AZ263" s="38"/>
      <c r="BA263" s="38"/>
      <c r="BB263" s="38"/>
      <c r="BC263" s="38"/>
      <c r="BD263" s="38"/>
      <c r="BE263" s="38"/>
      <c r="BF263" s="38"/>
      <c r="BG263" s="38"/>
      <c r="BH263" s="38"/>
      <c r="BI263" s="38"/>
    </row>
    <row r="264" spans="1:61" ht="15.75" customHeight="1">
      <c r="A264" s="36" t="str">
        <f t="shared" si="3"/>
        <v>CarrosserieSalaires en absences</v>
      </c>
      <c r="B264" s="52" t="s">
        <v>120</v>
      </c>
      <c r="C264" s="507"/>
      <c r="D264" s="514"/>
      <c r="E264" s="528"/>
      <c r="F264" s="507"/>
      <c r="G264" s="514"/>
      <c r="H264" s="528"/>
      <c r="I264" s="507"/>
      <c r="J264" s="514"/>
      <c r="K264" s="528"/>
      <c r="L264" s="507"/>
      <c r="M264" s="514"/>
      <c r="N264" s="528"/>
      <c r="O264" s="507"/>
      <c r="P264" s="514"/>
      <c r="Q264" s="528"/>
      <c r="R264" s="507"/>
      <c r="S264" s="514"/>
      <c r="T264" s="528"/>
      <c r="U264" s="507"/>
      <c r="V264" s="514"/>
      <c r="W264" s="528"/>
      <c r="X264" s="507"/>
      <c r="Y264" s="514"/>
      <c r="Z264" s="528"/>
      <c r="AA264" s="507"/>
      <c r="AB264" s="514"/>
      <c r="AC264" s="528"/>
      <c r="AD264" s="507"/>
      <c r="AE264" s="514"/>
      <c r="AF264" s="528"/>
      <c r="AG264" s="507"/>
      <c r="AH264" s="514"/>
      <c r="AI264" s="528"/>
      <c r="AJ264" s="507"/>
      <c r="AK264" s="514"/>
      <c r="AL264" s="528"/>
      <c r="AM264" s="507"/>
      <c r="AN264" s="514"/>
      <c r="AO264" s="857"/>
      <c r="AP264" s="38"/>
      <c r="AQ264" s="38"/>
      <c r="AR264" s="38"/>
      <c r="AS264" s="38"/>
      <c r="AT264" s="38"/>
      <c r="AU264" s="38"/>
      <c r="AV264" s="38"/>
      <c r="AW264" s="38"/>
      <c r="AX264" s="38"/>
      <c r="AY264" s="38"/>
      <c r="AZ264" s="38"/>
      <c r="BA264" s="38"/>
      <c r="BB264" s="38"/>
      <c r="BC264" s="38"/>
      <c r="BD264" s="38"/>
      <c r="BE264" s="38"/>
      <c r="BF264" s="38"/>
      <c r="BG264" s="38"/>
      <c r="BH264" s="38"/>
      <c r="BI264" s="38"/>
    </row>
    <row r="265" spans="1:61" ht="15.75" customHeight="1">
      <c r="A265" s="36" t="str">
        <f t="shared" si="3"/>
        <v>CarrosserieDéduction à la source</v>
      </c>
      <c r="B265" s="51" t="s">
        <v>121</v>
      </c>
      <c r="C265" s="759"/>
      <c r="D265" s="777"/>
      <c r="E265" s="779"/>
      <c r="F265" s="759"/>
      <c r="G265" s="777"/>
      <c r="H265" s="779"/>
      <c r="I265" s="759"/>
      <c r="J265" s="777"/>
      <c r="K265" s="779"/>
      <c r="L265" s="759"/>
      <c r="M265" s="777"/>
      <c r="N265" s="779"/>
      <c r="O265" s="759"/>
      <c r="P265" s="777"/>
      <c r="Q265" s="779"/>
      <c r="R265" s="759"/>
      <c r="S265" s="777"/>
      <c r="T265" s="779"/>
      <c r="U265" s="759"/>
      <c r="V265" s="777"/>
      <c r="W265" s="779"/>
      <c r="X265" s="759"/>
      <c r="Y265" s="777"/>
      <c r="Z265" s="779"/>
      <c r="AA265" s="759"/>
      <c r="AB265" s="777"/>
      <c r="AC265" s="779"/>
      <c r="AD265" s="759"/>
      <c r="AE265" s="777"/>
      <c r="AF265" s="779"/>
      <c r="AG265" s="759"/>
      <c r="AH265" s="777"/>
      <c r="AI265" s="779"/>
      <c r="AJ265" s="759"/>
      <c r="AK265" s="777"/>
      <c r="AL265" s="779"/>
      <c r="AM265" s="759"/>
      <c r="AN265" s="777"/>
      <c r="AO265" s="860"/>
      <c r="AP265" s="38"/>
      <c r="AQ265" s="38"/>
      <c r="AR265" s="38"/>
      <c r="AS265" s="38"/>
      <c r="AT265" s="38"/>
      <c r="AU265" s="38"/>
      <c r="AV265" s="38"/>
      <c r="AW265" s="38"/>
      <c r="AX265" s="38"/>
      <c r="AY265" s="38"/>
      <c r="AZ265" s="38"/>
      <c r="BA265" s="38"/>
      <c r="BB265" s="38"/>
      <c r="BC265" s="38"/>
      <c r="BD265" s="38"/>
      <c r="BE265" s="38"/>
      <c r="BF265" s="38"/>
      <c r="BG265" s="38"/>
      <c r="BH265" s="38"/>
      <c r="BI265" s="38"/>
    </row>
    <row r="266" spans="1:61" ht="15.75" customHeight="1">
      <c r="A266" s="36" t="str">
        <f t="shared" si="3"/>
        <v>CarrosserieBénéfices marginaux</v>
      </c>
      <c r="B266" s="51" t="s">
        <v>122</v>
      </c>
      <c r="C266" s="507"/>
      <c r="D266" s="514"/>
      <c r="E266" s="528"/>
      <c r="F266" s="507"/>
      <c r="G266" s="514"/>
      <c r="H266" s="528"/>
      <c r="I266" s="507"/>
      <c r="J266" s="514"/>
      <c r="K266" s="528"/>
      <c r="L266" s="507"/>
      <c r="M266" s="514"/>
      <c r="N266" s="528"/>
      <c r="O266" s="507"/>
      <c r="P266" s="514"/>
      <c r="Q266" s="528"/>
      <c r="R266" s="507"/>
      <c r="S266" s="514"/>
      <c r="T266" s="528"/>
      <c r="U266" s="507"/>
      <c r="V266" s="514"/>
      <c r="W266" s="528"/>
      <c r="X266" s="507"/>
      <c r="Y266" s="514"/>
      <c r="Z266" s="528"/>
      <c r="AA266" s="507"/>
      <c r="AB266" s="514"/>
      <c r="AC266" s="528"/>
      <c r="AD266" s="507"/>
      <c r="AE266" s="514"/>
      <c r="AF266" s="528"/>
      <c r="AG266" s="507"/>
      <c r="AH266" s="514"/>
      <c r="AI266" s="528"/>
      <c r="AJ266" s="507"/>
      <c r="AK266" s="514"/>
      <c r="AL266" s="528"/>
      <c r="AM266" s="507"/>
      <c r="AN266" s="514"/>
      <c r="AO266" s="857"/>
      <c r="AP266" s="38"/>
      <c r="AQ266" s="38"/>
      <c r="AR266" s="38"/>
      <c r="AS266" s="38"/>
      <c r="AT266" s="38"/>
      <c r="AU266" s="38"/>
      <c r="AV266" s="38"/>
      <c r="AW266" s="38"/>
      <c r="AX266" s="38"/>
      <c r="AY266" s="38"/>
      <c r="AZ266" s="38"/>
      <c r="BA266" s="38"/>
      <c r="BB266" s="38"/>
      <c r="BC266" s="38"/>
      <c r="BD266" s="38"/>
      <c r="BE266" s="38"/>
      <c r="BF266" s="38"/>
      <c r="BG266" s="38"/>
      <c r="BH266" s="38"/>
      <c r="BI266" s="38"/>
    </row>
    <row r="267" spans="1:61" ht="15.75" customHeight="1">
      <c r="A267" s="36" t="str">
        <f t="shared" si="3"/>
        <v>CarrosserieCsst</v>
      </c>
      <c r="B267" s="51" t="s">
        <v>123</v>
      </c>
      <c r="C267" s="507"/>
      <c r="D267" s="514"/>
      <c r="E267" s="528"/>
      <c r="F267" s="507"/>
      <c r="G267" s="514"/>
      <c r="H267" s="528"/>
      <c r="I267" s="507"/>
      <c r="J267" s="514"/>
      <c r="K267" s="528"/>
      <c r="L267" s="507"/>
      <c r="M267" s="514"/>
      <c r="N267" s="528"/>
      <c r="O267" s="507"/>
      <c r="P267" s="514"/>
      <c r="Q267" s="528"/>
      <c r="R267" s="507"/>
      <c r="S267" s="514"/>
      <c r="T267" s="528"/>
      <c r="U267" s="507"/>
      <c r="V267" s="514"/>
      <c r="W267" s="528"/>
      <c r="X267" s="507"/>
      <c r="Y267" s="514"/>
      <c r="Z267" s="528"/>
      <c r="AA267" s="507"/>
      <c r="AB267" s="514"/>
      <c r="AC267" s="528"/>
      <c r="AD267" s="507"/>
      <c r="AE267" s="514"/>
      <c r="AF267" s="528"/>
      <c r="AG267" s="507"/>
      <c r="AH267" s="514"/>
      <c r="AI267" s="528"/>
      <c r="AJ267" s="507"/>
      <c r="AK267" s="514"/>
      <c r="AL267" s="528"/>
      <c r="AM267" s="507"/>
      <c r="AN267" s="514"/>
      <c r="AO267" s="857"/>
      <c r="AP267" s="38"/>
      <c r="AQ267" s="38"/>
      <c r="AR267" s="38"/>
      <c r="AS267" s="38"/>
      <c r="AT267" s="38"/>
      <c r="AU267" s="38"/>
      <c r="AV267" s="38"/>
      <c r="AW267" s="38"/>
      <c r="AX267" s="38"/>
      <c r="AY267" s="38"/>
      <c r="AZ267" s="38"/>
      <c r="BA267" s="38"/>
      <c r="BB267" s="38"/>
      <c r="BC267" s="38"/>
      <c r="BD267" s="38"/>
      <c r="BE267" s="38"/>
      <c r="BF267" s="38"/>
      <c r="BG267" s="38"/>
      <c r="BH267" s="38"/>
      <c r="BI267" s="38"/>
    </row>
    <row r="268" spans="1:61" ht="20.25" customHeight="1">
      <c r="A268" s="36" t="str">
        <f t="shared" si="3"/>
        <v>Carrosserie[...]</v>
      </c>
      <c r="B268" s="41" t="s">
        <v>55</v>
      </c>
      <c r="C268" s="533"/>
      <c r="D268" s="534"/>
      <c r="E268" s="531"/>
      <c r="F268" s="533"/>
      <c r="G268" s="534"/>
      <c r="H268" s="531"/>
      <c r="I268" s="533"/>
      <c r="J268" s="534"/>
      <c r="K268" s="531"/>
      <c r="L268" s="533"/>
      <c r="M268" s="534"/>
      <c r="N268" s="531"/>
      <c r="O268" s="533"/>
      <c r="P268" s="534"/>
      <c r="Q268" s="531"/>
      <c r="R268" s="533"/>
      <c r="S268" s="534"/>
      <c r="T268" s="531"/>
      <c r="U268" s="533"/>
      <c r="V268" s="534"/>
      <c r="W268" s="531"/>
      <c r="X268" s="533"/>
      <c r="Y268" s="534"/>
      <c r="Z268" s="531"/>
      <c r="AA268" s="533"/>
      <c r="AB268" s="534"/>
      <c r="AC268" s="531"/>
      <c r="AD268" s="533"/>
      <c r="AE268" s="534"/>
      <c r="AF268" s="531"/>
      <c r="AG268" s="533"/>
      <c r="AH268" s="534"/>
      <c r="AI268" s="531"/>
      <c r="AJ268" s="533"/>
      <c r="AK268" s="534"/>
      <c r="AL268" s="531"/>
      <c r="AM268" s="533"/>
      <c r="AN268" s="534"/>
      <c r="AO268" s="531"/>
      <c r="AP268" s="38"/>
      <c r="AQ268" s="38"/>
      <c r="AR268" s="38"/>
      <c r="AS268" s="38"/>
      <c r="AT268" s="38"/>
      <c r="AU268" s="38"/>
      <c r="AV268" s="38"/>
      <c r="AW268" s="38"/>
      <c r="AX268" s="38"/>
      <c r="AY268" s="38"/>
      <c r="AZ268" s="38"/>
      <c r="BA268" s="38"/>
      <c r="BB268" s="38"/>
      <c r="BC268" s="38"/>
      <c r="BD268" s="38"/>
      <c r="BE268" s="38"/>
      <c r="BF268" s="38"/>
      <c r="BG268" s="38"/>
      <c r="BH268" s="38"/>
      <c r="BI268" s="38"/>
    </row>
    <row r="269" spans="1:61" ht="15.75" customHeight="1">
      <c r="A269" s="36" t="str">
        <f t="shared" si="3"/>
        <v>CarrosserieTOTAL PERSONNEL</v>
      </c>
      <c r="B269" s="50" t="s">
        <v>124</v>
      </c>
      <c r="C269" s="772"/>
      <c r="D269" s="773"/>
      <c r="E269" s="774"/>
      <c r="F269" s="772"/>
      <c r="G269" s="773"/>
      <c r="H269" s="774"/>
      <c r="I269" s="772"/>
      <c r="J269" s="773"/>
      <c r="K269" s="774"/>
      <c r="L269" s="772"/>
      <c r="M269" s="773"/>
      <c r="N269" s="774"/>
      <c r="O269" s="772"/>
      <c r="P269" s="773"/>
      <c r="Q269" s="774"/>
      <c r="R269" s="772"/>
      <c r="S269" s="773"/>
      <c r="T269" s="774"/>
      <c r="U269" s="772"/>
      <c r="V269" s="773"/>
      <c r="W269" s="859"/>
      <c r="X269" s="772"/>
      <c r="Y269" s="773"/>
      <c r="Z269" s="859"/>
      <c r="AA269" s="772"/>
      <c r="AB269" s="773"/>
      <c r="AC269" s="859"/>
      <c r="AD269" s="772"/>
      <c r="AE269" s="773"/>
      <c r="AF269" s="859"/>
      <c r="AG269" s="772"/>
      <c r="AH269" s="773"/>
      <c r="AI269" s="774"/>
      <c r="AJ269" s="772"/>
      <c r="AK269" s="773"/>
      <c r="AL269" s="774"/>
      <c r="AM269" s="772"/>
      <c r="AN269" s="773"/>
      <c r="AO269" s="774"/>
      <c r="AP269" s="38"/>
      <c r="AQ269" s="38"/>
      <c r="AR269" s="38"/>
      <c r="AS269" s="38"/>
      <c r="AT269" s="38"/>
      <c r="AU269" s="38"/>
      <c r="AV269" s="38"/>
      <c r="AW269" s="38"/>
      <c r="AX269" s="38"/>
      <c r="AY269" s="38"/>
      <c r="AZ269" s="38"/>
      <c r="BA269" s="38"/>
      <c r="BB269" s="38"/>
      <c r="BC269" s="38"/>
      <c r="BD269" s="38"/>
      <c r="BE269" s="38"/>
      <c r="BF269" s="38"/>
      <c r="BG269" s="38"/>
      <c r="BH269" s="38"/>
      <c r="BI269" s="38"/>
    </row>
    <row r="270" spans="1:61" ht="15.75" customHeight="1">
      <c r="A270" s="36" t="str">
        <f t="shared" si="3"/>
        <v>CarrosseriePublicité 2</v>
      </c>
      <c r="B270" s="60" t="s">
        <v>125</v>
      </c>
      <c r="C270" s="507"/>
      <c r="D270" s="514"/>
      <c r="E270" s="528"/>
      <c r="F270" s="507"/>
      <c r="G270" s="514"/>
      <c r="H270" s="528"/>
      <c r="I270" s="507"/>
      <c r="J270" s="514"/>
      <c r="K270" s="528"/>
      <c r="L270" s="507"/>
      <c r="M270" s="514"/>
      <c r="N270" s="528"/>
      <c r="O270" s="507"/>
      <c r="P270" s="514"/>
      <c r="Q270" s="528"/>
      <c r="R270" s="507"/>
      <c r="S270" s="514"/>
      <c r="T270" s="528"/>
      <c r="U270" s="507"/>
      <c r="V270" s="514"/>
      <c r="W270" s="528"/>
      <c r="X270" s="507"/>
      <c r="Y270" s="514"/>
      <c r="Z270" s="528"/>
      <c r="AA270" s="507"/>
      <c r="AB270" s="514"/>
      <c r="AC270" s="528"/>
      <c r="AD270" s="507"/>
      <c r="AE270" s="514"/>
      <c r="AF270" s="528"/>
      <c r="AG270" s="507"/>
      <c r="AH270" s="514"/>
      <c r="AI270" s="528"/>
      <c r="AJ270" s="507"/>
      <c r="AK270" s="514"/>
      <c r="AL270" s="528"/>
      <c r="AM270" s="507"/>
      <c r="AN270" s="514"/>
      <c r="AO270" s="857"/>
      <c r="AP270" s="38"/>
      <c r="AQ270" s="38"/>
      <c r="AR270" s="38"/>
      <c r="AS270" s="38"/>
      <c r="AT270" s="38"/>
      <c r="AU270" s="38"/>
      <c r="AV270" s="38"/>
      <c r="AW270" s="38"/>
      <c r="AX270" s="38"/>
      <c r="AY270" s="38"/>
      <c r="AZ270" s="38"/>
      <c r="BA270" s="38"/>
      <c r="BB270" s="38"/>
      <c r="BC270" s="38"/>
      <c r="BD270" s="38"/>
      <c r="BE270" s="38"/>
      <c r="BF270" s="38"/>
      <c r="BG270" s="38"/>
      <c r="BH270" s="38"/>
      <c r="BI270" s="38"/>
    </row>
    <row r="271" spans="1:61" ht="15.75" customHeight="1">
      <c r="A271" s="36" t="str">
        <f t="shared" si="3"/>
        <v>CarrosserieService gratuit 2</v>
      </c>
      <c r="B271" s="51" t="s">
        <v>126</v>
      </c>
      <c r="C271" s="507"/>
      <c r="D271" s="514"/>
      <c r="E271" s="528"/>
      <c r="F271" s="507"/>
      <c r="G271" s="514"/>
      <c r="H271" s="528"/>
      <c r="I271" s="507"/>
      <c r="J271" s="514"/>
      <c r="K271" s="528"/>
      <c r="L271" s="507"/>
      <c r="M271" s="514"/>
      <c r="N271" s="528"/>
      <c r="O271" s="507"/>
      <c r="P271" s="514"/>
      <c r="Q271" s="528"/>
      <c r="R271" s="507"/>
      <c r="S271" s="514"/>
      <c r="T271" s="528"/>
      <c r="U271" s="507"/>
      <c r="V271" s="514"/>
      <c r="W271" s="528"/>
      <c r="X271" s="507"/>
      <c r="Y271" s="514"/>
      <c r="Z271" s="528"/>
      <c r="AA271" s="507"/>
      <c r="AB271" s="514"/>
      <c r="AC271" s="528"/>
      <c r="AD271" s="507"/>
      <c r="AE271" s="514"/>
      <c r="AF271" s="528"/>
      <c r="AG271" s="507"/>
      <c r="AH271" s="514"/>
      <c r="AI271" s="528"/>
      <c r="AJ271" s="507"/>
      <c r="AK271" s="514"/>
      <c r="AL271" s="528"/>
      <c r="AM271" s="507"/>
      <c r="AN271" s="514"/>
      <c r="AO271" s="857"/>
      <c r="AP271" s="38"/>
      <c r="AQ271" s="38"/>
      <c r="AR271" s="38"/>
      <c r="AS271" s="38"/>
      <c r="AT271" s="38"/>
      <c r="AU271" s="38"/>
      <c r="AV271" s="38"/>
      <c r="AW271" s="38"/>
      <c r="AX271" s="38"/>
      <c r="AY271" s="38"/>
      <c r="AZ271" s="38"/>
      <c r="BA271" s="38"/>
      <c r="BB271" s="38"/>
      <c r="BC271" s="38"/>
      <c r="BD271" s="38"/>
      <c r="BE271" s="38"/>
      <c r="BF271" s="38"/>
      <c r="BG271" s="38"/>
      <c r="BH271" s="38"/>
      <c r="BI271" s="38"/>
    </row>
    <row r="272" spans="1:61" ht="15.75" customHeight="1">
      <c r="A272" s="36" t="str">
        <f t="shared" si="3"/>
        <v>CarrosserieFrais véhicules de cie</v>
      </c>
      <c r="B272" s="52" t="s">
        <v>127</v>
      </c>
      <c r="C272" s="533"/>
      <c r="D272" s="534"/>
      <c r="E272" s="532"/>
      <c r="F272" s="533"/>
      <c r="G272" s="534"/>
      <c r="H272" s="532"/>
      <c r="I272" s="533"/>
      <c r="J272" s="534"/>
      <c r="K272" s="532"/>
      <c r="L272" s="533"/>
      <c r="M272" s="534"/>
      <c r="N272" s="532"/>
      <c r="O272" s="533"/>
      <c r="P272" s="534"/>
      <c r="Q272" s="532"/>
      <c r="R272" s="533"/>
      <c r="S272" s="534"/>
      <c r="T272" s="532"/>
      <c r="U272" s="533"/>
      <c r="V272" s="534"/>
      <c r="W272" s="532"/>
      <c r="X272" s="533"/>
      <c r="Y272" s="534"/>
      <c r="Z272" s="532"/>
      <c r="AA272" s="533"/>
      <c r="AB272" s="534"/>
      <c r="AC272" s="532"/>
      <c r="AD272" s="533"/>
      <c r="AE272" s="534"/>
      <c r="AF272" s="532"/>
      <c r="AG272" s="533"/>
      <c r="AH272" s="534"/>
      <c r="AI272" s="532"/>
      <c r="AJ272" s="533"/>
      <c r="AK272" s="534"/>
      <c r="AL272" s="532"/>
      <c r="AM272" s="533"/>
      <c r="AN272" s="534"/>
      <c r="AO272" s="858"/>
      <c r="AP272" s="38"/>
      <c r="AQ272" s="38"/>
      <c r="AR272" s="38"/>
      <c r="AS272" s="38"/>
      <c r="AT272" s="38"/>
      <c r="AU272" s="38"/>
      <c r="AV272" s="38"/>
      <c r="AW272" s="38"/>
      <c r="AX272" s="38"/>
      <c r="AY272" s="38"/>
      <c r="AZ272" s="38"/>
      <c r="BA272" s="38"/>
      <c r="BB272" s="38"/>
      <c r="BC272" s="38"/>
      <c r="BD272" s="38"/>
      <c r="BE272" s="38"/>
      <c r="BF272" s="38"/>
      <c r="BG272" s="38"/>
      <c r="BH272" s="38"/>
      <c r="BI272" s="38"/>
    </row>
    <row r="273" spans="1:61" ht="15.75" customHeight="1">
      <c r="A273" s="36" t="str">
        <f t="shared" si="3"/>
        <v>CarrosserieInformatique</v>
      </c>
      <c r="B273" s="51" t="s">
        <v>128</v>
      </c>
      <c r="C273" s="507"/>
      <c r="D273" s="514"/>
      <c r="E273" s="528"/>
      <c r="F273" s="507"/>
      <c r="G273" s="514"/>
      <c r="H273" s="528"/>
      <c r="I273" s="507"/>
      <c r="J273" s="514"/>
      <c r="K273" s="528"/>
      <c r="L273" s="507"/>
      <c r="M273" s="514"/>
      <c r="N273" s="528"/>
      <c r="O273" s="507"/>
      <c r="P273" s="514"/>
      <c r="Q273" s="528"/>
      <c r="R273" s="507"/>
      <c r="S273" s="514"/>
      <c r="T273" s="528"/>
      <c r="U273" s="507"/>
      <c r="V273" s="514"/>
      <c r="W273" s="528"/>
      <c r="X273" s="507"/>
      <c r="Y273" s="514"/>
      <c r="Z273" s="528"/>
      <c r="AA273" s="507"/>
      <c r="AB273" s="514"/>
      <c r="AC273" s="528"/>
      <c r="AD273" s="507"/>
      <c r="AE273" s="514"/>
      <c r="AF273" s="528"/>
      <c r="AG273" s="507"/>
      <c r="AH273" s="514"/>
      <c r="AI273" s="528"/>
      <c r="AJ273" s="507"/>
      <c r="AK273" s="514"/>
      <c r="AL273" s="528"/>
      <c r="AM273" s="507"/>
      <c r="AN273" s="514"/>
      <c r="AO273" s="857"/>
      <c r="AP273" s="38"/>
      <c r="AQ273" s="38"/>
      <c r="AR273" s="38"/>
      <c r="AS273" s="38"/>
      <c r="AT273" s="38"/>
      <c r="AU273" s="38"/>
      <c r="AV273" s="38"/>
      <c r="AW273" s="38"/>
      <c r="AX273" s="38"/>
      <c r="AY273" s="38"/>
      <c r="AZ273" s="38"/>
      <c r="BA273" s="38"/>
      <c r="BB273" s="38"/>
      <c r="BC273" s="38"/>
      <c r="BD273" s="38"/>
      <c r="BE273" s="38"/>
      <c r="BF273" s="38"/>
      <c r="BG273" s="38"/>
      <c r="BH273" s="38"/>
      <c r="BI273" s="38"/>
    </row>
    <row r="274" spans="1:61" ht="15.75" customHeight="1">
      <c r="A274" s="36" t="str">
        <f t="shared" si="3"/>
        <v>CarrosserieFrais de déplacement</v>
      </c>
      <c r="B274" s="51" t="s">
        <v>129</v>
      </c>
      <c r="C274" s="507"/>
      <c r="D274" s="514"/>
      <c r="E274" s="528"/>
      <c r="F274" s="507"/>
      <c r="G274" s="514"/>
      <c r="H274" s="528"/>
      <c r="I274" s="507"/>
      <c r="J274" s="514"/>
      <c r="K274" s="528"/>
      <c r="L274" s="507"/>
      <c r="M274" s="514"/>
      <c r="N274" s="528"/>
      <c r="O274" s="507"/>
      <c r="P274" s="514"/>
      <c r="Q274" s="528"/>
      <c r="R274" s="507"/>
      <c r="S274" s="514"/>
      <c r="T274" s="528"/>
      <c r="U274" s="507"/>
      <c r="V274" s="514"/>
      <c r="W274" s="528"/>
      <c r="X274" s="507"/>
      <c r="Y274" s="514"/>
      <c r="Z274" s="528"/>
      <c r="AA274" s="507"/>
      <c r="AB274" s="514"/>
      <c r="AC274" s="528"/>
      <c r="AD274" s="507"/>
      <c r="AE274" s="514"/>
      <c r="AF274" s="528"/>
      <c r="AG274" s="507"/>
      <c r="AH274" s="514"/>
      <c r="AI274" s="528"/>
      <c r="AJ274" s="507"/>
      <c r="AK274" s="514"/>
      <c r="AL274" s="528"/>
      <c r="AM274" s="507"/>
      <c r="AN274" s="514"/>
      <c r="AO274" s="857"/>
      <c r="AP274" s="38"/>
      <c r="AQ274" s="38"/>
      <c r="AR274" s="38"/>
      <c r="AS274" s="38"/>
      <c r="AT274" s="38"/>
      <c r="AU274" s="38"/>
      <c r="AV274" s="38"/>
      <c r="AW274" s="38"/>
      <c r="AX274" s="38"/>
      <c r="AY274" s="38"/>
      <c r="AZ274" s="38"/>
      <c r="BA274" s="38"/>
      <c r="BB274" s="38"/>
      <c r="BC274" s="38"/>
      <c r="BD274" s="38"/>
      <c r="BE274" s="38"/>
      <c r="BF274" s="38"/>
      <c r="BG274" s="38"/>
      <c r="BH274" s="38"/>
      <c r="BI274" s="38"/>
    </row>
    <row r="275" spans="1:61" ht="15.75" customHeight="1">
      <c r="A275" s="36" t="str">
        <f t="shared" si="3"/>
        <v>CarrosserieServices extérieurs</v>
      </c>
      <c r="B275" s="51" t="s">
        <v>130</v>
      </c>
      <c r="C275" s="533"/>
      <c r="D275" s="534"/>
      <c r="E275" s="532"/>
      <c r="F275" s="533"/>
      <c r="G275" s="534"/>
      <c r="H275" s="532"/>
      <c r="I275" s="533"/>
      <c r="J275" s="534"/>
      <c r="K275" s="532"/>
      <c r="L275" s="533"/>
      <c r="M275" s="534"/>
      <c r="N275" s="532"/>
      <c r="O275" s="533"/>
      <c r="P275" s="534"/>
      <c r="Q275" s="532"/>
      <c r="R275" s="533"/>
      <c r="S275" s="534"/>
      <c r="T275" s="532"/>
      <c r="U275" s="533"/>
      <c r="V275" s="534"/>
      <c r="W275" s="532"/>
      <c r="X275" s="533"/>
      <c r="Y275" s="534"/>
      <c r="Z275" s="532"/>
      <c r="AA275" s="533"/>
      <c r="AB275" s="534"/>
      <c r="AC275" s="532"/>
      <c r="AD275" s="533"/>
      <c r="AE275" s="534"/>
      <c r="AF275" s="532"/>
      <c r="AG275" s="533"/>
      <c r="AH275" s="534"/>
      <c r="AI275" s="532"/>
      <c r="AJ275" s="533"/>
      <c r="AK275" s="534"/>
      <c r="AL275" s="532"/>
      <c r="AM275" s="533"/>
      <c r="AN275" s="534"/>
      <c r="AO275" s="858"/>
      <c r="AP275" s="38"/>
      <c r="AQ275" s="38"/>
      <c r="AR275" s="38"/>
      <c r="AS275" s="38"/>
      <c r="AT275" s="38"/>
      <c r="AU275" s="38"/>
      <c r="AV275" s="38"/>
      <c r="AW275" s="38"/>
      <c r="AX275" s="38"/>
      <c r="AY275" s="38"/>
      <c r="AZ275" s="38"/>
      <c r="BA275" s="38"/>
      <c r="BB275" s="38"/>
      <c r="BC275" s="38"/>
      <c r="BD275" s="38"/>
      <c r="BE275" s="38"/>
      <c r="BF275" s="38"/>
      <c r="BG275" s="38"/>
      <c r="BH275" s="38"/>
      <c r="BI275" s="38"/>
    </row>
    <row r="276" spans="1:61" ht="15.75" customHeight="1">
      <c r="A276" s="36" t="str">
        <f t="shared" si="3"/>
        <v>CarrosserieFournitures d'atelier</v>
      </c>
      <c r="B276" s="51" t="s">
        <v>483</v>
      </c>
      <c r="C276" s="507"/>
      <c r="D276" s="514"/>
      <c r="E276" s="528"/>
      <c r="F276" s="507"/>
      <c r="G276" s="514"/>
      <c r="H276" s="528"/>
      <c r="I276" s="507"/>
      <c r="J276" s="514"/>
      <c r="K276" s="528"/>
      <c r="L276" s="507"/>
      <c r="M276" s="514"/>
      <c r="N276" s="528"/>
      <c r="O276" s="507"/>
      <c r="P276" s="514"/>
      <c r="Q276" s="528"/>
      <c r="R276" s="507"/>
      <c r="S276" s="514"/>
      <c r="T276" s="528"/>
      <c r="U276" s="507"/>
      <c r="V276" s="514"/>
      <c r="W276" s="528"/>
      <c r="X276" s="507"/>
      <c r="Y276" s="514"/>
      <c r="Z276" s="528"/>
      <c r="AA276" s="507"/>
      <c r="AB276" s="514"/>
      <c r="AC276" s="528"/>
      <c r="AD276" s="507"/>
      <c r="AE276" s="514"/>
      <c r="AF276" s="528"/>
      <c r="AG276" s="507"/>
      <c r="AH276" s="514"/>
      <c r="AI276" s="528"/>
      <c r="AJ276" s="507"/>
      <c r="AK276" s="514"/>
      <c r="AL276" s="528"/>
      <c r="AM276" s="507"/>
      <c r="AN276" s="514"/>
      <c r="AO276" s="857"/>
      <c r="AP276" s="38"/>
      <c r="AQ276" s="38"/>
      <c r="AR276" s="38"/>
      <c r="AS276" s="38"/>
      <c r="AT276" s="38"/>
      <c r="AU276" s="38"/>
      <c r="AV276" s="38"/>
      <c r="AW276" s="38"/>
      <c r="AX276" s="38"/>
      <c r="AY276" s="38"/>
      <c r="AZ276" s="38"/>
      <c r="BA276" s="38"/>
      <c r="BB276" s="38"/>
      <c r="BC276" s="38"/>
      <c r="BD276" s="38"/>
      <c r="BE276" s="38"/>
      <c r="BF276" s="38"/>
      <c r="BG276" s="38"/>
      <c r="BH276" s="38"/>
      <c r="BI276" s="38"/>
    </row>
    <row r="277" spans="1:61" ht="15.75" customHeight="1">
      <c r="A277" s="36" t="str">
        <f t="shared" si="3"/>
        <v>CarrosserieFournitures autres</v>
      </c>
      <c r="B277" s="60" t="s">
        <v>131</v>
      </c>
      <c r="C277" s="507"/>
      <c r="D277" s="514"/>
      <c r="E277" s="528"/>
      <c r="F277" s="507"/>
      <c r="G277" s="514"/>
      <c r="H277" s="528"/>
      <c r="I277" s="507"/>
      <c r="J277" s="514"/>
      <c r="K277" s="528"/>
      <c r="L277" s="507"/>
      <c r="M277" s="514"/>
      <c r="N277" s="528"/>
      <c r="O277" s="507"/>
      <c r="P277" s="514"/>
      <c r="Q277" s="528"/>
      <c r="R277" s="507"/>
      <c r="S277" s="514"/>
      <c r="T277" s="528"/>
      <c r="U277" s="507"/>
      <c r="V277" s="514"/>
      <c r="W277" s="528"/>
      <c r="X277" s="507"/>
      <c r="Y277" s="514"/>
      <c r="Z277" s="528"/>
      <c r="AA277" s="507"/>
      <c r="AB277" s="514"/>
      <c r="AC277" s="528"/>
      <c r="AD277" s="507"/>
      <c r="AE277" s="514"/>
      <c r="AF277" s="528"/>
      <c r="AG277" s="507"/>
      <c r="AH277" s="514"/>
      <c r="AI277" s="528"/>
      <c r="AJ277" s="507"/>
      <c r="AK277" s="514"/>
      <c r="AL277" s="528"/>
      <c r="AM277" s="507"/>
      <c r="AN277" s="514"/>
      <c r="AO277" s="857"/>
      <c r="AP277" s="38"/>
      <c r="AQ277" s="38"/>
      <c r="AR277" s="38"/>
      <c r="AS277" s="38"/>
      <c r="AT277" s="38"/>
      <c r="AU277" s="38"/>
      <c r="AV277" s="38"/>
      <c r="AW277" s="38"/>
      <c r="AX277" s="38"/>
      <c r="AY277" s="38"/>
      <c r="AZ277" s="38"/>
      <c r="BA277" s="38"/>
      <c r="BB277" s="38"/>
      <c r="BC277" s="38"/>
      <c r="BD277" s="38"/>
      <c r="BE277" s="38"/>
      <c r="BF277" s="38"/>
      <c r="BG277" s="38"/>
      <c r="BH277" s="38"/>
      <c r="BI277" s="38"/>
    </row>
    <row r="278" spans="1:61" ht="15.75" customHeight="1">
      <c r="A278" s="36" t="str">
        <f t="shared" si="3"/>
        <v>CarrosserieUniformes</v>
      </c>
      <c r="B278" s="51" t="s">
        <v>132</v>
      </c>
      <c r="C278" s="507"/>
      <c r="D278" s="514"/>
      <c r="E278" s="528"/>
      <c r="F278" s="507"/>
      <c r="G278" s="514"/>
      <c r="H278" s="528"/>
      <c r="I278" s="507"/>
      <c r="J278" s="514"/>
      <c r="K278" s="528"/>
      <c r="L278" s="507"/>
      <c r="M278" s="514"/>
      <c r="N278" s="528"/>
      <c r="O278" s="507"/>
      <c r="P278" s="514"/>
      <c r="Q278" s="528"/>
      <c r="R278" s="507"/>
      <c r="S278" s="514"/>
      <c r="T278" s="528"/>
      <c r="U278" s="507"/>
      <c r="V278" s="514"/>
      <c r="W278" s="528"/>
      <c r="X278" s="507"/>
      <c r="Y278" s="514"/>
      <c r="Z278" s="528"/>
      <c r="AA278" s="507"/>
      <c r="AB278" s="514"/>
      <c r="AC278" s="528"/>
      <c r="AD278" s="507"/>
      <c r="AE278" s="514"/>
      <c r="AF278" s="528"/>
      <c r="AG278" s="507"/>
      <c r="AH278" s="514"/>
      <c r="AI278" s="528"/>
      <c r="AJ278" s="507"/>
      <c r="AK278" s="514"/>
      <c r="AL278" s="528"/>
      <c r="AM278" s="507"/>
      <c r="AN278" s="514"/>
      <c r="AO278" s="857"/>
      <c r="AP278" s="38"/>
      <c r="AQ278" s="38"/>
      <c r="AR278" s="38"/>
      <c r="AS278" s="38"/>
      <c r="AT278" s="38"/>
      <c r="AU278" s="38"/>
      <c r="AV278" s="38"/>
      <c r="AW278" s="38"/>
      <c r="AX278" s="38"/>
      <c r="AY278" s="38"/>
      <c r="AZ278" s="38"/>
      <c r="BA278" s="38"/>
      <c r="BB278" s="38"/>
      <c r="BC278" s="38"/>
      <c r="BD278" s="38"/>
      <c r="BE278" s="38"/>
      <c r="BF278" s="38"/>
      <c r="BG278" s="38"/>
      <c r="BH278" s="38"/>
      <c r="BI278" s="38"/>
    </row>
    <row r="279" spans="1:61" ht="15.75" customHeight="1">
      <c r="A279" s="36" t="str">
        <f t="shared" si="3"/>
        <v>CarrosseriePapeterie</v>
      </c>
      <c r="B279" s="51" t="s">
        <v>133</v>
      </c>
      <c r="C279" s="507"/>
      <c r="D279" s="514"/>
      <c r="E279" s="528"/>
      <c r="F279" s="507"/>
      <c r="G279" s="514"/>
      <c r="H279" s="528"/>
      <c r="I279" s="507"/>
      <c r="J279" s="514"/>
      <c r="K279" s="528"/>
      <c r="L279" s="507"/>
      <c r="M279" s="514"/>
      <c r="N279" s="528"/>
      <c r="O279" s="507"/>
      <c r="P279" s="514"/>
      <c r="Q279" s="528"/>
      <c r="R279" s="507"/>
      <c r="S279" s="514"/>
      <c r="T279" s="528"/>
      <c r="U279" s="507"/>
      <c r="V279" s="514"/>
      <c r="W279" s="528"/>
      <c r="X279" s="507"/>
      <c r="Y279" s="514"/>
      <c r="Z279" s="528"/>
      <c r="AA279" s="507"/>
      <c r="AB279" s="514"/>
      <c r="AC279" s="528"/>
      <c r="AD279" s="507"/>
      <c r="AE279" s="514"/>
      <c r="AF279" s="528"/>
      <c r="AG279" s="507"/>
      <c r="AH279" s="514"/>
      <c r="AI279" s="528"/>
      <c r="AJ279" s="507"/>
      <c r="AK279" s="514"/>
      <c r="AL279" s="528"/>
      <c r="AM279" s="507"/>
      <c r="AN279" s="514"/>
      <c r="AO279" s="857"/>
      <c r="AP279" s="38"/>
      <c r="AQ279" s="38"/>
      <c r="AR279" s="38"/>
      <c r="AS279" s="38"/>
      <c r="AT279" s="38"/>
      <c r="AU279" s="38"/>
      <c r="AV279" s="38"/>
      <c r="AW279" s="38"/>
      <c r="AX279" s="38"/>
      <c r="AY279" s="38"/>
      <c r="AZ279" s="38"/>
      <c r="BA279" s="38"/>
      <c r="BB279" s="38"/>
      <c r="BC279" s="38"/>
      <c r="BD279" s="38"/>
      <c r="BE279" s="38"/>
      <c r="BF279" s="38"/>
      <c r="BG279" s="38"/>
      <c r="BH279" s="38"/>
      <c r="BI279" s="38"/>
    </row>
    <row r="280" spans="1:61" ht="15.75" customHeight="1">
      <c r="A280" s="36" t="str">
        <f t="shared" si="3"/>
        <v>CarrosserieTéléphone</v>
      </c>
      <c r="B280" s="51" t="s">
        <v>134</v>
      </c>
      <c r="C280" s="507"/>
      <c r="D280" s="514"/>
      <c r="E280" s="528"/>
      <c r="F280" s="507"/>
      <c r="G280" s="514"/>
      <c r="H280" s="528"/>
      <c r="I280" s="507"/>
      <c r="J280" s="514"/>
      <c r="K280" s="528"/>
      <c r="L280" s="507"/>
      <c r="M280" s="514"/>
      <c r="N280" s="528"/>
      <c r="O280" s="507"/>
      <c r="P280" s="514"/>
      <c r="Q280" s="528"/>
      <c r="R280" s="507"/>
      <c r="S280" s="514"/>
      <c r="T280" s="528"/>
      <c r="U280" s="507"/>
      <c r="V280" s="514"/>
      <c r="W280" s="528"/>
      <c r="X280" s="507"/>
      <c r="Y280" s="514"/>
      <c r="Z280" s="528"/>
      <c r="AA280" s="507"/>
      <c r="AB280" s="514"/>
      <c r="AC280" s="528"/>
      <c r="AD280" s="507"/>
      <c r="AE280" s="514"/>
      <c r="AF280" s="528"/>
      <c r="AG280" s="507"/>
      <c r="AH280" s="514"/>
      <c r="AI280" s="528"/>
      <c r="AJ280" s="507"/>
      <c r="AK280" s="514"/>
      <c r="AL280" s="528"/>
      <c r="AM280" s="507"/>
      <c r="AN280" s="514"/>
      <c r="AO280" s="857"/>
      <c r="AP280" s="38"/>
      <c r="AQ280" s="38"/>
      <c r="AR280" s="38"/>
      <c r="AS280" s="38"/>
      <c r="AT280" s="38"/>
      <c r="AU280" s="38"/>
      <c r="AV280" s="38"/>
      <c r="AW280" s="38"/>
      <c r="AX280" s="38"/>
      <c r="AY280" s="38"/>
      <c r="AZ280" s="38"/>
      <c r="BA280" s="38"/>
      <c r="BB280" s="38"/>
      <c r="BC280" s="38"/>
      <c r="BD280" s="38"/>
      <c r="BE280" s="38"/>
      <c r="BF280" s="38"/>
      <c r="BG280" s="38"/>
      <c r="BH280" s="38"/>
      <c r="BI280" s="38"/>
    </row>
    <row r="281" spans="1:61" ht="15.75" customHeight="1">
      <c r="A281" s="36" t="str">
        <f t="shared" si="3"/>
        <v>CarrosserieFrais postaux</v>
      </c>
      <c r="B281" s="51" t="s">
        <v>135</v>
      </c>
      <c r="C281" s="507"/>
      <c r="D281" s="514"/>
      <c r="E281" s="528"/>
      <c r="F281" s="507"/>
      <c r="G281" s="514"/>
      <c r="H281" s="528"/>
      <c r="I281" s="507"/>
      <c r="J281" s="514"/>
      <c r="K281" s="528"/>
      <c r="L281" s="507"/>
      <c r="M281" s="514"/>
      <c r="N281" s="528"/>
      <c r="O281" s="507"/>
      <c r="P281" s="514"/>
      <c r="Q281" s="528"/>
      <c r="R281" s="507"/>
      <c r="S281" s="514"/>
      <c r="T281" s="528"/>
      <c r="U281" s="507"/>
      <c r="V281" s="514"/>
      <c r="W281" s="528"/>
      <c r="X281" s="507"/>
      <c r="Y281" s="514"/>
      <c r="Z281" s="528"/>
      <c r="AA281" s="507"/>
      <c r="AB281" s="514"/>
      <c r="AC281" s="528"/>
      <c r="AD281" s="507"/>
      <c r="AE281" s="514"/>
      <c r="AF281" s="528"/>
      <c r="AG281" s="507"/>
      <c r="AH281" s="514"/>
      <c r="AI281" s="528"/>
      <c r="AJ281" s="507"/>
      <c r="AK281" s="514"/>
      <c r="AL281" s="528"/>
      <c r="AM281" s="507"/>
      <c r="AN281" s="514"/>
      <c r="AO281" s="857"/>
      <c r="AP281" s="38"/>
      <c r="AQ281" s="38"/>
      <c r="AR281" s="38"/>
      <c r="AS281" s="38"/>
      <c r="AT281" s="38"/>
      <c r="AU281" s="38"/>
      <c r="AV281" s="38"/>
      <c r="AW281" s="38"/>
      <c r="AX281" s="38"/>
      <c r="AY281" s="38"/>
      <c r="AZ281" s="38"/>
      <c r="BA281" s="38"/>
      <c r="BB281" s="38"/>
      <c r="BC281" s="38"/>
      <c r="BD281" s="38"/>
      <c r="BE281" s="38"/>
      <c r="BF281" s="38"/>
      <c r="BG281" s="38"/>
      <c r="BH281" s="38"/>
      <c r="BI281" s="38"/>
    </row>
    <row r="282" spans="1:61" ht="15.75" customHeight="1">
      <c r="A282" s="36" t="str">
        <f t="shared" si="3"/>
        <v>CarrosserieDivers</v>
      </c>
      <c r="B282" s="51" t="s">
        <v>136</v>
      </c>
      <c r="C282" s="507"/>
      <c r="D282" s="514"/>
      <c r="E282" s="528"/>
      <c r="F282" s="507"/>
      <c r="G282" s="514"/>
      <c r="H282" s="528"/>
      <c r="I282" s="507"/>
      <c r="J282" s="514"/>
      <c r="K282" s="528"/>
      <c r="L282" s="507"/>
      <c r="M282" s="514"/>
      <c r="N282" s="528"/>
      <c r="O282" s="507"/>
      <c r="P282" s="514"/>
      <c r="Q282" s="528"/>
      <c r="R282" s="507"/>
      <c r="S282" s="514"/>
      <c r="T282" s="528"/>
      <c r="U282" s="507"/>
      <c r="V282" s="514"/>
      <c r="W282" s="528"/>
      <c r="X282" s="507"/>
      <c r="Y282" s="514"/>
      <c r="Z282" s="528"/>
      <c r="AA282" s="507"/>
      <c r="AB282" s="514"/>
      <c r="AC282" s="528"/>
      <c r="AD282" s="507"/>
      <c r="AE282" s="514"/>
      <c r="AF282" s="528"/>
      <c r="AG282" s="507"/>
      <c r="AH282" s="514"/>
      <c r="AI282" s="528"/>
      <c r="AJ282" s="507"/>
      <c r="AK282" s="514"/>
      <c r="AL282" s="528"/>
      <c r="AM282" s="507"/>
      <c r="AN282" s="514"/>
      <c r="AO282" s="857"/>
      <c r="AP282" s="38"/>
      <c r="AQ282" s="38"/>
      <c r="AR282" s="38"/>
      <c r="AS282" s="38"/>
      <c r="AT282" s="38"/>
      <c r="AU282" s="38"/>
      <c r="AV282" s="38"/>
      <c r="AW282" s="38"/>
      <c r="AX282" s="38"/>
      <c r="AY282" s="38"/>
      <c r="AZ282" s="38"/>
      <c r="BA282" s="38"/>
      <c r="BB282" s="38"/>
      <c r="BC282" s="38"/>
      <c r="BD282" s="38"/>
      <c r="BE282" s="38"/>
      <c r="BF282" s="38"/>
      <c r="BG282" s="38"/>
      <c r="BH282" s="38"/>
      <c r="BI282" s="38"/>
    </row>
    <row r="283" spans="1:61" ht="15.75" customHeight="1">
      <c r="A283" s="36" t="str">
        <f t="shared" si="3"/>
        <v>CarrosserieFormation</v>
      </c>
      <c r="B283" s="51" t="s">
        <v>137</v>
      </c>
      <c r="C283" s="507"/>
      <c r="D283" s="514"/>
      <c r="E283" s="528"/>
      <c r="F283" s="507"/>
      <c r="G283" s="514"/>
      <c r="H283" s="528"/>
      <c r="I283" s="507"/>
      <c r="J283" s="514"/>
      <c r="K283" s="528"/>
      <c r="L283" s="507"/>
      <c r="M283" s="514"/>
      <c r="N283" s="528"/>
      <c r="O283" s="507"/>
      <c r="P283" s="514"/>
      <c r="Q283" s="528"/>
      <c r="R283" s="507"/>
      <c r="S283" s="514"/>
      <c r="T283" s="528"/>
      <c r="U283" s="507"/>
      <c r="V283" s="514"/>
      <c r="W283" s="528"/>
      <c r="X283" s="507"/>
      <c r="Y283" s="514"/>
      <c r="Z283" s="528"/>
      <c r="AA283" s="507"/>
      <c r="AB283" s="514"/>
      <c r="AC283" s="528"/>
      <c r="AD283" s="507"/>
      <c r="AE283" s="514"/>
      <c r="AF283" s="528"/>
      <c r="AG283" s="507"/>
      <c r="AH283" s="514"/>
      <c r="AI283" s="528"/>
      <c r="AJ283" s="507"/>
      <c r="AK283" s="514"/>
      <c r="AL283" s="528"/>
      <c r="AM283" s="507"/>
      <c r="AN283" s="514"/>
      <c r="AO283" s="857"/>
      <c r="AP283" s="38"/>
      <c r="AQ283" s="38"/>
      <c r="AR283" s="38"/>
      <c r="AS283" s="38"/>
      <c r="AT283" s="38"/>
      <c r="AU283" s="38"/>
      <c r="AV283" s="38"/>
      <c r="AW283" s="38"/>
      <c r="AX283" s="38"/>
      <c r="AY283" s="38"/>
      <c r="AZ283" s="38"/>
      <c r="BA283" s="38"/>
      <c r="BB283" s="38"/>
      <c r="BC283" s="38"/>
      <c r="BD283" s="38"/>
      <c r="BE283" s="38"/>
      <c r="BF283" s="38"/>
      <c r="BG283" s="38"/>
      <c r="BH283" s="38"/>
      <c r="BI283" s="38"/>
    </row>
    <row r="284" spans="1:61" ht="15.75" customHeight="1">
      <c r="A284" s="36" t="str">
        <f t="shared" si="3"/>
        <v>CarrosserieFrais bancaires</v>
      </c>
      <c r="B284" s="51" t="s">
        <v>138</v>
      </c>
      <c r="C284" s="507"/>
      <c r="D284" s="514"/>
      <c r="E284" s="528"/>
      <c r="F284" s="507"/>
      <c r="G284" s="514"/>
      <c r="H284" s="528"/>
      <c r="I284" s="507"/>
      <c r="J284" s="514"/>
      <c r="K284" s="528"/>
      <c r="L284" s="507"/>
      <c r="M284" s="514"/>
      <c r="N284" s="528"/>
      <c r="O284" s="507"/>
      <c r="P284" s="514"/>
      <c r="Q284" s="528"/>
      <c r="R284" s="507"/>
      <c r="S284" s="514"/>
      <c r="T284" s="528"/>
      <c r="U284" s="507"/>
      <c r="V284" s="514"/>
      <c r="W284" s="528"/>
      <c r="X284" s="507"/>
      <c r="Y284" s="514"/>
      <c r="Z284" s="528"/>
      <c r="AA284" s="507"/>
      <c r="AB284" s="514"/>
      <c r="AC284" s="528"/>
      <c r="AD284" s="507"/>
      <c r="AE284" s="514"/>
      <c r="AF284" s="528"/>
      <c r="AG284" s="507"/>
      <c r="AH284" s="514"/>
      <c r="AI284" s="528"/>
      <c r="AJ284" s="507"/>
      <c r="AK284" s="514"/>
      <c r="AL284" s="528"/>
      <c r="AM284" s="507"/>
      <c r="AN284" s="514"/>
      <c r="AO284" s="857"/>
      <c r="AP284" s="38"/>
      <c r="AQ284" s="38"/>
      <c r="AR284" s="38"/>
      <c r="AS284" s="38"/>
      <c r="AT284" s="38"/>
      <c r="AU284" s="38"/>
      <c r="AV284" s="38"/>
      <c r="AW284" s="38"/>
      <c r="AX284" s="38"/>
      <c r="AY284" s="38"/>
      <c r="AZ284" s="38"/>
      <c r="BA284" s="38"/>
      <c r="BB284" s="38"/>
      <c r="BC284" s="38"/>
      <c r="BD284" s="38"/>
      <c r="BE284" s="38"/>
      <c r="BF284" s="38"/>
      <c r="BG284" s="38"/>
      <c r="BH284" s="38"/>
      <c r="BI284" s="38"/>
    </row>
    <row r="285" spans="1:61" ht="20.25" customHeight="1">
      <c r="A285" s="36" t="str">
        <f t="shared" si="3"/>
        <v>Carrosserie[...]</v>
      </c>
      <c r="B285" s="51" t="s">
        <v>55</v>
      </c>
      <c r="C285" s="507"/>
      <c r="D285" s="514"/>
      <c r="E285" s="515"/>
      <c r="F285" s="507"/>
      <c r="G285" s="514"/>
      <c r="H285" s="515"/>
      <c r="I285" s="507"/>
      <c r="J285" s="514"/>
      <c r="K285" s="515"/>
      <c r="L285" s="507"/>
      <c r="M285" s="514"/>
      <c r="N285" s="515"/>
      <c r="O285" s="507"/>
      <c r="P285" s="514"/>
      <c r="Q285" s="515"/>
      <c r="R285" s="507"/>
      <c r="S285" s="514"/>
      <c r="T285" s="515"/>
      <c r="U285" s="507"/>
      <c r="V285" s="514"/>
      <c r="W285" s="515"/>
      <c r="X285" s="507"/>
      <c r="Y285" s="514"/>
      <c r="Z285" s="515"/>
      <c r="AA285" s="507"/>
      <c r="AB285" s="514"/>
      <c r="AC285" s="515"/>
      <c r="AD285" s="507"/>
      <c r="AE285" s="514"/>
      <c r="AF285" s="515"/>
      <c r="AG285" s="507"/>
      <c r="AH285" s="514"/>
      <c r="AI285" s="515"/>
      <c r="AJ285" s="507"/>
      <c r="AK285" s="514"/>
      <c r="AL285" s="515"/>
      <c r="AM285" s="507"/>
      <c r="AN285" s="514"/>
      <c r="AO285" s="515"/>
      <c r="AP285" s="38"/>
      <c r="AQ285" s="38"/>
      <c r="AR285" s="38"/>
      <c r="AS285" s="38"/>
      <c r="AT285" s="38"/>
      <c r="AU285" s="38"/>
      <c r="AV285" s="38"/>
      <c r="AW285" s="38"/>
      <c r="AX285" s="38"/>
      <c r="AY285" s="38"/>
      <c r="AZ285" s="38"/>
      <c r="BA285" s="38"/>
      <c r="BB285" s="38"/>
      <c r="BC285" s="38"/>
      <c r="BD285" s="38"/>
      <c r="BE285" s="38"/>
      <c r="BF285" s="38"/>
      <c r="BG285" s="38"/>
      <c r="BH285" s="38"/>
      <c r="BI285" s="38"/>
    </row>
    <row r="286" spans="1:61" ht="20.25" customHeight="1">
      <c r="A286" s="36" t="str">
        <f t="shared" si="3"/>
        <v>Carrosserie[...]</v>
      </c>
      <c r="B286" s="51" t="s">
        <v>55</v>
      </c>
      <c r="C286" s="507"/>
      <c r="D286" s="514"/>
      <c r="E286" s="515"/>
      <c r="F286" s="507"/>
      <c r="G286" s="514"/>
      <c r="H286" s="515"/>
      <c r="I286" s="507"/>
      <c r="J286" s="514"/>
      <c r="K286" s="515"/>
      <c r="L286" s="507"/>
      <c r="M286" s="514"/>
      <c r="N286" s="515"/>
      <c r="O286" s="507"/>
      <c r="P286" s="514"/>
      <c r="Q286" s="515"/>
      <c r="R286" s="507"/>
      <c r="S286" s="514"/>
      <c r="T286" s="515"/>
      <c r="U286" s="507"/>
      <c r="V286" s="514"/>
      <c r="W286" s="515"/>
      <c r="X286" s="507"/>
      <c r="Y286" s="514"/>
      <c r="Z286" s="515"/>
      <c r="AA286" s="507"/>
      <c r="AB286" s="514"/>
      <c r="AC286" s="515"/>
      <c r="AD286" s="507"/>
      <c r="AE286" s="514"/>
      <c r="AF286" s="515"/>
      <c r="AG286" s="507"/>
      <c r="AH286" s="514"/>
      <c r="AI286" s="515"/>
      <c r="AJ286" s="507"/>
      <c r="AK286" s="514"/>
      <c r="AL286" s="515"/>
      <c r="AM286" s="507"/>
      <c r="AN286" s="514"/>
      <c r="AO286" s="515"/>
      <c r="AP286" s="38"/>
      <c r="AQ286" s="38"/>
      <c r="AR286" s="38"/>
      <c r="AS286" s="38"/>
      <c r="AT286" s="38"/>
      <c r="AU286" s="38"/>
      <c r="AV286" s="38"/>
      <c r="AW286" s="38"/>
      <c r="AX286" s="38"/>
      <c r="AY286" s="38"/>
      <c r="AZ286" s="38"/>
      <c r="BA286" s="38"/>
      <c r="BB286" s="38"/>
      <c r="BC286" s="38"/>
      <c r="BD286" s="38"/>
      <c r="BE286" s="38"/>
      <c r="BF286" s="38"/>
      <c r="BG286" s="38"/>
      <c r="BH286" s="38"/>
      <c r="BI286" s="38"/>
    </row>
    <row r="287" spans="1:61" ht="20.25" customHeight="1">
      <c r="A287" s="36" t="str">
        <f t="shared" si="3"/>
        <v>Carrosserie[...]</v>
      </c>
      <c r="B287" s="51" t="s">
        <v>55</v>
      </c>
      <c r="C287" s="507"/>
      <c r="D287" s="514"/>
      <c r="E287" s="515"/>
      <c r="F287" s="507"/>
      <c r="G287" s="514"/>
      <c r="H287" s="515"/>
      <c r="I287" s="507"/>
      <c r="J287" s="514"/>
      <c r="K287" s="515"/>
      <c r="L287" s="507"/>
      <c r="M287" s="514"/>
      <c r="N287" s="515"/>
      <c r="O287" s="507"/>
      <c r="P287" s="514"/>
      <c r="Q287" s="515"/>
      <c r="R287" s="507"/>
      <c r="S287" s="514"/>
      <c r="T287" s="515"/>
      <c r="U287" s="507"/>
      <c r="V287" s="514"/>
      <c r="W287" s="515"/>
      <c r="X287" s="507"/>
      <c r="Y287" s="514"/>
      <c r="Z287" s="515"/>
      <c r="AA287" s="507"/>
      <c r="AB287" s="514"/>
      <c r="AC287" s="515"/>
      <c r="AD287" s="507"/>
      <c r="AE287" s="514"/>
      <c r="AF287" s="515"/>
      <c r="AG287" s="507"/>
      <c r="AH287" s="514"/>
      <c r="AI287" s="515"/>
      <c r="AJ287" s="507"/>
      <c r="AK287" s="514"/>
      <c r="AL287" s="515"/>
      <c r="AM287" s="507"/>
      <c r="AN287" s="514"/>
      <c r="AO287" s="515"/>
      <c r="AP287" s="38"/>
      <c r="AQ287" s="38"/>
      <c r="AR287" s="38"/>
      <c r="AS287" s="38"/>
      <c r="AT287" s="38"/>
      <c r="AU287" s="38"/>
      <c r="AV287" s="38"/>
      <c r="AW287" s="38"/>
      <c r="AX287" s="38"/>
      <c r="AY287" s="38"/>
      <c r="AZ287" s="38"/>
      <c r="BA287" s="38"/>
      <c r="BB287" s="38"/>
      <c r="BC287" s="38"/>
      <c r="BD287" s="38"/>
      <c r="BE287" s="38"/>
      <c r="BF287" s="38"/>
      <c r="BG287" s="38"/>
      <c r="BH287" s="38"/>
      <c r="BI287" s="38"/>
    </row>
    <row r="288" spans="1:61" ht="15.75" customHeight="1">
      <c r="A288" s="36" t="str">
        <f t="shared" si="3"/>
        <v>CarrosserieTOTAL SEMI-FIXES</v>
      </c>
      <c r="B288" s="61" t="s">
        <v>139</v>
      </c>
      <c r="C288" s="539"/>
      <c r="D288" s="784"/>
      <c r="E288" s="540"/>
      <c r="F288" s="539"/>
      <c r="G288" s="784"/>
      <c r="H288" s="540"/>
      <c r="I288" s="539"/>
      <c r="J288" s="784"/>
      <c r="K288" s="540"/>
      <c r="L288" s="539"/>
      <c r="M288" s="784"/>
      <c r="N288" s="540"/>
      <c r="O288" s="539"/>
      <c r="P288" s="784"/>
      <c r="Q288" s="540"/>
      <c r="R288" s="539"/>
      <c r="S288" s="784"/>
      <c r="T288" s="540"/>
      <c r="U288" s="539"/>
      <c r="V288" s="784"/>
      <c r="W288" s="863"/>
      <c r="X288" s="539"/>
      <c r="Y288" s="784"/>
      <c r="Z288" s="863"/>
      <c r="AA288" s="539"/>
      <c r="AB288" s="784"/>
      <c r="AC288" s="863"/>
      <c r="AD288" s="539"/>
      <c r="AE288" s="784"/>
      <c r="AF288" s="863"/>
      <c r="AG288" s="539"/>
      <c r="AH288" s="773"/>
      <c r="AI288" s="540"/>
      <c r="AJ288" s="539"/>
      <c r="AK288" s="773"/>
      <c r="AL288" s="540"/>
      <c r="AM288" s="539"/>
      <c r="AN288" s="773"/>
      <c r="AO288" s="540"/>
      <c r="AP288" s="38"/>
      <c r="AQ288" s="38"/>
      <c r="AR288" s="38"/>
      <c r="AS288" s="38"/>
      <c r="AT288" s="38"/>
      <c r="AU288" s="38"/>
      <c r="AV288" s="38"/>
      <c r="AW288" s="38"/>
      <c r="AX288" s="38"/>
      <c r="AY288" s="38"/>
      <c r="AZ288" s="38"/>
      <c r="BA288" s="38"/>
      <c r="BB288" s="38"/>
      <c r="BC288" s="38"/>
      <c r="BD288" s="38"/>
      <c r="BE288" s="38"/>
      <c r="BF288" s="38"/>
      <c r="BG288" s="38"/>
      <c r="BH288" s="38"/>
      <c r="BI288" s="38"/>
    </row>
    <row r="289" spans="1:61" ht="15.75" customHeight="1">
      <c r="A289" s="36" t="str">
        <f t="shared" si="3"/>
        <v>Carrosserie</v>
      </c>
      <c r="B289" s="40"/>
      <c r="C289" s="533"/>
      <c r="D289" s="534"/>
      <c r="E289" s="531"/>
      <c r="F289" s="533"/>
      <c r="G289" s="534"/>
      <c r="H289" s="531"/>
      <c r="I289" s="533"/>
      <c r="J289" s="534"/>
      <c r="K289" s="531"/>
      <c r="L289" s="533"/>
      <c r="M289" s="534"/>
      <c r="N289" s="531"/>
      <c r="O289" s="533"/>
      <c r="P289" s="534"/>
      <c r="Q289" s="531"/>
      <c r="R289" s="533"/>
      <c r="S289" s="534"/>
      <c r="T289" s="531"/>
      <c r="U289" s="533"/>
      <c r="V289" s="534"/>
      <c r="W289" s="531"/>
      <c r="X289" s="533"/>
      <c r="Y289" s="534"/>
      <c r="Z289" s="531"/>
      <c r="AA289" s="533"/>
      <c r="AB289" s="534"/>
      <c r="AC289" s="531"/>
      <c r="AD289" s="533"/>
      <c r="AE289" s="534"/>
      <c r="AF289" s="531"/>
      <c r="AG289" s="533"/>
      <c r="AH289" s="534"/>
      <c r="AI289" s="531"/>
      <c r="AJ289" s="533"/>
      <c r="AK289" s="534"/>
      <c r="AL289" s="531"/>
      <c r="AM289" s="533"/>
      <c r="AN289" s="534"/>
      <c r="AO289" s="531"/>
      <c r="AP289" s="38"/>
      <c r="AQ289" s="38"/>
      <c r="AR289" s="38"/>
      <c r="AS289" s="38"/>
      <c r="AT289" s="38"/>
      <c r="AU289" s="38"/>
      <c r="AV289" s="38"/>
      <c r="AW289" s="38"/>
      <c r="AX289" s="38"/>
      <c r="AY289" s="38"/>
      <c r="AZ289" s="38"/>
      <c r="BA289" s="38"/>
      <c r="BB289" s="38"/>
      <c r="BC289" s="38"/>
      <c r="BD289" s="38"/>
      <c r="BE289" s="38"/>
      <c r="BF289" s="38"/>
      <c r="BG289" s="38"/>
      <c r="BH289" s="38"/>
      <c r="BI289" s="38"/>
    </row>
    <row r="290" spans="1:61" ht="15.75" customHeight="1">
      <c r="A290" s="36" t="str">
        <f t="shared" si="3"/>
        <v>CarrosserieTOTAL DES DÉPENSES</v>
      </c>
      <c r="B290" s="50" t="s">
        <v>140</v>
      </c>
      <c r="C290" s="772"/>
      <c r="D290" s="794"/>
      <c r="E290" s="782"/>
      <c r="F290" s="772"/>
      <c r="G290" s="794"/>
      <c r="H290" s="782"/>
      <c r="I290" s="772"/>
      <c r="J290" s="794"/>
      <c r="K290" s="782"/>
      <c r="L290" s="772"/>
      <c r="M290" s="794"/>
      <c r="N290" s="782"/>
      <c r="O290" s="772"/>
      <c r="P290" s="794"/>
      <c r="Q290" s="782"/>
      <c r="R290" s="772"/>
      <c r="S290" s="794"/>
      <c r="T290" s="782"/>
      <c r="U290" s="772"/>
      <c r="V290" s="794"/>
      <c r="W290" s="862"/>
      <c r="X290" s="772"/>
      <c r="Y290" s="794"/>
      <c r="Z290" s="862"/>
      <c r="AA290" s="772"/>
      <c r="AB290" s="794"/>
      <c r="AC290" s="862"/>
      <c r="AD290" s="772"/>
      <c r="AE290" s="794"/>
      <c r="AF290" s="862"/>
      <c r="AG290" s="772"/>
      <c r="AH290" s="773"/>
      <c r="AI290" s="782"/>
      <c r="AJ290" s="772"/>
      <c r="AK290" s="773"/>
      <c r="AL290" s="782"/>
      <c r="AM290" s="772"/>
      <c r="AN290" s="773"/>
      <c r="AO290" s="782"/>
      <c r="AP290" s="38"/>
      <c r="AQ290" s="38"/>
      <c r="AR290" s="38"/>
      <c r="AS290" s="38"/>
      <c r="AT290" s="38"/>
      <c r="AU290" s="38"/>
      <c r="AV290" s="38"/>
      <c r="AW290" s="38"/>
      <c r="AX290" s="38"/>
      <c r="AY290" s="38"/>
      <c r="AZ290" s="38"/>
      <c r="BA290" s="38"/>
      <c r="BB290" s="38"/>
      <c r="BC290" s="38"/>
      <c r="BD290" s="38"/>
      <c r="BE290" s="38"/>
      <c r="BF290" s="38"/>
      <c r="BG290" s="38"/>
      <c r="BH290" s="38"/>
      <c r="BI290" s="38"/>
    </row>
    <row r="291" spans="1:61" ht="15.75" customHeight="1">
      <c r="A291" s="36" t="str">
        <f t="shared" si="3"/>
        <v>Carrosserie</v>
      </c>
      <c r="B291" s="41"/>
      <c r="C291" s="507"/>
      <c r="D291" s="514"/>
      <c r="E291" s="515"/>
      <c r="F291" s="507"/>
      <c r="G291" s="514"/>
      <c r="H291" s="515"/>
      <c r="I291" s="507"/>
      <c r="J291" s="514"/>
      <c r="K291" s="515"/>
      <c r="L291" s="507"/>
      <c r="M291" s="514"/>
      <c r="N291" s="515"/>
      <c r="O291" s="507"/>
      <c r="P291" s="514"/>
      <c r="Q291" s="515"/>
      <c r="R291" s="507"/>
      <c r="S291" s="514"/>
      <c r="T291" s="515"/>
      <c r="U291" s="507"/>
      <c r="V291" s="514"/>
      <c r="W291" s="515"/>
      <c r="X291" s="507"/>
      <c r="Y291" s="514"/>
      <c r="Z291" s="515"/>
      <c r="AA291" s="507"/>
      <c r="AB291" s="514"/>
      <c r="AC291" s="515"/>
      <c r="AD291" s="507"/>
      <c r="AE291" s="514"/>
      <c r="AF291" s="515"/>
      <c r="AG291" s="507"/>
      <c r="AH291" s="514"/>
      <c r="AI291" s="515"/>
      <c r="AJ291" s="507"/>
      <c r="AK291" s="514"/>
      <c r="AL291" s="515"/>
      <c r="AM291" s="507"/>
      <c r="AN291" s="514"/>
      <c r="AO291" s="515"/>
      <c r="AP291" s="38"/>
      <c r="AQ291" s="38"/>
      <c r="AR291" s="38"/>
      <c r="AS291" s="38"/>
      <c r="AT291" s="38"/>
      <c r="AU291" s="38"/>
      <c r="AV291" s="38"/>
      <c r="AW291" s="38"/>
      <c r="AX291" s="38"/>
      <c r="AY291" s="38"/>
      <c r="AZ291" s="38"/>
      <c r="BA291" s="38"/>
      <c r="BB291" s="38"/>
      <c r="BC291" s="38"/>
      <c r="BD291" s="38"/>
      <c r="BE291" s="38"/>
      <c r="BF291" s="38"/>
      <c r="BG291" s="38"/>
      <c r="BH291" s="38"/>
      <c r="BI291" s="38"/>
    </row>
    <row r="292" spans="1:61" ht="15.75" customHeight="1" thickBot="1">
      <c r="A292" s="36" t="str">
        <f t="shared" si="3"/>
        <v>CarrosseriePROFIT DÉPARTEMENTAL</v>
      </c>
      <c r="B292" s="54" t="s">
        <v>147</v>
      </c>
      <c r="C292" s="785"/>
      <c r="D292" s="796"/>
      <c r="E292" s="788"/>
      <c r="F292" s="785"/>
      <c r="G292" s="796"/>
      <c r="H292" s="788"/>
      <c r="I292" s="785"/>
      <c r="J292" s="796"/>
      <c r="K292" s="788"/>
      <c r="L292" s="785"/>
      <c r="M292" s="796"/>
      <c r="N292" s="788"/>
      <c r="O292" s="785"/>
      <c r="P292" s="796"/>
      <c r="Q292" s="788"/>
      <c r="R292" s="785"/>
      <c r="S292" s="796"/>
      <c r="T292" s="788"/>
      <c r="U292" s="785"/>
      <c r="V292" s="796"/>
      <c r="W292" s="865"/>
      <c r="X292" s="785"/>
      <c r="Y292" s="796"/>
      <c r="Z292" s="865"/>
      <c r="AA292" s="785"/>
      <c r="AB292" s="796"/>
      <c r="AC292" s="865"/>
      <c r="AD292" s="785"/>
      <c r="AE292" s="796"/>
      <c r="AF292" s="865"/>
      <c r="AG292" s="785"/>
      <c r="AH292" s="796"/>
      <c r="AI292" s="788"/>
      <c r="AJ292" s="785"/>
      <c r="AK292" s="796"/>
      <c r="AL292" s="788"/>
      <c r="AM292" s="785"/>
      <c r="AN292" s="796"/>
      <c r="AO292" s="788"/>
      <c r="AP292" s="38"/>
      <c r="AQ292" s="38"/>
      <c r="AR292" s="38"/>
      <c r="AS292" s="38"/>
      <c r="AT292" s="38"/>
      <c r="AU292" s="38"/>
      <c r="AV292" s="38"/>
      <c r="AW292" s="38"/>
      <c r="AX292" s="38"/>
      <c r="AY292" s="38"/>
      <c r="AZ292" s="38"/>
      <c r="BA292" s="38"/>
      <c r="BB292" s="38"/>
      <c r="BC292" s="38"/>
      <c r="BD292" s="38"/>
      <c r="BE292" s="38"/>
      <c r="BF292" s="38"/>
      <c r="BG292" s="38"/>
      <c r="BH292" s="38"/>
      <c r="BI292" s="38"/>
    </row>
    <row r="293" spans="1:61" ht="15.75" customHeight="1">
      <c r="A293" s="36"/>
      <c r="B293" s="45"/>
      <c r="C293" s="514"/>
      <c r="D293" s="514"/>
      <c r="E293" s="527"/>
      <c r="F293" s="514"/>
      <c r="G293" s="514"/>
      <c r="H293" s="527"/>
      <c r="I293" s="514"/>
      <c r="J293" s="514"/>
      <c r="K293" s="527"/>
      <c r="L293" s="514"/>
      <c r="M293" s="514"/>
      <c r="N293" s="527"/>
      <c r="O293" s="514"/>
      <c r="P293" s="514"/>
      <c r="Q293" s="527"/>
      <c r="R293" s="514"/>
      <c r="S293" s="514"/>
      <c r="T293" s="527"/>
      <c r="U293" s="514"/>
      <c r="V293" s="514"/>
      <c r="W293" s="527"/>
      <c r="X293" s="514"/>
      <c r="Y293" s="514"/>
      <c r="Z293" s="527"/>
      <c r="AA293" s="514"/>
      <c r="AB293" s="514"/>
      <c r="AC293" s="527"/>
      <c r="AD293" s="514"/>
      <c r="AE293" s="514"/>
      <c r="AF293" s="527"/>
      <c r="AG293" s="514"/>
      <c r="AH293" s="514"/>
      <c r="AI293" s="527"/>
      <c r="AJ293" s="514"/>
      <c r="AK293" s="514"/>
      <c r="AL293" s="527"/>
      <c r="AM293" s="514"/>
      <c r="AN293" s="514"/>
      <c r="AO293" s="527"/>
      <c r="AP293" s="38"/>
      <c r="AQ293" s="38"/>
      <c r="AR293" s="38"/>
      <c r="AS293" s="38"/>
      <c r="AT293" s="38"/>
      <c r="AU293" s="38"/>
      <c r="AV293" s="38"/>
      <c r="AW293" s="38"/>
      <c r="AX293" s="38"/>
      <c r="AY293" s="38"/>
      <c r="AZ293" s="38"/>
      <c r="BA293" s="38"/>
      <c r="BB293" s="38"/>
      <c r="BC293" s="38"/>
      <c r="BD293" s="38"/>
      <c r="BE293" s="38"/>
      <c r="BF293" s="38"/>
      <c r="BG293" s="38"/>
      <c r="BH293" s="38"/>
      <c r="BI293" s="38"/>
    </row>
    <row r="294" spans="1:61" ht="15.75" customHeight="1">
      <c r="A294" s="36"/>
      <c r="B294" s="58" t="s">
        <v>1097</v>
      </c>
      <c r="C294" s="547" t="s">
        <v>176</v>
      </c>
      <c r="D294" s="547"/>
      <c r="E294" s="547"/>
      <c r="F294" s="547"/>
      <c r="G294" s="547"/>
      <c r="H294" s="547"/>
      <c r="I294" s="547"/>
      <c r="J294" s="547"/>
      <c r="K294" s="547"/>
      <c r="L294" s="547"/>
      <c r="M294" s="547"/>
      <c r="N294" s="547"/>
      <c r="O294" s="547"/>
      <c r="P294" s="547"/>
      <c r="Q294" s="547"/>
      <c r="R294" s="547"/>
      <c r="S294" s="547"/>
      <c r="T294" s="547"/>
      <c r="U294" s="547"/>
      <c r="V294" s="547"/>
      <c r="W294" s="547"/>
      <c r="X294" s="547"/>
      <c r="Y294" s="547"/>
      <c r="Z294" s="547"/>
      <c r="AA294" s="547"/>
      <c r="AB294" s="547"/>
      <c r="AC294" s="547"/>
      <c r="AD294" s="547"/>
      <c r="AE294" s="547"/>
      <c r="AF294" s="547"/>
      <c r="AG294" s="547"/>
      <c r="AH294" s="547"/>
      <c r="AI294" s="547"/>
      <c r="AJ294" s="547"/>
      <c r="AK294" s="547"/>
      <c r="AL294" s="547"/>
      <c r="AM294" s="547"/>
      <c r="AN294" s="547"/>
      <c r="AO294" s="547"/>
      <c r="AP294" s="38"/>
      <c r="AQ294" s="38"/>
      <c r="AR294" s="38"/>
      <c r="AS294" s="38"/>
      <c r="AT294" s="38"/>
      <c r="AU294" s="38"/>
      <c r="AV294" s="38"/>
      <c r="AW294" s="38"/>
      <c r="AX294" s="38"/>
      <c r="AY294" s="38"/>
      <c r="AZ294" s="38"/>
      <c r="BA294" s="38"/>
      <c r="BB294" s="38"/>
      <c r="BC294" s="38"/>
      <c r="BD294" s="38"/>
      <c r="BE294" s="38"/>
      <c r="BF294" s="38"/>
      <c r="BG294" s="38"/>
      <c r="BH294" s="38"/>
      <c r="BI294" s="38"/>
    </row>
    <row r="295" spans="1:61" ht="15.75" customHeight="1" thickBot="1">
      <c r="A295" s="36"/>
      <c r="B295" s="59"/>
      <c r="C295" s="546"/>
      <c r="D295" s="546"/>
      <c r="E295" s="546"/>
      <c r="F295" s="546"/>
      <c r="G295" s="546"/>
      <c r="H295" s="546"/>
      <c r="I295" s="546"/>
      <c r="J295" s="546"/>
      <c r="K295" s="546"/>
      <c r="L295" s="546"/>
      <c r="M295" s="546"/>
      <c r="N295" s="546"/>
      <c r="O295" s="546"/>
      <c r="P295" s="546"/>
      <c r="Q295" s="546"/>
      <c r="R295" s="546"/>
      <c r="S295" s="546"/>
      <c r="T295" s="546"/>
      <c r="U295" s="546"/>
      <c r="V295" s="546"/>
      <c r="W295" s="546"/>
      <c r="X295" s="546"/>
      <c r="Y295" s="546"/>
      <c r="Z295" s="546"/>
      <c r="AA295" s="546"/>
      <c r="AB295" s="546"/>
      <c r="AC295" s="546"/>
      <c r="AD295" s="546"/>
      <c r="AE295" s="546"/>
      <c r="AF295" s="546"/>
      <c r="AG295" s="546"/>
      <c r="AH295" s="546"/>
      <c r="AI295" s="546"/>
      <c r="AJ295" s="546"/>
      <c r="AK295" s="546"/>
      <c r="AL295" s="546"/>
      <c r="AM295" s="546"/>
      <c r="AN295" s="546"/>
      <c r="AO295" s="546"/>
      <c r="AP295" s="38"/>
      <c r="AQ295" s="38"/>
      <c r="AR295" s="38"/>
      <c r="AS295" s="38"/>
      <c r="AT295" s="38"/>
      <c r="AU295" s="38"/>
      <c r="AV295" s="38"/>
      <c r="AW295" s="38"/>
      <c r="AX295" s="38"/>
      <c r="AY295" s="38"/>
      <c r="AZ295" s="38"/>
      <c r="BA295" s="38"/>
      <c r="BB295" s="38"/>
      <c r="BC295" s="38"/>
      <c r="BD295" s="38"/>
      <c r="BE295" s="38"/>
      <c r="BF295" s="38"/>
      <c r="BG295" s="38"/>
      <c r="BH295" s="38"/>
      <c r="BI295" s="38"/>
    </row>
    <row r="296" spans="1:61" ht="15.75" customHeight="1" thickTop="1">
      <c r="A296" s="36"/>
      <c r="B296" s="37" t="s">
        <v>2</v>
      </c>
      <c r="C296" s="492">
        <v>2025</v>
      </c>
      <c r="D296" s="493"/>
      <c r="E296" s="494"/>
      <c r="F296" s="492" t="s">
        <v>6</v>
      </c>
      <c r="G296" s="493"/>
      <c r="H296" s="494"/>
      <c r="I296" s="492" t="s">
        <v>8</v>
      </c>
      <c r="J296" s="493"/>
      <c r="K296" s="494"/>
      <c r="L296" s="492" t="s">
        <v>9</v>
      </c>
      <c r="M296" s="493"/>
      <c r="N296" s="494"/>
      <c r="O296" s="492" t="s">
        <v>10</v>
      </c>
      <c r="P296" s="493"/>
      <c r="Q296" s="494"/>
      <c r="R296" s="492" t="s">
        <v>11</v>
      </c>
      <c r="S296" s="493"/>
      <c r="T296" s="494"/>
      <c r="U296" s="492" t="s">
        <v>12</v>
      </c>
      <c r="V296" s="493"/>
      <c r="W296" s="494"/>
      <c r="X296" s="492" t="s">
        <v>14</v>
      </c>
      <c r="Y296" s="493"/>
      <c r="Z296" s="494"/>
      <c r="AA296" s="492" t="s">
        <v>15</v>
      </c>
      <c r="AB296" s="493"/>
      <c r="AC296" s="494"/>
      <c r="AD296" s="492" t="s">
        <v>17</v>
      </c>
      <c r="AE296" s="493"/>
      <c r="AF296" s="494"/>
      <c r="AG296" s="492" t="s">
        <v>18</v>
      </c>
      <c r="AH296" s="493"/>
      <c r="AI296" s="494"/>
      <c r="AJ296" s="492" t="s">
        <v>19</v>
      </c>
      <c r="AK296" s="493"/>
      <c r="AL296" s="494"/>
      <c r="AM296" s="492" t="s">
        <v>5</v>
      </c>
      <c r="AN296" s="493"/>
      <c r="AO296" s="494"/>
      <c r="AP296" s="38"/>
      <c r="AQ296" s="38"/>
      <c r="AR296" s="38"/>
      <c r="AS296" s="38"/>
      <c r="AT296" s="38"/>
      <c r="AU296" s="38"/>
      <c r="AV296" s="38"/>
      <c r="AW296" s="38"/>
      <c r="AX296" s="38"/>
      <c r="AY296" s="38"/>
      <c r="AZ296" s="38"/>
      <c r="BA296" s="38"/>
      <c r="BB296" s="38"/>
      <c r="BC296" s="38"/>
      <c r="BD296" s="38"/>
      <c r="BE296" s="38"/>
      <c r="BF296" s="38"/>
      <c r="BG296" s="38"/>
      <c r="BH296" s="38"/>
      <c r="BI296" s="38"/>
    </row>
    <row r="297" spans="1:61" ht="15.75" customHeight="1">
      <c r="A297" s="36" t="str">
        <f t="shared" ref="A297:A356" si="4">+$C$294&amp;B297</f>
        <v>Pièces</v>
      </c>
      <c r="B297" s="41"/>
      <c r="C297" s="548" t="s">
        <v>159</v>
      </c>
      <c r="D297" s="525" t="s">
        <v>177</v>
      </c>
      <c r="E297" s="549" t="s">
        <v>91</v>
      </c>
      <c r="F297" s="548" t="s">
        <v>159</v>
      </c>
      <c r="G297" s="525" t="s">
        <v>177</v>
      </c>
      <c r="H297" s="549" t="s">
        <v>91</v>
      </c>
      <c r="I297" s="548" t="s">
        <v>159</v>
      </c>
      <c r="J297" s="525" t="s">
        <v>177</v>
      </c>
      <c r="K297" s="549" t="s">
        <v>91</v>
      </c>
      <c r="L297" s="548" t="s">
        <v>159</v>
      </c>
      <c r="M297" s="525" t="s">
        <v>177</v>
      </c>
      <c r="N297" s="549" t="s">
        <v>91</v>
      </c>
      <c r="O297" s="548" t="s">
        <v>159</v>
      </c>
      <c r="P297" s="525" t="s">
        <v>177</v>
      </c>
      <c r="Q297" s="549" t="s">
        <v>91</v>
      </c>
      <c r="R297" s="548" t="s">
        <v>159</v>
      </c>
      <c r="S297" s="525" t="s">
        <v>177</v>
      </c>
      <c r="T297" s="549" t="s">
        <v>91</v>
      </c>
      <c r="U297" s="548" t="s">
        <v>159</v>
      </c>
      <c r="V297" s="525" t="s">
        <v>177</v>
      </c>
      <c r="W297" s="549" t="s">
        <v>91</v>
      </c>
      <c r="X297" s="548" t="s">
        <v>159</v>
      </c>
      <c r="Y297" s="525" t="s">
        <v>177</v>
      </c>
      <c r="Z297" s="549" t="s">
        <v>91</v>
      </c>
      <c r="AA297" s="548" t="s">
        <v>159</v>
      </c>
      <c r="AB297" s="525" t="s">
        <v>177</v>
      </c>
      <c r="AC297" s="549" t="s">
        <v>91</v>
      </c>
      <c r="AD297" s="548" t="s">
        <v>159</v>
      </c>
      <c r="AE297" s="525" t="s">
        <v>177</v>
      </c>
      <c r="AF297" s="549" t="s">
        <v>91</v>
      </c>
      <c r="AG297" s="548" t="s">
        <v>159</v>
      </c>
      <c r="AH297" s="525" t="s">
        <v>177</v>
      </c>
      <c r="AI297" s="549" t="s">
        <v>91</v>
      </c>
      <c r="AJ297" s="548" t="s">
        <v>159</v>
      </c>
      <c r="AK297" s="525" t="s">
        <v>177</v>
      </c>
      <c r="AL297" s="549" t="s">
        <v>91</v>
      </c>
      <c r="AM297" s="548" t="s">
        <v>159</v>
      </c>
      <c r="AN297" s="525" t="s">
        <v>177</v>
      </c>
      <c r="AO297" s="549" t="s">
        <v>91</v>
      </c>
      <c r="AP297" s="38"/>
      <c r="AQ297" s="38"/>
      <c r="AR297" s="38"/>
      <c r="AS297" s="38"/>
      <c r="AT297" s="38"/>
      <c r="AU297" s="38"/>
      <c r="AV297" s="38"/>
      <c r="AW297" s="38"/>
      <c r="AX297" s="38"/>
      <c r="AY297" s="38"/>
      <c r="AZ297" s="38"/>
      <c r="BA297" s="38"/>
      <c r="BB297" s="38"/>
      <c r="BC297" s="38"/>
      <c r="BD297" s="38"/>
      <c r="BE297" s="38"/>
      <c r="BF297" s="38"/>
      <c r="BG297" s="38"/>
      <c r="BH297" s="38"/>
      <c r="BI297" s="38"/>
    </row>
    <row r="298" spans="1:61" ht="15.75" customHeight="1">
      <c r="A298" s="36" t="str">
        <f t="shared" si="4"/>
        <v>PiècesPièces Ro Clients</v>
      </c>
      <c r="B298" s="41" t="s">
        <v>178</v>
      </c>
      <c r="C298" s="561"/>
      <c r="D298" s="558"/>
      <c r="E298" s="528"/>
      <c r="F298" s="561"/>
      <c r="G298" s="558"/>
      <c r="H298" s="528"/>
      <c r="I298" s="561"/>
      <c r="J298" s="558"/>
      <c r="K298" s="528"/>
      <c r="L298" s="561"/>
      <c r="M298" s="558"/>
      <c r="N298" s="528"/>
      <c r="O298" s="561"/>
      <c r="P298" s="558"/>
      <c r="Q298" s="528"/>
      <c r="R298" s="561"/>
      <c r="S298" s="558"/>
      <c r="T298" s="528"/>
      <c r="U298" s="561"/>
      <c r="V298" s="558"/>
      <c r="W298" s="528"/>
      <c r="X298" s="561"/>
      <c r="Y298" s="558"/>
      <c r="Z298" s="528"/>
      <c r="AA298" s="561"/>
      <c r="AB298" s="558"/>
      <c r="AC298" s="528"/>
      <c r="AD298" s="561"/>
      <c r="AE298" s="558"/>
      <c r="AF298" s="528"/>
      <c r="AG298" s="561"/>
      <c r="AH298" s="558"/>
      <c r="AI298" s="528"/>
      <c r="AJ298" s="561"/>
      <c r="AK298" s="558"/>
      <c r="AL298" s="528"/>
      <c r="AM298" s="561"/>
      <c r="AN298" s="558"/>
      <c r="AO298" s="528"/>
      <c r="AP298" s="38"/>
      <c r="AQ298" s="38"/>
      <c r="AR298" s="38"/>
      <c r="AS298" s="38"/>
      <c r="AT298" s="38"/>
      <c r="AU298" s="38"/>
      <c r="AV298" s="38"/>
      <c r="AW298" s="38"/>
      <c r="AX298" s="38"/>
      <c r="AY298" s="38"/>
      <c r="AZ298" s="38"/>
      <c r="BA298" s="38"/>
      <c r="BB298" s="38"/>
      <c r="BC298" s="38"/>
      <c r="BD298" s="38"/>
      <c r="BE298" s="38"/>
      <c r="BF298" s="38"/>
      <c r="BG298" s="38"/>
      <c r="BH298" s="38"/>
      <c r="BI298" s="38"/>
    </row>
    <row r="299" spans="1:61" ht="15.75" customHeight="1">
      <c r="A299" s="36" t="str">
        <f t="shared" si="4"/>
        <v>PiècesPièces Ro Carrosserie</v>
      </c>
      <c r="B299" s="41" t="s">
        <v>179</v>
      </c>
      <c r="C299" s="561"/>
      <c r="D299" s="558"/>
      <c r="E299" s="528"/>
      <c r="F299" s="561"/>
      <c r="G299" s="558"/>
      <c r="H299" s="528"/>
      <c r="I299" s="561"/>
      <c r="J299" s="558"/>
      <c r="K299" s="528"/>
      <c r="L299" s="561"/>
      <c r="M299" s="558"/>
      <c r="N299" s="528"/>
      <c r="O299" s="561"/>
      <c r="P299" s="558"/>
      <c r="Q299" s="528"/>
      <c r="R299" s="561"/>
      <c r="S299" s="558"/>
      <c r="T299" s="528"/>
      <c r="U299" s="561"/>
      <c r="V299" s="558"/>
      <c r="W299" s="528"/>
      <c r="X299" s="561"/>
      <c r="Y299" s="558"/>
      <c r="Z299" s="528"/>
      <c r="AA299" s="561"/>
      <c r="AB299" s="558"/>
      <c r="AC299" s="528"/>
      <c r="AD299" s="561"/>
      <c r="AE299" s="558"/>
      <c r="AF299" s="528"/>
      <c r="AG299" s="561"/>
      <c r="AH299" s="558"/>
      <c r="AI299" s="528"/>
      <c r="AJ299" s="561"/>
      <c r="AK299" s="558"/>
      <c r="AL299" s="528"/>
      <c r="AM299" s="561"/>
      <c r="AN299" s="558"/>
      <c r="AO299" s="528"/>
      <c r="AP299" s="38"/>
      <c r="AQ299" s="38"/>
      <c r="AR299" s="38"/>
      <c r="AS299" s="38"/>
      <c r="AT299" s="38"/>
      <c r="AU299" s="38"/>
      <c r="AV299" s="38"/>
      <c r="AW299" s="38"/>
      <c r="AX299" s="38"/>
      <c r="AY299" s="38"/>
      <c r="AZ299" s="38"/>
      <c r="BA299" s="38"/>
      <c r="BB299" s="38"/>
      <c r="BC299" s="38"/>
      <c r="BD299" s="38"/>
      <c r="BE299" s="38"/>
      <c r="BF299" s="38"/>
      <c r="BG299" s="38"/>
      <c r="BH299" s="38"/>
      <c r="BI299" s="38"/>
    </row>
    <row r="300" spans="1:61" ht="15.75" customHeight="1">
      <c r="A300" s="36" t="str">
        <f t="shared" si="4"/>
        <v>PiècesP/A Garantie</v>
      </c>
      <c r="B300" s="41" t="s">
        <v>180</v>
      </c>
      <c r="C300" s="561"/>
      <c r="D300" s="558"/>
      <c r="E300" s="528"/>
      <c r="F300" s="561"/>
      <c r="G300" s="558"/>
      <c r="H300" s="528"/>
      <c r="I300" s="561"/>
      <c r="J300" s="558"/>
      <c r="K300" s="528"/>
      <c r="L300" s="561"/>
      <c r="M300" s="558"/>
      <c r="N300" s="528"/>
      <c r="O300" s="561"/>
      <c r="P300" s="558"/>
      <c r="Q300" s="528"/>
      <c r="R300" s="561"/>
      <c r="S300" s="558"/>
      <c r="T300" s="528"/>
      <c r="U300" s="561"/>
      <c r="V300" s="558"/>
      <c r="W300" s="528"/>
      <c r="X300" s="561"/>
      <c r="Y300" s="558"/>
      <c r="Z300" s="528"/>
      <c r="AA300" s="561"/>
      <c r="AB300" s="558"/>
      <c r="AC300" s="528"/>
      <c r="AD300" s="561"/>
      <c r="AE300" s="558"/>
      <c r="AF300" s="528"/>
      <c r="AG300" s="561"/>
      <c r="AH300" s="558"/>
      <c r="AI300" s="528"/>
      <c r="AJ300" s="561"/>
      <c r="AK300" s="558"/>
      <c r="AL300" s="528"/>
      <c r="AM300" s="561"/>
      <c r="AN300" s="558"/>
      <c r="AO300" s="528"/>
      <c r="AP300" s="38"/>
      <c r="AQ300" s="38"/>
      <c r="AR300" s="38"/>
      <c r="AS300" s="38"/>
      <c r="AT300" s="38"/>
      <c r="AU300" s="38"/>
      <c r="AV300" s="38"/>
      <c r="AW300" s="38"/>
      <c r="AX300" s="38"/>
      <c r="AY300" s="38"/>
      <c r="AZ300" s="38"/>
      <c r="BA300" s="38"/>
      <c r="BB300" s="38"/>
      <c r="BC300" s="38"/>
      <c r="BD300" s="38"/>
      <c r="BE300" s="38"/>
      <c r="BF300" s="38"/>
      <c r="BG300" s="38"/>
      <c r="BH300" s="38"/>
      <c r="BI300" s="38"/>
    </row>
    <row r="301" spans="1:61" ht="15.75" customHeight="1">
      <c r="A301" s="36" t="str">
        <f t="shared" si="4"/>
        <v>PiècesVentes Internes</v>
      </c>
      <c r="B301" s="41" t="s">
        <v>181</v>
      </c>
      <c r="C301" s="561"/>
      <c r="D301" s="558"/>
      <c r="E301" s="528"/>
      <c r="F301" s="561"/>
      <c r="G301" s="558"/>
      <c r="H301" s="528"/>
      <c r="I301" s="561"/>
      <c r="J301" s="558"/>
      <c r="K301" s="528"/>
      <c r="L301" s="561"/>
      <c r="M301" s="558"/>
      <c r="N301" s="528"/>
      <c r="O301" s="561"/>
      <c r="P301" s="558"/>
      <c r="Q301" s="528"/>
      <c r="R301" s="561"/>
      <c r="S301" s="558"/>
      <c r="T301" s="528"/>
      <c r="U301" s="561"/>
      <c r="V301" s="558"/>
      <c r="W301" s="528"/>
      <c r="X301" s="561"/>
      <c r="Y301" s="558"/>
      <c r="Z301" s="528"/>
      <c r="AA301" s="561"/>
      <c r="AB301" s="558"/>
      <c r="AC301" s="528"/>
      <c r="AD301" s="561"/>
      <c r="AE301" s="558"/>
      <c r="AF301" s="528"/>
      <c r="AG301" s="561"/>
      <c r="AH301" s="558"/>
      <c r="AI301" s="528"/>
      <c r="AJ301" s="561"/>
      <c r="AK301" s="558"/>
      <c r="AL301" s="528"/>
      <c r="AM301" s="561"/>
      <c r="AN301" s="558"/>
      <c r="AO301" s="528"/>
      <c r="AP301" s="38"/>
      <c r="AQ301" s="38"/>
      <c r="AR301" s="38"/>
      <c r="AS301" s="38"/>
      <c r="AT301" s="38"/>
      <c r="AU301" s="38"/>
      <c r="AV301" s="38"/>
      <c r="AW301" s="38"/>
      <c r="AX301" s="38"/>
      <c r="AY301" s="38"/>
      <c r="AZ301" s="38"/>
      <c r="BA301" s="38"/>
      <c r="BB301" s="38"/>
      <c r="BC301" s="38"/>
      <c r="BD301" s="38"/>
      <c r="BE301" s="38"/>
      <c r="BF301" s="38"/>
      <c r="BG301" s="38"/>
      <c r="BH301" s="38"/>
      <c r="BI301" s="38"/>
    </row>
    <row r="302" spans="1:61" ht="15.75" customHeight="1">
      <c r="A302" s="36" t="str">
        <f t="shared" si="4"/>
        <v>PiècesVentes Détails</v>
      </c>
      <c r="B302" s="41" t="s">
        <v>182</v>
      </c>
      <c r="C302" s="561"/>
      <c r="D302" s="558"/>
      <c r="E302" s="528"/>
      <c r="F302" s="561"/>
      <c r="G302" s="558"/>
      <c r="H302" s="528"/>
      <c r="I302" s="561"/>
      <c r="J302" s="558"/>
      <c r="K302" s="528"/>
      <c r="L302" s="561"/>
      <c r="M302" s="558"/>
      <c r="N302" s="528"/>
      <c r="O302" s="561"/>
      <c r="P302" s="558"/>
      <c r="Q302" s="528"/>
      <c r="R302" s="561"/>
      <c r="S302" s="558"/>
      <c r="T302" s="528"/>
      <c r="U302" s="561"/>
      <c r="V302" s="558"/>
      <c r="W302" s="528"/>
      <c r="X302" s="561"/>
      <c r="Y302" s="558"/>
      <c r="Z302" s="528"/>
      <c r="AA302" s="561"/>
      <c r="AB302" s="558"/>
      <c r="AC302" s="528"/>
      <c r="AD302" s="561"/>
      <c r="AE302" s="558"/>
      <c r="AF302" s="528"/>
      <c r="AG302" s="561"/>
      <c r="AH302" s="558"/>
      <c r="AI302" s="528"/>
      <c r="AJ302" s="561"/>
      <c r="AK302" s="558"/>
      <c r="AL302" s="528"/>
      <c r="AM302" s="561"/>
      <c r="AN302" s="558"/>
      <c r="AO302" s="528"/>
      <c r="AP302" s="38"/>
      <c r="AQ302" s="38"/>
      <c r="AR302" s="38"/>
      <c r="AS302" s="38"/>
      <c r="AT302" s="38"/>
      <c r="AU302" s="38"/>
      <c r="AV302" s="38"/>
      <c r="AW302" s="38"/>
      <c r="AX302" s="38"/>
      <c r="AY302" s="38"/>
      <c r="AZ302" s="38"/>
      <c r="BA302" s="38"/>
      <c r="BB302" s="38"/>
      <c r="BC302" s="38"/>
      <c r="BD302" s="38"/>
      <c r="BE302" s="38"/>
      <c r="BF302" s="38"/>
      <c r="BG302" s="38"/>
      <c r="BH302" s="38"/>
      <c r="BI302" s="38"/>
    </row>
    <row r="303" spans="1:61" ht="15.75" customHeight="1">
      <c r="A303" s="36" t="str">
        <f t="shared" si="4"/>
        <v>PiècesVentes de Gros</v>
      </c>
      <c r="B303" s="41" t="s">
        <v>183</v>
      </c>
      <c r="C303" s="561"/>
      <c r="D303" s="558"/>
      <c r="E303" s="528"/>
      <c r="F303" s="561"/>
      <c r="G303" s="558"/>
      <c r="H303" s="528"/>
      <c r="I303" s="561"/>
      <c r="J303" s="558"/>
      <c r="K303" s="528"/>
      <c r="L303" s="561"/>
      <c r="M303" s="558"/>
      <c r="N303" s="528"/>
      <c r="O303" s="561"/>
      <c r="P303" s="558"/>
      <c r="Q303" s="528"/>
      <c r="R303" s="561"/>
      <c r="S303" s="558"/>
      <c r="T303" s="528"/>
      <c r="U303" s="561"/>
      <c r="V303" s="558"/>
      <c r="W303" s="528"/>
      <c r="X303" s="561"/>
      <c r="Y303" s="558"/>
      <c r="Z303" s="528"/>
      <c r="AA303" s="561"/>
      <c r="AB303" s="558"/>
      <c r="AC303" s="528"/>
      <c r="AD303" s="561"/>
      <c r="AE303" s="558"/>
      <c r="AF303" s="528"/>
      <c r="AG303" s="561"/>
      <c r="AH303" s="558"/>
      <c r="AI303" s="528"/>
      <c r="AJ303" s="561"/>
      <c r="AK303" s="558"/>
      <c r="AL303" s="528"/>
      <c r="AM303" s="561"/>
      <c r="AN303" s="558"/>
      <c r="AO303" s="528"/>
      <c r="AP303" s="38"/>
      <c r="AQ303" s="38"/>
      <c r="AR303" s="38"/>
      <c r="AS303" s="38"/>
      <c r="AT303" s="38"/>
      <c r="AU303" s="38"/>
      <c r="AV303" s="38"/>
      <c r="AW303" s="38"/>
      <c r="AX303" s="38"/>
      <c r="AY303" s="38"/>
      <c r="AZ303" s="38"/>
      <c r="BA303" s="38"/>
      <c r="BB303" s="38"/>
      <c r="BC303" s="38"/>
      <c r="BD303" s="38"/>
      <c r="BE303" s="38"/>
      <c r="BF303" s="38"/>
      <c r="BG303" s="38"/>
      <c r="BH303" s="38"/>
      <c r="BI303" s="38"/>
    </row>
    <row r="304" spans="1:61" ht="15.75" customHeight="1">
      <c r="A304" s="36" t="str">
        <f t="shared" si="4"/>
        <v>Pièces[...]</v>
      </c>
      <c r="B304" s="41" t="s">
        <v>55</v>
      </c>
      <c r="C304" s="561"/>
      <c r="D304" s="558"/>
      <c r="E304" s="528"/>
      <c r="F304" s="561"/>
      <c r="G304" s="558"/>
      <c r="H304" s="528"/>
      <c r="I304" s="561"/>
      <c r="J304" s="558"/>
      <c r="K304" s="528"/>
      <c r="L304" s="561"/>
      <c r="M304" s="558"/>
      <c r="N304" s="528"/>
      <c r="O304" s="561"/>
      <c r="P304" s="558"/>
      <c r="Q304" s="528"/>
      <c r="R304" s="561"/>
      <c r="S304" s="558"/>
      <c r="T304" s="528"/>
      <c r="U304" s="561"/>
      <c r="V304" s="558"/>
      <c r="W304" s="528"/>
      <c r="X304" s="561"/>
      <c r="Y304" s="558"/>
      <c r="Z304" s="528"/>
      <c r="AA304" s="561"/>
      <c r="AB304" s="558"/>
      <c r="AC304" s="528"/>
      <c r="AD304" s="561"/>
      <c r="AE304" s="558"/>
      <c r="AF304" s="528"/>
      <c r="AG304" s="561"/>
      <c r="AH304" s="558"/>
      <c r="AI304" s="528"/>
      <c r="AJ304" s="561"/>
      <c r="AK304" s="558"/>
      <c r="AL304" s="528"/>
      <c r="AM304" s="561"/>
      <c r="AN304" s="558"/>
      <c r="AO304" s="528"/>
      <c r="AP304" s="38"/>
      <c r="AQ304" s="38"/>
      <c r="AR304" s="38"/>
      <c r="AS304" s="38"/>
      <c r="AT304" s="38"/>
      <c r="AU304" s="38"/>
      <c r="AV304" s="38"/>
      <c r="AW304" s="38"/>
      <c r="AX304" s="38"/>
      <c r="AY304" s="38"/>
      <c r="AZ304" s="38"/>
      <c r="BA304" s="38"/>
      <c r="BB304" s="38"/>
      <c r="BC304" s="38"/>
      <c r="BD304" s="38"/>
      <c r="BE304" s="38"/>
      <c r="BF304" s="38"/>
      <c r="BG304" s="38"/>
      <c r="BH304" s="38"/>
      <c r="BI304" s="38"/>
    </row>
    <row r="305" spans="1:61" ht="15.75" customHeight="1">
      <c r="A305" s="36" t="str">
        <f t="shared" si="4"/>
        <v>PiècesEscomptes</v>
      </c>
      <c r="B305" s="41" t="s">
        <v>184</v>
      </c>
      <c r="C305" s="561"/>
      <c r="D305" s="558"/>
      <c r="E305" s="528"/>
      <c r="F305" s="561"/>
      <c r="G305" s="558"/>
      <c r="H305" s="528"/>
      <c r="I305" s="561"/>
      <c r="J305" s="558"/>
      <c r="K305" s="528"/>
      <c r="L305" s="561"/>
      <c r="M305" s="558"/>
      <c r="N305" s="528"/>
      <c r="O305" s="561"/>
      <c r="P305" s="558"/>
      <c r="Q305" s="528"/>
      <c r="R305" s="561"/>
      <c r="S305" s="558"/>
      <c r="T305" s="528"/>
      <c r="U305" s="561"/>
      <c r="V305" s="558"/>
      <c r="W305" s="528"/>
      <c r="X305" s="561"/>
      <c r="Y305" s="558"/>
      <c r="Z305" s="528"/>
      <c r="AA305" s="561"/>
      <c r="AB305" s="558"/>
      <c r="AC305" s="528"/>
      <c r="AD305" s="561"/>
      <c r="AE305" s="558"/>
      <c r="AF305" s="528"/>
      <c r="AG305" s="561"/>
      <c r="AH305" s="558"/>
      <c r="AI305" s="528"/>
      <c r="AJ305" s="561"/>
      <c r="AK305" s="558"/>
      <c r="AL305" s="528"/>
      <c r="AM305" s="561"/>
      <c r="AN305" s="558"/>
      <c r="AO305" s="528"/>
      <c r="AP305" s="38"/>
      <c r="AQ305" s="38"/>
      <c r="AR305" s="38"/>
      <c r="AS305" s="38"/>
      <c r="AT305" s="38"/>
      <c r="AU305" s="38"/>
      <c r="AV305" s="38"/>
      <c r="AW305" s="38"/>
      <c r="AX305" s="38"/>
      <c r="AY305" s="38"/>
      <c r="AZ305" s="38"/>
      <c r="BA305" s="38"/>
      <c r="BB305" s="38"/>
      <c r="BC305" s="38"/>
      <c r="BD305" s="38"/>
      <c r="BE305" s="38"/>
      <c r="BF305" s="38"/>
      <c r="BG305" s="38"/>
      <c r="BH305" s="38"/>
      <c r="BI305" s="38"/>
    </row>
    <row r="306" spans="1:61" ht="15.75" customHeight="1">
      <c r="A306" s="36" t="str">
        <f t="shared" si="4"/>
        <v>PiècesRectif. Inventaire</v>
      </c>
      <c r="B306" s="40" t="s">
        <v>185</v>
      </c>
      <c r="C306" s="561"/>
      <c r="D306" s="558"/>
      <c r="E306" s="528"/>
      <c r="F306" s="561"/>
      <c r="G306" s="558"/>
      <c r="H306" s="528"/>
      <c r="I306" s="561"/>
      <c r="J306" s="558"/>
      <c r="K306" s="528"/>
      <c r="L306" s="561"/>
      <c r="M306" s="558"/>
      <c r="N306" s="528"/>
      <c r="O306" s="561"/>
      <c r="P306" s="558"/>
      <c r="Q306" s="528"/>
      <c r="R306" s="561"/>
      <c r="S306" s="558"/>
      <c r="T306" s="528"/>
      <c r="U306" s="561"/>
      <c r="V306" s="558"/>
      <c r="W306" s="528"/>
      <c r="X306" s="561"/>
      <c r="Y306" s="558"/>
      <c r="Z306" s="528"/>
      <c r="AA306" s="561"/>
      <c r="AB306" s="558"/>
      <c r="AC306" s="528"/>
      <c r="AD306" s="561"/>
      <c r="AE306" s="558"/>
      <c r="AF306" s="528"/>
      <c r="AG306" s="561"/>
      <c r="AH306" s="558"/>
      <c r="AI306" s="528"/>
      <c r="AJ306" s="561"/>
      <c r="AK306" s="558"/>
      <c r="AL306" s="528"/>
      <c r="AM306" s="561"/>
      <c r="AN306" s="558"/>
      <c r="AO306" s="528"/>
      <c r="AP306" s="38"/>
      <c r="AQ306" s="38"/>
      <c r="AR306" s="38"/>
      <c r="AS306" s="38"/>
      <c r="AT306" s="38"/>
      <c r="AU306" s="38"/>
      <c r="AV306" s="38"/>
      <c r="AW306" s="38"/>
      <c r="AX306" s="38"/>
      <c r="AY306" s="38"/>
      <c r="AZ306" s="38"/>
      <c r="BA306" s="38"/>
      <c r="BB306" s="38"/>
      <c r="BC306" s="38"/>
      <c r="BD306" s="38"/>
      <c r="BE306" s="38"/>
      <c r="BF306" s="38"/>
      <c r="BG306" s="38"/>
      <c r="BH306" s="38"/>
      <c r="BI306" s="38"/>
    </row>
    <row r="307" spans="1:61" ht="15.75" customHeight="1">
      <c r="A307" s="36" t="str">
        <f t="shared" si="4"/>
        <v>PiècesSous-total Pièces</v>
      </c>
      <c r="B307" s="44" t="s">
        <v>186</v>
      </c>
      <c r="C307" s="816"/>
      <c r="D307" s="817"/>
      <c r="E307" s="818"/>
      <c r="F307" s="816"/>
      <c r="G307" s="817"/>
      <c r="H307" s="818"/>
      <c r="I307" s="816"/>
      <c r="J307" s="817"/>
      <c r="K307" s="818"/>
      <c r="L307" s="816"/>
      <c r="M307" s="817"/>
      <c r="N307" s="818"/>
      <c r="O307" s="816"/>
      <c r="P307" s="817"/>
      <c r="Q307" s="818"/>
      <c r="R307" s="816"/>
      <c r="S307" s="817"/>
      <c r="T307" s="818"/>
      <c r="U307" s="816"/>
      <c r="V307" s="817"/>
      <c r="W307" s="818"/>
      <c r="X307" s="816"/>
      <c r="Y307" s="817"/>
      <c r="Z307" s="818"/>
      <c r="AA307" s="816"/>
      <c r="AB307" s="817"/>
      <c r="AC307" s="818"/>
      <c r="AD307" s="816"/>
      <c r="AE307" s="817"/>
      <c r="AF307" s="818"/>
      <c r="AG307" s="816"/>
      <c r="AH307" s="817"/>
      <c r="AI307" s="818"/>
      <c r="AJ307" s="816"/>
      <c r="AK307" s="817"/>
      <c r="AL307" s="818"/>
      <c r="AM307" s="816"/>
      <c r="AN307" s="817"/>
      <c r="AO307" s="818"/>
      <c r="AP307" s="38"/>
      <c r="AQ307" s="38"/>
      <c r="AR307" s="38"/>
      <c r="AS307" s="38"/>
      <c r="AT307" s="38"/>
      <c r="AU307" s="38"/>
      <c r="AV307" s="38"/>
      <c r="AW307" s="38"/>
      <c r="AX307" s="38"/>
      <c r="AY307" s="38"/>
      <c r="AZ307" s="38"/>
      <c r="BA307" s="38"/>
      <c r="BB307" s="38"/>
      <c r="BC307" s="38"/>
      <c r="BD307" s="38"/>
      <c r="BE307" s="38"/>
      <c r="BF307" s="38"/>
      <c r="BG307" s="38"/>
      <c r="BH307" s="38"/>
      <c r="BI307" s="38"/>
    </row>
    <row r="308" spans="1:61" ht="15.75" customHeight="1">
      <c r="A308" s="36" t="str">
        <f t="shared" si="4"/>
        <v>Pièces</v>
      </c>
      <c r="B308" s="41"/>
      <c r="C308" s="507"/>
      <c r="D308" s="514"/>
      <c r="E308" s="508"/>
      <c r="F308" s="507"/>
      <c r="G308" s="514"/>
      <c r="H308" s="508"/>
      <c r="I308" s="507"/>
      <c r="J308" s="514"/>
      <c r="K308" s="508"/>
      <c r="L308" s="507"/>
      <c r="M308" s="514"/>
      <c r="N308" s="508"/>
      <c r="O308" s="507"/>
      <c r="P308" s="514"/>
      <c r="Q308" s="508"/>
      <c r="R308" s="507"/>
      <c r="S308" s="514"/>
      <c r="T308" s="508"/>
      <c r="U308" s="507"/>
      <c r="V308" s="514"/>
      <c r="W308" s="508"/>
      <c r="X308" s="507"/>
      <c r="Y308" s="514"/>
      <c r="Z308" s="508"/>
      <c r="AA308" s="507"/>
      <c r="AB308" s="514"/>
      <c r="AC308" s="508"/>
      <c r="AD308" s="507"/>
      <c r="AE308" s="514"/>
      <c r="AF308" s="508"/>
      <c r="AG308" s="507"/>
      <c r="AH308" s="514"/>
      <c r="AI308" s="508"/>
      <c r="AJ308" s="507"/>
      <c r="AK308" s="514"/>
      <c r="AL308" s="508"/>
      <c r="AM308" s="507"/>
      <c r="AN308" s="514"/>
      <c r="AO308" s="508"/>
      <c r="AP308" s="38"/>
      <c r="AQ308" s="38"/>
      <c r="AR308" s="38"/>
      <c r="AS308" s="38"/>
      <c r="AT308" s="38"/>
      <c r="AU308" s="38"/>
      <c r="AV308" s="38"/>
      <c r="AW308" s="38"/>
      <c r="AX308" s="38"/>
      <c r="AY308" s="38"/>
      <c r="AZ308" s="38"/>
      <c r="BA308" s="38"/>
      <c r="BB308" s="38"/>
      <c r="BC308" s="38"/>
      <c r="BD308" s="38"/>
      <c r="BE308" s="38"/>
      <c r="BF308" s="38"/>
      <c r="BG308" s="38"/>
      <c r="BH308" s="38"/>
      <c r="BI308" s="38"/>
    </row>
    <row r="309" spans="1:61" ht="15.75" customHeight="1">
      <c r="A309" s="36" t="str">
        <f t="shared" si="4"/>
        <v>Pièces</v>
      </c>
      <c r="B309" s="40"/>
      <c r="C309" s="533"/>
      <c r="D309" s="534"/>
      <c r="E309" s="584"/>
      <c r="F309" s="533"/>
      <c r="G309" s="534"/>
      <c r="H309" s="584"/>
      <c r="I309" s="533"/>
      <c r="J309" s="534"/>
      <c r="K309" s="584"/>
      <c r="L309" s="533"/>
      <c r="M309" s="534"/>
      <c r="N309" s="584"/>
      <c r="O309" s="533"/>
      <c r="P309" s="534"/>
      <c r="Q309" s="584"/>
      <c r="R309" s="533"/>
      <c r="S309" s="534"/>
      <c r="T309" s="584"/>
      <c r="U309" s="533"/>
      <c r="V309" s="534"/>
      <c r="W309" s="584"/>
      <c r="X309" s="533"/>
      <c r="Y309" s="534"/>
      <c r="Z309" s="584"/>
      <c r="AA309" s="533"/>
      <c r="AB309" s="534"/>
      <c r="AC309" s="584"/>
      <c r="AD309" s="533"/>
      <c r="AE309" s="534"/>
      <c r="AF309" s="584"/>
      <c r="AG309" s="533"/>
      <c r="AH309" s="534"/>
      <c r="AI309" s="584"/>
      <c r="AJ309" s="533"/>
      <c r="AK309" s="534"/>
      <c r="AL309" s="584"/>
      <c r="AM309" s="533"/>
      <c r="AN309" s="534"/>
      <c r="AO309" s="584"/>
      <c r="AP309" s="38"/>
      <c r="AQ309" s="38"/>
      <c r="AR309" s="38"/>
      <c r="AS309" s="38"/>
      <c r="AT309" s="38"/>
      <c r="AU309" s="38"/>
      <c r="AV309" s="38"/>
      <c r="AW309" s="38"/>
      <c r="AX309" s="38"/>
      <c r="AY309" s="38"/>
      <c r="AZ309" s="38"/>
      <c r="BA309" s="38"/>
      <c r="BB309" s="38"/>
      <c r="BC309" s="38"/>
      <c r="BD309" s="38"/>
      <c r="BE309" s="38"/>
      <c r="BF309" s="38"/>
      <c r="BG309" s="38"/>
      <c r="BH309" s="38"/>
      <c r="BI309" s="38"/>
    </row>
    <row r="310" spans="1:61" ht="15.75" customHeight="1">
      <c r="A310" s="36" t="str">
        <f t="shared" si="4"/>
        <v>PiècesVentes Pneus</v>
      </c>
      <c r="B310" s="41" t="s">
        <v>187</v>
      </c>
      <c r="C310" s="561"/>
      <c r="D310" s="558"/>
      <c r="E310" s="528"/>
      <c r="F310" s="561"/>
      <c r="G310" s="558"/>
      <c r="H310" s="528"/>
      <c r="I310" s="561"/>
      <c r="J310" s="558"/>
      <c r="K310" s="528"/>
      <c r="L310" s="561"/>
      <c r="M310" s="558"/>
      <c r="N310" s="528"/>
      <c r="O310" s="561"/>
      <c r="P310" s="558"/>
      <c r="Q310" s="528"/>
      <c r="R310" s="561"/>
      <c r="S310" s="558"/>
      <c r="T310" s="528"/>
      <c r="U310" s="561"/>
      <c r="V310" s="558"/>
      <c r="W310" s="528"/>
      <c r="X310" s="561"/>
      <c r="Y310" s="558"/>
      <c r="Z310" s="528"/>
      <c r="AA310" s="561"/>
      <c r="AB310" s="558"/>
      <c r="AC310" s="528"/>
      <c r="AD310" s="561"/>
      <c r="AE310" s="558"/>
      <c r="AF310" s="528"/>
      <c r="AG310" s="561"/>
      <c r="AH310" s="558"/>
      <c r="AI310" s="528"/>
      <c r="AJ310" s="561"/>
      <c r="AK310" s="558"/>
      <c r="AL310" s="528"/>
      <c r="AM310" s="561"/>
      <c r="AN310" s="558"/>
      <c r="AO310" s="528"/>
      <c r="AP310" s="38"/>
      <c r="AQ310" s="38"/>
      <c r="AR310" s="38"/>
      <c r="AS310" s="38"/>
      <c r="AT310" s="38"/>
      <c r="AU310" s="38"/>
      <c r="AV310" s="38"/>
      <c r="AW310" s="38"/>
      <c r="AX310" s="38"/>
      <c r="AY310" s="38"/>
      <c r="AZ310" s="38"/>
      <c r="BA310" s="38"/>
      <c r="BB310" s="38"/>
      <c r="BC310" s="38"/>
      <c r="BD310" s="38"/>
      <c r="BE310" s="38"/>
      <c r="BF310" s="38"/>
      <c r="BG310" s="38"/>
      <c r="BH310" s="38"/>
      <c r="BI310" s="38"/>
    </row>
    <row r="311" spans="1:61" ht="15.75" customHeight="1">
      <c r="A311" s="36" t="str">
        <f t="shared" si="4"/>
        <v>PiècesHuiles et Graisse</v>
      </c>
      <c r="B311" s="40" t="s">
        <v>188</v>
      </c>
      <c r="C311" s="561"/>
      <c r="D311" s="558"/>
      <c r="E311" s="528"/>
      <c r="F311" s="561"/>
      <c r="G311" s="558"/>
      <c r="H311" s="528"/>
      <c r="I311" s="561"/>
      <c r="J311" s="558"/>
      <c r="K311" s="528"/>
      <c r="L311" s="561"/>
      <c r="M311" s="558"/>
      <c r="N311" s="528"/>
      <c r="O311" s="561"/>
      <c r="P311" s="558"/>
      <c r="Q311" s="528"/>
      <c r="R311" s="561"/>
      <c r="S311" s="558"/>
      <c r="T311" s="528"/>
      <c r="U311" s="561"/>
      <c r="V311" s="558"/>
      <c r="W311" s="528"/>
      <c r="X311" s="561"/>
      <c r="Y311" s="558"/>
      <c r="Z311" s="528"/>
      <c r="AA311" s="561"/>
      <c r="AB311" s="558"/>
      <c r="AC311" s="528"/>
      <c r="AD311" s="561"/>
      <c r="AE311" s="558"/>
      <c r="AF311" s="528"/>
      <c r="AG311" s="561"/>
      <c r="AH311" s="558"/>
      <c r="AI311" s="528"/>
      <c r="AJ311" s="561"/>
      <c r="AK311" s="558"/>
      <c r="AL311" s="528"/>
      <c r="AM311" s="561"/>
      <c r="AN311" s="558"/>
      <c r="AO311" s="528"/>
      <c r="AP311" s="38"/>
      <c r="AQ311" s="38"/>
      <c r="AR311" s="38"/>
      <c r="AS311" s="38"/>
      <c r="AT311" s="38"/>
      <c r="AU311" s="38"/>
      <c r="AV311" s="38"/>
      <c r="AW311" s="38"/>
      <c r="AX311" s="38"/>
      <c r="AY311" s="38"/>
      <c r="AZ311" s="38"/>
      <c r="BA311" s="38"/>
      <c r="BB311" s="38"/>
      <c r="BC311" s="38"/>
      <c r="BD311" s="38"/>
      <c r="BE311" s="38"/>
      <c r="BF311" s="38"/>
      <c r="BG311" s="38"/>
      <c r="BH311" s="38"/>
      <c r="BI311" s="38"/>
    </row>
    <row r="312" spans="1:61" ht="15.75" customHeight="1">
      <c r="A312" s="36" t="str">
        <f t="shared" si="4"/>
        <v>PiècesSous-total Pièces et Acc.</v>
      </c>
      <c r="B312" s="44" t="s">
        <v>189</v>
      </c>
      <c r="C312" s="816"/>
      <c r="D312" s="817"/>
      <c r="E312" s="818"/>
      <c r="F312" s="816"/>
      <c r="G312" s="817"/>
      <c r="H312" s="818"/>
      <c r="I312" s="816"/>
      <c r="J312" s="817"/>
      <c r="K312" s="818"/>
      <c r="L312" s="816"/>
      <c r="M312" s="817"/>
      <c r="N312" s="818"/>
      <c r="O312" s="816"/>
      <c r="P312" s="817"/>
      <c r="Q312" s="818"/>
      <c r="R312" s="816"/>
      <c r="S312" s="817"/>
      <c r="T312" s="818"/>
      <c r="U312" s="816"/>
      <c r="V312" s="817"/>
      <c r="W312" s="818"/>
      <c r="X312" s="816"/>
      <c r="Y312" s="817"/>
      <c r="Z312" s="818"/>
      <c r="AA312" s="816"/>
      <c r="AB312" s="817"/>
      <c r="AC312" s="818"/>
      <c r="AD312" s="816"/>
      <c r="AE312" s="817"/>
      <c r="AF312" s="818"/>
      <c r="AG312" s="816"/>
      <c r="AH312" s="817"/>
      <c r="AI312" s="818"/>
      <c r="AJ312" s="816"/>
      <c r="AK312" s="817"/>
      <c r="AL312" s="818"/>
      <c r="AM312" s="816"/>
      <c r="AN312" s="817"/>
      <c r="AO312" s="818"/>
      <c r="AP312" s="38"/>
      <c r="AQ312" s="38"/>
      <c r="AR312" s="38"/>
      <c r="AS312" s="38"/>
      <c r="AT312" s="38"/>
      <c r="AU312" s="38"/>
      <c r="AV312" s="38"/>
      <c r="AW312" s="38"/>
      <c r="AX312" s="38"/>
      <c r="AY312" s="38"/>
      <c r="AZ312" s="38"/>
      <c r="BA312" s="38"/>
      <c r="BB312" s="38"/>
      <c r="BC312" s="38"/>
      <c r="BD312" s="38"/>
      <c r="BE312" s="38"/>
      <c r="BF312" s="38"/>
      <c r="BG312" s="38"/>
      <c r="BH312" s="38"/>
      <c r="BI312" s="38"/>
    </row>
    <row r="313" spans="1:61" ht="15.75" customHeight="1">
      <c r="A313" s="36" t="str">
        <f t="shared" si="4"/>
        <v>Pièces</v>
      </c>
      <c r="B313" s="41"/>
      <c r="C313" s="507"/>
      <c r="D313" s="514"/>
      <c r="E313" s="508"/>
      <c r="F313" s="507"/>
      <c r="G313" s="514"/>
      <c r="H313" s="508"/>
      <c r="I313" s="507"/>
      <c r="J313" s="514"/>
      <c r="K313" s="508"/>
      <c r="L313" s="507"/>
      <c r="M313" s="514"/>
      <c r="N313" s="508"/>
      <c r="O313" s="507"/>
      <c r="P313" s="514"/>
      <c r="Q313" s="508"/>
      <c r="R313" s="507"/>
      <c r="S313" s="514"/>
      <c r="T313" s="508"/>
      <c r="U313" s="507"/>
      <c r="V313" s="514"/>
      <c r="W313" s="508"/>
      <c r="X313" s="507"/>
      <c r="Y313" s="514"/>
      <c r="Z313" s="508"/>
      <c r="AA313" s="507"/>
      <c r="AB313" s="514"/>
      <c r="AC313" s="508"/>
      <c r="AD313" s="507"/>
      <c r="AE313" s="514"/>
      <c r="AF313" s="508"/>
      <c r="AG313" s="507"/>
      <c r="AH313" s="514"/>
      <c r="AI313" s="508"/>
      <c r="AJ313" s="507"/>
      <c r="AK313" s="514"/>
      <c r="AL313" s="508"/>
      <c r="AM313" s="507"/>
      <c r="AN313" s="514"/>
      <c r="AO313" s="508"/>
      <c r="AP313" s="38"/>
      <c r="AQ313" s="38"/>
      <c r="AR313" s="38"/>
      <c r="AS313" s="38"/>
      <c r="AT313" s="38"/>
      <c r="AU313" s="38"/>
      <c r="AV313" s="38"/>
      <c r="AW313" s="38"/>
      <c r="AX313" s="38"/>
      <c r="AY313" s="38"/>
      <c r="AZ313" s="38"/>
      <c r="BA313" s="38"/>
      <c r="BB313" s="38"/>
      <c r="BC313" s="38"/>
      <c r="BD313" s="38"/>
      <c r="BE313" s="38"/>
      <c r="BF313" s="38"/>
      <c r="BG313" s="38"/>
      <c r="BH313" s="38"/>
      <c r="BI313" s="38"/>
    </row>
    <row r="314" spans="1:61" ht="15.75" customHeight="1">
      <c r="A314" s="36" t="str">
        <f t="shared" si="4"/>
        <v>PiècesPièces recond. MCPA</v>
      </c>
      <c r="B314" s="41" t="s">
        <v>1082</v>
      </c>
      <c r="C314" s="507"/>
      <c r="D314" s="585"/>
      <c r="E314" s="508"/>
      <c r="F314" s="507"/>
      <c r="G314" s="585"/>
      <c r="H314" s="508"/>
      <c r="I314" s="507"/>
      <c r="J314" s="585"/>
      <c r="K314" s="508"/>
      <c r="L314" s="507"/>
      <c r="M314" s="585"/>
      <c r="N314" s="508"/>
      <c r="O314" s="507"/>
      <c r="P314" s="585"/>
      <c r="Q314" s="508"/>
      <c r="R314" s="507"/>
      <c r="S314" s="585"/>
      <c r="T314" s="508"/>
      <c r="U314" s="507"/>
      <c r="V314" s="585"/>
      <c r="W314" s="508"/>
      <c r="X314" s="507"/>
      <c r="Y314" s="585"/>
      <c r="Z314" s="508"/>
      <c r="AA314" s="507"/>
      <c r="AB314" s="585"/>
      <c r="AC314" s="508"/>
      <c r="AD314" s="507"/>
      <c r="AE314" s="585"/>
      <c r="AF314" s="508"/>
      <c r="AG314" s="507"/>
      <c r="AH314" s="558"/>
      <c r="AI314" s="508"/>
      <c r="AJ314" s="507"/>
      <c r="AK314" s="558"/>
      <c r="AL314" s="508"/>
      <c r="AM314" s="507"/>
      <c r="AN314" s="558"/>
      <c r="AO314" s="508"/>
      <c r="AP314" s="38"/>
      <c r="AQ314" s="38"/>
      <c r="AR314" s="38"/>
      <c r="AS314" s="38"/>
      <c r="AT314" s="38"/>
      <c r="AU314" s="38"/>
      <c r="AV314" s="38"/>
      <c r="AW314" s="38"/>
      <c r="AX314" s="38"/>
      <c r="AY314" s="38"/>
      <c r="AZ314" s="38"/>
      <c r="BA314" s="38"/>
      <c r="BB314" s="38"/>
      <c r="BC314" s="38"/>
      <c r="BD314" s="38"/>
      <c r="BE314" s="38"/>
      <c r="BF314" s="38"/>
      <c r="BG314" s="38"/>
      <c r="BH314" s="38"/>
      <c r="BI314" s="38"/>
    </row>
    <row r="315" spans="1:61" ht="15.75" customHeight="1">
      <c r="A315" s="36" t="str">
        <f t="shared" si="4"/>
        <v>PiècesAutostock</v>
      </c>
      <c r="B315" s="40" t="s">
        <v>190</v>
      </c>
      <c r="C315" s="587"/>
      <c r="D315" s="586"/>
      <c r="E315" s="538"/>
      <c r="F315" s="587"/>
      <c r="G315" s="586"/>
      <c r="H315" s="538"/>
      <c r="I315" s="587"/>
      <c r="J315" s="586"/>
      <c r="K315" s="538"/>
      <c r="L315" s="587"/>
      <c r="M315" s="586"/>
      <c r="N315" s="538"/>
      <c r="O315" s="587"/>
      <c r="P315" s="586"/>
      <c r="Q315" s="538"/>
      <c r="R315" s="587"/>
      <c r="S315" s="586"/>
      <c r="T315" s="538"/>
      <c r="U315" s="587"/>
      <c r="V315" s="586"/>
      <c r="W315" s="538"/>
      <c r="X315" s="587"/>
      <c r="Y315" s="586"/>
      <c r="Z315" s="538"/>
      <c r="AA315" s="587"/>
      <c r="AB315" s="586"/>
      <c r="AC315" s="538"/>
      <c r="AD315" s="587"/>
      <c r="AE315" s="586"/>
      <c r="AF315" s="538"/>
      <c r="AG315" s="587"/>
      <c r="AH315" s="586"/>
      <c r="AI315" s="538"/>
      <c r="AJ315" s="587"/>
      <c r="AK315" s="586"/>
      <c r="AL315" s="538"/>
      <c r="AM315" s="587"/>
      <c r="AN315" s="586"/>
      <c r="AO315" s="538"/>
      <c r="AP315" s="38"/>
      <c r="AQ315" s="38"/>
      <c r="AR315" s="38"/>
      <c r="AS315" s="38"/>
      <c r="AT315" s="38"/>
      <c r="AU315" s="38"/>
      <c r="AV315" s="38"/>
      <c r="AW315" s="38"/>
      <c r="AX315" s="38"/>
      <c r="AY315" s="38"/>
      <c r="AZ315" s="38"/>
      <c r="BA315" s="38"/>
      <c r="BB315" s="38"/>
      <c r="BC315" s="38"/>
      <c r="BD315" s="38"/>
      <c r="BE315" s="38"/>
      <c r="BF315" s="38"/>
      <c r="BG315" s="38"/>
      <c r="BH315" s="38"/>
      <c r="BI315" s="38"/>
    </row>
    <row r="316" spans="1:61" ht="15.75" customHeight="1" thickBot="1">
      <c r="A316" s="36" t="str">
        <f t="shared" si="4"/>
        <v>Pièces</v>
      </c>
      <c r="B316" s="41"/>
      <c r="C316" s="560"/>
      <c r="D316" s="558"/>
      <c r="E316" s="515"/>
      <c r="F316" s="560"/>
      <c r="G316" s="558"/>
      <c r="H316" s="515"/>
      <c r="I316" s="560"/>
      <c r="J316" s="558"/>
      <c r="K316" s="515"/>
      <c r="L316" s="560"/>
      <c r="M316" s="558"/>
      <c r="N316" s="515"/>
      <c r="O316" s="560"/>
      <c r="P316" s="558"/>
      <c r="Q316" s="515"/>
      <c r="R316" s="560"/>
      <c r="S316" s="558"/>
      <c r="T316" s="515"/>
      <c r="U316" s="560"/>
      <c r="V316" s="558"/>
      <c r="W316" s="515"/>
      <c r="X316" s="560"/>
      <c r="Y316" s="558"/>
      <c r="Z316" s="515"/>
      <c r="AA316" s="560"/>
      <c r="AB316" s="558"/>
      <c r="AC316" s="515"/>
      <c r="AD316" s="560"/>
      <c r="AE316" s="558"/>
      <c r="AF316" s="515"/>
      <c r="AG316" s="560"/>
      <c r="AH316" s="558"/>
      <c r="AI316" s="515"/>
      <c r="AJ316" s="560"/>
      <c r="AK316" s="558"/>
      <c r="AL316" s="515"/>
      <c r="AM316" s="560"/>
      <c r="AN316" s="558"/>
      <c r="AO316" s="515"/>
      <c r="AP316" s="38"/>
      <c r="AQ316" s="38"/>
      <c r="AR316" s="38"/>
      <c r="AS316" s="38"/>
      <c r="AT316" s="38"/>
      <c r="AU316" s="38"/>
      <c r="AV316" s="38"/>
      <c r="AW316" s="38"/>
      <c r="AX316" s="38"/>
      <c r="AY316" s="38"/>
      <c r="AZ316" s="38"/>
      <c r="BA316" s="38"/>
      <c r="BB316" s="38"/>
      <c r="BC316" s="38"/>
      <c r="BD316" s="38"/>
      <c r="BE316" s="38"/>
      <c r="BF316" s="38"/>
      <c r="BG316" s="38"/>
      <c r="BH316" s="38"/>
      <c r="BI316" s="38"/>
    </row>
    <row r="317" spans="1:61" ht="15.75" customHeight="1" thickTop="1">
      <c r="A317" s="36" t="str">
        <f t="shared" si="4"/>
        <v>PiècesTotal Dépt. Pièces</v>
      </c>
      <c r="B317" s="46" t="s">
        <v>191</v>
      </c>
      <c r="C317" s="516"/>
      <c r="D317" s="588"/>
      <c r="E317" s="518"/>
      <c r="F317" s="516"/>
      <c r="G317" s="588"/>
      <c r="H317" s="518"/>
      <c r="I317" s="516"/>
      <c r="J317" s="588"/>
      <c r="K317" s="518"/>
      <c r="L317" s="516"/>
      <c r="M317" s="588"/>
      <c r="N317" s="518"/>
      <c r="O317" s="516"/>
      <c r="P317" s="588"/>
      <c r="Q317" s="518"/>
      <c r="R317" s="516"/>
      <c r="S317" s="588"/>
      <c r="T317" s="518"/>
      <c r="U317" s="516"/>
      <c r="V317" s="588"/>
      <c r="W317" s="855"/>
      <c r="X317" s="516"/>
      <c r="Y317" s="588"/>
      <c r="Z317" s="855"/>
      <c r="AA317" s="516"/>
      <c r="AB317" s="588"/>
      <c r="AC317" s="855"/>
      <c r="AD317" s="516"/>
      <c r="AE317" s="588"/>
      <c r="AF317" s="855"/>
      <c r="AG317" s="516"/>
      <c r="AH317" s="588"/>
      <c r="AI317" s="518"/>
      <c r="AJ317" s="516"/>
      <c r="AK317" s="588"/>
      <c r="AL317" s="518"/>
      <c r="AM317" s="516"/>
      <c r="AN317" s="588"/>
      <c r="AO317" s="518"/>
      <c r="AP317" s="38"/>
      <c r="AQ317" s="38"/>
      <c r="AR317" s="38"/>
      <c r="AS317" s="38"/>
      <c r="AT317" s="38"/>
      <c r="AU317" s="38"/>
      <c r="AV317" s="38"/>
      <c r="AW317" s="38"/>
      <c r="AX317" s="38"/>
      <c r="AY317" s="38"/>
      <c r="AZ317" s="38"/>
      <c r="BA317" s="38"/>
      <c r="BB317" s="38"/>
      <c r="BC317" s="38"/>
      <c r="BD317" s="38"/>
      <c r="BE317" s="38"/>
      <c r="BF317" s="38"/>
      <c r="BG317" s="38"/>
      <c r="BH317" s="38"/>
      <c r="BI317" s="38"/>
    </row>
    <row r="318" spans="1:61" ht="15.75" customHeight="1" thickBot="1">
      <c r="A318" s="36" t="str">
        <f t="shared" si="4"/>
        <v>Pièces</v>
      </c>
      <c r="B318" s="62"/>
      <c r="C318" s="820"/>
      <c r="D318" s="821"/>
      <c r="E318" s="822"/>
      <c r="F318" s="820"/>
      <c r="G318" s="821"/>
      <c r="H318" s="822"/>
      <c r="I318" s="820"/>
      <c r="J318" s="821"/>
      <c r="K318" s="822"/>
      <c r="L318" s="820"/>
      <c r="M318" s="821"/>
      <c r="N318" s="822"/>
      <c r="O318" s="820"/>
      <c r="P318" s="821"/>
      <c r="Q318" s="822"/>
      <c r="R318" s="820"/>
      <c r="S318" s="821"/>
      <c r="T318" s="822"/>
      <c r="U318" s="820"/>
      <c r="V318" s="821"/>
      <c r="W318" s="877"/>
      <c r="X318" s="820"/>
      <c r="Y318" s="821"/>
      <c r="Z318" s="877"/>
      <c r="AA318" s="820"/>
      <c r="AB318" s="821"/>
      <c r="AC318" s="877"/>
      <c r="AD318" s="820"/>
      <c r="AE318" s="821"/>
      <c r="AF318" s="877"/>
      <c r="AG318" s="820"/>
      <c r="AH318" s="821"/>
      <c r="AI318" s="822"/>
      <c r="AJ318" s="820"/>
      <c r="AK318" s="821"/>
      <c r="AL318" s="822"/>
      <c r="AM318" s="820"/>
      <c r="AN318" s="821"/>
      <c r="AO318" s="822"/>
      <c r="AP318" s="38"/>
      <c r="AQ318" s="38"/>
      <c r="AR318" s="38"/>
      <c r="AS318" s="38"/>
      <c r="AT318" s="38"/>
      <c r="AU318" s="38"/>
      <c r="AV318" s="38"/>
      <c r="AW318" s="38"/>
      <c r="AX318" s="38"/>
      <c r="AY318" s="38"/>
      <c r="AZ318" s="38"/>
      <c r="BA318" s="38"/>
      <c r="BB318" s="38"/>
      <c r="BC318" s="38"/>
      <c r="BD318" s="38"/>
      <c r="BE318" s="38"/>
      <c r="BF318" s="38"/>
      <c r="BG318" s="38"/>
      <c r="BH318" s="38"/>
      <c r="BI318" s="38"/>
    </row>
    <row r="319" spans="1:61" ht="15.75" customHeight="1" thickTop="1">
      <c r="A319" s="36" t="str">
        <f t="shared" si="4"/>
        <v>Pièces</v>
      </c>
      <c r="B319" s="44"/>
      <c r="C319" s="589"/>
      <c r="D319" s="590"/>
      <c r="E319" s="543"/>
      <c r="F319" s="589"/>
      <c r="G319" s="590"/>
      <c r="H319" s="543"/>
      <c r="I319" s="589"/>
      <c r="J319" s="590"/>
      <c r="K319" s="543"/>
      <c r="L319" s="589"/>
      <c r="M319" s="590"/>
      <c r="N319" s="543"/>
      <c r="O319" s="589"/>
      <c r="P319" s="590"/>
      <c r="Q319" s="543"/>
      <c r="R319" s="589"/>
      <c r="S319" s="590"/>
      <c r="T319" s="543"/>
      <c r="U319" s="589"/>
      <c r="V319" s="590"/>
      <c r="W319" s="864"/>
      <c r="X319" s="589"/>
      <c r="Y319" s="590"/>
      <c r="Z319" s="864"/>
      <c r="AA319" s="589"/>
      <c r="AB319" s="590"/>
      <c r="AC319" s="864"/>
      <c r="AD319" s="589"/>
      <c r="AE319" s="590"/>
      <c r="AF319" s="864"/>
      <c r="AG319" s="589"/>
      <c r="AH319" s="590"/>
      <c r="AI319" s="543"/>
      <c r="AJ319" s="589"/>
      <c r="AK319" s="590"/>
      <c r="AL319" s="543"/>
      <c r="AM319" s="589"/>
      <c r="AN319" s="590"/>
      <c r="AO319" s="543"/>
      <c r="AP319" s="38"/>
      <c r="AQ319" s="38"/>
      <c r="AR319" s="38"/>
      <c r="AS319" s="38"/>
      <c r="AT319" s="38"/>
      <c r="AU319" s="38"/>
      <c r="AV319" s="38"/>
      <c r="AW319" s="38"/>
      <c r="AX319" s="38"/>
      <c r="AY319" s="38"/>
      <c r="AZ319" s="38"/>
      <c r="BA319" s="38"/>
      <c r="BB319" s="38"/>
      <c r="BC319" s="38"/>
      <c r="BD319" s="38"/>
      <c r="BE319" s="38"/>
      <c r="BF319" s="38"/>
      <c r="BG319" s="38"/>
      <c r="BH319" s="38"/>
      <c r="BI319" s="38"/>
    </row>
    <row r="320" spans="1:61" ht="15.75" customHeight="1">
      <c r="A320" s="36" t="str">
        <f t="shared" si="4"/>
        <v>PiècesDEPENSES</v>
      </c>
      <c r="B320" s="49" t="s">
        <v>106</v>
      </c>
      <c r="C320" s="507"/>
      <c r="D320" s="514"/>
      <c r="E320" s="508"/>
      <c r="F320" s="507"/>
      <c r="G320" s="514"/>
      <c r="H320" s="878"/>
      <c r="I320" s="507"/>
      <c r="J320" s="514"/>
      <c r="K320" s="878"/>
      <c r="L320" s="507"/>
      <c r="M320" s="514"/>
      <c r="N320" s="508"/>
      <c r="O320" s="507"/>
      <c r="P320" s="514"/>
      <c r="Q320" s="508"/>
      <c r="R320" s="507"/>
      <c r="S320" s="514"/>
      <c r="T320" s="508"/>
      <c r="U320" s="507"/>
      <c r="V320" s="514"/>
      <c r="W320" s="508"/>
      <c r="X320" s="507"/>
      <c r="Y320" s="514"/>
      <c r="Z320" s="508"/>
      <c r="AA320" s="507"/>
      <c r="AB320" s="514"/>
      <c r="AC320" s="508"/>
      <c r="AD320" s="507"/>
      <c r="AE320" s="514"/>
      <c r="AF320" s="508"/>
      <c r="AG320" s="507"/>
      <c r="AH320" s="514"/>
      <c r="AI320" s="508"/>
      <c r="AJ320" s="507"/>
      <c r="AK320" s="514"/>
      <c r="AL320" s="508"/>
      <c r="AM320" s="507"/>
      <c r="AN320" s="514"/>
      <c r="AO320" s="508"/>
      <c r="AP320" s="38"/>
      <c r="AQ320" s="38"/>
      <c r="AR320" s="38"/>
      <c r="AS320" s="38"/>
      <c r="AT320" s="38"/>
      <c r="AU320" s="38"/>
      <c r="AV320" s="38"/>
      <c r="AW320" s="38"/>
      <c r="AX320" s="38"/>
      <c r="AY320" s="38"/>
      <c r="AZ320" s="38"/>
      <c r="BA320" s="38"/>
      <c r="BB320" s="38"/>
      <c r="BC320" s="38"/>
      <c r="BD320" s="38"/>
      <c r="BE320" s="38"/>
      <c r="BF320" s="38"/>
      <c r="BG320" s="38"/>
      <c r="BH320" s="38"/>
      <c r="BI320" s="38"/>
    </row>
    <row r="321" spans="1:61" ht="15.75" customHeight="1">
      <c r="A321" s="36" t="str">
        <f t="shared" si="4"/>
        <v>PiècesSalaires cadres</v>
      </c>
      <c r="B321" s="51" t="s">
        <v>116</v>
      </c>
      <c r="C321" s="507"/>
      <c r="D321" s="514"/>
      <c r="E321" s="528"/>
      <c r="F321" s="507"/>
      <c r="G321" s="514"/>
      <c r="H321" s="528"/>
      <c r="I321" s="507"/>
      <c r="J321" s="514"/>
      <c r="K321" s="528"/>
      <c r="L321" s="507"/>
      <c r="M321" s="514"/>
      <c r="N321" s="528"/>
      <c r="O321" s="507"/>
      <c r="P321" s="514"/>
      <c r="Q321" s="528"/>
      <c r="R321" s="507"/>
      <c r="S321" s="514"/>
      <c r="T321" s="528"/>
      <c r="U321" s="507"/>
      <c r="V321" s="514"/>
      <c r="W321" s="528"/>
      <c r="X321" s="507"/>
      <c r="Y321" s="514"/>
      <c r="Z321" s="528"/>
      <c r="AA321" s="507"/>
      <c r="AB321" s="514"/>
      <c r="AC321" s="528"/>
      <c r="AD321" s="507"/>
      <c r="AE321" s="514"/>
      <c r="AF321" s="528"/>
      <c r="AG321" s="507"/>
      <c r="AH321" s="514"/>
      <c r="AI321" s="528"/>
      <c r="AJ321" s="507"/>
      <c r="AK321" s="514"/>
      <c r="AL321" s="528"/>
      <c r="AM321" s="507"/>
      <c r="AN321" s="514"/>
      <c r="AO321" s="857"/>
      <c r="AP321" s="38"/>
      <c r="AQ321" s="38"/>
      <c r="AR321" s="38"/>
      <c r="AS321" s="38"/>
      <c r="AT321" s="38"/>
      <c r="AU321" s="38"/>
      <c r="AV321" s="38"/>
      <c r="AW321" s="38"/>
      <c r="AX321" s="38"/>
      <c r="AY321" s="38"/>
      <c r="AZ321" s="38"/>
      <c r="BA321" s="38"/>
      <c r="BB321" s="38"/>
      <c r="BC321" s="38"/>
      <c r="BD321" s="38"/>
      <c r="BE321" s="38"/>
      <c r="BF321" s="38"/>
      <c r="BG321" s="38"/>
      <c r="BH321" s="38"/>
      <c r="BI321" s="38"/>
    </row>
    <row r="322" spans="1:61" ht="15.75" customHeight="1">
      <c r="A322" s="36" t="str">
        <f t="shared" si="4"/>
        <v>PiècesSalaires commis</v>
      </c>
      <c r="B322" s="52" t="s">
        <v>117</v>
      </c>
      <c r="C322" s="507"/>
      <c r="D322" s="514"/>
      <c r="E322" s="528"/>
      <c r="F322" s="507"/>
      <c r="G322" s="514"/>
      <c r="H322" s="528"/>
      <c r="I322" s="507"/>
      <c r="J322" s="514"/>
      <c r="K322" s="528"/>
      <c r="L322" s="507"/>
      <c r="M322" s="514"/>
      <c r="N322" s="528"/>
      <c r="O322" s="507"/>
      <c r="P322" s="514"/>
      <c r="Q322" s="528"/>
      <c r="R322" s="507"/>
      <c r="S322" s="514"/>
      <c r="T322" s="528"/>
      <c r="U322" s="507"/>
      <c r="V322" s="514"/>
      <c r="W322" s="528"/>
      <c r="X322" s="507"/>
      <c r="Y322" s="514"/>
      <c r="Z322" s="528"/>
      <c r="AA322" s="507"/>
      <c r="AB322" s="514"/>
      <c r="AC322" s="528"/>
      <c r="AD322" s="507"/>
      <c r="AE322" s="514"/>
      <c r="AF322" s="528"/>
      <c r="AG322" s="507"/>
      <c r="AH322" s="514"/>
      <c r="AI322" s="528"/>
      <c r="AJ322" s="507"/>
      <c r="AK322" s="514"/>
      <c r="AL322" s="528"/>
      <c r="AM322" s="507"/>
      <c r="AN322" s="514"/>
      <c r="AO322" s="857"/>
      <c r="AP322" s="38"/>
      <c r="AQ322" s="38"/>
      <c r="AR322" s="38"/>
      <c r="AS322" s="38"/>
      <c r="AT322" s="38"/>
      <c r="AU322" s="38"/>
      <c r="AV322" s="38"/>
      <c r="AW322" s="38"/>
      <c r="AX322" s="38"/>
      <c r="AY322" s="38"/>
      <c r="AZ322" s="38"/>
      <c r="BA322" s="38"/>
      <c r="BB322" s="38"/>
      <c r="BC322" s="38"/>
      <c r="BD322" s="38"/>
      <c r="BE322" s="38"/>
      <c r="BF322" s="38"/>
      <c r="BG322" s="38"/>
      <c r="BH322" s="38"/>
      <c r="BI322" s="38"/>
    </row>
    <row r="323" spans="1:61" ht="15.75" customHeight="1">
      <c r="A323" s="36" t="str">
        <f t="shared" si="4"/>
        <v>PiècesSalaires autres</v>
      </c>
      <c r="B323" s="51" t="s">
        <v>118</v>
      </c>
      <c r="C323" s="759"/>
      <c r="D323" s="777"/>
      <c r="E323" s="779"/>
      <c r="F323" s="759"/>
      <c r="G323" s="777"/>
      <c r="H323" s="779"/>
      <c r="I323" s="759"/>
      <c r="J323" s="777"/>
      <c r="K323" s="779"/>
      <c r="L323" s="759"/>
      <c r="M323" s="777"/>
      <c r="N323" s="779"/>
      <c r="O323" s="759"/>
      <c r="P323" s="777"/>
      <c r="Q323" s="779"/>
      <c r="R323" s="759"/>
      <c r="S323" s="777"/>
      <c r="T323" s="779"/>
      <c r="U323" s="759"/>
      <c r="V323" s="777"/>
      <c r="W323" s="779"/>
      <c r="X323" s="759"/>
      <c r="Y323" s="777"/>
      <c r="Z323" s="779"/>
      <c r="AA323" s="759"/>
      <c r="AB323" s="777"/>
      <c r="AC323" s="779"/>
      <c r="AD323" s="759"/>
      <c r="AE323" s="777"/>
      <c r="AF323" s="779"/>
      <c r="AG323" s="759"/>
      <c r="AH323" s="777"/>
      <c r="AI323" s="779"/>
      <c r="AJ323" s="759"/>
      <c r="AK323" s="777"/>
      <c r="AL323" s="779"/>
      <c r="AM323" s="759"/>
      <c r="AN323" s="777"/>
      <c r="AO323" s="860"/>
      <c r="AP323" s="38"/>
      <c r="AQ323" s="38"/>
      <c r="AR323" s="38"/>
      <c r="AS323" s="38"/>
      <c r="AT323" s="38"/>
      <c r="AU323" s="38"/>
      <c r="AV323" s="38"/>
      <c r="AW323" s="38"/>
      <c r="AX323" s="38"/>
      <c r="AY323" s="38"/>
      <c r="AZ323" s="38"/>
      <c r="BA323" s="38"/>
      <c r="BB323" s="38"/>
      <c r="BC323" s="38"/>
      <c r="BD323" s="38"/>
      <c r="BE323" s="38"/>
      <c r="BF323" s="38"/>
      <c r="BG323" s="38"/>
      <c r="BH323" s="38"/>
      <c r="BI323" s="38"/>
    </row>
    <row r="324" spans="1:61" ht="15.75" customHeight="1">
      <c r="A324" s="36" t="str">
        <f t="shared" si="4"/>
        <v>PiècesSalaires spécialistes</v>
      </c>
      <c r="B324" s="51" t="s">
        <v>119</v>
      </c>
      <c r="C324" s="507"/>
      <c r="D324" s="514"/>
      <c r="E324" s="528"/>
      <c r="F324" s="507"/>
      <c r="G324" s="514"/>
      <c r="H324" s="528"/>
      <c r="I324" s="507"/>
      <c r="J324" s="514"/>
      <c r="K324" s="528"/>
      <c r="L324" s="507"/>
      <c r="M324" s="514"/>
      <c r="N324" s="528"/>
      <c r="O324" s="507"/>
      <c r="P324" s="514"/>
      <c r="Q324" s="528"/>
      <c r="R324" s="507"/>
      <c r="S324" s="514"/>
      <c r="T324" s="528"/>
      <c r="U324" s="507"/>
      <c r="V324" s="514"/>
      <c r="W324" s="528"/>
      <c r="X324" s="507"/>
      <c r="Y324" s="514"/>
      <c r="Z324" s="528"/>
      <c r="AA324" s="507"/>
      <c r="AB324" s="514"/>
      <c r="AC324" s="528"/>
      <c r="AD324" s="507"/>
      <c r="AE324" s="514"/>
      <c r="AF324" s="528"/>
      <c r="AG324" s="507"/>
      <c r="AH324" s="514"/>
      <c r="AI324" s="528"/>
      <c r="AJ324" s="507"/>
      <c r="AK324" s="514"/>
      <c r="AL324" s="528"/>
      <c r="AM324" s="507"/>
      <c r="AN324" s="514"/>
      <c r="AO324" s="857"/>
      <c r="AP324" s="38"/>
      <c r="AQ324" s="38"/>
      <c r="AR324" s="38"/>
      <c r="AS324" s="38"/>
      <c r="AT324" s="38"/>
      <c r="AU324" s="38"/>
      <c r="AV324" s="38"/>
      <c r="AW324" s="38"/>
      <c r="AX324" s="38"/>
      <c r="AY324" s="38"/>
      <c r="AZ324" s="38"/>
      <c r="BA324" s="38"/>
      <c r="BB324" s="38"/>
      <c r="BC324" s="38"/>
      <c r="BD324" s="38"/>
      <c r="BE324" s="38"/>
      <c r="BF324" s="38"/>
      <c r="BG324" s="38"/>
      <c r="BH324" s="38"/>
      <c r="BI324" s="38"/>
    </row>
    <row r="325" spans="1:61" ht="15.75" customHeight="1">
      <c r="A325" s="36" t="str">
        <f t="shared" si="4"/>
        <v>Pièces[...]</v>
      </c>
      <c r="B325" s="41" t="s">
        <v>55</v>
      </c>
      <c r="C325" s="507"/>
      <c r="D325" s="514"/>
      <c r="E325" s="528"/>
      <c r="F325" s="507"/>
      <c r="G325" s="514"/>
      <c r="H325" s="528"/>
      <c r="I325" s="507"/>
      <c r="J325" s="514"/>
      <c r="K325" s="528"/>
      <c r="L325" s="507"/>
      <c r="M325" s="514"/>
      <c r="N325" s="528"/>
      <c r="O325" s="507"/>
      <c r="P325" s="514"/>
      <c r="Q325" s="528"/>
      <c r="R325" s="507"/>
      <c r="S325" s="514"/>
      <c r="T325" s="528"/>
      <c r="U325" s="507"/>
      <c r="V325" s="514"/>
      <c r="W325" s="528"/>
      <c r="X325" s="507"/>
      <c r="Y325" s="514"/>
      <c r="Z325" s="528"/>
      <c r="AA325" s="507"/>
      <c r="AB325" s="514"/>
      <c r="AC325" s="528"/>
      <c r="AD325" s="507"/>
      <c r="AE325" s="514"/>
      <c r="AF325" s="528"/>
      <c r="AG325" s="507"/>
      <c r="AH325" s="514"/>
      <c r="AI325" s="528"/>
      <c r="AJ325" s="507"/>
      <c r="AK325" s="514"/>
      <c r="AL325" s="528"/>
      <c r="AM325" s="507"/>
      <c r="AN325" s="514"/>
      <c r="AO325" s="857"/>
      <c r="AP325" s="38"/>
      <c r="AQ325" s="38"/>
      <c r="AR325" s="38"/>
      <c r="AS325" s="38"/>
      <c r="AT325" s="38"/>
      <c r="AU325" s="38"/>
      <c r="AV325" s="38"/>
      <c r="AW325" s="38"/>
      <c r="AX325" s="38"/>
      <c r="AY325" s="38"/>
      <c r="AZ325" s="38"/>
      <c r="BA325" s="38"/>
      <c r="BB325" s="38"/>
      <c r="BC325" s="38"/>
      <c r="BD325" s="38"/>
      <c r="BE325" s="38"/>
      <c r="BF325" s="38"/>
      <c r="BG325" s="38"/>
      <c r="BH325" s="38"/>
      <c r="BI325" s="38"/>
    </row>
    <row r="326" spans="1:61" ht="15.75" customHeight="1">
      <c r="A326" s="36" t="str">
        <f t="shared" si="4"/>
        <v>Pièces[...]</v>
      </c>
      <c r="B326" s="41" t="s">
        <v>55</v>
      </c>
      <c r="C326" s="507"/>
      <c r="D326" s="514"/>
      <c r="E326" s="528"/>
      <c r="F326" s="507"/>
      <c r="G326" s="514"/>
      <c r="H326" s="528"/>
      <c r="I326" s="507"/>
      <c r="J326" s="514"/>
      <c r="K326" s="528"/>
      <c r="L326" s="507"/>
      <c r="M326" s="514"/>
      <c r="N326" s="528"/>
      <c r="O326" s="507"/>
      <c r="P326" s="514"/>
      <c r="Q326" s="528"/>
      <c r="R326" s="507"/>
      <c r="S326" s="514"/>
      <c r="T326" s="528"/>
      <c r="U326" s="507"/>
      <c r="V326" s="514"/>
      <c r="W326" s="528"/>
      <c r="X326" s="507"/>
      <c r="Y326" s="514"/>
      <c r="Z326" s="528"/>
      <c r="AA326" s="507"/>
      <c r="AB326" s="514"/>
      <c r="AC326" s="528"/>
      <c r="AD326" s="507"/>
      <c r="AE326" s="514"/>
      <c r="AF326" s="528"/>
      <c r="AG326" s="507"/>
      <c r="AH326" s="514"/>
      <c r="AI326" s="528"/>
      <c r="AJ326" s="507"/>
      <c r="AK326" s="514"/>
      <c r="AL326" s="528"/>
      <c r="AM326" s="507"/>
      <c r="AN326" s="514"/>
      <c r="AO326" s="857"/>
      <c r="AP326" s="38"/>
      <c r="AQ326" s="38"/>
      <c r="AR326" s="38"/>
      <c r="AS326" s="38"/>
      <c r="AT326" s="38"/>
      <c r="AU326" s="38"/>
      <c r="AV326" s="38"/>
      <c r="AW326" s="38"/>
      <c r="AX326" s="38"/>
      <c r="AY326" s="38"/>
      <c r="AZ326" s="38"/>
      <c r="BA326" s="38"/>
      <c r="BB326" s="38"/>
      <c r="BC326" s="38"/>
      <c r="BD326" s="38"/>
      <c r="BE326" s="38"/>
      <c r="BF326" s="38"/>
      <c r="BG326" s="38"/>
      <c r="BH326" s="38"/>
      <c r="BI326" s="38"/>
    </row>
    <row r="327" spans="1:61" ht="15.75" customHeight="1">
      <c r="A327" s="36" t="str">
        <f t="shared" si="4"/>
        <v>Pièces[...]</v>
      </c>
      <c r="B327" s="41" t="s">
        <v>55</v>
      </c>
      <c r="C327" s="507"/>
      <c r="D327" s="514"/>
      <c r="E327" s="528"/>
      <c r="F327" s="507"/>
      <c r="G327" s="514"/>
      <c r="H327" s="528"/>
      <c r="I327" s="507"/>
      <c r="J327" s="514"/>
      <c r="K327" s="528"/>
      <c r="L327" s="507"/>
      <c r="M327" s="514"/>
      <c r="N327" s="528"/>
      <c r="O327" s="507"/>
      <c r="P327" s="514"/>
      <c r="Q327" s="528"/>
      <c r="R327" s="507"/>
      <c r="S327" s="514"/>
      <c r="T327" s="528"/>
      <c r="U327" s="507"/>
      <c r="V327" s="514"/>
      <c r="W327" s="528"/>
      <c r="X327" s="507"/>
      <c r="Y327" s="514"/>
      <c r="Z327" s="528"/>
      <c r="AA327" s="507"/>
      <c r="AB327" s="514"/>
      <c r="AC327" s="528"/>
      <c r="AD327" s="507"/>
      <c r="AE327" s="514"/>
      <c r="AF327" s="528"/>
      <c r="AG327" s="507"/>
      <c r="AH327" s="514"/>
      <c r="AI327" s="528"/>
      <c r="AJ327" s="507"/>
      <c r="AK327" s="514"/>
      <c r="AL327" s="528"/>
      <c r="AM327" s="507"/>
      <c r="AN327" s="514"/>
      <c r="AO327" s="857"/>
      <c r="AP327" s="38"/>
      <c r="AQ327" s="38"/>
      <c r="AR327" s="38"/>
      <c r="AS327" s="38"/>
      <c r="AT327" s="38"/>
      <c r="AU327" s="38"/>
      <c r="AV327" s="38"/>
      <c r="AW327" s="38"/>
      <c r="AX327" s="38"/>
      <c r="AY327" s="38"/>
      <c r="AZ327" s="38"/>
      <c r="BA327" s="38"/>
      <c r="BB327" s="38"/>
      <c r="BC327" s="38"/>
      <c r="BD327" s="38"/>
      <c r="BE327" s="38"/>
      <c r="BF327" s="38"/>
      <c r="BG327" s="38"/>
      <c r="BH327" s="38"/>
      <c r="BI327" s="38"/>
    </row>
    <row r="328" spans="1:61" ht="15.75" customHeight="1">
      <c r="A328" s="36" t="str">
        <f t="shared" si="4"/>
        <v>PiècesSalaires en absences</v>
      </c>
      <c r="B328" s="52" t="s">
        <v>120</v>
      </c>
      <c r="C328" s="507"/>
      <c r="D328" s="514"/>
      <c r="E328" s="528"/>
      <c r="F328" s="507"/>
      <c r="G328" s="514"/>
      <c r="H328" s="528"/>
      <c r="I328" s="507"/>
      <c r="J328" s="514"/>
      <c r="K328" s="528"/>
      <c r="L328" s="507"/>
      <c r="M328" s="514"/>
      <c r="N328" s="528"/>
      <c r="O328" s="507"/>
      <c r="P328" s="514"/>
      <c r="Q328" s="528"/>
      <c r="R328" s="507"/>
      <c r="S328" s="514"/>
      <c r="T328" s="528"/>
      <c r="U328" s="507"/>
      <c r="V328" s="514"/>
      <c r="W328" s="528"/>
      <c r="X328" s="507"/>
      <c r="Y328" s="514"/>
      <c r="Z328" s="528"/>
      <c r="AA328" s="507"/>
      <c r="AB328" s="514"/>
      <c r="AC328" s="528"/>
      <c r="AD328" s="507"/>
      <c r="AE328" s="514"/>
      <c r="AF328" s="528"/>
      <c r="AG328" s="507"/>
      <c r="AH328" s="514"/>
      <c r="AI328" s="528"/>
      <c r="AJ328" s="507"/>
      <c r="AK328" s="514"/>
      <c r="AL328" s="528"/>
      <c r="AM328" s="507"/>
      <c r="AN328" s="514"/>
      <c r="AO328" s="857"/>
      <c r="AP328" s="38"/>
      <c r="AQ328" s="38"/>
      <c r="AR328" s="38"/>
      <c r="AS328" s="38"/>
      <c r="AT328" s="38"/>
      <c r="AU328" s="38"/>
      <c r="AV328" s="38"/>
      <c r="AW328" s="38"/>
      <c r="AX328" s="38"/>
      <c r="AY328" s="38"/>
      <c r="AZ328" s="38"/>
      <c r="BA328" s="38"/>
      <c r="BB328" s="38"/>
      <c r="BC328" s="38"/>
      <c r="BD328" s="38"/>
      <c r="BE328" s="38"/>
      <c r="BF328" s="38"/>
      <c r="BG328" s="38"/>
      <c r="BH328" s="38"/>
      <c r="BI328" s="38"/>
    </row>
    <row r="329" spans="1:61" ht="15.75" customHeight="1">
      <c r="A329" s="36" t="str">
        <f t="shared" si="4"/>
        <v>PiècesDéduction à la source</v>
      </c>
      <c r="B329" s="51" t="s">
        <v>121</v>
      </c>
      <c r="C329" s="759"/>
      <c r="D329" s="777"/>
      <c r="E329" s="779"/>
      <c r="F329" s="759"/>
      <c r="G329" s="777"/>
      <c r="H329" s="779"/>
      <c r="I329" s="759"/>
      <c r="J329" s="777"/>
      <c r="K329" s="779"/>
      <c r="L329" s="759"/>
      <c r="M329" s="777"/>
      <c r="N329" s="779"/>
      <c r="O329" s="759"/>
      <c r="P329" s="777"/>
      <c r="Q329" s="779"/>
      <c r="R329" s="759"/>
      <c r="S329" s="777"/>
      <c r="T329" s="879"/>
      <c r="U329" s="759"/>
      <c r="V329" s="777"/>
      <c r="W329" s="779"/>
      <c r="X329" s="759"/>
      <c r="Y329" s="777"/>
      <c r="Z329" s="779"/>
      <c r="AA329" s="759"/>
      <c r="AB329" s="777"/>
      <c r="AC329" s="779"/>
      <c r="AD329" s="759"/>
      <c r="AE329" s="777"/>
      <c r="AF329" s="779"/>
      <c r="AG329" s="759"/>
      <c r="AH329" s="777"/>
      <c r="AI329" s="779"/>
      <c r="AJ329" s="759"/>
      <c r="AK329" s="777"/>
      <c r="AL329" s="779"/>
      <c r="AM329" s="759"/>
      <c r="AN329" s="777"/>
      <c r="AO329" s="860"/>
      <c r="AP329" s="38"/>
      <c r="AQ329" s="38"/>
      <c r="AR329" s="38"/>
      <c r="AS329" s="38"/>
      <c r="AT329" s="38"/>
      <c r="AU329" s="38"/>
      <c r="AV329" s="38"/>
      <c r="AW329" s="38"/>
      <c r="AX329" s="38"/>
      <c r="AY329" s="38"/>
      <c r="AZ329" s="38"/>
      <c r="BA329" s="38"/>
      <c r="BB329" s="38"/>
      <c r="BC329" s="38"/>
      <c r="BD329" s="38"/>
      <c r="BE329" s="38"/>
      <c r="BF329" s="38"/>
      <c r="BG329" s="38"/>
      <c r="BH329" s="38"/>
      <c r="BI329" s="38"/>
    </row>
    <row r="330" spans="1:61" ht="15.75" customHeight="1">
      <c r="A330" s="36" t="str">
        <f t="shared" si="4"/>
        <v>PiècesBénéfices marginaux</v>
      </c>
      <c r="B330" s="51" t="s">
        <v>122</v>
      </c>
      <c r="C330" s="507"/>
      <c r="D330" s="514"/>
      <c r="E330" s="528"/>
      <c r="F330" s="507"/>
      <c r="G330" s="514"/>
      <c r="H330" s="528"/>
      <c r="I330" s="507"/>
      <c r="J330" s="514"/>
      <c r="K330" s="528"/>
      <c r="L330" s="507"/>
      <c r="M330" s="514"/>
      <c r="N330" s="528"/>
      <c r="O330" s="507"/>
      <c r="P330" s="514"/>
      <c r="Q330" s="528"/>
      <c r="R330" s="507"/>
      <c r="S330" s="514"/>
      <c r="T330" s="528"/>
      <c r="U330" s="507"/>
      <c r="V330" s="514"/>
      <c r="W330" s="528"/>
      <c r="X330" s="507"/>
      <c r="Y330" s="514"/>
      <c r="Z330" s="528"/>
      <c r="AA330" s="507"/>
      <c r="AB330" s="514"/>
      <c r="AC330" s="528"/>
      <c r="AD330" s="507"/>
      <c r="AE330" s="514"/>
      <c r="AF330" s="528"/>
      <c r="AG330" s="507"/>
      <c r="AH330" s="514"/>
      <c r="AI330" s="528"/>
      <c r="AJ330" s="507"/>
      <c r="AK330" s="514"/>
      <c r="AL330" s="528"/>
      <c r="AM330" s="507"/>
      <c r="AN330" s="514"/>
      <c r="AO330" s="857"/>
      <c r="AP330" s="38"/>
      <c r="AQ330" s="38"/>
      <c r="AR330" s="38"/>
      <c r="AS330" s="38"/>
      <c r="AT330" s="38"/>
      <c r="AU330" s="38"/>
      <c r="AV330" s="38"/>
      <c r="AW330" s="38"/>
      <c r="AX330" s="38"/>
      <c r="AY330" s="38"/>
      <c r="AZ330" s="38"/>
      <c r="BA330" s="38"/>
      <c r="BB330" s="38"/>
      <c r="BC330" s="38"/>
      <c r="BD330" s="38"/>
      <c r="BE330" s="38"/>
      <c r="BF330" s="38"/>
      <c r="BG330" s="38"/>
      <c r="BH330" s="38"/>
      <c r="BI330" s="38"/>
    </row>
    <row r="331" spans="1:61" ht="15.75" customHeight="1">
      <c r="A331" s="36" t="str">
        <f t="shared" si="4"/>
        <v>PiècesCsst</v>
      </c>
      <c r="B331" s="51" t="s">
        <v>123</v>
      </c>
      <c r="C331" s="507"/>
      <c r="D331" s="514"/>
      <c r="E331" s="528"/>
      <c r="F331" s="507"/>
      <c r="G331" s="514"/>
      <c r="H331" s="528"/>
      <c r="I331" s="507"/>
      <c r="J331" s="514"/>
      <c r="K331" s="528"/>
      <c r="L331" s="507"/>
      <c r="M331" s="514"/>
      <c r="N331" s="528"/>
      <c r="O331" s="507"/>
      <c r="P331" s="514"/>
      <c r="Q331" s="528"/>
      <c r="R331" s="507"/>
      <c r="S331" s="514"/>
      <c r="T331" s="873"/>
      <c r="U331" s="507"/>
      <c r="V331" s="514"/>
      <c r="W331" s="528"/>
      <c r="X331" s="507"/>
      <c r="Y331" s="514"/>
      <c r="Z331" s="528"/>
      <c r="AA331" s="507"/>
      <c r="AB331" s="514"/>
      <c r="AC331" s="528"/>
      <c r="AD331" s="507"/>
      <c r="AE331" s="514"/>
      <c r="AF331" s="528"/>
      <c r="AG331" s="507"/>
      <c r="AH331" s="514"/>
      <c r="AI331" s="528"/>
      <c r="AJ331" s="507"/>
      <c r="AK331" s="514"/>
      <c r="AL331" s="528"/>
      <c r="AM331" s="507"/>
      <c r="AN331" s="514"/>
      <c r="AO331" s="857"/>
      <c r="AP331" s="38"/>
      <c r="AQ331" s="38"/>
      <c r="AR331" s="38"/>
      <c r="AS331" s="38"/>
      <c r="AT331" s="38"/>
      <c r="AU331" s="38"/>
      <c r="AV331" s="38"/>
      <c r="AW331" s="38"/>
      <c r="AX331" s="38"/>
      <c r="AY331" s="38"/>
      <c r="AZ331" s="38"/>
      <c r="BA331" s="38"/>
      <c r="BB331" s="38"/>
      <c r="BC331" s="38"/>
      <c r="BD331" s="38"/>
      <c r="BE331" s="38"/>
      <c r="BF331" s="38"/>
      <c r="BG331" s="38"/>
      <c r="BH331" s="38"/>
      <c r="BI331" s="38"/>
    </row>
    <row r="332" spans="1:61" ht="15.75" customHeight="1">
      <c r="A332" s="36" t="str">
        <f t="shared" si="4"/>
        <v>Pièces[...]</v>
      </c>
      <c r="B332" s="41" t="s">
        <v>55</v>
      </c>
      <c r="C332" s="533"/>
      <c r="D332" s="534"/>
      <c r="E332" s="531"/>
      <c r="F332" s="533"/>
      <c r="G332" s="534"/>
      <c r="H332" s="531"/>
      <c r="I332" s="533"/>
      <c r="J332" s="534"/>
      <c r="K332" s="531"/>
      <c r="L332" s="533"/>
      <c r="M332" s="534"/>
      <c r="N332" s="531"/>
      <c r="O332" s="533"/>
      <c r="P332" s="534"/>
      <c r="Q332" s="531"/>
      <c r="R332" s="533"/>
      <c r="S332" s="534"/>
      <c r="T332" s="531"/>
      <c r="U332" s="533"/>
      <c r="V332" s="534"/>
      <c r="W332" s="531"/>
      <c r="X332" s="533"/>
      <c r="Y332" s="534"/>
      <c r="Z332" s="531"/>
      <c r="AA332" s="533"/>
      <c r="AB332" s="534"/>
      <c r="AC332" s="531"/>
      <c r="AD332" s="533"/>
      <c r="AE332" s="534"/>
      <c r="AF332" s="531"/>
      <c r="AG332" s="533"/>
      <c r="AH332" s="534"/>
      <c r="AI332" s="531"/>
      <c r="AJ332" s="533"/>
      <c r="AK332" s="534"/>
      <c r="AL332" s="531"/>
      <c r="AM332" s="533"/>
      <c r="AN332" s="534"/>
      <c r="AO332" s="880"/>
      <c r="AP332" s="38"/>
      <c r="AQ332" s="38"/>
      <c r="AR332" s="38"/>
      <c r="AS332" s="38"/>
      <c r="AT332" s="38"/>
      <c r="AU332" s="38"/>
      <c r="AV332" s="38"/>
      <c r="AW332" s="38"/>
      <c r="AX332" s="38"/>
      <c r="AY332" s="38"/>
      <c r="AZ332" s="38"/>
      <c r="BA332" s="38"/>
      <c r="BB332" s="38"/>
      <c r="BC332" s="38"/>
      <c r="BD332" s="38"/>
      <c r="BE332" s="38"/>
      <c r="BF332" s="38"/>
      <c r="BG332" s="38"/>
      <c r="BH332" s="38"/>
      <c r="BI332" s="38"/>
    </row>
    <row r="333" spans="1:61" ht="15.75" customHeight="1">
      <c r="A333" s="36" t="str">
        <f t="shared" si="4"/>
        <v>PiècesTOTAL PERSONNEL</v>
      </c>
      <c r="B333" s="50" t="s">
        <v>124</v>
      </c>
      <c r="C333" s="772"/>
      <c r="D333" s="773"/>
      <c r="E333" s="774"/>
      <c r="F333" s="772"/>
      <c r="G333" s="773"/>
      <c r="H333" s="774"/>
      <c r="I333" s="772"/>
      <c r="J333" s="773"/>
      <c r="K333" s="774"/>
      <c r="L333" s="772"/>
      <c r="M333" s="773"/>
      <c r="N333" s="774"/>
      <c r="O333" s="772"/>
      <c r="P333" s="773"/>
      <c r="Q333" s="774"/>
      <c r="R333" s="772"/>
      <c r="S333" s="773"/>
      <c r="T333" s="774"/>
      <c r="U333" s="772"/>
      <c r="V333" s="773"/>
      <c r="W333" s="859"/>
      <c r="X333" s="772"/>
      <c r="Y333" s="773"/>
      <c r="Z333" s="859"/>
      <c r="AA333" s="772"/>
      <c r="AB333" s="773"/>
      <c r="AC333" s="859"/>
      <c r="AD333" s="772"/>
      <c r="AE333" s="773"/>
      <c r="AF333" s="859"/>
      <c r="AG333" s="772"/>
      <c r="AH333" s="773"/>
      <c r="AI333" s="774"/>
      <c r="AJ333" s="772"/>
      <c r="AK333" s="773"/>
      <c r="AL333" s="774"/>
      <c r="AM333" s="772"/>
      <c r="AN333" s="773"/>
      <c r="AO333" s="774"/>
      <c r="AP333" s="38"/>
      <c r="AQ333" s="38"/>
      <c r="AR333" s="38"/>
      <c r="AS333" s="38"/>
      <c r="AT333" s="38"/>
      <c r="AU333" s="38"/>
      <c r="AV333" s="38"/>
      <c r="AW333" s="38"/>
      <c r="AX333" s="38"/>
      <c r="AY333" s="38"/>
      <c r="AZ333" s="38"/>
      <c r="BA333" s="38"/>
      <c r="BB333" s="38"/>
      <c r="BC333" s="38"/>
      <c r="BD333" s="38"/>
      <c r="BE333" s="38"/>
      <c r="BF333" s="38"/>
      <c r="BG333" s="38"/>
      <c r="BH333" s="38"/>
      <c r="BI333" s="38"/>
    </row>
    <row r="334" spans="1:61" ht="15.75" customHeight="1">
      <c r="A334" s="36" t="str">
        <f t="shared" si="4"/>
        <v>PiècesPublicité 2</v>
      </c>
      <c r="B334" s="60" t="s">
        <v>125</v>
      </c>
      <c r="C334" s="507"/>
      <c r="D334" s="514"/>
      <c r="E334" s="528"/>
      <c r="F334" s="507"/>
      <c r="G334" s="514"/>
      <c r="H334" s="528"/>
      <c r="I334" s="507"/>
      <c r="J334" s="514"/>
      <c r="K334" s="528"/>
      <c r="L334" s="507"/>
      <c r="M334" s="514"/>
      <c r="N334" s="528"/>
      <c r="O334" s="507"/>
      <c r="P334" s="514"/>
      <c r="Q334" s="528"/>
      <c r="R334" s="507"/>
      <c r="S334" s="514"/>
      <c r="T334" s="528"/>
      <c r="U334" s="507"/>
      <c r="V334" s="514"/>
      <c r="W334" s="528"/>
      <c r="X334" s="507"/>
      <c r="Y334" s="514"/>
      <c r="Z334" s="528"/>
      <c r="AA334" s="507"/>
      <c r="AB334" s="514"/>
      <c r="AC334" s="528"/>
      <c r="AD334" s="507"/>
      <c r="AE334" s="514"/>
      <c r="AF334" s="528"/>
      <c r="AG334" s="507"/>
      <c r="AH334" s="514"/>
      <c r="AI334" s="528"/>
      <c r="AJ334" s="507"/>
      <c r="AK334" s="514"/>
      <c r="AL334" s="528"/>
      <c r="AM334" s="507"/>
      <c r="AN334" s="514"/>
      <c r="AO334" s="857"/>
      <c r="AP334" s="38"/>
      <c r="AQ334" s="38"/>
      <c r="AR334" s="38"/>
      <c r="AS334" s="38"/>
      <c r="AT334" s="38"/>
      <c r="AU334" s="38"/>
      <c r="AV334" s="38"/>
      <c r="AW334" s="38"/>
      <c r="AX334" s="38"/>
      <c r="AY334" s="38"/>
      <c r="AZ334" s="38"/>
      <c r="BA334" s="38"/>
      <c r="BB334" s="38"/>
      <c r="BC334" s="38"/>
      <c r="BD334" s="38"/>
      <c r="BE334" s="38"/>
      <c r="BF334" s="38"/>
      <c r="BG334" s="38"/>
      <c r="BH334" s="38"/>
      <c r="BI334" s="38"/>
    </row>
    <row r="335" spans="1:61" ht="15.75" customHeight="1">
      <c r="A335" s="36" t="str">
        <f t="shared" si="4"/>
        <v>PiècesService gratuit 2</v>
      </c>
      <c r="B335" s="51" t="s">
        <v>126</v>
      </c>
      <c r="C335" s="507"/>
      <c r="D335" s="514"/>
      <c r="E335" s="528"/>
      <c r="F335" s="507"/>
      <c r="G335" s="514"/>
      <c r="H335" s="528"/>
      <c r="I335" s="507"/>
      <c r="J335" s="514"/>
      <c r="K335" s="528"/>
      <c r="L335" s="507"/>
      <c r="M335" s="514"/>
      <c r="N335" s="528"/>
      <c r="O335" s="507"/>
      <c r="P335" s="514"/>
      <c r="Q335" s="528"/>
      <c r="R335" s="507"/>
      <c r="S335" s="514"/>
      <c r="T335" s="528"/>
      <c r="U335" s="507"/>
      <c r="V335" s="514"/>
      <c r="W335" s="528"/>
      <c r="X335" s="507"/>
      <c r="Y335" s="514"/>
      <c r="Z335" s="528"/>
      <c r="AA335" s="507"/>
      <c r="AB335" s="514"/>
      <c r="AC335" s="528"/>
      <c r="AD335" s="507"/>
      <c r="AE335" s="514"/>
      <c r="AF335" s="528"/>
      <c r="AG335" s="507"/>
      <c r="AH335" s="514"/>
      <c r="AI335" s="528"/>
      <c r="AJ335" s="507"/>
      <c r="AK335" s="514"/>
      <c r="AL335" s="528"/>
      <c r="AM335" s="507"/>
      <c r="AN335" s="514"/>
      <c r="AO335" s="857"/>
      <c r="AP335" s="38"/>
      <c r="AQ335" s="38"/>
      <c r="AR335" s="38"/>
      <c r="AS335" s="38"/>
      <c r="AT335" s="38"/>
      <c r="AU335" s="38"/>
      <c r="AV335" s="38"/>
      <c r="AW335" s="38"/>
      <c r="AX335" s="38"/>
      <c r="AY335" s="38"/>
      <c r="AZ335" s="38"/>
      <c r="BA335" s="38"/>
      <c r="BB335" s="38"/>
      <c r="BC335" s="38"/>
      <c r="BD335" s="38"/>
      <c r="BE335" s="38"/>
      <c r="BF335" s="38"/>
      <c r="BG335" s="38"/>
      <c r="BH335" s="38"/>
      <c r="BI335" s="38"/>
    </row>
    <row r="336" spans="1:61" ht="15.75" customHeight="1">
      <c r="A336" s="36" t="str">
        <f t="shared" si="4"/>
        <v>PiècesFrais véhicules de cie</v>
      </c>
      <c r="B336" s="52" t="s">
        <v>127</v>
      </c>
      <c r="C336" s="533"/>
      <c r="D336" s="534"/>
      <c r="E336" s="532"/>
      <c r="F336" s="533"/>
      <c r="G336" s="534"/>
      <c r="H336" s="532"/>
      <c r="I336" s="533"/>
      <c r="J336" s="534"/>
      <c r="K336" s="532"/>
      <c r="L336" s="533"/>
      <c r="M336" s="534"/>
      <c r="N336" s="532"/>
      <c r="O336" s="533"/>
      <c r="P336" s="534"/>
      <c r="Q336" s="532"/>
      <c r="R336" s="533"/>
      <c r="S336" s="534"/>
      <c r="T336" s="532"/>
      <c r="U336" s="533"/>
      <c r="V336" s="534"/>
      <c r="W336" s="532"/>
      <c r="X336" s="533"/>
      <c r="Y336" s="534"/>
      <c r="Z336" s="532"/>
      <c r="AA336" s="533"/>
      <c r="AB336" s="534"/>
      <c r="AC336" s="532"/>
      <c r="AD336" s="533"/>
      <c r="AE336" s="534"/>
      <c r="AF336" s="532"/>
      <c r="AG336" s="533"/>
      <c r="AH336" s="534"/>
      <c r="AI336" s="532"/>
      <c r="AJ336" s="533"/>
      <c r="AK336" s="534"/>
      <c r="AL336" s="532"/>
      <c r="AM336" s="533"/>
      <c r="AN336" s="534"/>
      <c r="AO336" s="858"/>
      <c r="AP336" s="38"/>
      <c r="AQ336" s="38"/>
      <c r="AR336" s="38"/>
      <c r="AS336" s="38"/>
      <c r="AT336" s="38"/>
      <c r="AU336" s="38"/>
      <c r="AV336" s="38"/>
      <c r="AW336" s="38"/>
      <c r="AX336" s="38"/>
      <c r="AY336" s="38"/>
      <c r="AZ336" s="38"/>
      <c r="BA336" s="38"/>
      <c r="BB336" s="38"/>
      <c r="BC336" s="38"/>
      <c r="BD336" s="38"/>
      <c r="BE336" s="38"/>
      <c r="BF336" s="38"/>
      <c r="BG336" s="38"/>
      <c r="BH336" s="38"/>
      <c r="BI336" s="38"/>
    </row>
    <row r="337" spans="1:61" ht="15.75" customHeight="1">
      <c r="A337" s="36" t="str">
        <f t="shared" si="4"/>
        <v>PiècesInformatique</v>
      </c>
      <c r="B337" s="51" t="s">
        <v>128</v>
      </c>
      <c r="C337" s="507"/>
      <c r="D337" s="514"/>
      <c r="E337" s="528"/>
      <c r="F337" s="507"/>
      <c r="G337" s="514"/>
      <c r="H337" s="528"/>
      <c r="I337" s="507"/>
      <c r="J337" s="514"/>
      <c r="K337" s="528"/>
      <c r="L337" s="507"/>
      <c r="M337" s="514"/>
      <c r="N337" s="528"/>
      <c r="O337" s="507"/>
      <c r="P337" s="514"/>
      <c r="Q337" s="528"/>
      <c r="R337" s="507"/>
      <c r="S337" s="514"/>
      <c r="T337" s="528"/>
      <c r="U337" s="507"/>
      <c r="V337" s="514"/>
      <c r="W337" s="528"/>
      <c r="X337" s="507"/>
      <c r="Y337" s="514"/>
      <c r="Z337" s="528"/>
      <c r="AA337" s="507"/>
      <c r="AB337" s="514"/>
      <c r="AC337" s="528"/>
      <c r="AD337" s="507"/>
      <c r="AE337" s="514"/>
      <c r="AF337" s="528"/>
      <c r="AG337" s="507"/>
      <c r="AH337" s="514"/>
      <c r="AI337" s="528"/>
      <c r="AJ337" s="507"/>
      <c r="AK337" s="514"/>
      <c r="AL337" s="528"/>
      <c r="AM337" s="507"/>
      <c r="AN337" s="514"/>
      <c r="AO337" s="857"/>
      <c r="AP337" s="38"/>
      <c r="AQ337" s="38"/>
      <c r="AR337" s="38"/>
      <c r="AS337" s="38"/>
      <c r="AT337" s="38"/>
      <c r="AU337" s="38"/>
      <c r="AV337" s="38"/>
      <c r="AW337" s="38"/>
      <c r="AX337" s="38"/>
      <c r="AY337" s="38"/>
      <c r="AZ337" s="38"/>
      <c r="BA337" s="38"/>
      <c r="BB337" s="38"/>
      <c r="BC337" s="38"/>
      <c r="BD337" s="38"/>
      <c r="BE337" s="38"/>
      <c r="BF337" s="38"/>
      <c r="BG337" s="38"/>
      <c r="BH337" s="38"/>
      <c r="BI337" s="38"/>
    </row>
    <row r="338" spans="1:61" ht="15.75" customHeight="1">
      <c r="A338" s="36" t="str">
        <f t="shared" si="4"/>
        <v>PiècesFrais de déplacement</v>
      </c>
      <c r="B338" s="51" t="s">
        <v>129</v>
      </c>
      <c r="C338" s="507"/>
      <c r="D338" s="514"/>
      <c r="E338" s="528"/>
      <c r="F338" s="507"/>
      <c r="G338" s="514"/>
      <c r="H338" s="528"/>
      <c r="I338" s="507"/>
      <c r="J338" s="514"/>
      <c r="K338" s="528"/>
      <c r="L338" s="507"/>
      <c r="M338" s="514"/>
      <c r="N338" s="528"/>
      <c r="O338" s="507"/>
      <c r="P338" s="514"/>
      <c r="Q338" s="528"/>
      <c r="R338" s="507"/>
      <c r="S338" s="514"/>
      <c r="T338" s="528"/>
      <c r="U338" s="507"/>
      <c r="V338" s="514"/>
      <c r="W338" s="528"/>
      <c r="X338" s="507"/>
      <c r="Y338" s="514"/>
      <c r="Z338" s="528"/>
      <c r="AA338" s="507"/>
      <c r="AB338" s="514"/>
      <c r="AC338" s="528"/>
      <c r="AD338" s="507"/>
      <c r="AE338" s="514"/>
      <c r="AF338" s="528"/>
      <c r="AG338" s="507"/>
      <c r="AH338" s="514"/>
      <c r="AI338" s="528"/>
      <c r="AJ338" s="507"/>
      <c r="AK338" s="514"/>
      <c r="AL338" s="528"/>
      <c r="AM338" s="507"/>
      <c r="AN338" s="514"/>
      <c r="AO338" s="857"/>
      <c r="AP338" s="38"/>
      <c r="AQ338" s="38"/>
      <c r="AR338" s="38"/>
      <c r="AS338" s="38"/>
      <c r="AT338" s="38"/>
      <c r="AU338" s="38"/>
      <c r="AV338" s="38"/>
      <c r="AW338" s="38"/>
      <c r="AX338" s="38"/>
      <c r="AY338" s="38"/>
      <c r="AZ338" s="38"/>
      <c r="BA338" s="38"/>
      <c r="BB338" s="38"/>
      <c r="BC338" s="38"/>
      <c r="BD338" s="38"/>
      <c r="BE338" s="38"/>
      <c r="BF338" s="38"/>
      <c r="BG338" s="38"/>
      <c r="BH338" s="38"/>
      <c r="BI338" s="38"/>
    </row>
    <row r="339" spans="1:61" ht="15.75" customHeight="1">
      <c r="A339" s="36" t="str">
        <f t="shared" si="4"/>
        <v>PiècesServices extérieurs</v>
      </c>
      <c r="B339" s="51" t="s">
        <v>130</v>
      </c>
      <c r="C339" s="533"/>
      <c r="D339" s="534"/>
      <c r="E339" s="532"/>
      <c r="F339" s="533"/>
      <c r="G339" s="534"/>
      <c r="H339" s="532"/>
      <c r="I339" s="533"/>
      <c r="J339" s="534"/>
      <c r="K339" s="532"/>
      <c r="L339" s="533"/>
      <c r="M339" s="534"/>
      <c r="N339" s="532"/>
      <c r="O339" s="533"/>
      <c r="P339" s="534"/>
      <c r="Q339" s="532"/>
      <c r="R339" s="533"/>
      <c r="S339" s="534"/>
      <c r="T339" s="532"/>
      <c r="U339" s="533"/>
      <c r="V339" s="534"/>
      <c r="W339" s="532"/>
      <c r="X339" s="533"/>
      <c r="Y339" s="534"/>
      <c r="Z339" s="532"/>
      <c r="AA339" s="533"/>
      <c r="AB339" s="534"/>
      <c r="AC339" s="532"/>
      <c r="AD339" s="533"/>
      <c r="AE339" s="534"/>
      <c r="AF339" s="532"/>
      <c r="AG339" s="533"/>
      <c r="AH339" s="534"/>
      <c r="AI339" s="532"/>
      <c r="AJ339" s="533"/>
      <c r="AK339" s="534"/>
      <c r="AL339" s="532"/>
      <c r="AM339" s="533"/>
      <c r="AN339" s="534"/>
      <c r="AO339" s="858"/>
      <c r="AP339" s="38"/>
      <c r="AQ339" s="38"/>
      <c r="AR339" s="38"/>
      <c r="AS339" s="38"/>
      <c r="AT339" s="38"/>
      <c r="AU339" s="38"/>
      <c r="AV339" s="38"/>
      <c r="AW339" s="38"/>
      <c r="AX339" s="38"/>
      <c r="AY339" s="38"/>
      <c r="AZ339" s="38"/>
      <c r="BA339" s="38"/>
      <c r="BB339" s="38"/>
      <c r="BC339" s="38"/>
      <c r="BD339" s="38"/>
      <c r="BE339" s="38"/>
      <c r="BF339" s="38"/>
      <c r="BG339" s="38"/>
      <c r="BH339" s="38"/>
      <c r="BI339" s="38"/>
    </row>
    <row r="340" spans="1:61" ht="15.75" customHeight="1">
      <c r="A340" s="36" t="str">
        <f t="shared" si="4"/>
        <v>PiècesFournitures d'atelier</v>
      </c>
      <c r="B340" s="51" t="s">
        <v>483</v>
      </c>
      <c r="C340" s="507"/>
      <c r="D340" s="514"/>
      <c r="E340" s="528"/>
      <c r="F340" s="507"/>
      <c r="G340" s="514"/>
      <c r="H340" s="528"/>
      <c r="I340" s="507"/>
      <c r="J340" s="514"/>
      <c r="K340" s="528"/>
      <c r="L340" s="507"/>
      <c r="M340" s="514"/>
      <c r="N340" s="528"/>
      <c r="O340" s="507"/>
      <c r="P340" s="514"/>
      <c r="Q340" s="528"/>
      <c r="R340" s="507"/>
      <c r="S340" s="514"/>
      <c r="T340" s="528"/>
      <c r="U340" s="507"/>
      <c r="V340" s="514"/>
      <c r="W340" s="528"/>
      <c r="X340" s="507"/>
      <c r="Y340" s="514"/>
      <c r="Z340" s="528"/>
      <c r="AA340" s="507"/>
      <c r="AB340" s="514"/>
      <c r="AC340" s="528"/>
      <c r="AD340" s="507"/>
      <c r="AE340" s="514"/>
      <c r="AF340" s="528"/>
      <c r="AG340" s="507"/>
      <c r="AH340" s="514"/>
      <c r="AI340" s="528"/>
      <c r="AJ340" s="507"/>
      <c r="AK340" s="514"/>
      <c r="AL340" s="528"/>
      <c r="AM340" s="507"/>
      <c r="AN340" s="514"/>
      <c r="AO340" s="857"/>
      <c r="AP340" s="38"/>
      <c r="AQ340" s="38"/>
      <c r="AR340" s="38"/>
      <c r="AS340" s="38"/>
      <c r="AT340" s="38"/>
      <c r="AU340" s="38"/>
      <c r="AV340" s="38"/>
      <c r="AW340" s="38"/>
      <c r="AX340" s="38"/>
      <c r="AY340" s="38"/>
      <c r="AZ340" s="38"/>
      <c r="BA340" s="38"/>
      <c r="BB340" s="38"/>
      <c r="BC340" s="38"/>
      <c r="BD340" s="38"/>
      <c r="BE340" s="38"/>
      <c r="BF340" s="38"/>
      <c r="BG340" s="38"/>
      <c r="BH340" s="38"/>
      <c r="BI340" s="38"/>
    </row>
    <row r="341" spans="1:61" ht="15.75" customHeight="1">
      <c r="A341" s="36" t="str">
        <f t="shared" si="4"/>
        <v>PiècesFournitures autres</v>
      </c>
      <c r="B341" s="60" t="s">
        <v>131</v>
      </c>
      <c r="C341" s="507"/>
      <c r="D341" s="514"/>
      <c r="E341" s="528"/>
      <c r="F341" s="507"/>
      <c r="G341" s="514"/>
      <c r="H341" s="528"/>
      <c r="I341" s="507"/>
      <c r="J341" s="514"/>
      <c r="K341" s="528"/>
      <c r="L341" s="507"/>
      <c r="M341" s="514"/>
      <c r="N341" s="528"/>
      <c r="O341" s="507"/>
      <c r="P341" s="514"/>
      <c r="Q341" s="528"/>
      <c r="R341" s="507"/>
      <c r="S341" s="514"/>
      <c r="T341" s="528"/>
      <c r="U341" s="507"/>
      <c r="V341" s="514"/>
      <c r="W341" s="528"/>
      <c r="X341" s="507"/>
      <c r="Y341" s="514"/>
      <c r="Z341" s="528"/>
      <c r="AA341" s="507"/>
      <c r="AB341" s="514"/>
      <c r="AC341" s="528"/>
      <c r="AD341" s="507"/>
      <c r="AE341" s="514"/>
      <c r="AF341" s="528"/>
      <c r="AG341" s="507"/>
      <c r="AH341" s="514"/>
      <c r="AI341" s="528"/>
      <c r="AJ341" s="507"/>
      <c r="AK341" s="514"/>
      <c r="AL341" s="528"/>
      <c r="AM341" s="507"/>
      <c r="AN341" s="514"/>
      <c r="AO341" s="857"/>
      <c r="AP341" s="38"/>
      <c r="AQ341" s="38"/>
      <c r="AR341" s="38"/>
      <c r="AS341" s="38"/>
      <c r="AT341" s="38"/>
      <c r="AU341" s="38"/>
      <c r="AV341" s="38"/>
      <c r="AW341" s="38"/>
      <c r="AX341" s="38"/>
      <c r="AY341" s="38"/>
      <c r="AZ341" s="38"/>
      <c r="BA341" s="38"/>
      <c r="BB341" s="38"/>
      <c r="BC341" s="38"/>
      <c r="BD341" s="38"/>
      <c r="BE341" s="38"/>
      <c r="BF341" s="38"/>
      <c r="BG341" s="38"/>
      <c r="BH341" s="38"/>
      <c r="BI341" s="38"/>
    </row>
    <row r="342" spans="1:61" ht="15.75" customHeight="1">
      <c r="A342" s="36" t="str">
        <f t="shared" si="4"/>
        <v>PiècesUniformes</v>
      </c>
      <c r="B342" s="51" t="s">
        <v>132</v>
      </c>
      <c r="C342" s="507"/>
      <c r="D342" s="514"/>
      <c r="E342" s="528"/>
      <c r="F342" s="507"/>
      <c r="G342" s="514"/>
      <c r="H342" s="528"/>
      <c r="I342" s="507"/>
      <c r="J342" s="514"/>
      <c r="K342" s="528"/>
      <c r="L342" s="507"/>
      <c r="M342" s="514"/>
      <c r="N342" s="528"/>
      <c r="O342" s="507"/>
      <c r="P342" s="514"/>
      <c r="Q342" s="528"/>
      <c r="R342" s="507"/>
      <c r="S342" s="514"/>
      <c r="T342" s="528"/>
      <c r="U342" s="507"/>
      <c r="V342" s="514"/>
      <c r="W342" s="528"/>
      <c r="X342" s="507"/>
      <c r="Y342" s="514"/>
      <c r="Z342" s="528"/>
      <c r="AA342" s="507"/>
      <c r="AB342" s="514"/>
      <c r="AC342" s="528"/>
      <c r="AD342" s="507"/>
      <c r="AE342" s="514"/>
      <c r="AF342" s="528"/>
      <c r="AG342" s="507"/>
      <c r="AH342" s="514"/>
      <c r="AI342" s="528"/>
      <c r="AJ342" s="507"/>
      <c r="AK342" s="514"/>
      <c r="AL342" s="528"/>
      <c r="AM342" s="507"/>
      <c r="AN342" s="514"/>
      <c r="AO342" s="857"/>
      <c r="AP342" s="38"/>
      <c r="AQ342" s="38"/>
      <c r="AR342" s="38"/>
      <c r="AS342" s="38"/>
      <c r="AT342" s="38"/>
      <c r="AU342" s="38"/>
      <c r="AV342" s="38"/>
      <c r="AW342" s="38"/>
      <c r="AX342" s="38"/>
      <c r="AY342" s="38"/>
      <c r="AZ342" s="38"/>
      <c r="BA342" s="38"/>
      <c r="BB342" s="38"/>
      <c r="BC342" s="38"/>
      <c r="BD342" s="38"/>
      <c r="BE342" s="38"/>
      <c r="BF342" s="38"/>
      <c r="BG342" s="38"/>
      <c r="BH342" s="38"/>
      <c r="BI342" s="38"/>
    </row>
    <row r="343" spans="1:61" ht="15.75" customHeight="1">
      <c r="A343" s="36" t="str">
        <f t="shared" si="4"/>
        <v>PiècesPapeterie</v>
      </c>
      <c r="B343" s="51" t="s">
        <v>133</v>
      </c>
      <c r="C343" s="507"/>
      <c r="D343" s="514"/>
      <c r="E343" s="528"/>
      <c r="F343" s="507"/>
      <c r="G343" s="514"/>
      <c r="H343" s="528"/>
      <c r="I343" s="507"/>
      <c r="J343" s="514"/>
      <c r="K343" s="528"/>
      <c r="L343" s="507"/>
      <c r="M343" s="514"/>
      <c r="N343" s="528"/>
      <c r="O343" s="507"/>
      <c r="P343" s="514"/>
      <c r="Q343" s="528"/>
      <c r="R343" s="507"/>
      <c r="S343" s="514"/>
      <c r="T343" s="528"/>
      <c r="U343" s="507"/>
      <c r="V343" s="514"/>
      <c r="W343" s="528"/>
      <c r="X343" s="507"/>
      <c r="Y343" s="514"/>
      <c r="Z343" s="528"/>
      <c r="AA343" s="507"/>
      <c r="AB343" s="514"/>
      <c r="AC343" s="528"/>
      <c r="AD343" s="507"/>
      <c r="AE343" s="514"/>
      <c r="AF343" s="528"/>
      <c r="AG343" s="507"/>
      <c r="AH343" s="514"/>
      <c r="AI343" s="528"/>
      <c r="AJ343" s="507"/>
      <c r="AK343" s="514"/>
      <c r="AL343" s="528"/>
      <c r="AM343" s="507"/>
      <c r="AN343" s="514"/>
      <c r="AO343" s="857"/>
      <c r="AP343" s="38"/>
      <c r="AQ343" s="38"/>
      <c r="AR343" s="38"/>
      <c r="AS343" s="38"/>
      <c r="AT343" s="38"/>
      <c r="AU343" s="38"/>
      <c r="AV343" s="38"/>
      <c r="AW343" s="38"/>
      <c r="AX343" s="38"/>
      <c r="AY343" s="38"/>
      <c r="AZ343" s="38"/>
      <c r="BA343" s="38"/>
      <c r="BB343" s="38"/>
      <c r="BC343" s="38"/>
      <c r="BD343" s="38"/>
      <c r="BE343" s="38"/>
      <c r="BF343" s="38"/>
      <c r="BG343" s="38"/>
      <c r="BH343" s="38"/>
      <c r="BI343" s="38"/>
    </row>
    <row r="344" spans="1:61" ht="15.75" customHeight="1">
      <c r="A344" s="36" t="str">
        <f t="shared" si="4"/>
        <v>PiècesTéléphone</v>
      </c>
      <c r="B344" s="51" t="s">
        <v>134</v>
      </c>
      <c r="C344" s="507"/>
      <c r="D344" s="514"/>
      <c r="E344" s="528"/>
      <c r="F344" s="507"/>
      <c r="G344" s="514"/>
      <c r="H344" s="528"/>
      <c r="I344" s="507"/>
      <c r="J344" s="514"/>
      <c r="K344" s="528"/>
      <c r="L344" s="507"/>
      <c r="M344" s="514"/>
      <c r="N344" s="528"/>
      <c r="O344" s="507"/>
      <c r="P344" s="514"/>
      <c r="Q344" s="528"/>
      <c r="R344" s="507"/>
      <c r="S344" s="514"/>
      <c r="T344" s="528"/>
      <c r="U344" s="507"/>
      <c r="V344" s="514"/>
      <c r="W344" s="528"/>
      <c r="X344" s="507"/>
      <c r="Y344" s="514"/>
      <c r="Z344" s="528"/>
      <c r="AA344" s="507"/>
      <c r="AB344" s="514"/>
      <c r="AC344" s="528"/>
      <c r="AD344" s="507"/>
      <c r="AE344" s="514"/>
      <c r="AF344" s="528"/>
      <c r="AG344" s="507"/>
      <c r="AH344" s="514"/>
      <c r="AI344" s="528"/>
      <c r="AJ344" s="507"/>
      <c r="AK344" s="514"/>
      <c r="AL344" s="528"/>
      <c r="AM344" s="507"/>
      <c r="AN344" s="514"/>
      <c r="AO344" s="857"/>
      <c r="AP344" s="38"/>
      <c r="AQ344" s="38"/>
      <c r="AR344" s="38"/>
      <c r="AS344" s="38"/>
      <c r="AT344" s="38"/>
      <c r="AU344" s="38"/>
      <c r="AV344" s="38"/>
      <c r="AW344" s="38"/>
      <c r="AX344" s="38"/>
      <c r="AY344" s="38"/>
      <c r="AZ344" s="38"/>
      <c r="BA344" s="38"/>
      <c r="BB344" s="38"/>
      <c r="BC344" s="38"/>
      <c r="BD344" s="38"/>
      <c r="BE344" s="38"/>
      <c r="BF344" s="38"/>
      <c r="BG344" s="38"/>
      <c r="BH344" s="38"/>
      <c r="BI344" s="38"/>
    </row>
    <row r="345" spans="1:61" ht="15.75" customHeight="1">
      <c r="A345" s="36" t="str">
        <f t="shared" si="4"/>
        <v>PiècesFrais postaux</v>
      </c>
      <c r="B345" s="51" t="s">
        <v>135</v>
      </c>
      <c r="C345" s="507"/>
      <c r="D345" s="514"/>
      <c r="E345" s="528"/>
      <c r="F345" s="507"/>
      <c r="G345" s="514"/>
      <c r="H345" s="528"/>
      <c r="I345" s="507"/>
      <c r="J345" s="514"/>
      <c r="K345" s="528"/>
      <c r="L345" s="507"/>
      <c r="M345" s="514"/>
      <c r="N345" s="528"/>
      <c r="O345" s="507"/>
      <c r="P345" s="514"/>
      <c r="Q345" s="528"/>
      <c r="R345" s="507"/>
      <c r="S345" s="514"/>
      <c r="T345" s="528"/>
      <c r="U345" s="507"/>
      <c r="V345" s="514"/>
      <c r="W345" s="528"/>
      <c r="X345" s="507"/>
      <c r="Y345" s="514"/>
      <c r="Z345" s="528"/>
      <c r="AA345" s="507"/>
      <c r="AB345" s="514"/>
      <c r="AC345" s="528"/>
      <c r="AD345" s="507"/>
      <c r="AE345" s="514"/>
      <c r="AF345" s="528"/>
      <c r="AG345" s="507"/>
      <c r="AH345" s="514"/>
      <c r="AI345" s="528"/>
      <c r="AJ345" s="507"/>
      <c r="AK345" s="514"/>
      <c r="AL345" s="528"/>
      <c r="AM345" s="507"/>
      <c r="AN345" s="514"/>
      <c r="AO345" s="857"/>
      <c r="AP345" s="38"/>
      <c r="AQ345" s="38"/>
      <c r="AR345" s="38"/>
      <c r="AS345" s="38"/>
      <c r="AT345" s="38"/>
      <c r="AU345" s="38"/>
      <c r="AV345" s="38"/>
      <c r="AW345" s="38"/>
      <c r="AX345" s="38"/>
      <c r="AY345" s="38"/>
      <c r="AZ345" s="38"/>
      <c r="BA345" s="38"/>
      <c r="BB345" s="38"/>
      <c r="BC345" s="38"/>
      <c r="BD345" s="38"/>
      <c r="BE345" s="38"/>
      <c r="BF345" s="38"/>
      <c r="BG345" s="38"/>
      <c r="BH345" s="38"/>
      <c r="BI345" s="38"/>
    </row>
    <row r="346" spans="1:61" ht="15.75" customHeight="1">
      <c r="A346" s="36" t="str">
        <f t="shared" si="4"/>
        <v>PiècesDivers</v>
      </c>
      <c r="B346" s="51" t="s">
        <v>136</v>
      </c>
      <c r="C346" s="507"/>
      <c r="D346" s="514"/>
      <c r="E346" s="528"/>
      <c r="F346" s="507"/>
      <c r="G346" s="514"/>
      <c r="H346" s="528"/>
      <c r="I346" s="507"/>
      <c r="J346" s="514"/>
      <c r="K346" s="528"/>
      <c r="L346" s="507"/>
      <c r="M346" s="514"/>
      <c r="N346" s="528"/>
      <c r="O346" s="507"/>
      <c r="P346" s="514"/>
      <c r="Q346" s="528"/>
      <c r="R346" s="507"/>
      <c r="S346" s="514"/>
      <c r="T346" s="528"/>
      <c r="U346" s="507"/>
      <c r="V346" s="514"/>
      <c r="W346" s="528"/>
      <c r="X346" s="507"/>
      <c r="Y346" s="514"/>
      <c r="Z346" s="528"/>
      <c r="AA346" s="507"/>
      <c r="AB346" s="514"/>
      <c r="AC346" s="528"/>
      <c r="AD346" s="507"/>
      <c r="AE346" s="514"/>
      <c r="AF346" s="528"/>
      <c r="AG346" s="507"/>
      <c r="AH346" s="514"/>
      <c r="AI346" s="528"/>
      <c r="AJ346" s="507"/>
      <c r="AK346" s="514"/>
      <c r="AL346" s="528"/>
      <c r="AM346" s="507"/>
      <c r="AN346" s="514"/>
      <c r="AO346" s="857"/>
      <c r="AP346" s="38"/>
      <c r="AQ346" s="38"/>
      <c r="AR346" s="38"/>
      <c r="AS346" s="38"/>
      <c r="AT346" s="38"/>
      <c r="AU346" s="38"/>
      <c r="AV346" s="38"/>
      <c r="AW346" s="38"/>
      <c r="AX346" s="38"/>
      <c r="AY346" s="38"/>
      <c r="AZ346" s="38"/>
      <c r="BA346" s="38"/>
      <c r="BB346" s="38"/>
      <c r="BC346" s="38"/>
      <c r="BD346" s="38"/>
      <c r="BE346" s="38"/>
      <c r="BF346" s="38"/>
      <c r="BG346" s="38"/>
      <c r="BH346" s="38"/>
      <c r="BI346" s="38"/>
    </row>
    <row r="347" spans="1:61" ht="15.75" customHeight="1">
      <c r="A347" s="36" t="str">
        <f t="shared" si="4"/>
        <v>PiècesFormation</v>
      </c>
      <c r="B347" s="51" t="s">
        <v>137</v>
      </c>
      <c r="C347" s="507"/>
      <c r="D347" s="514"/>
      <c r="E347" s="528"/>
      <c r="F347" s="507"/>
      <c r="G347" s="514"/>
      <c r="H347" s="528"/>
      <c r="I347" s="507"/>
      <c r="J347" s="514"/>
      <c r="K347" s="528"/>
      <c r="L347" s="507"/>
      <c r="M347" s="514"/>
      <c r="N347" s="528"/>
      <c r="O347" s="507"/>
      <c r="P347" s="514"/>
      <c r="Q347" s="528"/>
      <c r="R347" s="507"/>
      <c r="S347" s="514"/>
      <c r="T347" s="528"/>
      <c r="U347" s="507"/>
      <c r="V347" s="514"/>
      <c r="W347" s="528"/>
      <c r="X347" s="507"/>
      <c r="Y347" s="514"/>
      <c r="Z347" s="528"/>
      <c r="AA347" s="507"/>
      <c r="AB347" s="514"/>
      <c r="AC347" s="528"/>
      <c r="AD347" s="507"/>
      <c r="AE347" s="514"/>
      <c r="AF347" s="528"/>
      <c r="AG347" s="507"/>
      <c r="AH347" s="514"/>
      <c r="AI347" s="528"/>
      <c r="AJ347" s="507"/>
      <c r="AK347" s="514"/>
      <c r="AL347" s="528"/>
      <c r="AM347" s="507"/>
      <c r="AN347" s="514"/>
      <c r="AO347" s="857"/>
      <c r="AP347" s="35"/>
      <c r="AQ347" s="35"/>
      <c r="AR347" s="35"/>
      <c r="AS347" s="35"/>
      <c r="AT347" s="35"/>
      <c r="AU347" s="35"/>
      <c r="AV347" s="35"/>
      <c r="AW347" s="35"/>
      <c r="AX347" s="35"/>
      <c r="AY347" s="35"/>
      <c r="AZ347" s="35"/>
      <c r="BA347" s="35"/>
      <c r="BB347" s="35"/>
      <c r="BC347" s="35"/>
      <c r="BD347" s="35"/>
      <c r="BE347" s="35"/>
      <c r="BF347" s="35"/>
      <c r="BG347" s="35"/>
      <c r="BH347" s="35"/>
      <c r="BI347" s="35"/>
    </row>
    <row r="348" spans="1:61" ht="15.75" customHeight="1">
      <c r="A348" s="36" t="str">
        <f t="shared" si="4"/>
        <v>PiècesFrais bancaires</v>
      </c>
      <c r="B348" s="51" t="s">
        <v>138</v>
      </c>
      <c r="C348" s="507"/>
      <c r="D348" s="514"/>
      <c r="E348" s="528"/>
      <c r="F348" s="507"/>
      <c r="G348" s="514"/>
      <c r="H348" s="528"/>
      <c r="I348" s="507"/>
      <c r="J348" s="514"/>
      <c r="K348" s="528"/>
      <c r="L348" s="507"/>
      <c r="M348" s="514"/>
      <c r="N348" s="528"/>
      <c r="O348" s="507"/>
      <c r="P348" s="514"/>
      <c r="Q348" s="528"/>
      <c r="R348" s="507"/>
      <c r="S348" s="514"/>
      <c r="T348" s="528"/>
      <c r="U348" s="507"/>
      <c r="V348" s="514"/>
      <c r="W348" s="528"/>
      <c r="X348" s="507"/>
      <c r="Y348" s="514"/>
      <c r="Z348" s="528"/>
      <c r="AA348" s="507"/>
      <c r="AB348" s="514"/>
      <c r="AC348" s="528"/>
      <c r="AD348" s="507"/>
      <c r="AE348" s="514"/>
      <c r="AF348" s="528"/>
      <c r="AG348" s="507"/>
      <c r="AH348" s="514"/>
      <c r="AI348" s="528"/>
      <c r="AJ348" s="507"/>
      <c r="AK348" s="514"/>
      <c r="AL348" s="528"/>
      <c r="AM348" s="507"/>
      <c r="AN348" s="514"/>
      <c r="AO348" s="857"/>
      <c r="AP348" s="35"/>
      <c r="AQ348" s="35"/>
      <c r="AR348" s="35"/>
      <c r="AS348" s="35"/>
      <c r="AT348" s="35"/>
      <c r="AU348" s="35"/>
      <c r="AV348" s="35"/>
      <c r="AW348" s="35"/>
      <c r="AX348" s="35"/>
      <c r="AY348" s="35"/>
      <c r="AZ348" s="35"/>
      <c r="BA348" s="35"/>
      <c r="BB348" s="35"/>
      <c r="BC348" s="35"/>
      <c r="BD348" s="35"/>
      <c r="BE348" s="35"/>
      <c r="BF348" s="35"/>
      <c r="BG348" s="35"/>
      <c r="BH348" s="35"/>
      <c r="BI348" s="35"/>
    </row>
    <row r="349" spans="1:61" ht="15.75" customHeight="1">
      <c r="A349" s="36" t="str">
        <f t="shared" si="4"/>
        <v>Pièces[...]</v>
      </c>
      <c r="B349" s="51" t="s">
        <v>55</v>
      </c>
      <c r="C349" s="507"/>
      <c r="D349" s="514"/>
      <c r="E349" s="515"/>
      <c r="F349" s="507"/>
      <c r="G349" s="514"/>
      <c r="H349" s="515"/>
      <c r="I349" s="507"/>
      <c r="J349" s="514"/>
      <c r="K349" s="515"/>
      <c r="L349" s="507"/>
      <c r="M349" s="514"/>
      <c r="N349" s="515"/>
      <c r="O349" s="507"/>
      <c r="P349" s="514"/>
      <c r="Q349" s="515"/>
      <c r="R349" s="507"/>
      <c r="S349" s="514"/>
      <c r="T349" s="515"/>
      <c r="U349" s="507"/>
      <c r="V349" s="514"/>
      <c r="W349" s="515"/>
      <c r="X349" s="507"/>
      <c r="Y349" s="514"/>
      <c r="Z349" s="515"/>
      <c r="AA349" s="507"/>
      <c r="AB349" s="514"/>
      <c r="AC349" s="515"/>
      <c r="AD349" s="507"/>
      <c r="AE349" s="514"/>
      <c r="AF349" s="515"/>
      <c r="AG349" s="507"/>
      <c r="AH349" s="514"/>
      <c r="AI349" s="515"/>
      <c r="AJ349" s="507"/>
      <c r="AK349" s="514"/>
      <c r="AL349" s="515"/>
      <c r="AM349" s="507"/>
      <c r="AN349" s="514"/>
      <c r="AO349" s="515"/>
      <c r="AP349" s="35"/>
      <c r="AQ349" s="35"/>
      <c r="AR349" s="35"/>
      <c r="AS349" s="35"/>
      <c r="AT349" s="35"/>
      <c r="AU349" s="35"/>
      <c r="AV349" s="35"/>
      <c r="AW349" s="35"/>
      <c r="AX349" s="35"/>
      <c r="AY349" s="35"/>
      <c r="AZ349" s="35"/>
      <c r="BA349" s="35"/>
      <c r="BB349" s="35"/>
      <c r="BC349" s="35"/>
      <c r="BD349" s="35"/>
      <c r="BE349" s="35"/>
      <c r="BF349" s="35"/>
      <c r="BG349" s="35"/>
      <c r="BH349" s="35"/>
      <c r="BI349" s="35"/>
    </row>
    <row r="350" spans="1:61" ht="15.75" customHeight="1">
      <c r="A350" s="36" t="str">
        <f t="shared" si="4"/>
        <v>Pièces[...]</v>
      </c>
      <c r="B350" s="51" t="s">
        <v>55</v>
      </c>
      <c r="C350" s="507"/>
      <c r="D350" s="514"/>
      <c r="E350" s="515"/>
      <c r="F350" s="507"/>
      <c r="G350" s="514"/>
      <c r="H350" s="515"/>
      <c r="I350" s="507"/>
      <c r="J350" s="514"/>
      <c r="K350" s="515"/>
      <c r="L350" s="507"/>
      <c r="M350" s="514"/>
      <c r="N350" s="515"/>
      <c r="O350" s="507"/>
      <c r="P350" s="514"/>
      <c r="Q350" s="515"/>
      <c r="R350" s="507"/>
      <c r="S350" s="514"/>
      <c r="T350" s="515"/>
      <c r="U350" s="507"/>
      <c r="V350" s="514"/>
      <c r="W350" s="515"/>
      <c r="X350" s="507"/>
      <c r="Y350" s="514"/>
      <c r="Z350" s="515"/>
      <c r="AA350" s="507"/>
      <c r="AB350" s="514"/>
      <c r="AC350" s="515"/>
      <c r="AD350" s="507"/>
      <c r="AE350" s="514"/>
      <c r="AF350" s="515"/>
      <c r="AG350" s="507"/>
      <c r="AH350" s="514"/>
      <c r="AI350" s="515"/>
      <c r="AJ350" s="507"/>
      <c r="AK350" s="514"/>
      <c r="AL350" s="515"/>
      <c r="AM350" s="507"/>
      <c r="AN350" s="514"/>
      <c r="AO350" s="515"/>
      <c r="AP350" s="38"/>
      <c r="AQ350" s="38"/>
      <c r="AR350" s="38"/>
      <c r="AS350" s="38"/>
      <c r="AT350" s="38"/>
      <c r="AU350" s="38"/>
      <c r="AV350" s="38"/>
      <c r="AW350" s="38"/>
      <c r="AX350" s="38"/>
      <c r="AY350" s="38"/>
      <c r="AZ350" s="38"/>
      <c r="BA350" s="38"/>
      <c r="BB350" s="38"/>
      <c r="BC350" s="38"/>
      <c r="BD350" s="38"/>
      <c r="BE350" s="38"/>
      <c r="BF350" s="38"/>
      <c r="BG350" s="38"/>
      <c r="BH350" s="38"/>
      <c r="BI350" s="38"/>
    </row>
    <row r="351" spans="1:61" ht="15.75" customHeight="1">
      <c r="A351" s="36" t="str">
        <f t="shared" si="4"/>
        <v>Pièces[...]</v>
      </c>
      <c r="B351" s="51" t="s">
        <v>55</v>
      </c>
      <c r="C351" s="507"/>
      <c r="D351" s="514"/>
      <c r="E351" s="515"/>
      <c r="F351" s="507"/>
      <c r="G351" s="514"/>
      <c r="H351" s="515"/>
      <c r="I351" s="507"/>
      <c r="J351" s="514"/>
      <c r="K351" s="515"/>
      <c r="L351" s="507"/>
      <c r="M351" s="514"/>
      <c r="N351" s="515"/>
      <c r="O351" s="507"/>
      <c r="P351" s="514"/>
      <c r="Q351" s="515"/>
      <c r="R351" s="507"/>
      <c r="S351" s="514"/>
      <c r="T351" s="515"/>
      <c r="U351" s="507"/>
      <c r="V351" s="514"/>
      <c r="W351" s="515"/>
      <c r="X351" s="507"/>
      <c r="Y351" s="514"/>
      <c r="Z351" s="515"/>
      <c r="AA351" s="507"/>
      <c r="AB351" s="514"/>
      <c r="AC351" s="515"/>
      <c r="AD351" s="507"/>
      <c r="AE351" s="514"/>
      <c r="AF351" s="515"/>
      <c r="AG351" s="507"/>
      <c r="AH351" s="514"/>
      <c r="AI351" s="515"/>
      <c r="AJ351" s="507"/>
      <c r="AK351" s="514"/>
      <c r="AL351" s="515"/>
      <c r="AM351" s="507"/>
      <c r="AN351" s="514"/>
      <c r="AO351" s="515"/>
      <c r="AP351" s="38"/>
      <c r="AQ351" s="38"/>
      <c r="AR351" s="38"/>
      <c r="AS351" s="38"/>
      <c r="AT351" s="38"/>
      <c r="AU351" s="38"/>
      <c r="AV351" s="38"/>
      <c r="AW351" s="38"/>
      <c r="AX351" s="38"/>
      <c r="AY351" s="38"/>
      <c r="AZ351" s="38"/>
      <c r="BA351" s="38"/>
      <c r="BB351" s="38"/>
      <c r="BC351" s="38"/>
      <c r="BD351" s="38"/>
      <c r="BE351" s="38"/>
      <c r="BF351" s="38"/>
      <c r="BG351" s="38"/>
      <c r="BH351" s="38"/>
      <c r="BI351" s="38"/>
    </row>
    <row r="352" spans="1:61" ht="15.75" customHeight="1">
      <c r="A352" s="36" t="str">
        <f t="shared" si="4"/>
        <v>PiècesTOTAL SEMI-FIXES</v>
      </c>
      <c r="B352" s="50" t="s">
        <v>139</v>
      </c>
      <c r="C352" s="772"/>
      <c r="D352" s="773"/>
      <c r="E352" s="774"/>
      <c r="F352" s="772"/>
      <c r="G352" s="773"/>
      <c r="H352" s="774"/>
      <c r="I352" s="772"/>
      <c r="J352" s="773"/>
      <c r="K352" s="774"/>
      <c r="L352" s="772"/>
      <c r="M352" s="773"/>
      <c r="N352" s="774"/>
      <c r="O352" s="772"/>
      <c r="P352" s="773"/>
      <c r="Q352" s="774"/>
      <c r="R352" s="772"/>
      <c r="S352" s="773"/>
      <c r="T352" s="774"/>
      <c r="U352" s="772"/>
      <c r="V352" s="773"/>
      <c r="W352" s="859"/>
      <c r="X352" s="772"/>
      <c r="Y352" s="773"/>
      <c r="Z352" s="859"/>
      <c r="AA352" s="772"/>
      <c r="AB352" s="773"/>
      <c r="AC352" s="859"/>
      <c r="AD352" s="772"/>
      <c r="AE352" s="773"/>
      <c r="AF352" s="859"/>
      <c r="AG352" s="772"/>
      <c r="AH352" s="773"/>
      <c r="AI352" s="774"/>
      <c r="AJ352" s="772"/>
      <c r="AK352" s="773"/>
      <c r="AL352" s="774"/>
      <c r="AM352" s="772"/>
      <c r="AN352" s="773"/>
      <c r="AO352" s="774"/>
      <c r="AP352" s="35"/>
      <c r="AQ352" s="35"/>
      <c r="AR352" s="35"/>
      <c r="AS352" s="35"/>
      <c r="AT352" s="35"/>
      <c r="AU352" s="35"/>
      <c r="AV352" s="35"/>
      <c r="AW352" s="35"/>
      <c r="AX352" s="35"/>
      <c r="AY352" s="35"/>
      <c r="AZ352" s="35"/>
      <c r="BA352" s="35"/>
      <c r="BB352" s="35"/>
      <c r="BC352" s="35"/>
      <c r="BD352" s="35"/>
      <c r="BE352" s="35"/>
      <c r="BF352" s="35"/>
      <c r="BG352" s="35"/>
      <c r="BH352" s="35"/>
      <c r="BI352" s="35"/>
    </row>
    <row r="353" spans="1:61" ht="15.75" customHeight="1">
      <c r="A353" s="36" t="str">
        <f t="shared" si="4"/>
        <v>Pièces</v>
      </c>
      <c r="B353" s="40"/>
      <c r="C353" s="533"/>
      <c r="D353" s="534"/>
      <c r="E353" s="531"/>
      <c r="F353" s="533"/>
      <c r="G353" s="534"/>
      <c r="H353" s="531"/>
      <c r="I353" s="533"/>
      <c r="J353" s="534"/>
      <c r="K353" s="531"/>
      <c r="L353" s="533"/>
      <c r="M353" s="534"/>
      <c r="N353" s="531"/>
      <c r="O353" s="533"/>
      <c r="P353" s="534"/>
      <c r="Q353" s="531"/>
      <c r="R353" s="533"/>
      <c r="S353" s="534"/>
      <c r="T353" s="531"/>
      <c r="U353" s="533"/>
      <c r="V353" s="534"/>
      <c r="W353" s="531"/>
      <c r="X353" s="533"/>
      <c r="Y353" s="534"/>
      <c r="Z353" s="531"/>
      <c r="AA353" s="533"/>
      <c r="AB353" s="534"/>
      <c r="AC353" s="531"/>
      <c r="AD353" s="533"/>
      <c r="AE353" s="534"/>
      <c r="AF353" s="531"/>
      <c r="AG353" s="533"/>
      <c r="AH353" s="534"/>
      <c r="AI353" s="531"/>
      <c r="AJ353" s="533"/>
      <c r="AK353" s="534"/>
      <c r="AL353" s="531"/>
      <c r="AM353" s="533"/>
      <c r="AN353" s="534"/>
      <c r="AO353" s="531"/>
      <c r="AP353" s="35"/>
      <c r="AQ353" s="35"/>
      <c r="AR353" s="35"/>
      <c r="AS353" s="35"/>
      <c r="AT353" s="35"/>
      <c r="AU353" s="35"/>
      <c r="AV353" s="35"/>
      <c r="AW353" s="35"/>
      <c r="AX353" s="35"/>
      <c r="AY353" s="35"/>
      <c r="AZ353" s="35"/>
      <c r="BA353" s="35"/>
      <c r="BB353" s="35"/>
      <c r="BC353" s="35"/>
      <c r="BD353" s="35"/>
      <c r="BE353" s="35"/>
      <c r="BF353" s="35"/>
      <c r="BG353" s="35"/>
      <c r="BH353" s="35"/>
      <c r="BI353" s="35"/>
    </row>
    <row r="354" spans="1:61" ht="15.75" customHeight="1">
      <c r="A354" s="36" t="str">
        <f t="shared" si="4"/>
        <v>PiècesTOTAL DES DÉPENSES</v>
      </c>
      <c r="B354" s="50" t="s">
        <v>140</v>
      </c>
      <c r="C354" s="772"/>
      <c r="D354" s="794"/>
      <c r="E354" s="782"/>
      <c r="F354" s="772"/>
      <c r="G354" s="794"/>
      <c r="H354" s="782"/>
      <c r="I354" s="772"/>
      <c r="J354" s="794"/>
      <c r="K354" s="782"/>
      <c r="L354" s="772"/>
      <c r="M354" s="794"/>
      <c r="N354" s="782"/>
      <c r="O354" s="772"/>
      <c r="P354" s="794"/>
      <c r="Q354" s="782"/>
      <c r="R354" s="772"/>
      <c r="S354" s="794"/>
      <c r="T354" s="782"/>
      <c r="U354" s="772"/>
      <c r="V354" s="794"/>
      <c r="W354" s="862"/>
      <c r="X354" s="772"/>
      <c r="Y354" s="794"/>
      <c r="Z354" s="862"/>
      <c r="AA354" s="772"/>
      <c r="AB354" s="794"/>
      <c r="AC354" s="862"/>
      <c r="AD354" s="772"/>
      <c r="AE354" s="794"/>
      <c r="AF354" s="862"/>
      <c r="AG354" s="772"/>
      <c r="AH354" s="794"/>
      <c r="AI354" s="782"/>
      <c r="AJ354" s="772"/>
      <c r="AK354" s="794"/>
      <c r="AL354" s="782"/>
      <c r="AM354" s="772"/>
      <c r="AN354" s="794"/>
      <c r="AO354" s="782"/>
      <c r="AP354" s="35"/>
      <c r="AQ354" s="35"/>
      <c r="AR354" s="35"/>
      <c r="AS354" s="35"/>
      <c r="AT354" s="35"/>
      <c r="AU354" s="35"/>
      <c r="AV354" s="35"/>
      <c r="AW354" s="35"/>
      <c r="AX354" s="35"/>
      <c r="AY354" s="35"/>
      <c r="AZ354" s="35"/>
      <c r="BA354" s="35"/>
      <c r="BB354" s="35"/>
      <c r="BC354" s="35"/>
      <c r="BD354" s="35"/>
      <c r="BE354" s="35"/>
      <c r="BF354" s="35"/>
      <c r="BG354" s="35"/>
      <c r="BH354" s="35"/>
      <c r="BI354" s="35"/>
    </row>
    <row r="355" spans="1:61" ht="15.75" customHeight="1">
      <c r="A355" s="36" t="str">
        <f t="shared" si="4"/>
        <v>Pièces</v>
      </c>
      <c r="B355" s="41"/>
      <c r="C355" s="507"/>
      <c r="D355" s="514"/>
      <c r="E355" s="515"/>
      <c r="F355" s="507"/>
      <c r="G355" s="514"/>
      <c r="H355" s="515"/>
      <c r="I355" s="507"/>
      <c r="J355" s="514"/>
      <c r="K355" s="515"/>
      <c r="L355" s="507"/>
      <c r="M355" s="514"/>
      <c r="N355" s="515"/>
      <c r="O355" s="507"/>
      <c r="P355" s="514"/>
      <c r="Q355" s="515"/>
      <c r="R355" s="507"/>
      <c r="S355" s="514"/>
      <c r="T355" s="515"/>
      <c r="U355" s="507"/>
      <c r="V355" s="514"/>
      <c r="W355" s="515"/>
      <c r="X355" s="507"/>
      <c r="Y355" s="514"/>
      <c r="Z355" s="515"/>
      <c r="AA355" s="507"/>
      <c r="AB355" s="514"/>
      <c r="AC355" s="515"/>
      <c r="AD355" s="507"/>
      <c r="AE355" s="514"/>
      <c r="AF355" s="515"/>
      <c r="AG355" s="507"/>
      <c r="AH355" s="514"/>
      <c r="AI355" s="515"/>
      <c r="AJ355" s="507"/>
      <c r="AK355" s="514"/>
      <c r="AL355" s="515"/>
      <c r="AM355" s="507"/>
      <c r="AN355" s="514"/>
      <c r="AO355" s="515"/>
      <c r="AP355" s="35"/>
      <c r="AQ355" s="35"/>
      <c r="AR355" s="35"/>
      <c r="AS355" s="35"/>
      <c r="AT355" s="35"/>
      <c r="AU355" s="35"/>
      <c r="AV355" s="35"/>
      <c r="AW355" s="35"/>
      <c r="AX355" s="35"/>
      <c r="AY355" s="35"/>
      <c r="AZ355" s="35"/>
      <c r="BA355" s="35"/>
      <c r="BB355" s="35"/>
      <c r="BC355" s="35"/>
      <c r="BD355" s="35"/>
      <c r="BE355" s="35"/>
      <c r="BF355" s="35"/>
      <c r="BG355" s="35"/>
      <c r="BH355" s="35"/>
      <c r="BI355" s="35"/>
    </row>
    <row r="356" spans="1:61" ht="15.75" customHeight="1" thickBot="1">
      <c r="A356" s="36" t="str">
        <f t="shared" si="4"/>
        <v>PiècesPROFIT DÉPARTEMENTAL</v>
      </c>
      <c r="B356" s="54" t="s">
        <v>147</v>
      </c>
      <c r="C356" s="785"/>
      <c r="D356" s="796"/>
      <c r="E356" s="788"/>
      <c r="F356" s="785"/>
      <c r="G356" s="796"/>
      <c r="H356" s="788"/>
      <c r="I356" s="785"/>
      <c r="J356" s="796"/>
      <c r="K356" s="788"/>
      <c r="L356" s="785"/>
      <c r="M356" s="796"/>
      <c r="N356" s="788"/>
      <c r="O356" s="785"/>
      <c r="P356" s="796"/>
      <c r="Q356" s="788"/>
      <c r="R356" s="785"/>
      <c r="S356" s="796"/>
      <c r="T356" s="788"/>
      <c r="U356" s="785"/>
      <c r="V356" s="796"/>
      <c r="W356" s="865"/>
      <c r="X356" s="785"/>
      <c r="Y356" s="796"/>
      <c r="Z356" s="865"/>
      <c r="AA356" s="785"/>
      <c r="AB356" s="796"/>
      <c r="AC356" s="865"/>
      <c r="AD356" s="785"/>
      <c r="AE356" s="796"/>
      <c r="AF356" s="865"/>
      <c r="AG356" s="785"/>
      <c r="AH356" s="796"/>
      <c r="AI356" s="788"/>
      <c r="AJ356" s="785"/>
      <c r="AK356" s="796"/>
      <c r="AL356" s="788"/>
      <c r="AM356" s="785"/>
      <c r="AN356" s="796"/>
      <c r="AO356" s="788"/>
      <c r="AP356" s="35"/>
      <c r="AQ356" s="35"/>
      <c r="AR356" s="35"/>
      <c r="AS356" s="35"/>
      <c r="AT356" s="35"/>
      <c r="AU356" s="35"/>
      <c r="AV356" s="35"/>
      <c r="AW356" s="35"/>
      <c r="AX356" s="35"/>
      <c r="AY356" s="35"/>
      <c r="AZ356" s="35"/>
      <c r="BA356" s="35"/>
      <c r="BB356" s="35"/>
      <c r="BC356" s="35"/>
      <c r="BD356" s="35"/>
      <c r="BE356" s="35"/>
      <c r="BF356" s="35"/>
      <c r="BG356" s="35"/>
      <c r="BH356" s="35"/>
      <c r="BI356" s="35"/>
    </row>
    <row r="357" spans="1:61" ht="15.75" customHeight="1">
      <c r="A357" s="36"/>
      <c r="B357" s="48"/>
      <c r="C357" s="555"/>
      <c r="D357" s="555"/>
      <c r="E357" s="591">
        <v>833551.51999999769</v>
      </c>
      <c r="F357" s="555"/>
      <c r="G357" s="555"/>
      <c r="H357" s="591"/>
      <c r="I357" s="555"/>
      <c r="J357" s="555"/>
      <c r="K357" s="591"/>
      <c r="L357" s="555"/>
      <c r="M357" s="555"/>
      <c r="N357" s="591"/>
      <c r="O357" s="555"/>
      <c r="P357" s="555"/>
      <c r="Q357" s="591"/>
      <c r="R357" s="555"/>
      <c r="S357" s="555"/>
      <c r="T357" s="591"/>
      <c r="U357" s="555"/>
      <c r="V357" s="555"/>
      <c r="W357" s="591"/>
      <c r="X357" s="555"/>
      <c r="Y357" s="555"/>
      <c r="Z357" s="591"/>
      <c r="AA357" s="555"/>
      <c r="AB357" s="555"/>
      <c r="AC357" s="591"/>
      <c r="AD357" s="555"/>
      <c r="AE357" s="555"/>
      <c r="AF357" s="591"/>
      <c r="AG357" s="555"/>
      <c r="AH357" s="555"/>
      <c r="AI357" s="591"/>
      <c r="AJ357" s="555"/>
      <c r="AK357" s="555"/>
      <c r="AL357" s="591"/>
      <c r="AM357" s="555"/>
      <c r="AN357" s="555"/>
      <c r="AO357" s="591"/>
      <c r="AP357" s="35"/>
      <c r="AQ357" s="35"/>
      <c r="AR357" s="35"/>
      <c r="AS357" s="35"/>
      <c r="AT357" s="35"/>
      <c r="AU357" s="35"/>
      <c r="AV357" s="35"/>
      <c r="AW357" s="35"/>
      <c r="AX357" s="35"/>
      <c r="AY357" s="35"/>
      <c r="AZ357" s="35"/>
      <c r="BA357" s="35"/>
      <c r="BB357" s="35"/>
      <c r="BC357" s="35"/>
      <c r="BD357" s="35"/>
      <c r="BE357" s="35"/>
      <c r="BF357" s="35"/>
      <c r="BG357" s="35"/>
      <c r="BH357" s="35"/>
      <c r="BI357" s="35"/>
    </row>
    <row r="358" spans="1:61" ht="15.75" customHeight="1">
      <c r="A358" s="36"/>
      <c r="B358" s="48"/>
      <c r="C358" s="555"/>
      <c r="D358" s="555"/>
      <c r="E358" s="591"/>
      <c r="F358" s="555"/>
      <c r="G358" s="555"/>
      <c r="H358" s="591"/>
      <c r="I358" s="555"/>
      <c r="J358" s="555"/>
      <c r="K358" s="591"/>
      <c r="L358" s="555"/>
      <c r="M358" s="555"/>
      <c r="N358" s="591"/>
      <c r="O358" s="555"/>
      <c r="P358" s="555"/>
      <c r="Q358" s="591"/>
      <c r="R358" s="555"/>
      <c r="S358" s="555"/>
      <c r="T358" s="591"/>
      <c r="U358" s="555"/>
      <c r="V358" s="555"/>
      <c r="W358" s="591"/>
      <c r="X358" s="555"/>
      <c r="Y358" s="555"/>
      <c r="Z358" s="591"/>
      <c r="AA358" s="555"/>
      <c r="AB358" s="555"/>
      <c r="AC358" s="591"/>
      <c r="AD358" s="555"/>
      <c r="AE358" s="555"/>
      <c r="AF358" s="591"/>
      <c r="AG358" s="555"/>
      <c r="AH358" s="555"/>
      <c r="AI358" s="591"/>
      <c r="AJ358" s="555"/>
      <c r="AK358" s="555"/>
      <c r="AL358" s="591"/>
      <c r="AM358" s="555"/>
      <c r="AN358" s="555"/>
      <c r="AO358" s="591"/>
      <c r="AP358" s="35"/>
      <c r="AQ358" s="35"/>
      <c r="AR358" s="35"/>
      <c r="AS358" s="35"/>
      <c r="AT358" s="35"/>
      <c r="AU358" s="35"/>
      <c r="AV358" s="35"/>
      <c r="AW358" s="35"/>
      <c r="AX358" s="35"/>
      <c r="AY358" s="35"/>
      <c r="AZ358" s="35"/>
      <c r="BA358" s="35"/>
      <c r="BB358" s="35"/>
      <c r="BC358" s="35"/>
      <c r="BD358" s="35"/>
      <c r="BE358" s="35"/>
      <c r="BF358" s="35"/>
      <c r="BG358" s="35"/>
      <c r="BH358" s="35"/>
      <c r="BI358" s="35"/>
    </row>
    <row r="359" spans="1:61" ht="15.75" customHeight="1">
      <c r="A359" s="36"/>
      <c r="B359" s="58" t="s">
        <v>1097</v>
      </c>
      <c r="C359" s="547" t="s">
        <v>192</v>
      </c>
      <c r="D359" s="547"/>
      <c r="E359" s="547"/>
      <c r="F359" s="547"/>
      <c r="G359" s="547"/>
      <c r="H359" s="547"/>
      <c r="I359" s="547"/>
      <c r="J359" s="547"/>
      <c r="K359" s="547"/>
      <c r="L359" s="547"/>
      <c r="M359" s="547"/>
      <c r="N359" s="547"/>
      <c r="O359" s="547"/>
      <c r="P359" s="547"/>
      <c r="Q359" s="547"/>
      <c r="R359" s="547"/>
      <c r="S359" s="547"/>
      <c r="T359" s="547"/>
      <c r="U359" s="547"/>
      <c r="V359" s="547"/>
      <c r="W359" s="547"/>
      <c r="X359" s="547"/>
      <c r="Y359" s="547"/>
      <c r="Z359" s="547"/>
      <c r="AA359" s="547"/>
      <c r="AB359" s="547"/>
      <c r="AC359" s="547"/>
      <c r="AD359" s="547"/>
      <c r="AE359" s="547"/>
      <c r="AF359" s="547"/>
      <c r="AG359" s="547"/>
      <c r="AH359" s="547"/>
      <c r="AI359" s="547"/>
      <c r="AJ359" s="547"/>
      <c r="AK359" s="547"/>
      <c r="AL359" s="547"/>
      <c r="AM359" s="547"/>
      <c r="AN359" s="547"/>
      <c r="AO359" s="547"/>
      <c r="AP359" s="35"/>
      <c r="AQ359" s="35"/>
      <c r="AR359" s="35"/>
      <c r="AS359" s="35"/>
      <c r="AT359" s="35"/>
      <c r="AU359" s="35"/>
      <c r="AV359" s="35"/>
      <c r="AW359" s="35"/>
      <c r="AX359" s="35"/>
      <c r="AY359" s="35"/>
      <c r="AZ359" s="35"/>
      <c r="BA359" s="35"/>
      <c r="BB359" s="35"/>
      <c r="BC359" s="35"/>
      <c r="BD359" s="35"/>
      <c r="BE359" s="35"/>
      <c r="BF359" s="35"/>
      <c r="BG359" s="35"/>
      <c r="BH359" s="35"/>
      <c r="BI359" s="35"/>
    </row>
    <row r="360" spans="1:61" ht="15.75" customHeight="1" thickBot="1">
      <c r="A360" s="36"/>
      <c r="B360" s="59"/>
      <c r="C360" s="546"/>
      <c r="D360" s="546"/>
      <c r="E360" s="546"/>
      <c r="F360" s="546"/>
      <c r="G360" s="546"/>
      <c r="H360" s="546"/>
      <c r="I360" s="546"/>
      <c r="J360" s="546"/>
      <c r="K360" s="546"/>
      <c r="L360" s="546"/>
      <c r="M360" s="546"/>
      <c r="N360" s="546"/>
      <c r="O360" s="546"/>
      <c r="P360" s="546"/>
      <c r="Q360" s="546"/>
      <c r="R360" s="546"/>
      <c r="S360" s="546"/>
      <c r="T360" s="546"/>
      <c r="U360" s="546"/>
      <c r="V360" s="546"/>
      <c r="W360" s="546"/>
      <c r="X360" s="546"/>
      <c r="Y360" s="546"/>
      <c r="Z360" s="546"/>
      <c r="AA360" s="546"/>
      <c r="AB360" s="546"/>
      <c r="AC360" s="546"/>
      <c r="AD360" s="546"/>
      <c r="AE360" s="546"/>
      <c r="AF360" s="546"/>
      <c r="AG360" s="546"/>
      <c r="AH360" s="546"/>
      <c r="AI360" s="546"/>
      <c r="AJ360" s="546"/>
      <c r="AK360" s="546"/>
      <c r="AL360" s="546"/>
      <c r="AM360" s="546"/>
      <c r="AN360" s="546"/>
      <c r="AO360" s="546"/>
      <c r="AP360" s="35"/>
      <c r="AQ360" s="35"/>
      <c r="AR360" s="35"/>
      <c r="AS360" s="35"/>
      <c r="AT360" s="35"/>
      <c r="AU360" s="35"/>
      <c r="AV360" s="35"/>
      <c r="AW360" s="35"/>
      <c r="AX360" s="35"/>
      <c r="AY360" s="35"/>
      <c r="AZ360" s="35"/>
      <c r="BA360" s="35"/>
      <c r="BB360" s="35"/>
      <c r="BC360" s="35"/>
      <c r="BD360" s="35"/>
      <c r="BE360" s="35"/>
      <c r="BF360" s="35"/>
      <c r="BG360" s="35"/>
      <c r="BH360" s="35"/>
      <c r="BI360" s="35"/>
    </row>
    <row r="361" spans="1:61" ht="15.75" customHeight="1" thickTop="1">
      <c r="A361" s="36"/>
      <c r="B361" s="37" t="s">
        <v>2</v>
      </c>
      <c r="C361" s="492">
        <v>2025</v>
      </c>
      <c r="D361" s="493"/>
      <c r="E361" s="494"/>
      <c r="F361" s="492" t="s">
        <v>6</v>
      </c>
      <c r="G361" s="493"/>
      <c r="H361" s="494"/>
      <c r="I361" s="492" t="s">
        <v>8</v>
      </c>
      <c r="J361" s="493"/>
      <c r="K361" s="494"/>
      <c r="L361" s="492" t="s">
        <v>9</v>
      </c>
      <c r="M361" s="493"/>
      <c r="N361" s="494"/>
      <c r="O361" s="492" t="s">
        <v>10</v>
      </c>
      <c r="P361" s="493"/>
      <c r="Q361" s="494"/>
      <c r="R361" s="492" t="s">
        <v>11</v>
      </c>
      <c r="S361" s="493"/>
      <c r="T361" s="494"/>
      <c r="U361" s="492" t="s">
        <v>12</v>
      </c>
      <c r="V361" s="493"/>
      <c r="W361" s="494"/>
      <c r="X361" s="492" t="s">
        <v>14</v>
      </c>
      <c r="Y361" s="493"/>
      <c r="Z361" s="494"/>
      <c r="AA361" s="492" t="s">
        <v>15</v>
      </c>
      <c r="AB361" s="493"/>
      <c r="AC361" s="494"/>
      <c r="AD361" s="492" t="s">
        <v>17</v>
      </c>
      <c r="AE361" s="493"/>
      <c r="AF361" s="494"/>
      <c r="AG361" s="492" t="s">
        <v>18</v>
      </c>
      <c r="AH361" s="493"/>
      <c r="AI361" s="494"/>
      <c r="AJ361" s="492" t="s">
        <v>19</v>
      </c>
      <c r="AK361" s="493"/>
      <c r="AL361" s="494"/>
      <c r="AM361" s="492" t="s">
        <v>5</v>
      </c>
      <c r="AN361" s="493"/>
      <c r="AO361" s="494"/>
      <c r="AP361" s="35"/>
      <c r="AQ361" s="35"/>
      <c r="AR361" s="35"/>
      <c r="AS361" s="35"/>
      <c r="AT361" s="35"/>
      <c r="AU361" s="35"/>
      <c r="AV361" s="35"/>
      <c r="AW361" s="35"/>
      <c r="AX361" s="35"/>
      <c r="AY361" s="35"/>
      <c r="AZ361" s="35"/>
      <c r="BA361" s="35"/>
      <c r="BB361" s="35"/>
      <c r="BC361" s="35"/>
      <c r="BD361" s="35"/>
      <c r="BE361" s="35"/>
      <c r="BF361" s="35"/>
      <c r="BG361" s="35"/>
      <c r="BH361" s="35"/>
      <c r="BI361" s="35"/>
    </row>
    <row r="362" spans="1:61" ht="15.75" customHeight="1" thickBot="1">
      <c r="A362" s="36"/>
      <c r="B362" s="41"/>
      <c r="C362" s="548" t="s">
        <v>159</v>
      </c>
      <c r="D362" s="525" t="s">
        <v>177</v>
      </c>
      <c r="E362" s="549" t="s">
        <v>91</v>
      </c>
      <c r="F362" s="548" t="s">
        <v>159</v>
      </c>
      <c r="G362" s="525" t="s">
        <v>177</v>
      </c>
      <c r="H362" s="549" t="s">
        <v>91</v>
      </c>
      <c r="I362" s="548" t="s">
        <v>159</v>
      </c>
      <c r="J362" s="525" t="s">
        <v>177</v>
      </c>
      <c r="K362" s="549" t="s">
        <v>91</v>
      </c>
      <c r="L362" s="548" t="s">
        <v>159</v>
      </c>
      <c r="M362" s="525" t="s">
        <v>177</v>
      </c>
      <c r="N362" s="549" t="s">
        <v>91</v>
      </c>
      <c r="O362" s="548" t="s">
        <v>159</v>
      </c>
      <c r="P362" s="525" t="s">
        <v>177</v>
      </c>
      <c r="Q362" s="549" t="s">
        <v>91</v>
      </c>
      <c r="R362" s="548" t="s">
        <v>159</v>
      </c>
      <c r="S362" s="525" t="s">
        <v>177</v>
      </c>
      <c r="T362" s="549" t="s">
        <v>91</v>
      </c>
      <c r="U362" s="548" t="s">
        <v>159</v>
      </c>
      <c r="V362" s="525" t="s">
        <v>177</v>
      </c>
      <c r="W362" s="549" t="s">
        <v>91</v>
      </c>
      <c r="X362" s="548" t="s">
        <v>159</v>
      </c>
      <c r="Y362" s="525" t="s">
        <v>177</v>
      </c>
      <c r="Z362" s="549" t="s">
        <v>91</v>
      </c>
      <c r="AA362" s="548" t="s">
        <v>159</v>
      </c>
      <c r="AB362" s="525" t="s">
        <v>177</v>
      </c>
      <c r="AC362" s="549" t="s">
        <v>91</v>
      </c>
      <c r="AD362" s="548" t="s">
        <v>159</v>
      </c>
      <c r="AE362" s="525" t="s">
        <v>177</v>
      </c>
      <c r="AF362" s="549" t="s">
        <v>91</v>
      </c>
      <c r="AG362" s="548" t="s">
        <v>159</v>
      </c>
      <c r="AH362" s="525" t="s">
        <v>177</v>
      </c>
      <c r="AI362" s="549" t="s">
        <v>91</v>
      </c>
      <c r="AJ362" s="548" t="s">
        <v>159</v>
      </c>
      <c r="AK362" s="525" t="s">
        <v>177</v>
      </c>
      <c r="AL362" s="549" t="s">
        <v>91</v>
      </c>
      <c r="AM362" s="548" t="s">
        <v>159</v>
      </c>
      <c r="AN362" s="525" t="s">
        <v>177</v>
      </c>
      <c r="AO362" s="549" t="s">
        <v>91</v>
      </c>
      <c r="AP362" s="35"/>
      <c r="AQ362" s="35"/>
      <c r="AR362" s="35"/>
      <c r="AS362" s="35"/>
      <c r="AT362" s="35"/>
      <c r="AU362" s="35"/>
      <c r="AV362" s="35"/>
      <c r="AW362" s="35"/>
      <c r="AX362" s="35"/>
      <c r="AY362" s="35"/>
      <c r="AZ362" s="35"/>
      <c r="BA362" s="35"/>
      <c r="BB362" s="35"/>
      <c r="BC362" s="35"/>
      <c r="BD362" s="35"/>
      <c r="BE362" s="35"/>
      <c r="BF362" s="35"/>
      <c r="BG362" s="35"/>
      <c r="BH362" s="35"/>
      <c r="BI362" s="35"/>
    </row>
    <row r="363" spans="1:61" ht="15.75" customHeight="1" thickTop="1">
      <c r="A363" s="36" t="str">
        <f t="shared" ref="A363:A402" si="5">+$C$359&amp;B363</f>
        <v>BoutiqueBoutique</v>
      </c>
      <c r="B363" s="46" t="s">
        <v>192</v>
      </c>
      <c r="C363" s="516">
        <v>0</v>
      </c>
      <c r="D363" s="588">
        <v>0</v>
      </c>
      <c r="E363" s="518">
        <v>0</v>
      </c>
      <c r="F363" s="516">
        <v>0</v>
      </c>
      <c r="G363" s="588">
        <v>0</v>
      </c>
      <c r="H363" s="518">
        <v>0</v>
      </c>
      <c r="I363" s="516">
        <v>0</v>
      </c>
      <c r="J363" s="588">
        <v>0</v>
      </c>
      <c r="K363" s="518">
        <v>0</v>
      </c>
      <c r="L363" s="516">
        <v>0</v>
      </c>
      <c r="M363" s="588">
        <v>0</v>
      </c>
      <c r="N363" s="518">
        <v>0</v>
      </c>
      <c r="O363" s="516">
        <v>0</v>
      </c>
      <c r="P363" s="588">
        <v>0</v>
      </c>
      <c r="Q363" s="518">
        <v>0</v>
      </c>
      <c r="R363" s="516">
        <v>0</v>
      </c>
      <c r="S363" s="588">
        <v>0</v>
      </c>
      <c r="T363" s="518">
        <v>0</v>
      </c>
      <c r="U363" s="516">
        <v>0</v>
      </c>
      <c r="V363" s="588">
        <v>0</v>
      </c>
      <c r="W363" s="855">
        <v>0</v>
      </c>
      <c r="X363" s="516">
        <v>0</v>
      </c>
      <c r="Y363" s="588">
        <v>0</v>
      </c>
      <c r="Z363" s="855">
        <v>0</v>
      </c>
      <c r="AA363" s="516">
        <v>0</v>
      </c>
      <c r="AB363" s="588">
        <v>0</v>
      </c>
      <c r="AC363" s="855">
        <v>0</v>
      </c>
      <c r="AD363" s="516">
        <v>0</v>
      </c>
      <c r="AE363" s="588">
        <v>0</v>
      </c>
      <c r="AF363" s="855">
        <v>0</v>
      </c>
      <c r="AG363" s="516">
        <v>0</v>
      </c>
      <c r="AH363" s="588">
        <v>0</v>
      </c>
      <c r="AI363" s="518">
        <v>0</v>
      </c>
      <c r="AJ363" s="516">
        <v>0</v>
      </c>
      <c r="AK363" s="588">
        <v>0</v>
      </c>
      <c r="AL363" s="518">
        <v>0</v>
      </c>
      <c r="AM363" s="516">
        <v>0</v>
      </c>
      <c r="AN363" s="588">
        <v>0</v>
      </c>
      <c r="AO363" s="518">
        <v>0</v>
      </c>
      <c r="AP363" s="35"/>
      <c r="AQ363" s="35"/>
      <c r="AR363" s="35"/>
      <c r="AS363" s="35"/>
      <c r="AT363" s="35"/>
      <c r="AU363" s="35"/>
      <c r="AV363" s="35"/>
      <c r="AW363" s="35"/>
      <c r="AX363" s="35"/>
      <c r="AY363" s="35"/>
      <c r="AZ363" s="35"/>
      <c r="BA363" s="35"/>
      <c r="BB363" s="35"/>
      <c r="BC363" s="35"/>
      <c r="BD363" s="35"/>
      <c r="BE363" s="35"/>
      <c r="BF363" s="35"/>
      <c r="BG363" s="35"/>
      <c r="BH363" s="35"/>
      <c r="BI363" s="35"/>
    </row>
    <row r="364" spans="1:61" ht="15.75" customHeight="1" thickBot="1">
      <c r="A364" s="36" t="str">
        <f t="shared" si="5"/>
        <v>Boutique</v>
      </c>
      <c r="B364" s="62"/>
      <c r="C364" s="820"/>
      <c r="D364" s="821"/>
      <c r="E364" s="822"/>
      <c r="F364" s="820"/>
      <c r="G364" s="821"/>
      <c r="H364" s="822"/>
      <c r="I364" s="820"/>
      <c r="J364" s="821"/>
      <c r="K364" s="822"/>
      <c r="L364" s="820"/>
      <c r="M364" s="821"/>
      <c r="N364" s="822"/>
      <c r="O364" s="820"/>
      <c r="P364" s="821"/>
      <c r="Q364" s="822"/>
      <c r="R364" s="820"/>
      <c r="S364" s="821"/>
      <c r="T364" s="822"/>
      <c r="U364" s="820"/>
      <c r="V364" s="821"/>
      <c r="W364" s="877"/>
      <c r="X364" s="820"/>
      <c r="Y364" s="821"/>
      <c r="Z364" s="877"/>
      <c r="AA364" s="820"/>
      <c r="AB364" s="821"/>
      <c r="AC364" s="877"/>
      <c r="AD364" s="820"/>
      <c r="AE364" s="821"/>
      <c r="AF364" s="877"/>
      <c r="AG364" s="820"/>
      <c r="AH364" s="821"/>
      <c r="AI364" s="822"/>
      <c r="AJ364" s="820"/>
      <c r="AK364" s="821"/>
      <c r="AL364" s="822"/>
      <c r="AM364" s="820"/>
      <c r="AN364" s="821"/>
      <c r="AO364" s="822"/>
      <c r="AP364" s="35"/>
      <c r="AQ364" s="35"/>
      <c r="AR364" s="35"/>
      <c r="AS364" s="35"/>
      <c r="AT364" s="35"/>
      <c r="AU364" s="35"/>
      <c r="AV364" s="35"/>
      <c r="AW364" s="35"/>
      <c r="AX364" s="35"/>
      <c r="AY364" s="35"/>
      <c r="AZ364" s="35"/>
      <c r="BA364" s="35"/>
      <c r="BB364" s="35"/>
      <c r="BC364" s="35"/>
      <c r="BD364" s="35"/>
      <c r="BE364" s="35"/>
      <c r="BF364" s="35"/>
      <c r="BG364" s="35"/>
      <c r="BH364" s="35"/>
      <c r="BI364" s="35"/>
    </row>
    <row r="365" spans="1:61" ht="15.75" customHeight="1" thickTop="1">
      <c r="A365" s="36" t="str">
        <f t="shared" si="5"/>
        <v>BoutiqueTotal Dépt. Boutique</v>
      </c>
      <c r="B365" s="44" t="s">
        <v>193</v>
      </c>
      <c r="C365" s="589">
        <v>0</v>
      </c>
      <c r="D365" s="590">
        <v>0</v>
      </c>
      <c r="E365" s="543">
        <v>0</v>
      </c>
      <c r="F365" s="589">
        <v>0</v>
      </c>
      <c r="G365" s="590">
        <v>0</v>
      </c>
      <c r="H365" s="543">
        <v>0</v>
      </c>
      <c r="I365" s="589">
        <v>0</v>
      </c>
      <c r="J365" s="590">
        <v>0</v>
      </c>
      <c r="K365" s="543">
        <v>0</v>
      </c>
      <c r="L365" s="589">
        <v>0</v>
      </c>
      <c r="M365" s="590">
        <v>0</v>
      </c>
      <c r="N365" s="543">
        <v>0</v>
      </c>
      <c r="O365" s="589">
        <v>0</v>
      </c>
      <c r="P365" s="590">
        <v>0</v>
      </c>
      <c r="Q365" s="543">
        <v>0</v>
      </c>
      <c r="R365" s="589">
        <v>0</v>
      </c>
      <c r="S365" s="590">
        <v>0</v>
      </c>
      <c r="T365" s="543">
        <v>0</v>
      </c>
      <c r="U365" s="589">
        <v>0</v>
      </c>
      <c r="V365" s="590">
        <v>0</v>
      </c>
      <c r="W365" s="864">
        <v>0</v>
      </c>
      <c r="X365" s="589">
        <v>0</v>
      </c>
      <c r="Y365" s="590">
        <v>0</v>
      </c>
      <c r="Z365" s="864">
        <v>0</v>
      </c>
      <c r="AA365" s="589">
        <v>0</v>
      </c>
      <c r="AB365" s="590">
        <v>0</v>
      </c>
      <c r="AC365" s="864">
        <v>0</v>
      </c>
      <c r="AD365" s="589">
        <v>0</v>
      </c>
      <c r="AE365" s="590">
        <v>0</v>
      </c>
      <c r="AF365" s="864">
        <v>0</v>
      </c>
      <c r="AG365" s="589">
        <v>0</v>
      </c>
      <c r="AH365" s="590">
        <v>0</v>
      </c>
      <c r="AI365" s="543">
        <v>0</v>
      </c>
      <c r="AJ365" s="589">
        <v>0</v>
      </c>
      <c r="AK365" s="590">
        <v>0</v>
      </c>
      <c r="AL365" s="543">
        <v>0</v>
      </c>
      <c r="AM365" s="589">
        <v>0</v>
      </c>
      <c r="AN365" s="590">
        <v>0</v>
      </c>
      <c r="AO365" s="543">
        <v>0</v>
      </c>
      <c r="AP365" s="35"/>
      <c r="AQ365" s="35"/>
      <c r="AR365" s="35"/>
      <c r="AS365" s="35"/>
      <c r="AT365" s="35"/>
      <c r="AU365" s="35"/>
      <c r="AV365" s="35"/>
      <c r="AW365" s="35"/>
      <c r="AX365" s="35"/>
      <c r="AY365" s="35"/>
      <c r="AZ365" s="35"/>
      <c r="BA365" s="35"/>
      <c r="BB365" s="35"/>
      <c r="BC365" s="35"/>
      <c r="BD365" s="35"/>
      <c r="BE365" s="35"/>
      <c r="BF365" s="35"/>
      <c r="BG365" s="35"/>
      <c r="BH365" s="35"/>
      <c r="BI365" s="35"/>
    </row>
    <row r="366" spans="1:61" ht="15.75" customHeight="1">
      <c r="A366" s="36" t="str">
        <f t="shared" si="5"/>
        <v>Boutique</v>
      </c>
      <c r="B366" s="49"/>
      <c r="C366" s="507"/>
      <c r="D366" s="514"/>
      <c r="E366" s="508"/>
      <c r="F366" s="507"/>
      <c r="G366" s="514"/>
      <c r="H366" s="508"/>
      <c r="I366" s="507"/>
      <c r="J366" s="514"/>
      <c r="K366" s="508"/>
      <c r="L366" s="507"/>
      <c r="M366" s="514"/>
      <c r="N366" s="508"/>
      <c r="O366" s="507"/>
      <c r="P366" s="514"/>
      <c r="Q366" s="508"/>
      <c r="R366" s="507"/>
      <c r="S366" s="514"/>
      <c r="T366" s="508"/>
      <c r="U366" s="507"/>
      <c r="V366" s="514"/>
      <c r="W366" s="508"/>
      <c r="X366" s="507"/>
      <c r="Y366" s="514"/>
      <c r="Z366" s="508"/>
      <c r="AA366" s="507"/>
      <c r="AB366" s="514"/>
      <c r="AC366" s="508"/>
      <c r="AD366" s="507"/>
      <c r="AE366" s="514"/>
      <c r="AF366" s="508"/>
      <c r="AG366" s="507"/>
      <c r="AH366" s="514"/>
      <c r="AI366" s="508"/>
      <c r="AJ366" s="507"/>
      <c r="AK366" s="514"/>
      <c r="AL366" s="508"/>
      <c r="AM366" s="507"/>
      <c r="AN366" s="514"/>
      <c r="AO366" s="508"/>
      <c r="AP366" s="35"/>
      <c r="AQ366" s="35"/>
      <c r="AR366" s="35"/>
      <c r="AS366" s="35"/>
      <c r="AT366" s="35"/>
      <c r="AU366" s="35"/>
      <c r="AV366" s="35"/>
      <c r="AW366" s="35"/>
      <c r="AX366" s="35"/>
      <c r="AY366" s="35"/>
      <c r="AZ366" s="35"/>
      <c r="BA366" s="35"/>
      <c r="BB366" s="35"/>
      <c r="BC366" s="35"/>
      <c r="BD366" s="35"/>
      <c r="BE366" s="35"/>
      <c r="BF366" s="35"/>
      <c r="BG366" s="35"/>
      <c r="BH366" s="35"/>
      <c r="BI366" s="35"/>
    </row>
    <row r="367" spans="1:61" ht="15.75" customHeight="1">
      <c r="A367" s="36" t="str">
        <f t="shared" si="5"/>
        <v>BoutiqueDEPENSES</v>
      </c>
      <c r="B367" s="49" t="s">
        <v>106</v>
      </c>
      <c r="C367" s="507"/>
      <c r="D367" s="514"/>
      <c r="E367" s="508"/>
      <c r="F367" s="507"/>
      <c r="G367" s="514"/>
      <c r="H367" s="508"/>
      <c r="I367" s="507"/>
      <c r="J367" s="514"/>
      <c r="K367" s="508"/>
      <c r="L367" s="507"/>
      <c r="M367" s="514"/>
      <c r="N367" s="508"/>
      <c r="O367" s="507"/>
      <c r="P367" s="514"/>
      <c r="Q367" s="508"/>
      <c r="R367" s="507"/>
      <c r="S367" s="514"/>
      <c r="T367" s="508"/>
      <c r="U367" s="507"/>
      <c r="V367" s="514"/>
      <c r="W367" s="508"/>
      <c r="X367" s="507"/>
      <c r="Y367" s="514"/>
      <c r="Z367" s="508"/>
      <c r="AA367" s="507"/>
      <c r="AB367" s="514"/>
      <c r="AC367" s="508"/>
      <c r="AD367" s="507"/>
      <c r="AE367" s="514"/>
      <c r="AF367" s="508"/>
      <c r="AG367" s="507"/>
      <c r="AH367" s="514"/>
      <c r="AI367" s="508"/>
      <c r="AJ367" s="507"/>
      <c r="AK367" s="514"/>
      <c r="AL367" s="508"/>
      <c r="AM367" s="507"/>
      <c r="AN367" s="514"/>
      <c r="AO367" s="508"/>
      <c r="AP367" s="35"/>
      <c r="AQ367" s="35"/>
      <c r="AR367" s="35"/>
      <c r="AS367" s="35"/>
      <c r="AT367" s="35"/>
      <c r="AU367" s="35"/>
      <c r="AV367" s="35"/>
      <c r="AW367" s="35"/>
      <c r="AX367" s="35"/>
      <c r="AY367" s="35"/>
      <c r="AZ367" s="35"/>
      <c r="BA367" s="35"/>
      <c r="BB367" s="35"/>
      <c r="BC367" s="35"/>
      <c r="BD367" s="35"/>
      <c r="BE367" s="35"/>
      <c r="BF367" s="35"/>
      <c r="BG367" s="35"/>
      <c r="BH367" s="35"/>
      <c r="BI367" s="35"/>
    </row>
    <row r="368" spans="1:61" ht="15.75" customHeight="1">
      <c r="A368" s="36" t="str">
        <f t="shared" si="5"/>
        <v>BoutiqueSalaires cadres</v>
      </c>
      <c r="B368" s="51" t="s">
        <v>116</v>
      </c>
      <c r="C368" s="507"/>
      <c r="D368" s="514"/>
      <c r="E368" s="528">
        <v>0</v>
      </c>
      <c r="F368" s="507"/>
      <c r="G368" s="514"/>
      <c r="H368" s="528">
        <v>0</v>
      </c>
      <c r="I368" s="507"/>
      <c r="J368" s="514"/>
      <c r="K368" s="528">
        <v>0</v>
      </c>
      <c r="L368" s="507"/>
      <c r="M368" s="514"/>
      <c r="N368" s="528">
        <v>0</v>
      </c>
      <c r="O368" s="507"/>
      <c r="P368" s="514"/>
      <c r="Q368" s="528">
        <v>0</v>
      </c>
      <c r="R368" s="507"/>
      <c r="S368" s="514"/>
      <c r="T368" s="528">
        <v>0</v>
      </c>
      <c r="U368" s="507"/>
      <c r="V368" s="514"/>
      <c r="W368" s="528">
        <v>0</v>
      </c>
      <c r="X368" s="507"/>
      <c r="Y368" s="514"/>
      <c r="Z368" s="528">
        <v>0</v>
      </c>
      <c r="AA368" s="507"/>
      <c r="AB368" s="514"/>
      <c r="AC368" s="528">
        <v>0</v>
      </c>
      <c r="AD368" s="507"/>
      <c r="AE368" s="514"/>
      <c r="AF368" s="528">
        <v>0</v>
      </c>
      <c r="AG368" s="507"/>
      <c r="AH368" s="514"/>
      <c r="AI368" s="528">
        <v>0</v>
      </c>
      <c r="AJ368" s="507"/>
      <c r="AK368" s="514"/>
      <c r="AL368" s="528">
        <v>0</v>
      </c>
      <c r="AM368" s="507"/>
      <c r="AN368" s="514"/>
      <c r="AO368" s="857">
        <v>0</v>
      </c>
      <c r="AP368" s="35"/>
      <c r="AQ368" s="35"/>
      <c r="AR368" s="35"/>
      <c r="AS368" s="35"/>
      <c r="AT368" s="35"/>
      <c r="AU368" s="35"/>
      <c r="AV368" s="35"/>
      <c r="AW368" s="35"/>
      <c r="AX368" s="35"/>
      <c r="AY368" s="35"/>
      <c r="AZ368" s="35"/>
      <c r="BA368" s="35"/>
      <c r="BB368" s="35"/>
      <c r="BC368" s="35"/>
      <c r="BD368" s="35"/>
      <c r="BE368" s="35"/>
      <c r="BF368" s="35"/>
      <c r="BG368" s="35"/>
      <c r="BH368" s="35"/>
      <c r="BI368" s="35"/>
    </row>
    <row r="369" spans="1:61" ht="15.75" customHeight="1">
      <c r="A369" s="36" t="str">
        <f t="shared" si="5"/>
        <v>BoutiqueSalaires commis</v>
      </c>
      <c r="B369" s="52" t="s">
        <v>117</v>
      </c>
      <c r="C369" s="507"/>
      <c r="D369" s="514"/>
      <c r="E369" s="528">
        <v>0</v>
      </c>
      <c r="F369" s="507"/>
      <c r="G369" s="514"/>
      <c r="H369" s="528">
        <v>0</v>
      </c>
      <c r="I369" s="507"/>
      <c r="J369" s="514"/>
      <c r="K369" s="528">
        <v>0</v>
      </c>
      <c r="L369" s="507"/>
      <c r="M369" s="514"/>
      <c r="N369" s="528">
        <v>0</v>
      </c>
      <c r="O369" s="507"/>
      <c r="P369" s="514"/>
      <c r="Q369" s="528">
        <v>0</v>
      </c>
      <c r="R369" s="507"/>
      <c r="S369" s="514"/>
      <c r="T369" s="528">
        <v>0</v>
      </c>
      <c r="U369" s="507"/>
      <c r="V369" s="514"/>
      <c r="W369" s="528">
        <v>0</v>
      </c>
      <c r="X369" s="507"/>
      <c r="Y369" s="514"/>
      <c r="Z369" s="528">
        <v>0</v>
      </c>
      <c r="AA369" s="507"/>
      <c r="AB369" s="514"/>
      <c r="AC369" s="528">
        <v>0</v>
      </c>
      <c r="AD369" s="507"/>
      <c r="AE369" s="514"/>
      <c r="AF369" s="528">
        <v>0</v>
      </c>
      <c r="AG369" s="507"/>
      <c r="AH369" s="514"/>
      <c r="AI369" s="528">
        <v>0</v>
      </c>
      <c r="AJ369" s="507"/>
      <c r="AK369" s="514"/>
      <c r="AL369" s="528">
        <v>0</v>
      </c>
      <c r="AM369" s="507"/>
      <c r="AN369" s="514"/>
      <c r="AO369" s="857">
        <v>0</v>
      </c>
      <c r="AP369" s="35"/>
      <c r="AQ369" s="35"/>
      <c r="AR369" s="35"/>
      <c r="AS369" s="35"/>
      <c r="AT369" s="35"/>
      <c r="AU369" s="35"/>
      <c r="AV369" s="35"/>
      <c r="AW369" s="35"/>
      <c r="AX369" s="35"/>
      <c r="AY369" s="35"/>
      <c r="AZ369" s="35"/>
      <c r="BA369" s="35"/>
      <c r="BB369" s="35"/>
      <c r="BC369" s="35"/>
      <c r="BD369" s="35"/>
      <c r="BE369" s="35"/>
      <c r="BF369" s="35"/>
      <c r="BG369" s="35"/>
      <c r="BH369" s="35"/>
      <c r="BI369" s="35"/>
    </row>
    <row r="370" spans="1:61" ht="15.75" customHeight="1">
      <c r="A370" s="36" t="str">
        <f t="shared" si="5"/>
        <v>BoutiqueSalaires autres</v>
      </c>
      <c r="B370" s="51" t="s">
        <v>118</v>
      </c>
      <c r="C370" s="759"/>
      <c r="D370" s="777"/>
      <c r="E370" s="779">
        <v>0</v>
      </c>
      <c r="F370" s="759"/>
      <c r="G370" s="777"/>
      <c r="H370" s="779">
        <v>0</v>
      </c>
      <c r="I370" s="759"/>
      <c r="J370" s="777"/>
      <c r="K370" s="779">
        <v>0</v>
      </c>
      <c r="L370" s="759"/>
      <c r="M370" s="777"/>
      <c r="N370" s="779">
        <v>0</v>
      </c>
      <c r="O370" s="759"/>
      <c r="P370" s="777"/>
      <c r="Q370" s="779">
        <v>0</v>
      </c>
      <c r="R370" s="759"/>
      <c r="S370" s="777"/>
      <c r="T370" s="779">
        <v>0</v>
      </c>
      <c r="U370" s="759"/>
      <c r="V370" s="777"/>
      <c r="W370" s="779">
        <v>0</v>
      </c>
      <c r="X370" s="759"/>
      <c r="Y370" s="777"/>
      <c r="Z370" s="779">
        <v>0</v>
      </c>
      <c r="AA370" s="759"/>
      <c r="AB370" s="777"/>
      <c r="AC370" s="779">
        <v>0</v>
      </c>
      <c r="AD370" s="759"/>
      <c r="AE370" s="777"/>
      <c r="AF370" s="779">
        <v>0</v>
      </c>
      <c r="AG370" s="759"/>
      <c r="AH370" s="777"/>
      <c r="AI370" s="779">
        <v>0</v>
      </c>
      <c r="AJ370" s="759"/>
      <c r="AK370" s="777"/>
      <c r="AL370" s="779">
        <v>0</v>
      </c>
      <c r="AM370" s="759"/>
      <c r="AN370" s="777"/>
      <c r="AO370" s="860">
        <v>0</v>
      </c>
      <c r="AP370" s="35"/>
      <c r="AQ370" s="35"/>
      <c r="AR370" s="35"/>
      <c r="AS370" s="35"/>
      <c r="AT370" s="35"/>
      <c r="AU370" s="35"/>
      <c r="AV370" s="35"/>
      <c r="AW370" s="35"/>
      <c r="AX370" s="35"/>
      <c r="AY370" s="35"/>
      <c r="AZ370" s="35"/>
      <c r="BA370" s="35"/>
      <c r="BB370" s="35"/>
      <c r="BC370" s="35"/>
      <c r="BD370" s="35"/>
      <c r="BE370" s="35"/>
      <c r="BF370" s="35"/>
      <c r="BG370" s="35"/>
      <c r="BH370" s="35"/>
      <c r="BI370" s="35"/>
    </row>
    <row r="371" spans="1:61" ht="15.75" customHeight="1">
      <c r="A371" s="36" t="str">
        <f t="shared" si="5"/>
        <v>BoutiqueSalaires spécialistes</v>
      </c>
      <c r="B371" s="51" t="s">
        <v>119</v>
      </c>
      <c r="C371" s="507"/>
      <c r="D371" s="514"/>
      <c r="E371" s="528">
        <v>0</v>
      </c>
      <c r="F371" s="507"/>
      <c r="G371" s="514"/>
      <c r="H371" s="528">
        <v>0</v>
      </c>
      <c r="I371" s="507"/>
      <c r="J371" s="514"/>
      <c r="K371" s="528">
        <v>0</v>
      </c>
      <c r="L371" s="507"/>
      <c r="M371" s="514"/>
      <c r="N371" s="528">
        <v>0</v>
      </c>
      <c r="O371" s="507"/>
      <c r="P371" s="514"/>
      <c r="Q371" s="528">
        <v>0</v>
      </c>
      <c r="R371" s="507"/>
      <c r="S371" s="514"/>
      <c r="T371" s="528">
        <v>0</v>
      </c>
      <c r="U371" s="507"/>
      <c r="V371" s="514"/>
      <c r="W371" s="528">
        <v>0</v>
      </c>
      <c r="X371" s="507"/>
      <c r="Y371" s="514"/>
      <c r="Z371" s="528">
        <v>0</v>
      </c>
      <c r="AA371" s="507"/>
      <c r="AB371" s="514"/>
      <c r="AC371" s="528">
        <v>0</v>
      </c>
      <c r="AD371" s="507"/>
      <c r="AE371" s="514"/>
      <c r="AF371" s="528">
        <v>0</v>
      </c>
      <c r="AG371" s="507"/>
      <c r="AH371" s="514"/>
      <c r="AI371" s="528">
        <v>0</v>
      </c>
      <c r="AJ371" s="507"/>
      <c r="AK371" s="514"/>
      <c r="AL371" s="528">
        <v>0</v>
      </c>
      <c r="AM371" s="507"/>
      <c r="AN371" s="514"/>
      <c r="AO371" s="857">
        <v>0</v>
      </c>
      <c r="AP371" s="35"/>
      <c r="AQ371" s="35"/>
      <c r="AR371" s="35"/>
      <c r="AS371" s="35"/>
      <c r="AT371" s="35"/>
      <c r="AU371" s="35"/>
      <c r="AV371" s="35"/>
      <c r="AW371" s="35"/>
      <c r="AX371" s="35"/>
      <c r="AY371" s="35"/>
      <c r="AZ371" s="35"/>
      <c r="BA371" s="35"/>
      <c r="BB371" s="35"/>
      <c r="BC371" s="35"/>
      <c r="BD371" s="35"/>
      <c r="BE371" s="35"/>
      <c r="BF371" s="35"/>
      <c r="BG371" s="35"/>
      <c r="BH371" s="35"/>
      <c r="BI371" s="35"/>
    </row>
    <row r="372" spans="1:61" ht="15.75" customHeight="1">
      <c r="A372" s="36" t="str">
        <f t="shared" si="5"/>
        <v>Boutique[...]</v>
      </c>
      <c r="B372" s="41" t="s">
        <v>55</v>
      </c>
      <c r="C372" s="507"/>
      <c r="D372" s="514"/>
      <c r="E372" s="528"/>
      <c r="F372" s="507"/>
      <c r="G372" s="514"/>
      <c r="H372" s="528"/>
      <c r="I372" s="507"/>
      <c r="J372" s="514"/>
      <c r="K372" s="528"/>
      <c r="L372" s="507"/>
      <c r="M372" s="514"/>
      <c r="N372" s="528"/>
      <c r="O372" s="507"/>
      <c r="P372" s="514"/>
      <c r="Q372" s="528"/>
      <c r="R372" s="507"/>
      <c r="S372" s="514"/>
      <c r="T372" s="528"/>
      <c r="U372" s="507"/>
      <c r="V372" s="514"/>
      <c r="W372" s="528"/>
      <c r="X372" s="507"/>
      <c r="Y372" s="514"/>
      <c r="Z372" s="528"/>
      <c r="AA372" s="507"/>
      <c r="AB372" s="514"/>
      <c r="AC372" s="528"/>
      <c r="AD372" s="507"/>
      <c r="AE372" s="514"/>
      <c r="AF372" s="528"/>
      <c r="AG372" s="507"/>
      <c r="AH372" s="514"/>
      <c r="AI372" s="528"/>
      <c r="AJ372" s="507"/>
      <c r="AK372" s="514"/>
      <c r="AL372" s="528"/>
      <c r="AM372" s="507"/>
      <c r="AN372" s="514"/>
      <c r="AO372" s="857"/>
      <c r="AP372" s="35"/>
      <c r="AQ372" s="35"/>
      <c r="AR372" s="35"/>
      <c r="AS372" s="35"/>
      <c r="AT372" s="35"/>
      <c r="AU372" s="35"/>
      <c r="AV372" s="35"/>
      <c r="AW372" s="35"/>
      <c r="AX372" s="35"/>
      <c r="AY372" s="35"/>
      <c r="AZ372" s="35"/>
      <c r="BA372" s="35"/>
      <c r="BB372" s="35"/>
      <c r="BC372" s="35"/>
      <c r="BD372" s="35"/>
      <c r="BE372" s="35"/>
      <c r="BF372" s="35"/>
      <c r="BG372" s="35"/>
      <c r="BH372" s="35"/>
      <c r="BI372" s="35"/>
    </row>
    <row r="373" spans="1:61" ht="15.75" customHeight="1">
      <c r="A373" s="36" t="str">
        <f t="shared" si="5"/>
        <v>Boutique[...]</v>
      </c>
      <c r="B373" s="41" t="s">
        <v>55</v>
      </c>
      <c r="C373" s="507"/>
      <c r="D373" s="514"/>
      <c r="E373" s="528"/>
      <c r="F373" s="507"/>
      <c r="G373" s="514"/>
      <c r="H373" s="528"/>
      <c r="I373" s="507"/>
      <c r="J373" s="514"/>
      <c r="K373" s="528"/>
      <c r="L373" s="507"/>
      <c r="M373" s="514"/>
      <c r="N373" s="528"/>
      <c r="O373" s="507"/>
      <c r="P373" s="514"/>
      <c r="Q373" s="528"/>
      <c r="R373" s="507"/>
      <c r="S373" s="514"/>
      <c r="T373" s="528"/>
      <c r="U373" s="507"/>
      <c r="V373" s="514"/>
      <c r="W373" s="528"/>
      <c r="X373" s="507"/>
      <c r="Y373" s="514"/>
      <c r="Z373" s="528"/>
      <c r="AA373" s="507"/>
      <c r="AB373" s="514"/>
      <c r="AC373" s="528"/>
      <c r="AD373" s="507"/>
      <c r="AE373" s="514"/>
      <c r="AF373" s="528"/>
      <c r="AG373" s="507"/>
      <c r="AH373" s="514"/>
      <c r="AI373" s="528"/>
      <c r="AJ373" s="507"/>
      <c r="AK373" s="514"/>
      <c r="AL373" s="528"/>
      <c r="AM373" s="507"/>
      <c r="AN373" s="514"/>
      <c r="AO373" s="857"/>
      <c r="AP373" s="35"/>
      <c r="AQ373" s="35"/>
      <c r="AR373" s="35"/>
      <c r="AS373" s="35"/>
      <c r="AT373" s="35"/>
      <c r="AU373" s="35"/>
      <c r="AV373" s="35"/>
      <c r="AW373" s="35"/>
      <c r="AX373" s="35"/>
      <c r="AY373" s="35"/>
      <c r="AZ373" s="35"/>
      <c r="BA373" s="35"/>
      <c r="BB373" s="35"/>
      <c r="BC373" s="35"/>
      <c r="BD373" s="35"/>
      <c r="BE373" s="35"/>
      <c r="BF373" s="35"/>
      <c r="BG373" s="35"/>
      <c r="BH373" s="35"/>
      <c r="BI373" s="35"/>
    </row>
    <row r="374" spans="1:61" ht="15.75" customHeight="1">
      <c r="A374" s="36" t="str">
        <f t="shared" si="5"/>
        <v>Boutique[...]</v>
      </c>
      <c r="B374" s="41" t="s">
        <v>55</v>
      </c>
      <c r="C374" s="507"/>
      <c r="D374" s="514"/>
      <c r="E374" s="528"/>
      <c r="F374" s="507"/>
      <c r="G374" s="514"/>
      <c r="H374" s="528"/>
      <c r="I374" s="507"/>
      <c r="J374" s="514"/>
      <c r="K374" s="528"/>
      <c r="L374" s="507"/>
      <c r="M374" s="514"/>
      <c r="N374" s="528"/>
      <c r="O374" s="507"/>
      <c r="P374" s="514"/>
      <c r="Q374" s="528"/>
      <c r="R374" s="507"/>
      <c r="S374" s="514"/>
      <c r="T374" s="528"/>
      <c r="U374" s="507"/>
      <c r="V374" s="514"/>
      <c r="W374" s="528"/>
      <c r="X374" s="507"/>
      <c r="Y374" s="514"/>
      <c r="Z374" s="528"/>
      <c r="AA374" s="507"/>
      <c r="AB374" s="514"/>
      <c r="AC374" s="528"/>
      <c r="AD374" s="507"/>
      <c r="AE374" s="514"/>
      <c r="AF374" s="528"/>
      <c r="AG374" s="507"/>
      <c r="AH374" s="514"/>
      <c r="AI374" s="528"/>
      <c r="AJ374" s="507"/>
      <c r="AK374" s="514"/>
      <c r="AL374" s="528"/>
      <c r="AM374" s="507"/>
      <c r="AN374" s="514"/>
      <c r="AO374" s="857"/>
      <c r="AP374" s="35"/>
      <c r="AQ374" s="35"/>
      <c r="AR374" s="35"/>
      <c r="AS374" s="35"/>
      <c r="AT374" s="35"/>
      <c r="AU374" s="35"/>
      <c r="AV374" s="35"/>
      <c r="AW374" s="35"/>
      <c r="AX374" s="35"/>
      <c r="AY374" s="35"/>
      <c r="AZ374" s="35"/>
      <c r="BA374" s="35"/>
      <c r="BB374" s="35"/>
      <c r="BC374" s="35"/>
      <c r="BD374" s="35"/>
      <c r="BE374" s="35"/>
      <c r="BF374" s="35"/>
      <c r="BG374" s="35"/>
      <c r="BH374" s="35"/>
      <c r="BI374" s="35"/>
    </row>
    <row r="375" spans="1:61" ht="15.75" customHeight="1">
      <c r="A375" s="36" t="str">
        <f t="shared" si="5"/>
        <v>BoutiqueSalaires en absences</v>
      </c>
      <c r="B375" s="52" t="s">
        <v>120</v>
      </c>
      <c r="C375" s="507"/>
      <c r="D375" s="514"/>
      <c r="E375" s="528">
        <v>0</v>
      </c>
      <c r="F375" s="507"/>
      <c r="G375" s="514"/>
      <c r="H375" s="528">
        <v>0</v>
      </c>
      <c r="I375" s="507"/>
      <c r="J375" s="514"/>
      <c r="K375" s="528">
        <v>0</v>
      </c>
      <c r="L375" s="507"/>
      <c r="M375" s="514"/>
      <c r="N375" s="528">
        <v>0</v>
      </c>
      <c r="O375" s="507"/>
      <c r="P375" s="514"/>
      <c r="Q375" s="528">
        <v>0</v>
      </c>
      <c r="R375" s="507"/>
      <c r="S375" s="514"/>
      <c r="T375" s="528">
        <v>0</v>
      </c>
      <c r="U375" s="507"/>
      <c r="V375" s="514"/>
      <c r="W375" s="528">
        <v>0</v>
      </c>
      <c r="X375" s="507"/>
      <c r="Y375" s="514"/>
      <c r="Z375" s="528">
        <v>0</v>
      </c>
      <c r="AA375" s="507"/>
      <c r="AB375" s="514"/>
      <c r="AC375" s="528">
        <v>0</v>
      </c>
      <c r="AD375" s="507"/>
      <c r="AE375" s="514"/>
      <c r="AF375" s="528">
        <v>0</v>
      </c>
      <c r="AG375" s="507"/>
      <c r="AH375" s="514"/>
      <c r="AI375" s="528">
        <v>0</v>
      </c>
      <c r="AJ375" s="507"/>
      <c r="AK375" s="514"/>
      <c r="AL375" s="528">
        <v>0</v>
      </c>
      <c r="AM375" s="507"/>
      <c r="AN375" s="514"/>
      <c r="AO375" s="857">
        <v>0</v>
      </c>
      <c r="AP375" s="35"/>
      <c r="AQ375" s="35"/>
      <c r="AR375" s="35"/>
      <c r="AS375" s="35"/>
      <c r="AT375" s="35"/>
      <c r="AU375" s="35"/>
      <c r="AV375" s="35"/>
      <c r="AW375" s="35"/>
      <c r="AX375" s="35"/>
      <c r="AY375" s="35"/>
      <c r="AZ375" s="35"/>
      <c r="BA375" s="35"/>
      <c r="BB375" s="35"/>
      <c r="BC375" s="35"/>
      <c r="BD375" s="35"/>
      <c r="BE375" s="35"/>
      <c r="BF375" s="35"/>
      <c r="BG375" s="35"/>
      <c r="BH375" s="35"/>
      <c r="BI375" s="35"/>
    </row>
    <row r="376" spans="1:61" ht="15.75" customHeight="1">
      <c r="A376" s="36" t="str">
        <f t="shared" si="5"/>
        <v>BoutiqueDéduction à la source</v>
      </c>
      <c r="B376" s="51" t="s">
        <v>121</v>
      </c>
      <c r="C376" s="759"/>
      <c r="D376" s="777"/>
      <c r="E376" s="779">
        <v>0</v>
      </c>
      <c r="F376" s="759"/>
      <c r="G376" s="777"/>
      <c r="H376" s="779">
        <v>0</v>
      </c>
      <c r="I376" s="759"/>
      <c r="J376" s="777"/>
      <c r="K376" s="779">
        <v>0</v>
      </c>
      <c r="L376" s="759"/>
      <c r="M376" s="777"/>
      <c r="N376" s="779">
        <v>0</v>
      </c>
      <c r="O376" s="759"/>
      <c r="P376" s="777"/>
      <c r="Q376" s="779">
        <v>0</v>
      </c>
      <c r="R376" s="759"/>
      <c r="S376" s="777"/>
      <c r="T376" s="779">
        <v>0</v>
      </c>
      <c r="U376" s="759"/>
      <c r="V376" s="777"/>
      <c r="W376" s="779">
        <v>0</v>
      </c>
      <c r="X376" s="759"/>
      <c r="Y376" s="777"/>
      <c r="Z376" s="779">
        <v>0</v>
      </c>
      <c r="AA376" s="759"/>
      <c r="AB376" s="777"/>
      <c r="AC376" s="779">
        <v>0</v>
      </c>
      <c r="AD376" s="759"/>
      <c r="AE376" s="777"/>
      <c r="AF376" s="779">
        <v>0</v>
      </c>
      <c r="AG376" s="759"/>
      <c r="AH376" s="777"/>
      <c r="AI376" s="779">
        <v>0</v>
      </c>
      <c r="AJ376" s="759"/>
      <c r="AK376" s="777"/>
      <c r="AL376" s="779">
        <v>0</v>
      </c>
      <c r="AM376" s="759"/>
      <c r="AN376" s="777"/>
      <c r="AO376" s="860">
        <v>0</v>
      </c>
      <c r="AP376" s="35"/>
      <c r="AQ376" s="35"/>
      <c r="AR376" s="35"/>
      <c r="AS376" s="35"/>
      <c r="AT376" s="35"/>
      <c r="AU376" s="35"/>
      <c r="AV376" s="35"/>
      <c r="AW376" s="35"/>
      <c r="AX376" s="35"/>
      <c r="AY376" s="35"/>
      <c r="AZ376" s="35"/>
      <c r="BA376" s="35"/>
      <c r="BB376" s="35"/>
      <c r="BC376" s="35"/>
      <c r="BD376" s="35"/>
      <c r="BE376" s="35"/>
      <c r="BF376" s="35"/>
      <c r="BG376" s="35"/>
      <c r="BH376" s="35"/>
      <c r="BI376" s="35"/>
    </row>
    <row r="377" spans="1:61" ht="15.75" customHeight="1">
      <c r="A377" s="36" t="str">
        <f t="shared" si="5"/>
        <v>BoutiqueBénéfices marginaux</v>
      </c>
      <c r="B377" s="51" t="s">
        <v>122</v>
      </c>
      <c r="C377" s="507"/>
      <c r="D377" s="514"/>
      <c r="E377" s="528">
        <v>0</v>
      </c>
      <c r="F377" s="507"/>
      <c r="G377" s="514"/>
      <c r="H377" s="528">
        <v>0</v>
      </c>
      <c r="I377" s="507"/>
      <c r="J377" s="514"/>
      <c r="K377" s="528">
        <v>0</v>
      </c>
      <c r="L377" s="507"/>
      <c r="M377" s="514"/>
      <c r="N377" s="528">
        <v>0</v>
      </c>
      <c r="O377" s="507"/>
      <c r="P377" s="514"/>
      <c r="Q377" s="528">
        <v>0</v>
      </c>
      <c r="R377" s="507"/>
      <c r="S377" s="514"/>
      <c r="T377" s="528">
        <v>0</v>
      </c>
      <c r="U377" s="507"/>
      <c r="V377" s="514"/>
      <c r="W377" s="528">
        <v>0</v>
      </c>
      <c r="X377" s="507"/>
      <c r="Y377" s="514"/>
      <c r="Z377" s="528">
        <v>0</v>
      </c>
      <c r="AA377" s="507"/>
      <c r="AB377" s="514"/>
      <c r="AC377" s="528">
        <v>0</v>
      </c>
      <c r="AD377" s="507"/>
      <c r="AE377" s="514"/>
      <c r="AF377" s="528">
        <v>0</v>
      </c>
      <c r="AG377" s="507"/>
      <c r="AH377" s="514"/>
      <c r="AI377" s="528">
        <v>0</v>
      </c>
      <c r="AJ377" s="507"/>
      <c r="AK377" s="514"/>
      <c r="AL377" s="528">
        <v>0</v>
      </c>
      <c r="AM377" s="507"/>
      <c r="AN377" s="514"/>
      <c r="AO377" s="857">
        <v>0</v>
      </c>
      <c r="AP377" s="35"/>
      <c r="AQ377" s="35"/>
      <c r="AR377" s="35"/>
      <c r="AS377" s="35"/>
      <c r="AT377" s="35"/>
      <c r="AU377" s="35"/>
      <c r="AV377" s="35"/>
      <c r="AW377" s="35"/>
      <c r="AX377" s="35"/>
      <c r="AY377" s="35"/>
      <c r="AZ377" s="35"/>
      <c r="BA377" s="35"/>
      <c r="BB377" s="35"/>
      <c r="BC377" s="35"/>
      <c r="BD377" s="35"/>
      <c r="BE377" s="35"/>
      <c r="BF377" s="35"/>
      <c r="BG377" s="35"/>
      <c r="BH377" s="35"/>
      <c r="BI377" s="35"/>
    </row>
    <row r="378" spans="1:61" ht="15.75" customHeight="1">
      <c r="A378" s="36" t="str">
        <f t="shared" si="5"/>
        <v>BoutiqueCsst</v>
      </c>
      <c r="B378" s="51" t="s">
        <v>123</v>
      </c>
      <c r="C378" s="507"/>
      <c r="D378" s="514"/>
      <c r="E378" s="528">
        <v>0</v>
      </c>
      <c r="F378" s="507"/>
      <c r="G378" s="514"/>
      <c r="H378" s="528">
        <v>0</v>
      </c>
      <c r="I378" s="507"/>
      <c r="J378" s="514"/>
      <c r="K378" s="528">
        <v>0</v>
      </c>
      <c r="L378" s="507"/>
      <c r="M378" s="514"/>
      <c r="N378" s="528">
        <v>0</v>
      </c>
      <c r="O378" s="507"/>
      <c r="P378" s="514"/>
      <c r="Q378" s="528">
        <v>0</v>
      </c>
      <c r="R378" s="507"/>
      <c r="S378" s="514"/>
      <c r="T378" s="528">
        <v>0</v>
      </c>
      <c r="U378" s="507"/>
      <c r="V378" s="514"/>
      <c r="W378" s="528">
        <v>0</v>
      </c>
      <c r="X378" s="507"/>
      <c r="Y378" s="514"/>
      <c r="Z378" s="528">
        <v>0</v>
      </c>
      <c r="AA378" s="507"/>
      <c r="AB378" s="514"/>
      <c r="AC378" s="528">
        <v>0</v>
      </c>
      <c r="AD378" s="507"/>
      <c r="AE378" s="514"/>
      <c r="AF378" s="528">
        <v>0</v>
      </c>
      <c r="AG378" s="507"/>
      <c r="AH378" s="514"/>
      <c r="AI378" s="528">
        <v>0</v>
      </c>
      <c r="AJ378" s="507"/>
      <c r="AK378" s="514"/>
      <c r="AL378" s="528">
        <v>0</v>
      </c>
      <c r="AM378" s="507"/>
      <c r="AN378" s="514"/>
      <c r="AO378" s="857">
        <v>0</v>
      </c>
      <c r="AP378" s="35"/>
      <c r="AQ378" s="35"/>
      <c r="AR378" s="35"/>
      <c r="AS378" s="35"/>
      <c r="AT378" s="35"/>
      <c r="AU378" s="35"/>
      <c r="AV378" s="35"/>
      <c r="AW378" s="35"/>
      <c r="AX378" s="35"/>
      <c r="AY378" s="35"/>
      <c r="AZ378" s="35"/>
      <c r="BA378" s="35"/>
      <c r="BB378" s="35"/>
      <c r="BC378" s="35"/>
      <c r="BD378" s="35"/>
      <c r="BE378" s="35"/>
      <c r="BF378" s="35"/>
      <c r="BG378" s="35"/>
      <c r="BH378" s="35"/>
      <c r="BI378" s="35"/>
    </row>
    <row r="379" spans="1:61" ht="15.75" customHeight="1">
      <c r="A379" s="36" t="str">
        <f t="shared" si="5"/>
        <v>Boutique[...]</v>
      </c>
      <c r="B379" s="41" t="s">
        <v>55</v>
      </c>
      <c r="C379" s="533"/>
      <c r="D379" s="534"/>
      <c r="E379" s="531"/>
      <c r="F379" s="533"/>
      <c r="G379" s="534"/>
      <c r="H379" s="531"/>
      <c r="I379" s="533"/>
      <c r="J379" s="534"/>
      <c r="K379" s="531"/>
      <c r="L379" s="533"/>
      <c r="M379" s="534"/>
      <c r="N379" s="531"/>
      <c r="O379" s="533"/>
      <c r="P379" s="534"/>
      <c r="Q379" s="531"/>
      <c r="R379" s="533"/>
      <c r="S379" s="534"/>
      <c r="T379" s="531"/>
      <c r="U379" s="533"/>
      <c r="V379" s="534"/>
      <c r="W379" s="531"/>
      <c r="X379" s="533"/>
      <c r="Y379" s="534"/>
      <c r="Z379" s="531"/>
      <c r="AA379" s="533"/>
      <c r="AB379" s="534"/>
      <c r="AC379" s="531"/>
      <c r="AD379" s="533"/>
      <c r="AE379" s="534"/>
      <c r="AF379" s="531"/>
      <c r="AG379" s="533"/>
      <c r="AH379" s="534"/>
      <c r="AI379" s="531"/>
      <c r="AJ379" s="533"/>
      <c r="AK379" s="534"/>
      <c r="AL379" s="531"/>
      <c r="AM379" s="533"/>
      <c r="AN379" s="534"/>
      <c r="AO379" s="531"/>
      <c r="AP379" s="35"/>
      <c r="AQ379" s="35"/>
      <c r="AR379" s="35"/>
      <c r="AS379" s="35"/>
      <c r="AT379" s="35"/>
      <c r="AU379" s="35"/>
      <c r="AV379" s="35"/>
      <c r="AW379" s="35"/>
      <c r="AX379" s="35"/>
      <c r="AY379" s="35"/>
      <c r="AZ379" s="35"/>
      <c r="BA379" s="35"/>
      <c r="BB379" s="35"/>
      <c r="BC379" s="35"/>
      <c r="BD379" s="35"/>
      <c r="BE379" s="35"/>
      <c r="BF379" s="35"/>
      <c r="BG379" s="35"/>
      <c r="BH379" s="35"/>
      <c r="BI379" s="35"/>
    </row>
    <row r="380" spans="1:61" ht="15.75" customHeight="1">
      <c r="A380" s="36" t="str">
        <f t="shared" si="5"/>
        <v>BoutiqueTOTAL PERSONNEL</v>
      </c>
      <c r="B380" s="50" t="s">
        <v>124</v>
      </c>
      <c r="C380" s="772" t="s">
        <v>115</v>
      </c>
      <c r="D380" s="773">
        <v>0</v>
      </c>
      <c r="E380" s="774">
        <v>0</v>
      </c>
      <c r="F380" s="772"/>
      <c r="G380" s="773"/>
      <c r="H380" s="774">
        <v>0</v>
      </c>
      <c r="I380" s="772"/>
      <c r="J380" s="773"/>
      <c r="K380" s="774">
        <v>0</v>
      </c>
      <c r="L380" s="772"/>
      <c r="M380" s="773"/>
      <c r="N380" s="774">
        <v>0</v>
      </c>
      <c r="O380" s="772"/>
      <c r="P380" s="773"/>
      <c r="Q380" s="774">
        <v>0</v>
      </c>
      <c r="R380" s="772"/>
      <c r="S380" s="773"/>
      <c r="T380" s="774">
        <v>0</v>
      </c>
      <c r="U380" s="772"/>
      <c r="V380" s="773"/>
      <c r="W380" s="859">
        <v>0</v>
      </c>
      <c r="X380" s="772"/>
      <c r="Y380" s="773"/>
      <c r="Z380" s="859">
        <v>0</v>
      </c>
      <c r="AA380" s="772"/>
      <c r="AB380" s="773"/>
      <c r="AC380" s="859">
        <v>0</v>
      </c>
      <c r="AD380" s="772"/>
      <c r="AE380" s="773"/>
      <c r="AF380" s="859">
        <v>0</v>
      </c>
      <c r="AG380" s="772"/>
      <c r="AH380" s="773"/>
      <c r="AI380" s="774">
        <v>0</v>
      </c>
      <c r="AJ380" s="772"/>
      <c r="AK380" s="773"/>
      <c r="AL380" s="774">
        <v>0</v>
      </c>
      <c r="AM380" s="772"/>
      <c r="AN380" s="773"/>
      <c r="AO380" s="774">
        <v>0</v>
      </c>
      <c r="AP380" s="35"/>
      <c r="AQ380" s="35"/>
      <c r="AR380" s="35"/>
      <c r="AS380" s="35"/>
      <c r="AT380" s="35"/>
      <c r="AU380" s="35"/>
      <c r="AV380" s="35"/>
      <c r="AW380" s="35"/>
      <c r="AX380" s="35"/>
      <c r="AY380" s="35"/>
      <c r="AZ380" s="35"/>
      <c r="BA380" s="35"/>
      <c r="BB380" s="35"/>
      <c r="BC380" s="35"/>
      <c r="BD380" s="35"/>
      <c r="BE380" s="35"/>
      <c r="BF380" s="35"/>
      <c r="BG380" s="35"/>
      <c r="BH380" s="35"/>
      <c r="BI380" s="35"/>
    </row>
    <row r="381" spans="1:61" ht="15.75" customHeight="1">
      <c r="A381" s="36" t="str">
        <f t="shared" si="5"/>
        <v>BoutiquePublicité 2</v>
      </c>
      <c r="B381" s="60" t="s">
        <v>125</v>
      </c>
      <c r="C381" s="507"/>
      <c r="D381" s="514"/>
      <c r="E381" s="528">
        <v>0</v>
      </c>
      <c r="F381" s="507"/>
      <c r="G381" s="514"/>
      <c r="H381" s="528">
        <v>0</v>
      </c>
      <c r="I381" s="507"/>
      <c r="J381" s="514"/>
      <c r="K381" s="528">
        <v>0</v>
      </c>
      <c r="L381" s="507"/>
      <c r="M381" s="514"/>
      <c r="N381" s="528">
        <v>0</v>
      </c>
      <c r="O381" s="507"/>
      <c r="P381" s="514"/>
      <c r="Q381" s="528">
        <v>0</v>
      </c>
      <c r="R381" s="507"/>
      <c r="S381" s="514"/>
      <c r="T381" s="528">
        <v>0</v>
      </c>
      <c r="U381" s="507"/>
      <c r="V381" s="514"/>
      <c r="W381" s="528">
        <v>0</v>
      </c>
      <c r="X381" s="507"/>
      <c r="Y381" s="514"/>
      <c r="Z381" s="528">
        <v>0</v>
      </c>
      <c r="AA381" s="507"/>
      <c r="AB381" s="514"/>
      <c r="AC381" s="528">
        <v>0</v>
      </c>
      <c r="AD381" s="507"/>
      <c r="AE381" s="514"/>
      <c r="AF381" s="528">
        <v>0</v>
      </c>
      <c r="AG381" s="507"/>
      <c r="AH381" s="514"/>
      <c r="AI381" s="528">
        <v>0</v>
      </c>
      <c r="AJ381" s="507"/>
      <c r="AK381" s="514"/>
      <c r="AL381" s="528">
        <v>0</v>
      </c>
      <c r="AM381" s="507"/>
      <c r="AN381" s="514"/>
      <c r="AO381" s="857">
        <v>0</v>
      </c>
      <c r="AP381" s="35"/>
      <c r="AQ381" s="35"/>
      <c r="AR381" s="35"/>
      <c r="AS381" s="35"/>
      <c r="AT381" s="35"/>
      <c r="AU381" s="35"/>
      <c r="AV381" s="35"/>
      <c r="AW381" s="35"/>
      <c r="AX381" s="35"/>
      <c r="AY381" s="35"/>
      <c r="AZ381" s="35"/>
      <c r="BA381" s="35"/>
      <c r="BB381" s="35"/>
      <c r="BC381" s="35"/>
      <c r="BD381" s="35"/>
      <c r="BE381" s="35"/>
      <c r="BF381" s="35"/>
      <c r="BG381" s="35"/>
      <c r="BH381" s="35"/>
      <c r="BI381" s="35"/>
    </row>
    <row r="382" spans="1:61" ht="15.75" customHeight="1">
      <c r="A382" s="36" t="str">
        <f t="shared" si="5"/>
        <v>BoutiqueService gratuit 2</v>
      </c>
      <c r="B382" s="51" t="s">
        <v>126</v>
      </c>
      <c r="C382" s="507"/>
      <c r="D382" s="514"/>
      <c r="E382" s="528">
        <v>0</v>
      </c>
      <c r="F382" s="507"/>
      <c r="G382" s="514"/>
      <c r="H382" s="528">
        <v>0</v>
      </c>
      <c r="I382" s="507"/>
      <c r="J382" s="514"/>
      <c r="K382" s="528">
        <v>0</v>
      </c>
      <c r="L382" s="507"/>
      <c r="M382" s="514"/>
      <c r="N382" s="528">
        <v>0</v>
      </c>
      <c r="O382" s="507"/>
      <c r="P382" s="514"/>
      <c r="Q382" s="528">
        <v>0</v>
      </c>
      <c r="R382" s="507"/>
      <c r="S382" s="514"/>
      <c r="T382" s="528">
        <v>0</v>
      </c>
      <c r="U382" s="507"/>
      <c r="V382" s="514"/>
      <c r="W382" s="528">
        <v>0</v>
      </c>
      <c r="X382" s="507"/>
      <c r="Y382" s="514"/>
      <c r="Z382" s="528">
        <v>0</v>
      </c>
      <c r="AA382" s="507"/>
      <c r="AB382" s="514"/>
      <c r="AC382" s="528">
        <v>0</v>
      </c>
      <c r="AD382" s="507"/>
      <c r="AE382" s="514"/>
      <c r="AF382" s="528">
        <v>0</v>
      </c>
      <c r="AG382" s="507"/>
      <c r="AH382" s="514"/>
      <c r="AI382" s="528">
        <v>0</v>
      </c>
      <c r="AJ382" s="507"/>
      <c r="AK382" s="514"/>
      <c r="AL382" s="528">
        <v>0</v>
      </c>
      <c r="AM382" s="507"/>
      <c r="AN382" s="514"/>
      <c r="AO382" s="857">
        <v>0</v>
      </c>
      <c r="AP382" s="35"/>
      <c r="AQ382" s="35"/>
      <c r="AR382" s="35"/>
      <c r="AS382" s="35"/>
      <c r="AT382" s="35"/>
      <c r="AU382" s="35"/>
      <c r="AV382" s="35"/>
      <c r="AW382" s="35"/>
      <c r="AX382" s="35"/>
      <c r="AY382" s="35"/>
      <c r="AZ382" s="35"/>
      <c r="BA382" s="35"/>
      <c r="BB382" s="35"/>
      <c r="BC382" s="35"/>
      <c r="BD382" s="35"/>
      <c r="BE382" s="35"/>
      <c r="BF382" s="35"/>
      <c r="BG382" s="35"/>
      <c r="BH382" s="35"/>
      <c r="BI382" s="35"/>
    </row>
    <row r="383" spans="1:61" ht="15.75" customHeight="1">
      <c r="A383" s="36" t="str">
        <f t="shared" si="5"/>
        <v>BoutiqueFrais véhicules de cie</v>
      </c>
      <c r="B383" s="52" t="s">
        <v>127</v>
      </c>
      <c r="C383" s="533"/>
      <c r="D383" s="534"/>
      <c r="E383" s="532">
        <v>0</v>
      </c>
      <c r="F383" s="533"/>
      <c r="G383" s="534"/>
      <c r="H383" s="532">
        <v>0</v>
      </c>
      <c r="I383" s="533"/>
      <c r="J383" s="534"/>
      <c r="K383" s="532">
        <v>0</v>
      </c>
      <c r="L383" s="533"/>
      <c r="M383" s="534"/>
      <c r="N383" s="532">
        <v>0</v>
      </c>
      <c r="O383" s="533"/>
      <c r="P383" s="534"/>
      <c r="Q383" s="532">
        <v>0</v>
      </c>
      <c r="R383" s="533"/>
      <c r="S383" s="534"/>
      <c r="T383" s="532">
        <v>0</v>
      </c>
      <c r="U383" s="533"/>
      <c r="V383" s="534"/>
      <c r="W383" s="532">
        <v>0</v>
      </c>
      <c r="X383" s="533"/>
      <c r="Y383" s="534"/>
      <c r="Z383" s="532">
        <v>0</v>
      </c>
      <c r="AA383" s="533"/>
      <c r="AB383" s="534"/>
      <c r="AC383" s="532">
        <v>0</v>
      </c>
      <c r="AD383" s="533"/>
      <c r="AE383" s="534"/>
      <c r="AF383" s="532">
        <v>0</v>
      </c>
      <c r="AG383" s="533"/>
      <c r="AH383" s="534"/>
      <c r="AI383" s="532">
        <v>0</v>
      </c>
      <c r="AJ383" s="533"/>
      <c r="AK383" s="534"/>
      <c r="AL383" s="532">
        <v>0</v>
      </c>
      <c r="AM383" s="533"/>
      <c r="AN383" s="534"/>
      <c r="AO383" s="858">
        <v>0</v>
      </c>
      <c r="AP383" s="35"/>
      <c r="AQ383" s="35"/>
      <c r="AR383" s="35"/>
      <c r="AS383" s="35"/>
      <c r="AT383" s="35"/>
      <c r="AU383" s="35"/>
      <c r="AV383" s="35"/>
      <c r="AW383" s="35"/>
      <c r="AX383" s="35"/>
      <c r="AY383" s="35"/>
      <c r="AZ383" s="35"/>
      <c r="BA383" s="35"/>
      <c r="BB383" s="35"/>
      <c r="BC383" s="35"/>
      <c r="BD383" s="35"/>
      <c r="BE383" s="35"/>
      <c r="BF383" s="35"/>
      <c r="BG383" s="35"/>
      <c r="BH383" s="35"/>
      <c r="BI383" s="35"/>
    </row>
    <row r="384" spans="1:61" ht="15.75" customHeight="1">
      <c r="A384" s="36" t="str">
        <f t="shared" si="5"/>
        <v>BoutiqueInformatique</v>
      </c>
      <c r="B384" s="51" t="s">
        <v>128</v>
      </c>
      <c r="C384" s="507"/>
      <c r="D384" s="514"/>
      <c r="E384" s="528">
        <v>0</v>
      </c>
      <c r="F384" s="507"/>
      <c r="G384" s="514"/>
      <c r="H384" s="528">
        <v>0</v>
      </c>
      <c r="I384" s="507"/>
      <c r="J384" s="514"/>
      <c r="K384" s="528">
        <v>0</v>
      </c>
      <c r="L384" s="507"/>
      <c r="M384" s="514"/>
      <c r="N384" s="528">
        <v>0</v>
      </c>
      <c r="O384" s="507"/>
      <c r="P384" s="514"/>
      <c r="Q384" s="528">
        <v>0</v>
      </c>
      <c r="R384" s="507"/>
      <c r="S384" s="514"/>
      <c r="T384" s="528">
        <v>0</v>
      </c>
      <c r="U384" s="507"/>
      <c r="V384" s="514"/>
      <c r="W384" s="528">
        <v>0</v>
      </c>
      <c r="X384" s="507"/>
      <c r="Y384" s="514"/>
      <c r="Z384" s="528">
        <v>0</v>
      </c>
      <c r="AA384" s="507"/>
      <c r="AB384" s="514"/>
      <c r="AC384" s="528">
        <v>0</v>
      </c>
      <c r="AD384" s="507"/>
      <c r="AE384" s="514"/>
      <c r="AF384" s="528">
        <v>0</v>
      </c>
      <c r="AG384" s="507"/>
      <c r="AH384" s="514"/>
      <c r="AI384" s="528">
        <v>0</v>
      </c>
      <c r="AJ384" s="507"/>
      <c r="AK384" s="514"/>
      <c r="AL384" s="528">
        <v>0</v>
      </c>
      <c r="AM384" s="507"/>
      <c r="AN384" s="514"/>
      <c r="AO384" s="857">
        <v>0</v>
      </c>
      <c r="AP384" s="35"/>
      <c r="AQ384" s="35"/>
      <c r="AR384" s="35"/>
      <c r="AS384" s="35"/>
      <c r="AT384" s="35"/>
      <c r="AU384" s="35"/>
      <c r="AV384" s="35"/>
      <c r="AW384" s="35"/>
      <c r="AX384" s="35"/>
      <c r="AY384" s="35"/>
      <c r="AZ384" s="35"/>
      <c r="BA384" s="35"/>
      <c r="BB384" s="35"/>
      <c r="BC384" s="35"/>
      <c r="BD384" s="35"/>
      <c r="BE384" s="35"/>
      <c r="BF384" s="35"/>
      <c r="BG384" s="35"/>
      <c r="BH384" s="35"/>
      <c r="BI384" s="35"/>
    </row>
    <row r="385" spans="1:61" ht="15.75" customHeight="1">
      <c r="A385" s="36" t="str">
        <f t="shared" si="5"/>
        <v>BoutiqueFrais de déplacement</v>
      </c>
      <c r="B385" s="51" t="s">
        <v>129</v>
      </c>
      <c r="C385" s="507"/>
      <c r="D385" s="514"/>
      <c r="E385" s="528">
        <v>0</v>
      </c>
      <c r="F385" s="507"/>
      <c r="G385" s="514"/>
      <c r="H385" s="528">
        <v>0</v>
      </c>
      <c r="I385" s="507"/>
      <c r="J385" s="514"/>
      <c r="K385" s="528">
        <v>0</v>
      </c>
      <c r="L385" s="507"/>
      <c r="M385" s="514"/>
      <c r="N385" s="528">
        <v>0</v>
      </c>
      <c r="O385" s="507"/>
      <c r="P385" s="514"/>
      <c r="Q385" s="528">
        <v>0</v>
      </c>
      <c r="R385" s="507"/>
      <c r="S385" s="514"/>
      <c r="T385" s="528">
        <v>0</v>
      </c>
      <c r="U385" s="507"/>
      <c r="V385" s="514"/>
      <c r="W385" s="528">
        <v>0</v>
      </c>
      <c r="X385" s="507"/>
      <c r="Y385" s="514"/>
      <c r="Z385" s="528">
        <v>0</v>
      </c>
      <c r="AA385" s="507"/>
      <c r="AB385" s="514"/>
      <c r="AC385" s="528">
        <v>0</v>
      </c>
      <c r="AD385" s="507"/>
      <c r="AE385" s="514"/>
      <c r="AF385" s="528">
        <v>0</v>
      </c>
      <c r="AG385" s="507"/>
      <c r="AH385" s="514"/>
      <c r="AI385" s="528">
        <v>0</v>
      </c>
      <c r="AJ385" s="507"/>
      <c r="AK385" s="514"/>
      <c r="AL385" s="528">
        <v>0</v>
      </c>
      <c r="AM385" s="507"/>
      <c r="AN385" s="514"/>
      <c r="AO385" s="857">
        <v>0</v>
      </c>
      <c r="AP385" s="35"/>
      <c r="AQ385" s="35"/>
      <c r="AR385" s="35"/>
      <c r="AS385" s="35"/>
      <c r="AT385" s="35"/>
      <c r="AU385" s="35"/>
      <c r="AV385" s="35"/>
      <c r="AW385" s="35"/>
      <c r="AX385" s="35"/>
      <c r="AY385" s="35"/>
      <c r="AZ385" s="35"/>
      <c r="BA385" s="35"/>
      <c r="BB385" s="35"/>
      <c r="BC385" s="35"/>
      <c r="BD385" s="35"/>
      <c r="BE385" s="35"/>
      <c r="BF385" s="35"/>
      <c r="BG385" s="35"/>
      <c r="BH385" s="35"/>
      <c r="BI385" s="35"/>
    </row>
    <row r="386" spans="1:61" ht="15.75" customHeight="1">
      <c r="A386" s="36" t="str">
        <f t="shared" si="5"/>
        <v>BoutiqueServices extérieurs</v>
      </c>
      <c r="B386" s="51" t="s">
        <v>130</v>
      </c>
      <c r="C386" s="533"/>
      <c r="D386" s="534"/>
      <c r="E386" s="532">
        <v>0</v>
      </c>
      <c r="F386" s="533"/>
      <c r="G386" s="534"/>
      <c r="H386" s="532">
        <v>0</v>
      </c>
      <c r="I386" s="533"/>
      <c r="J386" s="534"/>
      <c r="K386" s="532">
        <v>0</v>
      </c>
      <c r="L386" s="533"/>
      <c r="M386" s="534"/>
      <c r="N386" s="532">
        <v>0</v>
      </c>
      <c r="O386" s="533"/>
      <c r="P386" s="534"/>
      <c r="Q386" s="532">
        <v>0</v>
      </c>
      <c r="R386" s="533"/>
      <c r="S386" s="534"/>
      <c r="T386" s="532">
        <v>0</v>
      </c>
      <c r="U386" s="533"/>
      <c r="V386" s="534"/>
      <c r="W386" s="532">
        <v>0</v>
      </c>
      <c r="X386" s="533"/>
      <c r="Y386" s="534"/>
      <c r="Z386" s="532">
        <v>0</v>
      </c>
      <c r="AA386" s="533"/>
      <c r="AB386" s="534"/>
      <c r="AC386" s="532">
        <v>0</v>
      </c>
      <c r="AD386" s="533"/>
      <c r="AE386" s="534"/>
      <c r="AF386" s="532">
        <v>0</v>
      </c>
      <c r="AG386" s="533"/>
      <c r="AH386" s="534"/>
      <c r="AI386" s="532">
        <v>0</v>
      </c>
      <c r="AJ386" s="533"/>
      <c r="AK386" s="534"/>
      <c r="AL386" s="532">
        <v>0</v>
      </c>
      <c r="AM386" s="533"/>
      <c r="AN386" s="534"/>
      <c r="AO386" s="858">
        <v>0</v>
      </c>
      <c r="AP386" s="35"/>
      <c r="AQ386" s="35"/>
      <c r="AR386" s="35"/>
      <c r="AS386" s="35"/>
      <c r="AT386" s="35"/>
      <c r="AU386" s="35"/>
      <c r="AV386" s="35"/>
      <c r="AW386" s="35"/>
      <c r="AX386" s="35"/>
      <c r="AY386" s="35"/>
      <c r="AZ386" s="35"/>
      <c r="BA386" s="35"/>
      <c r="BB386" s="35"/>
      <c r="BC386" s="35"/>
      <c r="BD386" s="35"/>
      <c r="BE386" s="35"/>
      <c r="BF386" s="35"/>
      <c r="BG386" s="35"/>
      <c r="BH386" s="35"/>
      <c r="BI386" s="35"/>
    </row>
    <row r="387" spans="1:61" ht="20.25" customHeight="1">
      <c r="A387" s="36" t="str">
        <f t="shared" si="5"/>
        <v>BoutiqueFournitures autres</v>
      </c>
      <c r="B387" s="60" t="s">
        <v>131</v>
      </c>
      <c r="C387" s="507"/>
      <c r="D387" s="514"/>
      <c r="E387" s="528">
        <v>0</v>
      </c>
      <c r="F387" s="507"/>
      <c r="G387" s="514"/>
      <c r="H387" s="528">
        <v>0</v>
      </c>
      <c r="I387" s="507"/>
      <c r="J387" s="514"/>
      <c r="K387" s="528">
        <v>0</v>
      </c>
      <c r="L387" s="507"/>
      <c r="M387" s="514"/>
      <c r="N387" s="528">
        <v>0</v>
      </c>
      <c r="O387" s="507"/>
      <c r="P387" s="514"/>
      <c r="Q387" s="528">
        <v>0</v>
      </c>
      <c r="R387" s="507"/>
      <c r="S387" s="514"/>
      <c r="T387" s="528">
        <v>0</v>
      </c>
      <c r="U387" s="507"/>
      <c r="V387" s="514"/>
      <c r="W387" s="528">
        <v>0</v>
      </c>
      <c r="X387" s="507"/>
      <c r="Y387" s="514"/>
      <c r="Z387" s="528">
        <v>0</v>
      </c>
      <c r="AA387" s="507"/>
      <c r="AB387" s="514"/>
      <c r="AC387" s="528">
        <v>0</v>
      </c>
      <c r="AD387" s="507"/>
      <c r="AE387" s="514"/>
      <c r="AF387" s="528">
        <v>0</v>
      </c>
      <c r="AG387" s="507"/>
      <c r="AH387" s="514"/>
      <c r="AI387" s="528">
        <v>0</v>
      </c>
      <c r="AJ387" s="507"/>
      <c r="AK387" s="514"/>
      <c r="AL387" s="528">
        <v>0</v>
      </c>
      <c r="AM387" s="507"/>
      <c r="AN387" s="514"/>
      <c r="AO387" s="857">
        <v>0</v>
      </c>
      <c r="AP387" s="35"/>
      <c r="AQ387" s="35"/>
      <c r="AR387" s="35"/>
      <c r="AS387" s="35"/>
      <c r="AT387" s="35"/>
      <c r="AU387" s="35"/>
      <c r="AV387" s="35"/>
      <c r="AW387" s="35"/>
      <c r="AX387" s="35"/>
      <c r="AY387" s="35"/>
      <c r="AZ387" s="35"/>
      <c r="BA387" s="35"/>
      <c r="BB387" s="35"/>
      <c r="BC387" s="35"/>
      <c r="BD387" s="35"/>
      <c r="BE387" s="35"/>
      <c r="BF387" s="35"/>
      <c r="BG387" s="35"/>
      <c r="BH387" s="35"/>
      <c r="BI387" s="35"/>
    </row>
    <row r="388" spans="1:61" ht="20.25" customHeight="1">
      <c r="A388" s="36" t="str">
        <f t="shared" si="5"/>
        <v>BoutiqueUniformes</v>
      </c>
      <c r="B388" s="51" t="s">
        <v>132</v>
      </c>
      <c r="C388" s="507"/>
      <c r="D388" s="514"/>
      <c r="E388" s="528">
        <v>0</v>
      </c>
      <c r="F388" s="507"/>
      <c r="G388" s="514"/>
      <c r="H388" s="528">
        <v>0</v>
      </c>
      <c r="I388" s="507"/>
      <c r="J388" s="514"/>
      <c r="K388" s="528">
        <v>0</v>
      </c>
      <c r="L388" s="507"/>
      <c r="M388" s="514"/>
      <c r="N388" s="528">
        <v>0</v>
      </c>
      <c r="O388" s="507"/>
      <c r="P388" s="514"/>
      <c r="Q388" s="528">
        <v>0</v>
      </c>
      <c r="R388" s="507"/>
      <c r="S388" s="514"/>
      <c r="T388" s="528">
        <v>0</v>
      </c>
      <c r="U388" s="507"/>
      <c r="V388" s="514"/>
      <c r="W388" s="528">
        <v>0</v>
      </c>
      <c r="X388" s="507"/>
      <c r="Y388" s="514"/>
      <c r="Z388" s="528">
        <v>0</v>
      </c>
      <c r="AA388" s="507"/>
      <c r="AB388" s="514"/>
      <c r="AC388" s="528">
        <v>0</v>
      </c>
      <c r="AD388" s="507"/>
      <c r="AE388" s="514"/>
      <c r="AF388" s="528">
        <v>0</v>
      </c>
      <c r="AG388" s="507"/>
      <c r="AH388" s="514"/>
      <c r="AI388" s="528">
        <v>0</v>
      </c>
      <c r="AJ388" s="507"/>
      <c r="AK388" s="514"/>
      <c r="AL388" s="528">
        <v>0</v>
      </c>
      <c r="AM388" s="507"/>
      <c r="AN388" s="514"/>
      <c r="AO388" s="857">
        <v>0</v>
      </c>
      <c r="AP388" s="35"/>
      <c r="AQ388" s="35"/>
      <c r="AR388" s="35"/>
      <c r="AS388" s="35"/>
      <c r="AT388" s="35"/>
      <c r="AU388" s="35"/>
      <c r="AV388" s="35"/>
      <c r="AW388" s="35"/>
      <c r="AX388" s="35"/>
      <c r="AY388" s="35"/>
      <c r="AZ388" s="35"/>
      <c r="BA388" s="35"/>
      <c r="BB388" s="35"/>
      <c r="BC388" s="35"/>
      <c r="BD388" s="35"/>
      <c r="BE388" s="35"/>
      <c r="BF388" s="35"/>
      <c r="BG388" s="35"/>
      <c r="BH388" s="35"/>
      <c r="BI388" s="35"/>
    </row>
    <row r="389" spans="1:61" ht="20.25" customHeight="1">
      <c r="A389" s="36" t="str">
        <f t="shared" si="5"/>
        <v>BoutiquePapeterie</v>
      </c>
      <c r="B389" s="51" t="s">
        <v>133</v>
      </c>
      <c r="C389" s="507"/>
      <c r="D389" s="514"/>
      <c r="E389" s="528">
        <v>0</v>
      </c>
      <c r="F389" s="507"/>
      <c r="G389" s="514"/>
      <c r="H389" s="528">
        <v>0</v>
      </c>
      <c r="I389" s="507"/>
      <c r="J389" s="514"/>
      <c r="K389" s="528">
        <v>0</v>
      </c>
      <c r="L389" s="507"/>
      <c r="M389" s="514"/>
      <c r="N389" s="528">
        <v>0</v>
      </c>
      <c r="O389" s="507"/>
      <c r="P389" s="514"/>
      <c r="Q389" s="528">
        <v>0</v>
      </c>
      <c r="R389" s="507"/>
      <c r="S389" s="514"/>
      <c r="T389" s="528">
        <v>0</v>
      </c>
      <c r="U389" s="507"/>
      <c r="V389" s="514"/>
      <c r="W389" s="528">
        <v>0</v>
      </c>
      <c r="X389" s="507"/>
      <c r="Y389" s="514"/>
      <c r="Z389" s="528">
        <v>0</v>
      </c>
      <c r="AA389" s="507"/>
      <c r="AB389" s="514"/>
      <c r="AC389" s="528">
        <v>0</v>
      </c>
      <c r="AD389" s="507"/>
      <c r="AE389" s="514"/>
      <c r="AF389" s="528">
        <v>0</v>
      </c>
      <c r="AG389" s="507"/>
      <c r="AH389" s="514"/>
      <c r="AI389" s="528">
        <v>0</v>
      </c>
      <c r="AJ389" s="507"/>
      <c r="AK389" s="514"/>
      <c r="AL389" s="528">
        <v>0</v>
      </c>
      <c r="AM389" s="507"/>
      <c r="AN389" s="514"/>
      <c r="AO389" s="857">
        <v>0</v>
      </c>
      <c r="AP389" s="35"/>
      <c r="AQ389" s="35"/>
      <c r="AR389" s="35"/>
      <c r="AS389" s="35"/>
      <c r="AT389" s="35"/>
      <c r="AU389" s="35"/>
      <c r="AV389" s="35"/>
      <c r="AW389" s="35"/>
      <c r="AX389" s="35"/>
      <c r="AY389" s="35"/>
      <c r="AZ389" s="35"/>
      <c r="BA389" s="35"/>
      <c r="BB389" s="35"/>
      <c r="BC389" s="35"/>
      <c r="BD389" s="35"/>
      <c r="BE389" s="35"/>
      <c r="BF389" s="35"/>
      <c r="BG389" s="35"/>
      <c r="BH389" s="35"/>
      <c r="BI389" s="35"/>
    </row>
    <row r="390" spans="1:61" ht="20.25" customHeight="1">
      <c r="A390" s="36" t="str">
        <f t="shared" si="5"/>
        <v>BoutiqueTéléphone</v>
      </c>
      <c r="B390" s="51" t="s">
        <v>134</v>
      </c>
      <c r="C390" s="507"/>
      <c r="D390" s="514"/>
      <c r="E390" s="528">
        <v>0</v>
      </c>
      <c r="F390" s="507"/>
      <c r="G390" s="514"/>
      <c r="H390" s="528">
        <v>0</v>
      </c>
      <c r="I390" s="507"/>
      <c r="J390" s="514"/>
      <c r="K390" s="528">
        <v>0</v>
      </c>
      <c r="L390" s="507"/>
      <c r="M390" s="514"/>
      <c r="N390" s="528">
        <v>0</v>
      </c>
      <c r="O390" s="507"/>
      <c r="P390" s="514"/>
      <c r="Q390" s="528">
        <v>0</v>
      </c>
      <c r="R390" s="507"/>
      <c r="S390" s="514"/>
      <c r="T390" s="528">
        <v>0</v>
      </c>
      <c r="U390" s="507"/>
      <c r="V390" s="514"/>
      <c r="W390" s="528">
        <v>0</v>
      </c>
      <c r="X390" s="507"/>
      <c r="Y390" s="514"/>
      <c r="Z390" s="528">
        <v>0</v>
      </c>
      <c r="AA390" s="507"/>
      <c r="AB390" s="514"/>
      <c r="AC390" s="528">
        <v>0</v>
      </c>
      <c r="AD390" s="507"/>
      <c r="AE390" s="514"/>
      <c r="AF390" s="528">
        <v>0</v>
      </c>
      <c r="AG390" s="507"/>
      <c r="AH390" s="514"/>
      <c r="AI390" s="528">
        <v>0</v>
      </c>
      <c r="AJ390" s="507"/>
      <c r="AK390" s="514"/>
      <c r="AL390" s="528">
        <v>0</v>
      </c>
      <c r="AM390" s="507"/>
      <c r="AN390" s="514"/>
      <c r="AO390" s="857">
        <v>0</v>
      </c>
      <c r="AP390" s="35"/>
      <c r="AQ390" s="35"/>
      <c r="AR390" s="35"/>
      <c r="AS390" s="35"/>
      <c r="AT390" s="35"/>
      <c r="AU390" s="35"/>
      <c r="AV390" s="35"/>
      <c r="AW390" s="35"/>
      <c r="AX390" s="35"/>
      <c r="AY390" s="35"/>
      <c r="AZ390" s="35"/>
      <c r="BA390" s="35"/>
      <c r="BB390" s="35"/>
      <c r="BC390" s="35"/>
      <c r="BD390" s="35"/>
      <c r="BE390" s="35"/>
      <c r="BF390" s="35"/>
      <c r="BG390" s="35"/>
      <c r="BH390" s="35"/>
      <c r="BI390" s="35"/>
    </row>
    <row r="391" spans="1:61" ht="20.25" customHeight="1">
      <c r="A391" s="36" t="str">
        <f t="shared" si="5"/>
        <v>BoutiqueFrais postaux</v>
      </c>
      <c r="B391" s="51" t="s">
        <v>135</v>
      </c>
      <c r="C391" s="507"/>
      <c r="D391" s="514"/>
      <c r="E391" s="528">
        <v>0</v>
      </c>
      <c r="F391" s="507"/>
      <c r="G391" s="514"/>
      <c r="H391" s="528">
        <v>0</v>
      </c>
      <c r="I391" s="507"/>
      <c r="J391" s="514"/>
      <c r="K391" s="528">
        <v>0</v>
      </c>
      <c r="L391" s="507"/>
      <c r="M391" s="514"/>
      <c r="N391" s="528">
        <v>0</v>
      </c>
      <c r="O391" s="507"/>
      <c r="P391" s="514"/>
      <c r="Q391" s="528">
        <v>0</v>
      </c>
      <c r="R391" s="507"/>
      <c r="S391" s="514"/>
      <c r="T391" s="528">
        <v>0</v>
      </c>
      <c r="U391" s="507"/>
      <c r="V391" s="514"/>
      <c r="W391" s="528">
        <v>0</v>
      </c>
      <c r="X391" s="507"/>
      <c r="Y391" s="514"/>
      <c r="Z391" s="528">
        <v>0</v>
      </c>
      <c r="AA391" s="507"/>
      <c r="AB391" s="514"/>
      <c r="AC391" s="528">
        <v>0</v>
      </c>
      <c r="AD391" s="507"/>
      <c r="AE391" s="514"/>
      <c r="AF391" s="528">
        <v>0</v>
      </c>
      <c r="AG391" s="507"/>
      <c r="AH391" s="514"/>
      <c r="AI391" s="528">
        <v>0</v>
      </c>
      <c r="AJ391" s="507"/>
      <c r="AK391" s="514"/>
      <c r="AL391" s="528">
        <v>0</v>
      </c>
      <c r="AM391" s="507"/>
      <c r="AN391" s="514"/>
      <c r="AO391" s="857">
        <v>0</v>
      </c>
      <c r="AP391" s="35"/>
      <c r="AQ391" s="35"/>
      <c r="AR391" s="35"/>
      <c r="AS391" s="35"/>
      <c r="AT391" s="35"/>
      <c r="AU391" s="35"/>
      <c r="AV391" s="35"/>
      <c r="AW391" s="35"/>
      <c r="AX391" s="35"/>
      <c r="AY391" s="35"/>
      <c r="AZ391" s="35"/>
      <c r="BA391" s="35"/>
      <c r="BB391" s="35"/>
      <c r="BC391" s="35"/>
      <c r="BD391" s="35"/>
      <c r="BE391" s="35"/>
      <c r="BF391" s="35"/>
      <c r="BG391" s="35"/>
      <c r="BH391" s="35"/>
      <c r="BI391" s="35"/>
    </row>
    <row r="392" spans="1:61" ht="20.25" customHeight="1">
      <c r="A392" s="36" t="str">
        <f t="shared" si="5"/>
        <v>BoutiqueDivers</v>
      </c>
      <c r="B392" s="51" t="s">
        <v>136</v>
      </c>
      <c r="C392" s="507"/>
      <c r="D392" s="514"/>
      <c r="E392" s="528">
        <v>0</v>
      </c>
      <c r="F392" s="507"/>
      <c r="G392" s="514"/>
      <c r="H392" s="528">
        <v>0</v>
      </c>
      <c r="I392" s="507"/>
      <c r="J392" s="514"/>
      <c r="K392" s="528">
        <v>0</v>
      </c>
      <c r="L392" s="507"/>
      <c r="M392" s="514"/>
      <c r="N392" s="528">
        <v>0</v>
      </c>
      <c r="O392" s="507"/>
      <c r="P392" s="514"/>
      <c r="Q392" s="528">
        <v>0</v>
      </c>
      <c r="R392" s="507"/>
      <c r="S392" s="514"/>
      <c r="T392" s="528">
        <v>0</v>
      </c>
      <c r="U392" s="507"/>
      <c r="V392" s="514"/>
      <c r="W392" s="528">
        <v>0</v>
      </c>
      <c r="X392" s="507"/>
      <c r="Y392" s="514"/>
      <c r="Z392" s="528">
        <v>0</v>
      </c>
      <c r="AA392" s="507"/>
      <c r="AB392" s="514"/>
      <c r="AC392" s="528">
        <v>0</v>
      </c>
      <c r="AD392" s="507"/>
      <c r="AE392" s="514"/>
      <c r="AF392" s="528">
        <v>0</v>
      </c>
      <c r="AG392" s="507"/>
      <c r="AH392" s="514"/>
      <c r="AI392" s="528">
        <v>0</v>
      </c>
      <c r="AJ392" s="507"/>
      <c r="AK392" s="514"/>
      <c r="AL392" s="528">
        <v>0</v>
      </c>
      <c r="AM392" s="507"/>
      <c r="AN392" s="514"/>
      <c r="AO392" s="857">
        <v>0</v>
      </c>
      <c r="AP392" s="35"/>
      <c r="AQ392" s="35"/>
      <c r="AR392" s="35"/>
      <c r="AS392" s="35"/>
      <c r="AT392" s="35"/>
      <c r="AU392" s="35"/>
      <c r="AV392" s="35"/>
      <c r="AW392" s="35"/>
      <c r="AX392" s="35"/>
      <c r="AY392" s="35"/>
      <c r="AZ392" s="35"/>
      <c r="BA392" s="35"/>
      <c r="BB392" s="35"/>
      <c r="BC392" s="35"/>
      <c r="BD392" s="35"/>
      <c r="BE392" s="35"/>
      <c r="BF392" s="35"/>
      <c r="BG392" s="35"/>
      <c r="BH392" s="35"/>
      <c r="BI392" s="35"/>
    </row>
    <row r="393" spans="1:61" ht="20.25" customHeight="1">
      <c r="A393" s="36" t="str">
        <f t="shared" si="5"/>
        <v>BoutiqueFormation</v>
      </c>
      <c r="B393" s="51" t="s">
        <v>137</v>
      </c>
      <c r="C393" s="507"/>
      <c r="D393" s="514"/>
      <c r="E393" s="528">
        <v>0</v>
      </c>
      <c r="F393" s="507"/>
      <c r="G393" s="514"/>
      <c r="H393" s="528">
        <v>0</v>
      </c>
      <c r="I393" s="507"/>
      <c r="J393" s="514"/>
      <c r="K393" s="528">
        <v>0</v>
      </c>
      <c r="L393" s="507"/>
      <c r="M393" s="514"/>
      <c r="N393" s="528">
        <v>0</v>
      </c>
      <c r="O393" s="507"/>
      <c r="P393" s="514"/>
      <c r="Q393" s="528">
        <v>0</v>
      </c>
      <c r="R393" s="507"/>
      <c r="S393" s="514"/>
      <c r="T393" s="528">
        <v>0</v>
      </c>
      <c r="U393" s="507"/>
      <c r="V393" s="514"/>
      <c r="W393" s="528">
        <v>0</v>
      </c>
      <c r="X393" s="507"/>
      <c r="Y393" s="514"/>
      <c r="Z393" s="528">
        <v>0</v>
      </c>
      <c r="AA393" s="507"/>
      <c r="AB393" s="514"/>
      <c r="AC393" s="528">
        <v>0</v>
      </c>
      <c r="AD393" s="507"/>
      <c r="AE393" s="514"/>
      <c r="AF393" s="528">
        <v>0</v>
      </c>
      <c r="AG393" s="507"/>
      <c r="AH393" s="514"/>
      <c r="AI393" s="528">
        <v>0</v>
      </c>
      <c r="AJ393" s="507"/>
      <c r="AK393" s="514"/>
      <c r="AL393" s="528">
        <v>0</v>
      </c>
      <c r="AM393" s="507"/>
      <c r="AN393" s="514"/>
      <c r="AO393" s="857">
        <v>0</v>
      </c>
      <c r="AP393" s="35"/>
      <c r="AQ393" s="35"/>
      <c r="AR393" s="35"/>
      <c r="AS393" s="35"/>
      <c r="AT393" s="35"/>
      <c r="AU393" s="35"/>
      <c r="AV393" s="35"/>
      <c r="AW393" s="35"/>
      <c r="AX393" s="35"/>
      <c r="AY393" s="35"/>
      <c r="AZ393" s="35"/>
      <c r="BA393" s="35"/>
      <c r="BB393" s="35"/>
      <c r="BC393" s="35"/>
      <c r="BD393" s="35"/>
      <c r="BE393" s="35"/>
      <c r="BF393" s="35"/>
      <c r="BG393" s="35"/>
      <c r="BH393" s="35"/>
      <c r="BI393" s="35"/>
    </row>
    <row r="394" spans="1:61" ht="20.25" customHeight="1">
      <c r="A394" s="36" t="str">
        <f t="shared" si="5"/>
        <v>BoutiqueFrais bancaires</v>
      </c>
      <c r="B394" s="51" t="s">
        <v>138</v>
      </c>
      <c r="C394" s="507"/>
      <c r="D394" s="514"/>
      <c r="E394" s="528">
        <v>0</v>
      </c>
      <c r="F394" s="507"/>
      <c r="G394" s="514"/>
      <c r="H394" s="528"/>
      <c r="I394" s="507"/>
      <c r="J394" s="514"/>
      <c r="K394" s="528"/>
      <c r="L394" s="507"/>
      <c r="M394" s="514"/>
      <c r="N394" s="528"/>
      <c r="O394" s="507"/>
      <c r="P394" s="514"/>
      <c r="Q394" s="528"/>
      <c r="R394" s="507"/>
      <c r="S394" s="514"/>
      <c r="T394" s="528"/>
      <c r="U394" s="507"/>
      <c r="V394" s="514"/>
      <c r="W394" s="528"/>
      <c r="X394" s="507"/>
      <c r="Y394" s="514"/>
      <c r="Z394" s="528"/>
      <c r="AA394" s="507"/>
      <c r="AB394" s="514"/>
      <c r="AC394" s="528"/>
      <c r="AD394" s="507"/>
      <c r="AE394" s="514"/>
      <c r="AF394" s="528"/>
      <c r="AG394" s="507"/>
      <c r="AH394" s="514"/>
      <c r="AI394" s="528"/>
      <c r="AJ394" s="507"/>
      <c r="AK394" s="514"/>
      <c r="AL394" s="528"/>
      <c r="AM394" s="507"/>
      <c r="AN394" s="514"/>
      <c r="AO394" s="857"/>
      <c r="AP394" s="35"/>
      <c r="AQ394" s="35"/>
      <c r="AR394" s="35"/>
      <c r="AS394" s="35"/>
      <c r="AT394" s="35"/>
      <c r="AU394" s="35"/>
      <c r="AV394" s="35"/>
      <c r="AW394" s="35"/>
      <c r="AX394" s="35"/>
      <c r="AY394" s="35"/>
      <c r="AZ394" s="35"/>
      <c r="BA394" s="35"/>
      <c r="BB394" s="35"/>
      <c r="BC394" s="35"/>
      <c r="BD394" s="35"/>
      <c r="BE394" s="35"/>
      <c r="BF394" s="35"/>
      <c r="BG394" s="35"/>
      <c r="BH394" s="35"/>
      <c r="BI394" s="35"/>
    </row>
    <row r="395" spans="1:61" ht="15.75" customHeight="1">
      <c r="A395" s="36" t="str">
        <f t="shared" si="5"/>
        <v>Boutique[...]</v>
      </c>
      <c r="B395" s="51" t="s">
        <v>55</v>
      </c>
      <c r="C395" s="507"/>
      <c r="D395" s="514"/>
      <c r="E395" s="515"/>
      <c r="F395" s="507"/>
      <c r="G395" s="514"/>
      <c r="H395" s="515"/>
      <c r="I395" s="507"/>
      <c r="J395" s="514"/>
      <c r="K395" s="515"/>
      <c r="L395" s="507"/>
      <c r="M395" s="514"/>
      <c r="N395" s="515"/>
      <c r="O395" s="507"/>
      <c r="P395" s="514"/>
      <c r="Q395" s="515"/>
      <c r="R395" s="507"/>
      <c r="S395" s="514"/>
      <c r="T395" s="515"/>
      <c r="U395" s="507"/>
      <c r="V395" s="514"/>
      <c r="W395" s="515"/>
      <c r="X395" s="507"/>
      <c r="Y395" s="514"/>
      <c r="Z395" s="515"/>
      <c r="AA395" s="507"/>
      <c r="AB395" s="514"/>
      <c r="AC395" s="515"/>
      <c r="AD395" s="507"/>
      <c r="AE395" s="514"/>
      <c r="AF395" s="515"/>
      <c r="AG395" s="507"/>
      <c r="AH395" s="514"/>
      <c r="AI395" s="515"/>
      <c r="AJ395" s="507"/>
      <c r="AK395" s="514"/>
      <c r="AL395" s="515"/>
      <c r="AM395" s="507"/>
      <c r="AN395" s="514"/>
      <c r="AO395" s="515"/>
      <c r="AP395" s="35"/>
      <c r="AQ395" s="35"/>
      <c r="AR395" s="35"/>
      <c r="AS395" s="35"/>
      <c r="AT395" s="35"/>
      <c r="AU395" s="35"/>
      <c r="AV395" s="35"/>
      <c r="AW395" s="35"/>
      <c r="AX395" s="35"/>
      <c r="AY395" s="35"/>
      <c r="AZ395" s="35"/>
      <c r="BA395" s="35"/>
      <c r="BB395" s="35"/>
      <c r="BC395" s="35"/>
      <c r="BD395" s="35"/>
      <c r="BE395" s="35"/>
      <c r="BF395" s="35"/>
      <c r="BG395" s="35"/>
      <c r="BH395" s="35"/>
      <c r="BI395" s="35"/>
    </row>
    <row r="396" spans="1:61" ht="15.75" customHeight="1">
      <c r="A396" s="36" t="str">
        <f t="shared" si="5"/>
        <v>Boutique[...]</v>
      </c>
      <c r="B396" s="51" t="s">
        <v>55</v>
      </c>
      <c r="C396" s="507"/>
      <c r="D396" s="514"/>
      <c r="E396" s="515"/>
      <c r="F396" s="507"/>
      <c r="G396" s="514"/>
      <c r="H396" s="515"/>
      <c r="I396" s="507"/>
      <c r="J396" s="514"/>
      <c r="K396" s="515"/>
      <c r="L396" s="507"/>
      <c r="M396" s="514"/>
      <c r="N396" s="515"/>
      <c r="O396" s="507"/>
      <c r="P396" s="514"/>
      <c r="Q396" s="515"/>
      <c r="R396" s="507"/>
      <c r="S396" s="514"/>
      <c r="T396" s="515"/>
      <c r="U396" s="507"/>
      <c r="V396" s="514"/>
      <c r="W396" s="515"/>
      <c r="X396" s="507"/>
      <c r="Y396" s="514"/>
      <c r="Z396" s="515"/>
      <c r="AA396" s="507"/>
      <c r="AB396" s="514"/>
      <c r="AC396" s="515"/>
      <c r="AD396" s="507"/>
      <c r="AE396" s="514"/>
      <c r="AF396" s="515"/>
      <c r="AG396" s="507"/>
      <c r="AH396" s="514"/>
      <c r="AI396" s="515"/>
      <c r="AJ396" s="507"/>
      <c r="AK396" s="514"/>
      <c r="AL396" s="515"/>
      <c r="AM396" s="507"/>
      <c r="AN396" s="514"/>
      <c r="AO396" s="515"/>
      <c r="AP396" s="35"/>
      <c r="AQ396" s="35"/>
      <c r="AR396" s="35"/>
      <c r="AS396" s="35"/>
      <c r="AT396" s="35"/>
      <c r="AU396" s="35"/>
      <c r="AV396" s="35"/>
      <c r="AW396" s="35"/>
      <c r="AX396" s="35"/>
      <c r="AY396" s="35"/>
      <c r="AZ396" s="35"/>
      <c r="BA396" s="35"/>
      <c r="BB396" s="35"/>
      <c r="BC396" s="35"/>
      <c r="BD396" s="35"/>
      <c r="BE396" s="35"/>
      <c r="BF396" s="35"/>
      <c r="BG396" s="35"/>
      <c r="BH396" s="35"/>
      <c r="BI396" s="35"/>
    </row>
    <row r="397" spans="1:61" ht="15.75" customHeight="1">
      <c r="A397" s="36" t="str">
        <f t="shared" si="5"/>
        <v>Boutique[...]</v>
      </c>
      <c r="B397" s="51" t="s">
        <v>55</v>
      </c>
      <c r="C397" s="533"/>
      <c r="D397" s="534"/>
      <c r="E397" s="515"/>
      <c r="F397" s="533"/>
      <c r="G397" s="534"/>
      <c r="H397" s="515"/>
      <c r="I397" s="533"/>
      <c r="J397" s="534"/>
      <c r="K397" s="515"/>
      <c r="L397" s="533"/>
      <c r="M397" s="534"/>
      <c r="N397" s="515"/>
      <c r="O397" s="533"/>
      <c r="P397" s="534"/>
      <c r="Q397" s="515"/>
      <c r="R397" s="533"/>
      <c r="S397" s="534"/>
      <c r="T397" s="515"/>
      <c r="U397" s="533"/>
      <c r="V397" s="534"/>
      <c r="W397" s="515"/>
      <c r="X397" s="533"/>
      <c r="Y397" s="534"/>
      <c r="Z397" s="515"/>
      <c r="AA397" s="533"/>
      <c r="AB397" s="534"/>
      <c r="AC397" s="515"/>
      <c r="AD397" s="533"/>
      <c r="AE397" s="534"/>
      <c r="AF397" s="515"/>
      <c r="AG397" s="533"/>
      <c r="AH397" s="534"/>
      <c r="AI397" s="515"/>
      <c r="AJ397" s="533"/>
      <c r="AK397" s="534"/>
      <c r="AL397" s="515"/>
      <c r="AM397" s="533"/>
      <c r="AN397" s="534"/>
      <c r="AO397" s="515"/>
      <c r="AP397" s="35"/>
      <c r="AQ397" s="35"/>
      <c r="AR397" s="35"/>
      <c r="AS397" s="35"/>
      <c r="AT397" s="35"/>
      <c r="AU397" s="35"/>
      <c r="AV397" s="35"/>
      <c r="AW397" s="35"/>
      <c r="AX397" s="35"/>
      <c r="AY397" s="35"/>
      <c r="AZ397" s="35"/>
      <c r="BA397" s="35"/>
      <c r="BB397" s="35"/>
      <c r="BC397" s="35"/>
      <c r="BD397" s="35"/>
      <c r="BE397" s="35"/>
      <c r="BF397" s="35"/>
      <c r="BG397" s="35"/>
      <c r="BH397" s="35"/>
      <c r="BI397" s="35"/>
    </row>
    <row r="398" spans="1:61" ht="15.75" customHeight="1">
      <c r="A398" s="36" t="str">
        <f t="shared" si="5"/>
        <v>BoutiqueTOTAL SEMI-FIXES</v>
      </c>
      <c r="B398" s="50" t="s">
        <v>139</v>
      </c>
      <c r="C398" s="772" t="s">
        <v>115</v>
      </c>
      <c r="D398" s="773">
        <v>0</v>
      </c>
      <c r="E398" s="774">
        <v>0</v>
      </c>
      <c r="F398" s="772" t="s">
        <v>115</v>
      </c>
      <c r="G398" s="773">
        <v>0</v>
      </c>
      <c r="H398" s="774">
        <v>0</v>
      </c>
      <c r="I398" s="772" t="s">
        <v>115</v>
      </c>
      <c r="J398" s="773">
        <v>0</v>
      </c>
      <c r="K398" s="774">
        <v>0</v>
      </c>
      <c r="L398" s="772" t="s">
        <v>115</v>
      </c>
      <c r="M398" s="773">
        <v>0</v>
      </c>
      <c r="N398" s="774">
        <v>0</v>
      </c>
      <c r="O398" s="772" t="s">
        <v>115</v>
      </c>
      <c r="P398" s="773">
        <v>0</v>
      </c>
      <c r="Q398" s="774">
        <v>0</v>
      </c>
      <c r="R398" s="772" t="s">
        <v>115</v>
      </c>
      <c r="S398" s="773">
        <v>0</v>
      </c>
      <c r="T398" s="774">
        <v>0</v>
      </c>
      <c r="U398" s="772" t="s">
        <v>115</v>
      </c>
      <c r="V398" s="773">
        <v>0</v>
      </c>
      <c r="W398" s="859">
        <v>0</v>
      </c>
      <c r="X398" s="772" t="s">
        <v>115</v>
      </c>
      <c r="Y398" s="773">
        <v>0</v>
      </c>
      <c r="Z398" s="859">
        <v>0</v>
      </c>
      <c r="AA398" s="772" t="s">
        <v>115</v>
      </c>
      <c r="AB398" s="773">
        <v>0</v>
      </c>
      <c r="AC398" s="859">
        <v>0</v>
      </c>
      <c r="AD398" s="772" t="s">
        <v>115</v>
      </c>
      <c r="AE398" s="773">
        <v>0</v>
      </c>
      <c r="AF398" s="859">
        <v>0</v>
      </c>
      <c r="AG398" s="772" t="s">
        <v>115</v>
      </c>
      <c r="AH398" s="773">
        <v>0</v>
      </c>
      <c r="AI398" s="774">
        <v>0</v>
      </c>
      <c r="AJ398" s="772" t="s">
        <v>115</v>
      </c>
      <c r="AK398" s="773">
        <v>0</v>
      </c>
      <c r="AL398" s="774">
        <v>0</v>
      </c>
      <c r="AM398" s="772" t="s">
        <v>115</v>
      </c>
      <c r="AN398" s="773">
        <v>0</v>
      </c>
      <c r="AO398" s="774">
        <v>0</v>
      </c>
      <c r="AP398" s="35"/>
      <c r="AQ398" s="35"/>
      <c r="AR398" s="35"/>
      <c r="AS398" s="35"/>
      <c r="AT398" s="35"/>
      <c r="AU398" s="35"/>
      <c r="AV398" s="35"/>
      <c r="AW398" s="35"/>
      <c r="AX398" s="35"/>
      <c r="AY398" s="35"/>
      <c r="AZ398" s="35"/>
      <c r="BA398" s="35"/>
      <c r="BB398" s="35"/>
      <c r="BC398" s="35"/>
      <c r="BD398" s="35"/>
      <c r="BE398" s="35"/>
      <c r="BF398" s="35"/>
      <c r="BG398" s="35"/>
      <c r="BH398" s="35"/>
      <c r="BI398" s="35"/>
    </row>
    <row r="399" spans="1:61" ht="15.75" customHeight="1">
      <c r="A399" s="36" t="str">
        <f t="shared" si="5"/>
        <v>Boutique</v>
      </c>
      <c r="B399" s="41"/>
      <c r="C399" s="507"/>
      <c r="D399" s="514"/>
      <c r="E399" s="508"/>
      <c r="F399" s="507"/>
      <c r="G399" s="514"/>
      <c r="H399" s="508"/>
      <c r="I399" s="507"/>
      <c r="J399" s="514"/>
      <c r="K399" s="508"/>
      <c r="L399" s="507"/>
      <c r="M399" s="514"/>
      <c r="N399" s="508"/>
      <c r="O399" s="507"/>
      <c r="P399" s="514"/>
      <c r="Q399" s="508"/>
      <c r="R399" s="507"/>
      <c r="S399" s="514"/>
      <c r="T399" s="508"/>
      <c r="U399" s="507"/>
      <c r="V399" s="514"/>
      <c r="W399" s="508"/>
      <c r="X399" s="507"/>
      <c r="Y399" s="514"/>
      <c r="Z399" s="508"/>
      <c r="AA399" s="507"/>
      <c r="AB399" s="514"/>
      <c r="AC399" s="508"/>
      <c r="AD399" s="507"/>
      <c r="AE399" s="514"/>
      <c r="AF399" s="508"/>
      <c r="AG399" s="507"/>
      <c r="AH399" s="514"/>
      <c r="AI399" s="508"/>
      <c r="AJ399" s="507"/>
      <c r="AK399" s="514"/>
      <c r="AL399" s="508"/>
      <c r="AM399" s="507"/>
      <c r="AN399" s="514"/>
      <c r="AO399" s="508"/>
      <c r="AP399" s="35"/>
      <c r="AQ399" s="35"/>
      <c r="AR399" s="35"/>
      <c r="AS399" s="35"/>
      <c r="AT399" s="35"/>
      <c r="AU399" s="35"/>
      <c r="AV399" s="35"/>
      <c r="AW399" s="35"/>
      <c r="AX399" s="35"/>
      <c r="AY399" s="35"/>
      <c r="AZ399" s="35"/>
      <c r="BA399" s="35"/>
      <c r="BB399" s="35"/>
      <c r="BC399" s="35"/>
      <c r="BD399" s="35"/>
      <c r="BE399" s="35"/>
      <c r="BF399" s="35"/>
      <c r="BG399" s="35"/>
      <c r="BH399" s="35"/>
      <c r="BI399" s="35"/>
    </row>
    <row r="400" spans="1:61" ht="15.75" customHeight="1">
      <c r="A400" s="36" t="str">
        <f t="shared" si="5"/>
        <v>BoutiqueTOTAL DES DÉPENSES</v>
      </c>
      <c r="B400" s="50" t="s">
        <v>140</v>
      </c>
      <c r="C400" s="772" t="s">
        <v>115</v>
      </c>
      <c r="D400" s="773">
        <v>0</v>
      </c>
      <c r="E400" s="774">
        <v>0</v>
      </c>
      <c r="F400" s="772" t="s">
        <v>115</v>
      </c>
      <c r="G400" s="773">
        <v>0</v>
      </c>
      <c r="H400" s="774">
        <v>0</v>
      </c>
      <c r="I400" s="772" t="s">
        <v>115</v>
      </c>
      <c r="J400" s="773">
        <v>0</v>
      </c>
      <c r="K400" s="774">
        <v>0</v>
      </c>
      <c r="L400" s="772" t="s">
        <v>115</v>
      </c>
      <c r="M400" s="773">
        <v>0</v>
      </c>
      <c r="N400" s="774">
        <v>0</v>
      </c>
      <c r="O400" s="772" t="s">
        <v>115</v>
      </c>
      <c r="P400" s="773">
        <v>0</v>
      </c>
      <c r="Q400" s="774">
        <v>0</v>
      </c>
      <c r="R400" s="772" t="s">
        <v>115</v>
      </c>
      <c r="S400" s="773">
        <v>0</v>
      </c>
      <c r="T400" s="774">
        <v>0</v>
      </c>
      <c r="U400" s="772" t="s">
        <v>115</v>
      </c>
      <c r="V400" s="773">
        <v>0</v>
      </c>
      <c r="W400" s="859">
        <v>0</v>
      </c>
      <c r="X400" s="772" t="s">
        <v>115</v>
      </c>
      <c r="Y400" s="773">
        <v>0</v>
      </c>
      <c r="Z400" s="859">
        <v>0</v>
      </c>
      <c r="AA400" s="772" t="s">
        <v>115</v>
      </c>
      <c r="AB400" s="773">
        <v>0</v>
      </c>
      <c r="AC400" s="859">
        <v>0</v>
      </c>
      <c r="AD400" s="772" t="s">
        <v>115</v>
      </c>
      <c r="AE400" s="773">
        <v>0</v>
      </c>
      <c r="AF400" s="859">
        <v>0</v>
      </c>
      <c r="AG400" s="772" t="s">
        <v>115</v>
      </c>
      <c r="AH400" s="773">
        <v>0</v>
      </c>
      <c r="AI400" s="774">
        <v>0</v>
      </c>
      <c r="AJ400" s="772" t="s">
        <v>115</v>
      </c>
      <c r="AK400" s="773">
        <v>0</v>
      </c>
      <c r="AL400" s="774">
        <v>0</v>
      </c>
      <c r="AM400" s="772" t="s">
        <v>115</v>
      </c>
      <c r="AN400" s="773">
        <v>0</v>
      </c>
      <c r="AO400" s="774">
        <v>0</v>
      </c>
      <c r="AP400" s="35"/>
      <c r="AQ400" s="35"/>
      <c r="AR400" s="35"/>
      <c r="AS400" s="35"/>
      <c r="AT400" s="35"/>
      <c r="AU400" s="35"/>
      <c r="AV400" s="35"/>
      <c r="AW400" s="35"/>
      <c r="AX400" s="35"/>
      <c r="AY400" s="35"/>
      <c r="AZ400" s="35"/>
      <c r="BA400" s="35"/>
      <c r="BB400" s="35"/>
      <c r="BC400" s="35"/>
      <c r="BD400" s="35"/>
      <c r="BE400" s="35"/>
      <c r="BF400" s="35"/>
      <c r="BG400" s="35"/>
      <c r="BH400" s="35"/>
      <c r="BI400" s="35"/>
    </row>
    <row r="401" spans="1:61" ht="15.75" customHeight="1" thickBot="1">
      <c r="A401" s="36" t="str">
        <f t="shared" si="5"/>
        <v>Boutique</v>
      </c>
      <c r="B401" s="41"/>
      <c r="C401" s="507"/>
      <c r="D401" s="514"/>
      <c r="E401" s="515"/>
      <c r="F401" s="507"/>
      <c r="G401" s="514"/>
      <c r="H401" s="515"/>
      <c r="I401" s="507"/>
      <c r="J401" s="514"/>
      <c r="K401" s="515"/>
      <c r="L401" s="507"/>
      <c r="M401" s="514"/>
      <c r="N401" s="515"/>
      <c r="O401" s="507"/>
      <c r="P401" s="514"/>
      <c r="Q401" s="515"/>
      <c r="R401" s="507"/>
      <c r="S401" s="514"/>
      <c r="T401" s="515"/>
      <c r="U401" s="507"/>
      <c r="V401" s="514"/>
      <c r="W401" s="515"/>
      <c r="X401" s="507"/>
      <c r="Y401" s="514"/>
      <c r="Z401" s="515"/>
      <c r="AA401" s="507"/>
      <c r="AB401" s="514"/>
      <c r="AC401" s="515"/>
      <c r="AD401" s="507"/>
      <c r="AE401" s="514"/>
      <c r="AF401" s="515"/>
      <c r="AG401" s="507"/>
      <c r="AH401" s="514"/>
      <c r="AI401" s="515"/>
      <c r="AJ401" s="507"/>
      <c r="AK401" s="514"/>
      <c r="AL401" s="515"/>
      <c r="AM401" s="507"/>
      <c r="AN401" s="514"/>
      <c r="AO401" s="515"/>
      <c r="AP401" s="35"/>
      <c r="AQ401" s="35"/>
      <c r="AR401" s="35"/>
      <c r="AS401" s="35"/>
      <c r="AT401" s="35"/>
      <c r="AU401" s="35"/>
      <c r="AV401" s="35"/>
      <c r="AW401" s="35"/>
      <c r="AX401" s="35"/>
      <c r="AY401" s="35"/>
      <c r="AZ401" s="35"/>
      <c r="BA401" s="35"/>
      <c r="BB401" s="35"/>
      <c r="BC401" s="35"/>
      <c r="BD401" s="35"/>
      <c r="BE401" s="35"/>
      <c r="BF401" s="35"/>
      <c r="BG401" s="35"/>
      <c r="BH401" s="35"/>
      <c r="BI401" s="35"/>
    </row>
    <row r="402" spans="1:61" ht="15.75" customHeight="1" thickTop="1" thickBot="1">
      <c r="A402" s="36" t="str">
        <f t="shared" si="5"/>
        <v>BoutiquePROFIT DÉPARTEMENTAL</v>
      </c>
      <c r="B402" s="63" t="s">
        <v>147</v>
      </c>
      <c r="C402" s="592"/>
      <c r="D402" s="593"/>
      <c r="E402" s="594">
        <v>0</v>
      </c>
      <c r="F402" s="592"/>
      <c r="G402" s="593"/>
      <c r="H402" s="594">
        <v>0</v>
      </c>
      <c r="I402" s="592"/>
      <c r="J402" s="593"/>
      <c r="K402" s="594">
        <v>0</v>
      </c>
      <c r="L402" s="592"/>
      <c r="M402" s="593"/>
      <c r="N402" s="594">
        <v>0</v>
      </c>
      <c r="O402" s="592"/>
      <c r="P402" s="593"/>
      <c r="Q402" s="594">
        <v>0</v>
      </c>
      <c r="R402" s="592"/>
      <c r="S402" s="593"/>
      <c r="T402" s="594">
        <v>0</v>
      </c>
      <c r="U402" s="592"/>
      <c r="V402" s="593"/>
      <c r="W402" s="881">
        <v>0</v>
      </c>
      <c r="X402" s="592"/>
      <c r="Y402" s="593"/>
      <c r="Z402" s="881">
        <v>0</v>
      </c>
      <c r="AA402" s="592"/>
      <c r="AB402" s="593"/>
      <c r="AC402" s="881">
        <v>0</v>
      </c>
      <c r="AD402" s="592"/>
      <c r="AE402" s="593"/>
      <c r="AF402" s="881">
        <v>0</v>
      </c>
      <c r="AG402" s="592"/>
      <c r="AH402" s="593"/>
      <c r="AI402" s="594">
        <v>0</v>
      </c>
      <c r="AJ402" s="592"/>
      <c r="AK402" s="593"/>
      <c r="AL402" s="594">
        <v>0</v>
      </c>
      <c r="AM402" s="592"/>
      <c r="AN402" s="593"/>
      <c r="AO402" s="594">
        <v>0</v>
      </c>
      <c r="AP402" s="35"/>
      <c r="AQ402" s="35"/>
      <c r="AR402" s="35"/>
      <c r="AS402" s="35"/>
      <c r="AT402" s="35"/>
      <c r="AU402" s="35"/>
      <c r="AV402" s="35"/>
      <c r="AW402" s="35"/>
      <c r="AX402" s="35"/>
      <c r="AY402" s="35"/>
      <c r="AZ402" s="35"/>
      <c r="BA402" s="35"/>
      <c r="BB402" s="35"/>
      <c r="BC402" s="35"/>
      <c r="BD402" s="35"/>
      <c r="BE402" s="35"/>
      <c r="BF402" s="35"/>
      <c r="BG402" s="35"/>
      <c r="BH402" s="35"/>
      <c r="BI402" s="35"/>
    </row>
    <row r="403" spans="1:61" ht="15.75" customHeight="1" thickTop="1">
      <c r="A403" s="36"/>
      <c r="B403" s="48"/>
      <c r="C403" s="555"/>
      <c r="D403" s="555"/>
      <c r="E403" s="591">
        <v>0</v>
      </c>
      <c r="F403" s="555"/>
      <c r="G403" s="555"/>
      <c r="H403" s="591"/>
      <c r="I403" s="555"/>
      <c r="J403" s="555"/>
      <c r="K403" s="591"/>
      <c r="L403" s="555"/>
      <c r="M403" s="555"/>
      <c r="N403" s="591"/>
      <c r="O403" s="555"/>
      <c r="P403" s="555"/>
      <c r="Q403" s="591"/>
      <c r="R403" s="555"/>
      <c r="S403" s="555"/>
      <c r="T403" s="591"/>
      <c r="U403" s="555"/>
      <c r="V403" s="555"/>
      <c r="W403" s="591"/>
      <c r="X403" s="555"/>
      <c r="Y403" s="555"/>
      <c r="Z403" s="591"/>
      <c r="AA403" s="555"/>
      <c r="AB403" s="555"/>
      <c r="AC403" s="591"/>
      <c r="AD403" s="555"/>
      <c r="AE403" s="555"/>
      <c r="AF403" s="591"/>
      <c r="AG403" s="555"/>
      <c r="AH403" s="555"/>
      <c r="AI403" s="591"/>
      <c r="AJ403" s="555"/>
      <c r="AK403" s="555"/>
      <c r="AL403" s="591"/>
      <c r="AM403" s="555"/>
      <c r="AN403" s="555"/>
      <c r="AO403" s="591"/>
      <c r="AP403" s="35"/>
      <c r="AQ403" s="35"/>
      <c r="AR403" s="35"/>
      <c r="AS403" s="35"/>
      <c r="AT403" s="35"/>
      <c r="AU403" s="35"/>
      <c r="AV403" s="35"/>
      <c r="AW403" s="35"/>
      <c r="AX403" s="35"/>
      <c r="AY403" s="35"/>
      <c r="AZ403" s="35"/>
      <c r="BA403" s="35"/>
      <c r="BB403" s="35"/>
      <c r="BC403" s="35"/>
      <c r="BD403" s="35"/>
      <c r="BE403" s="35"/>
      <c r="BF403" s="35"/>
      <c r="BG403" s="35"/>
      <c r="BH403" s="35"/>
      <c r="BI403" s="35"/>
    </row>
    <row r="404" spans="1:61" ht="15.75" customHeight="1">
      <c r="A404" s="36"/>
      <c r="B404" s="45"/>
      <c r="C404" s="514"/>
      <c r="D404" s="514"/>
      <c r="E404" s="527"/>
      <c r="F404" s="514"/>
      <c r="G404" s="514"/>
      <c r="H404" s="527">
        <v>0</v>
      </c>
      <c r="I404" s="514"/>
      <c r="J404" s="514"/>
      <c r="K404" s="527">
        <v>0</v>
      </c>
      <c r="L404" s="514"/>
      <c r="M404" s="514"/>
      <c r="N404" s="527">
        <v>0</v>
      </c>
      <c r="O404" s="514"/>
      <c r="P404" s="514"/>
      <c r="Q404" s="527">
        <v>0</v>
      </c>
      <c r="R404" s="514"/>
      <c r="S404" s="514"/>
      <c r="T404" s="527">
        <v>0</v>
      </c>
      <c r="U404" s="514"/>
      <c r="V404" s="514"/>
      <c r="W404" s="527">
        <v>0</v>
      </c>
      <c r="X404" s="514"/>
      <c r="Y404" s="514"/>
      <c r="Z404" s="527">
        <v>0</v>
      </c>
      <c r="AA404" s="514"/>
      <c r="AB404" s="514"/>
      <c r="AC404" s="527">
        <v>0</v>
      </c>
      <c r="AD404" s="514"/>
      <c r="AE404" s="514"/>
      <c r="AF404" s="527">
        <v>0</v>
      </c>
      <c r="AG404" s="514"/>
      <c r="AH404" s="514"/>
      <c r="AI404" s="527">
        <v>0</v>
      </c>
      <c r="AJ404" s="514"/>
      <c r="AK404" s="514"/>
      <c r="AL404" s="527">
        <v>0</v>
      </c>
      <c r="AM404" s="514"/>
      <c r="AN404" s="514"/>
      <c r="AO404" s="527">
        <v>0</v>
      </c>
      <c r="AP404" s="35"/>
      <c r="AQ404" s="35"/>
      <c r="AR404" s="35"/>
      <c r="AS404" s="35"/>
      <c r="AT404" s="35"/>
      <c r="AU404" s="35"/>
      <c r="AV404" s="35"/>
      <c r="AW404" s="35"/>
      <c r="AX404" s="35"/>
      <c r="AY404" s="35"/>
      <c r="AZ404" s="35"/>
      <c r="BA404" s="35"/>
      <c r="BB404" s="35"/>
      <c r="BC404" s="35"/>
      <c r="BD404" s="35"/>
      <c r="BE404" s="35"/>
      <c r="BF404" s="35"/>
      <c r="BG404" s="35"/>
      <c r="BH404" s="35"/>
      <c r="BI404" s="35"/>
    </row>
    <row r="405" spans="1:61" ht="15.75" customHeight="1">
      <c r="A405" s="36"/>
      <c r="B405" s="58" t="s">
        <v>1097</v>
      </c>
      <c r="C405" s="547" t="s">
        <v>194</v>
      </c>
      <c r="D405" s="547"/>
      <c r="E405" s="547"/>
      <c r="F405" s="547"/>
      <c r="G405" s="547"/>
      <c r="H405" s="547"/>
      <c r="I405" s="547"/>
      <c r="J405" s="547"/>
      <c r="K405" s="547"/>
      <c r="L405" s="547"/>
      <c r="M405" s="547"/>
      <c r="N405" s="547"/>
      <c r="O405" s="547"/>
      <c r="P405" s="547"/>
      <c r="Q405" s="547"/>
      <c r="R405" s="547"/>
      <c r="S405" s="547"/>
      <c r="T405" s="547"/>
      <c r="U405" s="547"/>
      <c r="V405" s="547"/>
      <c r="W405" s="547"/>
      <c r="X405" s="547"/>
      <c r="Y405" s="547"/>
      <c r="Z405" s="547"/>
      <c r="AA405" s="547"/>
      <c r="AB405" s="547"/>
      <c r="AC405" s="547"/>
      <c r="AD405" s="547"/>
      <c r="AE405" s="547"/>
      <c r="AF405" s="547"/>
      <c r="AG405" s="547"/>
      <c r="AH405" s="547"/>
      <c r="AI405" s="547"/>
      <c r="AJ405" s="547"/>
      <c r="AK405" s="547"/>
      <c r="AL405" s="547"/>
      <c r="AM405" s="547"/>
      <c r="AN405" s="547"/>
      <c r="AO405" s="547"/>
      <c r="AP405" s="35"/>
      <c r="AQ405" s="35"/>
      <c r="AR405" s="35"/>
      <c r="AS405" s="35"/>
      <c r="AT405" s="35"/>
      <c r="AU405" s="35"/>
      <c r="AV405" s="35"/>
      <c r="AW405" s="35"/>
      <c r="AX405" s="35"/>
      <c r="AY405" s="35"/>
      <c r="AZ405" s="35"/>
      <c r="BA405" s="35"/>
      <c r="BB405" s="35"/>
      <c r="BC405" s="35"/>
      <c r="BD405" s="35"/>
      <c r="BE405" s="35"/>
      <c r="BF405" s="35"/>
      <c r="BG405" s="35"/>
      <c r="BH405" s="35"/>
      <c r="BI405" s="35"/>
    </row>
    <row r="406" spans="1:61" ht="15.75" customHeight="1" thickBot="1">
      <c r="A406" s="36"/>
      <c r="B406" s="64"/>
      <c r="C406" s="596"/>
      <c r="D406" s="596"/>
      <c r="E406" s="596"/>
      <c r="F406" s="596"/>
      <c r="G406" s="596"/>
      <c r="H406" s="597">
        <v>7055316.1389505528</v>
      </c>
      <c r="I406" s="596"/>
      <c r="J406" s="596"/>
      <c r="K406" s="597">
        <v>7055316.1389505528</v>
      </c>
      <c r="L406" s="596"/>
      <c r="M406" s="596"/>
      <c r="N406" s="597">
        <v>7055316.1389505528</v>
      </c>
      <c r="O406" s="596"/>
      <c r="P406" s="596"/>
      <c r="Q406" s="597">
        <v>7055316.1389505528</v>
      </c>
      <c r="R406" s="596"/>
      <c r="S406" s="596"/>
      <c r="T406" s="597">
        <v>7055316.1389505528</v>
      </c>
      <c r="U406" s="596"/>
      <c r="V406" s="596"/>
      <c r="W406" s="597">
        <v>7055316.1389505528</v>
      </c>
      <c r="X406" s="596"/>
      <c r="Y406" s="596"/>
      <c r="Z406" s="597">
        <v>7055316.1389505528</v>
      </c>
      <c r="AA406" s="596"/>
      <c r="AB406" s="596"/>
      <c r="AC406" s="597">
        <v>7055316.1389505528</v>
      </c>
      <c r="AD406" s="596"/>
      <c r="AE406" s="596"/>
      <c r="AF406" s="597">
        <v>7055316.1389505528</v>
      </c>
      <c r="AG406" s="596"/>
      <c r="AH406" s="596"/>
      <c r="AI406" s="597">
        <v>7055316.1389505528</v>
      </c>
      <c r="AJ406" s="596"/>
      <c r="AK406" s="596"/>
      <c r="AL406" s="597">
        <v>7055316.1389505528</v>
      </c>
      <c r="AM406" s="596"/>
      <c r="AN406" s="596"/>
      <c r="AO406" s="597">
        <v>7055316.1389505528</v>
      </c>
      <c r="AP406" s="35"/>
      <c r="AQ406" s="35"/>
      <c r="AR406" s="35"/>
      <c r="AS406" s="35"/>
      <c r="AT406" s="35"/>
      <c r="AU406" s="35"/>
      <c r="AV406" s="35"/>
      <c r="AW406" s="35"/>
      <c r="AX406" s="35"/>
      <c r="AY406" s="35"/>
      <c r="AZ406" s="35"/>
      <c r="BA406" s="35"/>
      <c r="BB406" s="35"/>
      <c r="BC406" s="35"/>
      <c r="BD406" s="35"/>
      <c r="BE406" s="35"/>
      <c r="BF406" s="35"/>
      <c r="BG406" s="35"/>
      <c r="BH406" s="35"/>
      <c r="BI406" s="35"/>
    </row>
    <row r="407" spans="1:61" ht="15.75" customHeight="1" thickTop="1">
      <c r="A407" s="36"/>
      <c r="B407" s="37" t="s">
        <v>2</v>
      </c>
      <c r="C407" s="492">
        <v>2025</v>
      </c>
      <c r="D407" s="493"/>
      <c r="E407" s="494"/>
      <c r="F407" s="492" t="s">
        <v>6</v>
      </c>
      <c r="G407" s="493"/>
      <c r="H407" s="494"/>
      <c r="I407" s="492" t="s">
        <v>8</v>
      </c>
      <c r="J407" s="493"/>
      <c r="K407" s="494"/>
      <c r="L407" s="492" t="s">
        <v>9</v>
      </c>
      <c r="M407" s="493"/>
      <c r="N407" s="494"/>
      <c r="O407" s="492" t="s">
        <v>10</v>
      </c>
      <c r="P407" s="493"/>
      <c r="Q407" s="494"/>
      <c r="R407" s="492" t="s">
        <v>11</v>
      </c>
      <c r="S407" s="493"/>
      <c r="T407" s="494"/>
      <c r="U407" s="492" t="s">
        <v>12</v>
      </c>
      <c r="V407" s="493"/>
      <c r="W407" s="494"/>
      <c r="X407" s="492" t="s">
        <v>14</v>
      </c>
      <c r="Y407" s="493"/>
      <c r="Z407" s="494"/>
      <c r="AA407" s="492" t="s">
        <v>15</v>
      </c>
      <c r="AB407" s="493"/>
      <c r="AC407" s="494"/>
      <c r="AD407" s="492" t="s">
        <v>17</v>
      </c>
      <c r="AE407" s="493"/>
      <c r="AF407" s="494"/>
      <c r="AG407" s="492" t="s">
        <v>18</v>
      </c>
      <c r="AH407" s="493"/>
      <c r="AI407" s="494"/>
      <c r="AJ407" s="492" t="s">
        <v>19</v>
      </c>
      <c r="AK407" s="493"/>
      <c r="AL407" s="494"/>
      <c r="AM407" s="492" t="s">
        <v>5</v>
      </c>
      <c r="AN407" s="493"/>
      <c r="AO407" s="494"/>
      <c r="AP407" s="35"/>
      <c r="AQ407" s="35"/>
      <c r="AR407" s="35"/>
      <c r="AS407" s="35"/>
      <c r="AT407" s="35"/>
      <c r="AU407" s="35"/>
      <c r="AV407" s="35"/>
      <c r="AW407" s="35"/>
      <c r="AX407" s="35"/>
      <c r="AY407" s="35"/>
      <c r="AZ407" s="35"/>
      <c r="BA407" s="35"/>
      <c r="BB407" s="35"/>
      <c r="BC407" s="35"/>
      <c r="BD407" s="35"/>
      <c r="BE407" s="35"/>
      <c r="BF407" s="35"/>
      <c r="BG407" s="35"/>
      <c r="BH407" s="35"/>
      <c r="BI407" s="35"/>
    </row>
    <row r="408" spans="1:61" ht="15.75" customHeight="1">
      <c r="A408" s="36"/>
      <c r="B408" s="40"/>
      <c r="C408" s="598" t="s">
        <v>195</v>
      </c>
      <c r="D408" s="599" t="s">
        <v>196</v>
      </c>
      <c r="E408" s="600" t="s">
        <v>197</v>
      </c>
      <c r="F408" s="598" t="s">
        <v>195</v>
      </c>
      <c r="G408" s="599" t="s">
        <v>196</v>
      </c>
      <c r="H408" s="600" t="s">
        <v>197</v>
      </c>
      <c r="I408" s="598" t="s">
        <v>195</v>
      </c>
      <c r="J408" s="599" t="s">
        <v>196</v>
      </c>
      <c r="K408" s="600" t="s">
        <v>197</v>
      </c>
      <c r="L408" s="598" t="s">
        <v>195</v>
      </c>
      <c r="M408" s="599" t="s">
        <v>196</v>
      </c>
      <c r="N408" s="600" t="s">
        <v>197</v>
      </c>
      <c r="O408" s="598" t="s">
        <v>195</v>
      </c>
      <c r="P408" s="599" t="s">
        <v>196</v>
      </c>
      <c r="Q408" s="600" t="s">
        <v>197</v>
      </c>
      <c r="R408" s="598" t="s">
        <v>195</v>
      </c>
      <c r="S408" s="599" t="s">
        <v>196</v>
      </c>
      <c r="T408" s="600" t="s">
        <v>197</v>
      </c>
      <c r="U408" s="598" t="s">
        <v>195</v>
      </c>
      <c r="V408" s="599" t="s">
        <v>196</v>
      </c>
      <c r="W408" s="600" t="s">
        <v>197</v>
      </c>
      <c r="X408" s="598" t="s">
        <v>195</v>
      </c>
      <c r="Y408" s="599" t="s">
        <v>196</v>
      </c>
      <c r="Z408" s="600" t="s">
        <v>197</v>
      </c>
      <c r="AA408" s="598" t="s">
        <v>195</v>
      </c>
      <c r="AB408" s="599" t="s">
        <v>196</v>
      </c>
      <c r="AC408" s="600" t="s">
        <v>197</v>
      </c>
      <c r="AD408" s="598" t="s">
        <v>195</v>
      </c>
      <c r="AE408" s="599" t="s">
        <v>196</v>
      </c>
      <c r="AF408" s="600" t="s">
        <v>197</v>
      </c>
      <c r="AG408" s="598" t="s">
        <v>195</v>
      </c>
      <c r="AH408" s="599" t="s">
        <v>196</v>
      </c>
      <c r="AI408" s="600" t="s">
        <v>197</v>
      </c>
      <c r="AJ408" s="598" t="s">
        <v>195</v>
      </c>
      <c r="AK408" s="599" t="s">
        <v>196</v>
      </c>
      <c r="AL408" s="600" t="s">
        <v>197</v>
      </c>
      <c r="AM408" s="598" t="s">
        <v>195</v>
      </c>
      <c r="AN408" s="599" t="s">
        <v>196</v>
      </c>
      <c r="AO408" s="600" t="s">
        <v>197</v>
      </c>
      <c r="AP408" s="35"/>
      <c r="AQ408" s="35"/>
      <c r="AR408" s="35"/>
      <c r="AS408" s="35"/>
      <c r="AT408" s="35"/>
      <c r="AU408" s="35"/>
      <c r="AV408" s="35"/>
      <c r="AW408" s="35"/>
      <c r="AX408" s="35"/>
      <c r="AY408" s="35"/>
      <c r="AZ408" s="35"/>
      <c r="BA408" s="35"/>
      <c r="BB408" s="35"/>
      <c r="BC408" s="35"/>
      <c r="BD408" s="35"/>
      <c r="BE408" s="35"/>
      <c r="BF408" s="35"/>
      <c r="BG408" s="35"/>
      <c r="BH408" s="35"/>
      <c r="BI408" s="35"/>
    </row>
    <row r="409" spans="1:61" ht="15.75" customHeight="1">
      <c r="A409" s="36" t="str">
        <f t="shared" ref="A409:A442" si="6">B409</f>
        <v>Ventes nettes</v>
      </c>
      <c r="B409" s="52" t="s">
        <v>92</v>
      </c>
      <c r="C409" s="601"/>
      <c r="D409" s="602"/>
      <c r="E409" s="603"/>
      <c r="F409" s="601"/>
      <c r="G409" s="602"/>
      <c r="H409" s="603"/>
      <c r="I409" s="601"/>
      <c r="J409" s="602"/>
      <c r="K409" s="603"/>
      <c r="L409" s="601"/>
      <c r="M409" s="602"/>
      <c r="N409" s="603"/>
      <c r="O409" s="601"/>
      <c r="P409" s="602"/>
      <c r="Q409" s="603"/>
      <c r="R409" s="601"/>
      <c r="S409" s="602"/>
      <c r="T409" s="603"/>
      <c r="U409" s="601"/>
      <c r="V409" s="602"/>
      <c r="W409" s="603"/>
      <c r="X409" s="601"/>
      <c r="Y409" s="602"/>
      <c r="Z409" s="603"/>
      <c r="AA409" s="601"/>
      <c r="AB409" s="602"/>
      <c r="AC409" s="603"/>
      <c r="AD409" s="601"/>
      <c r="AE409" s="602"/>
      <c r="AF409" s="603"/>
      <c r="AG409" s="601"/>
      <c r="AH409" s="602"/>
      <c r="AI409" s="603"/>
      <c r="AJ409" s="601"/>
      <c r="AK409" s="602"/>
      <c r="AL409" s="603"/>
      <c r="AM409" s="601"/>
      <c r="AN409" s="602"/>
      <c r="AO409" s="603"/>
      <c r="AP409" s="35"/>
      <c r="AQ409" s="35"/>
      <c r="AR409" s="35"/>
      <c r="AS409" s="35"/>
      <c r="AT409" s="35"/>
      <c r="AU409" s="35"/>
      <c r="AV409" s="35"/>
      <c r="AW409" s="35"/>
      <c r="AX409" s="35"/>
      <c r="AY409" s="35"/>
      <c r="AZ409" s="35"/>
      <c r="BA409" s="35"/>
      <c r="BB409" s="35"/>
      <c r="BC409" s="35"/>
      <c r="BD409" s="35"/>
      <c r="BE409" s="35"/>
      <c r="BF409" s="35"/>
      <c r="BG409" s="35"/>
      <c r="BH409" s="35"/>
      <c r="BI409" s="35"/>
    </row>
    <row r="410" spans="1:61" ht="15.75" customHeight="1">
      <c r="A410" s="36" t="str">
        <f t="shared" si="6"/>
        <v>Profit brut</v>
      </c>
      <c r="B410" s="65" t="s">
        <v>198</v>
      </c>
      <c r="C410" s="604"/>
      <c r="D410" s="605"/>
      <c r="E410" s="606"/>
      <c r="F410" s="604"/>
      <c r="G410" s="605"/>
      <c r="H410" s="606"/>
      <c r="I410" s="604"/>
      <c r="J410" s="605"/>
      <c r="K410" s="606"/>
      <c r="L410" s="604"/>
      <c r="M410" s="605"/>
      <c r="N410" s="606"/>
      <c r="O410" s="604"/>
      <c r="P410" s="605"/>
      <c r="Q410" s="606"/>
      <c r="R410" s="604"/>
      <c r="S410" s="605"/>
      <c r="T410" s="606"/>
      <c r="U410" s="604"/>
      <c r="V410" s="605"/>
      <c r="W410" s="882"/>
      <c r="X410" s="604"/>
      <c r="Y410" s="605"/>
      <c r="Z410" s="882"/>
      <c r="AA410" s="604"/>
      <c r="AB410" s="605"/>
      <c r="AC410" s="882"/>
      <c r="AD410" s="604"/>
      <c r="AE410" s="605"/>
      <c r="AF410" s="882"/>
      <c r="AG410" s="604"/>
      <c r="AH410" s="605"/>
      <c r="AI410" s="606"/>
      <c r="AJ410" s="604"/>
      <c r="AK410" s="605"/>
      <c r="AL410" s="606"/>
      <c r="AM410" s="604"/>
      <c r="AN410" s="605"/>
      <c r="AO410" s="606"/>
      <c r="AP410" s="35"/>
      <c r="AQ410" s="35"/>
      <c r="AR410" s="35"/>
      <c r="AS410" s="35"/>
      <c r="AT410" s="35"/>
      <c r="AU410" s="35"/>
      <c r="AV410" s="35"/>
      <c r="AW410" s="35"/>
      <c r="AX410" s="35"/>
      <c r="AY410" s="35"/>
      <c r="AZ410" s="35"/>
      <c r="BA410" s="35"/>
      <c r="BB410" s="35"/>
      <c r="BC410" s="35"/>
      <c r="BD410" s="35"/>
      <c r="BE410" s="35"/>
      <c r="BF410" s="35"/>
      <c r="BG410" s="35"/>
      <c r="BH410" s="35"/>
      <c r="BI410" s="35"/>
    </row>
    <row r="411" spans="1:61" ht="15.75" customHeight="1">
      <c r="A411" s="36" t="str">
        <f t="shared" si="6"/>
        <v>DÉPENSES</v>
      </c>
      <c r="B411" s="66" t="s">
        <v>199</v>
      </c>
      <c r="C411" s="607"/>
      <c r="D411" s="608"/>
      <c r="E411" s="609"/>
      <c r="F411" s="607"/>
      <c r="G411" s="608"/>
      <c r="H411" s="609"/>
      <c r="I411" s="607"/>
      <c r="J411" s="608"/>
      <c r="K411" s="609"/>
      <c r="L411" s="607"/>
      <c r="M411" s="608"/>
      <c r="N411" s="609"/>
      <c r="O411" s="607"/>
      <c r="P411" s="608"/>
      <c r="Q411" s="609"/>
      <c r="R411" s="607"/>
      <c r="S411" s="608"/>
      <c r="T411" s="609"/>
      <c r="U411" s="607"/>
      <c r="V411" s="608"/>
      <c r="W411" s="609"/>
      <c r="X411" s="607"/>
      <c r="Y411" s="608"/>
      <c r="Z411" s="609"/>
      <c r="AA411" s="607"/>
      <c r="AB411" s="608"/>
      <c r="AC411" s="609"/>
      <c r="AD411" s="607"/>
      <c r="AE411" s="608"/>
      <c r="AF411" s="609"/>
      <c r="AG411" s="607"/>
      <c r="AH411" s="608"/>
      <c r="AI411" s="609"/>
      <c r="AJ411" s="607"/>
      <c r="AK411" s="608"/>
      <c r="AL411" s="609"/>
      <c r="AM411" s="607"/>
      <c r="AN411" s="608"/>
      <c r="AO411" s="609"/>
      <c r="AP411" s="35"/>
      <c r="AQ411" s="35"/>
      <c r="AR411" s="35"/>
      <c r="AS411" s="35"/>
      <c r="AT411" s="35"/>
      <c r="AU411" s="35"/>
      <c r="AV411" s="35"/>
      <c r="AW411" s="35"/>
      <c r="AX411" s="35"/>
      <c r="AY411" s="35"/>
      <c r="AZ411" s="35"/>
      <c r="BA411" s="35"/>
      <c r="BB411" s="35"/>
      <c r="BC411" s="35"/>
      <c r="BD411" s="35"/>
      <c r="BE411" s="35"/>
      <c r="BF411" s="35"/>
      <c r="BG411" s="35"/>
      <c r="BH411" s="35"/>
      <c r="BI411" s="35"/>
    </row>
    <row r="412" spans="1:61" ht="15.75" customHeight="1">
      <c r="A412" s="36" t="str">
        <f t="shared" si="6"/>
        <v>Comm. vendeurs</v>
      </c>
      <c r="B412" s="51" t="s">
        <v>107</v>
      </c>
      <c r="C412" s="612"/>
      <c r="D412" s="611"/>
      <c r="E412" s="609"/>
      <c r="F412" s="612"/>
      <c r="G412" s="611"/>
      <c r="H412" s="609"/>
      <c r="I412" s="612"/>
      <c r="J412" s="611"/>
      <c r="K412" s="609"/>
      <c r="L412" s="612"/>
      <c r="M412" s="611"/>
      <c r="N412" s="609"/>
      <c r="O412" s="612"/>
      <c r="P412" s="611"/>
      <c r="Q412" s="609"/>
      <c r="R412" s="612"/>
      <c r="S412" s="611"/>
      <c r="T412" s="609"/>
      <c r="U412" s="612"/>
      <c r="V412" s="611"/>
      <c r="W412" s="609"/>
      <c r="X412" s="612"/>
      <c r="Y412" s="611"/>
      <c r="Z412" s="609"/>
      <c r="AA412" s="612"/>
      <c r="AB412" s="611"/>
      <c r="AC412" s="609"/>
      <c r="AD412" s="612"/>
      <c r="AE412" s="611"/>
      <c r="AF412" s="609"/>
      <c r="AG412" s="612"/>
      <c r="AH412" s="611"/>
      <c r="AI412" s="609"/>
      <c r="AJ412" s="612"/>
      <c r="AK412" s="611"/>
      <c r="AL412" s="609"/>
      <c r="AM412" s="612"/>
      <c r="AN412" s="611"/>
      <c r="AO412" s="609"/>
      <c r="AP412" s="35"/>
      <c r="AQ412" s="35"/>
      <c r="AR412" s="35"/>
      <c r="AS412" s="35"/>
      <c r="AT412" s="35"/>
      <c r="AU412" s="35"/>
      <c r="AV412" s="35"/>
      <c r="AW412" s="35"/>
      <c r="AX412" s="35"/>
      <c r="AY412" s="35"/>
      <c r="AZ412" s="35"/>
      <c r="BA412" s="35"/>
      <c r="BB412" s="35"/>
      <c r="BC412" s="35"/>
      <c r="BD412" s="35"/>
      <c r="BE412" s="35"/>
      <c r="BF412" s="35"/>
      <c r="BG412" s="35"/>
      <c r="BH412" s="35"/>
      <c r="BI412" s="35"/>
    </row>
    <row r="413" spans="1:61" ht="15.75" customHeight="1">
      <c r="A413" s="36" t="str">
        <f t="shared" si="6"/>
        <v>Comm. F&amp;I</v>
      </c>
      <c r="B413" s="52" t="s">
        <v>108</v>
      </c>
      <c r="C413" s="615"/>
      <c r="D413" s="614"/>
      <c r="E413" s="603"/>
      <c r="F413" s="615"/>
      <c r="G413" s="614"/>
      <c r="H413" s="603"/>
      <c r="I413" s="615"/>
      <c r="J413" s="614"/>
      <c r="K413" s="603"/>
      <c r="L413" s="615"/>
      <c r="M413" s="614"/>
      <c r="N413" s="603"/>
      <c r="O413" s="615"/>
      <c r="P413" s="614"/>
      <c r="Q413" s="603"/>
      <c r="R413" s="615"/>
      <c r="S413" s="614"/>
      <c r="T413" s="603"/>
      <c r="U413" s="615"/>
      <c r="V413" s="614"/>
      <c r="W413" s="603"/>
      <c r="X413" s="615"/>
      <c r="Y413" s="614"/>
      <c r="Z413" s="603"/>
      <c r="AA413" s="615"/>
      <c r="AB413" s="614"/>
      <c r="AC413" s="603"/>
      <c r="AD413" s="615"/>
      <c r="AE413" s="614"/>
      <c r="AF413" s="603"/>
      <c r="AG413" s="615"/>
      <c r="AH413" s="614"/>
      <c r="AI413" s="603"/>
      <c r="AJ413" s="615"/>
      <c r="AK413" s="614"/>
      <c r="AL413" s="603"/>
      <c r="AM413" s="615"/>
      <c r="AN413" s="614"/>
      <c r="AO413" s="603"/>
      <c r="AP413" s="35"/>
      <c r="AQ413" s="35"/>
      <c r="AR413" s="35"/>
      <c r="AS413" s="35"/>
      <c r="AT413" s="35"/>
      <c r="AU413" s="35"/>
      <c r="AV413" s="35"/>
      <c r="AW413" s="35"/>
      <c r="AX413" s="35"/>
      <c r="AY413" s="35"/>
      <c r="AZ413" s="35"/>
      <c r="BA413" s="35"/>
      <c r="BB413" s="35"/>
      <c r="BC413" s="35"/>
      <c r="BD413" s="35"/>
      <c r="BE413" s="35"/>
      <c r="BF413" s="35"/>
      <c r="BG413" s="35"/>
      <c r="BH413" s="35"/>
      <c r="BI413" s="35"/>
    </row>
    <row r="414" spans="1:61" ht="15.75" customHeight="1">
      <c r="A414" s="36" t="str">
        <f t="shared" si="6"/>
        <v>Frais de livraison</v>
      </c>
      <c r="B414" s="51" t="s">
        <v>109</v>
      </c>
      <c r="C414" s="612"/>
      <c r="D414" s="611"/>
      <c r="E414" s="609"/>
      <c r="F414" s="612"/>
      <c r="G414" s="611"/>
      <c r="H414" s="609"/>
      <c r="I414" s="612"/>
      <c r="J414" s="611"/>
      <c r="K414" s="609"/>
      <c r="L414" s="612"/>
      <c r="M414" s="611"/>
      <c r="N414" s="609"/>
      <c r="O414" s="612"/>
      <c r="P414" s="611"/>
      <c r="Q414" s="609"/>
      <c r="R414" s="612"/>
      <c r="S414" s="611"/>
      <c r="T414" s="609"/>
      <c r="U414" s="612"/>
      <c r="V414" s="611"/>
      <c r="W414" s="609"/>
      <c r="X414" s="612"/>
      <c r="Y414" s="611"/>
      <c r="Z414" s="609"/>
      <c r="AA414" s="612"/>
      <c r="AB414" s="611"/>
      <c r="AC414" s="609"/>
      <c r="AD414" s="612"/>
      <c r="AE414" s="611"/>
      <c r="AF414" s="609"/>
      <c r="AG414" s="612"/>
      <c r="AH414" s="611"/>
      <c r="AI414" s="609"/>
      <c r="AJ414" s="612"/>
      <c r="AK414" s="611"/>
      <c r="AL414" s="609"/>
      <c r="AM414" s="612"/>
      <c r="AN414" s="611"/>
      <c r="AO414" s="609"/>
      <c r="AP414" s="35"/>
      <c r="AQ414" s="35"/>
      <c r="AR414" s="35"/>
      <c r="AS414" s="35"/>
      <c r="AT414" s="35"/>
      <c r="AU414" s="35"/>
      <c r="AV414" s="35"/>
      <c r="AW414" s="35"/>
      <c r="AX414" s="35"/>
      <c r="AY414" s="35"/>
      <c r="AZ414" s="35"/>
      <c r="BA414" s="35"/>
      <c r="BB414" s="35"/>
      <c r="BC414" s="35"/>
      <c r="BD414" s="35"/>
      <c r="BE414" s="35"/>
      <c r="BF414" s="35"/>
      <c r="BG414" s="35"/>
      <c r="BH414" s="35"/>
      <c r="BI414" s="35"/>
    </row>
    <row r="415" spans="1:61" ht="15.75" customHeight="1">
      <c r="A415" s="36" t="str">
        <f t="shared" si="6"/>
        <v>Service gratuit 1</v>
      </c>
      <c r="B415" s="51" t="s">
        <v>110</v>
      </c>
      <c r="C415" s="612"/>
      <c r="D415" s="611"/>
      <c r="E415" s="609"/>
      <c r="F415" s="612"/>
      <c r="G415" s="611"/>
      <c r="H415" s="609"/>
      <c r="I415" s="612"/>
      <c r="J415" s="611"/>
      <c r="K415" s="609"/>
      <c r="L415" s="612"/>
      <c r="M415" s="611"/>
      <c r="N415" s="609"/>
      <c r="O415" s="612"/>
      <c r="P415" s="611"/>
      <c r="Q415" s="609"/>
      <c r="R415" s="612"/>
      <c r="S415" s="611"/>
      <c r="T415" s="609"/>
      <c r="U415" s="612"/>
      <c r="V415" s="611"/>
      <c r="W415" s="609"/>
      <c r="X415" s="612"/>
      <c r="Y415" s="611"/>
      <c r="Z415" s="609"/>
      <c r="AA415" s="612"/>
      <c r="AB415" s="611"/>
      <c r="AC415" s="609"/>
      <c r="AD415" s="612"/>
      <c r="AE415" s="611"/>
      <c r="AF415" s="609"/>
      <c r="AG415" s="612"/>
      <c r="AH415" s="611"/>
      <c r="AI415" s="609"/>
      <c r="AJ415" s="612"/>
      <c r="AK415" s="611"/>
      <c r="AL415" s="609"/>
      <c r="AM415" s="612"/>
      <c r="AN415" s="611"/>
      <c r="AO415" s="609"/>
      <c r="AP415" s="35"/>
      <c r="AQ415" s="35"/>
      <c r="AR415" s="35"/>
      <c r="AS415" s="35"/>
      <c r="AT415" s="35"/>
      <c r="AU415" s="35"/>
      <c r="AV415" s="35"/>
      <c r="AW415" s="35"/>
      <c r="AX415" s="35"/>
      <c r="AY415" s="35"/>
      <c r="AZ415" s="35"/>
      <c r="BA415" s="35"/>
      <c r="BB415" s="35"/>
      <c r="BC415" s="35"/>
      <c r="BD415" s="35"/>
      <c r="BE415" s="35"/>
      <c r="BF415" s="35"/>
      <c r="BG415" s="35"/>
      <c r="BH415" s="35"/>
      <c r="BI415" s="35"/>
    </row>
    <row r="416" spans="1:61" ht="15.75" customHeight="1">
      <c r="A416" s="36" t="str">
        <f t="shared" si="6"/>
        <v>Entretien stock</v>
      </c>
      <c r="B416" s="52" t="s">
        <v>111</v>
      </c>
      <c r="C416" s="615"/>
      <c r="D416" s="614"/>
      <c r="E416" s="603"/>
      <c r="F416" s="615"/>
      <c r="G416" s="614"/>
      <c r="H416" s="603"/>
      <c r="I416" s="615"/>
      <c r="J416" s="614"/>
      <c r="K416" s="603"/>
      <c r="L416" s="615"/>
      <c r="M416" s="614"/>
      <c r="N416" s="603"/>
      <c r="O416" s="615"/>
      <c r="P416" s="614"/>
      <c r="Q416" s="603"/>
      <c r="R416" s="615"/>
      <c r="S416" s="614"/>
      <c r="T416" s="603"/>
      <c r="U416" s="615"/>
      <c r="V416" s="614"/>
      <c r="W416" s="603"/>
      <c r="X416" s="615"/>
      <c r="Y416" s="614"/>
      <c r="Z416" s="603"/>
      <c r="AA416" s="615"/>
      <c r="AB416" s="614"/>
      <c r="AC416" s="603"/>
      <c r="AD416" s="615"/>
      <c r="AE416" s="614"/>
      <c r="AF416" s="603"/>
      <c r="AG416" s="615"/>
      <c r="AH416" s="614"/>
      <c r="AI416" s="603"/>
      <c r="AJ416" s="615"/>
      <c r="AK416" s="614"/>
      <c r="AL416" s="603"/>
      <c r="AM416" s="615"/>
      <c r="AN416" s="614"/>
      <c r="AO416" s="603"/>
      <c r="AP416" s="35"/>
      <c r="AQ416" s="35"/>
      <c r="AR416" s="35"/>
      <c r="AS416" s="35"/>
      <c r="AT416" s="35"/>
      <c r="AU416" s="35"/>
      <c r="AV416" s="35"/>
      <c r="AW416" s="35"/>
      <c r="AX416" s="35"/>
      <c r="AY416" s="35"/>
      <c r="AZ416" s="35"/>
      <c r="BA416" s="35"/>
      <c r="BB416" s="35"/>
      <c r="BC416" s="35"/>
      <c r="BD416" s="35"/>
      <c r="BE416" s="35"/>
      <c r="BF416" s="35"/>
      <c r="BG416" s="35"/>
      <c r="BH416" s="35"/>
      <c r="BI416" s="35"/>
    </row>
    <row r="417" spans="1:61" ht="15.75" customHeight="1">
      <c r="A417" s="36" t="str">
        <f t="shared" si="6"/>
        <v>Publicité 1</v>
      </c>
      <c r="B417" s="51" t="s">
        <v>112</v>
      </c>
      <c r="C417" s="612"/>
      <c r="D417" s="611"/>
      <c r="E417" s="609"/>
      <c r="F417" s="612"/>
      <c r="G417" s="611"/>
      <c r="H417" s="609"/>
      <c r="I417" s="612"/>
      <c r="J417" s="611"/>
      <c r="K417" s="609"/>
      <c r="L417" s="612"/>
      <c r="M417" s="611"/>
      <c r="N417" s="609"/>
      <c r="O417" s="612"/>
      <c r="P417" s="611"/>
      <c r="Q417" s="609"/>
      <c r="R417" s="612"/>
      <c r="S417" s="611"/>
      <c r="T417" s="609"/>
      <c r="U417" s="612"/>
      <c r="V417" s="611"/>
      <c r="W417" s="609"/>
      <c r="X417" s="612"/>
      <c r="Y417" s="611"/>
      <c r="Z417" s="609"/>
      <c r="AA417" s="612"/>
      <c r="AB417" s="611"/>
      <c r="AC417" s="609"/>
      <c r="AD417" s="612"/>
      <c r="AE417" s="611"/>
      <c r="AF417" s="609"/>
      <c r="AG417" s="612"/>
      <c r="AH417" s="611"/>
      <c r="AI417" s="609"/>
      <c r="AJ417" s="612"/>
      <c r="AK417" s="611"/>
      <c r="AL417" s="609"/>
      <c r="AM417" s="612"/>
      <c r="AN417" s="611"/>
      <c r="AO417" s="609"/>
      <c r="AP417" s="35"/>
      <c r="AQ417" s="35"/>
      <c r="AR417" s="35"/>
      <c r="AS417" s="35"/>
      <c r="AT417" s="35"/>
      <c r="AU417" s="35"/>
      <c r="AV417" s="35"/>
      <c r="AW417" s="35"/>
      <c r="AX417" s="35"/>
      <c r="AY417" s="35"/>
      <c r="AZ417" s="35"/>
      <c r="BA417" s="35"/>
      <c r="BB417" s="35"/>
      <c r="BC417" s="35"/>
      <c r="BD417" s="35"/>
      <c r="BE417" s="35"/>
      <c r="BF417" s="35"/>
      <c r="BG417" s="35"/>
      <c r="BH417" s="35"/>
      <c r="BI417" s="35"/>
    </row>
    <row r="418" spans="1:61" ht="15.75" customHeight="1">
      <c r="A418" s="36" t="str">
        <f t="shared" si="6"/>
        <v>Intérêt de gros</v>
      </c>
      <c r="B418" s="51" t="s">
        <v>113</v>
      </c>
      <c r="C418" s="612"/>
      <c r="D418" s="611"/>
      <c r="E418" s="609"/>
      <c r="F418" s="612"/>
      <c r="G418" s="611"/>
      <c r="H418" s="609"/>
      <c r="I418" s="612"/>
      <c r="J418" s="611"/>
      <c r="K418" s="609"/>
      <c r="L418" s="612"/>
      <c r="M418" s="611"/>
      <c r="N418" s="609"/>
      <c r="O418" s="612"/>
      <c r="P418" s="611"/>
      <c r="Q418" s="609"/>
      <c r="R418" s="612"/>
      <c r="S418" s="611"/>
      <c r="T418" s="609"/>
      <c r="U418" s="612"/>
      <c r="V418" s="611"/>
      <c r="W418" s="609"/>
      <c r="X418" s="612"/>
      <c r="Y418" s="611"/>
      <c r="Z418" s="609"/>
      <c r="AA418" s="612"/>
      <c r="AB418" s="611"/>
      <c r="AC418" s="609"/>
      <c r="AD418" s="612"/>
      <c r="AE418" s="611"/>
      <c r="AF418" s="609"/>
      <c r="AG418" s="612"/>
      <c r="AH418" s="611"/>
      <c r="AI418" s="609"/>
      <c r="AJ418" s="612"/>
      <c r="AK418" s="611"/>
      <c r="AL418" s="609"/>
      <c r="AM418" s="612"/>
      <c r="AN418" s="611"/>
      <c r="AO418" s="609"/>
      <c r="AP418" s="35"/>
      <c r="AQ418" s="35"/>
      <c r="AR418" s="35"/>
      <c r="AS418" s="35"/>
      <c r="AT418" s="35"/>
      <c r="AU418" s="35"/>
      <c r="AV418" s="35"/>
      <c r="AW418" s="35"/>
      <c r="AX418" s="35"/>
      <c r="AY418" s="35"/>
      <c r="AZ418" s="35"/>
      <c r="BA418" s="35"/>
      <c r="BB418" s="35"/>
      <c r="BC418" s="35"/>
      <c r="BD418" s="35"/>
      <c r="BE418" s="35"/>
      <c r="BF418" s="35"/>
      <c r="BG418" s="35"/>
      <c r="BH418" s="35"/>
      <c r="BI418" s="35"/>
    </row>
    <row r="419" spans="1:61" ht="15.75" customHeight="1">
      <c r="A419" s="36" t="str">
        <f t="shared" si="6"/>
        <v>[...]</v>
      </c>
      <c r="B419" s="41" t="s">
        <v>55</v>
      </c>
      <c r="C419" s="612"/>
      <c r="D419" s="611"/>
      <c r="E419" s="609"/>
      <c r="F419" s="612"/>
      <c r="G419" s="611"/>
      <c r="H419" s="609"/>
      <c r="I419" s="612"/>
      <c r="J419" s="611"/>
      <c r="K419" s="609"/>
      <c r="L419" s="612"/>
      <c r="M419" s="611"/>
      <c r="N419" s="609"/>
      <c r="O419" s="612"/>
      <c r="P419" s="611"/>
      <c r="Q419" s="609"/>
      <c r="R419" s="612"/>
      <c r="S419" s="611"/>
      <c r="T419" s="609"/>
      <c r="U419" s="612"/>
      <c r="V419" s="611"/>
      <c r="W419" s="609"/>
      <c r="X419" s="612"/>
      <c r="Y419" s="611"/>
      <c r="Z419" s="609"/>
      <c r="AA419" s="612"/>
      <c r="AB419" s="611"/>
      <c r="AC419" s="609"/>
      <c r="AD419" s="612"/>
      <c r="AE419" s="611"/>
      <c r="AF419" s="609"/>
      <c r="AG419" s="612"/>
      <c r="AH419" s="611"/>
      <c r="AI419" s="609"/>
      <c r="AJ419" s="612"/>
      <c r="AK419" s="611"/>
      <c r="AL419" s="609"/>
      <c r="AM419" s="612"/>
      <c r="AN419" s="611"/>
      <c r="AO419" s="609"/>
      <c r="AP419" s="35"/>
      <c r="AQ419" s="35"/>
      <c r="AR419" s="35"/>
      <c r="AS419" s="35"/>
      <c r="AT419" s="35"/>
      <c r="AU419" s="35"/>
      <c r="AV419" s="35"/>
      <c r="AW419" s="35"/>
      <c r="AX419" s="35"/>
      <c r="AY419" s="35"/>
      <c r="AZ419" s="35"/>
      <c r="BA419" s="35"/>
      <c r="BB419" s="35"/>
      <c r="BC419" s="35"/>
      <c r="BD419" s="35"/>
      <c r="BE419" s="35"/>
      <c r="BF419" s="35"/>
      <c r="BG419" s="35"/>
      <c r="BH419" s="35"/>
      <c r="BI419" s="35"/>
    </row>
    <row r="420" spans="1:61" ht="15.75" customHeight="1">
      <c r="A420" s="36" t="str">
        <f t="shared" si="6"/>
        <v>[...]</v>
      </c>
      <c r="B420" s="41" t="s">
        <v>55</v>
      </c>
      <c r="C420" s="612"/>
      <c r="D420" s="611"/>
      <c r="E420" s="609"/>
      <c r="F420" s="612"/>
      <c r="G420" s="611"/>
      <c r="H420" s="609"/>
      <c r="I420" s="612"/>
      <c r="J420" s="611"/>
      <c r="K420" s="609"/>
      <c r="L420" s="612"/>
      <c r="M420" s="611"/>
      <c r="N420" s="609"/>
      <c r="O420" s="612"/>
      <c r="P420" s="611"/>
      <c r="Q420" s="609"/>
      <c r="R420" s="612"/>
      <c r="S420" s="611"/>
      <c r="T420" s="609"/>
      <c r="U420" s="612"/>
      <c r="V420" s="611"/>
      <c r="W420" s="609"/>
      <c r="X420" s="612"/>
      <c r="Y420" s="611"/>
      <c r="Z420" s="609"/>
      <c r="AA420" s="612"/>
      <c r="AB420" s="611"/>
      <c r="AC420" s="609"/>
      <c r="AD420" s="612"/>
      <c r="AE420" s="611"/>
      <c r="AF420" s="609"/>
      <c r="AG420" s="612"/>
      <c r="AH420" s="611"/>
      <c r="AI420" s="609"/>
      <c r="AJ420" s="612"/>
      <c r="AK420" s="611"/>
      <c r="AL420" s="609"/>
      <c r="AM420" s="612"/>
      <c r="AN420" s="611"/>
      <c r="AO420" s="609"/>
      <c r="AP420" s="35"/>
      <c r="AQ420" s="35"/>
      <c r="AR420" s="35"/>
      <c r="AS420" s="35"/>
      <c r="AT420" s="35"/>
      <c r="AU420" s="35"/>
      <c r="AV420" s="35"/>
      <c r="AW420" s="35"/>
      <c r="AX420" s="35"/>
      <c r="AY420" s="35"/>
      <c r="AZ420" s="35"/>
      <c r="BA420" s="35"/>
      <c r="BB420" s="35"/>
      <c r="BC420" s="35"/>
      <c r="BD420" s="35"/>
      <c r="BE420" s="35"/>
      <c r="BF420" s="35"/>
      <c r="BG420" s="35"/>
      <c r="BH420" s="35"/>
      <c r="BI420" s="35"/>
    </row>
    <row r="421" spans="1:61" ht="15.75" customHeight="1">
      <c r="A421" s="36" t="str">
        <f t="shared" si="6"/>
        <v>[...]</v>
      </c>
      <c r="B421" s="40" t="s">
        <v>55</v>
      </c>
      <c r="C421" s="612"/>
      <c r="D421" s="611"/>
      <c r="E421" s="609"/>
      <c r="F421" s="612"/>
      <c r="G421" s="611"/>
      <c r="H421" s="609"/>
      <c r="I421" s="612"/>
      <c r="J421" s="611"/>
      <c r="K421" s="609"/>
      <c r="L421" s="612"/>
      <c r="M421" s="611"/>
      <c r="N421" s="609"/>
      <c r="O421" s="612"/>
      <c r="P421" s="611"/>
      <c r="Q421" s="609"/>
      <c r="R421" s="612"/>
      <c r="S421" s="611"/>
      <c r="T421" s="609"/>
      <c r="U421" s="612"/>
      <c r="V421" s="611"/>
      <c r="W421" s="609"/>
      <c r="X421" s="612"/>
      <c r="Y421" s="611"/>
      <c r="Z421" s="609"/>
      <c r="AA421" s="612"/>
      <c r="AB421" s="611"/>
      <c r="AC421" s="609"/>
      <c r="AD421" s="612"/>
      <c r="AE421" s="611"/>
      <c r="AF421" s="609"/>
      <c r="AG421" s="612"/>
      <c r="AH421" s="611"/>
      <c r="AI421" s="609"/>
      <c r="AJ421" s="612"/>
      <c r="AK421" s="611"/>
      <c r="AL421" s="609"/>
      <c r="AM421" s="612"/>
      <c r="AN421" s="611"/>
      <c r="AO421" s="609"/>
      <c r="AP421" s="35"/>
      <c r="AQ421" s="35"/>
      <c r="AR421" s="35"/>
      <c r="AS421" s="35"/>
      <c r="AT421" s="35"/>
      <c r="AU421" s="35"/>
      <c r="AV421" s="35"/>
      <c r="AW421" s="35"/>
      <c r="AX421" s="35"/>
      <c r="AY421" s="35"/>
      <c r="AZ421" s="35"/>
      <c r="BA421" s="35"/>
      <c r="BB421" s="35"/>
      <c r="BC421" s="35"/>
      <c r="BD421" s="35"/>
      <c r="BE421" s="35"/>
      <c r="BF421" s="35"/>
      <c r="BG421" s="35"/>
      <c r="BH421" s="35"/>
      <c r="BI421" s="35"/>
    </row>
    <row r="422" spans="1:61" ht="15.75" customHeight="1">
      <c r="A422" s="36" t="str">
        <f t="shared" si="6"/>
        <v>TOTAL VARIABLES</v>
      </c>
      <c r="B422" s="67" t="s">
        <v>114</v>
      </c>
      <c r="C422" s="832"/>
      <c r="D422" s="835"/>
      <c r="E422" s="834"/>
      <c r="F422" s="832"/>
      <c r="G422" s="835"/>
      <c r="H422" s="834"/>
      <c r="I422" s="832"/>
      <c r="J422" s="835"/>
      <c r="K422" s="834"/>
      <c r="L422" s="832"/>
      <c r="M422" s="835"/>
      <c r="N422" s="834"/>
      <c r="O422" s="832"/>
      <c r="P422" s="835"/>
      <c r="Q422" s="834"/>
      <c r="R422" s="832"/>
      <c r="S422" s="835"/>
      <c r="T422" s="834"/>
      <c r="U422" s="832"/>
      <c r="V422" s="835"/>
      <c r="W422" s="883"/>
      <c r="X422" s="832"/>
      <c r="Y422" s="835"/>
      <c r="Z422" s="883"/>
      <c r="AA422" s="832"/>
      <c r="AB422" s="835"/>
      <c r="AC422" s="883"/>
      <c r="AD422" s="832"/>
      <c r="AE422" s="835"/>
      <c r="AF422" s="883"/>
      <c r="AG422" s="832"/>
      <c r="AH422" s="835"/>
      <c r="AI422" s="834"/>
      <c r="AJ422" s="832"/>
      <c r="AK422" s="835"/>
      <c r="AL422" s="834"/>
      <c r="AM422" s="832"/>
      <c r="AN422" s="835"/>
      <c r="AO422" s="834"/>
      <c r="AP422" s="35"/>
      <c r="AQ422" s="35"/>
      <c r="AR422" s="35"/>
      <c r="AS422" s="35"/>
      <c r="AT422" s="35"/>
      <c r="AU422" s="35"/>
      <c r="AV422" s="35"/>
      <c r="AW422" s="35"/>
      <c r="AX422" s="35"/>
      <c r="AY422" s="35"/>
      <c r="AZ422" s="35"/>
      <c r="BA422" s="35"/>
      <c r="BB422" s="35"/>
      <c r="BC422" s="35"/>
      <c r="BD422" s="35"/>
      <c r="BE422" s="35"/>
      <c r="BF422" s="35"/>
      <c r="BG422" s="35"/>
      <c r="BH422" s="35"/>
      <c r="BI422" s="35"/>
    </row>
    <row r="423" spans="1:61" ht="15.75" customHeight="1">
      <c r="A423" s="36" t="str">
        <f t="shared" si="6"/>
        <v>Salaires propriétaire</v>
      </c>
      <c r="B423" s="51" t="s">
        <v>200</v>
      </c>
      <c r="C423" s="612"/>
      <c r="D423" s="611"/>
      <c r="E423" s="616"/>
      <c r="F423" s="612"/>
      <c r="G423" s="611"/>
      <c r="H423" s="616"/>
      <c r="I423" s="612"/>
      <c r="J423" s="611"/>
      <c r="K423" s="616"/>
      <c r="L423" s="612"/>
      <c r="M423" s="611"/>
      <c r="N423" s="616"/>
      <c r="O423" s="612"/>
      <c r="P423" s="611"/>
      <c r="Q423" s="616"/>
      <c r="R423" s="612"/>
      <c r="S423" s="611"/>
      <c r="T423" s="616"/>
      <c r="U423" s="612"/>
      <c r="V423" s="611"/>
      <c r="W423" s="616"/>
      <c r="X423" s="612"/>
      <c r="Y423" s="611"/>
      <c r="Z423" s="616"/>
      <c r="AA423" s="612"/>
      <c r="AB423" s="611"/>
      <c r="AC423" s="616"/>
      <c r="AD423" s="612"/>
      <c r="AE423" s="611"/>
      <c r="AF423" s="616"/>
      <c r="AG423" s="612"/>
      <c r="AH423" s="611"/>
      <c r="AI423" s="616"/>
      <c r="AJ423" s="612"/>
      <c r="AK423" s="611"/>
      <c r="AL423" s="616"/>
      <c r="AM423" s="612"/>
      <c r="AN423" s="611"/>
      <c r="AO423" s="884"/>
      <c r="AP423" s="35"/>
      <c r="AQ423" s="35"/>
      <c r="AR423" s="35"/>
      <c r="AS423" s="35"/>
      <c r="AT423" s="35"/>
      <c r="AU423" s="35"/>
      <c r="AV423" s="35"/>
      <c r="AW423" s="35"/>
      <c r="AX423" s="35"/>
      <c r="AY423" s="35"/>
      <c r="AZ423" s="35"/>
      <c r="BA423" s="35"/>
      <c r="BB423" s="35"/>
      <c r="BC423" s="35"/>
      <c r="BD423" s="35"/>
      <c r="BE423" s="35"/>
      <c r="BF423" s="35"/>
      <c r="BG423" s="35"/>
      <c r="BH423" s="35"/>
      <c r="BI423" s="35"/>
    </row>
    <row r="424" spans="1:61" ht="15.75" customHeight="1">
      <c r="A424" s="36" t="str">
        <f t="shared" si="6"/>
        <v>Salaires cadres</v>
      </c>
      <c r="B424" s="51" t="s">
        <v>116</v>
      </c>
      <c r="C424" s="612"/>
      <c r="D424" s="611"/>
      <c r="E424" s="609"/>
      <c r="F424" s="612"/>
      <c r="G424" s="611"/>
      <c r="H424" s="609"/>
      <c r="I424" s="612"/>
      <c r="J424" s="611"/>
      <c r="K424" s="609"/>
      <c r="L424" s="612"/>
      <c r="M424" s="611"/>
      <c r="N424" s="609"/>
      <c r="O424" s="612"/>
      <c r="P424" s="611"/>
      <c r="Q424" s="609"/>
      <c r="R424" s="612"/>
      <c r="S424" s="611"/>
      <c r="T424" s="609"/>
      <c r="U424" s="612"/>
      <c r="V424" s="611"/>
      <c r="W424" s="609"/>
      <c r="X424" s="612"/>
      <c r="Y424" s="611"/>
      <c r="Z424" s="609"/>
      <c r="AA424" s="612"/>
      <c r="AB424" s="611"/>
      <c r="AC424" s="609"/>
      <c r="AD424" s="612"/>
      <c r="AE424" s="611"/>
      <c r="AF424" s="609"/>
      <c r="AG424" s="612"/>
      <c r="AH424" s="611"/>
      <c r="AI424" s="609"/>
      <c r="AJ424" s="612"/>
      <c r="AK424" s="611"/>
      <c r="AL424" s="609"/>
      <c r="AM424" s="612"/>
      <c r="AN424" s="611"/>
      <c r="AO424" s="609"/>
      <c r="AP424" s="35"/>
      <c r="AQ424" s="35"/>
      <c r="AR424" s="35"/>
      <c r="AS424" s="35"/>
      <c r="AT424" s="35"/>
      <c r="AU424" s="35"/>
      <c r="AV424" s="35"/>
      <c r="AW424" s="35"/>
      <c r="AX424" s="35"/>
      <c r="AY424" s="35"/>
      <c r="AZ424" s="35"/>
      <c r="BA424" s="35"/>
      <c r="BB424" s="35"/>
      <c r="BC424" s="35"/>
      <c r="BD424" s="35"/>
      <c r="BE424" s="35"/>
      <c r="BF424" s="35"/>
      <c r="BG424" s="35"/>
      <c r="BH424" s="35"/>
      <c r="BI424" s="35"/>
    </row>
    <row r="425" spans="1:61" ht="15.75" customHeight="1">
      <c r="A425" s="36" t="str">
        <f t="shared" si="6"/>
        <v>Salaires commis</v>
      </c>
      <c r="B425" s="52" t="s">
        <v>117</v>
      </c>
      <c r="C425" s="615"/>
      <c r="D425" s="614"/>
      <c r="E425" s="603"/>
      <c r="F425" s="615"/>
      <c r="G425" s="614"/>
      <c r="H425" s="603"/>
      <c r="I425" s="615"/>
      <c r="J425" s="614"/>
      <c r="K425" s="603"/>
      <c r="L425" s="615"/>
      <c r="M425" s="614"/>
      <c r="N425" s="603"/>
      <c r="O425" s="615"/>
      <c r="P425" s="614"/>
      <c r="Q425" s="603"/>
      <c r="R425" s="615"/>
      <c r="S425" s="614"/>
      <c r="T425" s="603"/>
      <c r="U425" s="615"/>
      <c r="V425" s="614"/>
      <c r="W425" s="603"/>
      <c r="X425" s="615"/>
      <c r="Y425" s="614"/>
      <c r="Z425" s="603"/>
      <c r="AA425" s="615"/>
      <c r="AB425" s="614"/>
      <c r="AC425" s="603"/>
      <c r="AD425" s="615"/>
      <c r="AE425" s="614"/>
      <c r="AF425" s="603"/>
      <c r="AG425" s="615"/>
      <c r="AH425" s="614"/>
      <c r="AI425" s="603"/>
      <c r="AJ425" s="615"/>
      <c r="AK425" s="614"/>
      <c r="AL425" s="603"/>
      <c r="AM425" s="615"/>
      <c r="AN425" s="614"/>
      <c r="AO425" s="603"/>
      <c r="AP425" s="35"/>
      <c r="AQ425" s="35"/>
      <c r="AR425" s="35"/>
      <c r="AS425" s="35"/>
      <c r="AT425" s="35"/>
      <c r="AU425" s="35"/>
      <c r="AV425" s="35"/>
      <c r="AW425" s="35"/>
      <c r="AX425" s="35"/>
      <c r="AY425" s="35"/>
      <c r="AZ425" s="35"/>
      <c r="BA425" s="35"/>
      <c r="BB425" s="35"/>
      <c r="BC425" s="35"/>
      <c r="BD425" s="35"/>
      <c r="BE425" s="35"/>
      <c r="BF425" s="35"/>
      <c r="BG425" s="35"/>
      <c r="BH425" s="35"/>
      <c r="BI425" s="35"/>
    </row>
    <row r="426" spans="1:61" ht="15.75" customHeight="1">
      <c r="A426" s="36" t="str">
        <f t="shared" si="6"/>
        <v>Salaires autres</v>
      </c>
      <c r="B426" s="51" t="s">
        <v>118</v>
      </c>
      <c r="C426" s="612"/>
      <c r="D426" s="611"/>
      <c r="E426" s="609"/>
      <c r="F426" s="612"/>
      <c r="G426" s="611"/>
      <c r="H426" s="609"/>
      <c r="I426" s="612"/>
      <c r="J426" s="611"/>
      <c r="K426" s="609"/>
      <c r="L426" s="612"/>
      <c r="M426" s="611"/>
      <c r="N426" s="609"/>
      <c r="O426" s="612"/>
      <c r="P426" s="611"/>
      <c r="Q426" s="609"/>
      <c r="R426" s="612"/>
      <c r="S426" s="611"/>
      <c r="T426" s="609"/>
      <c r="U426" s="612"/>
      <c r="V426" s="611"/>
      <c r="W426" s="609"/>
      <c r="X426" s="612"/>
      <c r="Y426" s="611"/>
      <c r="Z426" s="609"/>
      <c r="AA426" s="612"/>
      <c r="AB426" s="611"/>
      <c r="AC426" s="609"/>
      <c r="AD426" s="612"/>
      <c r="AE426" s="611"/>
      <c r="AF426" s="609"/>
      <c r="AG426" s="612"/>
      <c r="AH426" s="611"/>
      <c r="AI426" s="609"/>
      <c r="AJ426" s="612"/>
      <c r="AK426" s="611"/>
      <c r="AL426" s="609"/>
      <c r="AM426" s="612"/>
      <c r="AN426" s="611"/>
      <c r="AO426" s="609"/>
      <c r="AP426" s="35"/>
      <c r="AQ426" s="35"/>
      <c r="AR426" s="35"/>
      <c r="AS426" s="35"/>
      <c r="AT426" s="35"/>
      <c r="AU426" s="35"/>
      <c r="AV426" s="35"/>
      <c r="AW426" s="35"/>
      <c r="AX426" s="35"/>
      <c r="AY426" s="35"/>
      <c r="AZ426" s="35"/>
      <c r="BA426" s="35"/>
      <c r="BB426" s="35"/>
      <c r="BC426" s="35"/>
      <c r="BD426" s="35"/>
      <c r="BE426" s="35"/>
      <c r="BF426" s="35"/>
      <c r="BG426" s="35"/>
      <c r="BH426" s="35"/>
      <c r="BI426" s="35"/>
    </row>
    <row r="427" spans="1:61" ht="15.75" customHeight="1">
      <c r="A427" s="36" t="str">
        <f t="shared" si="6"/>
        <v>Salaires spécialistes</v>
      </c>
      <c r="B427" s="51" t="s">
        <v>119</v>
      </c>
      <c r="C427" s="612"/>
      <c r="D427" s="611"/>
      <c r="E427" s="609"/>
      <c r="F427" s="612"/>
      <c r="G427" s="611"/>
      <c r="H427" s="609"/>
      <c r="I427" s="612"/>
      <c r="J427" s="611"/>
      <c r="K427" s="609"/>
      <c r="L427" s="612"/>
      <c r="M427" s="611"/>
      <c r="N427" s="609"/>
      <c r="O427" s="612"/>
      <c r="P427" s="611"/>
      <c r="Q427" s="609"/>
      <c r="R427" s="612"/>
      <c r="S427" s="611"/>
      <c r="T427" s="609"/>
      <c r="U427" s="612"/>
      <c r="V427" s="611"/>
      <c r="W427" s="609"/>
      <c r="X427" s="612"/>
      <c r="Y427" s="611"/>
      <c r="Z427" s="609"/>
      <c r="AA427" s="612"/>
      <c r="AB427" s="611"/>
      <c r="AC427" s="609"/>
      <c r="AD427" s="612"/>
      <c r="AE427" s="611"/>
      <c r="AF427" s="609"/>
      <c r="AG427" s="612"/>
      <c r="AH427" s="611"/>
      <c r="AI427" s="609"/>
      <c r="AJ427" s="612"/>
      <c r="AK427" s="611"/>
      <c r="AL427" s="609"/>
      <c r="AM427" s="612"/>
      <c r="AN427" s="611"/>
      <c r="AO427" s="609"/>
      <c r="AP427" s="35"/>
      <c r="AQ427" s="35"/>
      <c r="AR427" s="35"/>
      <c r="AS427" s="35"/>
      <c r="AT427" s="35"/>
      <c r="AU427" s="35"/>
      <c r="AV427" s="35"/>
      <c r="AW427" s="35"/>
      <c r="AX427" s="35"/>
      <c r="AY427" s="35"/>
      <c r="AZ427" s="35"/>
      <c r="BA427" s="35"/>
      <c r="BB427" s="35"/>
      <c r="BC427" s="35"/>
      <c r="BD427" s="35"/>
      <c r="BE427" s="35"/>
      <c r="BF427" s="35"/>
      <c r="BG427" s="35"/>
      <c r="BH427" s="35"/>
      <c r="BI427" s="35"/>
    </row>
    <row r="428" spans="1:61" ht="15.75" customHeight="1">
      <c r="A428" s="36" t="str">
        <f t="shared" si="6"/>
        <v>[...]</v>
      </c>
      <c r="B428" s="41" t="s">
        <v>55</v>
      </c>
      <c r="C428" s="612"/>
      <c r="D428" s="611"/>
      <c r="E428" s="609"/>
      <c r="F428" s="612"/>
      <c r="G428" s="611"/>
      <c r="H428" s="609"/>
      <c r="I428" s="612"/>
      <c r="J428" s="611"/>
      <c r="K428" s="609"/>
      <c r="L428" s="612"/>
      <c r="M428" s="611"/>
      <c r="N428" s="609"/>
      <c r="O428" s="612"/>
      <c r="P428" s="611"/>
      <c r="Q428" s="609"/>
      <c r="R428" s="612"/>
      <c r="S428" s="611"/>
      <c r="T428" s="609"/>
      <c r="U428" s="612"/>
      <c r="V428" s="611"/>
      <c r="W428" s="609"/>
      <c r="X428" s="612"/>
      <c r="Y428" s="611"/>
      <c r="Z428" s="609"/>
      <c r="AA428" s="612"/>
      <c r="AB428" s="611"/>
      <c r="AC428" s="609"/>
      <c r="AD428" s="612"/>
      <c r="AE428" s="611"/>
      <c r="AF428" s="609"/>
      <c r="AG428" s="612"/>
      <c r="AH428" s="611"/>
      <c r="AI428" s="609"/>
      <c r="AJ428" s="612"/>
      <c r="AK428" s="611"/>
      <c r="AL428" s="609"/>
      <c r="AM428" s="612"/>
      <c r="AN428" s="611"/>
      <c r="AO428" s="609"/>
      <c r="AP428" s="35"/>
      <c r="AQ428" s="35"/>
      <c r="AR428" s="35"/>
      <c r="AS428" s="35"/>
      <c r="AT428" s="35"/>
      <c r="AU428" s="35"/>
      <c r="AV428" s="35"/>
      <c r="AW428" s="35"/>
      <c r="AX428" s="35"/>
      <c r="AY428" s="35"/>
      <c r="AZ428" s="35"/>
      <c r="BA428" s="35"/>
      <c r="BB428" s="35"/>
      <c r="BC428" s="35"/>
      <c r="BD428" s="35"/>
      <c r="BE428" s="35"/>
      <c r="BF428" s="35"/>
      <c r="BG428" s="35"/>
      <c r="BH428" s="35"/>
      <c r="BI428" s="35"/>
    </row>
    <row r="429" spans="1:61" ht="15.75" customHeight="1">
      <c r="A429" s="36" t="str">
        <f t="shared" si="6"/>
        <v>[...]</v>
      </c>
      <c r="B429" s="41" t="s">
        <v>55</v>
      </c>
      <c r="C429" s="612"/>
      <c r="D429" s="611"/>
      <c r="E429" s="609"/>
      <c r="F429" s="612"/>
      <c r="G429" s="611"/>
      <c r="H429" s="609"/>
      <c r="I429" s="612"/>
      <c r="J429" s="611"/>
      <c r="K429" s="609"/>
      <c r="L429" s="612"/>
      <c r="M429" s="611"/>
      <c r="N429" s="609"/>
      <c r="O429" s="612"/>
      <c r="P429" s="611"/>
      <c r="Q429" s="609"/>
      <c r="R429" s="612"/>
      <c r="S429" s="611"/>
      <c r="T429" s="609"/>
      <c r="U429" s="612"/>
      <c r="V429" s="611"/>
      <c r="W429" s="609"/>
      <c r="X429" s="612"/>
      <c r="Y429" s="611"/>
      <c r="Z429" s="609"/>
      <c r="AA429" s="612"/>
      <c r="AB429" s="611"/>
      <c r="AC429" s="609"/>
      <c r="AD429" s="612"/>
      <c r="AE429" s="611"/>
      <c r="AF429" s="609"/>
      <c r="AG429" s="612"/>
      <c r="AH429" s="611"/>
      <c r="AI429" s="609"/>
      <c r="AJ429" s="612"/>
      <c r="AK429" s="611"/>
      <c r="AL429" s="609"/>
      <c r="AM429" s="612"/>
      <c r="AN429" s="611"/>
      <c r="AO429" s="609"/>
      <c r="AP429" s="35"/>
      <c r="AQ429" s="35"/>
      <c r="AR429" s="35"/>
      <c r="AS429" s="35"/>
      <c r="AT429" s="35"/>
      <c r="AU429" s="35"/>
      <c r="AV429" s="35"/>
      <c r="AW429" s="35"/>
      <c r="AX429" s="35"/>
      <c r="AY429" s="35"/>
      <c r="AZ429" s="35"/>
      <c r="BA429" s="35"/>
      <c r="BB429" s="35"/>
      <c r="BC429" s="35"/>
      <c r="BD429" s="35"/>
      <c r="BE429" s="35"/>
      <c r="BF429" s="35"/>
      <c r="BG429" s="35"/>
      <c r="BH429" s="35"/>
      <c r="BI429" s="35"/>
    </row>
    <row r="430" spans="1:61" ht="15.75" customHeight="1">
      <c r="A430" s="36" t="str">
        <f t="shared" si="6"/>
        <v>[...]</v>
      </c>
      <c r="B430" s="41" t="s">
        <v>55</v>
      </c>
      <c r="C430" s="612"/>
      <c r="D430" s="611"/>
      <c r="E430" s="609"/>
      <c r="F430" s="612"/>
      <c r="G430" s="611"/>
      <c r="H430" s="609"/>
      <c r="I430" s="612"/>
      <c r="J430" s="611"/>
      <c r="K430" s="609"/>
      <c r="L430" s="612"/>
      <c r="M430" s="611"/>
      <c r="N430" s="609"/>
      <c r="O430" s="612"/>
      <c r="P430" s="611"/>
      <c r="Q430" s="609"/>
      <c r="R430" s="612"/>
      <c r="S430" s="611"/>
      <c r="T430" s="609"/>
      <c r="U430" s="612"/>
      <c r="V430" s="611"/>
      <c r="W430" s="609"/>
      <c r="X430" s="612"/>
      <c r="Y430" s="611"/>
      <c r="Z430" s="609"/>
      <c r="AA430" s="612"/>
      <c r="AB430" s="611"/>
      <c r="AC430" s="609"/>
      <c r="AD430" s="612"/>
      <c r="AE430" s="611"/>
      <c r="AF430" s="609"/>
      <c r="AG430" s="612"/>
      <c r="AH430" s="611"/>
      <c r="AI430" s="609"/>
      <c r="AJ430" s="612"/>
      <c r="AK430" s="611"/>
      <c r="AL430" s="609"/>
      <c r="AM430" s="612"/>
      <c r="AN430" s="611"/>
      <c r="AO430" s="609"/>
      <c r="AP430" s="35"/>
      <c r="AQ430" s="35"/>
      <c r="AR430" s="35"/>
      <c r="AS430" s="35"/>
      <c r="AT430" s="35"/>
      <c r="AU430" s="35"/>
      <c r="AV430" s="35"/>
      <c r="AW430" s="35"/>
      <c r="AX430" s="35"/>
      <c r="AY430" s="35"/>
      <c r="AZ430" s="35"/>
      <c r="BA430" s="35"/>
      <c r="BB430" s="35"/>
      <c r="BC430" s="35"/>
      <c r="BD430" s="35"/>
      <c r="BE430" s="35"/>
      <c r="BF430" s="35"/>
      <c r="BG430" s="35"/>
      <c r="BH430" s="35"/>
      <c r="BI430" s="35"/>
    </row>
    <row r="431" spans="1:61" ht="15.75" customHeight="1">
      <c r="A431" s="36" t="str">
        <f t="shared" si="6"/>
        <v>Salaires en absences</v>
      </c>
      <c r="B431" s="52" t="s">
        <v>120</v>
      </c>
      <c r="C431" s="615"/>
      <c r="D431" s="617"/>
      <c r="E431" s="603"/>
      <c r="F431" s="615"/>
      <c r="G431" s="617"/>
      <c r="H431" s="603"/>
      <c r="I431" s="615"/>
      <c r="J431" s="617"/>
      <c r="K431" s="603"/>
      <c r="L431" s="615"/>
      <c r="M431" s="617"/>
      <c r="N431" s="603"/>
      <c r="O431" s="615"/>
      <c r="P431" s="617"/>
      <c r="Q431" s="603"/>
      <c r="R431" s="615"/>
      <c r="S431" s="617"/>
      <c r="T431" s="603"/>
      <c r="U431" s="615"/>
      <c r="V431" s="617"/>
      <c r="W431" s="603"/>
      <c r="X431" s="615"/>
      <c r="Y431" s="617"/>
      <c r="Z431" s="603"/>
      <c r="AA431" s="615"/>
      <c r="AB431" s="617"/>
      <c r="AC431" s="603"/>
      <c r="AD431" s="615"/>
      <c r="AE431" s="617"/>
      <c r="AF431" s="603"/>
      <c r="AG431" s="615"/>
      <c r="AH431" s="617"/>
      <c r="AI431" s="603"/>
      <c r="AJ431" s="615"/>
      <c r="AK431" s="617"/>
      <c r="AL431" s="603"/>
      <c r="AM431" s="615"/>
      <c r="AN431" s="617"/>
      <c r="AO431" s="603"/>
      <c r="AP431" s="35"/>
      <c r="AQ431" s="35"/>
      <c r="AR431" s="35"/>
      <c r="AS431" s="35"/>
      <c r="AT431" s="35"/>
      <c r="AU431" s="35"/>
      <c r="AV431" s="35"/>
      <c r="AW431" s="35"/>
      <c r="AX431" s="35"/>
      <c r="AY431" s="35"/>
      <c r="AZ431" s="35"/>
      <c r="BA431" s="35"/>
      <c r="BB431" s="35"/>
      <c r="BC431" s="35"/>
      <c r="BD431" s="35"/>
      <c r="BE431" s="35"/>
      <c r="BF431" s="35"/>
      <c r="BG431" s="35"/>
      <c r="BH431" s="35"/>
      <c r="BI431" s="35"/>
    </row>
    <row r="432" spans="1:61" ht="15.75" customHeight="1">
      <c r="A432" s="36" t="str">
        <f t="shared" si="6"/>
        <v>Déduction à la source</v>
      </c>
      <c r="B432" s="51" t="s">
        <v>121</v>
      </c>
      <c r="C432" s="612"/>
      <c r="D432" s="618"/>
      <c r="E432" s="609"/>
      <c r="F432" s="612"/>
      <c r="G432" s="618"/>
      <c r="H432" s="609"/>
      <c r="I432" s="612"/>
      <c r="J432" s="618"/>
      <c r="K432" s="609"/>
      <c r="L432" s="612"/>
      <c r="M432" s="618"/>
      <c r="N432" s="609"/>
      <c r="O432" s="612"/>
      <c r="P432" s="618"/>
      <c r="Q432" s="609"/>
      <c r="R432" s="612"/>
      <c r="S432" s="618"/>
      <c r="T432" s="885"/>
      <c r="U432" s="612"/>
      <c r="V432" s="618"/>
      <c r="W432" s="609"/>
      <c r="X432" s="612"/>
      <c r="Y432" s="618"/>
      <c r="Z432" s="609"/>
      <c r="AA432" s="612"/>
      <c r="AB432" s="618"/>
      <c r="AC432" s="609"/>
      <c r="AD432" s="612"/>
      <c r="AE432" s="618"/>
      <c r="AF432" s="609"/>
      <c r="AG432" s="612"/>
      <c r="AH432" s="618"/>
      <c r="AI432" s="609"/>
      <c r="AJ432" s="612"/>
      <c r="AK432" s="618"/>
      <c r="AL432" s="609"/>
      <c r="AM432" s="612"/>
      <c r="AN432" s="618"/>
      <c r="AO432" s="609"/>
      <c r="AP432" s="35"/>
      <c r="AQ432" s="35"/>
      <c r="AR432" s="35"/>
      <c r="AS432" s="35"/>
      <c r="AT432" s="35"/>
      <c r="AU432" s="35"/>
      <c r="AV432" s="35"/>
      <c r="AW432" s="35"/>
      <c r="AX432" s="35"/>
      <c r="AY432" s="35"/>
      <c r="AZ432" s="35"/>
      <c r="BA432" s="35"/>
      <c r="BB432" s="35"/>
      <c r="BC432" s="35"/>
      <c r="BD432" s="35"/>
      <c r="BE432" s="35"/>
      <c r="BF432" s="35"/>
      <c r="BG432" s="35"/>
      <c r="BH432" s="35"/>
      <c r="BI432" s="35"/>
    </row>
    <row r="433" spans="1:61" ht="15.75" customHeight="1">
      <c r="A433" s="36" t="str">
        <f t="shared" si="6"/>
        <v>Bénéfices marginaux</v>
      </c>
      <c r="B433" s="51" t="s">
        <v>122</v>
      </c>
      <c r="C433" s="612"/>
      <c r="D433" s="618"/>
      <c r="E433" s="609"/>
      <c r="F433" s="612"/>
      <c r="G433" s="618"/>
      <c r="H433" s="609"/>
      <c r="I433" s="612"/>
      <c r="J433" s="618"/>
      <c r="K433" s="609"/>
      <c r="L433" s="612"/>
      <c r="M433" s="618"/>
      <c r="N433" s="609"/>
      <c r="O433" s="612"/>
      <c r="P433" s="618"/>
      <c r="Q433" s="609"/>
      <c r="R433" s="612"/>
      <c r="S433" s="618"/>
      <c r="T433" s="609"/>
      <c r="U433" s="612"/>
      <c r="V433" s="618"/>
      <c r="W433" s="609"/>
      <c r="X433" s="612"/>
      <c r="Y433" s="618"/>
      <c r="Z433" s="609"/>
      <c r="AA433" s="612"/>
      <c r="AB433" s="618"/>
      <c r="AC433" s="609"/>
      <c r="AD433" s="612"/>
      <c r="AE433" s="618"/>
      <c r="AF433" s="609"/>
      <c r="AG433" s="612"/>
      <c r="AH433" s="618"/>
      <c r="AI433" s="609"/>
      <c r="AJ433" s="612"/>
      <c r="AK433" s="618"/>
      <c r="AL433" s="609"/>
      <c r="AM433" s="612"/>
      <c r="AN433" s="618"/>
      <c r="AO433" s="609"/>
      <c r="AP433" s="35"/>
      <c r="AQ433" s="35"/>
      <c r="AR433" s="35"/>
      <c r="AS433" s="35"/>
      <c r="AT433" s="35"/>
      <c r="AU433" s="35"/>
      <c r="AV433" s="35"/>
      <c r="AW433" s="35"/>
      <c r="AX433" s="35"/>
      <c r="AY433" s="35"/>
      <c r="AZ433" s="35"/>
      <c r="BA433" s="35"/>
      <c r="BB433" s="35"/>
      <c r="BC433" s="35"/>
      <c r="BD433" s="35"/>
      <c r="BE433" s="35"/>
      <c r="BF433" s="35"/>
      <c r="BG433" s="35"/>
      <c r="BH433" s="35"/>
      <c r="BI433" s="35"/>
    </row>
    <row r="434" spans="1:61" ht="15.75" customHeight="1">
      <c r="A434" s="36" t="str">
        <f t="shared" si="6"/>
        <v>Csst</v>
      </c>
      <c r="B434" s="51" t="s">
        <v>123</v>
      </c>
      <c r="C434" s="612"/>
      <c r="D434" s="618"/>
      <c r="E434" s="609"/>
      <c r="F434" s="612"/>
      <c r="G434" s="618"/>
      <c r="H434" s="609"/>
      <c r="I434" s="612"/>
      <c r="J434" s="618"/>
      <c r="K434" s="609"/>
      <c r="L434" s="612"/>
      <c r="M434" s="618"/>
      <c r="N434" s="609"/>
      <c r="O434" s="612"/>
      <c r="P434" s="618"/>
      <c r="Q434" s="609"/>
      <c r="R434" s="612"/>
      <c r="S434" s="618"/>
      <c r="T434" s="885"/>
      <c r="U434" s="612"/>
      <c r="V434" s="618"/>
      <c r="W434" s="609"/>
      <c r="X434" s="612"/>
      <c r="Y434" s="618"/>
      <c r="Z434" s="609"/>
      <c r="AA434" s="612"/>
      <c r="AB434" s="618"/>
      <c r="AC434" s="609"/>
      <c r="AD434" s="612"/>
      <c r="AE434" s="618"/>
      <c r="AF434" s="609"/>
      <c r="AG434" s="612"/>
      <c r="AH434" s="618"/>
      <c r="AI434" s="609"/>
      <c r="AJ434" s="612"/>
      <c r="AK434" s="618"/>
      <c r="AL434" s="609"/>
      <c r="AM434" s="612"/>
      <c r="AN434" s="618"/>
      <c r="AO434" s="609"/>
      <c r="AP434" s="35"/>
      <c r="AQ434" s="35"/>
      <c r="AR434" s="35"/>
      <c r="AS434" s="35"/>
      <c r="AT434" s="35"/>
      <c r="AU434" s="35"/>
      <c r="AV434" s="35"/>
      <c r="AW434" s="35"/>
      <c r="AX434" s="35"/>
      <c r="AY434" s="35"/>
      <c r="AZ434" s="35"/>
      <c r="BA434" s="35"/>
      <c r="BB434" s="35"/>
      <c r="BC434" s="35"/>
      <c r="BD434" s="35"/>
      <c r="BE434" s="35"/>
      <c r="BF434" s="35"/>
      <c r="BG434" s="35"/>
      <c r="BH434" s="35"/>
      <c r="BI434" s="35"/>
    </row>
    <row r="435" spans="1:61" ht="15.75" customHeight="1">
      <c r="A435" s="36"/>
      <c r="B435" s="41"/>
      <c r="C435" s="612"/>
      <c r="D435" s="611"/>
      <c r="E435" s="609"/>
      <c r="F435" s="612"/>
      <c r="G435" s="611"/>
      <c r="H435" s="609"/>
      <c r="I435" s="612"/>
      <c r="J435" s="611"/>
      <c r="K435" s="609"/>
      <c r="L435" s="612"/>
      <c r="M435" s="611"/>
      <c r="N435" s="609"/>
      <c r="O435" s="612"/>
      <c r="P435" s="611"/>
      <c r="Q435" s="609"/>
      <c r="R435" s="612"/>
      <c r="S435" s="611"/>
      <c r="T435" s="609"/>
      <c r="U435" s="612"/>
      <c r="V435" s="611"/>
      <c r="W435" s="609"/>
      <c r="X435" s="612"/>
      <c r="Y435" s="611"/>
      <c r="Z435" s="609"/>
      <c r="AA435" s="612"/>
      <c r="AB435" s="611"/>
      <c r="AC435" s="609"/>
      <c r="AD435" s="612"/>
      <c r="AE435" s="611"/>
      <c r="AF435" s="609"/>
      <c r="AG435" s="612"/>
      <c r="AH435" s="611"/>
      <c r="AI435" s="609"/>
      <c r="AJ435" s="612"/>
      <c r="AK435" s="611"/>
      <c r="AL435" s="609"/>
      <c r="AM435" s="612"/>
      <c r="AN435" s="611"/>
      <c r="AO435" s="609"/>
      <c r="AP435" s="35"/>
      <c r="AQ435" s="35"/>
      <c r="AR435" s="35"/>
      <c r="AS435" s="35"/>
      <c r="AT435" s="35"/>
      <c r="AU435" s="35"/>
      <c r="AV435" s="35"/>
      <c r="AW435" s="35"/>
      <c r="AX435" s="35"/>
      <c r="AY435" s="35"/>
      <c r="AZ435" s="35"/>
      <c r="BA435" s="35"/>
      <c r="BB435" s="35"/>
      <c r="BC435" s="35"/>
      <c r="BD435" s="35"/>
      <c r="BE435" s="35"/>
      <c r="BF435" s="35"/>
      <c r="BG435" s="35"/>
      <c r="BH435" s="35"/>
      <c r="BI435" s="35"/>
    </row>
    <row r="436" spans="1:61" ht="15.75" customHeight="1">
      <c r="A436" s="36" t="str">
        <f t="shared" si="6"/>
        <v>TOTAL PERSONNEL</v>
      </c>
      <c r="B436" s="67" t="s">
        <v>124</v>
      </c>
      <c r="C436" s="832"/>
      <c r="D436" s="837"/>
      <c r="E436" s="834"/>
      <c r="F436" s="832"/>
      <c r="G436" s="837"/>
      <c r="H436" s="834"/>
      <c r="I436" s="832"/>
      <c r="J436" s="837"/>
      <c r="K436" s="834"/>
      <c r="L436" s="832"/>
      <c r="M436" s="837"/>
      <c r="N436" s="834"/>
      <c r="O436" s="832"/>
      <c r="P436" s="837"/>
      <c r="Q436" s="834"/>
      <c r="R436" s="832"/>
      <c r="S436" s="837"/>
      <c r="T436" s="834"/>
      <c r="U436" s="832"/>
      <c r="V436" s="837"/>
      <c r="W436" s="883"/>
      <c r="X436" s="832"/>
      <c r="Y436" s="837"/>
      <c r="Z436" s="883"/>
      <c r="AA436" s="832"/>
      <c r="AB436" s="837"/>
      <c r="AC436" s="883"/>
      <c r="AD436" s="832"/>
      <c r="AE436" s="837"/>
      <c r="AF436" s="883"/>
      <c r="AG436" s="832"/>
      <c r="AH436" s="837"/>
      <c r="AI436" s="834"/>
      <c r="AJ436" s="832"/>
      <c r="AK436" s="837"/>
      <c r="AL436" s="834"/>
      <c r="AM436" s="832"/>
      <c r="AN436" s="837"/>
      <c r="AO436" s="834"/>
      <c r="AP436" s="35"/>
      <c r="AQ436" s="35"/>
      <c r="AR436" s="35"/>
      <c r="AS436" s="35"/>
      <c r="AT436" s="35"/>
      <c r="AU436" s="35"/>
      <c r="AV436" s="35"/>
      <c r="AW436" s="35"/>
      <c r="AX436" s="35"/>
      <c r="AY436" s="35"/>
      <c r="AZ436" s="35"/>
      <c r="BA436" s="35"/>
      <c r="BB436" s="35"/>
      <c r="BC436" s="35"/>
      <c r="BD436" s="35"/>
      <c r="BE436" s="35"/>
      <c r="BF436" s="35"/>
      <c r="BG436" s="35"/>
      <c r="BH436" s="35"/>
      <c r="BI436" s="35"/>
    </row>
    <row r="437" spans="1:61" ht="15.75" customHeight="1">
      <c r="A437" s="36" t="str">
        <f t="shared" si="6"/>
        <v>Publicité 2</v>
      </c>
      <c r="B437" s="60" t="s">
        <v>125</v>
      </c>
      <c r="C437" s="838"/>
      <c r="D437" s="839"/>
      <c r="E437" s="840"/>
      <c r="F437" s="838"/>
      <c r="G437" s="839"/>
      <c r="H437" s="840"/>
      <c r="I437" s="838"/>
      <c r="J437" s="839"/>
      <c r="K437" s="840"/>
      <c r="L437" s="838"/>
      <c r="M437" s="839"/>
      <c r="N437" s="840"/>
      <c r="O437" s="838"/>
      <c r="P437" s="839"/>
      <c r="Q437" s="840"/>
      <c r="R437" s="838"/>
      <c r="S437" s="839"/>
      <c r="T437" s="840"/>
      <c r="U437" s="838"/>
      <c r="V437" s="839"/>
      <c r="W437" s="840"/>
      <c r="X437" s="838"/>
      <c r="Y437" s="839"/>
      <c r="Z437" s="840"/>
      <c r="AA437" s="838"/>
      <c r="AB437" s="839"/>
      <c r="AC437" s="840"/>
      <c r="AD437" s="838"/>
      <c r="AE437" s="839"/>
      <c r="AF437" s="840"/>
      <c r="AG437" s="838"/>
      <c r="AH437" s="839"/>
      <c r="AI437" s="840"/>
      <c r="AJ437" s="838"/>
      <c r="AK437" s="839"/>
      <c r="AL437" s="840"/>
      <c r="AM437" s="838"/>
      <c r="AN437" s="839"/>
      <c r="AO437" s="840"/>
      <c r="AP437" s="35"/>
      <c r="AQ437" s="35"/>
      <c r="AR437" s="35"/>
      <c r="AS437" s="35"/>
      <c r="AT437" s="35"/>
      <c r="AU437" s="35"/>
      <c r="AV437" s="35"/>
      <c r="AW437" s="35"/>
      <c r="AX437" s="35"/>
      <c r="AY437" s="35"/>
      <c r="AZ437" s="35"/>
      <c r="BA437" s="35"/>
      <c r="BB437" s="35"/>
      <c r="BC437" s="35"/>
      <c r="BD437" s="35"/>
      <c r="BE437" s="35"/>
      <c r="BF437" s="35"/>
      <c r="BG437" s="35"/>
      <c r="BH437" s="35"/>
      <c r="BI437" s="35"/>
    </row>
    <row r="438" spans="1:61" ht="15.75" customHeight="1">
      <c r="A438" s="36" t="str">
        <f t="shared" si="6"/>
        <v>Service gratuit 2</v>
      </c>
      <c r="B438" s="51" t="s">
        <v>126</v>
      </c>
      <c r="C438" s="612"/>
      <c r="D438" s="611"/>
      <c r="E438" s="609"/>
      <c r="F438" s="612"/>
      <c r="G438" s="611"/>
      <c r="H438" s="609"/>
      <c r="I438" s="612"/>
      <c r="J438" s="611"/>
      <c r="K438" s="609"/>
      <c r="L438" s="612"/>
      <c r="M438" s="611"/>
      <c r="N438" s="609"/>
      <c r="O438" s="612"/>
      <c r="P438" s="611"/>
      <c r="Q438" s="609"/>
      <c r="R438" s="612"/>
      <c r="S438" s="611"/>
      <c r="T438" s="609"/>
      <c r="U438" s="612"/>
      <c r="V438" s="611"/>
      <c r="W438" s="609"/>
      <c r="X438" s="612"/>
      <c r="Y438" s="611"/>
      <c r="Z438" s="609"/>
      <c r="AA438" s="612"/>
      <c r="AB438" s="611"/>
      <c r="AC438" s="609"/>
      <c r="AD438" s="612"/>
      <c r="AE438" s="611"/>
      <c r="AF438" s="609"/>
      <c r="AG438" s="612"/>
      <c r="AH438" s="611"/>
      <c r="AI438" s="609"/>
      <c r="AJ438" s="612"/>
      <c r="AK438" s="611"/>
      <c r="AL438" s="609"/>
      <c r="AM438" s="612"/>
      <c r="AN438" s="611"/>
      <c r="AO438" s="609"/>
      <c r="AP438" s="35"/>
      <c r="AQ438" s="35"/>
      <c r="AR438" s="35"/>
      <c r="AS438" s="35"/>
      <c r="AT438" s="35"/>
      <c r="AU438" s="35"/>
      <c r="AV438" s="35"/>
      <c r="AW438" s="35"/>
      <c r="AX438" s="35"/>
      <c r="AY438" s="35"/>
      <c r="AZ438" s="35"/>
      <c r="BA438" s="35"/>
      <c r="BB438" s="35"/>
      <c r="BC438" s="35"/>
      <c r="BD438" s="35"/>
      <c r="BE438" s="35"/>
      <c r="BF438" s="35"/>
      <c r="BG438" s="35"/>
      <c r="BH438" s="35"/>
      <c r="BI438" s="35"/>
    </row>
    <row r="439" spans="1:61" ht="15.75" customHeight="1">
      <c r="A439" s="36" t="str">
        <f t="shared" si="6"/>
        <v>Frais véhicules de cie</v>
      </c>
      <c r="B439" s="52" t="s">
        <v>127</v>
      </c>
      <c r="C439" s="615"/>
      <c r="D439" s="614"/>
      <c r="E439" s="603"/>
      <c r="F439" s="615"/>
      <c r="G439" s="614"/>
      <c r="H439" s="603"/>
      <c r="I439" s="615"/>
      <c r="J439" s="614"/>
      <c r="K439" s="603"/>
      <c r="L439" s="615"/>
      <c r="M439" s="614"/>
      <c r="N439" s="603"/>
      <c r="O439" s="615"/>
      <c r="P439" s="614"/>
      <c r="Q439" s="603"/>
      <c r="R439" s="615"/>
      <c r="S439" s="614"/>
      <c r="T439" s="603"/>
      <c r="U439" s="615"/>
      <c r="V439" s="614"/>
      <c r="W439" s="603"/>
      <c r="X439" s="615"/>
      <c r="Y439" s="614"/>
      <c r="Z439" s="603"/>
      <c r="AA439" s="615"/>
      <c r="AB439" s="614"/>
      <c r="AC439" s="603"/>
      <c r="AD439" s="615"/>
      <c r="AE439" s="614"/>
      <c r="AF439" s="603"/>
      <c r="AG439" s="615"/>
      <c r="AH439" s="614"/>
      <c r="AI439" s="603"/>
      <c r="AJ439" s="615"/>
      <c r="AK439" s="614"/>
      <c r="AL439" s="603"/>
      <c r="AM439" s="615"/>
      <c r="AN439" s="614"/>
      <c r="AO439" s="603"/>
      <c r="AP439" s="35"/>
      <c r="AQ439" s="35"/>
      <c r="AR439" s="35"/>
      <c r="AS439" s="35"/>
      <c r="AT439" s="35"/>
      <c r="AU439" s="35"/>
      <c r="AV439" s="35"/>
      <c r="AW439" s="35"/>
      <c r="AX439" s="35"/>
      <c r="AY439" s="35"/>
      <c r="AZ439" s="35"/>
      <c r="BA439" s="35"/>
      <c r="BB439" s="35"/>
      <c r="BC439" s="35"/>
      <c r="BD439" s="35"/>
      <c r="BE439" s="35"/>
      <c r="BF439" s="35"/>
      <c r="BG439" s="35"/>
      <c r="BH439" s="35"/>
      <c r="BI439" s="35"/>
    </row>
    <row r="440" spans="1:61" ht="15.75" customHeight="1">
      <c r="A440" s="36" t="str">
        <f t="shared" si="6"/>
        <v>Informatique</v>
      </c>
      <c r="B440" s="51" t="s">
        <v>128</v>
      </c>
      <c r="C440" s="612"/>
      <c r="D440" s="611"/>
      <c r="E440" s="609"/>
      <c r="F440" s="612"/>
      <c r="G440" s="611"/>
      <c r="H440" s="609"/>
      <c r="I440" s="612"/>
      <c r="J440" s="611"/>
      <c r="K440" s="609"/>
      <c r="L440" s="612"/>
      <c r="M440" s="611"/>
      <c r="N440" s="609"/>
      <c r="O440" s="612"/>
      <c r="P440" s="611"/>
      <c r="Q440" s="609"/>
      <c r="R440" s="612"/>
      <c r="S440" s="611"/>
      <c r="T440" s="609"/>
      <c r="U440" s="612"/>
      <c r="V440" s="611"/>
      <c r="W440" s="609"/>
      <c r="X440" s="612"/>
      <c r="Y440" s="611"/>
      <c r="Z440" s="609"/>
      <c r="AA440" s="612"/>
      <c r="AB440" s="611"/>
      <c r="AC440" s="609"/>
      <c r="AD440" s="612"/>
      <c r="AE440" s="611"/>
      <c r="AF440" s="609"/>
      <c r="AG440" s="612"/>
      <c r="AH440" s="611"/>
      <c r="AI440" s="609"/>
      <c r="AJ440" s="612"/>
      <c r="AK440" s="611"/>
      <c r="AL440" s="609"/>
      <c r="AM440" s="612"/>
      <c r="AN440" s="611"/>
      <c r="AO440" s="609"/>
      <c r="AP440" s="35"/>
      <c r="AQ440" s="35"/>
      <c r="AR440" s="35"/>
      <c r="AS440" s="35"/>
      <c r="AT440" s="35"/>
      <c r="AU440" s="35"/>
      <c r="AV440" s="35"/>
      <c r="AW440" s="35"/>
      <c r="AX440" s="35"/>
      <c r="AY440" s="35"/>
      <c r="AZ440" s="35"/>
      <c r="BA440" s="35"/>
      <c r="BB440" s="35"/>
      <c r="BC440" s="35"/>
      <c r="BD440" s="35"/>
      <c r="BE440" s="35"/>
      <c r="BF440" s="35"/>
      <c r="BG440" s="35"/>
      <c r="BH440" s="35"/>
      <c r="BI440" s="35"/>
    </row>
    <row r="441" spans="1:61" ht="15.75" customHeight="1">
      <c r="A441" s="36" t="str">
        <f t="shared" si="6"/>
        <v>Frais de déplacement</v>
      </c>
      <c r="B441" s="51" t="s">
        <v>129</v>
      </c>
      <c r="C441" s="612"/>
      <c r="D441" s="611"/>
      <c r="E441" s="609"/>
      <c r="F441" s="612"/>
      <c r="G441" s="611"/>
      <c r="H441" s="609"/>
      <c r="I441" s="612"/>
      <c r="J441" s="611"/>
      <c r="K441" s="609"/>
      <c r="L441" s="612"/>
      <c r="M441" s="611"/>
      <c r="N441" s="609"/>
      <c r="O441" s="612"/>
      <c r="P441" s="611"/>
      <c r="Q441" s="609"/>
      <c r="R441" s="612"/>
      <c r="S441" s="611"/>
      <c r="T441" s="609"/>
      <c r="U441" s="612"/>
      <c r="V441" s="611"/>
      <c r="W441" s="609"/>
      <c r="X441" s="612"/>
      <c r="Y441" s="611"/>
      <c r="Z441" s="609"/>
      <c r="AA441" s="612"/>
      <c r="AB441" s="611"/>
      <c r="AC441" s="609"/>
      <c r="AD441" s="612"/>
      <c r="AE441" s="611"/>
      <c r="AF441" s="609"/>
      <c r="AG441" s="612"/>
      <c r="AH441" s="611"/>
      <c r="AI441" s="609"/>
      <c r="AJ441" s="612"/>
      <c r="AK441" s="611"/>
      <c r="AL441" s="609"/>
      <c r="AM441" s="612"/>
      <c r="AN441" s="611"/>
      <c r="AO441" s="609"/>
      <c r="AP441" s="35"/>
      <c r="AQ441" s="35"/>
      <c r="AR441" s="35"/>
      <c r="AS441" s="35"/>
      <c r="AT441" s="35"/>
      <c r="AU441" s="35"/>
      <c r="AV441" s="35"/>
      <c r="AW441" s="35"/>
      <c r="AX441" s="35"/>
      <c r="AY441" s="35"/>
      <c r="AZ441" s="35"/>
      <c r="BA441" s="35"/>
      <c r="BB441" s="35"/>
      <c r="BC441" s="35"/>
      <c r="BD441" s="35"/>
      <c r="BE441" s="35"/>
      <c r="BF441" s="35"/>
      <c r="BG441" s="35"/>
      <c r="BH441" s="35"/>
      <c r="BI441" s="35"/>
    </row>
    <row r="442" spans="1:61" ht="15.75" customHeight="1">
      <c r="A442" s="36" t="str">
        <f t="shared" si="6"/>
        <v>Services extérieurs</v>
      </c>
      <c r="B442" s="51" t="s">
        <v>130</v>
      </c>
      <c r="C442" s="619"/>
      <c r="D442" s="620"/>
      <c r="E442" s="621"/>
      <c r="F442" s="619"/>
      <c r="G442" s="620"/>
      <c r="H442" s="621"/>
      <c r="I442" s="619"/>
      <c r="J442" s="620"/>
      <c r="K442" s="621"/>
      <c r="L442" s="619"/>
      <c r="M442" s="620"/>
      <c r="N442" s="621"/>
      <c r="O442" s="619"/>
      <c r="P442" s="620"/>
      <c r="Q442" s="621"/>
      <c r="R442" s="619"/>
      <c r="S442" s="620"/>
      <c r="T442" s="621"/>
      <c r="U442" s="619"/>
      <c r="V442" s="620"/>
      <c r="W442" s="621"/>
      <c r="X442" s="619"/>
      <c r="Y442" s="620"/>
      <c r="Z442" s="621"/>
      <c r="AA442" s="619"/>
      <c r="AB442" s="620"/>
      <c r="AC442" s="621"/>
      <c r="AD442" s="619"/>
      <c r="AE442" s="620"/>
      <c r="AF442" s="621"/>
      <c r="AG442" s="619"/>
      <c r="AH442" s="620"/>
      <c r="AI442" s="621"/>
      <c r="AJ442" s="619"/>
      <c r="AK442" s="620"/>
      <c r="AL442" s="621"/>
      <c r="AM442" s="619"/>
      <c r="AN442" s="620"/>
      <c r="AO442" s="621"/>
      <c r="AP442" s="35"/>
      <c r="AQ442" s="35"/>
      <c r="AR442" s="35"/>
      <c r="AS442" s="35"/>
      <c r="AT442" s="35"/>
      <c r="AU442" s="35"/>
      <c r="AV442" s="35"/>
      <c r="AW442" s="35"/>
      <c r="AX442" s="35"/>
      <c r="AY442" s="35"/>
      <c r="AZ442" s="35"/>
      <c r="BA442" s="35"/>
      <c r="BB442" s="35"/>
      <c r="BC442" s="35"/>
      <c r="BD442" s="35"/>
      <c r="BE442" s="35"/>
      <c r="BF442" s="35"/>
      <c r="BG442" s="35"/>
      <c r="BH442" s="35"/>
      <c r="BI442" s="35"/>
    </row>
    <row r="443" spans="1:61" ht="15.75" customHeight="1">
      <c r="A443" s="36"/>
      <c r="B443" s="51" t="s">
        <v>483</v>
      </c>
      <c r="C443" s="612"/>
      <c r="D443" s="611"/>
      <c r="E443" s="609"/>
      <c r="F443" s="612"/>
      <c r="G443" s="611"/>
      <c r="H443" s="609"/>
      <c r="I443" s="612"/>
      <c r="J443" s="611"/>
      <c r="K443" s="609"/>
      <c r="L443" s="612"/>
      <c r="M443" s="611"/>
      <c r="N443" s="609"/>
      <c r="O443" s="612"/>
      <c r="P443" s="611"/>
      <c r="Q443" s="609"/>
      <c r="R443" s="612"/>
      <c r="S443" s="611"/>
      <c r="T443" s="609"/>
      <c r="U443" s="612"/>
      <c r="V443" s="611"/>
      <c r="W443" s="609"/>
      <c r="X443" s="612"/>
      <c r="Y443" s="611"/>
      <c r="Z443" s="609"/>
      <c r="AA443" s="612"/>
      <c r="AB443" s="611"/>
      <c r="AC443" s="609"/>
      <c r="AD443" s="612"/>
      <c r="AE443" s="611"/>
      <c r="AF443" s="609"/>
      <c r="AG443" s="612"/>
      <c r="AH443" s="611"/>
      <c r="AI443" s="609"/>
      <c r="AJ443" s="612"/>
      <c r="AK443" s="611"/>
      <c r="AL443" s="609"/>
      <c r="AM443" s="612"/>
      <c r="AN443" s="611"/>
      <c r="AO443" s="609"/>
      <c r="AP443" s="35"/>
      <c r="AQ443" s="35"/>
      <c r="AR443" s="35"/>
      <c r="AS443" s="35"/>
      <c r="AT443" s="35"/>
      <c r="AU443" s="35"/>
      <c r="AV443" s="35"/>
      <c r="AW443" s="35"/>
      <c r="AX443" s="35"/>
      <c r="AY443" s="35"/>
      <c r="AZ443" s="35"/>
      <c r="BA443" s="35"/>
      <c r="BB443" s="35"/>
      <c r="BC443" s="35"/>
      <c r="BD443" s="35"/>
      <c r="BE443" s="35"/>
      <c r="BF443" s="35"/>
      <c r="BG443" s="35"/>
      <c r="BH443" s="35"/>
      <c r="BI443" s="35"/>
    </row>
    <row r="444" spans="1:61" ht="15.75" customHeight="1">
      <c r="A444" s="36" t="str">
        <f t="shared" ref="A444:A486" si="7">B444</f>
        <v>Fournitures autres</v>
      </c>
      <c r="B444" s="60" t="s">
        <v>131</v>
      </c>
      <c r="C444" s="612"/>
      <c r="D444" s="611"/>
      <c r="E444" s="609"/>
      <c r="F444" s="612"/>
      <c r="G444" s="611"/>
      <c r="H444" s="609"/>
      <c r="I444" s="612"/>
      <c r="J444" s="611"/>
      <c r="K444" s="609"/>
      <c r="L444" s="612"/>
      <c r="M444" s="611"/>
      <c r="N444" s="609"/>
      <c r="O444" s="612"/>
      <c r="P444" s="611"/>
      <c r="Q444" s="609"/>
      <c r="R444" s="612"/>
      <c r="S444" s="611"/>
      <c r="T444" s="609"/>
      <c r="U444" s="612"/>
      <c r="V444" s="611"/>
      <c r="W444" s="609"/>
      <c r="X444" s="612"/>
      <c r="Y444" s="611"/>
      <c r="Z444" s="609"/>
      <c r="AA444" s="612"/>
      <c r="AB444" s="611"/>
      <c r="AC444" s="609"/>
      <c r="AD444" s="612"/>
      <c r="AE444" s="611"/>
      <c r="AF444" s="609"/>
      <c r="AG444" s="612"/>
      <c r="AH444" s="611"/>
      <c r="AI444" s="609"/>
      <c r="AJ444" s="612"/>
      <c r="AK444" s="611"/>
      <c r="AL444" s="609"/>
      <c r="AM444" s="612"/>
      <c r="AN444" s="611"/>
      <c r="AO444" s="609"/>
      <c r="AP444" s="35"/>
      <c r="AQ444" s="35"/>
      <c r="AR444" s="35"/>
      <c r="AS444" s="35"/>
      <c r="AT444" s="35"/>
      <c r="AU444" s="35"/>
      <c r="AV444" s="35"/>
      <c r="AW444" s="35"/>
      <c r="AX444" s="35"/>
      <c r="AY444" s="35"/>
      <c r="AZ444" s="35"/>
      <c r="BA444" s="35"/>
      <c r="BB444" s="35"/>
      <c r="BC444" s="35"/>
      <c r="BD444" s="35"/>
      <c r="BE444" s="35"/>
      <c r="BF444" s="35"/>
      <c r="BG444" s="35"/>
      <c r="BH444" s="35"/>
      <c r="BI444" s="35"/>
    </row>
    <row r="445" spans="1:61" ht="15.75" customHeight="1">
      <c r="A445" s="36" t="str">
        <f t="shared" si="7"/>
        <v>Uniformes</v>
      </c>
      <c r="B445" s="51" t="s">
        <v>132</v>
      </c>
      <c r="C445" s="612"/>
      <c r="D445" s="611"/>
      <c r="E445" s="609"/>
      <c r="F445" s="612"/>
      <c r="G445" s="611"/>
      <c r="H445" s="609"/>
      <c r="I445" s="612"/>
      <c r="J445" s="611"/>
      <c r="K445" s="609"/>
      <c r="L445" s="612"/>
      <c r="M445" s="611"/>
      <c r="N445" s="609"/>
      <c r="O445" s="612"/>
      <c r="P445" s="611"/>
      <c r="Q445" s="609"/>
      <c r="R445" s="612"/>
      <c r="S445" s="611"/>
      <c r="T445" s="609"/>
      <c r="U445" s="612"/>
      <c r="V445" s="611"/>
      <c r="W445" s="609"/>
      <c r="X445" s="612"/>
      <c r="Y445" s="611"/>
      <c r="Z445" s="609"/>
      <c r="AA445" s="612"/>
      <c r="AB445" s="611"/>
      <c r="AC445" s="609"/>
      <c r="AD445" s="612"/>
      <c r="AE445" s="611"/>
      <c r="AF445" s="609"/>
      <c r="AG445" s="612"/>
      <c r="AH445" s="611"/>
      <c r="AI445" s="609"/>
      <c r="AJ445" s="612"/>
      <c r="AK445" s="611"/>
      <c r="AL445" s="609"/>
      <c r="AM445" s="612"/>
      <c r="AN445" s="611"/>
      <c r="AO445" s="609"/>
      <c r="AP445" s="35"/>
      <c r="AQ445" s="35"/>
      <c r="AR445" s="35"/>
      <c r="AS445" s="35"/>
      <c r="AT445" s="35"/>
      <c r="AU445" s="35"/>
      <c r="AV445" s="35"/>
      <c r="AW445" s="35"/>
      <c r="AX445" s="35"/>
      <c r="AY445" s="35"/>
      <c r="AZ445" s="35"/>
      <c r="BA445" s="35"/>
      <c r="BB445" s="35"/>
      <c r="BC445" s="35"/>
      <c r="BD445" s="35"/>
      <c r="BE445" s="35"/>
      <c r="BF445" s="35"/>
      <c r="BG445" s="35"/>
      <c r="BH445" s="35"/>
      <c r="BI445" s="35"/>
    </row>
    <row r="446" spans="1:61" ht="15.75" customHeight="1">
      <c r="A446" s="36" t="str">
        <f t="shared" si="7"/>
        <v>Papeterie</v>
      </c>
      <c r="B446" s="51" t="s">
        <v>133</v>
      </c>
      <c r="C446" s="612"/>
      <c r="D446" s="611"/>
      <c r="E446" s="609"/>
      <c r="F446" s="612"/>
      <c r="G446" s="611"/>
      <c r="H446" s="609"/>
      <c r="I446" s="612"/>
      <c r="J446" s="611"/>
      <c r="K446" s="609"/>
      <c r="L446" s="612"/>
      <c r="M446" s="611"/>
      <c r="N446" s="609"/>
      <c r="O446" s="612"/>
      <c r="P446" s="611"/>
      <c r="Q446" s="609"/>
      <c r="R446" s="612"/>
      <c r="S446" s="611"/>
      <c r="T446" s="609"/>
      <c r="U446" s="612"/>
      <c r="V446" s="611"/>
      <c r="W446" s="609"/>
      <c r="X446" s="612"/>
      <c r="Y446" s="611"/>
      <c r="Z446" s="609"/>
      <c r="AA446" s="612"/>
      <c r="AB446" s="611"/>
      <c r="AC446" s="609"/>
      <c r="AD446" s="612"/>
      <c r="AE446" s="611"/>
      <c r="AF446" s="609"/>
      <c r="AG446" s="612"/>
      <c r="AH446" s="611"/>
      <c r="AI446" s="609"/>
      <c r="AJ446" s="612"/>
      <c r="AK446" s="611"/>
      <c r="AL446" s="609"/>
      <c r="AM446" s="612"/>
      <c r="AN446" s="611"/>
      <c r="AO446" s="609"/>
      <c r="AP446" s="35"/>
      <c r="AQ446" s="35"/>
      <c r="AR446" s="35"/>
      <c r="AS446" s="35"/>
      <c r="AT446" s="35"/>
      <c r="AU446" s="35"/>
      <c r="AV446" s="35"/>
      <c r="AW446" s="35"/>
      <c r="AX446" s="35"/>
      <c r="AY446" s="35"/>
      <c r="AZ446" s="35"/>
      <c r="BA446" s="35"/>
      <c r="BB446" s="35"/>
      <c r="BC446" s="35"/>
      <c r="BD446" s="35"/>
      <c r="BE446" s="35"/>
      <c r="BF446" s="35"/>
      <c r="BG446" s="35"/>
      <c r="BH446" s="35"/>
      <c r="BI446" s="35"/>
    </row>
    <row r="447" spans="1:61" ht="15.75" customHeight="1">
      <c r="A447" s="36" t="str">
        <f t="shared" si="7"/>
        <v>Téléphone</v>
      </c>
      <c r="B447" s="51" t="s">
        <v>134</v>
      </c>
      <c r="C447" s="612"/>
      <c r="D447" s="611"/>
      <c r="E447" s="609"/>
      <c r="F447" s="612"/>
      <c r="G447" s="611"/>
      <c r="H447" s="609"/>
      <c r="I447" s="612"/>
      <c r="J447" s="611"/>
      <c r="K447" s="609"/>
      <c r="L447" s="612"/>
      <c r="M447" s="611"/>
      <c r="N447" s="609"/>
      <c r="O447" s="612"/>
      <c r="P447" s="611"/>
      <c r="Q447" s="609"/>
      <c r="R447" s="612"/>
      <c r="S447" s="611"/>
      <c r="T447" s="609"/>
      <c r="U447" s="612"/>
      <c r="V447" s="611"/>
      <c r="W447" s="609"/>
      <c r="X447" s="612"/>
      <c r="Y447" s="611"/>
      <c r="Z447" s="609"/>
      <c r="AA447" s="612"/>
      <c r="AB447" s="611"/>
      <c r="AC447" s="609"/>
      <c r="AD447" s="612"/>
      <c r="AE447" s="611"/>
      <c r="AF447" s="609"/>
      <c r="AG447" s="612"/>
      <c r="AH447" s="611"/>
      <c r="AI447" s="609"/>
      <c r="AJ447" s="612"/>
      <c r="AK447" s="611"/>
      <c r="AL447" s="609"/>
      <c r="AM447" s="612"/>
      <c r="AN447" s="611"/>
      <c r="AO447" s="609"/>
      <c r="AP447" s="35"/>
      <c r="AQ447" s="35"/>
      <c r="AR447" s="35"/>
      <c r="AS447" s="35"/>
      <c r="AT447" s="35"/>
      <c r="AU447" s="35"/>
      <c r="AV447" s="35"/>
      <c r="AW447" s="35"/>
      <c r="AX447" s="35"/>
      <c r="AY447" s="35"/>
      <c r="AZ447" s="35"/>
      <c r="BA447" s="35"/>
      <c r="BB447" s="35"/>
      <c r="BC447" s="35"/>
      <c r="BD447" s="35"/>
      <c r="BE447" s="35"/>
      <c r="BF447" s="35"/>
      <c r="BG447" s="35"/>
      <c r="BH447" s="35"/>
      <c r="BI447" s="35"/>
    </row>
    <row r="448" spans="1:61" ht="15.75" customHeight="1">
      <c r="A448" s="36" t="str">
        <f t="shared" si="7"/>
        <v>Frais postaux</v>
      </c>
      <c r="B448" s="51" t="s">
        <v>135</v>
      </c>
      <c r="C448" s="612"/>
      <c r="D448" s="611"/>
      <c r="E448" s="609"/>
      <c r="F448" s="612"/>
      <c r="G448" s="611"/>
      <c r="H448" s="609"/>
      <c r="I448" s="612"/>
      <c r="J448" s="611"/>
      <c r="K448" s="609"/>
      <c r="L448" s="612"/>
      <c r="M448" s="611"/>
      <c r="N448" s="609"/>
      <c r="O448" s="612"/>
      <c r="P448" s="611"/>
      <c r="Q448" s="609"/>
      <c r="R448" s="612"/>
      <c r="S448" s="611"/>
      <c r="T448" s="609"/>
      <c r="U448" s="612"/>
      <c r="V448" s="611"/>
      <c r="W448" s="609"/>
      <c r="X448" s="612"/>
      <c r="Y448" s="611"/>
      <c r="Z448" s="609"/>
      <c r="AA448" s="612"/>
      <c r="AB448" s="611"/>
      <c r="AC448" s="609"/>
      <c r="AD448" s="612"/>
      <c r="AE448" s="611"/>
      <c r="AF448" s="609"/>
      <c r="AG448" s="612"/>
      <c r="AH448" s="611"/>
      <c r="AI448" s="609"/>
      <c r="AJ448" s="612"/>
      <c r="AK448" s="611"/>
      <c r="AL448" s="609"/>
      <c r="AM448" s="612"/>
      <c r="AN448" s="611"/>
      <c r="AO448" s="609"/>
      <c r="AP448" s="35"/>
      <c r="AQ448" s="35"/>
      <c r="AR448" s="35"/>
      <c r="AS448" s="35"/>
      <c r="AT448" s="35"/>
      <c r="AU448" s="35"/>
      <c r="AV448" s="35"/>
      <c r="AW448" s="35"/>
      <c r="AX448" s="35"/>
      <c r="AY448" s="35"/>
      <c r="AZ448" s="35"/>
      <c r="BA448" s="35"/>
      <c r="BB448" s="35"/>
      <c r="BC448" s="35"/>
      <c r="BD448" s="35"/>
      <c r="BE448" s="35"/>
      <c r="BF448" s="35"/>
      <c r="BG448" s="35"/>
      <c r="BH448" s="35"/>
      <c r="BI448" s="35"/>
    </row>
    <row r="449" spans="1:61" ht="15.75" customHeight="1">
      <c r="A449" s="36" t="str">
        <f t="shared" si="7"/>
        <v>Divers</v>
      </c>
      <c r="B449" s="51" t="s">
        <v>136</v>
      </c>
      <c r="C449" s="612"/>
      <c r="D449" s="611"/>
      <c r="E449" s="609"/>
      <c r="F449" s="612"/>
      <c r="G449" s="611"/>
      <c r="H449" s="609"/>
      <c r="I449" s="612"/>
      <c r="J449" s="611"/>
      <c r="K449" s="609"/>
      <c r="L449" s="612"/>
      <c r="M449" s="611"/>
      <c r="N449" s="609"/>
      <c r="O449" s="612"/>
      <c r="P449" s="611"/>
      <c r="Q449" s="609"/>
      <c r="R449" s="612"/>
      <c r="S449" s="611"/>
      <c r="T449" s="609"/>
      <c r="U449" s="612"/>
      <c r="V449" s="611"/>
      <c r="W449" s="609"/>
      <c r="X449" s="612"/>
      <c r="Y449" s="611"/>
      <c r="Z449" s="609"/>
      <c r="AA449" s="612"/>
      <c r="AB449" s="611"/>
      <c r="AC449" s="609"/>
      <c r="AD449" s="612"/>
      <c r="AE449" s="611"/>
      <c r="AF449" s="609"/>
      <c r="AG449" s="612"/>
      <c r="AH449" s="611"/>
      <c r="AI449" s="609"/>
      <c r="AJ449" s="612"/>
      <c r="AK449" s="611"/>
      <c r="AL449" s="609"/>
      <c r="AM449" s="612"/>
      <c r="AN449" s="611"/>
      <c r="AO449" s="609"/>
      <c r="AP449" s="35"/>
      <c r="AQ449" s="35"/>
      <c r="AR449" s="35"/>
      <c r="AS449" s="35"/>
      <c r="AT449" s="35"/>
      <c r="AU449" s="35"/>
      <c r="AV449" s="35"/>
      <c r="AW449" s="35"/>
      <c r="AX449" s="35"/>
      <c r="AY449" s="35"/>
      <c r="AZ449" s="35"/>
      <c r="BA449" s="35"/>
      <c r="BB449" s="35"/>
      <c r="BC449" s="35"/>
      <c r="BD449" s="35"/>
      <c r="BE449" s="35"/>
      <c r="BF449" s="35"/>
      <c r="BG449" s="35"/>
      <c r="BH449" s="35"/>
      <c r="BI449" s="35"/>
    </row>
    <row r="450" spans="1:61" ht="15.75" customHeight="1">
      <c r="A450" s="36" t="str">
        <f t="shared" si="7"/>
        <v>Formation</v>
      </c>
      <c r="B450" s="51" t="s">
        <v>137</v>
      </c>
      <c r="C450" s="612"/>
      <c r="D450" s="611"/>
      <c r="E450" s="609"/>
      <c r="F450" s="612"/>
      <c r="G450" s="611"/>
      <c r="H450" s="609"/>
      <c r="I450" s="612"/>
      <c r="J450" s="611"/>
      <c r="K450" s="609"/>
      <c r="L450" s="612"/>
      <c r="M450" s="611"/>
      <c r="N450" s="609"/>
      <c r="O450" s="612"/>
      <c r="P450" s="611"/>
      <c r="Q450" s="609"/>
      <c r="R450" s="612"/>
      <c r="S450" s="611"/>
      <c r="T450" s="609"/>
      <c r="U450" s="612"/>
      <c r="V450" s="611"/>
      <c r="W450" s="609"/>
      <c r="X450" s="612"/>
      <c r="Y450" s="611"/>
      <c r="Z450" s="609"/>
      <c r="AA450" s="612"/>
      <c r="AB450" s="611"/>
      <c r="AC450" s="609"/>
      <c r="AD450" s="612"/>
      <c r="AE450" s="611"/>
      <c r="AF450" s="609"/>
      <c r="AG450" s="612"/>
      <c r="AH450" s="611"/>
      <c r="AI450" s="609"/>
      <c r="AJ450" s="612"/>
      <c r="AK450" s="611"/>
      <c r="AL450" s="609"/>
      <c r="AM450" s="612"/>
      <c r="AN450" s="611"/>
      <c r="AO450" s="609"/>
      <c r="AP450" s="35"/>
      <c r="AQ450" s="35"/>
      <c r="AR450" s="35"/>
      <c r="AS450" s="35"/>
      <c r="AT450" s="35"/>
      <c r="AU450" s="35"/>
      <c r="AV450" s="35"/>
      <c r="AW450" s="35"/>
      <c r="AX450" s="35"/>
      <c r="AY450" s="35"/>
      <c r="AZ450" s="35"/>
      <c r="BA450" s="35"/>
      <c r="BB450" s="35"/>
      <c r="BC450" s="35"/>
      <c r="BD450" s="35"/>
      <c r="BE450" s="35"/>
      <c r="BF450" s="35"/>
      <c r="BG450" s="35"/>
      <c r="BH450" s="35"/>
      <c r="BI450" s="35"/>
    </row>
    <row r="451" spans="1:61" ht="15.75" customHeight="1">
      <c r="A451" s="36" t="str">
        <f t="shared" si="7"/>
        <v>Frais bancaires</v>
      </c>
      <c r="B451" s="51" t="s">
        <v>138</v>
      </c>
      <c r="C451" s="612"/>
      <c r="D451" s="611"/>
      <c r="E451" s="609"/>
      <c r="F451" s="612"/>
      <c r="G451" s="611"/>
      <c r="H451" s="609"/>
      <c r="I451" s="612"/>
      <c r="J451" s="611"/>
      <c r="K451" s="609"/>
      <c r="L451" s="612"/>
      <c r="M451" s="611"/>
      <c r="N451" s="609"/>
      <c r="O451" s="612"/>
      <c r="P451" s="611"/>
      <c r="Q451" s="609"/>
      <c r="R451" s="612"/>
      <c r="S451" s="611"/>
      <c r="T451" s="609"/>
      <c r="U451" s="612"/>
      <c r="V451" s="611"/>
      <c r="W451" s="609"/>
      <c r="X451" s="612"/>
      <c r="Y451" s="611"/>
      <c r="Z451" s="609"/>
      <c r="AA451" s="612"/>
      <c r="AB451" s="611"/>
      <c r="AC451" s="609"/>
      <c r="AD451" s="612"/>
      <c r="AE451" s="611"/>
      <c r="AF451" s="609"/>
      <c r="AG451" s="612"/>
      <c r="AH451" s="611"/>
      <c r="AI451" s="609"/>
      <c r="AJ451" s="612"/>
      <c r="AK451" s="611"/>
      <c r="AL451" s="609"/>
      <c r="AM451" s="612"/>
      <c r="AN451" s="611"/>
      <c r="AO451" s="609"/>
      <c r="AP451" s="35"/>
      <c r="AQ451" s="35"/>
      <c r="AR451" s="35"/>
      <c r="AS451" s="35"/>
      <c r="AT451" s="35"/>
      <c r="AU451" s="35"/>
      <c r="AV451" s="35"/>
      <c r="AW451" s="35"/>
      <c r="AX451" s="35"/>
      <c r="AY451" s="35"/>
      <c r="AZ451" s="35"/>
      <c r="BA451" s="35"/>
      <c r="BB451" s="35"/>
      <c r="BC451" s="35"/>
      <c r="BD451" s="35"/>
      <c r="BE451" s="35"/>
      <c r="BF451" s="35"/>
      <c r="BG451" s="35"/>
      <c r="BH451" s="35"/>
      <c r="BI451" s="35"/>
    </row>
    <row r="452" spans="1:61" ht="15.75" customHeight="1">
      <c r="A452" s="36" t="str">
        <f t="shared" si="7"/>
        <v>[...]</v>
      </c>
      <c r="B452" s="51" t="s">
        <v>55</v>
      </c>
      <c r="C452" s="612"/>
      <c r="D452" s="611"/>
      <c r="E452" s="609"/>
      <c r="F452" s="612"/>
      <c r="G452" s="611"/>
      <c r="H452" s="609"/>
      <c r="I452" s="612"/>
      <c r="J452" s="611"/>
      <c r="K452" s="609"/>
      <c r="L452" s="612"/>
      <c r="M452" s="611"/>
      <c r="N452" s="609"/>
      <c r="O452" s="612"/>
      <c r="P452" s="611"/>
      <c r="Q452" s="609"/>
      <c r="R452" s="612"/>
      <c r="S452" s="611"/>
      <c r="T452" s="609"/>
      <c r="U452" s="612"/>
      <c r="V452" s="611"/>
      <c r="W452" s="609"/>
      <c r="X452" s="612"/>
      <c r="Y452" s="611"/>
      <c r="Z452" s="609"/>
      <c r="AA452" s="612"/>
      <c r="AB452" s="611"/>
      <c r="AC452" s="609"/>
      <c r="AD452" s="612"/>
      <c r="AE452" s="611"/>
      <c r="AF452" s="609"/>
      <c r="AG452" s="612"/>
      <c r="AH452" s="611"/>
      <c r="AI452" s="609"/>
      <c r="AJ452" s="612"/>
      <c r="AK452" s="611"/>
      <c r="AL452" s="609"/>
      <c r="AM452" s="612"/>
      <c r="AN452" s="611"/>
      <c r="AO452" s="609"/>
      <c r="AP452" s="35"/>
      <c r="AQ452" s="35"/>
      <c r="AR452" s="35"/>
      <c r="AS452" s="35"/>
      <c r="AT452" s="35"/>
      <c r="AU452" s="35"/>
      <c r="AV452" s="35"/>
      <c r="AW452" s="35"/>
      <c r="AX452" s="35"/>
      <c r="AY452" s="35"/>
      <c r="AZ452" s="35"/>
      <c r="BA452" s="35"/>
      <c r="BB452" s="35"/>
      <c r="BC452" s="35"/>
      <c r="BD452" s="35"/>
      <c r="BE452" s="35"/>
      <c r="BF452" s="35"/>
      <c r="BG452" s="35"/>
      <c r="BH452" s="35"/>
      <c r="BI452" s="35"/>
    </row>
    <row r="453" spans="1:61" ht="15.75" customHeight="1">
      <c r="A453" s="36" t="str">
        <f t="shared" si="7"/>
        <v>[...]</v>
      </c>
      <c r="B453" s="51" t="s">
        <v>55</v>
      </c>
      <c r="C453" s="612"/>
      <c r="D453" s="611"/>
      <c r="E453" s="609"/>
      <c r="F453" s="612"/>
      <c r="G453" s="611"/>
      <c r="H453" s="609"/>
      <c r="I453" s="612"/>
      <c r="J453" s="611"/>
      <c r="K453" s="609"/>
      <c r="L453" s="612"/>
      <c r="M453" s="611"/>
      <c r="N453" s="609"/>
      <c r="O453" s="612"/>
      <c r="P453" s="611"/>
      <c r="Q453" s="609"/>
      <c r="R453" s="612"/>
      <c r="S453" s="611"/>
      <c r="T453" s="609"/>
      <c r="U453" s="612"/>
      <c r="V453" s="611"/>
      <c r="W453" s="609"/>
      <c r="X453" s="612"/>
      <c r="Y453" s="611"/>
      <c r="Z453" s="609"/>
      <c r="AA453" s="612"/>
      <c r="AB453" s="611"/>
      <c r="AC453" s="609"/>
      <c r="AD453" s="612"/>
      <c r="AE453" s="611"/>
      <c r="AF453" s="609"/>
      <c r="AG453" s="612"/>
      <c r="AH453" s="611"/>
      <c r="AI453" s="609"/>
      <c r="AJ453" s="612"/>
      <c r="AK453" s="611"/>
      <c r="AL453" s="609"/>
      <c r="AM453" s="612"/>
      <c r="AN453" s="611"/>
      <c r="AO453" s="609"/>
      <c r="AP453" s="35"/>
      <c r="AQ453" s="35"/>
      <c r="AR453" s="35"/>
      <c r="AS453" s="35"/>
      <c r="AT453" s="35"/>
      <c r="AU453" s="35"/>
      <c r="AV453" s="35"/>
      <c r="AW453" s="35"/>
      <c r="AX453" s="35"/>
      <c r="AY453" s="35"/>
      <c r="AZ453" s="35"/>
      <c r="BA453" s="35"/>
      <c r="BB453" s="35"/>
      <c r="BC453" s="35"/>
      <c r="BD453" s="35"/>
      <c r="BE453" s="35"/>
      <c r="BF453" s="35"/>
      <c r="BG453" s="35"/>
      <c r="BH453" s="35"/>
      <c r="BI453" s="35"/>
    </row>
    <row r="454" spans="1:61" ht="15.75" customHeight="1">
      <c r="A454" s="36">
        <f t="shared" si="7"/>
        <v>0</v>
      </c>
      <c r="B454" s="51"/>
      <c r="C454" s="612"/>
      <c r="D454" s="611"/>
      <c r="E454" s="609"/>
      <c r="F454" s="612"/>
      <c r="G454" s="611"/>
      <c r="H454" s="609"/>
      <c r="I454" s="612"/>
      <c r="J454" s="611"/>
      <c r="K454" s="609"/>
      <c r="L454" s="612"/>
      <c r="M454" s="611"/>
      <c r="N454" s="609"/>
      <c r="O454" s="612"/>
      <c r="P454" s="611"/>
      <c r="Q454" s="609"/>
      <c r="R454" s="612"/>
      <c r="S454" s="611"/>
      <c r="T454" s="609"/>
      <c r="U454" s="612"/>
      <c r="V454" s="611"/>
      <c r="W454" s="609"/>
      <c r="X454" s="612"/>
      <c r="Y454" s="611"/>
      <c r="Z454" s="609"/>
      <c r="AA454" s="612"/>
      <c r="AB454" s="611"/>
      <c r="AC454" s="609"/>
      <c r="AD454" s="612"/>
      <c r="AE454" s="611"/>
      <c r="AF454" s="609"/>
      <c r="AG454" s="612"/>
      <c r="AH454" s="611"/>
      <c r="AI454" s="609"/>
      <c r="AJ454" s="612"/>
      <c r="AK454" s="611"/>
      <c r="AL454" s="609"/>
      <c r="AM454" s="612"/>
      <c r="AN454" s="611"/>
      <c r="AO454" s="609"/>
      <c r="AP454" s="35"/>
      <c r="AQ454" s="35"/>
      <c r="AR454" s="35"/>
      <c r="AS454" s="35"/>
      <c r="AT454" s="35"/>
      <c r="AU454" s="35"/>
      <c r="AV454" s="35"/>
      <c r="AW454" s="35"/>
      <c r="AX454" s="35"/>
      <c r="AY454" s="35"/>
      <c r="AZ454" s="35"/>
      <c r="BA454" s="35"/>
      <c r="BB454" s="35"/>
      <c r="BC454" s="35"/>
      <c r="BD454" s="35"/>
      <c r="BE454" s="35"/>
      <c r="BF454" s="35"/>
      <c r="BG454" s="35"/>
      <c r="BH454" s="35"/>
      <c r="BI454" s="35"/>
    </row>
    <row r="455" spans="1:61" ht="15.75" customHeight="1">
      <c r="A455" s="36" t="str">
        <f t="shared" si="7"/>
        <v>TOTAL SEMI-FIXES</v>
      </c>
      <c r="B455" s="67" t="s">
        <v>139</v>
      </c>
      <c r="C455" s="832"/>
      <c r="D455" s="835"/>
      <c r="E455" s="834"/>
      <c r="F455" s="832"/>
      <c r="G455" s="835"/>
      <c r="H455" s="834"/>
      <c r="I455" s="832"/>
      <c r="J455" s="835"/>
      <c r="K455" s="834"/>
      <c r="L455" s="832"/>
      <c r="M455" s="835"/>
      <c r="N455" s="834"/>
      <c r="O455" s="832"/>
      <c r="P455" s="835"/>
      <c r="Q455" s="834"/>
      <c r="R455" s="832"/>
      <c r="S455" s="835"/>
      <c r="T455" s="834"/>
      <c r="U455" s="832"/>
      <c r="V455" s="835"/>
      <c r="W455" s="883"/>
      <c r="X455" s="832"/>
      <c r="Y455" s="835"/>
      <c r="Z455" s="883"/>
      <c r="AA455" s="832"/>
      <c r="AB455" s="835"/>
      <c r="AC455" s="883"/>
      <c r="AD455" s="832"/>
      <c r="AE455" s="835"/>
      <c r="AF455" s="883"/>
      <c r="AG455" s="832"/>
      <c r="AH455" s="835"/>
      <c r="AI455" s="834"/>
      <c r="AJ455" s="832"/>
      <c r="AK455" s="835"/>
      <c r="AL455" s="834"/>
      <c r="AM455" s="832"/>
      <c r="AN455" s="835"/>
      <c r="AO455" s="834"/>
      <c r="AP455" s="35"/>
      <c r="AQ455" s="35"/>
      <c r="AR455" s="35"/>
      <c r="AS455" s="35"/>
      <c r="AT455" s="35"/>
      <c r="AU455" s="35"/>
      <c r="AV455" s="35"/>
      <c r="AW455" s="35"/>
      <c r="AX455" s="35"/>
      <c r="AY455" s="35"/>
      <c r="AZ455" s="35"/>
      <c r="BA455" s="35"/>
      <c r="BB455" s="35"/>
      <c r="BC455" s="35"/>
      <c r="BD455" s="35"/>
      <c r="BE455" s="35"/>
      <c r="BF455" s="35"/>
      <c r="BG455" s="35"/>
      <c r="BH455" s="35"/>
      <c r="BI455" s="35"/>
    </row>
    <row r="456" spans="1:61" ht="15.75" customHeight="1">
      <c r="A456" s="36" t="str">
        <f t="shared" si="7"/>
        <v>Loyer</v>
      </c>
      <c r="B456" s="51" t="s">
        <v>201</v>
      </c>
      <c r="C456" s="612"/>
      <c r="D456" s="611"/>
      <c r="E456" s="616"/>
      <c r="F456" s="612"/>
      <c r="G456" s="611"/>
      <c r="H456" s="616"/>
      <c r="I456" s="612"/>
      <c r="J456" s="611"/>
      <c r="K456" s="616"/>
      <c r="L456" s="612"/>
      <c r="M456" s="611"/>
      <c r="N456" s="616"/>
      <c r="O456" s="612"/>
      <c r="P456" s="611"/>
      <c r="Q456" s="616"/>
      <c r="R456" s="612"/>
      <c r="S456" s="611"/>
      <c r="T456" s="616"/>
      <c r="U456" s="612"/>
      <c r="V456" s="611"/>
      <c r="W456" s="616"/>
      <c r="X456" s="612"/>
      <c r="Y456" s="611"/>
      <c r="Z456" s="616"/>
      <c r="AA456" s="612"/>
      <c r="AB456" s="611"/>
      <c r="AC456" s="616"/>
      <c r="AD456" s="612"/>
      <c r="AE456" s="611"/>
      <c r="AF456" s="616"/>
      <c r="AG456" s="612"/>
      <c r="AH456" s="611"/>
      <c r="AI456" s="886"/>
      <c r="AJ456" s="612"/>
      <c r="AK456" s="611"/>
      <c r="AL456" s="886"/>
      <c r="AM456" s="612"/>
      <c r="AN456" s="611"/>
      <c r="AO456" s="886"/>
      <c r="AP456" s="35"/>
      <c r="AQ456" s="35"/>
      <c r="AR456" s="35"/>
      <c r="AS456" s="35"/>
      <c r="AT456" s="35"/>
      <c r="AU456" s="35"/>
      <c r="AV456" s="35"/>
      <c r="AW456" s="35"/>
      <c r="AX456" s="35"/>
      <c r="AY456" s="35"/>
      <c r="AZ456" s="35"/>
      <c r="BA456" s="35"/>
      <c r="BB456" s="35"/>
      <c r="BC456" s="35"/>
      <c r="BD456" s="35"/>
      <c r="BE456" s="35"/>
      <c r="BF456" s="35"/>
      <c r="BG456" s="35"/>
      <c r="BH456" s="35"/>
      <c r="BI456" s="35"/>
    </row>
    <row r="457" spans="1:61" ht="15.75" customHeight="1">
      <c r="A457" s="36" t="str">
        <f t="shared" si="7"/>
        <v>Taxes foncières</v>
      </c>
      <c r="B457" s="51" t="s">
        <v>202</v>
      </c>
      <c r="C457" s="612"/>
      <c r="D457" s="611"/>
      <c r="E457" s="616"/>
      <c r="F457" s="612"/>
      <c r="G457" s="611"/>
      <c r="H457" s="616"/>
      <c r="I457" s="612"/>
      <c r="J457" s="611"/>
      <c r="K457" s="616"/>
      <c r="L457" s="612"/>
      <c r="M457" s="611"/>
      <c r="N457" s="616"/>
      <c r="O457" s="612"/>
      <c r="P457" s="611"/>
      <c r="Q457" s="616"/>
      <c r="R457" s="612"/>
      <c r="S457" s="611"/>
      <c r="T457" s="616"/>
      <c r="U457" s="612"/>
      <c r="V457" s="611"/>
      <c r="W457" s="616"/>
      <c r="X457" s="612"/>
      <c r="Y457" s="611"/>
      <c r="Z457" s="616"/>
      <c r="AA457" s="612"/>
      <c r="AB457" s="611"/>
      <c r="AC457" s="616"/>
      <c r="AD457" s="612"/>
      <c r="AE457" s="611"/>
      <c r="AF457" s="616"/>
      <c r="AG457" s="612"/>
      <c r="AH457" s="611"/>
      <c r="AI457" s="886"/>
      <c r="AJ457" s="612"/>
      <c r="AK457" s="611"/>
      <c r="AL457" s="886"/>
      <c r="AM457" s="612"/>
      <c r="AN457" s="611"/>
      <c r="AO457" s="886"/>
      <c r="AP457" s="35"/>
      <c r="AQ457" s="35"/>
      <c r="AR457" s="35"/>
      <c r="AS457" s="35"/>
      <c r="AT457" s="35"/>
      <c r="AU457" s="35"/>
      <c r="AV457" s="35"/>
      <c r="AW457" s="35"/>
      <c r="AX457" s="35"/>
      <c r="AY457" s="35"/>
      <c r="AZ457" s="35"/>
      <c r="BA457" s="35"/>
      <c r="BB457" s="35"/>
      <c r="BC457" s="35"/>
      <c r="BD457" s="35"/>
      <c r="BE457" s="35"/>
      <c r="BF457" s="35"/>
      <c r="BG457" s="35"/>
      <c r="BH457" s="35"/>
      <c r="BI457" s="35"/>
    </row>
    <row r="458" spans="1:61" ht="15.75" customHeight="1">
      <c r="A458" s="36" t="str">
        <f t="shared" si="7"/>
        <v>Taxes d`affaires</v>
      </c>
      <c r="B458" s="52" t="s">
        <v>203</v>
      </c>
      <c r="C458" s="615"/>
      <c r="D458" s="614"/>
      <c r="E458" s="622"/>
      <c r="F458" s="615"/>
      <c r="G458" s="614"/>
      <c r="H458" s="622"/>
      <c r="I458" s="615"/>
      <c r="J458" s="614"/>
      <c r="K458" s="622"/>
      <c r="L458" s="615"/>
      <c r="M458" s="614"/>
      <c r="N458" s="622"/>
      <c r="O458" s="615"/>
      <c r="P458" s="614"/>
      <c r="Q458" s="622"/>
      <c r="R458" s="615"/>
      <c r="S458" s="614"/>
      <c r="T458" s="622"/>
      <c r="U458" s="615"/>
      <c r="V458" s="614"/>
      <c r="W458" s="622"/>
      <c r="X458" s="615"/>
      <c r="Y458" s="614"/>
      <c r="Z458" s="622"/>
      <c r="AA458" s="615"/>
      <c r="AB458" s="614"/>
      <c r="AC458" s="622"/>
      <c r="AD458" s="615"/>
      <c r="AE458" s="614"/>
      <c r="AF458" s="622"/>
      <c r="AG458" s="615"/>
      <c r="AH458" s="614"/>
      <c r="AI458" s="887"/>
      <c r="AJ458" s="615"/>
      <c r="AK458" s="614"/>
      <c r="AL458" s="887"/>
      <c r="AM458" s="615"/>
      <c r="AN458" s="614"/>
      <c r="AO458" s="887"/>
      <c r="AP458" s="35"/>
      <c r="AQ458" s="35"/>
      <c r="AR458" s="35"/>
      <c r="AS458" s="35"/>
      <c r="AT458" s="35"/>
      <c r="AU458" s="35"/>
      <c r="AV458" s="35"/>
      <c r="AW458" s="35"/>
      <c r="AX458" s="35"/>
      <c r="AY458" s="35"/>
      <c r="AZ458" s="35"/>
      <c r="BA458" s="35"/>
      <c r="BB458" s="35"/>
      <c r="BC458" s="35"/>
      <c r="BD458" s="35"/>
      <c r="BE458" s="35"/>
      <c r="BF458" s="35"/>
      <c r="BG458" s="35"/>
      <c r="BH458" s="35"/>
      <c r="BI458" s="35"/>
    </row>
    <row r="459" spans="1:61" ht="15.75" customHeight="1">
      <c r="A459" s="36" t="str">
        <f t="shared" si="7"/>
        <v>Taxe sur le capital</v>
      </c>
      <c r="B459" s="51" t="s">
        <v>204</v>
      </c>
      <c r="C459" s="612"/>
      <c r="D459" s="611"/>
      <c r="E459" s="616"/>
      <c r="F459" s="612"/>
      <c r="G459" s="611"/>
      <c r="H459" s="616"/>
      <c r="I459" s="612"/>
      <c r="J459" s="611"/>
      <c r="K459" s="616"/>
      <c r="L459" s="612"/>
      <c r="M459" s="611"/>
      <c r="N459" s="616"/>
      <c r="O459" s="612"/>
      <c r="P459" s="611"/>
      <c r="Q459" s="616"/>
      <c r="R459" s="612"/>
      <c r="S459" s="611"/>
      <c r="T459" s="616"/>
      <c r="U459" s="612"/>
      <c r="V459" s="611"/>
      <c r="W459" s="616"/>
      <c r="X459" s="612"/>
      <c r="Y459" s="611"/>
      <c r="Z459" s="616"/>
      <c r="AA459" s="612"/>
      <c r="AB459" s="611"/>
      <c r="AC459" s="616"/>
      <c r="AD459" s="612"/>
      <c r="AE459" s="611"/>
      <c r="AF459" s="616"/>
      <c r="AG459" s="612"/>
      <c r="AH459" s="611"/>
      <c r="AI459" s="886"/>
      <c r="AJ459" s="612"/>
      <c r="AK459" s="611"/>
      <c r="AL459" s="886"/>
      <c r="AM459" s="612"/>
      <c r="AN459" s="611"/>
      <c r="AO459" s="886"/>
      <c r="AP459" s="35"/>
      <c r="AQ459" s="35"/>
      <c r="AR459" s="35"/>
      <c r="AS459" s="35"/>
      <c r="AT459" s="35"/>
      <c r="AU459" s="35"/>
      <c r="AV459" s="35"/>
      <c r="AW459" s="35"/>
      <c r="AX459" s="35"/>
      <c r="AY459" s="35"/>
      <c r="AZ459" s="35"/>
      <c r="BA459" s="35"/>
      <c r="BB459" s="35"/>
      <c r="BC459" s="35"/>
      <c r="BD459" s="35"/>
      <c r="BE459" s="35"/>
      <c r="BF459" s="35"/>
      <c r="BG459" s="35"/>
      <c r="BH459" s="35"/>
      <c r="BI459" s="35"/>
    </row>
    <row r="460" spans="1:61" ht="15.75" customHeight="1">
      <c r="A460" s="36" t="str">
        <f t="shared" si="7"/>
        <v>Assurances</v>
      </c>
      <c r="B460" s="52" t="s">
        <v>205</v>
      </c>
      <c r="C460" s="615"/>
      <c r="D460" s="614"/>
      <c r="E460" s="622"/>
      <c r="F460" s="615"/>
      <c r="G460" s="614"/>
      <c r="H460" s="622"/>
      <c r="I460" s="615"/>
      <c r="J460" s="614"/>
      <c r="K460" s="622"/>
      <c r="L460" s="615"/>
      <c r="M460" s="614"/>
      <c r="N460" s="622"/>
      <c r="O460" s="615"/>
      <c r="P460" s="614"/>
      <c r="Q460" s="622"/>
      <c r="R460" s="615"/>
      <c r="S460" s="614"/>
      <c r="T460" s="622"/>
      <c r="U460" s="615"/>
      <c r="V460" s="614"/>
      <c r="W460" s="622"/>
      <c r="X460" s="615"/>
      <c r="Y460" s="614"/>
      <c r="Z460" s="622"/>
      <c r="AA460" s="615"/>
      <c r="AB460" s="614"/>
      <c r="AC460" s="622"/>
      <c r="AD460" s="615"/>
      <c r="AE460" s="614"/>
      <c r="AF460" s="622"/>
      <c r="AG460" s="615"/>
      <c r="AH460" s="614"/>
      <c r="AI460" s="887"/>
      <c r="AJ460" s="615"/>
      <c r="AK460" s="614"/>
      <c r="AL460" s="887"/>
      <c r="AM460" s="615"/>
      <c r="AN460" s="614"/>
      <c r="AO460" s="887"/>
      <c r="AP460" s="35"/>
      <c r="AQ460" s="35"/>
      <c r="AR460" s="35"/>
      <c r="AS460" s="35"/>
      <c r="AT460" s="35"/>
      <c r="AU460" s="35"/>
      <c r="AV460" s="35"/>
      <c r="AW460" s="35"/>
      <c r="AX460" s="35"/>
      <c r="AY460" s="35"/>
      <c r="AZ460" s="35"/>
      <c r="BA460" s="35"/>
      <c r="BB460" s="35"/>
      <c r="BC460" s="35"/>
      <c r="BD460" s="35"/>
      <c r="BE460" s="35"/>
      <c r="BF460" s="35"/>
      <c r="BG460" s="35"/>
      <c r="BH460" s="35"/>
      <c r="BI460" s="35"/>
    </row>
    <row r="461" spans="1:61" ht="15.75" customHeight="1">
      <c r="A461" s="36" t="str">
        <f t="shared" si="7"/>
        <v>Chauffage, éclairage</v>
      </c>
      <c r="B461" s="51" t="s">
        <v>206</v>
      </c>
      <c r="C461" s="612"/>
      <c r="D461" s="611"/>
      <c r="E461" s="616"/>
      <c r="F461" s="612"/>
      <c r="G461" s="611"/>
      <c r="H461" s="616"/>
      <c r="I461" s="612"/>
      <c r="J461" s="611"/>
      <c r="K461" s="616"/>
      <c r="L461" s="612"/>
      <c r="M461" s="611"/>
      <c r="N461" s="616"/>
      <c r="O461" s="612"/>
      <c r="P461" s="611"/>
      <c r="Q461" s="616"/>
      <c r="R461" s="612"/>
      <c r="S461" s="611"/>
      <c r="T461" s="616"/>
      <c r="U461" s="612"/>
      <c r="V461" s="611"/>
      <c r="W461" s="616"/>
      <c r="X461" s="612"/>
      <c r="Y461" s="611"/>
      <c r="Z461" s="616"/>
      <c r="AA461" s="612"/>
      <c r="AB461" s="611"/>
      <c r="AC461" s="616"/>
      <c r="AD461" s="612"/>
      <c r="AE461" s="611"/>
      <c r="AF461" s="616"/>
      <c r="AG461" s="612"/>
      <c r="AH461" s="611"/>
      <c r="AI461" s="886"/>
      <c r="AJ461" s="612"/>
      <c r="AK461" s="611"/>
      <c r="AL461" s="886"/>
      <c r="AM461" s="612"/>
      <c r="AN461" s="611"/>
      <c r="AO461" s="886"/>
      <c r="AP461" s="35"/>
      <c r="AQ461" s="35"/>
      <c r="AR461" s="35"/>
      <c r="AS461" s="35"/>
      <c r="AT461" s="35"/>
      <c r="AU461" s="35"/>
      <c r="AV461" s="35"/>
      <c r="AW461" s="35"/>
      <c r="AX461" s="35"/>
      <c r="AY461" s="35"/>
      <c r="AZ461" s="35"/>
      <c r="BA461" s="35"/>
      <c r="BB461" s="35"/>
      <c r="BC461" s="35"/>
      <c r="BD461" s="35"/>
      <c r="BE461" s="35"/>
      <c r="BF461" s="35"/>
      <c r="BG461" s="35"/>
      <c r="BH461" s="35"/>
      <c r="BI461" s="35"/>
    </row>
    <row r="462" spans="1:61" ht="15.75" customHeight="1">
      <c r="A462" s="36" t="str">
        <f t="shared" si="7"/>
        <v>Honoraires</v>
      </c>
      <c r="B462" s="51" t="s">
        <v>207</v>
      </c>
      <c r="C462" s="612"/>
      <c r="D462" s="611"/>
      <c r="E462" s="616"/>
      <c r="F462" s="612"/>
      <c r="G462" s="611"/>
      <c r="H462" s="616"/>
      <c r="I462" s="612"/>
      <c r="J462" s="611"/>
      <c r="K462" s="616"/>
      <c r="L462" s="612"/>
      <c r="M462" s="611"/>
      <c r="N462" s="616"/>
      <c r="O462" s="612"/>
      <c r="P462" s="611"/>
      <c r="Q462" s="616"/>
      <c r="R462" s="612"/>
      <c r="S462" s="611"/>
      <c r="T462" s="616"/>
      <c r="U462" s="612"/>
      <c r="V462" s="611"/>
      <c r="W462" s="616"/>
      <c r="X462" s="612"/>
      <c r="Y462" s="611"/>
      <c r="Z462" s="616"/>
      <c r="AA462" s="612"/>
      <c r="AB462" s="611"/>
      <c r="AC462" s="616"/>
      <c r="AD462" s="612"/>
      <c r="AE462" s="611"/>
      <c r="AF462" s="616"/>
      <c r="AG462" s="612"/>
      <c r="AH462" s="611"/>
      <c r="AI462" s="886"/>
      <c r="AJ462" s="612"/>
      <c r="AK462" s="611"/>
      <c r="AL462" s="886"/>
      <c r="AM462" s="612"/>
      <c r="AN462" s="611"/>
      <c r="AO462" s="886"/>
      <c r="AP462" s="35"/>
      <c r="AQ462" s="35"/>
      <c r="AR462" s="35"/>
      <c r="AS462" s="35"/>
      <c r="AT462" s="35"/>
      <c r="AU462" s="35"/>
      <c r="AV462" s="35"/>
      <c r="AW462" s="35"/>
      <c r="AX462" s="35"/>
      <c r="AY462" s="35"/>
      <c r="AZ462" s="35"/>
      <c r="BA462" s="35"/>
      <c r="BB462" s="35"/>
      <c r="BC462" s="35"/>
      <c r="BD462" s="35"/>
      <c r="BE462" s="35"/>
      <c r="BF462" s="35"/>
      <c r="BG462" s="35"/>
      <c r="BH462" s="35"/>
      <c r="BI462" s="35"/>
    </row>
    <row r="463" spans="1:61" ht="15.75" customHeight="1">
      <c r="A463" s="36" t="str">
        <f t="shared" si="7"/>
        <v>Réparation équipement</v>
      </c>
      <c r="B463" s="52" t="s">
        <v>208</v>
      </c>
      <c r="C463" s="615"/>
      <c r="D463" s="614"/>
      <c r="E463" s="622"/>
      <c r="F463" s="615"/>
      <c r="G463" s="614"/>
      <c r="H463" s="622"/>
      <c r="I463" s="615"/>
      <c r="J463" s="614"/>
      <c r="K463" s="622"/>
      <c r="L463" s="615"/>
      <c r="M463" s="614"/>
      <c r="N463" s="622"/>
      <c r="O463" s="615"/>
      <c r="P463" s="614"/>
      <c r="Q463" s="622"/>
      <c r="R463" s="615"/>
      <c r="S463" s="614"/>
      <c r="T463" s="622"/>
      <c r="U463" s="615"/>
      <c r="V463" s="614"/>
      <c r="W463" s="622"/>
      <c r="X463" s="615"/>
      <c r="Y463" s="614"/>
      <c r="Z463" s="622"/>
      <c r="AA463" s="615"/>
      <c r="AB463" s="614"/>
      <c r="AC463" s="622"/>
      <c r="AD463" s="615"/>
      <c r="AE463" s="614"/>
      <c r="AF463" s="622"/>
      <c r="AG463" s="615"/>
      <c r="AH463" s="614"/>
      <c r="AI463" s="887"/>
      <c r="AJ463" s="615"/>
      <c r="AK463" s="614"/>
      <c r="AL463" s="887"/>
      <c r="AM463" s="615"/>
      <c r="AN463" s="614"/>
      <c r="AO463" s="887"/>
      <c r="AP463" s="35"/>
      <c r="AQ463" s="35"/>
      <c r="AR463" s="35"/>
      <c r="AS463" s="35"/>
      <c r="AT463" s="35"/>
      <c r="AU463" s="35"/>
      <c r="AV463" s="35"/>
      <c r="AW463" s="35"/>
      <c r="AX463" s="35"/>
      <c r="AY463" s="35"/>
      <c r="AZ463" s="35"/>
      <c r="BA463" s="35"/>
      <c r="BB463" s="35"/>
      <c r="BC463" s="35"/>
      <c r="BD463" s="35"/>
      <c r="BE463" s="35"/>
      <c r="BF463" s="35"/>
      <c r="BG463" s="35"/>
      <c r="BH463" s="35"/>
      <c r="BI463" s="35"/>
    </row>
    <row r="464" spans="1:61" ht="15.75" customHeight="1">
      <c r="A464" s="36" t="str">
        <f t="shared" si="7"/>
        <v>Location équipement</v>
      </c>
      <c r="B464" s="51" t="s">
        <v>209</v>
      </c>
      <c r="C464" s="612"/>
      <c r="D464" s="611"/>
      <c r="E464" s="616"/>
      <c r="F464" s="612"/>
      <c r="G464" s="611"/>
      <c r="H464" s="616"/>
      <c r="I464" s="612"/>
      <c r="J464" s="611"/>
      <c r="K464" s="616"/>
      <c r="L464" s="612"/>
      <c r="M464" s="611"/>
      <c r="N464" s="616"/>
      <c r="O464" s="612"/>
      <c r="P464" s="611"/>
      <c r="Q464" s="616"/>
      <c r="R464" s="612"/>
      <c r="S464" s="611"/>
      <c r="T464" s="616"/>
      <c r="U464" s="612"/>
      <c r="V464" s="611"/>
      <c r="W464" s="616"/>
      <c r="X464" s="612"/>
      <c r="Y464" s="611"/>
      <c r="Z464" s="616"/>
      <c r="AA464" s="612"/>
      <c r="AB464" s="611"/>
      <c r="AC464" s="616"/>
      <c r="AD464" s="612"/>
      <c r="AE464" s="611"/>
      <c r="AF464" s="616"/>
      <c r="AG464" s="612"/>
      <c r="AH464" s="611"/>
      <c r="AI464" s="886"/>
      <c r="AJ464" s="612"/>
      <c r="AK464" s="611"/>
      <c r="AL464" s="886"/>
      <c r="AM464" s="612"/>
      <c r="AN464" s="611"/>
      <c r="AO464" s="886"/>
      <c r="AP464" s="35"/>
      <c r="AQ464" s="35"/>
      <c r="AR464" s="35"/>
      <c r="AS464" s="35"/>
      <c r="AT464" s="35"/>
      <c r="AU464" s="35"/>
      <c r="AV464" s="35"/>
      <c r="AW464" s="35"/>
      <c r="AX464" s="35"/>
      <c r="AY464" s="35"/>
      <c r="AZ464" s="35"/>
      <c r="BA464" s="35"/>
      <c r="BB464" s="35"/>
      <c r="BC464" s="35"/>
      <c r="BD464" s="35"/>
      <c r="BE464" s="35"/>
      <c r="BF464" s="35"/>
      <c r="BG464" s="35"/>
      <c r="BH464" s="35"/>
      <c r="BI464" s="35"/>
    </row>
    <row r="465" spans="1:61" ht="15.75" customHeight="1">
      <c r="A465" s="36" t="str">
        <f t="shared" si="7"/>
        <v>Dons</v>
      </c>
      <c r="B465" s="51" t="s">
        <v>210</v>
      </c>
      <c r="C465" s="612"/>
      <c r="D465" s="611"/>
      <c r="E465" s="616"/>
      <c r="F465" s="612"/>
      <c r="G465" s="611"/>
      <c r="H465" s="616"/>
      <c r="I465" s="612"/>
      <c r="J465" s="611"/>
      <c r="K465" s="616"/>
      <c r="L465" s="612"/>
      <c r="M465" s="611"/>
      <c r="N465" s="616"/>
      <c r="O465" s="612"/>
      <c r="P465" s="611"/>
      <c r="Q465" s="616"/>
      <c r="R465" s="612"/>
      <c r="S465" s="611"/>
      <c r="T465" s="616"/>
      <c r="U465" s="612"/>
      <c r="V465" s="611"/>
      <c r="W465" s="616"/>
      <c r="X465" s="612"/>
      <c r="Y465" s="611"/>
      <c r="Z465" s="616"/>
      <c r="AA465" s="612"/>
      <c r="AB465" s="611"/>
      <c r="AC465" s="616"/>
      <c r="AD465" s="612"/>
      <c r="AE465" s="611"/>
      <c r="AF465" s="616"/>
      <c r="AG465" s="612"/>
      <c r="AH465" s="611"/>
      <c r="AI465" s="886"/>
      <c r="AJ465" s="612"/>
      <c r="AK465" s="611"/>
      <c r="AL465" s="886"/>
      <c r="AM465" s="612"/>
      <c r="AN465" s="611"/>
      <c r="AO465" s="886"/>
      <c r="AP465" s="35"/>
      <c r="AQ465" s="35"/>
      <c r="AR465" s="35"/>
      <c r="AS465" s="35"/>
      <c r="AT465" s="35"/>
      <c r="AU465" s="35"/>
      <c r="AV465" s="35"/>
      <c r="AW465" s="35"/>
      <c r="AX465" s="35"/>
      <c r="AY465" s="35"/>
      <c r="AZ465" s="35"/>
      <c r="BA465" s="35"/>
      <c r="BB465" s="35"/>
      <c r="BC465" s="35"/>
      <c r="BD465" s="35"/>
      <c r="BE465" s="35"/>
      <c r="BF465" s="35"/>
      <c r="BG465" s="35"/>
      <c r="BH465" s="35"/>
      <c r="BI465" s="35"/>
    </row>
    <row r="466" spans="1:61" ht="15.75" customHeight="1">
      <c r="A466" s="36" t="str">
        <f t="shared" si="7"/>
        <v>[...]</v>
      </c>
      <c r="B466" s="51" t="s">
        <v>55</v>
      </c>
      <c r="C466" s="612"/>
      <c r="D466" s="611"/>
      <c r="E466" s="609"/>
      <c r="F466" s="612"/>
      <c r="G466" s="611"/>
      <c r="H466" s="609"/>
      <c r="I466" s="612"/>
      <c r="J466" s="611"/>
      <c r="K466" s="609"/>
      <c r="L466" s="612"/>
      <c r="M466" s="611"/>
      <c r="N466" s="609"/>
      <c r="O466" s="612"/>
      <c r="P466" s="611"/>
      <c r="Q466" s="609"/>
      <c r="R466" s="612"/>
      <c r="S466" s="611"/>
      <c r="T466" s="609"/>
      <c r="U466" s="612"/>
      <c r="V466" s="611"/>
      <c r="W466" s="609"/>
      <c r="X466" s="612"/>
      <c r="Y466" s="611"/>
      <c r="Z466" s="609"/>
      <c r="AA466" s="612"/>
      <c r="AB466" s="611"/>
      <c r="AC466" s="609"/>
      <c r="AD466" s="612"/>
      <c r="AE466" s="611"/>
      <c r="AF466" s="609"/>
      <c r="AG466" s="612"/>
      <c r="AH466" s="611"/>
      <c r="AI466" s="609"/>
      <c r="AJ466" s="612"/>
      <c r="AK466" s="611"/>
      <c r="AL466" s="609"/>
      <c r="AM466" s="612"/>
      <c r="AN466" s="611"/>
      <c r="AO466" s="609"/>
      <c r="AP466" s="35"/>
      <c r="AQ466" s="35"/>
      <c r="AR466" s="35"/>
      <c r="AS466" s="35"/>
      <c r="AT466" s="35"/>
      <c r="AU466" s="35"/>
      <c r="AV466" s="35"/>
      <c r="AW466" s="35"/>
      <c r="AX466" s="35"/>
      <c r="AY466" s="35"/>
      <c r="AZ466" s="35"/>
      <c r="BA466" s="35"/>
      <c r="BB466" s="35"/>
      <c r="BC466" s="35"/>
      <c r="BD466" s="35"/>
      <c r="BE466" s="35"/>
      <c r="BF466" s="35"/>
      <c r="BG466" s="35"/>
      <c r="BH466" s="35"/>
      <c r="BI466" s="35"/>
    </row>
    <row r="467" spans="1:61" ht="15.75" customHeight="1">
      <c r="A467" s="36" t="str">
        <f t="shared" si="7"/>
        <v>[...]</v>
      </c>
      <c r="B467" s="51" t="s">
        <v>55</v>
      </c>
      <c r="C467" s="612"/>
      <c r="D467" s="611"/>
      <c r="E467" s="609"/>
      <c r="F467" s="612"/>
      <c r="G467" s="611"/>
      <c r="H467" s="609"/>
      <c r="I467" s="612"/>
      <c r="J467" s="611"/>
      <c r="K467" s="609"/>
      <c r="L467" s="612"/>
      <c r="M467" s="611"/>
      <c r="N467" s="609"/>
      <c r="O467" s="612"/>
      <c r="P467" s="611"/>
      <c r="Q467" s="609"/>
      <c r="R467" s="612"/>
      <c r="S467" s="611"/>
      <c r="T467" s="609"/>
      <c r="U467" s="612"/>
      <c r="V467" s="611"/>
      <c r="W467" s="609"/>
      <c r="X467" s="612"/>
      <c r="Y467" s="611"/>
      <c r="Z467" s="609"/>
      <c r="AA467" s="612"/>
      <c r="AB467" s="611"/>
      <c r="AC467" s="609"/>
      <c r="AD467" s="612"/>
      <c r="AE467" s="611"/>
      <c r="AF467" s="609"/>
      <c r="AG467" s="612"/>
      <c r="AH467" s="611"/>
      <c r="AI467" s="609"/>
      <c r="AJ467" s="612"/>
      <c r="AK467" s="611"/>
      <c r="AL467" s="609"/>
      <c r="AM467" s="612"/>
      <c r="AN467" s="611"/>
      <c r="AO467" s="609"/>
      <c r="AP467" s="35"/>
      <c r="AQ467" s="35"/>
      <c r="AR467" s="35"/>
      <c r="AS467" s="35"/>
      <c r="AT467" s="35"/>
      <c r="AU467" s="35"/>
      <c r="AV467" s="35"/>
      <c r="AW467" s="35"/>
      <c r="AX467" s="35"/>
      <c r="AY467" s="35"/>
      <c r="AZ467" s="35"/>
      <c r="BA467" s="35"/>
      <c r="BB467" s="35"/>
      <c r="BC467" s="35"/>
      <c r="BD467" s="35"/>
      <c r="BE467" s="35"/>
      <c r="BF467" s="35"/>
      <c r="BG467" s="35"/>
      <c r="BH467" s="35"/>
      <c r="BI467" s="35"/>
    </row>
    <row r="468" spans="1:61" ht="15.75" customHeight="1">
      <c r="A468" s="36" t="str">
        <f t="shared" si="7"/>
        <v>[...]</v>
      </c>
      <c r="B468" s="51" t="s">
        <v>55</v>
      </c>
      <c r="C468" s="612"/>
      <c r="D468" s="611"/>
      <c r="E468" s="609"/>
      <c r="F468" s="612"/>
      <c r="G468" s="611"/>
      <c r="H468" s="609"/>
      <c r="I468" s="612"/>
      <c r="J468" s="611"/>
      <c r="K468" s="609"/>
      <c r="L468" s="612"/>
      <c r="M468" s="611"/>
      <c r="N468" s="609"/>
      <c r="O468" s="612"/>
      <c r="P468" s="611"/>
      <c r="Q468" s="609"/>
      <c r="R468" s="612"/>
      <c r="S468" s="611"/>
      <c r="T468" s="609"/>
      <c r="U468" s="612"/>
      <c r="V468" s="611"/>
      <c r="W468" s="609"/>
      <c r="X468" s="612"/>
      <c r="Y468" s="611"/>
      <c r="Z468" s="609"/>
      <c r="AA468" s="612"/>
      <c r="AB468" s="611"/>
      <c r="AC468" s="609"/>
      <c r="AD468" s="612"/>
      <c r="AE468" s="611"/>
      <c r="AF468" s="609"/>
      <c r="AG468" s="612"/>
      <c r="AH468" s="611"/>
      <c r="AI468" s="609"/>
      <c r="AJ468" s="612"/>
      <c r="AK468" s="611"/>
      <c r="AL468" s="609"/>
      <c r="AM468" s="612"/>
      <c r="AN468" s="611"/>
      <c r="AO468" s="609"/>
      <c r="AP468" s="35"/>
      <c r="AQ468" s="35"/>
      <c r="AR468" s="35"/>
      <c r="AS468" s="35"/>
      <c r="AT468" s="35"/>
      <c r="AU468" s="35"/>
      <c r="AV468" s="35"/>
      <c r="AW468" s="35"/>
      <c r="AX468" s="35"/>
      <c r="AY468" s="35"/>
      <c r="AZ468" s="35"/>
      <c r="BA468" s="35"/>
      <c r="BB468" s="35"/>
      <c r="BC468" s="35"/>
      <c r="BD468" s="35"/>
      <c r="BE468" s="35"/>
      <c r="BF468" s="35"/>
      <c r="BG468" s="35"/>
      <c r="BH468" s="35"/>
      <c r="BI468" s="35"/>
    </row>
    <row r="469" spans="1:61" ht="15.75" customHeight="1">
      <c r="A469" s="36" t="str">
        <f t="shared" si="7"/>
        <v>TOTAL DÉPENSES FIXES</v>
      </c>
      <c r="B469" s="67" t="s">
        <v>211</v>
      </c>
      <c r="C469" s="832"/>
      <c r="D469" s="835"/>
      <c r="E469" s="834"/>
      <c r="F469" s="832"/>
      <c r="G469" s="835"/>
      <c r="H469" s="834"/>
      <c r="I469" s="832"/>
      <c r="J469" s="835"/>
      <c r="K469" s="834"/>
      <c r="L469" s="832"/>
      <c r="M469" s="835"/>
      <c r="N469" s="834"/>
      <c r="O469" s="832"/>
      <c r="P469" s="835"/>
      <c r="Q469" s="834"/>
      <c r="R469" s="832"/>
      <c r="S469" s="835"/>
      <c r="T469" s="834"/>
      <c r="U469" s="832"/>
      <c r="V469" s="835"/>
      <c r="W469" s="883"/>
      <c r="X469" s="832"/>
      <c r="Y469" s="835"/>
      <c r="Z469" s="883"/>
      <c r="AA469" s="832"/>
      <c r="AB469" s="835"/>
      <c r="AC469" s="883"/>
      <c r="AD469" s="832"/>
      <c r="AE469" s="835"/>
      <c r="AF469" s="883"/>
      <c r="AG469" s="832"/>
      <c r="AH469" s="835"/>
      <c r="AI469" s="834"/>
      <c r="AJ469" s="832"/>
      <c r="AK469" s="835"/>
      <c r="AL469" s="834"/>
      <c r="AM469" s="832"/>
      <c r="AN469" s="835"/>
      <c r="AO469" s="834"/>
      <c r="AP469" s="35"/>
      <c r="AQ469" s="35"/>
      <c r="AR469" s="35"/>
      <c r="AS469" s="35"/>
      <c r="AT469" s="35"/>
      <c r="AU469" s="35"/>
      <c r="AV469" s="35"/>
      <c r="AW469" s="35"/>
      <c r="AX469" s="35"/>
      <c r="AY469" s="35"/>
      <c r="AZ469" s="35"/>
      <c r="BA469" s="35"/>
      <c r="BB469" s="35"/>
      <c r="BC469" s="35"/>
      <c r="BD469" s="35"/>
      <c r="BE469" s="35"/>
      <c r="BF469" s="35"/>
      <c r="BG469" s="35"/>
      <c r="BH469" s="35"/>
      <c r="BI469" s="35"/>
    </row>
    <row r="470" spans="1:61" ht="15.75" customHeight="1">
      <c r="A470" s="36">
        <f t="shared" si="7"/>
        <v>0</v>
      </c>
      <c r="B470" s="51"/>
      <c r="C470" s="623"/>
      <c r="D470" s="624"/>
      <c r="E470" s="625"/>
      <c r="F470" s="623"/>
      <c r="G470" s="624"/>
      <c r="H470" s="625"/>
      <c r="I470" s="623"/>
      <c r="J470" s="624"/>
      <c r="K470" s="625"/>
      <c r="L470" s="623"/>
      <c r="M470" s="624"/>
      <c r="N470" s="625"/>
      <c r="O470" s="623"/>
      <c r="P470" s="624"/>
      <c r="Q470" s="625"/>
      <c r="R470" s="623"/>
      <c r="S470" s="624"/>
      <c r="T470" s="625"/>
      <c r="U470" s="623"/>
      <c r="V470" s="624"/>
      <c r="W470" s="625"/>
      <c r="X470" s="623"/>
      <c r="Y470" s="624"/>
      <c r="Z470" s="625"/>
      <c r="AA470" s="623"/>
      <c r="AB470" s="624"/>
      <c r="AC470" s="625"/>
      <c r="AD470" s="623"/>
      <c r="AE470" s="624"/>
      <c r="AF470" s="625"/>
      <c r="AG470" s="623"/>
      <c r="AH470" s="624"/>
      <c r="AI470" s="625"/>
      <c r="AJ470" s="623"/>
      <c r="AK470" s="624"/>
      <c r="AL470" s="625"/>
      <c r="AM470" s="623"/>
      <c r="AN470" s="624"/>
      <c r="AO470" s="625"/>
      <c r="AP470" s="35"/>
      <c r="AQ470" s="35"/>
      <c r="AR470" s="35"/>
      <c r="AS470" s="35"/>
      <c r="AT470" s="35"/>
      <c r="AU470" s="35"/>
      <c r="AV470" s="35"/>
      <c r="AW470" s="35"/>
      <c r="AX470" s="35"/>
      <c r="AY470" s="35"/>
      <c r="AZ470" s="35"/>
      <c r="BA470" s="35"/>
      <c r="BB470" s="35"/>
      <c r="BC470" s="35"/>
      <c r="BD470" s="35"/>
      <c r="BE470" s="35"/>
      <c r="BF470" s="35"/>
      <c r="BG470" s="35"/>
      <c r="BH470" s="35"/>
      <c r="BI470" s="35"/>
    </row>
    <row r="471" spans="1:61" ht="15.75" customHeight="1">
      <c r="A471" s="36" t="str">
        <f t="shared" si="7"/>
        <v>TOTAL DES DÉPENSES</v>
      </c>
      <c r="B471" s="67" t="s">
        <v>140</v>
      </c>
      <c r="C471" s="832"/>
      <c r="D471" s="835"/>
      <c r="E471" s="834"/>
      <c r="F471" s="832"/>
      <c r="G471" s="835"/>
      <c r="H471" s="834"/>
      <c r="I471" s="832"/>
      <c r="J471" s="835"/>
      <c r="K471" s="834"/>
      <c r="L471" s="832"/>
      <c r="M471" s="835"/>
      <c r="N471" s="834"/>
      <c r="O471" s="832"/>
      <c r="P471" s="835"/>
      <c r="Q471" s="834"/>
      <c r="R471" s="832"/>
      <c r="S471" s="835"/>
      <c r="T471" s="834"/>
      <c r="U471" s="832"/>
      <c r="V471" s="835"/>
      <c r="W471" s="883"/>
      <c r="X471" s="832"/>
      <c r="Y471" s="835"/>
      <c r="Z471" s="883"/>
      <c r="AA471" s="832"/>
      <c r="AB471" s="835"/>
      <c r="AC471" s="883"/>
      <c r="AD471" s="832"/>
      <c r="AE471" s="835"/>
      <c r="AF471" s="883"/>
      <c r="AG471" s="832"/>
      <c r="AH471" s="835"/>
      <c r="AI471" s="834"/>
      <c r="AJ471" s="832"/>
      <c r="AK471" s="835"/>
      <c r="AL471" s="834"/>
      <c r="AM471" s="832"/>
      <c r="AN471" s="835"/>
      <c r="AO471" s="834"/>
      <c r="AP471" s="35"/>
      <c r="AQ471" s="35"/>
      <c r="AR471" s="35"/>
      <c r="AS471" s="35"/>
      <c r="AT471" s="35"/>
      <c r="AU471" s="35"/>
      <c r="AV471" s="35"/>
      <c r="AW471" s="35"/>
      <c r="AX471" s="35"/>
      <c r="AY471" s="35"/>
      <c r="AZ471" s="35"/>
      <c r="BA471" s="35"/>
      <c r="BB471" s="35"/>
      <c r="BC471" s="35"/>
      <c r="BD471" s="35"/>
      <c r="BE471" s="35"/>
      <c r="BF471" s="35"/>
      <c r="BG471" s="35"/>
      <c r="BH471" s="35"/>
      <c r="BI471" s="35"/>
    </row>
    <row r="472" spans="1:61" ht="18" customHeight="1">
      <c r="A472" s="36" t="str">
        <f t="shared" si="7"/>
        <v>Revenus autres</v>
      </c>
      <c r="B472" s="51" t="s">
        <v>212</v>
      </c>
      <c r="C472" s="842"/>
      <c r="D472" s="843"/>
      <c r="E472" s="844"/>
      <c r="F472" s="842"/>
      <c r="G472" s="843"/>
      <c r="H472" s="844"/>
      <c r="I472" s="842"/>
      <c r="J472" s="843"/>
      <c r="K472" s="844"/>
      <c r="L472" s="842"/>
      <c r="M472" s="843"/>
      <c r="N472" s="844"/>
      <c r="O472" s="842"/>
      <c r="P472" s="843"/>
      <c r="Q472" s="844"/>
      <c r="R472" s="842"/>
      <c r="S472" s="843"/>
      <c r="T472" s="844"/>
      <c r="U472" s="842"/>
      <c r="V472" s="843"/>
      <c r="W472" s="840"/>
      <c r="X472" s="842"/>
      <c r="Y472" s="843"/>
      <c r="Z472" s="840"/>
      <c r="AA472" s="842"/>
      <c r="AB472" s="843"/>
      <c r="AC472" s="840"/>
      <c r="AD472" s="842"/>
      <c r="AE472" s="843"/>
      <c r="AF472" s="840"/>
      <c r="AG472" s="842"/>
      <c r="AH472" s="843"/>
      <c r="AI472" s="888"/>
      <c r="AJ472" s="842"/>
      <c r="AK472" s="843"/>
      <c r="AL472" s="888"/>
      <c r="AM472" s="842"/>
      <c r="AN472" s="843"/>
      <c r="AO472" s="888"/>
      <c r="AP472" s="35"/>
      <c r="AQ472" s="35"/>
      <c r="AR472" s="35"/>
      <c r="AS472" s="35"/>
      <c r="AT472" s="35"/>
      <c r="AU472" s="35"/>
      <c r="AV472" s="35"/>
      <c r="AW472" s="35"/>
      <c r="AX472" s="35"/>
      <c r="AY472" s="35"/>
      <c r="AZ472" s="35"/>
      <c r="BA472" s="35"/>
      <c r="BB472" s="35"/>
      <c r="BC472" s="35"/>
      <c r="BD472" s="35"/>
      <c r="BE472" s="35"/>
      <c r="BF472" s="35"/>
      <c r="BG472" s="35"/>
      <c r="BH472" s="35"/>
      <c r="BI472" s="35"/>
    </row>
    <row r="473" spans="1:61" ht="18" customHeight="1">
      <c r="A473" s="36" t="str">
        <f t="shared" si="7"/>
        <v>Holdbacks</v>
      </c>
      <c r="B473" s="51" t="s">
        <v>144</v>
      </c>
      <c r="C473" s="626"/>
      <c r="D473" s="627"/>
      <c r="E473" s="609"/>
      <c r="F473" s="626"/>
      <c r="G473" s="627"/>
      <c r="H473" s="609"/>
      <c r="I473" s="626"/>
      <c r="J473" s="627"/>
      <c r="K473" s="609"/>
      <c r="L473" s="626"/>
      <c r="M473" s="627"/>
      <c r="N473" s="609"/>
      <c r="O473" s="626"/>
      <c r="P473" s="627"/>
      <c r="Q473" s="609"/>
      <c r="R473" s="626"/>
      <c r="S473" s="627"/>
      <c r="T473" s="609"/>
      <c r="U473" s="626"/>
      <c r="V473" s="627"/>
      <c r="W473" s="609"/>
      <c r="X473" s="626"/>
      <c r="Y473" s="627"/>
      <c r="Z473" s="609"/>
      <c r="AA473" s="626"/>
      <c r="AB473" s="627"/>
      <c r="AC473" s="609"/>
      <c r="AD473" s="626"/>
      <c r="AE473" s="627"/>
      <c r="AF473" s="609"/>
      <c r="AG473" s="626"/>
      <c r="AH473" s="627"/>
      <c r="AI473" s="885"/>
      <c r="AJ473" s="626"/>
      <c r="AK473" s="627"/>
      <c r="AL473" s="885"/>
      <c r="AM473" s="626"/>
      <c r="AN473" s="627"/>
      <c r="AO473" s="885"/>
      <c r="AP473" s="35"/>
      <c r="AQ473" s="35"/>
      <c r="AR473" s="35"/>
      <c r="AS473" s="35"/>
      <c r="AT473" s="35"/>
      <c r="AU473" s="35"/>
      <c r="AV473" s="35"/>
      <c r="AW473" s="35"/>
      <c r="AX473" s="35"/>
      <c r="AY473" s="35"/>
      <c r="AZ473" s="35"/>
      <c r="BA473" s="35"/>
      <c r="BB473" s="35"/>
      <c r="BC473" s="35"/>
      <c r="BD473" s="35"/>
      <c r="BE473" s="35"/>
      <c r="BF473" s="35"/>
      <c r="BG473" s="35"/>
      <c r="BH473" s="35"/>
      <c r="BI473" s="35"/>
    </row>
    <row r="474" spans="1:61" ht="18" customHeight="1">
      <c r="A474" s="36" t="str">
        <f t="shared" si="7"/>
        <v>Programme neuf 1</v>
      </c>
      <c r="B474" s="51" t="s">
        <v>141</v>
      </c>
      <c r="C474" s="626"/>
      <c r="D474" s="627"/>
      <c r="E474" s="609"/>
      <c r="F474" s="626"/>
      <c r="G474" s="627"/>
      <c r="H474" s="609"/>
      <c r="I474" s="626"/>
      <c r="J474" s="627"/>
      <c r="K474" s="609"/>
      <c r="L474" s="626"/>
      <c r="M474" s="627"/>
      <c r="N474" s="609"/>
      <c r="O474" s="626"/>
      <c r="P474" s="627"/>
      <c r="Q474" s="609"/>
      <c r="R474" s="626"/>
      <c r="S474" s="627"/>
      <c r="T474" s="609"/>
      <c r="U474" s="626"/>
      <c r="V474" s="627"/>
      <c r="W474" s="609"/>
      <c r="X474" s="626"/>
      <c r="Y474" s="627"/>
      <c r="Z474" s="609"/>
      <c r="AA474" s="626"/>
      <c r="AB474" s="627"/>
      <c r="AC474" s="609"/>
      <c r="AD474" s="626"/>
      <c r="AE474" s="627"/>
      <c r="AF474" s="609"/>
      <c r="AG474" s="626"/>
      <c r="AH474" s="627"/>
      <c r="AI474" s="885"/>
      <c r="AJ474" s="626"/>
      <c r="AK474" s="627"/>
      <c r="AL474" s="885"/>
      <c r="AM474" s="626"/>
      <c r="AN474" s="627"/>
      <c r="AO474" s="885"/>
      <c r="AP474" s="35"/>
      <c r="AQ474" s="35"/>
      <c r="AR474" s="35"/>
      <c r="AS474" s="35"/>
      <c r="AT474" s="35"/>
      <c r="AU474" s="35"/>
      <c r="AV474" s="35"/>
      <c r="AW474" s="35"/>
      <c r="AX474" s="35"/>
      <c r="AY474" s="35"/>
      <c r="AZ474" s="35"/>
      <c r="BA474" s="35"/>
      <c r="BB474" s="35"/>
      <c r="BC474" s="35"/>
      <c r="BD474" s="35"/>
      <c r="BE474" s="35"/>
      <c r="BF474" s="35"/>
      <c r="BG474" s="35"/>
      <c r="BH474" s="35"/>
      <c r="BI474" s="35"/>
    </row>
    <row r="475" spans="1:61" ht="18" customHeight="1">
      <c r="A475" s="36" t="str">
        <f t="shared" si="7"/>
        <v>Programme neuf 2</v>
      </c>
      <c r="B475" s="51" t="s">
        <v>142</v>
      </c>
      <c r="C475" s="626"/>
      <c r="D475" s="627"/>
      <c r="E475" s="609"/>
      <c r="F475" s="626"/>
      <c r="G475" s="627"/>
      <c r="H475" s="609"/>
      <c r="I475" s="626"/>
      <c r="J475" s="627"/>
      <c r="K475" s="609"/>
      <c r="L475" s="626"/>
      <c r="M475" s="627"/>
      <c r="N475" s="609"/>
      <c r="O475" s="626"/>
      <c r="P475" s="627"/>
      <c r="Q475" s="609"/>
      <c r="R475" s="626"/>
      <c r="S475" s="627"/>
      <c r="T475" s="609"/>
      <c r="U475" s="626"/>
      <c r="V475" s="627"/>
      <c r="W475" s="609"/>
      <c r="X475" s="626"/>
      <c r="Y475" s="627"/>
      <c r="Z475" s="609"/>
      <c r="AA475" s="626"/>
      <c r="AB475" s="627"/>
      <c r="AC475" s="609"/>
      <c r="AD475" s="626"/>
      <c r="AE475" s="627"/>
      <c r="AF475" s="609"/>
      <c r="AG475" s="626"/>
      <c r="AH475" s="627"/>
      <c r="AI475" s="885"/>
      <c r="AJ475" s="626"/>
      <c r="AK475" s="627"/>
      <c r="AL475" s="885"/>
      <c r="AM475" s="626"/>
      <c r="AN475" s="627"/>
      <c r="AO475" s="885"/>
      <c r="AP475" s="35"/>
      <c r="AQ475" s="35"/>
      <c r="AR475" s="35"/>
      <c r="AS475" s="35"/>
      <c r="AT475" s="35"/>
      <c r="AU475" s="35"/>
      <c r="AV475" s="35"/>
      <c r="AW475" s="35"/>
      <c r="AX475" s="35"/>
      <c r="AY475" s="35"/>
      <c r="AZ475" s="35"/>
      <c r="BA475" s="35"/>
      <c r="BB475" s="35"/>
      <c r="BC475" s="35"/>
      <c r="BD475" s="35"/>
      <c r="BE475" s="35"/>
      <c r="BF475" s="35"/>
      <c r="BG475" s="35"/>
      <c r="BH475" s="35"/>
      <c r="BI475" s="35"/>
    </row>
    <row r="476" spans="1:61" ht="18" customHeight="1">
      <c r="A476" s="36" t="str">
        <f t="shared" si="7"/>
        <v>Programme neuf 3</v>
      </c>
      <c r="B476" s="51" t="s">
        <v>143</v>
      </c>
      <c r="C476" s="626"/>
      <c r="D476" s="627"/>
      <c r="E476" s="609"/>
      <c r="F476" s="626"/>
      <c r="G476" s="627"/>
      <c r="H476" s="609"/>
      <c r="I476" s="626"/>
      <c r="J476" s="627"/>
      <c r="K476" s="609"/>
      <c r="L476" s="626"/>
      <c r="M476" s="627"/>
      <c r="N476" s="609"/>
      <c r="O476" s="626"/>
      <c r="P476" s="627"/>
      <c r="Q476" s="609"/>
      <c r="R476" s="626"/>
      <c r="S476" s="627"/>
      <c r="T476" s="609"/>
      <c r="U476" s="626"/>
      <c r="V476" s="627"/>
      <c r="W476" s="609"/>
      <c r="X476" s="626"/>
      <c r="Y476" s="627"/>
      <c r="Z476" s="609"/>
      <c r="AA476" s="626"/>
      <c r="AB476" s="627"/>
      <c r="AC476" s="609"/>
      <c r="AD476" s="626"/>
      <c r="AE476" s="627"/>
      <c r="AF476" s="609"/>
      <c r="AG476" s="626"/>
      <c r="AH476" s="627"/>
      <c r="AI476" s="885"/>
      <c r="AJ476" s="626"/>
      <c r="AK476" s="627"/>
      <c r="AL476" s="885"/>
      <c r="AM476" s="626"/>
      <c r="AN476" s="627"/>
      <c r="AO476" s="885"/>
      <c r="AP476" s="35"/>
      <c r="AQ476" s="35"/>
      <c r="AR476" s="35"/>
      <c r="AS476" s="35"/>
      <c r="AT476" s="35"/>
      <c r="AU476" s="35"/>
      <c r="AV476" s="35"/>
      <c r="AW476" s="35"/>
      <c r="AX476" s="35"/>
      <c r="AY476" s="35"/>
      <c r="AZ476" s="35"/>
      <c r="BA476" s="35"/>
      <c r="BB476" s="35"/>
      <c r="BC476" s="35"/>
      <c r="BD476" s="35"/>
      <c r="BE476" s="35"/>
      <c r="BF476" s="35"/>
      <c r="BG476" s="35"/>
      <c r="BH476" s="35"/>
      <c r="BI476" s="35"/>
    </row>
    <row r="477" spans="1:61" ht="18" customHeight="1">
      <c r="A477" s="36" t="str">
        <f t="shared" si="7"/>
        <v>Programme used 1</v>
      </c>
      <c r="B477" s="51" t="s">
        <v>154</v>
      </c>
      <c r="C477" s="626"/>
      <c r="D477" s="627"/>
      <c r="E477" s="609"/>
      <c r="F477" s="626"/>
      <c r="G477" s="627"/>
      <c r="H477" s="609"/>
      <c r="I477" s="626"/>
      <c r="J477" s="627"/>
      <c r="K477" s="609"/>
      <c r="L477" s="626"/>
      <c r="M477" s="627"/>
      <c r="N477" s="609"/>
      <c r="O477" s="626"/>
      <c r="P477" s="627"/>
      <c r="Q477" s="609"/>
      <c r="R477" s="626"/>
      <c r="S477" s="627"/>
      <c r="T477" s="609"/>
      <c r="U477" s="626"/>
      <c r="V477" s="627"/>
      <c r="W477" s="609"/>
      <c r="X477" s="626"/>
      <c r="Y477" s="627"/>
      <c r="Z477" s="609"/>
      <c r="AA477" s="626"/>
      <c r="AB477" s="627"/>
      <c r="AC477" s="609"/>
      <c r="AD477" s="626"/>
      <c r="AE477" s="627"/>
      <c r="AF477" s="609"/>
      <c r="AG477" s="626"/>
      <c r="AH477" s="627"/>
      <c r="AI477" s="885"/>
      <c r="AJ477" s="626"/>
      <c r="AK477" s="627"/>
      <c r="AL477" s="885"/>
      <c r="AM477" s="626"/>
      <c r="AN477" s="627"/>
      <c r="AO477" s="885"/>
      <c r="AP477" s="35"/>
      <c r="AQ477" s="35"/>
      <c r="AR477" s="35"/>
      <c r="AS477" s="35"/>
      <c r="AT477" s="35"/>
      <c r="AU477" s="35"/>
      <c r="AV477" s="35"/>
      <c r="AW477" s="35"/>
      <c r="AX477" s="35"/>
      <c r="AY477" s="35"/>
      <c r="AZ477" s="35"/>
      <c r="BA477" s="35"/>
      <c r="BB477" s="35"/>
      <c r="BC477" s="35"/>
      <c r="BD477" s="35"/>
      <c r="BE477" s="35"/>
      <c r="BF477" s="35"/>
      <c r="BG477" s="35"/>
      <c r="BH477" s="35"/>
      <c r="BI477" s="35"/>
    </row>
    <row r="478" spans="1:61" ht="18" customHeight="1">
      <c r="A478" s="36" t="str">
        <f t="shared" si="7"/>
        <v>Programme used 2</v>
      </c>
      <c r="B478" s="51" t="s">
        <v>155</v>
      </c>
      <c r="C478" s="626"/>
      <c r="D478" s="627"/>
      <c r="E478" s="609"/>
      <c r="F478" s="626"/>
      <c r="G478" s="627"/>
      <c r="H478" s="609"/>
      <c r="I478" s="626"/>
      <c r="J478" s="627"/>
      <c r="K478" s="609"/>
      <c r="L478" s="626"/>
      <c r="M478" s="627"/>
      <c r="N478" s="609"/>
      <c r="O478" s="626"/>
      <c r="P478" s="627"/>
      <c r="Q478" s="609"/>
      <c r="R478" s="626"/>
      <c r="S478" s="627"/>
      <c r="T478" s="609"/>
      <c r="U478" s="626"/>
      <c r="V478" s="627"/>
      <c r="W478" s="609"/>
      <c r="X478" s="626"/>
      <c r="Y478" s="627"/>
      <c r="Z478" s="609"/>
      <c r="AA478" s="626"/>
      <c r="AB478" s="627"/>
      <c r="AC478" s="609"/>
      <c r="AD478" s="626"/>
      <c r="AE478" s="627"/>
      <c r="AF478" s="609"/>
      <c r="AG478" s="626"/>
      <c r="AH478" s="627"/>
      <c r="AI478" s="885"/>
      <c r="AJ478" s="626"/>
      <c r="AK478" s="627"/>
      <c r="AL478" s="885"/>
      <c r="AM478" s="626"/>
      <c r="AN478" s="627"/>
      <c r="AO478" s="885"/>
      <c r="AP478" s="35"/>
      <c r="AQ478" s="35"/>
      <c r="AR478" s="35"/>
      <c r="AS478" s="35"/>
      <c r="AT478" s="35"/>
      <c r="AU478" s="35"/>
      <c r="AV478" s="35"/>
      <c r="AW478" s="35"/>
      <c r="AX478" s="35"/>
      <c r="AY478" s="35"/>
      <c r="AZ478" s="35"/>
      <c r="BA478" s="35"/>
      <c r="BB478" s="35"/>
      <c r="BC478" s="35"/>
      <c r="BD478" s="35"/>
      <c r="BE478" s="35"/>
      <c r="BF478" s="35"/>
      <c r="BG478" s="35"/>
      <c r="BH478" s="35"/>
      <c r="BI478" s="35"/>
    </row>
    <row r="479" spans="1:61" ht="18" customHeight="1">
      <c r="A479" s="36" t="str">
        <f t="shared" si="7"/>
        <v>Programme used 3</v>
      </c>
      <c r="B479" s="51" t="s">
        <v>156</v>
      </c>
      <c r="C479" s="626"/>
      <c r="D479" s="627"/>
      <c r="E479" s="609"/>
      <c r="F479" s="626"/>
      <c r="G479" s="627"/>
      <c r="H479" s="609"/>
      <c r="I479" s="626"/>
      <c r="J479" s="627"/>
      <c r="K479" s="609"/>
      <c r="L479" s="626"/>
      <c r="M479" s="627"/>
      <c r="N479" s="609"/>
      <c r="O479" s="626"/>
      <c r="P479" s="627"/>
      <c r="Q479" s="609"/>
      <c r="R479" s="626"/>
      <c r="S479" s="627"/>
      <c r="T479" s="609"/>
      <c r="U479" s="626"/>
      <c r="V479" s="627"/>
      <c r="W479" s="609"/>
      <c r="X479" s="626"/>
      <c r="Y479" s="627"/>
      <c r="Z479" s="609"/>
      <c r="AA479" s="626"/>
      <c r="AB479" s="627"/>
      <c r="AC479" s="609"/>
      <c r="AD479" s="626"/>
      <c r="AE479" s="627"/>
      <c r="AF479" s="609"/>
      <c r="AG479" s="626"/>
      <c r="AH479" s="627"/>
      <c r="AI479" s="885"/>
      <c r="AJ479" s="626"/>
      <c r="AK479" s="627"/>
      <c r="AL479" s="885"/>
      <c r="AM479" s="626"/>
      <c r="AN479" s="627"/>
      <c r="AO479" s="885"/>
      <c r="AP479" s="35"/>
      <c r="AQ479" s="35"/>
      <c r="AR479" s="35"/>
      <c r="AS479" s="35"/>
      <c r="AT479" s="35"/>
      <c r="AU479" s="35"/>
      <c r="AV479" s="35"/>
      <c r="AW479" s="35"/>
      <c r="AX479" s="35"/>
      <c r="AY479" s="35"/>
      <c r="AZ479" s="35"/>
      <c r="BA479" s="35"/>
      <c r="BB479" s="35"/>
      <c r="BC479" s="35"/>
      <c r="BD479" s="35"/>
      <c r="BE479" s="35"/>
      <c r="BF479" s="35"/>
      <c r="BG479" s="35"/>
      <c r="BH479" s="35"/>
      <c r="BI479" s="35"/>
    </row>
    <row r="480" spans="1:61" ht="18" customHeight="1">
      <c r="A480" s="36" t="str">
        <f t="shared" si="7"/>
        <v>[...]</v>
      </c>
      <c r="B480" s="41" t="s">
        <v>55</v>
      </c>
      <c r="C480" s="626"/>
      <c r="D480" s="627"/>
      <c r="E480" s="609"/>
      <c r="F480" s="626"/>
      <c r="G480" s="627"/>
      <c r="H480" s="609"/>
      <c r="I480" s="626"/>
      <c r="J480" s="627"/>
      <c r="K480" s="609"/>
      <c r="L480" s="626"/>
      <c r="M480" s="627"/>
      <c r="N480" s="609"/>
      <c r="O480" s="626"/>
      <c r="P480" s="627"/>
      <c r="Q480" s="609"/>
      <c r="R480" s="626"/>
      <c r="S480" s="627"/>
      <c r="T480" s="609"/>
      <c r="U480" s="626"/>
      <c r="V480" s="627"/>
      <c r="W480" s="609"/>
      <c r="X480" s="626"/>
      <c r="Y480" s="627"/>
      <c r="Z480" s="609"/>
      <c r="AA480" s="626"/>
      <c r="AB480" s="627"/>
      <c r="AC480" s="609"/>
      <c r="AD480" s="626"/>
      <c r="AE480" s="627"/>
      <c r="AF480" s="609"/>
      <c r="AG480" s="626"/>
      <c r="AH480" s="627"/>
      <c r="AI480" s="885"/>
      <c r="AJ480" s="626"/>
      <c r="AK480" s="627"/>
      <c r="AL480" s="885"/>
      <c r="AM480" s="626"/>
      <c r="AN480" s="627"/>
      <c r="AO480" s="885"/>
      <c r="AP480" s="35"/>
      <c r="AQ480" s="35"/>
      <c r="AR480" s="35"/>
      <c r="AS480" s="35"/>
      <c r="AT480" s="35"/>
      <c r="AU480" s="35"/>
      <c r="AV480" s="35"/>
      <c r="AW480" s="35"/>
      <c r="AX480" s="35"/>
      <c r="AY480" s="35"/>
      <c r="AZ480" s="35"/>
      <c r="BA480" s="35"/>
      <c r="BB480" s="35"/>
      <c r="BC480" s="35"/>
      <c r="BD480" s="35"/>
      <c r="BE480" s="35"/>
      <c r="BF480" s="35"/>
      <c r="BG480" s="35"/>
      <c r="BH480" s="35"/>
      <c r="BI480" s="35"/>
    </row>
    <row r="481" spans="1:61" ht="18" customHeight="1">
      <c r="A481" s="36" t="str">
        <f t="shared" si="7"/>
        <v>[...]</v>
      </c>
      <c r="B481" s="41" t="s">
        <v>55</v>
      </c>
      <c r="C481" s="626"/>
      <c r="D481" s="627"/>
      <c r="E481" s="609"/>
      <c r="F481" s="626"/>
      <c r="G481" s="627"/>
      <c r="H481" s="609"/>
      <c r="I481" s="626"/>
      <c r="J481" s="627"/>
      <c r="K481" s="609"/>
      <c r="L481" s="626"/>
      <c r="M481" s="627"/>
      <c r="N481" s="609"/>
      <c r="O481" s="626"/>
      <c r="P481" s="627"/>
      <c r="Q481" s="609"/>
      <c r="R481" s="626"/>
      <c r="S481" s="627"/>
      <c r="T481" s="609"/>
      <c r="U481" s="626"/>
      <c r="V481" s="627"/>
      <c r="W481" s="609"/>
      <c r="X481" s="626"/>
      <c r="Y481" s="627"/>
      <c r="Z481" s="609"/>
      <c r="AA481" s="626"/>
      <c r="AB481" s="627"/>
      <c r="AC481" s="609"/>
      <c r="AD481" s="626"/>
      <c r="AE481" s="627"/>
      <c r="AF481" s="609"/>
      <c r="AG481" s="626"/>
      <c r="AH481" s="627"/>
      <c r="AI481" s="885"/>
      <c r="AJ481" s="626"/>
      <c r="AK481" s="627"/>
      <c r="AL481" s="885"/>
      <c r="AM481" s="626"/>
      <c r="AN481" s="627"/>
      <c r="AO481" s="885"/>
      <c r="AP481" s="35"/>
      <c r="AQ481" s="35"/>
      <c r="AR481" s="35"/>
      <c r="AS481" s="35"/>
      <c r="AT481" s="35"/>
      <c r="AU481" s="35"/>
      <c r="AV481" s="35"/>
      <c r="AW481" s="35"/>
      <c r="AX481" s="35"/>
      <c r="AY481" s="35"/>
      <c r="AZ481" s="35"/>
      <c r="BA481" s="35"/>
      <c r="BB481" s="35"/>
      <c r="BC481" s="35"/>
      <c r="BD481" s="35"/>
      <c r="BE481" s="35"/>
      <c r="BF481" s="35"/>
      <c r="BG481" s="35"/>
      <c r="BH481" s="35"/>
      <c r="BI481" s="35"/>
    </row>
    <row r="482" spans="1:61" ht="18" customHeight="1">
      <c r="A482" s="36" t="str">
        <f t="shared" si="7"/>
        <v>[...]</v>
      </c>
      <c r="B482" s="41" t="s">
        <v>55</v>
      </c>
      <c r="C482" s="626"/>
      <c r="D482" s="627"/>
      <c r="E482" s="609"/>
      <c r="F482" s="626"/>
      <c r="G482" s="627"/>
      <c r="H482" s="609"/>
      <c r="I482" s="626"/>
      <c r="J482" s="627"/>
      <c r="K482" s="609"/>
      <c r="L482" s="626"/>
      <c r="M482" s="627"/>
      <c r="N482" s="609"/>
      <c r="O482" s="626"/>
      <c r="P482" s="627"/>
      <c r="Q482" s="609"/>
      <c r="R482" s="626"/>
      <c r="S482" s="627"/>
      <c r="T482" s="609"/>
      <c r="U482" s="626"/>
      <c r="V482" s="627"/>
      <c r="W482" s="609"/>
      <c r="X482" s="626"/>
      <c r="Y482" s="627"/>
      <c r="Z482" s="609"/>
      <c r="AA482" s="626"/>
      <c r="AB482" s="627"/>
      <c r="AC482" s="609"/>
      <c r="AD482" s="626"/>
      <c r="AE482" s="627"/>
      <c r="AF482" s="609"/>
      <c r="AG482" s="626"/>
      <c r="AH482" s="627"/>
      <c r="AI482" s="885"/>
      <c r="AJ482" s="626"/>
      <c r="AK482" s="627"/>
      <c r="AL482" s="885"/>
      <c r="AM482" s="626"/>
      <c r="AN482" s="627"/>
      <c r="AO482" s="885"/>
      <c r="AP482" s="35"/>
      <c r="AQ482" s="35"/>
      <c r="AR482" s="35"/>
      <c r="AS482" s="35"/>
      <c r="AT482" s="35"/>
      <c r="AU482" s="35"/>
      <c r="AV482" s="35"/>
      <c r="AW482" s="35"/>
      <c r="AX482" s="35"/>
      <c r="AY482" s="35"/>
      <c r="AZ482" s="35"/>
      <c r="BA482" s="35"/>
      <c r="BB482" s="35"/>
      <c r="BC482" s="35"/>
      <c r="BD482" s="35"/>
      <c r="BE482" s="35"/>
      <c r="BF482" s="35"/>
      <c r="BG482" s="35"/>
      <c r="BH482" s="35"/>
      <c r="BI482" s="35"/>
    </row>
    <row r="483" spans="1:61" ht="18" customHeight="1">
      <c r="A483" s="36" t="str">
        <f t="shared" si="7"/>
        <v>Frais administration</v>
      </c>
      <c r="B483" s="52" t="s">
        <v>145</v>
      </c>
      <c r="C483" s="628"/>
      <c r="D483" s="627"/>
      <c r="E483" s="609"/>
      <c r="F483" s="628"/>
      <c r="G483" s="627"/>
      <c r="H483" s="609"/>
      <c r="I483" s="628"/>
      <c r="J483" s="627"/>
      <c r="K483" s="609"/>
      <c r="L483" s="628"/>
      <c r="M483" s="627"/>
      <c r="N483" s="609"/>
      <c r="O483" s="628"/>
      <c r="P483" s="627"/>
      <c r="Q483" s="609"/>
      <c r="R483" s="628"/>
      <c r="S483" s="627"/>
      <c r="T483" s="609"/>
      <c r="U483" s="628"/>
      <c r="V483" s="627"/>
      <c r="W483" s="609"/>
      <c r="X483" s="628"/>
      <c r="Y483" s="627"/>
      <c r="Z483" s="609"/>
      <c r="AA483" s="628"/>
      <c r="AB483" s="627"/>
      <c r="AC483" s="609"/>
      <c r="AD483" s="628"/>
      <c r="AE483" s="627"/>
      <c r="AF483" s="609"/>
      <c r="AG483" s="628"/>
      <c r="AH483" s="627"/>
      <c r="AI483" s="885"/>
      <c r="AJ483" s="628"/>
      <c r="AK483" s="627"/>
      <c r="AL483" s="885"/>
      <c r="AM483" s="628"/>
      <c r="AN483" s="627"/>
      <c r="AO483" s="885"/>
      <c r="AP483" s="35"/>
      <c r="AQ483" s="35"/>
      <c r="AR483" s="35"/>
      <c r="AS483" s="35"/>
      <c r="AT483" s="35"/>
      <c r="AU483" s="35"/>
      <c r="AV483" s="35"/>
      <c r="AW483" s="35"/>
      <c r="AX483" s="35"/>
      <c r="AY483" s="35"/>
      <c r="AZ483" s="35"/>
      <c r="BA483" s="35"/>
      <c r="BB483" s="35"/>
      <c r="BC483" s="35"/>
      <c r="BD483" s="35"/>
      <c r="BE483" s="35"/>
      <c r="BF483" s="35"/>
      <c r="BG483" s="35"/>
      <c r="BH483" s="35"/>
      <c r="BI483" s="35"/>
    </row>
    <row r="484" spans="1:61" ht="15.75" customHeight="1">
      <c r="A484" s="36" t="str">
        <f t="shared" si="7"/>
        <v>TOTAL AUTRES REVENUS</v>
      </c>
      <c r="B484" s="67" t="s">
        <v>213</v>
      </c>
      <c r="C484" s="832"/>
      <c r="D484" s="845"/>
      <c r="E484" s="834"/>
      <c r="F484" s="832"/>
      <c r="G484" s="845"/>
      <c r="H484" s="834"/>
      <c r="I484" s="832"/>
      <c r="J484" s="845"/>
      <c r="K484" s="834"/>
      <c r="L484" s="832"/>
      <c r="M484" s="845"/>
      <c r="N484" s="834"/>
      <c r="O484" s="832"/>
      <c r="P484" s="845"/>
      <c r="Q484" s="834"/>
      <c r="R484" s="832"/>
      <c r="S484" s="845"/>
      <c r="T484" s="834"/>
      <c r="U484" s="832"/>
      <c r="V484" s="845"/>
      <c r="W484" s="883"/>
      <c r="X484" s="832"/>
      <c r="Y484" s="845"/>
      <c r="Z484" s="883"/>
      <c r="AA484" s="832"/>
      <c r="AB484" s="845"/>
      <c r="AC484" s="883"/>
      <c r="AD484" s="832"/>
      <c r="AE484" s="845"/>
      <c r="AF484" s="883"/>
      <c r="AG484" s="832"/>
      <c r="AH484" s="845"/>
      <c r="AI484" s="834"/>
      <c r="AJ484" s="832"/>
      <c r="AK484" s="845"/>
      <c r="AL484" s="834"/>
      <c r="AM484" s="832"/>
      <c r="AN484" s="845"/>
      <c r="AO484" s="834"/>
      <c r="AP484" s="35"/>
      <c r="AQ484" s="35"/>
      <c r="AR484" s="35"/>
      <c r="AS484" s="35"/>
      <c r="AT484" s="35"/>
      <c r="AU484" s="35"/>
      <c r="AV484" s="35"/>
      <c r="AW484" s="35"/>
      <c r="AX484" s="35"/>
      <c r="AY484" s="35"/>
      <c r="AZ484" s="35"/>
      <c r="BA484" s="35"/>
      <c r="BB484" s="35"/>
      <c r="BC484" s="35"/>
      <c r="BD484" s="35"/>
      <c r="BE484" s="35"/>
      <c r="BF484" s="35"/>
      <c r="BG484" s="35"/>
      <c r="BH484" s="35"/>
      <c r="BI484" s="35"/>
    </row>
    <row r="485" spans="1:61" ht="15.75" customHeight="1" thickBot="1">
      <c r="A485" s="36">
        <f t="shared" si="7"/>
        <v>0</v>
      </c>
      <c r="B485" s="68"/>
      <c r="C485" s="889"/>
      <c r="D485" s="890"/>
      <c r="E485" s="891"/>
      <c r="F485" s="889"/>
      <c r="G485" s="890"/>
      <c r="H485" s="891"/>
      <c r="I485" s="889"/>
      <c r="J485" s="890"/>
      <c r="K485" s="891"/>
      <c r="L485" s="889"/>
      <c r="M485" s="890"/>
      <c r="N485" s="891"/>
      <c r="O485" s="889"/>
      <c r="P485" s="890"/>
      <c r="Q485" s="891"/>
      <c r="R485" s="889"/>
      <c r="S485" s="890"/>
      <c r="T485" s="891"/>
      <c r="U485" s="889"/>
      <c r="V485" s="890"/>
      <c r="W485" s="892"/>
      <c r="X485" s="889"/>
      <c r="Y485" s="890"/>
      <c r="Z485" s="892"/>
      <c r="AA485" s="889"/>
      <c r="AB485" s="890"/>
      <c r="AC485" s="892"/>
      <c r="AD485" s="889"/>
      <c r="AE485" s="890"/>
      <c r="AF485" s="892"/>
      <c r="AG485" s="889"/>
      <c r="AH485" s="890"/>
      <c r="AI485" s="891"/>
      <c r="AJ485" s="889"/>
      <c r="AK485" s="890"/>
      <c r="AL485" s="891"/>
      <c r="AM485" s="889"/>
      <c r="AN485" s="890"/>
      <c r="AO485" s="891"/>
      <c r="AP485" s="35"/>
      <c r="AQ485" s="35"/>
      <c r="AR485" s="35"/>
      <c r="AS485" s="35"/>
      <c r="AT485" s="35"/>
      <c r="AU485" s="35"/>
      <c r="AV485" s="35"/>
      <c r="AW485" s="35"/>
      <c r="AX485" s="35"/>
      <c r="AY485" s="35"/>
      <c r="AZ485" s="35"/>
      <c r="BA485" s="35"/>
      <c r="BB485" s="35"/>
      <c r="BC485" s="35"/>
      <c r="BD485" s="35"/>
      <c r="BE485" s="35"/>
      <c r="BF485" s="35"/>
      <c r="BG485" s="35"/>
      <c r="BH485" s="35"/>
      <c r="BI485" s="35"/>
    </row>
    <row r="486" spans="1:61" ht="15.75" customHeight="1" thickTop="1" thickBot="1">
      <c r="A486" s="36" t="str">
        <f t="shared" si="7"/>
        <v>BAIIA OPÉRATIONNEL</v>
      </c>
      <c r="B486" s="69" t="s">
        <v>214</v>
      </c>
      <c r="C486" s="632"/>
      <c r="D486" s="633"/>
      <c r="E486" s="634"/>
      <c r="F486" s="632"/>
      <c r="G486" s="633"/>
      <c r="H486" s="634"/>
      <c r="I486" s="632"/>
      <c r="J486" s="633"/>
      <c r="K486" s="634"/>
      <c r="L486" s="632"/>
      <c r="M486" s="633"/>
      <c r="N486" s="634"/>
      <c r="O486" s="632"/>
      <c r="P486" s="633"/>
      <c r="Q486" s="634"/>
      <c r="R486" s="632"/>
      <c r="S486" s="633"/>
      <c r="T486" s="634"/>
      <c r="U486" s="632"/>
      <c r="V486" s="633"/>
      <c r="W486" s="893"/>
      <c r="X486" s="632"/>
      <c r="Y486" s="633"/>
      <c r="Z486" s="893"/>
      <c r="AA486" s="632"/>
      <c r="AB486" s="633"/>
      <c r="AC486" s="893"/>
      <c r="AD486" s="632"/>
      <c r="AE486" s="633"/>
      <c r="AF486" s="893"/>
      <c r="AG486" s="632"/>
      <c r="AH486" s="633"/>
      <c r="AI486" s="634"/>
      <c r="AJ486" s="632"/>
      <c r="AK486" s="633"/>
      <c r="AL486" s="634"/>
      <c r="AM486" s="632"/>
      <c r="AN486" s="633"/>
      <c r="AO486" s="634"/>
      <c r="AP486" s="35"/>
      <c r="AQ486" s="35"/>
      <c r="AR486" s="35"/>
      <c r="AS486" s="35"/>
      <c r="AT486" s="35"/>
      <c r="AU486" s="35"/>
      <c r="AV486" s="35"/>
      <c r="AW486" s="35"/>
      <c r="AX486" s="35"/>
      <c r="AY486" s="35"/>
      <c r="AZ486" s="35"/>
      <c r="BA486" s="35"/>
      <c r="BB486" s="35"/>
      <c r="BC486" s="35"/>
      <c r="BD486" s="35"/>
      <c r="BE486" s="35"/>
      <c r="BF486" s="35"/>
      <c r="BG486" s="35"/>
      <c r="BH486" s="35"/>
      <c r="BI486" s="35"/>
    </row>
    <row r="487" spans="1:61" ht="15.75" customHeight="1" thickTop="1">
      <c r="A487" s="36"/>
      <c r="B487" s="58"/>
      <c r="C487" s="514"/>
      <c r="D487" s="514"/>
      <c r="E487" s="635">
        <v>2211033.1199999936</v>
      </c>
      <c r="F487" s="514"/>
      <c r="G487" s="514"/>
      <c r="H487" s="635"/>
      <c r="I487" s="514"/>
      <c r="J487" s="514"/>
      <c r="K487" s="635"/>
      <c r="L487" s="514"/>
      <c r="M487" s="514"/>
      <c r="N487" s="635"/>
      <c r="O487" s="514"/>
      <c r="P487" s="514"/>
      <c r="Q487" s="635"/>
      <c r="R487" s="514"/>
      <c r="S487" s="514"/>
      <c r="T487" s="635"/>
      <c r="U487" s="514"/>
      <c r="V487" s="514"/>
      <c r="W487" s="635"/>
      <c r="X487" s="514"/>
      <c r="Y487" s="514"/>
      <c r="Z487" s="635"/>
      <c r="AA487" s="514"/>
      <c r="AB487" s="514"/>
      <c r="AC487" s="635"/>
      <c r="AD487" s="514"/>
      <c r="AE487" s="514"/>
      <c r="AF487" s="635"/>
      <c r="AG487" s="514"/>
      <c r="AH487" s="514"/>
      <c r="AI487" s="635"/>
      <c r="AJ487" s="514"/>
      <c r="AK487" s="514"/>
      <c r="AL487" s="635"/>
      <c r="AM487" s="514"/>
      <c r="AN487" s="514"/>
      <c r="AO487" s="635"/>
      <c r="AP487" s="35"/>
      <c r="AQ487" s="35"/>
      <c r="AR487" s="35"/>
      <c r="AS487" s="35"/>
      <c r="AT487" s="35"/>
      <c r="AU487" s="35"/>
      <c r="AV487" s="35"/>
      <c r="AW487" s="35"/>
      <c r="AX487" s="35"/>
      <c r="AY487" s="35"/>
      <c r="AZ487" s="35"/>
      <c r="BA487" s="35"/>
      <c r="BB487" s="35"/>
      <c r="BC487" s="35"/>
      <c r="BD487" s="35"/>
      <c r="BE487" s="35"/>
      <c r="BF487" s="35"/>
      <c r="BG487" s="35"/>
      <c r="BH487" s="35"/>
      <c r="BI487" s="35"/>
    </row>
    <row r="488" spans="1:61" ht="15.75" customHeight="1">
      <c r="A488" s="36"/>
      <c r="B488" s="58" t="s">
        <v>1097</v>
      </c>
      <c r="C488" s="547" t="s">
        <v>216</v>
      </c>
      <c r="D488" s="547"/>
      <c r="E488" s="547"/>
      <c r="F488" s="547"/>
      <c r="G488" s="547"/>
      <c r="H488" s="547"/>
      <c r="I488" s="547"/>
      <c r="J488" s="547"/>
      <c r="K488" s="547"/>
      <c r="L488" s="547"/>
      <c r="M488" s="547"/>
      <c r="N488" s="547"/>
      <c r="O488" s="547"/>
      <c r="P488" s="547"/>
      <c r="Q488" s="547"/>
      <c r="R488" s="547"/>
      <c r="S488" s="547"/>
      <c r="T488" s="547"/>
      <c r="U488" s="547"/>
      <c r="V488" s="547"/>
      <c r="W488" s="547"/>
      <c r="X488" s="547"/>
      <c r="Y488" s="547"/>
      <c r="Z488" s="547"/>
      <c r="AA488" s="547"/>
      <c r="AB488" s="547"/>
      <c r="AC488" s="547"/>
      <c r="AD488" s="547"/>
      <c r="AE488" s="547"/>
      <c r="AF488" s="547"/>
      <c r="AG488" s="547"/>
      <c r="AH488" s="547"/>
      <c r="AI488" s="547"/>
      <c r="AJ488" s="547"/>
      <c r="AK488" s="547"/>
      <c r="AL488" s="547"/>
      <c r="AM488" s="547"/>
      <c r="AN488" s="547"/>
      <c r="AO488" s="547"/>
      <c r="AP488" s="35"/>
      <c r="AQ488" s="35"/>
      <c r="AR488" s="35"/>
      <c r="AS488" s="35"/>
      <c r="AT488" s="35"/>
      <c r="AU488" s="35"/>
      <c r="AV488" s="35"/>
      <c r="AW488" s="35"/>
      <c r="AX488" s="35"/>
      <c r="AY488" s="35"/>
      <c r="AZ488" s="35"/>
      <c r="BA488" s="35"/>
      <c r="BB488" s="35"/>
      <c r="BC488" s="35"/>
      <c r="BD488" s="35"/>
      <c r="BE488" s="35"/>
      <c r="BF488" s="35"/>
      <c r="BG488" s="35"/>
      <c r="BH488" s="35"/>
      <c r="BI488" s="35"/>
    </row>
    <row r="489" spans="1:61" ht="15.75" customHeight="1">
      <c r="A489" s="36"/>
      <c r="B489" s="58"/>
      <c r="C489" s="514"/>
      <c r="D489" s="514"/>
      <c r="E489" s="635"/>
      <c r="F489" s="514"/>
      <c r="G489" s="514"/>
      <c r="H489" s="635"/>
      <c r="I489" s="514"/>
      <c r="J489" s="514"/>
      <c r="K489" s="635"/>
      <c r="L489" s="514"/>
      <c r="M489" s="514"/>
      <c r="N489" s="635"/>
      <c r="O489" s="514"/>
      <c r="P489" s="514"/>
      <c r="Q489" s="635"/>
      <c r="R489" s="514"/>
      <c r="S489" s="514"/>
      <c r="T489" s="635"/>
      <c r="U489" s="514"/>
      <c r="V489" s="514"/>
      <c r="W489" s="635"/>
      <c r="X489" s="514"/>
      <c r="Y489" s="514"/>
      <c r="Z489" s="635"/>
      <c r="AA489" s="514"/>
      <c r="AB489" s="514"/>
      <c r="AC489" s="635"/>
      <c r="AD489" s="514"/>
      <c r="AE489" s="514"/>
      <c r="AF489" s="635"/>
      <c r="AG489" s="514"/>
      <c r="AH489" s="514"/>
      <c r="AI489" s="635"/>
      <c r="AJ489" s="514"/>
      <c r="AK489" s="514"/>
      <c r="AL489" s="635"/>
      <c r="AM489" s="514"/>
      <c r="AN489" s="514"/>
      <c r="AO489" s="635"/>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thickBot="1">
      <c r="A490" s="36"/>
      <c r="B490" s="58"/>
      <c r="C490" s="514"/>
      <c r="D490" s="514"/>
      <c r="E490" s="635"/>
      <c r="F490" s="514"/>
      <c r="G490" s="514"/>
      <c r="H490" s="635"/>
      <c r="I490" s="514"/>
      <c r="J490" s="514"/>
      <c r="K490" s="635"/>
      <c r="L490" s="514"/>
      <c r="M490" s="514"/>
      <c r="N490" s="635"/>
      <c r="O490" s="514"/>
      <c r="P490" s="514"/>
      <c r="Q490" s="635"/>
      <c r="R490" s="514"/>
      <c r="S490" s="514"/>
      <c r="T490" s="635"/>
      <c r="U490" s="514"/>
      <c r="V490" s="514"/>
      <c r="W490" s="635"/>
      <c r="X490" s="514"/>
      <c r="Y490" s="514"/>
      <c r="Z490" s="635"/>
      <c r="AA490" s="514"/>
      <c r="AB490" s="514"/>
      <c r="AC490" s="635"/>
      <c r="AD490" s="514"/>
      <c r="AE490" s="514"/>
      <c r="AF490" s="635"/>
      <c r="AG490" s="514"/>
      <c r="AH490" s="514"/>
      <c r="AI490" s="635"/>
      <c r="AJ490" s="514"/>
      <c r="AK490" s="514"/>
      <c r="AL490" s="635"/>
      <c r="AM490" s="514"/>
      <c r="AN490" s="514"/>
      <c r="AO490" s="6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thickTop="1" thickBot="1">
      <c r="A491" s="36"/>
      <c r="B491" s="58" t="s">
        <v>1087</v>
      </c>
      <c r="C491" s="639"/>
      <c r="D491" s="637"/>
      <c r="E491" s="640"/>
      <c r="F491" s="639"/>
      <c r="G491" s="637"/>
      <c r="H491" s="640"/>
      <c r="I491" s="639"/>
      <c r="J491" s="637"/>
      <c r="K491" s="640"/>
      <c r="L491" s="639"/>
      <c r="M491" s="637"/>
      <c r="N491" s="640"/>
      <c r="O491" s="639"/>
      <c r="P491" s="637"/>
      <c r="Q491" s="640"/>
      <c r="R491" s="639"/>
      <c r="S491" s="637"/>
      <c r="T491" s="640"/>
      <c r="U491" s="639"/>
      <c r="V491" s="637"/>
      <c r="W491" s="894"/>
      <c r="X491" s="639"/>
      <c r="Y491" s="637"/>
      <c r="Z491" s="894"/>
      <c r="AA491" s="639"/>
      <c r="AB491" s="637"/>
      <c r="AC491" s="894"/>
      <c r="AD491" s="639"/>
      <c r="AE491" s="637"/>
      <c r="AF491" s="894"/>
      <c r="AG491" s="639"/>
      <c r="AH491" s="637"/>
      <c r="AI491" s="640"/>
      <c r="AJ491" s="639"/>
      <c r="AK491" s="637"/>
      <c r="AL491" s="640"/>
      <c r="AM491" s="639"/>
      <c r="AN491" s="637"/>
      <c r="AO491" s="640"/>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thickTop="1">
      <c r="A492" s="36"/>
      <c r="B492" s="70" t="s">
        <v>214</v>
      </c>
      <c r="C492" s="639"/>
      <c r="D492" s="637"/>
      <c r="E492" s="640"/>
      <c r="F492" s="639"/>
      <c r="G492" s="637"/>
      <c r="H492" s="640"/>
      <c r="I492" s="639"/>
      <c r="J492" s="637"/>
      <c r="K492" s="640"/>
      <c r="L492" s="639"/>
      <c r="M492" s="637"/>
      <c r="N492" s="640"/>
      <c r="O492" s="639"/>
      <c r="P492" s="637"/>
      <c r="Q492" s="640"/>
      <c r="R492" s="639"/>
      <c r="S492" s="637"/>
      <c r="T492" s="640"/>
      <c r="U492" s="639"/>
      <c r="V492" s="637"/>
      <c r="W492" s="894"/>
      <c r="X492" s="639"/>
      <c r="Y492" s="637"/>
      <c r="Z492" s="894"/>
      <c r="AA492" s="639"/>
      <c r="AB492" s="637"/>
      <c r="AC492" s="894"/>
      <c r="AD492" s="639"/>
      <c r="AE492" s="637"/>
      <c r="AF492" s="894"/>
      <c r="AG492" s="639"/>
      <c r="AH492" s="637"/>
      <c r="AI492" s="640"/>
      <c r="AJ492" s="639"/>
      <c r="AK492" s="637"/>
      <c r="AL492" s="640"/>
      <c r="AM492" s="639"/>
      <c r="AN492" s="637"/>
      <c r="AO492" s="640"/>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36"/>
      <c r="B493" s="71"/>
      <c r="C493" s="642"/>
      <c r="D493" s="641"/>
      <c r="E493" s="643"/>
      <c r="F493" s="642"/>
      <c r="G493" s="641"/>
      <c r="H493" s="643"/>
      <c r="I493" s="642"/>
      <c r="J493" s="641"/>
      <c r="K493" s="643"/>
      <c r="L493" s="642"/>
      <c r="M493" s="641"/>
      <c r="N493" s="643"/>
      <c r="O493" s="642"/>
      <c r="P493" s="641"/>
      <c r="Q493" s="643"/>
      <c r="R493" s="642"/>
      <c r="S493" s="641"/>
      <c r="T493" s="643"/>
      <c r="U493" s="642"/>
      <c r="V493" s="641"/>
      <c r="W493" s="643"/>
      <c r="X493" s="642"/>
      <c r="Y493" s="641"/>
      <c r="Z493" s="643"/>
      <c r="AA493" s="642"/>
      <c r="AB493" s="641"/>
      <c r="AC493" s="643"/>
      <c r="AD493" s="642"/>
      <c r="AE493" s="641"/>
      <c r="AF493" s="643"/>
      <c r="AG493" s="642"/>
      <c r="AH493" s="641"/>
      <c r="AI493" s="643"/>
      <c r="AJ493" s="642"/>
      <c r="AK493" s="641"/>
      <c r="AL493" s="643"/>
      <c r="AM493" s="642"/>
      <c r="AN493" s="641"/>
      <c r="AO493" s="643"/>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15.75" customHeight="1">
      <c r="A494" s="36" t="str">
        <f t="shared" ref="A494:A500" si="8">B494</f>
        <v>Amortissement</v>
      </c>
      <c r="B494" s="72" t="s">
        <v>217</v>
      </c>
      <c r="C494" s="612"/>
      <c r="D494" s="611"/>
      <c r="E494" s="616"/>
      <c r="F494" s="612"/>
      <c r="G494" s="611"/>
      <c r="H494" s="616"/>
      <c r="I494" s="612"/>
      <c r="J494" s="611"/>
      <c r="K494" s="616"/>
      <c r="L494" s="612"/>
      <c r="M494" s="611"/>
      <c r="N494" s="616"/>
      <c r="O494" s="612"/>
      <c r="P494" s="611"/>
      <c r="Q494" s="616"/>
      <c r="R494" s="612"/>
      <c r="S494" s="611"/>
      <c r="T494" s="616"/>
      <c r="U494" s="612"/>
      <c r="V494" s="611"/>
      <c r="W494" s="616"/>
      <c r="X494" s="612"/>
      <c r="Y494" s="611"/>
      <c r="Z494" s="616"/>
      <c r="AA494" s="612"/>
      <c r="AB494" s="611"/>
      <c r="AC494" s="616"/>
      <c r="AD494" s="612"/>
      <c r="AE494" s="611"/>
      <c r="AF494" s="616"/>
      <c r="AG494" s="612"/>
      <c r="AH494" s="611"/>
      <c r="AI494" s="616"/>
      <c r="AJ494" s="612"/>
      <c r="AK494" s="611"/>
      <c r="AL494" s="616"/>
      <c r="AM494" s="612"/>
      <c r="AN494" s="611"/>
      <c r="AO494" s="884"/>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36" t="str">
        <f t="shared" si="8"/>
        <v>Intérêts sur marge</v>
      </c>
      <c r="B495" s="72" t="s">
        <v>218</v>
      </c>
      <c r="C495" s="645"/>
      <c r="D495" s="514"/>
      <c r="E495" s="616"/>
      <c r="F495" s="645"/>
      <c r="G495" s="514"/>
      <c r="H495" s="616"/>
      <c r="I495" s="645"/>
      <c r="J495" s="514"/>
      <c r="K495" s="616"/>
      <c r="L495" s="645"/>
      <c r="M495" s="514"/>
      <c r="N495" s="616"/>
      <c r="O495" s="645"/>
      <c r="P495" s="514"/>
      <c r="Q495" s="616"/>
      <c r="R495" s="645"/>
      <c r="S495" s="514"/>
      <c r="T495" s="616"/>
      <c r="U495" s="645"/>
      <c r="V495" s="514"/>
      <c r="W495" s="616"/>
      <c r="X495" s="645"/>
      <c r="Y495" s="514"/>
      <c r="Z495" s="616"/>
      <c r="AA495" s="645"/>
      <c r="AB495" s="514"/>
      <c r="AC495" s="616"/>
      <c r="AD495" s="645"/>
      <c r="AE495" s="514"/>
      <c r="AF495" s="616"/>
      <c r="AG495" s="645"/>
      <c r="AH495" s="514"/>
      <c r="AI495" s="616"/>
      <c r="AJ495" s="645"/>
      <c r="AK495" s="514"/>
      <c r="AL495" s="616"/>
      <c r="AM495" s="645"/>
      <c r="AN495" s="514"/>
      <c r="AO495" s="884"/>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36" t="str">
        <f t="shared" si="8"/>
        <v>Intérêts sur prêt</v>
      </c>
      <c r="B496" s="72" t="s">
        <v>219</v>
      </c>
      <c r="C496" s="646"/>
      <c r="D496" s="514"/>
      <c r="E496" s="616"/>
      <c r="F496" s="646"/>
      <c r="G496" s="514"/>
      <c r="H496" s="616"/>
      <c r="I496" s="646"/>
      <c r="J496" s="514"/>
      <c r="K496" s="616"/>
      <c r="L496" s="646"/>
      <c r="M496" s="514"/>
      <c r="N496" s="616"/>
      <c r="O496" s="646"/>
      <c r="P496" s="514"/>
      <c r="Q496" s="616"/>
      <c r="R496" s="646"/>
      <c r="S496" s="514"/>
      <c r="T496" s="616"/>
      <c r="U496" s="646"/>
      <c r="V496" s="514"/>
      <c r="W496" s="616"/>
      <c r="X496" s="646"/>
      <c r="Y496" s="514"/>
      <c r="Z496" s="616"/>
      <c r="AA496" s="646"/>
      <c r="AB496" s="514"/>
      <c r="AC496" s="616"/>
      <c r="AD496" s="646"/>
      <c r="AE496" s="514"/>
      <c r="AF496" s="616"/>
      <c r="AG496" s="646"/>
      <c r="AH496" s="514"/>
      <c r="AI496" s="616"/>
      <c r="AJ496" s="646"/>
      <c r="AK496" s="514"/>
      <c r="AL496" s="616"/>
      <c r="AM496" s="646"/>
      <c r="AN496" s="514"/>
      <c r="AO496" s="884"/>
      <c r="AP496" s="35"/>
      <c r="AQ496" s="35"/>
      <c r="AR496" s="35"/>
      <c r="AS496" s="35"/>
      <c r="AT496" s="35"/>
      <c r="AU496" s="35"/>
      <c r="AV496" s="35"/>
      <c r="AW496" s="35"/>
      <c r="AX496" s="35"/>
      <c r="AY496" s="35"/>
      <c r="AZ496" s="35"/>
      <c r="BA496" s="35"/>
      <c r="BB496" s="35"/>
      <c r="BC496" s="35"/>
      <c r="BD496" s="35"/>
      <c r="BE496" s="35"/>
      <c r="BF496" s="35"/>
      <c r="BG496" s="35"/>
      <c r="BH496" s="35"/>
      <c r="BI496" s="35"/>
    </row>
    <row r="497" spans="1:61" ht="15.75" customHeight="1">
      <c r="A497" s="36" t="str">
        <f t="shared" si="8"/>
        <v>Intérêts sur avance</v>
      </c>
      <c r="B497" s="72" t="s">
        <v>220</v>
      </c>
      <c r="C497" s="647"/>
      <c r="D497" s="555"/>
      <c r="E497" s="616"/>
      <c r="F497" s="647"/>
      <c r="G497" s="555"/>
      <c r="H497" s="616"/>
      <c r="I497" s="647"/>
      <c r="J497" s="555"/>
      <c r="K497" s="616"/>
      <c r="L497" s="647"/>
      <c r="M497" s="555"/>
      <c r="N497" s="616"/>
      <c r="O497" s="647"/>
      <c r="P497" s="555"/>
      <c r="Q497" s="616"/>
      <c r="R497" s="647"/>
      <c r="S497" s="555"/>
      <c r="T497" s="616"/>
      <c r="U497" s="647"/>
      <c r="V497" s="555"/>
      <c r="W497" s="616"/>
      <c r="X497" s="647"/>
      <c r="Y497" s="555"/>
      <c r="Z497" s="616"/>
      <c r="AA497" s="647"/>
      <c r="AB497" s="555"/>
      <c r="AC497" s="616"/>
      <c r="AD497" s="647"/>
      <c r="AE497" s="555"/>
      <c r="AF497" s="616"/>
      <c r="AG497" s="647"/>
      <c r="AH497" s="555"/>
      <c r="AI497" s="616"/>
      <c r="AJ497" s="647"/>
      <c r="AK497" s="555"/>
      <c r="AL497" s="616"/>
      <c r="AM497" s="647"/>
      <c r="AN497" s="555"/>
      <c r="AO497" s="884"/>
      <c r="AP497" s="35"/>
      <c r="AQ497" s="35"/>
      <c r="AR497" s="35"/>
      <c r="AS497" s="35"/>
      <c r="AT497" s="35"/>
      <c r="AU497" s="35"/>
      <c r="AV497" s="35"/>
      <c r="AW497" s="35"/>
      <c r="AX497" s="35"/>
      <c r="AY497" s="35"/>
      <c r="AZ497" s="35"/>
      <c r="BA497" s="35"/>
      <c r="BB497" s="35"/>
      <c r="BC497" s="35"/>
      <c r="BD497" s="35"/>
      <c r="BE497" s="35"/>
      <c r="BF497" s="35"/>
      <c r="BG497" s="35"/>
      <c r="BH497" s="35"/>
      <c r="BI497" s="35"/>
    </row>
    <row r="498" spans="1:61" ht="15.75" customHeight="1">
      <c r="A498" s="36" t="str">
        <f t="shared" si="8"/>
        <v>Intérêts sur hypothèque</v>
      </c>
      <c r="B498" s="73" t="s">
        <v>1096</v>
      </c>
      <c r="C498" s="647"/>
      <c r="D498" s="555"/>
      <c r="E498" s="616"/>
      <c r="F498" s="647"/>
      <c r="G498" s="555"/>
      <c r="H498" s="616"/>
      <c r="I498" s="647"/>
      <c r="J498" s="555"/>
      <c r="K498" s="616"/>
      <c r="L498" s="647"/>
      <c r="M498" s="555"/>
      <c r="N498" s="616"/>
      <c r="O498" s="647"/>
      <c r="P498" s="555"/>
      <c r="Q498" s="616"/>
      <c r="R498" s="647"/>
      <c r="S498" s="555"/>
      <c r="T498" s="616"/>
      <c r="U498" s="647"/>
      <c r="V498" s="555"/>
      <c r="W498" s="616"/>
      <c r="X498" s="647"/>
      <c r="Y498" s="555"/>
      <c r="Z498" s="616"/>
      <c r="AA498" s="647"/>
      <c r="AB498" s="555"/>
      <c r="AC498" s="616"/>
      <c r="AD498" s="647"/>
      <c r="AE498" s="555"/>
      <c r="AF498" s="616"/>
      <c r="AG498" s="647"/>
      <c r="AH498" s="555"/>
      <c r="AI498" s="616"/>
      <c r="AJ498" s="647"/>
      <c r="AK498" s="555"/>
      <c r="AL498" s="616"/>
      <c r="AM498" s="647"/>
      <c r="AN498" s="555"/>
      <c r="AO498" s="616"/>
      <c r="AP498" s="35"/>
      <c r="AQ498" s="35"/>
      <c r="AR498" s="35"/>
      <c r="AS498" s="35"/>
      <c r="AT498" s="35"/>
      <c r="AU498" s="35"/>
      <c r="AV498" s="35"/>
      <c r="AW498" s="35"/>
      <c r="AX498" s="35"/>
      <c r="AY498" s="35"/>
      <c r="AZ498" s="35"/>
      <c r="BA498" s="35"/>
      <c r="BB498" s="35"/>
      <c r="BC498" s="35"/>
      <c r="BD498" s="35"/>
      <c r="BE498" s="35"/>
      <c r="BF498" s="35"/>
      <c r="BG498" s="35"/>
      <c r="BH498" s="35"/>
      <c r="BI498" s="35"/>
    </row>
    <row r="499" spans="1:61" ht="15.75" customHeight="1">
      <c r="A499" s="36" t="str">
        <f t="shared" si="8"/>
        <v>Revenus d'intérêts Floor plan</v>
      </c>
      <c r="B499" s="73" t="s">
        <v>1098</v>
      </c>
      <c r="C499" s="647"/>
      <c r="D499" s="555"/>
      <c r="E499" s="616"/>
      <c r="F499" s="647"/>
      <c r="G499" s="555"/>
      <c r="H499" s="609"/>
      <c r="I499" s="647"/>
      <c r="J499" s="555"/>
      <c r="K499" s="609"/>
      <c r="L499" s="647"/>
      <c r="M499" s="555"/>
      <c r="N499" s="609"/>
      <c r="O499" s="647"/>
      <c r="P499" s="555"/>
      <c r="Q499" s="609"/>
      <c r="R499" s="647"/>
      <c r="S499" s="555"/>
      <c r="T499" s="609"/>
      <c r="U499" s="647"/>
      <c r="V499" s="555"/>
      <c r="W499" s="609"/>
      <c r="X499" s="647"/>
      <c r="Y499" s="555"/>
      <c r="Z499" s="609"/>
      <c r="AA499" s="647"/>
      <c r="AB499" s="555"/>
      <c r="AC499" s="609"/>
      <c r="AD499" s="647"/>
      <c r="AE499" s="555"/>
      <c r="AF499" s="609"/>
      <c r="AG499" s="647"/>
      <c r="AH499" s="555"/>
      <c r="AI499" s="609"/>
      <c r="AJ499" s="647"/>
      <c r="AK499" s="555"/>
      <c r="AL499" s="609"/>
      <c r="AM499" s="647"/>
      <c r="AN499" s="555"/>
      <c r="AO499" s="609"/>
      <c r="AP499" s="35"/>
      <c r="AQ499" s="35"/>
      <c r="AR499" s="35"/>
      <c r="AS499" s="35"/>
      <c r="AT499" s="35"/>
      <c r="AU499" s="35"/>
      <c r="AV499" s="35"/>
      <c r="AW499" s="35"/>
      <c r="AX499" s="35"/>
      <c r="AY499" s="35"/>
      <c r="AZ499" s="35"/>
      <c r="BA499" s="35"/>
      <c r="BB499" s="35"/>
      <c r="BC499" s="35"/>
      <c r="BD499" s="35"/>
      <c r="BE499" s="35"/>
      <c r="BF499" s="35"/>
      <c r="BG499" s="35"/>
      <c r="BH499" s="35"/>
      <c r="BI499" s="35"/>
    </row>
    <row r="500" spans="1:61" ht="15.75" customHeight="1" thickBot="1">
      <c r="A500" s="36" t="str">
        <f t="shared" si="8"/>
        <v>[...]</v>
      </c>
      <c r="B500" s="74" t="s">
        <v>55</v>
      </c>
      <c r="C500" s="647"/>
      <c r="D500" s="555"/>
      <c r="E500" s="609"/>
      <c r="F500" s="647"/>
      <c r="G500" s="555"/>
      <c r="H500" s="609"/>
      <c r="I500" s="647"/>
      <c r="J500" s="555"/>
      <c r="K500" s="609"/>
      <c r="L500" s="647"/>
      <c r="M500" s="555"/>
      <c r="N500" s="609"/>
      <c r="O500" s="647"/>
      <c r="P500" s="555"/>
      <c r="Q500" s="609"/>
      <c r="R500" s="647"/>
      <c r="S500" s="555"/>
      <c r="T500" s="609"/>
      <c r="U500" s="647"/>
      <c r="V500" s="555"/>
      <c r="W500" s="609"/>
      <c r="X500" s="647"/>
      <c r="Y500" s="555"/>
      <c r="Z500" s="609"/>
      <c r="AA500" s="647"/>
      <c r="AB500" s="555"/>
      <c r="AC500" s="609"/>
      <c r="AD500" s="647"/>
      <c r="AE500" s="555"/>
      <c r="AF500" s="609"/>
      <c r="AG500" s="647"/>
      <c r="AH500" s="555"/>
      <c r="AI500" s="609"/>
      <c r="AJ500" s="647"/>
      <c r="AK500" s="555"/>
      <c r="AL500" s="609"/>
      <c r="AM500" s="647"/>
      <c r="AN500" s="555"/>
      <c r="AO500" s="609"/>
      <c r="AP500" s="35"/>
      <c r="AQ500" s="35"/>
      <c r="AR500" s="35"/>
      <c r="AS500" s="35"/>
      <c r="AT500" s="35"/>
      <c r="AU500" s="35"/>
      <c r="AV500" s="35"/>
      <c r="AW500" s="35"/>
      <c r="AX500" s="35"/>
      <c r="AY500" s="35"/>
      <c r="AZ500" s="35"/>
      <c r="BA500" s="35"/>
      <c r="BB500" s="35"/>
      <c r="BC500" s="35"/>
      <c r="BD500" s="35"/>
      <c r="BE500" s="35"/>
      <c r="BF500" s="35"/>
      <c r="BG500" s="35"/>
      <c r="BH500" s="35"/>
      <c r="BI500" s="35"/>
    </row>
    <row r="501" spans="1:61" ht="15.75" customHeight="1" thickTop="1" thickBot="1">
      <c r="A501" s="30"/>
      <c r="B501" s="75" t="s">
        <v>221</v>
      </c>
      <c r="C501" s="651"/>
      <c r="D501" s="649"/>
      <c r="E501" s="652"/>
      <c r="F501" s="651"/>
      <c r="G501" s="649"/>
      <c r="H501" s="652"/>
      <c r="I501" s="651"/>
      <c r="J501" s="649"/>
      <c r="K501" s="652"/>
      <c r="L501" s="651"/>
      <c r="M501" s="649"/>
      <c r="N501" s="652"/>
      <c r="O501" s="651"/>
      <c r="P501" s="649"/>
      <c r="Q501" s="652"/>
      <c r="R501" s="651"/>
      <c r="S501" s="649"/>
      <c r="T501" s="652"/>
      <c r="U501" s="651"/>
      <c r="V501" s="649"/>
      <c r="W501" s="895"/>
      <c r="X501" s="651"/>
      <c r="Y501" s="649"/>
      <c r="Z501" s="895"/>
      <c r="AA501" s="651"/>
      <c r="AB501" s="649"/>
      <c r="AC501" s="895"/>
      <c r="AD501" s="651"/>
      <c r="AE501" s="649"/>
      <c r="AF501" s="895"/>
      <c r="AG501" s="651"/>
      <c r="AH501" s="649"/>
      <c r="AI501" s="652"/>
      <c r="AJ501" s="651"/>
      <c r="AK501" s="649"/>
      <c r="AL501" s="652"/>
      <c r="AM501" s="651"/>
      <c r="AN501" s="649"/>
      <c r="AO501" s="652"/>
      <c r="AP501" s="35"/>
      <c r="AQ501" s="35"/>
      <c r="AR501" s="35"/>
      <c r="AS501" s="35"/>
      <c r="AT501" s="35"/>
      <c r="AU501" s="35"/>
      <c r="AV501" s="35"/>
      <c r="AW501" s="35"/>
      <c r="AX501" s="35"/>
      <c r="AY501" s="35"/>
      <c r="AZ501" s="35"/>
      <c r="BA501" s="35"/>
      <c r="BB501" s="35"/>
      <c r="BC501" s="35"/>
      <c r="BD501" s="35"/>
      <c r="BE501" s="35"/>
      <c r="BF501" s="35"/>
      <c r="BG501" s="35"/>
      <c r="BH501" s="35"/>
      <c r="BI501" s="35"/>
    </row>
    <row r="502" spans="1:61" ht="15.75" customHeight="1" thickTop="1">
      <c r="A502" s="30"/>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5"/>
      <c r="AB502" s="35"/>
      <c r="AC502" s="35"/>
      <c r="AD502" s="35"/>
      <c r="AE502" s="35"/>
      <c r="AF502" s="35"/>
      <c r="AG502" s="35"/>
      <c r="AH502" s="35"/>
      <c r="AI502" s="35"/>
      <c r="AJ502" s="35"/>
      <c r="AK502" s="35"/>
      <c r="AL502" s="35"/>
      <c r="AM502" s="35"/>
      <c r="AN502" s="35"/>
      <c r="AO502" s="35"/>
      <c r="AP502" s="35"/>
      <c r="AQ502" s="35"/>
      <c r="AR502" s="35"/>
      <c r="AS502" s="35"/>
      <c r="AT502" s="35"/>
      <c r="AU502" s="35"/>
      <c r="AV502" s="35"/>
      <c r="AW502" s="35"/>
      <c r="AX502" s="35"/>
      <c r="AY502" s="35"/>
      <c r="AZ502" s="35"/>
      <c r="BA502" s="35"/>
      <c r="BB502" s="35"/>
      <c r="BC502" s="35"/>
      <c r="BD502" s="35"/>
      <c r="BE502" s="35"/>
      <c r="BF502" s="35"/>
      <c r="BG502" s="35"/>
      <c r="BH502" s="35"/>
      <c r="BI502" s="35"/>
    </row>
    <row r="503" spans="1:61" ht="15.75" customHeight="1">
      <c r="A503" s="30"/>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c r="AA503" s="35"/>
      <c r="AB503" s="35"/>
      <c r="AC503" s="35"/>
      <c r="AD503" s="35"/>
      <c r="AE503" s="35"/>
      <c r="AF503" s="35"/>
      <c r="AG503" s="35"/>
      <c r="AH503" s="35"/>
      <c r="AI503" s="35"/>
      <c r="AJ503" s="35"/>
      <c r="AK503" s="35"/>
      <c r="AL503" s="35"/>
      <c r="AM503" s="35"/>
      <c r="AN503" s="35"/>
      <c r="AO503" s="35"/>
      <c r="AP503" s="35"/>
      <c r="AQ503" s="35"/>
      <c r="AR503" s="35"/>
      <c r="AS503" s="35"/>
      <c r="AT503" s="35"/>
      <c r="AU503" s="35"/>
      <c r="AV503" s="35"/>
      <c r="AW503" s="35"/>
      <c r="AX503" s="35"/>
      <c r="AY503" s="35"/>
      <c r="AZ503" s="35"/>
      <c r="BA503" s="35"/>
      <c r="BB503" s="35"/>
      <c r="BC503" s="35"/>
      <c r="BD503" s="35"/>
      <c r="BE503" s="35"/>
      <c r="BF503" s="35"/>
      <c r="BG503" s="35"/>
      <c r="BH503" s="35"/>
      <c r="BI503" s="35"/>
    </row>
    <row r="504" spans="1:61" ht="15.75" customHeight="1">
      <c r="A504" s="30"/>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5"/>
      <c r="AB504" s="35"/>
      <c r="AC504" s="35"/>
      <c r="AD504" s="35"/>
      <c r="AE504" s="35"/>
      <c r="AF504" s="35"/>
      <c r="AG504" s="35"/>
      <c r="AH504" s="35"/>
      <c r="AI504" s="35"/>
      <c r="AJ504" s="35"/>
      <c r="AK504" s="35"/>
      <c r="AL504" s="35"/>
      <c r="AM504" s="35"/>
      <c r="AN504" s="35"/>
      <c r="AO504" s="35"/>
      <c r="AP504" s="35"/>
      <c r="AQ504" s="35"/>
      <c r="AR504" s="35"/>
      <c r="AS504" s="35"/>
      <c r="AT504" s="35"/>
      <c r="AU504" s="35"/>
      <c r="AV504" s="35"/>
      <c r="AW504" s="35"/>
      <c r="AX504" s="35"/>
      <c r="AY504" s="35"/>
      <c r="AZ504" s="35"/>
      <c r="BA504" s="35"/>
      <c r="BB504" s="35"/>
      <c r="BC504" s="35"/>
      <c r="BD504" s="35"/>
      <c r="BE504" s="35"/>
      <c r="BF504" s="35"/>
      <c r="BG504" s="35"/>
      <c r="BH504" s="35"/>
      <c r="BI504" s="35"/>
    </row>
    <row r="505" spans="1:61" ht="15.75" customHeight="1">
      <c r="A505" s="30"/>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c r="AA505" s="35"/>
      <c r="AB505" s="35"/>
      <c r="AC505" s="35"/>
      <c r="AD505" s="35"/>
      <c r="AE505" s="35"/>
      <c r="AF505" s="35"/>
      <c r="AG505" s="35"/>
      <c r="AH505" s="35"/>
      <c r="AI505" s="35"/>
      <c r="AJ505" s="35"/>
      <c r="AK505" s="35"/>
      <c r="AL505" s="35"/>
      <c r="AM505" s="35"/>
      <c r="AN505" s="35"/>
      <c r="AO505" s="35"/>
      <c r="AP505" s="35"/>
      <c r="AQ505" s="35"/>
      <c r="AR505" s="35"/>
      <c r="AS505" s="35"/>
      <c r="AT505" s="35"/>
      <c r="AU505" s="35"/>
      <c r="AV505" s="35"/>
      <c r="AW505" s="35"/>
      <c r="AX505" s="35"/>
      <c r="AY505" s="35"/>
      <c r="AZ505" s="35"/>
      <c r="BA505" s="35"/>
      <c r="BB505" s="35"/>
      <c r="BC505" s="35"/>
      <c r="BD505" s="35"/>
      <c r="BE505" s="35"/>
      <c r="BF505" s="35"/>
      <c r="BG505" s="35"/>
      <c r="BH505" s="35"/>
      <c r="BI505" s="35"/>
    </row>
    <row r="506" spans="1:61" ht="15.75" customHeight="1">
      <c r="A506" s="30"/>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5"/>
      <c r="AB506" s="35"/>
      <c r="AC506" s="35"/>
      <c r="AD506" s="35"/>
      <c r="AE506" s="35"/>
      <c r="AF506" s="35"/>
      <c r="AG506" s="35"/>
      <c r="AH506" s="35"/>
      <c r="AI506" s="35"/>
      <c r="AJ506" s="35"/>
      <c r="AK506" s="35"/>
      <c r="AL506" s="35"/>
      <c r="AM506" s="35"/>
      <c r="AN506" s="35"/>
      <c r="AO506" s="35"/>
      <c r="AP506" s="35"/>
      <c r="AQ506" s="35"/>
      <c r="AR506" s="35"/>
      <c r="AS506" s="35"/>
      <c r="AT506" s="35"/>
      <c r="AU506" s="35"/>
      <c r="AV506" s="35"/>
      <c r="AW506" s="35"/>
      <c r="AX506" s="35"/>
      <c r="AY506" s="35"/>
      <c r="AZ506" s="35"/>
      <c r="BA506" s="35"/>
      <c r="BB506" s="35"/>
      <c r="BC506" s="35"/>
      <c r="BD506" s="35"/>
      <c r="BE506" s="35"/>
      <c r="BF506" s="35"/>
      <c r="BG506" s="35"/>
      <c r="BH506" s="35"/>
      <c r="BI506" s="35"/>
    </row>
    <row r="507" spans="1:61" ht="15.75" customHeight="1">
      <c r="A507" s="30"/>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c r="AA507" s="35"/>
      <c r="AB507" s="35"/>
      <c r="AC507" s="35"/>
      <c r="AD507" s="35"/>
      <c r="AE507" s="35"/>
      <c r="AF507" s="35"/>
      <c r="AG507" s="35"/>
      <c r="AH507" s="35"/>
      <c r="AI507" s="35"/>
      <c r="AJ507" s="35"/>
      <c r="AK507" s="35"/>
      <c r="AL507" s="35"/>
      <c r="AM507" s="35"/>
      <c r="AN507" s="35"/>
      <c r="AO507" s="35"/>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30"/>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5"/>
      <c r="AB508" s="35"/>
      <c r="AC508" s="35"/>
      <c r="AD508" s="35"/>
      <c r="AE508" s="35"/>
      <c r="AF508" s="35"/>
      <c r="AG508" s="35"/>
      <c r="AH508" s="35"/>
      <c r="AI508" s="35"/>
      <c r="AJ508" s="35"/>
      <c r="AK508" s="35"/>
      <c r="AL508" s="35"/>
      <c r="AM508" s="35"/>
      <c r="AN508" s="35"/>
      <c r="AO508" s="35"/>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30"/>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35"/>
      <c r="AB509" s="35"/>
      <c r="AC509" s="35"/>
      <c r="AD509" s="35"/>
      <c r="AE509" s="35"/>
      <c r="AF509" s="35"/>
      <c r="AG509" s="35"/>
      <c r="AH509" s="35"/>
      <c r="AI509" s="35"/>
      <c r="AJ509" s="35"/>
      <c r="AK509" s="35"/>
      <c r="AL509" s="35"/>
      <c r="AM509" s="35"/>
      <c r="AN509" s="35"/>
      <c r="AO509" s="35"/>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30"/>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5"/>
      <c r="AB510" s="35"/>
      <c r="AC510" s="35"/>
      <c r="AD510" s="35"/>
      <c r="AE510" s="35"/>
      <c r="AF510" s="35"/>
      <c r="AG510" s="35"/>
      <c r="AH510" s="35"/>
      <c r="AI510" s="35"/>
      <c r="AJ510" s="35"/>
      <c r="AK510" s="35"/>
      <c r="AL510" s="35"/>
      <c r="AM510" s="35"/>
      <c r="AN510" s="35"/>
      <c r="AO510" s="35"/>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30"/>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c r="AA511" s="35"/>
      <c r="AB511" s="35"/>
      <c r="AC511" s="35"/>
      <c r="AD511" s="35"/>
      <c r="AE511" s="35"/>
      <c r="AF511" s="35"/>
      <c r="AG511" s="35"/>
      <c r="AH511" s="35"/>
      <c r="AI511" s="35"/>
      <c r="AJ511" s="35"/>
      <c r="AK511" s="35"/>
      <c r="AL511" s="35"/>
      <c r="AM511" s="35"/>
      <c r="AN511" s="35"/>
      <c r="AO511" s="35"/>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5.75" customHeight="1">
      <c r="A512" s="30"/>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5"/>
      <c r="AB512" s="35"/>
      <c r="AC512" s="35"/>
      <c r="AD512" s="35"/>
      <c r="AE512" s="35"/>
      <c r="AF512" s="35"/>
      <c r="AG512" s="35"/>
      <c r="AH512" s="35"/>
      <c r="AI512" s="35"/>
      <c r="AJ512" s="35"/>
      <c r="AK512" s="35"/>
      <c r="AL512" s="35"/>
      <c r="AM512" s="35"/>
      <c r="AN512" s="35"/>
      <c r="AO512" s="35"/>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1" ht="15.75" customHeight="1">
      <c r="A513" s="30"/>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c r="AA513" s="35"/>
      <c r="AB513" s="35"/>
      <c r="AC513" s="35"/>
      <c r="AD513" s="35"/>
      <c r="AE513" s="35"/>
      <c r="AF513" s="35"/>
      <c r="AG513" s="35"/>
      <c r="AH513" s="35"/>
      <c r="AI513" s="35"/>
      <c r="AJ513" s="35"/>
      <c r="AK513" s="35"/>
      <c r="AL513" s="35"/>
      <c r="AM513" s="35"/>
      <c r="AN513" s="35"/>
      <c r="AO513" s="35"/>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1" ht="15.75" customHeight="1">
      <c r="A514" s="30"/>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5"/>
      <c r="AB514" s="35"/>
      <c r="AC514" s="35"/>
      <c r="AD514" s="35"/>
      <c r="AE514" s="35"/>
      <c r="AF514" s="35"/>
      <c r="AG514" s="35"/>
      <c r="AH514" s="35"/>
      <c r="AI514" s="35"/>
      <c r="AJ514" s="35"/>
      <c r="AK514" s="35"/>
      <c r="AL514" s="35"/>
      <c r="AM514" s="35"/>
      <c r="AN514" s="35"/>
      <c r="AO514" s="35"/>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1" ht="15.75" customHeight="1">
      <c r="A515" s="30"/>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c r="AA515" s="35"/>
      <c r="AB515" s="35"/>
      <c r="AC515" s="35"/>
      <c r="AD515" s="35"/>
      <c r="AE515" s="35"/>
      <c r="AF515" s="35"/>
      <c r="AG515" s="35"/>
      <c r="AH515" s="35"/>
      <c r="AI515" s="35"/>
      <c r="AJ515" s="35"/>
      <c r="AK515" s="35"/>
      <c r="AL515" s="35"/>
      <c r="AM515" s="35"/>
      <c r="AN515" s="35"/>
      <c r="AO515" s="35"/>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1" ht="15.75" customHeight="1">
      <c r="A516" s="30"/>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5"/>
      <c r="AB516" s="35"/>
      <c r="AC516" s="35"/>
      <c r="AD516" s="35"/>
      <c r="AE516" s="35"/>
      <c r="AF516" s="35"/>
      <c r="AG516" s="35"/>
      <c r="AH516" s="35"/>
      <c r="AI516" s="35"/>
      <c r="AJ516" s="35"/>
      <c r="AK516" s="35"/>
      <c r="AL516" s="35"/>
      <c r="AM516" s="35"/>
      <c r="AN516" s="35"/>
      <c r="AO516" s="35"/>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1" ht="15.75" customHeight="1">
      <c r="A517" s="30"/>
      <c r="B517" s="76"/>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c r="AA517" s="77"/>
      <c r="AB517" s="77"/>
      <c r="AC517" s="77"/>
      <c r="AD517" s="77"/>
      <c r="AE517" s="77"/>
      <c r="AF517" s="77"/>
      <c r="AG517" s="77"/>
      <c r="AH517" s="77"/>
      <c r="AI517" s="77"/>
      <c r="AJ517" s="77"/>
      <c r="AK517" s="77"/>
      <c r="AL517" s="77"/>
      <c r="AM517" s="77"/>
      <c r="AN517" s="77"/>
      <c r="AO517" s="77"/>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1" ht="15.75" customHeight="1">
      <c r="A518" s="30"/>
      <c r="B518" s="78"/>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c r="AA518" s="77"/>
      <c r="AB518" s="77"/>
      <c r="AC518" s="77"/>
      <c r="AD518" s="77"/>
      <c r="AE518" s="77"/>
      <c r="AF518" s="77"/>
      <c r="AG518" s="77"/>
      <c r="AH518" s="77"/>
      <c r="AI518" s="77"/>
      <c r="AJ518" s="77"/>
      <c r="AK518" s="77"/>
      <c r="AL518" s="77"/>
      <c r="AM518" s="77"/>
      <c r="AN518" s="77"/>
      <c r="AO518" s="77"/>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1" ht="15.75" customHeight="1">
      <c r="A519" s="30"/>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c r="AA519" s="77"/>
      <c r="AB519" s="77"/>
      <c r="AC519" s="77"/>
      <c r="AD519" s="77"/>
      <c r="AE519" s="77"/>
      <c r="AF519" s="77"/>
      <c r="AG519" s="77"/>
      <c r="AH519" s="77"/>
      <c r="AI519" s="77"/>
      <c r="AJ519" s="77"/>
      <c r="AK519" s="77"/>
      <c r="AL519" s="77"/>
      <c r="AM519" s="77"/>
      <c r="AN519" s="77"/>
      <c r="AO519" s="77"/>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1" ht="15.75" customHeight="1">
      <c r="A520" s="30"/>
      <c r="B520" s="77"/>
      <c r="C520" s="76"/>
      <c r="D520" s="76"/>
      <c r="E520" s="76"/>
      <c r="F520" s="76"/>
      <c r="G520" s="76"/>
      <c r="H520" s="76"/>
      <c r="I520" s="76"/>
      <c r="J520" s="76"/>
      <c r="K520" s="76"/>
      <c r="L520" s="76"/>
      <c r="M520" s="76"/>
      <c r="N520" s="76"/>
      <c r="O520" s="76"/>
      <c r="P520" s="76"/>
      <c r="Q520" s="76"/>
      <c r="R520" s="76"/>
      <c r="S520" s="76"/>
      <c r="T520" s="76"/>
      <c r="U520" s="76"/>
      <c r="V520" s="76"/>
      <c r="W520" s="76"/>
      <c r="X520" s="76"/>
      <c r="Y520" s="76"/>
      <c r="Z520" s="76"/>
      <c r="AA520" s="76"/>
      <c r="AB520" s="76"/>
      <c r="AC520" s="76"/>
      <c r="AD520" s="76"/>
      <c r="AE520" s="76"/>
      <c r="AF520" s="76"/>
      <c r="AG520" s="76"/>
      <c r="AH520" s="76"/>
      <c r="AI520" s="76"/>
      <c r="AJ520" s="76"/>
      <c r="AK520" s="76"/>
      <c r="AL520" s="76"/>
      <c r="AM520" s="76"/>
      <c r="AN520" s="76"/>
      <c r="AO520" s="76"/>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1" ht="15.75" customHeight="1">
      <c r="A521" s="30"/>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c r="AA521" s="77"/>
      <c r="AB521" s="77"/>
      <c r="AC521" s="77"/>
      <c r="AD521" s="77"/>
      <c r="AE521" s="77"/>
      <c r="AF521" s="77"/>
      <c r="AG521" s="77"/>
      <c r="AH521" s="77"/>
      <c r="AI521" s="77"/>
      <c r="AJ521" s="77"/>
      <c r="AK521" s="77"/>
      <c r="AL521" s="77"/>
      <c r="AM521" s="77"/>
      <c r="AN521" s="77"/>
      <c r="AO521" s="77"/>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1" ht="15.75" customHeight="1">
      <c r="A522" s="30"/>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c r="AA522" s="77"/>
      <c r="AB522" s="77"/>
      <c r="AC522" s="77"/>
      <c r="AD522" s="77"/>
      <c r="AE522" s="77"/>
      <c r="AF522" s="77"/>
      <c r="AG522" s="77"/>
      <c r="AH522" s="77"/>
      <c r="AI522" s="77"/>
      <c r="AJ522" s="77"/>
      <c r="AK522" s="77"/>
      <c r="AL522" s="77"/>
      <c r="AM522" s="77"/>
      <c r="AN522" s="77"/>
      <c r="AO522" s="77"/>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1" ht="15.75" customHeight="1">
      <c r="A523" s="30"/>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c r="AA523" s="77"/>
      <c r="AB523" s="77"/>
      <c r="AC523" s="77"/>
      <c r="AD523" s="77"/>
      <c r="AE523" s="77"/>
      <c r="AF523" s="77"/>
      <c r="AG523" s="77"/>
      <c r="AH523" s="77"/>
      <c r="AI523" s="77"/>
      <c r="AJ523" s="77"/>
      <c r="AK523" s="77"/>
      <c r="AL523" s="77"/>
      <c r="AM523" s="77"/>
      <c r="AN523" s="77"/>
      <c r="AO523" s="77"/>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1" ht="15.75" customHeight="1">
      <c r="A524" s="30"/>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c r="AA524" s="77"/>
      <c r="AB524" s="77"/>
      <c r="AC524" s="77"/>
      <c r="AD524" s="77"/>
      <c r="AE524" s="77"/>
      <c r="AF524" s="77"/>
      <c r="AG524" s="77"/>
      <c r="AH524" s="77"/>
      <c r="AI524" s="77"/>
      <c r="AJ524" s="77"/>
      <c r="AK524" s="77"/>
      <c r="AL524" s="77"/>
      <c r="AM524" s="77"/>
      <c r="AN524" s="77"/>
      <c r="AO524" s="77"/>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1" ht="15.75" customHeight="1">
      <c r="A525" s="30"/>
      <c r="B525" s="77"/>
      <c r="C525" s="76"/>
      <c r="D525" s="76"/>
      <c r="E525" s="76"/>
      <c r="F525" s="76"/>
      <c r="G525" s="76"/>
      <c r="H525" s="76"/>
      <c r="I525" s="76"/>
      <c r="J525" s="76"/>
      <c r="K525" s="76"/>
      <c r="L525" s="76"/>
      <c r="M525" s="76"/>
      <c r="N525" s="76"/>
      <c r="O525" s="76"/>
      <c r="P525" s="76"/>
      <c r="Q525" s="76"/>
      <c r="R525" s="76"/>
      <c r="S525" s="76"/>
      <c r="T525" s="76"/>
      <c r="U525" s="76"/>
      <c r="V525" s="76"/>
      <c r="W525" s="76"/>
      <c r="X525" s="76"/>
      <c r="Y525" s="76"/>
      <c r="Z525" s="76"/>
      <c r="AA525" s="76"/>
      <c r="AB525" s="76"/>
      <c r="AC525" s="76"/>
      <c r="AD525" s="76"/>
      <c r="AE525" s="76"/>
      <c r="AF525" s="76"/>
      <c r="AG525" s="76"/>
      <c r="AH525" s="76"/>
      <c r="AI525" s="76"/>
      <c r="AJ525" s="76"/>
      <c r="AK525" s="76"/>
      <c r="AL525" s="76"/>
      <c r="AM525" s="76"/>
      <c r="AN525" s="76"/>
      <c r="AO525" s="76"/>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1" ht="15.75" customHeight="1">
      <c r="A526" s="30"/>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c r="AA526" s="77"/>
      <c r="AB526" s="77"/>
      <c r="AC526" s="77"/>
      <c r="AD526" s="77"/>
      <c r="AE526" s="77"/>
      <c r="AF526" s="77"/>
      <c r="AG526" s="77"/>
      <c r="AH526" s="77"/>
      <c r="AI526" s="77"/>
      <c r="AJ526" s="77"/>
      <c r="AK526" s="77"/>
      <c r="AL526" s="77"/>
      <c r="AM526" s="77"/>
      <c r="AN526" s="77"/>
      <c r="AO526" s="77"/>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1" ht="15.75" customHeight="1">
      <c r="A527" s="30"/>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c r="AA527" s="77"/>
      <c r="AB527" s="77"/>
      <c r="AC527" s="77"/>
      <c r="AD527" s="77"/>
      <c r="AE527" s="77"/>
      <c r="AF527" s="77"/>
      <c r="AG527" s="77"/>
      <c r="AH527" s="77"/>
      <c r="AI527" s="77"/>
      <c r="AJ527" s="77"/>
      <c r="AK527" s="77"/>
      <c r="AL527" s="77"/>
      <c r="AM527" s="77"/>
      <c r="AN527" s="77"/>
      <c r="AO527" s="77"/>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1" ht="15.75" customHeight="1">
      <c r="A528" s="30"/>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c r="AA528" s="77"/>
      <c r="AB528" s="77"/>
      <c r="AC528" s="77"/>
      <c r="AD528" s="77"/>
      <c r="AE528" s="77"/>
      <c r="AF528" s="77"/>
      <c r="AG528" s="77"/>
      <c r="AH528" s="77"/>
      <c r="AI528" s="77"/>
      <c r="AJ528" s="77"/>
      <c r="AK528" s="77"/>
      <c r="AL528" s="77"/>
      <c r="AM528" s="77"/>
      <c r="AN528" s="77"/>
      <c r="AO528" s="77"/>
      <c r="AP528" s="35"/>
      <c r="AQ528" s="35"/>
      <c r="AR528" s="35"/>
      <c r="AS528" s="35"/>
      <c r="AT528" s="35"/>
      <c r="AU528" s="35"/>
      <c r="AV528" s="35"/>
      <c r="AW528" s="35"/>
      <c r="AX528" s="35"/>
      <c r="AY528" s="35"/>
      <c r="AZ528" s="35"/>
      <c r="BA528" s="35"/>
      <c r="BB528" s="35"/>
      <c r="BC528" s="35"/>
      <c r="BD528" s="35"/>
      <c r="BE528" s="35"/>
      <c r="BF528" s="35"/>
      <c r="BG528" s="35"/>
      <c r="BH528" s="35"/>
      <c r="BI528" s="35"/>
    </row>
    <row r="529" spans="1:61" ht="15.75" customHeight="1">
      <c r="A529" s="30"/>
      <c r="B529" s="79"/>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c r="AA529" s="80"/>
      <c r="AB529" s="80"/>
      <c r="AC529" s="80"/>
      <c r="AD529" s="80"/>
      <c r="AE529" s="80"/>
      <c r="AF529" s="80"/>
      <c r="AG529" s="80"/>
      <c r="AH529" s="80"/>
      <c r="AI529" s="80"/>
      <c r="AJ529" s="80"/>
      <c r="AK529" s="80"/>
      <c r="AL529" s="80"/>
      <c r="AM529" s="80"/>
      <c r="AN529" s="80"/>
      <c r="AO529" s="80"/>
      <c r="AP529" s="35"/>
      <c r="AQ529" s="35"/>
      <c r="AR529" s="35"/>
      <c r="AS529" s="35"/>
      <c r="AT529" s="35"/>
      <c r="AU529" s="35"/>
      <c r="AV529" s="35"/>
      <c r="AW529" s="35"/>
      <c r="AX529" s="35"/>
      <c r="AY529" s="35"/>
      <c r="AZ529" s="35"/>
      <c r="BA529" s="35"/>
      <c r="BB529" s="35"/>
      <c r="BC529" s="35"/>
      <c r="BD529" s="35"/>
      <c r="BE529" s="35"/>
      <c r="BF529" s="35"/>
      <c r="BG529" s="35"/>
      <c r="BH529" s="35"/>
      <c r="BI529" s="35"/>
    </row>
    <row r="530" spans="1:61" ht="15.75" customHeight="1">
      <c r="A530" s="30"/>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c r="AA530" s="77"/>
      <c r="AB530" s="77"/>
      <c r="AC530" s="77"/>
      <c r="AD530" s="77"/>
      <c r="AE530" s="77"/>
      <c r="AF530" s="77"/>
      <c r="AG530" s="77"/>
      <c r="AH530" s="77"/>
      <c r="AI530" s="77"/>
      <c r="AJ530" s="77"/>
      <c r="AK530" s="77"/>
      <c r="AL530" s="77"/>
      <c r="AM530" s="77"/>
      <c r="AN530" s="77"/>
      <c r="AO530" s="77"/>
      <c r="AP530" s="35"/>
      <c r="AQ530" s="35"/>
      <c r="AR530" s="35"/>
      <c r="AS530" s="35"/>
      <c r="AT530" s="35"/>
      <c r="AU530" s="35"/>
      <c r="AV530" s="35"/>
      <c r="AW530" s="35"/>
      <c r="AX530" s="35"/>
      <c r="AY530" s="35"/>
      <c r="AZ530" s="35"/>
      <c r="BA530" s="35"/>
      <c r="BB530" s="35"/>
      <c r="BC530" s="35"/>
      <c r="BD530" s="35"/>
      <c r="BE530" s="35"/>
      <c r="BF530" s="35"/>
      <c r="BG530" s="35"/>
      <c r="BH530" s="35"/>
      <c r="BI530" s="35"/>
    </row>
    <row r="531" spans="1:61" ht="15.75" customHeight="1">
      <c r="A531" s="30"/>
      <c r="B531" s="77"/>
      <c r="C531" s="77"/>
      <c r="D531" s="77"/>
      <c r="E531" s="81"/>
      <c r="F531" s="77"/>
      <c r="G531" s="77"/>
      <c r="H531" s="81"/>
      <c r="I531" s="77"/>
      <c r="J531" s="77"/>
      <c r="K531" s="81"/>
      <c r="L531" s="77"/>
      <c r="M531" s="77"/>
      <c r="N531" s="81"/>
      <c r="O531" s="77"/>
      <c r="P531" s="77"/>
      <c r="Q531" s="81"/>
      <c r="R531" s="77"/>
      <c r="S531" s="77"/>
      <c r="T531" s="81"/>
      <c r="U531" s="77"/>
      <c r="V531" s="77"/>
      <c r="W531" s="81"/>
      <c r="X531" s="77"/>
      <c r="Y531" s="77"/>
      <c r="Z531" s="81"/>
      <c r="AA531" s="77"/>
      <c r="AB531" s="77"/>
      <c r="AC531" s="81"/>
      <c r="AD531" s="77"/>
      <c r="AE531" s="77"/>
      <c r="AF531" s="81"/>
      <c r="AG531" s="77"/>
      <c r="AH531" s="77"/>
      <c r="AI531" s="81"/>
      <c r="AJ531" s="77"/>
      <c r="AK531" s="77"/>
      <c r="AL531" s="81"/>
      <c r="AM531" s="77"/>
      <c r="AN531" s="77"/>
      <c r="AO531" s="81"/>
      <c r="AP531" s="35"/>
      <c r="AQ531" s="35"/>
      <c r="AR531" s="35"/>
      <c r="AS531" s="35"/>
      <c r="AT531" s="35"/>
      <c r="AU531" s="35"/>
      <c r="AV531" s="35"/>
      <c r="AW531" s="35"/>
      <c r="AX531" s="35"/>
      <c r="AY531" s="35"/>
      <c r="AZ531" s="35"/>
      <c r="BA531" s="35"/>
      <c r="BB531" s="35"/>
      <c r="BC531" s="35"/>
      <c r="BD531" s="35"/>
      <c r="BE531" s="35"/>
      <c r="BF531" s="35"/>
      <c r="BG531" s="35"/>
      <c r="BH531" s="35"/>
      <c r="BI531" s="35"/>
    </row>
    <row r="532" spans="1:61" ht="15.75" customHeight="1">
      <c r="A532" s="30"/>
      <c r="B532" s="77"/>
      <c r="C532" s="82"/>
      <c r="D532" s="76"/>
      <c r="E532" s="81"/>
      <c r="F532" s="82"/>
      <c r="G532" s="76"/>
      <c r="H532" s="81"/>
      <c r="I532" s="82"/>
      <c r="J532" s="76"/>
      <c r="K532" s="81"/>
      <c r="L532" s="82"/>
      <c r="M532" s="76"/>
      <c r="N532" s="81"/>
      <c r="O532" s="82"/>
      <c r="P532" s="76"/>
      <c r="Q532" s="81"/>
      <c r="R532" s="82"/>
      <c r="S532" s="76"/>
      <c r="T532" s="81"/>
      <c r="U532" s="82"/>
      <c r="V532" s="76"/>
      <c r="W532" s="81"/>
      <c r="X532" s="82"/>
      <c r="Y532" s="76"/>
      <c r="Z532" s="81"/>
      <c r="AA532" s="82"/>
      <c r="AB532" s="76"/>
      <c r="AC532" s="81"/>
      <c r="AD532" s="82"/>
      <c r="AE532" s="76"/>
      <c r="AF532" s="81"/>
      <c r="AG532" s="82"/>
      <c r="AH532" s="76"/>
      <c r="AI532" s="81"/>
      <c r="AJ532" s="82"/>
      <c r="AK532" s="76"/>
      <c r="AL532" s="81"/>
      <c r="AM532" s="82"/>
      <c r="AN532" s="76"/>
      <c r="AO532" s="81"/>
      <c r="AP532" s="35"/>
      <c r="AQ532" s="35"/>
      <c r="AR532" s="35"/>
      <c r="AS532" s="35"/>
      <c r="AT532" s="35"/>
      <c r="AU532" s="35"/>
      <c r="AV532" s="35"/>
      <c r="AW532" s="35"/>
      <c r="AX532" s="35"/>
      <c r="AY532" s="35"/>
      <c r="AZ532" s="35"/>
      <c r="BA532" s="35"/>
      <c r="BB532" s="35"/>
      <c r="BC532" s="35"/>
      <c r="BD532" s="35"/>
      <c r="BE532" s="35"/>
      <c r="BF532" s="35"/>
      <c r="BG532" s="35"/>
      <c r="BH532" s="35"/>
      <c r="BI532" s="35"/>
    </row>
    <row r="533" spans="1:61" ht="15.75" customHeight="1">
      <c r="A533" s="30"/>
      <c r="B533" s="77"/>
      <c r="C533" s="83"/>
      <c r="D533" s="83"/>
      <c r="E533" s="83"/>
      <c r="F533" s="83"/>
      <c r="G533" s="83"/>
      <c r="H533" s="83"/>
      <c r="I533" s="83"/>
      <c r="J533" s="83"/>
      <c r="K533" s="83"/>
      <c r="L533" s="83"/>
      <c r="M533" s="83"/>
      <c r="N533" s="83"/>
      <c r="O533" s="83"/>
      <c r="P533" s="83"/>
      <c r="Q533" s="83"/>
      <c r="R533" s="83"/>
      <c r="S533" s="83"/>
      <c r="T533" s="83"/>
      <c r="U533" s="83"/>
      <c r="V533" s="83"/>
      <c r="W533" s="83"/>
      <c r="X533" s="83"/>
      <c r="Y533" s="83"/>
      <c r="Z533" s="83"/>
      <c r="AA533" s="83"/>
      <c r="AB533" s="83"/>
      <c r="AC533" s="83"/>
      <c r="AD533" s="83"/>
      <c r="AE533" s="83"/>
      <c r="AF533" s="83"/>
      <c r="AG533" s="83"/>
      <c r="AH533" s="83"/>
      <c r="AI533" s="83"/>
      <c r="AJ533" s="83"/>
      <c r="AK533" s="83"/>
      <c r="AL533" s="83"/>
      <c r="AM533" s="83"/>
      <c r="AN533" s="83"/>
      <c r="AO533" s="83"/>
      <c r="AP533" s="35"/>
      <c r="AQ533" s="35"/>
      <c r="AR533" s="35"/>
      <c r="AS533" s="35"/>
      <c r="AT533" s="35"/>
      <c r="AU533" s="35"/>
      <c r="AV533" s="35"/>
      <c r="AW533" s="35"/>
      <c r="AX533" s="35"/>
      <c r="AY533" s="35"/>
      <c r="AZ533" s="35"/>
      <c r="BA533" s="35"/>
      <c r="BB533" s="35"/>
      <c r="BC533" s="35"/>
      <c r="BD533" s="35"/>
      <c r="BE533" s="35"/>
      <c r="BF533" s="35"/>
      <c r="BG533" s="35"/>
      <c r="BH533" s="35"/>
      <c r="BI533" s="35"/>
    </row>
    <row r="534" spans="1:61" ht="15.75" customHeight="1">
      <c r="A534" s="30"/>
      <c r="B534" s="76"/>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c r="AA534" s="77"/>
      <c r="AB534" s="77"/>
      <c r="AC534" s="77"/>
      <c r="AD534" s="77"/>
      <c r="AE534" s="77"/>
      <c r="AF534" s="77"/>
      <c r="AG534" s="77"/>
      <c r="AH534" s="77"/>
      <c r="AI534" s="77"/>
      <c r="AJ534" s="77"/>
      <c r="AK534" s="77"/>
      <c r="AL534" s="77"/>
      <c r="AM534" s="77"/>
      <c r="AN534" s="77"/>
      <c r="AO534" s="77"/>
      <c r="AP534" s="35"/>
      <c r="AQ534" s="35"/>
      <c r="AR534" s="35"/>
      <c r="AS534" s="35"/>
      <c r="AT534" s="35"/>
      <c r="AU534" s="35"/>
      <c r="AV534" s="35"/>
      <c r="AW534" s="35"/>
      <c r="AX534" s="35"/>
      <c r="AY534" s="35"/>
      <c r="AZ534" s="35"/>
      <c r="BA534" s="35"/>
      <c r="BB534" s="35"/>
      <c r="BC534" s="35"/>
      <c r="BD534" s="35"/>
      <c r="BE534" s="35"/>
      <c r="BF534" s="35"/>
      <c r="BG534" s="35"/>
      <c r="BH534" s="35"/>
      <c r="BI534" s="35"/>
    </row>
    <row r="535" spans="1:61" ht="15.75" customHeight="1">
      <c r="A535" s="30"/>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c r="AA535" s="77"/>
      <c r="AB535" s="77"/>
      <c r="AC535" s="77"/>
      <c r="AD535" s="77"/>
      <c r="AE535" s="77"/>
      <c r="AF535" s="77"/>
      <c r="AG535" s="77"/>
      <c r="AH535" s="77"/>
      <c r="AI535" s="77"/>
      <c r="AJ535" s="77"/>
      <c r="AK535" s="77"/>
      <c r="AL535" s="77"/>
      <c r="AM535" s="77"/>
      <c r="AN535" s="77"/>
      <c r="AO535" s="77"/>
      <c r="AP535" s="35"/>
      <c r="AQ535" s="35"/>
      <c r="AR535" s="35"/>
      <c r="AS535" s="35"/>
      <c r="AT535" s="35"/>
      <c r="AU535" s="35"/>
      <c r="AV535" s="35"/>
      <c r="AW535" s="35"/>
      <c r="AX535" s="35"/>
      <c r="AY535" s="35"/>
      <c r="AZ535" s="35"/>
      <c r="BA535" s="35"/>
      <c r="BB535" s="35"/>
      <c r="BC535" s="35"/>
      <c r="BD535" s="35"/>
      <c r="BE535" s="35"/>
      <c r="BF535" s="35"/>
      <c r="BG535" s="35"/>
      <c r="BH535" s="35"/>
      <c r="BI535" s="35"/>
    </row>
    <row r="536" spans="1:61" ht="15.75" customHeight="1">
      <c r="A536" s="30"/>
      <c r="B536" s="77"/>
      <c r="C536" s="84"/>
      <c r="D536" s="85"/>
      <c r="E536" s="84"/>
      <c r="F536" s="84"/>
      <c r="G536" s="85"/>
      <c r="H536" s="84"/>
      <c r="I536" s="84"/>
      <c r="J536" s="85"/>
      <c r="K536" s="84"/>
      <c r="L536" s="84"/>
      <c r="M536" s="85"/>
      <c r="N536" s="84"/>
      <c r="O536" s="84"/>
      <c r="P536" s="85"/>
      <c r="Q536" s="84"/>
      <c r="R536" s="84"/>
      <c r="S536" s="85"/>
      <c r="T536" s="84"/>
      <c r="U536" s="84"/>
      <c r="V536" s="85"/>
      <c r="W536" s="84"/>
      <c r="X536" s="84"/>
      <c r="Y536" s="85"/>
      <c r="Z536" s="84"/>
      <c r="AA536" s="84"/>
      <c r="AB536" s="85"/>
      <c r="AC536" s="84"/>
      <c r="AD536" s="84"/>
      <c r="AE536" s="85"/>
      <c r="AF536" s="84"/>
      <c r="AG536" s="84"/>
      <c r="AH536" s="85"/>
      <c r="AI536" s="84"/>
      <c r="AJ536" s="84"/>
      <c r="AK536" s="85"/>
      <c r="AL536" s="84"/>
      <c r="AM536" s="84"/>
      <c r="AN536" s="85"/>
      <c r="AO536" s="84"/>
      <c r="AP536" s="35"/>
      <c r="AQ536" s="35"/>
      <c r="AR536" s="35"/>
      <c r="AS536" s="35"/>
      <c r="AT536" s="35"/>
      <c r="AU536" s="35"/>
      <c r="AV536" s="35"/>
      <c r="AW536" s="35"/>
      <c r="AX536" s="35"/>
      <c r="AY536" s="35"/>
      <c r="AZ536" s="35"/>
      <c r="BA536" s="35"/>
      <c r="BB536" s="35"/>
      <c r="BC536" s="35"/>
      <c r="BD536" s="35"/>
      <c r="BE536" s="35"/>
      <c r="BF536" s="35"/>
      <c r="BG536" s="35"/>
      <c r="BH536" s="35"/>
      <c r="BI536" s="35"/>
    </row>
    <row r="537" spans="1:61" ht="15.75" customHeight="1">
      <c r="A537" s="30"/>
      <c r="B537" s="77"/>
      <c r="C537" s="84"/>
      <c r="D537" s="85"/>
      <c r="E537" s="84"/>
      <c r="F537" s="84"/>
      <c r="G537" s="85"/>
      <c r="H537" s="84"/>
      <c r="I537" s="84"/>
      <c r="J537" s="85"/>
      <c r="K537" s="84"/>
      <c r="L537" s="84"/>
      <c r="M537" s="85"/>
      <c r="N537" s="84"/>
      <c r="O537" s="84"/>
      <c r="P537" s="85"/>
      <c r="Q537" s="84"/>
      <c r="R537" s="84"/>
      <c r="S537" s="85"/>
      <c r="T537" s="84"/>
      <c r="U537" s="84"/>
      <c r="V537" s="85"/>
      <c r="W537" s="84"/>
      <c r="X537" s="84"/>
      <c r="Y537" s="85"/>
      <c r="Z537" s="84"/>
      <c r="AA537" s="84"/>
      <c r="AB537" s="85"/>
      <c r="AC537" s="84"/>
      <c r="AD537" s="84"/>
      <c r="AE537" s="85"/>
      <c r="AF537" s="84"/>
      <c r="AG537" s="84"/>
      <c r="AH537" s="85"/>
      <c r="AI537" s="84"/>
      <c r="AJ537" s="84"/>
      <c r="AK537" s="85"/>
      <c r="AL537" s="84"/>
      <c r="AM537" s="84"/>
      <c r="AN537" s="85"/>
      <c r="AO537" s="84"/>
      <c r="AP537" s="35"/>
      <c r="AQ537" s="35"/>
      <c r="AR537" s="35"/>
      <c r="AS537" s="35"/>
      <c r="AT537" s="35"/>
      <c r="AU537" s="35"/>
      <c r="AV537" s="35"/>
      <c r="AW537" s="35"/>
      <c r="AX537" s="35"/>
      <c r="AY537" s="35"/>
      <c r="AZ537" s="35"/>
      <c r="BA537" s="35"/>
      <c r="BB537" s="35"/>
      <c r="BC537" s="35"/>
      <c r="BD537" s="35"/>
      <c r="BE537" s="35"/>
      <c r="BF537" s="35"/>
      <c r="BG537" s="35"/>
      <c r="BH537" s="35"/>
      <c r="BI537" s="35"/>
    </row>
    <row r="538" spans="1:61" ht="15.75" customHeight="1">
      <c r="A538" s="30"/>
      <c r="B538" s="77"/>
      <c r="C538" s="84"/>
      <c r="D538" s="85"/>
      <c r="E538" s="84"/>
      <c r="F538" s="84"/>
      <c r="G538" s="85"/>
      <c r="H538" s="84"/>
      <c r="I538" s="84"/>
      <c r="J538" s="85"/>
      <c r="K538" s="84"/>
      <c r="L538" s="84"/>
      <c r="M538" s="85"/>
      <c r="N538" s="84"/>
      <c r="O538" s="84"/>
      <c r="P538" s="85"/>
      <c r="Q538" s="84"/>
      <c r="R538" s="84"/>
      <c r="S538" s="85"/>
      <c r="T538" s="84"/>
      <c r="U538" s="84"/>
      <c r="V538" s="85"/>
      <c r="W538" s="84"/>
      <c r="X538" s="84"/>
      <c r="Y538" s="85"/>
      <c r="Z538" s="84"/>
      <c r="AA538" s="84"/>
      <c r="AB538" s="85"/>
      <c r="AC538" s="84"/>
      <c r="AD538" s="84"/>
      <c r="AE538" s="85"/>
      <c r="AF538" s="84"/>
      <c r="AG538" s="84"/>
      <c r="AH538" s="85"/>
      <c r="AI538" s="84"/>
      <c r="AJ538" s="84"/>
      <c r="AK538" s="85"/>
      <c r="AL538" s="84"/>
      <c r="AM538" s="84"/>
      <c r="AN538" s="85"/>
      <c r="AO538" s="84"/>
      <c r="AP538" s="35"/>
      <c r="AQ538" s="35"/>
      <c r="AR538" s="35"/>
      <c r="AS538" s="35"/>
      <c r="AT538" s="35"/>
      <c r="AU538" s="35"/>
      <c r="AV538" s="35"/>
      <c r="AW538" s="35"/>
      <c r="AX538" s="35"/>
      <c r="AY538" s="35"/>
      <c r="AZ538" s="35"/>
      <c r="BA538" s="35"/>
      <c r="BB538" s="35"/>
      <c r="BC538" s="35"/>
      <c r="BD538" s="35"/>
      <c r="BE538" s="35"/>
      <c r="BF538" s="35"/>
      <c r="BG538" s="35"/>
      <c r="BH538" s="35"/>
      <c r="BI538" s="35"/>
    </row>
    <row r="539" spans="1:61" ht="15.75" customHeight="1">
      <c r="A539" s="30"/>
      <c r="B539" s="77"/>
      <c r="C539" s="84"/>
      <c r="D539" s="85"/>
      <c r="E539" s="84"/>
      <c r="F539" s="84"/>
      <c r="G539" s="85"/>
      <c r="H539" s="84"/>
      <c r="I539" s="84"/>
      <c r="J539" s="85"/>
      <c r="K539" s="84"/>
      <c r="L539" s="84"/>
      <c r="M539" s="85"/>
      <c r="N539" s="84"/>
      <c r="O539" s="84"/>
      <c r="P539" s="85"/>
      <c r="Q539" s="84"/>
      <c r="R539" s="84"/>
      <c r="S539" s="85"/>
      <c r="T539" s="84"/>
      <c r="U539" s="84"/>
      <c r="V539" s="85"/>
      <c r="W539" s="84"/>
      <c r="X539" s="84"/>
      <c r="Y539" s="85"/>
      <c r="Z539" s="84"/>
      <c r="AA539" s="84"/>
      <c r="AB539" s="85"/>
      <c r="AC539" s="84"/>
      <c r="AD539" s="84"/>
      <c r="AE539" s="85"/>
      <c r="AF539" s="84"/>
      <c r="AG539" s="84"/>
      <c r="AH539" s="85"/>
      <c r="AI539" s="84"/>
      <c r="AJ539" s="84"/>
      <c r="AK539" s="85"/>
      <c r="AL539" s="84"/>
      <c r="AM539" s="84"/>
      <c r="AN539" s="85"/>
      <c r="AO539" s="84"/>
      <c r="AP539" s="35"/>
      <c r="AQ539" s="35"/>
      <c r="AR539" s="35"/>
      <c r="AS539" s="35"/>
      <c r="AT539" s="35"/>
      <c r="AU539" s="35"/>
      <c r="AV539" s="35"/>
      <c r="AW539" s="35"/>
      <c r="AX539" s="35"/>
      <c r="AY539" s="35"/>
      <c r="AZ539" s="35"/>
      <c r="BA539" s="35"/>
      <c r="BB539" s="35"/>
      <c r="BC539" s="35"/>
      <c r="BD539" s="35"/>
      <c r="BE539" s="35"/>
      <c r="BF539" s="35"/>
      <c r="BG539" s="35"/>
      <c r="BH539" s="35"/>
      <c r="BI539" s="35"/>
    </row>
    <row r="540" spans="1:61" ht="15.75" customHeight="1">
      <c r="A540" s="30"/>
      <c r="B540" s="77"/>
      <c r="C540" s="84"/>
      <c r="D540" s="85"/>
      <c r="E540" s="84"/>
      <c r="F540" s="84"/>
      <c r="G540" s="85"/>
      <c r="H540" s="84"/>
      <c r="I540" s="84"/>
      <c r="J540" s="85"/>
      <c r="K540" s="84"/>
      <c r="L540" s="84"/>
      <c r="M540" s="85"/>
      <c r="N540" s="84"/>
      <c r="O540" s="84"/>
      <c r="P540" s="85"/>
      <c r="Q540" s="84"/>
      <c r="R540" s="84"/>
      <c r="S540" s="85"/>
      <c r="T540" s="84"/>
      <c r="U540" s="84"/>
      <c r="V540" s="85"/>
      <c r="W540" s="84"/>
      <c r="X540" s="84"/>
      <c r="Y540" s="85"/>
      <c r="Z540" s="84"/>
      <c r="AA540" s="84"/>
      <c r="AB540" s="85"/>
      <c r="AC540" s="84"/>
      <c r="AD540" s="84"/>
      <c r="AE540" s="85"/>
      <c r="AF540" s="84"/>
      <c r="AG540" s="84"/>
      <c r="AH540" s="85"/>
      <c r="AI540" s="84"/>
      <c r="AJ540" s="84"/>
      <c r="AK540" s="85"/>
      <c r="AL540" s="84"/>
      <c r="AM540" s="84"/>
      <c r="AN540" s="85"/>
      <c r="AO540" s="84"/>
      <c r="AP540" s="35"/>
      <c r="AQ540" s="35"/>
      <c r="AR540" s="35"/>
      <c r="AS540" s="35"/>
      <c r="AT540" s="35"/>
      <c r="AU540" s="35"/>
      <c r="AV540" s="35"/>
      <c r="AW540" s="35"/>
      <c r="AX540" s="35"/>
      <c r="AY540" s="35"/>
      <c r="AZ540" s="35"/>
      <c r="BA540" s="35"/>
      <c r="BB540" s="35"/>
      <c r="BC540" s="35"/>
      <c r="BD540" s="35"/>
      <c r="BE540" s="35"/>
      <c r="BF540" s="35"/>
      <c r="BG540" s="35"/>
      <c r="BH540" s="35"/>
      <c r="BI540" s="35"/>
    </row>
    <row r="541" spans="1:61" ht="15.75" customHeight="1">
      <c r="A541" s="30"/>
      <c r="B541" s="77"/>
      <c r="C541" s="84"/>
      <c r="D541" s="85"/>
      <c r="E541" s="84"/>
      <c r="F541" s="84"/>
      <c r="G541" s="85"/>
      <c r="H541" s="84"/>
      <c r="I541" s="84"/>
      <c r="J541" s="85"/>
      <c r="K541" s="84"/>
      <c r="L541" s="84"/>
      <c r="M541" s="85"/>
      <c r="N541" s="84"/>
      <c r="O541" s="84"/>
      <c r="P541" s="85"/>
      <c r="Q541" s="84"/>
      <c r="R541" s="84"/>
      <c r="S541" s="85"/>
      <c r="T541" s="84"/>
      <c r="U541" s="84"/>
      <c r="V541" s="85"/>
      <c r="W541" s="84"/>
      <c r="X541" s="84"/>
      <c r="Y541" s="85"/>
      <c r="Z541" s="84"/>
      <c r="AA541" s="84"/>
      <c r="AB541" s="85"/>
      <c r="AC541" s="84"/>
      <c r="AD541" s="84"/>
      <c r="AE541" s="85"/>
      <c r="AF541" s="84"/>
      <c r="AG541" s="84"/>
      <c r="AH541" s="85"/>
      <c r="AI541" s="84"/>
      <c r="AJ541" s="84"/>
      <c r="AK541" s="85"/>
      <c r="AL541" s="84"/>
      <c r="AM541" s="84"/>
      <c r="AN541" s="85"/>
      <c r="AO541" s="84"/>
      <c r="AP541" s="35"/>
      <c r="AQ541" s="35"/>
      <c r="AR541" s="35"/>
      <c r="AS541" s="35"/>
      <c r="AT541" s="35"/>
      <c r="AU541" s="35"/>
      <c r="AV541" s="35"/>
      <c r="AW541" s="35"/>
      <c r="AX541" s="35"/>
      <c r="AY541" s="35"/>
      <c r="AZ541" s="35"/>
      <c r="BA541" s="35"/>
      <c r="BB541" s="35"/>
      <c r="BC541" s="35"/>
      <c r="BD541" s="35"/>
      <c r="BE541" s="35"/>
      <c r="BF541" s="35"/>
      <c r="BG541" s="35"/>
      <c r="BH541" s="35"/>
      <c r="BI541" s="35"/>
    </row>
    <row r="542" spans="1:61" ht="15.75" customHeight="1">
      <c r="A542" s="30"/>
      <c r="B542" s="77"/>
      <c r="C542" s="84"/>
      <c r="D542" s="85"/>
      <c r="E542" s="84"/>
      <c r="F542" s="84"/>
      <c r="G542" s="85"/>
      <c r="H542" s="84"/>
      <c r="I542" s="84"/>
      <c r="J542" s="85"/>
      <c r="K542" s="84"/>
      <c r="L542" s="84"/>
      <c r="M542" s="85"/>
      <c r="N542" s="84"/>
      <c r="O542" s="84"/>
      <c r="P542" s="85"/>
      <c r="Q542" s="84"/>
      <c r="R542" s="84"/>
      <c r="S542" s="85"/>
      <c r="T542" s="84"/>
      <c r="U542" s="84"/>
      <c r="V542" s="85"/>
      <c r="W542" s="84"/>
      <c r="X542" s="84"/>
      <c r="Y542" s="85"/>
      <c r="Z542" s="84"/>
      <c r="AA542" s="84"/>
      <c r="AB542" s="85"/>
      <c r="AC542" s="84"/>
      <c r="AD542" s="84"/>
      <c r="AE542" s="85"/>
      <c r="AF542" s="84"/>
      <c r="AG542" s="84"/>
      <c r="AH542" s="85"/>
      <c r="AI542" s="84"/>
      <c r="AJ542" s="84"/>
      <c r="AK542" s="85"/>
      <c r="AL542" s="84"/>
      <c r="AM542" s="84"/>
      <c r="AN542" s="85"/>
      <c r="AO542" s="84"/>
      <c r="AP542" s="35"/>
      <c r="AQ542" s="35"/>
      <c r="AR542" s="35"/>
      <c r="AS542" s="35"/>
      <c r="AT542" s="35"/>
      <c r="AU542" s="35"/>
      <c r="AV542" s="35"/>
      <c r="AW542" s="35"/>
      <c r="AX542" s="35"/>
      <c r="AY542" s="35"/>
      <c r="AZ542" s="35"/>
      <c r="BA542" s="35"/>
      <c r="BB542" s="35"/>
      <c r="BC542" s="35"/>
      <c r="BD542" s="35"/>
      <c r="BE542" s="35"/>
      <c r="BF542" s="35"/>
      <c r="BG542" s="35"/>
      <c r="BH542" s="35"/>
      <c r="BI542" s="35"/>
    </row>
    <row r="543" spans="1:61" ht="15.75" customHeight="1">
      <c r="A543" s="30"/>
      <c r="B543" s="76"/>
      <c r="C543" s="86"/>
      <c r="D543" s="87"/>
      <c r="E543" s="86"/>
      <c r="F543" s="86"/>
      <c r="G543" s="87"/>
      <c r="H543" s="86"/>
      <c r="I543" s="86"/>
      <c r="J543" s="87"/>
      <c r="K543" s="86"/>
      <c r="L543" s="86"/>
      <c r="M543" s="87"/>
      <c r="N543" s="86"/>
      <c r="O543" s="86"/>
      <c r="P543" s="87"/>
      <c r="Q543" s="86"/>
      <c r="R543" s="86"/>
      <c r="S543" s="87"/>
      <c r="T543" s="86"/>
      <c r="U543" s="86"/>
      <c r="V543" s="87"/>
      <c r="W543" s="86"/>
      <c r="X543" s="86"/>
      <c r="Y543" s="87"/>
      <c r="Z543" s="86"/>
      <c r="AA543" s="86"/>
      <c r="AB543" s="87"/>
      <c r="AC543" s="86"/>
      <c r="AD543" s="86"/>
      <c r="AE543" s="87"/>
      <c r="AF543" s="86"/>
      <c r="AG543" s="86"/>
      <c r="AH543" s="87"/>
      <c r="AI543" s="86"/>
      <c r="AJ543" s="86"/>
      <c r="AK543" s="87"/>
      <c r="AL543" s="86"/>
      <c r="AM543" s="86"/>
      <c r="AN543" s="87"/>
      <c r="AO543" s="86"/>
      <c r="AP543" s="35"/>
      <c r="AQ543" s="35"/>
      <c r="AR543" s="35"/>
      <c r="AS543" s="35"/>
      <c r="AT543" s="35"/>
      <c r="AU543" s="35"/>
      <c r="AV543" s="35"/>
      <c r="AW543" s="35"/>
      <c r="AX543" s="35"/>
      <c r="AY543" s="35"/>
      <c r="AZ543" s="35"/>
      <c r="BA543" s="35"/>
      <c r="BB543" s="35"/>
      <c r="BC543" s="35"/>
      <c r="BD543" s="35"/>
      <c r="BE543" s="35"/>
      <c r="BF543" s="35"/>
      <c r="BG543" s="35"/>
      <c r="BH543" s="35"/>
      <c r="BI543" s="35"/>
    </row>
    <row r="544" spans="1:61" ht="15.75" customHeight="1">
      <c r="A544" s="30"/>
      <c r="B544" s="77"/>
      <c r="C544" s="84"/>
      <c r="D544" s="85"/>
      <c r="E544" s="84"/>
      <c r="F544" s="84"/>
      <c r="G544" s="85"/>
      <c r="H544" s="84"/>
      <c r="I544" s="84"/>
      <c r="J544" s="85"/>
      <c r="K544" s="84"/>
      <c r="L544" s="84"/>
      <c r="M544" s="85"/>
      <c r="N544" s="84"/>
      <c r="O544" s="84"/>
      <c r="P544" s="85"/>
      <c r="Q544" s="84"/>
      <c r="R544" s="84"/>
      <c r="S544" s="85"/>
      <c r="T544" s="84"/>
      <c r="U544" s="84"/>
      <c r="V544" s="85"/>
      <c r="W544" s="84"/>
      <c r="X544" s="84"/>
      <c r="Y544" s="85"/>
      <c r="Z544" s="84"/>
      <c r="AA544" s="84"/>
      <c r="AB544" s="85"/>
      <c r="AC544" s="84"/>
      <c r="AD544" s="84"/>
      <c r="AE544" s="85"/>
      <c r="AF544" s="84"/>
      <c r="AG544" s="84"/>
      <c r="AH544" s="85"/>
      <c r="AI544" s="84"/>
      <c r="AJ544" s="84"/>
      <c r="AK544" s="85"/>
      <c r="AL544" s="84"/>
      <c r="AM544" s="84"/>
      <c r="AN544" s="85"/>
      <c r="AO544" s="84"/>
      <c r="AP544" s="35"/>
      <c r="AQ544" s="35"/>
      <c r="AR544" s="35"/>
      <c r="AS544" s="35"/>
      <c r="AT544" s="35"/>
      <c r="AU544" s="35"/>
      <c r="AV544" s="35"/>
      <c r="AW544" s="35"/>
      <c r="AX544" s="35"/>
      <c r="AY544" s="35"/>
      <c r="AZ544" s="35"/>
      <c r="BA544" s="35"/>
      <c r="BB544" s="35"/>
      <c r="BC544" s="35"/>
      <c r="BD544" s="35"/>
      <c r="BE544" s="35"/>
      <c r="BF544" s="35"/>
      <c r="BG544" s="35"/>
      <c r="BH544" s="35"/>
      <c r="BI544" s="35"/>
    </row>
    <row r="545" spans="1:61" ht="15.75" customHeight="1">
      <c r="A545" s="30"/>
      <c r="B545" s="77"/>
      <c r="C545" s="84"/>
      <c r="D545" s="85"/>
      <c r="E545" s="84"/>
      <c r="F545" s="84"/>
      <c r="G545" s="85"/>
      <c r="H545" s="84"/>
      <c r="I545" s="84"/>
      <c r="J545" s="85"/>
      <c r="K545" s="84"/>
      <c r="L545" s="84"/>
      <c r="M545" s="85"/>
      <c r="N545" s="84"/>
      <c r="O545" s="84"/>
      <c r="P545" s="85"/>
      <c r="Q545" s="84"/>
      <c r="R545" s="84"/>
      <c r="S545" s="85"/>
      <c r="T545" s="84"/>
      <c r="U545" s="84"/>
      <c r="V545" s="85"/>
      <c r="W545" s="84"/>
      <c r="X545" s="84"/>
      <c r="Y545" s="85"/>
      <c r="Z545" s="84"/>
      <c r="AA545" s="84"/>
      <c r="AB545" s="85"/>
      <c r="AC545" s="84"/>
      <c r="AD545" s="84"/>
      <c r="AE545" s="85"/>
      <c r="AF545" s="84"/>
      <c r="AG545" s="84"/>
      <c r="AH545" s="85"/>
      <c r="AI545" s="84"/>
      <c r="AJ545" s="84"/>
      <c r="AK545" s="85"/>
      <c r="AL545" s="84"/>
      <c r="AM545" s="84"/>
      <c r="AN545" s="85"/>
      <c r="AO545" s="84"/>
      <c r="AP545" s="35"/>
      <c r="AQ545" s="35"/>
      <c r="AR545" s="35"/>
      <c r="AS545" s="35"/>
      <c r="AT545" s="35"/>
      <c r="AU545" s="35"/>
      <c r="AV545" s="35"/>
      <c r="AW545" s="35"/>
      <c r="AX545" s="35"/>
      <c r="AY545" s="35"/>
      <c r="AZ545" s="35"/>
      <c r="BA545" s="35"/>
      <c r="BB545" s="35"/>
      <c r="BC545" s="35"/>
      <c r="BD545" s="35"/>
      <c r="BE545" s="35"/>
      <c r="BF545" s="35"/>
      <c r="BG545" s="35"/>
      <c r="BH545" s="35"/>
      <c r="BI545" s="35"/>
    </row>
    <row r="546" spans="1:61" ht="15.75" customHeight="1">
      <c r="A546" s="30"/>
      <c r="B546" s="76"/>
      <c r="C546" s="84"/>
      <c r="D546" s="85"/>
      <c r="E546" s="84"/>
      <c r="F546" s="84"/>
      <c r="G546" s="85"/>
      <c r="H546" s="84"/>
      <c r="I546" s="84"/>
      <c r="J546" s="85"/>
      <c r="K546" s="84"/>
      <c r="L546" s="84"/>
      <c r="M546" s="85"/>
      <c r="N546" s="84"/>
      <c r="O546" s="84"/>
      <c r="P546" s="85"/>
      <c r="Q546" s="84"/>
      <c r="R546" s="84"/>
      <c r="S546" s="85"/>
      <c r="T546" s="84"/>
      <c r="U546" s="84"/>
      <c r="V546" s="85"/>
      <c r="W546" s="84"/>
      <c r="X546" s="84"/>
      <c r="Y546" s="85"/>
      <c r="Z546" s="84"/>
      <c r="AA546" s="84"/>
      <c r="AB546" s="85"/>
      <c r="AC546" s="84"/>
      <c r="AD546" s="84"/>
      <c r="AE546" s="85"/>
      <c r="AF546" s="84"/>
      <c r="AG546" s="84"/>
      <c r="AH546" s="85"/>
      <c r="AI546" s="84"/>
      <c r="AJ546" s="84"/>
      <c r="AK546" s="85"/>
      <c r="AL546" s="84"/>
      <c r="AM546" s="84"/>
      <c r="AN546" s="85"/>
      <c r="AO546" s="84"/>
      <c r="AP546" s="35"/>
      <c r="AQ546" s="35"/>
      <c r="AR546" s="35"/>
      <c r="AS546" s="35"/>
      <c r="AT546" s="35"/>
      <c r="AU546" s="35"/>
      <c r="AV546" s="35"/>
      <c r="AW546" s="35"/>
      <c r="AX546" s="35"/>
      <c r="AY546" s="35"/>
      <c r="AZ546" s="35"/>
      <c r="BA546" s="35"/>
      <c r="BB546" s="35"/>
      <c r="BC546" s="35"/>
      <c r="BD546" s="35"/>
      <c r="BE546" s="35"/>
      <c r="BF546" s="35"/>
      <c r="BG546" s="35"/>
      <c r="BH546" s="35"/>
      <c r="BI546" s="35"/>
    </row>
    <row r="547" spans="1:61" ht="15.75" customHeight="1">
      <c r="A547" s="30"/>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c r="AA547" s="77"/>
      <c r="AB547" s="77"/>
      <c r="AC547" s="77"/>
      <c r="AD547" s="77"/>
      <c r="AE547" s="77"/>
      <c r="AF547" s="77"/>
      <c r="AG547" s="77"/>
      <c r="AH547" s="77"/>
      <c r="AI547" s="77"/>
      <c r="AJ547" s="77"/>
      <c r="AK547" s="77"/>
      <c r="AL547" s="77"/>
      <c r="AM547" s="77"/>
      <c r="AN547" s="77"/>
      <c r="AO547" s="77"/>
      <c r="AP547" s="35"/>
      <c r="AQ547" s="35"/>
      <c r="AR547" s="35"/>
      <c r="AS547" s="35"/>
      <c r="AT547" s="35"/>
      <c r="AU547" s="35"/>
      <c r="AV547" s="35"/>
      <c r="AW547" s="35"/>
      <c r="AX547" s="35"/>
      <c r="AY547" s="35"/>
      <c r="AZ547" s="35"/>
      <c r="BA547" s="35"/>
      <c r="BB547" s="35"/>
      <c r="BC547" s="35"/>
      <c r="BD547" s="35"/>
      <c r="BE547" s="35"/>
      <c r="BF547" s="35"/>
      <c r="BG547" s="35"/>
      <c r="BH547" s="35"/>
      <c r="BI547" s="35"/>
    </row>
    <row r="548" spans="1:61" ht="15.75" customHeight="1">
      <c r="A548" s="30"/>
      <c r="B548" s="77"/>
      <c r="C548" s="84"/>
      <c r="D548" s="77"/>
      <c r="E548" s="84"/>
      <c r="F548" s="84"/>
      <c r="G548" s="77"/>
      <c r="H548" s="84"/>
      <c r="I548" s="84"/>
      <c r="J548" s="77"/>
      <c r="K548" s="84"/>
      <c r="L548" s="84"/>
      <c r="M548" s="77"/>
      <c r="N548" s="84"/>
      <c r="O548" s="84"/>
      <c r="P548" s="77"/>
      <c r="Q548" s="84"/>
      <c r="R548" s="84"/>
      <c r="S548" s="77"/>
      <c r="T548" s="84"/>
      <c r="U548" s="84"/>
      <c r="V548" s="77"/>
      <c r="W548" s="84"/>
      <c r="X548" s="84"/>
      <c r="Y548" s="77"/>
      <c r="Z548" s="84"/>
      <c r="AA548" s="84"/>
      <c r="AB548" s="77"/>
      <c r="AC548" s="84"/>
      <c r="AD548" s="84"/>
      <c r="AE548" s="77"/>
      <c r="AF548" s="84"/>
      <c r="AG548" s="84"/>
      <c r="AH548" s="77"/>
      <c r="AI548" s="84"/>
      <c r="AJ548" s="84"/>
      <c r="AK548" s="77"/>
      <c r="AL548" s="84"/>
      <c r="AM548" s="84"/>
      <c r="AN548" s="77"/>
      <c r="AO548" s="84"/>
      <c r="AP548" s="35"/>
      <c r="AQ548" s="35"/>
      <c r="AR548" s="35"/>
      <c r="AS548" s="35"/>
      <c r="AT548" s="35"/>
      <c r="AU548" s="35"/>
      <c r="AV548" s="35"/>
      <c r="AW548" s="35"/>
      <c r="AX548" s="35"/>
      <c r="AY548" s="35"/>
      <c r="AZ548" s="35"/>
      <c r="BA548" s="35"/>
      <c r="BB548" s="35"/>
      <c r="BC548" s="35"/>
      <c r="BD548" s="35"/>
      <c r="BE548" s="35"/>
      <c r="BF548" s="35"/>
      <c r="BG548" s="35"/>
      <c r="BH548" s="35"/>
      <c r="BI548" s="35"/>
    </row>
    <row r="549" spans="1:61" ht="15.75" customHeight="1">
      <c r="A549" s="30"/>
      <c r="B549" s="77"/>
      <c r="C549" s="84"/>
      <c r="D549" s="85"/>
      <c r="E549" s="84"/>
      <c r="F549" s="84"/>
      <c r="G549" s="85"/>
      <c r="H549" s="84"/>
      <c r="I549" s="84"/>
      <c r="J549" s="85"/>
      <c r="K549" s="84"/>
      <c r="L549" s="84"/>
      <c r="M549" s="85"/>
      <c r="N549" s="84"/>
      <c r="O549" s="84"/>
      <c r="P549" s="85"/>
      <c r="Q549" s="84"/>
      <c r="R549" s="84"/>
      <c r="S549" s="85"/>
      <c r="T549" s="84"/>
      <c r="U549" s="84"/>
      <c r="V549" s="85"/>
      <c r="W549" s="84"/>
      <c r="X549" s="84"/>
      <c r="Y549" s="85"/>
      <c r="Z549" s="84"/>
      <c r="AA549" s="84"/>
      <c r="AB549" s="85"/>
      <c r="AC549" s="84"/>
      <c r="AD549" s="84"/>
      <c r="AE549" s="85"/>
      <c r="AF549" s="84"/>
      <c r="AG549" s="84"/>
      <c r="AH549" s="85"/>
      <c r="AI549" s="84"/>
      <c r="AJ549" s="84"/>
      <c r="AK549" s="85"/>
      <c r="AL549" s="84"/>
      <c r="AM549" s="84"/>
      <c r="AN549" s="85"/>
      <c r="AO549" s="84"/>
      <c r="AP549" s="35"/>
      <c r="AQ549" s="35"/>
      <c r="AR549" s="35"/>
      <c r="AS549" s="35"/>
      <c r="AT549" s="35"/>
      <c r="AU549" s="35"/>
      <c r="AV549" s="35"/>
      <c r="AW549" s="35"/>
      <c r="AX549" s="35"/>
      <c r="AY549" s="35"/>
      <c r="AZ549" s="35"/>
      <c r="BA549" s="35"/>
      <c r="BB549" s="35"/>
      <c r="BC549" s="35"/>
      <c r="BD549" s="35"/>
      <c r="BE549" s="35"/>
      <c r="BF549" s="35"/>
      <c r="BG549" s="35"/>
      <c r="BH549" s="35"/>
      <c r="BI549" s="35"/>
    </row>
    <row r="550" spans="1:61" ht="15.75" customHeight="1">
      <c r="A550" s="30"/>
      <c r="B550" s="77"/>
      <c r="C550" s="84"/>
      <c r="D550" s="85"/>
      <c r="E550" s="84"/>
      <c r="F550" s="84"/>
      <c r="G550" s="85"/>
      <c r="H550" s="84"/>
      <c r="I550" s="84"/>
      <c r="J550" s="85"/>
      <c r="K550" s="84"/>
      <c r="L550" s="84"/>
      <c r="M550" s="85"/>
      <c r="N550" s="84"/>
      <c r="O550" s="84"/>
      <c r="P550" s="85"/>
      <c r="Q550" s="84"/>
      <c r="R550" s="84"/>
      <c r="S550" s="85"/>
      <c r="T550" s="84"/>
      <c r="U550" s="84"/>
      <c r="V550" s="85"/>
      <c r="W550" s="84"/>
      <c r="X550" s="84"/>
      <c r="Y550" s="85"/>
      <c r="Z550" s="84"/>
      <c r="AA550" s="84"/>
      <c r="AB550" s="85"/>
      <c r="AC550" s="84"/>
      <c r="AD550" s="84"/>
      <c r="AE550" s="85"/>
      <c r="AF550" s="84"/>
      <c r="AG550" s="84"/>
      <c r="AH550" s="85"/>
      <c r="AI550" s="84"/>
      <c r="AJ550" s="84"/>
      <c r="AK550" s="85"/>
      <c r="AL550" s="84"/>
      <c r="AM550" s="84"/>
      <c r="AN550" s="85"/>
      <c r="AO550" s="84"/>
      <c r="AP550" s="35"/>
      <c r="AQ550" s="35"/>
      <c r="AR550" s="35"/>
      <c r="AS550" s="35"/>
      <c r="AT550" s="35"/>
      <c r="AU550" s="35"/>
      <c r="AV550" s="35"/>
      <c r="AW550" s="35"/>
      <c r="AX550" s="35"/>
      <c r="AY550" s="35"/>
      <c r="AZ550" s="35"/>
      <c r="BA550" s="35"/>
      <c r="BB550" s="35"/>
      <c r="BC550" s="35"/>
      <c r="BD550" s="35"/>
      <c r="BE550" s="35"/>
      <c r="BF550" s="35"/>
      <c r="BG550" s="35"/>
      <c r="BH550" s="35"/>
      <c r="BI550" s="35"/>
    </row>
    <row r="551" spans="1:61" ht="15.75" customHeight="1">
      <c r="A551" s="30"/>
      <c r="B551" s="77"/>
      <c r="C551" s="84"/>
      <c r="D551" s="85"/>
      <c r="E551" s="84"/>
      <c r="F551" s="84"/>
      <c r="G551" s="85"/>
      <c r="H551" s="84"/>
      <c r="I551" s="84"/>
      <c r="J551" s="85"/>
      <c r="K551" s="84"/>
      <c r="L551" s="84"/>
      <c r="M551" s="85"/>
      <c r="N551" s="84"/>
      <c r="O551" s="84"/>
      <c r="P551" s="85"/>
      <c r="Q551" s="84"/>
      <c r="R551" s="84"/>
      <c r="S551" s="85"/>
      <c r="T551" s="84"/>
      <c r="U551" s="84"/>
      <c r="V551" s="85"/>
      <c r="W551" s="84"/>
      <c r="X551" s="84"/>
      <c r="Y551" s="85"/>
      <c r="Z551" s="84"/>
      <c r="AA551" s="84"/>
      <c r="AB551" s="85"/>
      <c r="AC551" s="84"/>
      <c r="AD551" s="84"/>
      <c r="AE551" s="85"/>
      <c r="AF551" s="84"/>
      <c r="AG551" s="84"/>
      <c r="AH551" s="85"/>
      <c r="AI551" s="84"/>
      <c r="AJ551" s="84"/>
      <c r="AK551" s="85"/>
      <c r="AL551" s="84"/>
      <c r="AM551" s="84"/>
      <c r="AN551" s="85"/>
      <c r="AO551" s="84"/>
      <c r="AP551" s="35"/>
      <c r="AQ551" s="35"/>
      <c r="AR551" s="35"/>
      <c r="AS551" s="35"/>
      <c r="AT551" s="35"/>
      <c r="AU551" s="35"/>
      <c r="AV551" s="35"/>
      <c r="AW551" s="35"/>
      <c r="AX551" s="35"/>
      <c r="AY551" s="35"/>
      <c r="AZ551" s="35"/>
      <c r="BA551" s="35"/>
      <c r="BB551" s="35"/>
      <c r="BC551" s="35"/>
      <c r="BD551" s="35"/>
      <c r="BE551" s="35"/>
      <c r="BF551" s="35"/>
      <c r="BG551" s="35"/>
      <c r="BH551" s="35"/>
      <c r="BI551" s="35"/>
    </row>
    <row r="552" spans="1:61" ht="15.75" customHeight="1">
      <c r="A552" s="30"/>
      <c r="B552" s="76"/>
      <c r="C552" s="86"/>
      <c r="D552" s="87"/>
      <c r="E552" s="86"/>
      <c r="F552" s="86"/>
      <c r="G552" s="87"/>
      <c r="H552" s="86"/>
      <c r="I552" s="86"/>
      <c r="J552" s="87"/>
      <c r="K552" s="86"/>
      <c r="L552" s="86"/>
      <c r="M552" s="87"/>
      <c r="N552" s="86"/>
      <c r="O552" s="86"/>
      <c r="P552" s="87"/>
      <c r="Q552" s="86"/>
      <c r="R552" s="86"/>
      <c r="S552" s="87"/>
      <c r="T552" s="86"/>
      <c r="U552" s="86"/>
      <c r="V552" s="87"/>
      <c r="W552" s="86"/>
      <c r="X552" s="86"/>
      <c r="Y552" s="87"/>
      <c r="Z552" s="86"/>
      <c r="AA552" s="86"/>
      <c r="AB552" s="87"/>
      <c r="AC552" s="86"/>
      <c r="AD552" s="86"/>
      <c r="AE552" s="87"/>
      <c r="AF552" s="86"/>
      <c r="AG552" s="86"/>
      <c r="AH552" s="87"/>
      <c r="AI552" s="86"/>
      <c r="AJ552" s="86"/>
      <c r="AK552" s="87"/>
      <c r="AL552" s="86"/>
      <c r="AM552" s="86"/>
      <c r="AN552" s="87"/>
      <c r="AO552" s="86"/>
      <c r="AP552" s="35"/>
      <c r="AQ552" s="35"/>
      <c r="AR552" s="35"/>
      <c r="AS552" s="35"/>
      <c r="AT552" s="35"/>
      <c r="AU552" s="35"/>
      <c r="AV552" s="35"/>
      <c r="AW552" s="35"/>
      <c r="AX552" s="35"/>
      <c r="AY552" s="35"/>
      <c r="AZ552" s="35"/>
      <c r="BA552" s="35"/>
      <c r="BB552" s="35"/>
      <c r="BC552" s="35"/>
      <c r="BD552" s="35"/>
      <c r="BE552" s="35"/>
      <c r="BF552" s="35"/>
      <c r="BG552" s="35"/>
      <c r="BH552" s="35"/>
      <c r="BI552" s="35"/>
    </row>
    <row r="553" spans="1:61" ht="15.75" customHeight="1">
      <c r="A553" s="30"/>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c r="AA553" s="77"/>
      <c r="AB553" s="77"/>
      <c r="AC553" s="77"/>
      <c r="AD553" s="77"/>
      <c r="AE553" s="77"/>
      <c r="AF553" s="77"/>
      <c r="AG553" s="77"/>
      <c r="AH553" s="77"/>
      <c r="AI553" s="77"/>
      <c r="AJ553" s="77"/>
      <c r="AK553" s="77"/>
      <c r="AL553" s="77"/>
      <c r="AM553" s="77"/>
      <c r="AN553" s="77"/>
      <c r="AO553" s="77"/>
      <c r="AP553" s="35"/>
      <c r="AQ553" s="35"/>
      <c r="AR553" s="35"/>
      <c r="AS553" s="35"/>
      <c r="AT553" s="35"/>
      <c r="AU553" s="35"/>
      <c r="AV553" s="35"/>
      <c r="AW553" s="35"/>
      <c r="AX553" s="35"/>
      <c r="AY553" s="35"/>
      <c r="AZ553" s="35"/>
      <c r="BA553" s="35"/>
      <c r="BB553" s="35"/>
      <c r="BC553" s="35"/>
      <c r="BD553" s="35"/>
      <c r="BE553" s="35"/>
      <c r="BF553" s="35"/>
      <c r="BG553" s="35"/>
      <c r="BH553" s="35"/>
      <c r="BI553" s="35"/>
    </row>
    <row r="554" spans="1:61" ht="15.75" customHeight="1">
      <c r="A554" s="30"/>
      <c r="B554" s="77"/>
      <c r="C554" s="84"/>
      <c r="D554" s="85"/>
      <c r="E554" s="84"/>
      <c r="F554" s="84"/>
      <c r="G554" s="85"/>
      <c r="H554" s="84"/>
      <c r="I554" s="84"/>
      <c r="J554" s="85"/>
      <c r="K554" s="84"/>
      <c r="L554" s="84"/>
      <c r="M554" s="85"/>
      <c r="N554" s="84"/>
      <c r="O554" s="84"/>
      <c r="P554" s="85"/>
      <c r="Q554" s="84"/>
      <c r="R554" s="84"/>
      <c r="S554" s="85"/>
      <c r="T554" s="84"/>
      <c r="U554" s="84"/>
      <c r="V554" s="85"/>
      <c r="W554" s="84"/>
      <c r="X554" s="84"/>
      <c r="Y554" s="85"/>
      <c r="Z554" s="84"/>
      <c r="AA554" s="84"/>
      <c r="AB554" s="85"/>
      <c r="AC554" s="84"/>
      <c r="AD554" s="84"/>
      <c r="AE554" s="85"/>
      <c r="AF554" s="84"/>
      <c r="AG554" s="84"/>
      <c r="AH554" s="85"/>
      <c r="AI554" s="84"/>
      <c r="AJ554" s="84"/>
      <c r="AK554" s="85"/>
      <c r="AL554" s="84"/>
      <c r="AM554" s="84"/>
      <c r="AN554" s="85"/>
      <c r="AO554" s="84"/>
      <c r="AP554" s="35"/>
      <c r="AQ554" s="35"/>
      <c r="AR554" s="35"/>
      <c r="AS554" s="35"/>
      <c r="AT554" s="35"/>
      <c r="AU554" s="35"/>
      <c r="AV554" s="35"/>
      <c r="AW554" s="35"/>
      <c r="AX554" s="35"/>
      <c r="AY554" s="35"/>
      <c r="AZ554" s="35"/>
      <c r="BA554" s="35"/>
      <c r="BB554" s="35"/>
      <c r="BC554" s="35"/>
      <c r="BD554" s="35"/>
      <c r="BE554" s="35"/>
      <c r="BF554" s="35"/>
      <c r="BG554" s="35"/>
      <c r="BH554" s="35"/>
      <c r="BI554" s="35"/>
    </row>
    <row r="555" spans="1:61" ht="15.75" customHeight="1">
      <c r="A555" s="30"/>
      <c r="B555" s="76"/>
      <c r="C555" s="84"/>
      <c r="D555" s="85"/>
      <c r="E555" s="84"/>
      <c r="F555" s="84"/>
      <c r="G555" s="85"/>
      <c r="H555" s="84"/>
      <c r="I555" s="84"/>
      <c r="J555" s="85"/>
      <c r="K555" s="84"/>
      <c r="L555" s="84"/>
      <c r="M555" s="85"/>
      <c r="N555" s="84"/>
      <c r="O555" s="84"/>
      <c r="P555" s="85"/>
      <c r="Q555" s="84"/>
      <c r="R555" s="84"/>
      <c r="S555" s="85"/>
      <c r="T555" s="84"/>
      <c r="U555" s="84"/>
      <c r="V555" s="85"/>
      <c r="W555" s="84"/>
      <c r="X555" s="84"/>
      <c r="Y555" s="85"/>
      <c r="Z555" s="84"/>
      <c r="AA555" s="84"/>
      <c r="AB555" s="85"/>
      <c r="AC555" s="84"/>
      <c r="AD555" s="84"/>
      <c r="AE555" s="85"/>
      <c r="AF555" s="84"/>
      <c r="AG555" s="84"/>
      <c r="AH555" s="85"/>
      <c r="AI555" s="84"/>
      <c r="AJ555" s="84"/>
      <c r="AK555" s="85"/>
      <c r="AL555" s="84"/>
      <c r="AM555" s="84"/>
      <c r="AN555" s="85"/>
      <c r="AO555" s="84"/>
      <c r="AP555" s="35"/>
      <c r="AQ555" s="35"/>
      <c r="AR555" s="35"/>
      <c r="AS555" s="35"/>
      <c r="AT555" s="35"/>
      <c r="AU555" s="35"/>
      <c r="AV555" s="35"/>
      <c r="AW555" s="35"/>
      <c r="AX555" s="35"/>
      <c r="AY555" s="35"/>
      <c r="AZ555" s="35"/>
      <c r="BA555" s="35"/>
      <c r="BB555" s="35"/>
      <c r="BC555" s="35"/>
      <c r="BD555" s="35"/>
      <c r="BE555" s="35"/>
      <c r="BF555" s="35"/>
      <c r="BG555" s="35"/>
      <c r="BH555" s="35"/>
      <c r="BI555" s="35"/>
    </row>
    <row r="556" spans="1:61" ht="15.75" customHeight="1">
      <c r="A556" s="30"/>
      <c r="B556" s="77"/>
      <c r="C556" s="84"/>
      <c r="D556" s="85"/>
      <c r="E556" s="84"/>
      <c r="F556" s="84"/>
      <c r="G556" s="85"/>
      <c r="H556" s="84"/>
      <c r="I556" s="84"/>
      <c r="J556" s="85"/>
      <c r="K556" s="84"/>
      <c r="L556" s="84"/>
      <c r="M556" s="85"/>
      <c r="N556" s="84"/>
      <c r="O556" s="84"/>
      <c r="P556" s="85"/>
      <c r="Q556" s="84"/>
      <c r="R556" s="84"/>
      <c r="S556" s="85"/>
      <c r="T556" s="84"/>
      <c r="U556" s="84"/>
      <c r="V556" s="85"/>
      <c r="W556" s="84"/>
      <c r="X556" s="84"/>
      <c r="Y556" s="85"/>
      <c r="Z556" s="84"/>
      <c r="AA556" s="84"/>
      <c r="AB556" s="85"/>
      <c r="AC556" s="84"/>
      <c r="AD556" s="84"/>
      <c r="AE556" s="85"/>
      <c r="AF556" s="84"/>
      <c r="AG556" s="84"/>
      <c r="AH556" s="85"/>
      <c r="AI556" s="84"/>
      <c r="AJ556" s="84"/>
      <c r="AK556" s="85"/>
      <c r="AL556" s="84"/>
      <c r="AM556" s="84"/>
      <c r="AN556" s="85"/>
      <c r="AO556" s="84"/>
      <c r="AP556" s="35"/>
      <c r="AQ556" s="35"/>
      <c r="AR556" s="35"/>
      <c r="AS556" s="35"/>
      <c r="AT556" s="35"/>
      <c r="AU556" s="35"/>
      <c r="AV556" s="35"/>
      <c r="AW556" s="35"/>
      <c r="AX556" s="35"/>
      <c r="AY556" s="35"/>
      <c r="AZ556" s="35"/>
      <c r="BA556" s="35"/>
      <c r="BB556" s="35"/>
      <c r="BC556" s="35"/>
      <c r="BD556" s="35"/>
      <c r="BE556" s="35"/>
      <c r="BF556" s="35"/>
      <c r="BG556" s="35"/>
      <c r="BH556" s="35"/>
      <c r="BI556" s="35"/>
    </row>
    <row r="557" spans="1:61" ht="15.75" customHeight="1">
      <c r="A557" s="30"/>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c r="AA557" s="77"/>
      <c r="AB557" s="77"/>
      <c r="AC557" s="77"/>
      <c r="AD557" s="77"/>
      <c r="AE557" s="77"/>
      <c r="AF557" s="77"/>
      <c r="AG557" s="77"/>
      <c r="AH557" s="77"/>
      <c r="AI557" s="77"/>
      <c r="AJ557" s="77"/>
      <c r="AK557" s="77"/>
      <c r="AL557" s="77"/>
      <c r="AM557" s="77"/>
      <c r="AN557" s="77"/>
      <c r="AO557" s="77"/>
      <c r="AP557" s="35"/>
      <c r="AQ557" s="35"/>
      <c r="AR557" s="35"/>
      <c r="AS557" s="35"/>
      <c r="AT557" s="35"/>
      <c r="AU557" s="35"/>
      <c r="AV557" s="35"/>
      <c r="AW557" s="35"/>
      <c r="AX557" s="35"/>
      <c r="AY557" s="35"/>
      <c r="AZ557" s="35"/>
      <c r="BA557" s="35"/>
      <c r="BB557" s="35"/>
      <c r="BC557" s="35"/>
      <c r="BD557" s="35"/>
      <c r="BE557" s="35"/>
      <c r="BF557" s="35"/>
      <c r="BG557" s="35"/>
      <c r="BH557" s="35"/>
      <c r="BI557" s="35"/>
    </row>
    <row r="558" spans="1:61" ht="15.75" customHeight="1">
      <c r="A558" s="30"/>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c r="AA558" s="77"/>
      <c r="AB558" s="77"/>
      <c r="AC558" s="77"/>
      <c r="AD558" s="77"/>
      <c r="AE558" s="77"/>
      <c r="AF558" s="77"/>
      <c r="AG558" s="77"/>
      <c r="AH558" s="77"/>
      <c r="AI558" s="77"/>
      <c r="AJ558" s="77"/>
      <c r="AK558" s="77"/>
      <c r="AL558" s="77"/>
      <c r="AM558" s="77"/>
      <c r="AN558" s="77"/>
      <c r="AO558" s="77"/>
      <c r="AP558" s="35"/>
      <c r="AQ558" s="35"/>
      <c r="AR558" s="35"/>
      <c r="AS558" s="35"/>
      <c r="AT558" s="35"/>
      <c r="AU558" s="35"/>
      <c r="AV558" s="35"/>
      <c r="AW558" s="35"/>
      <c r="AX558" s="35"/>
      <c r="AY558" s="35"/>
      <c r="AZ558" s="35"/>
      <c r="BA558" s="35"/>
      <c r="BB558" s="35"/>
      <c r="BC558" s="35"/>
      <c r="BD558" s="35"/>
      <c r="BE558" s="35"/>
      <c r="BF558" s="35"/>
      <c r="BG558" s="35"/>
      <c r="BH558" s="35"/>
      <c r="BI558" s="35"/>
    </row>
    <row r="559" spans="1:61" ht="15.75" customHeight="1">
      <c r="A559" s="30"/>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c r="AA559" s="77"/>
      <c r="AB559" s="77"/>
      <c r="AC559" s="77"/>
      <c r="AD559" s="77"/>
      <c r="AE559" s="77"/>
      <c r="AF559" s="77"/>
      <c r="AG559" s="77"/>
      <c r="AH559" s="77"/>
      <c r="AI559" s="77"/>
      <c r="AJ559" s="77"/>
      <c r="AK559" s="77"/>
      <c r="AL559" s="77"/>
      <c r="AM559" s="77"/>
      <c r="AN559" s="77"/>
      <c r="AO559" s="77"/>
      <c r="AP559" s="35"/>
      <c r="AQ559" s="35"/>
      <c r="AR559" s="35"/>
      <c r="AS559" s="35"/>
      <c r="AT559" s="35"/>
      <c r="AU559" s="35"/>
      <c r="AV559" s="35"/>
      <c r="AW559" s="35"/>
      <c r="AX559" s="35"/>
      <c r="AY559" s="35"/>
      <c r="AZ559" s="35"/>
      <c r="BA559" s="35"/>
      <c r="BB559" s="35"/>
      <c r="BC559" s="35"/>
      <c r="BD559" s="35"/>
      <c r="BE559" s="35"/>
      <c r="BF559" s="35"/>
      <c r="BG559" s="35"/>
      <c r="BH559" s="35"/>
      <c r="BI559" s="35"/>
    </row>
    <row r="560" spans="1:61" ht="15.75" customHeight="1">
      <c r="A560" s="30"/>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c r="AA560" s="77"/>
      <c r="AB560" s="77"/>
      <c r="AC560" s="77"/>
      <c r="AD560" s="77"/>
      <c r="AE560" s="77"/>
      <c r="AF560" s="77"/>
      <c r="AG560" s="77"/>
      <c r="AH560" s="77"/>
      <c r="AI560" s="77"/>
      <c r="AJ560" s="77"/>
      <c r="AK560" s="77"/>
      <c r="AL560" s="77"/>
      <c r="AM560" s="77"/>
      <c r="AN560" s="77"/>
      <c r="AO560" s="77"/>
      <c r="AP560" s="35"/>
      <c r="AQ560" s="35"/>
      <c r="AR560" s="35"/>
      <c r="AS560" s="35"/>
      <c r="AT560" s="35"/>
      <c r="AU560" s="35"/>
      <c r="AV560" s="35"/>
      <c r="AW560" s="35"/>
      <c r="AX560" s="35"/>
      <c r="AY560" s="35"/>
      <c r="AZ560" s="35"/>
      <c r="BA560" s="35"/>
      <c r="BB560" s="35"/>
      <c r="BC560" s="35"/>
      <c r="BD560" s="35"/>
      <c r="BE560" s="35"/>
      <c r="BF560" s="35"/>
      <c r="BG560" s="35"/>
      <c r="BH560" s="35"/>
      <c r="BI560" s="35"/>
    </row>
    <row r="561" spans="1:61" ht="15.75" customHeight="1">
      <c r="A561" s="30"/>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c r="AA561" s="77"/>
      <c r="AB561" s="77"/>
      <c r="AC561" s="77"/>
      <c r="AD561" s="77"/>
      <c r="AE561" s="77"/>
      <c r="AF561" s="77"/>
      <c r="AG561" s="77"/>
      <c r="AH561" s="77"/>
      <c r="AI561" s="77"/>
      <c r="AJ561" s="77"/>
      <c r="AK561" s="77"/>
      <c r="AL561" s="77"/>
      <c r="AM561" s="77"/>
      <c r="AN561" s="77"/>
      <c r="AO561" s="77"/>
      <c r="AP561" s="35"/>
      <c r="AQ561" s="35"/>
      <c r="AR561" s="35"/>
      <c r="AS561" s="35"/>
      <c r="AT561" s="35"/>
      <c r="AU561" s="35"/>
      <c r="AV561" s="35"/>
      <c r="AW561" s="35"/>
      <c r="AX561" s="35"/>
      <c r="AY561" s="35"/>
      <c r="AZ561" s="35"/>
      <c r="BA561" s="35"/>
      <c r="BB561" s="35"/>
      <c r="BC561" s="35"/>
      <c r="BD561" s="35"/>
      <c r="BE561" s="35"/>
      <c r="BF561" s="35"/>
      <c r="BG561" s="35"/>
      <c r="BH561" s="35"/>
      <c r="BI561" s="35"/>
    </row>
    <row r="562" spans="1:61" ht="15.75" customHeight="1">
      <c r="A562" s="30"/>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c r="AA562" s="77"/>
      <c r="AB562" s="77"/>
      <c r="AC562" s="77"/>
      <c r="AD562" s="77"/>
      <c r="AE562" s="77"/>
      <c r="AF562" s="77"/>
      <c r="AG562" s="77"/>
      <c r="AH562" s="77"/>
      <c r="AI562" s="77"/>
      <c r="AJ562" s="77"/>
      <c r="AK562" s="77"/>
      <c r="AL562" s="77"/>
      <c r="AM562" s="77"/>
      <c r="AN562" s="77"/>
      <c r="AO562" s="77"/>
      <c r="AP562" s="35"/>
      <c r="AQ562" s="35"/>
      <c r="AR562" s="35"/>
      <c r="AS562" s="35"/>
      <c r="AT562" s="35"/>
      <c r="AU562" s="35"/>
      <c r="AV562" s="35"/>
      <c r="AW562" s="35"/>
      <c r="AX562" s="35"/>
      <c r="AY562" s="35"/>
      <c r="AZ562" s="35"/>
      <c r="BA562" s="35"/>
      <c r="BB562" s="35"/>
      <c r="BC562" s="35"/>
      <c r="BD562" s="35"/>
      <c r="BE562" s="35"/>
      <c r="BF562" s="35"/>
      <c r="BG562" s="35"/>
      <c r="BH562" s="35"/>
      <c r="BI562" s="35"/>
    </row>
    <row r="563" spans="1:61" ht="15.75" customHeight="1">
      <c r="A563" s="30"/>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c r="AA563" s="77"/>
      <c r="AB563" s="77"/>
      <c r="AC563" s="77"/>
      <c r="AD563" s="77"/>
      <c r="AE563" s="77"/>
      <c r="AF563" s="77"/>
      <c r="AG563" s="77"/>
      <c r="AH563" s="77"/>
      <c r="AI563" s="77"/>
      <c r="AJ563" s="77"/>
      <c r="AK563" s="77"/>
      <c r="AL563" s="77"/>
      <c r="AM563" s="77"/>
      <c r="AN563" s="77"/>
      <c r="AO563" s="77"/>
      <c r="AP563" s="35"/>
      <c r="AQ563" s="35"/>
      <c r="AR563" s="35"/>
      <c r="AS563" s="35"/>
      <c r="AT563" s="35"/>
      <c r="AU563" s="35"/>
      <c r="AV563" s="35"/>
      <c r="AW563" s="35"/>
      <c r="AX563" s="35"/>
      <c r="AY563" s="35"/>
      <c r="AZ563" s="35"/>
      <c r="BA563" s="35"/>
      <c r="BB563" s="35"/>
      <c r="BC563" s="35"/>
      <c r="BD563" s="35"/>
      <c r="BE563" s="35"/>
      <c r="BF563" s="35"/>
      <c r="BG563" s="35"/>
      <c r="BH563" s="35"/>
      <c r="BI563" s="35"/>
    </row>
    <row r="564" spans="1:61" ht="15.75" customHeight="1">
      <c r="A564" s="30"/>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c r="AA564" s="77"/>
      <c r="AB564" s="77"/>
      <c r="AC564" s="77"/>
      <c r="AD564" s="77"/>
      <c r="AE564" s="77"/>
      <c r="AF564" s="77"/>
      <c r="AG564" s="77"/>
      <c r="AH564" s="77"/>
      <c r="AI564" s="77"/>
      <c r="AJ564" s="77"/>
      <c r="AK564" s="77"/>
      <c r="AL564" s="77"/>
      <c r="AM564" s="77"/>
      <c r="AN564" s="77"/>
      <c r="AO564" s="77"/>
      <c r="AP564" s="35"/>
      <c r="AQ564" s="35"/>
      <c r="AR564" s="35"/>
      <c r="AS564" s="35"/>
      <c r="AT564" s="35"/>
      <c r="AU564" s="35"/>
      <c r="AV564" s="35"/>
      <c r="AW564" s="35"/>
      <c r="AX564" s="35"/>
      <c r="AY564" s="35"/>
      <c r="AZ564" s="35"/>
      <c r="BA564" s="35"/>
      <c r="BB564" s="35"/>
      <c r="BC564" s="35"/>
      <c r="BD564" s="35"/>
      <c r="BE564" s="35"/>
      <c r="BF564" s="35"/>
      <c r="BG564" s="35"/>
      <c r="BH564" s="35"/>
      <c r="BI564" s="35"/>
    </row>
    <row r="565" spans="1:61" ht="15.75" customHeight="1">
      <c r="A565" s="30"/>
      <c r="B565" s="76"/>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c r="AA565" s="77"/>
      <c r="AB565" s="77"/>
      <c r="AC565" s="77"/>
      <c r="AD565" s="77"/>
      <c r="AE565" s="77"/>
      <c r="AF565" s="77"/>
      <c r="AG565" s="77"/>
      <c r="AH565" s="77"/>
      <c r="AI565" s="77"/>
      <c r="AJ565" s="77"/>
      <c r="AK565" s="77"/>
      <c r="AL565" s="77"/>
      <c r="AM565" s="77"/>
      <c r="AN565" s="77"/>
      <c r="AO565" s="77"/>
      <c r="AP565" s="35"/>
      <c r="AQ565" s="35"/>
      <c r="AR565" s="35"/>
      <c r="AS565" s="35"/>
      <c r="AT565" s="35"/>
      <c r="AU565" s="35"/>
      <c r="AV565" s="35"/>
      <c r="AW565" s="35"/>
      <c r="AX565" s="35"/>
      <c r="AY565" s="35"/>
      <c r="AZ565" s="35"/>
      <c r="BA565" s="35"/>
      <c r="BB565" s="35"/>
      <c r="BC565" s="35"/>
      <c r="BD565" s="35"/>
      <c r="BE565" s="35"/>
      <c r="BF565" s="35"/>
      <c r="BG565" s="35"/>
      <c r="BH565" s="35"/>
      <c r="BI565" s="35"/>
    </row>
    <row r="566" spans="1:61" ht="15.75" customHeight="1">
      <c r="A566" s="30"/>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c r="AA566" s="77"/>
      <c r="AB566" s="77"/>
      <c r="AC566" s="77"/>
      <c r="AD566" s="77"/>
      <c r="AE566" s="77"/>
      <c r="AF566" s="77"/>
      <c r="AG566" s="77"/>
      <c r="AH566" s="77"/>
      <c r="AI566" s="77"/>
      <c r="AJ566" s="77"/>
      <c r="AK566" s="77"/>
      <c r="AL566" s="77"/>
      <c r="AM566" s="77"/>
      <c r="AN566" s="77"/>
      <c r="AO566" s="77"/>
      <c r="AP566" s="35"/>
      <c r="AQ566" s="35"/>
      <c r="AR566" s="35"/>
      <c r="AS566" s="35"/>
      <c r="AT566" s="35"/>
      <c r="AU566" s="35"/>
      <c r="AV566" s="35"/>
      <c r="AW566" s="35"/>
      <c r="AX566" s="35"/>
      <c r="AY566" s="35"/>
      <c r="AZ566" s="35"/>
      <c r="BA566" s="35"/>
      <c r="BB566" s="35"/>
      <c r="BC566" s="35"/>
      <c r="BD566" s="35"/>
      <c r="BE566" s="35"/>
      <c r="BF566" s="35"/>
      <c r="BG566" s="35"/>
      <c r="BH566" s="35"/>
      <c r="BI566" s="35"/>
    </row>
    <row r="567" spans="1:61" ht="15.75" customHeight="1">
      <c r="A567" s="30"/>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c r="AA567" s="77"/>
      <c r="AB567" s="77"/>
      <c r="AC567" s="77"/>
      <c r="AD567" s="77"/>
      <c r="AE567" s="77"/>
      <c r="AF567" s="77"/>
      <c r="AG567" s="77"/>
      <c r="AH567" s="77"/>
      <c r="AI567" s="77"/>
      <c r="AJ567" s="77"/>
      <c r="AK567" s="77"/>
      <c r="AL567" s="77"/>
      <c r="AM567" s="77"/>
      <c r="AN567" s="77"/>
      <c r="AO567" s="77"/>
      <c r="AP567" s="35"/>
      <c r="AQ567" s="35"/>
      <c r="AR567" s="35"/>
      <c r="AS567" s="35"/>
      <c r="AT567" s="35"/>
      <c r="AU567" s="35"/>
      <c r="AV567" s="35"/>
      <c r="AW567" s="35"/>
      <c r="AX567" s="35"/>
      <c r="AY567" s="35"/>
      <c r="AZ567" s="35"/>
      <c r="BA567" s="35"/>
      <c r="BB567" s="35"/>
      <c r="BC567" s="35"/>
      <c r="BD567" s="35"/>
      <c r="BE567" s="35"/>
      <c r="BF567" s="35"/>
      <c r="BG567" s="35"/>
      <c r="BH567" s="35"/>
      <c r="BI567" s="35"/>
    </row>
    <row r="568" spans="1:61" ht="15.75" customHeight="1">
      <c r="A568" s="30"/>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c r="AA568" s="77"/>
      <c r="AB568" s="77"/>
      <c r="AC568" s="77"/>
      <c r="AD568" s="77"/>
      <c r="AE568" s="77"/>
      <c r="AF568" s="77"/>
      <c r="AG568" s="77"/>
      <c r="AH568" s="77"/>
      <c r="AI568" s="77"/>
      <c r="AJ568" s="77"/>
      <c r="AK568" s="77"/>
      <c r="AL568" s="77"/>
      <c r="AM568" s="77"/>
      <c r="AN568" s="77"/>
      <c r="AO568" s="77"/>
      <c r="AP568" s="35"/>
      <c r="AQ568" s="35"/>
      <c r="AR568" s="35"/>
      <c r="AS568" s="35"/>
      <c r="AT568" s="35"/>
      <c r="AU568" s="35"/>
      <c r="AV568" s="35"/>
      <c r="AW568" s="35"/>
      <c r="AX568" s="35"/>
      <c r="AY568" s="35"/>
      <c r="AZ568" s="35"/>
      <c r="BA568" s="35"/>
      <c r="BB568" s="35"/>
      <c r="BC568" s="35"/>
      <c r="BD568" s="35"/>
      <c r="BE568" s="35"/>
      <c r="BF568" s="35"/>
      <c r="BG568" s="35"/>
      <c r="BH568" s="35"/>
      <c r="BI568" s="35"/>
    </row>
    <row r="569" spans="1:61" ht="15.75" customHeight="1">
      <c r="A569" s="30"/>
      <c r="B569" s="76"/>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c r="AA569" s="77"/>
      <c r="AB569" s="77"/>
      <c r="AC569" s="77"/>
      <c r="AD569" s="77"/>
      <c r="AE569" s="77"/>
      <c r="AF569" s="77"/>
      <c r="AG569" s="77"/>
      <c r="AH569" s="77"/>
      <c r="AI569" s="77"/>
      <c r="AJ569" s="77"/>
      <c r="AK569" s="77"/>
      <c r="AL569" s="77"/>
      <c r="AM569" s="77"/>
      <c r="AN569" s="77"/>
      <c r="AO569" s="77"/>
      <c r="AP569" s="35"/>
      <c r="AQ569" s="35"/>
      <c r="AR569" s="35"/>
      <c r="AS569" s="35"/>
      <c r="AT569" s="35"/>
      <c r="AU569" s="35"/>
      <c r="AV569" s="35"/>
      <c r="AW569" s="35"/>
      <c r="AX569" s="35"/>
      <c r="AY569" s="35"/>
      <c r="AZ569" s="35"/>
      <c r="BA569" s="35"/>
      <c r="BB569" s="35"/>
      <c r="BC569" s="35"/>
      <c r="BD569" s="35"/>
      <c r="BE569" s="35"/>
      <c r="BF569" s="35"/>
      <c r="BG569" s="35"/>
      <c r="BH569" s="35"/>
      <c r="BI569" s="35"/>
    </row>
    <row r="570" spans="1:61" ht="15.75" customHeight="1">
      <c r="A570" s="30"/>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c r="AA570" s="77"/>
      <c r="AB570" s="77"/>
      <c r="AC570" s="77"/>
      <c r="AD570" s="77"/>
      <c r="AE570" s="77"/>
      <c r="AF570" s="77"/>
      <c r="AG570" s="77"/>
      <c r="AH570" s="77"/>
      <c r="AI570" s="77"/>
      <c r="AJ570" s="77"/>
      <c r="AK570" s="77"/>
      <c r="AL570" s="77"/>
      <c r="AM570" s="77"/>
      <c r="AN570" s="77"/>
      <c r="AO570" s="77"/>
      <c r="AP570" s="35"/>
      <c r="AQ570" s="35"/>
      <c r="AR570" s="35"/>
      <c r="AS570" s="35"/>
      <c r="AT570" s="35"/>
      <c r="AU570" s="35"/>
      <c r="AV570" s="35"/>
      <c r="AW570" s="35"/>
      <c r="AX570" s="35"/>
      <c r="AY570" s="35"/>
      <c r="AZ570" s="35"/>
      <c r="BA570" s="35"/>
      <c r="BB570" s="35"/>
      <c r="BC570" s="35"/>
      <c r="BD570" s="35"/>
      <c r="BE570" s="35"/>
      <c r="BF570" s="35"/>
      <c r="BG570" s="35"/>
      <c r="BH570" s="35"/>
      <c r="BI570" s="35"/>
    </row>
    <row r="571" spans="1:61" ht="15.75" customHeight="1">
      <c r="A571" s="30"/>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c r="AA571" s="77"/>
      <c r="AB571" s="77"/>
      <c r="AC571" s="77"/>
      <c r="AD571" s="77"/>
      <c r="AE571" s="77"/>
      <c r="AF571" s="77"/>
      <c r="AG571" s="77"/>
      <c r="AH571" s="77"/>
      <c r="AI571" s="77"/>
      <c r="AJ571" s="77"/>
      <c r="AK571" s="77"/>
      <c r="AL571" s="77"/>
      <c r="AM571" s="77"/>
      <c r="AN571" s="77"/>
      <c r="AO571" s="77"/>
      <c r="AP571" s="35"/>
      <c r="AQ571" s="35"/>
      <c r="AR571" s="35"/>
      <c r="AS571" s="35"/>
      <c r="AT571" s="35"/>
      <c r="AU571" s="35"/>
      <c r="AV571" s="35"/>
      <c r="AW571" s="35"/>
      <c r="AX571" s="35"/>
      <c r="AY571" s="35"/>
      <c r="AZ571" s="35"/>
      <c r="BA571" s="35"/>
      <c r="BB571" s="35"/>
      <c r="BC571" s="35"/>
      <c r="BD571" s="35"/>
      <c r="BE571" s="35"/>
      <c r="BF571" s="35"/>
      <c r="BG571" s="35"/>
      <c r="BH571" s="35"/>
      <c r="BI571" s="35"/>
    </row>
    <row r="572" spans="1:61" ht="15.75" customHeight="1">
      <c r="A572" s="30"/>
      <c r="B572" s="76"/>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c r="AA572" s="77"/>
      <c r="AB572" s="77"/>
      <c r="AC572" s="77"/>
      <c r="AD572" s="77"/>
      <c r="AE572" s="77"/>
      <c r="AF572" s="77"/>
      <c r="AG572" s="77"/>
      <c r="AH572" s="77"/>
      <c r="AI572" s="77"/>
      <c r="AJ572" s="77"/>
      <c r="AK572" s="77"/>
      <c r="AL572" s="77"/>
      <c r="AM572" s="77"/>
      <c r="AN572" s="77"/>
      <c r="AO572" s="77"/>
      <c r="AP572" s="35"/>
      <c r="AQ572" s="35"/>
      <c r="AR572" s="35"/>
      <c r="AS572" s="35"/>
      <c r="AT572" s="35"/>
      <c r="AU572" s="35"/>
      <c r="AV572" s="35"/>
      <c r="AW572" s="35"/>
      <c r="AX572" s="35"/>
      <c r="AY572" s="35"/>
      <c r="AZ572" s="35"/>
      <c r="BA572" s="35"/>
      <c r="BB572" s="35"/>
      <c r="BC572" s="35"/>
      <c r="BD572" s="35"/>
      <c r="BE572" s="35"/>
      <c r="BF572" s="35"/>
      <c r="BG572" s="35"/>
      <c r="BH572" s="35"/>
      <c r="BI572" s="35"/>
    </row>
    <row r="573" spans="1:61" ht="15.75" customHeight="1">
      <c r="A573" s="30"/>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c r="AA573" s="77"/>
      <c r="AB573" s="77"/>
      <c r="AC573" s="77"/>
      <c r="AD573" s="77"/>
      <c r="AE573" s="77"/>
      <c r="AF573" s="77"/>
      <c r="AG573" s="77"/>
      <c r="AH573" s="77"/>
      <c r="AI573" s="77"/>
      <c r="AJ573" s="77"/>
      <c r="AK573" s="77"/>
      <c r="AL573" s="77"/>
      <c r="AM573" s="77"/>
      <c r="AN573" s="77"/>
      <c r="AO573" s="77"/>
      <c r="AP573" s="35"/>
      <c r="AQ573" s="35"/>
      <c r="AR573" s="35"/>
      <c r="AS573" s="35"/>
      <c r="AT573" s="35"/>
      <c r="AU573" s="35"/>
      <c r="AV573" s="35"/>
      <c r="AW573" s="35"/>
      <c r="AX573" s="35"/>
      <c r="AY573" s="35"/>
      <c r="AZ573" s="35"/>
      <c r="BA573" s="35"/>
      <c r="BB573" s="35"/>
      <c r="BC573" s="35"/>
      <c r="BD573" s="35"/>
      <c r="BE573" s="35"/>
      <c r="BF573" s="35"/>
      <c r="BG573" s="35"/>
      <c r="BH573" s="35"/>
      <c r="BI573" s="35"/>
    </row>
    <row r="574" spans="1:61" ht="15.75" customHeight="1">
      <c r="A574" s="30"/>
      <c r="B574" s="77"/>
      <c r="C574" s="84"/>
      <c r="D574" s="85"/>
      <c r="E574" s="84"/>
      <c r="F574" s="84"/>
      <c r="G574" s="85"/>
      <c r="H574" s="84"/>
      <c r="I574" s="84"/>
      <c r="J574" s="85"/>
      <c r="K574" s="84"/>
      <c r="L574" s="84"/>
      <c r="M574" s="85"/>
      <c r="N574" s="84"/>
      <c r="O574" s="84"/>
      <c r="P574" s="85"/>
      <c r="Q574" s="84"/>
      <c r="R574" s="84"/>
      <c r="S574" s="85"/>
      <c r="T574" s="84"/>
      <c r="U574" s="84"/>
      <c r="V574" s="85"/>
      <c r="W574" s="84"/>
      <c r="X574" s="84"/>
      <c r="Y574" s="85"/>
      <c r="Z574" s="84"/>
      <c r="AA574" s="84"/>
      <c r="AB574" s="85"/>
      <c r="AC574" s="84"/>
      <c r="AD574" s="84"/>
      <c r="AE574" s="85"/>
      <c r="AF574" s="84"/>
      <c r="AG574" s="84"/>
      <c r="AH574" s="85"/>
      <c r="AI574" s="84"/>
      <c r="AJ574" s="84"/>
      <c r="AK574" s="85"/>
      <c r="AL574" s="84"/>
      <c r="AM574" s="84"/>
      <c r="AN574" s="85"/>
      <c r="AO574" s="84"/>
      <c r="AP574" s="35"/>
      <c r="AQ574" s="35"/>
      <c r="AR574" s="35"/>
      <c r="AS574" s="35"/>
      <c r="AT574" s="35"/>
      <c r="AU574" s="35"/>
      <c r="AV574" s="35"/>
      <c r="AW574" s="35"/>
      <c r="AX574" s="35"/>
      <c r="AY574" s="35"/>
      <c r="AZ574" s="35"/>
      <c r="BA574" s="35"/>
      <c r="BB574" s="35"/>
      <c r="BC574" s="35"/>
      <c r="BD574" s="35"/>
      <c r="BE574" s="35"/>
      <c r="BF574" s="35"/>
      <c r="BG574" s="35"/>
      <c r="BH574" s="35"/>
      <c r="BI574" s="35"/>
    </row>
    <row r="575" spans="1:61" ht="15.75" customHeight="1">
      <c r="A575" s="30"/>
      <c r="B575" s="76"/>
      <c r="C575" s="86"/>
      <c r="D575" s="87"/>
      <c r="E575" s="86"/>
      <c r="F575" s="86"/>
      <c r="G575" s="87"/>
      <c r="H575" s="86"/>
      <c r="I575" s="86"/>
      <c r="J575" s="87"/>
      <c r="K575" s="86"/>
      <c r="L575" s="86"/>
      <c r="M575" s="87"/>
      <c r="N575" s="86"/>
      <c r="O575" s="86"/>
      <c r="P575" s="87"/>
      <c r="Q575" s="86"/>
      <c r="R575" s="86"/>
      <c r="S575" s="87"/>
      <c r="T575" s="86"/>
      <c r="U575" s="86"/>
      <c r="V575" s="87"/>
      <c r="W575" s="86"/>
      <c r="X575" s="86"/>
      <c r="Y575" s="87"/>
      <c r="Z575" s="86"/>
      <c r="AA575" s="86"/>
      <c r="AB575" s="87"/>
      <c r="AC575" s="86"/>
      <c r="AD575" s="86"/>
      <c r="AE575" s="87"/>
      <c r="AF575" s="86"/>
      <c r="AG575" s="86"/>
      <c r="AH575" s="87"/>
      <c r="AI575" s="86"/>
      <c r="AJ575" s="86"/>
      <c r="AK575" s="87"/>
      <c r="AL575" s="86"/>
      <c r="AM575" s="86"/>
      <c r="AN575" s="87"/>
      <c r="AO575" s="86"/>
      <c r="AP575" s="35"/>
      <c r="AQ575" s="35"/>
      <c r="AR575" s="35"/>
      <c r="AS575" s="35"/>
      <c r="AT575" s="35"/>
      <c r="AU575" s="35"/>
      <c r="AV575" s="35"/>
      <c r="AW575" s="35"/>
      <c r="AX575" s="35"/>
      <c r="AY575" s="35"/>
      <c r="AZ575" s="35"/>
      <c r="BA575" s="35"/>
      <c r="BB575" s="35"/>
      <c r="BC575" s="35"/>
      <c r="BD575" s="35"/>
      <c r="BE575" s="35"/>
      <c r="BF575" s="35"/>
      <c r="BG575" s="35"/>
      <c r="BH575" s="35"/>
      <c r="BI575" s="35"/>
    </row>
    <row r="576" spans="1:61" ht="15.75" customHeight="1">
      <c r="A576" s="30"/>
      <c r="B576" s="77"/>
      <c r="C576" s="85"/>
      <c r="D576" s="84"/>
      <c r="E576" s="85"/>
      <c r="F576" s="85"/>
      <c r="G576" s="84"/>
      <c r="H576" s="85"/>
      <c r="I576" s="85"/>
      <c r="J576" s="84"/>
      <c r="K576" s="85"/>
      <c r="L576" s="85"/>
      <c r="M576" s="84"/>
      <c r="N576" s="85"/>
      <c r="O576" s="85"/>
      <c r="P576" s="84"/>
      <c r="Q576" s="85"/>
      <c r="R576" s="85"/>
      <c r="S576" s="84"/>
      <c r="T576" s="85"/>
      <c r="U576" s="85"/>
      <c r="V576" s="84"/>
      <c r="W576" s="85"/>
      <c r="X576" s="85"/>
      <c r="Y576" s="84"/>
      <c r="Z576" s="85"/>
      <c r="AA576" s="85"/>
      <c r="AB576" s="84"/>
      <c r="AC576" s="85"/>
      <c r="AD576" s="85"/>
      <c r="AE576" s="84"/>
      <c r="AF576" s="85"/>
      <c r="AG576" s="85"/>
      <c r="AH576" s="84"/>
      <c r="AI576" s="85"/>
      <c r="AJ576" s="85"/>
      <c r="AK576" s="84"/>
      <c r="AL576" s="85"/>
      <c r="AM576" s="85"/>
      <c r="AN576" s="84"/>
      <c r="AO576" s="85"/>
      <c r="AP576" s="35"/>
      <c r="AQ576" s="35"/>
      <c r="AR576" s="35"/>
      <c r="AS576" s="35"/>
      <c r="AT576" s="35"/>
      <c r="AU576" s="35"/>
      <c r="AV576" s="35"/>
      <c r="AW576" s="35"/>
      <c r="AX576" s="35"/>
      <c r="AY576" s="35"/>
      <c r="AZ576" s="35"/>
      <c r="BA576" s="35"/>
      <c r="BB576" s="35"/>
      <c r="BC576" s="35"/>
      <c r="BD576" s="35"/>
      <c r="BE576" s="35"/>
      <c r="BF576" s="35"/>
      <c r="BG576" s="35"/>
      <c r="BH576" s="35"/>
      <c r="BI576" s="35"/>
    </row>
    <row r="577" spans="1:61" ht="15.75" customHeight="1">
      <c r="A577" s="30"/>
      <c r="B577" s="77"/>
      <c r="C577" s="85"/>
      <c r="D577" s="84"/>
      <c r="E577" s="85"/>
      <c r="F577" s="85"/>
      <c r="G577" s="84"/>
      <c r="H577" s="85"/>
      <c r="I577" s="85"/>
      <c r="J577" s="84"/>
      <c r="K577" s="85"/>
      <c r="L577" s="85"/>
      <c r="M577" s="84"/>
      <c r="N577" s="85"/>
      <c r="O577" s="85"/>
      <c r="P577" s="84"/>
      <c r="Q577" s="85"/>
      <c r="R577" s="85"/>
      <c r="S577" s="84"/>
      <c r="T577" s="85"/>
      <c r="U577" s="85"/>
      <c r="V577" s="84"/>
      <c r="W577" s="85"/>
      <c r="X577" s="85"/>
      <c r="Y577" s="84"/>
      <c r="Z577" s="85"/>
      <c r="AA577" s="85"/>
      <c r="AB577" s="84"/>
      <c r="AC577" s="85"/>
      <c r="AD577" s="85"/>
      <c r="AE577" s="84"/>
      <c r="AF577" s="85"/>
      <c r="AG577" s="85"/>
      <c r="AH577" s="84"/>
      <c r="AI577" s="85"/>
      <c r="AJ577" s="85"/>
      <c r="AK577" s="84"/>
      <c r="AL577" s="85"/>
      <c r="AM577" s="85"/>
      <c r="AN577" s="84"/>
      <c r="AO577" s="85"/>
      <c r="AP577" s="35"/>
      <c r="AQ577" s="35"/>
      <c r="AR577" s="35"/>
      <c r="AS577" s="35"/>
      <c r="AT577" s="35"/>
      <c r="AU577" s="35"/>
      <c r="AV577" s="35"/>
      <c r="AW577" s="35"/>
      <c r="AX577" s="35"/>
      <c r="AY577" s="35"/>
      <c r="AZ577" s="35"/>
      <c r="BA577" s="35"/>
      <c r="BB577" s="35"/>
      <c r="BC577" s="35"/>
      <c r="BD577" s="35"/>
      <c r="BE577" s="35"/>
      <c r="BF577" s="35"/>
      <c r="BG577" s="35"/>
      <c r="BH577" s="35"/>
      <c r="BI577" s="35"/>
    </row>
    <row r="578" spans="1:61" ht="15.75" customHeight="1">
      <c r="A578" s="30"/>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c r="AA578" s="77"/>
      <c r="AB578" s="77"/>
      <c r="AC578" s="77"/>
      <c r="AD578" s="77"/>
      <c r="AE578" s="77"/>
      <c r="AF578" s="77"/>
      <c r="AG578" s="77"/>
      <c r="AH578" s="77"/>
      <c r="AI578" s="77"/>
      <c r="AJ578" s="77"/>
      <c r="AK578" s="77"/>
      <c r="AL578" s="77"/>
      <c r="AM578" s="77"/>
      <c r="AN578" s="77"/>
      <c r="AO578" s="77"/>
      <c r="AP578" s="35"/>
      <c r="AQ578" s="35"/>
      <c r="AR578" s="35"/>
      <c r="AS578" s="35"/>
      <c r="AT578" s="35"/>
      <c r="AU578" s="35"/>
      <c r="AV578" s="35"/>
      <c r="AW578" s="35"/>
      <c r="AX578" s="35"/>
      <c r="AY578" s="35"/>
      <c r="AZ578" s="35"/>
      <c r="BA578" s="35"/>
      <c r="BB578" s="35"/>
      <c r="BC578" s="35"/>
      <c r="BD578" s="35"/>
      <c r="BE578" s="35"/>
      <c r="BF578" s="35"/>
      <c r="BG578" s="35"/>
      <c r="BH578" s="35"/>
      <c r="BI578" s="35"/>
    </row>
    <row r="579" spans="1:61" ht="15.75" customHeight="1">
      <c r="A579" s="30"/>
      <c r="B579" s="77"/>
      <c r="C579" s="85"/>
      <c r="D579" s="84"/>
      <c r="E579" s="85"/>
      <c r="F579" s="85"/>
      <c r="G579" s="84"/>
      <c r="H579" s="85"/>
      <c r="I579" s="85"/>
      <c r="J579" s="84"/>
      <c r="K579" s="85"/>
      <c r="L579" s="85"/>
      <c r="M579" s="84"/>
      <c r="N579" s="85"/>
      <c r="O579" s="85"/>
      <c r="P579" s="84"/>
      <c r="Q579" s="85"/>
      <c r="R579" s="85"/>
      <c r="S579" s="84"/>
      <c r="T579" s="85"/>
      <c r="U579" s="85"/>
      <c r="V579" s="84"/>
      <c r="W579" s="85"/>
      <c r="X579" s="85"/>
      <c r="Y579" s="84"/>
      <c r="Z579" s="85"/>
      <c r="AA579" s="85"/>
      <c r="AB579" s="84"/>
      <c r="AC579" s="85"/>
      <c r="AD579" s="85"/>
      <c r="AE579" s="84"/>
      <c r="AF579" s="85"/>
      <c r="AG579" s="85"/>
      <c r="AH579" s="84"/>
      <c r="AI579" s="85"/>
      <c r="AJ579" s="85"/>
      <c r="AK579" s="84"/>
      <c r="AL579" s="85"/>
      <c r="AM579" s="85"/>
      <c r="AN579" s="84"/>
      <c r="AO579" s="85"/>
      <c r="AP579" s="35"/>
      <c r="AQ579" s="35"/>
      <c r="AR579" s="35"/>
      <c r="AS579" s="35"/>
      <c r="AT579" s="35"/>
      <c r="AU579" s="35"/>
      <c r="AV579" s="35"/>
      <c r="AW579" s="35"/>
      <c r="AX579" s="35"/>
      <c r="AY579" s="35"/>
      <c r="AZ579" s="35"/>
      <c r="BA579" s="35"/>
      <c r="BB579" s="35"/>
      <c r="BC579" s="35"/>
      <c r="BD579" s="35"/>
      <c r="BE579" s="35"/>
      <c r="BF579" s="35"/>
      <c r="BG579" s="35"/>
      <c r="BH579" s="35"/>
      <c r="BI579" s="35"/>
    </row>
    <row r="580" spans="1:61" ht="15.75" customHeight="1">
      <c r="A580" s="30"/>
      <c r="B580" s="77"/>
      <c r="C580" s="85"/>
      <c r="D580" s="84"/>
      <c r="E580" s="85"/>
      <c r="F580" s="85"/>
      <c r="G580" s="84"/>
      <c r="H580" s="85"/>
      <c r="I580" s="85"/>
      <c r="J580" s="84"/>
      <c r="K580" s="85"/>
      <c r="L580" s="85"/>
      <c r="M580" s="84"/>
      <c r="N580" s="85"/>
      <c r="O580" s="85"/>
      <c r="P580" s="84"/>
      <c r="Q580" s="85"/>
      <c r="R580" s="85"/>
      <c r="S580" s="84"/>
      <c r="T580" s="85"/>
      <c r="U580" s="85"/>
      <c r="V580" s="84"/>
      <c r="W580" s="85"/>
      <c r="X580" s="85"/>
      <c r="Y580" s="84"/>
      <c r="Z580" s="85"/>
      <c r="AA580" s="85"/>
      <c r="AB580" s="84"/>
      <c r="AC580" s="85"/>
      <c r="AD580" s="85"/>
      <c r="AE580" s="84"/>
      <c r="AF580" s="85"/>
      <c r="AG580" s="85"/>
      <c r="AH580" s="84"/>
      <c r="AI580" s="85"/>
      <c r="AJ580" s="85"/>
      <c r="AK580" s="84"/>
      <c r="AL580" s="85"/>
      <c r="AM580" s="85"/>
      <c r="AN580" s="84"/>
      <c r="AO580" s="85"/>
      <c r="AP580" s="35"/>
      <c r="AQ580" s="35"/>
      <c r="AR580" s="35"/>
      <c r="AS580" s="35"/>
      <c r="AT580" s="35"/>
      <c r="AU580" s="35"/>
      <c r="AV580" s="35"/>
      <c r="AW580" s="35"/>
      <c r="AX580" s="35"/>
      <c r="AY580" s="35"/>
      <c r="AZ580" s="35"/>
      <c r="BA580" s="35"/>
      <c r="BB580" s="35"/>
      <c r="BC580" s="35"/>
      <c r="BD580" s="35"/>
      <c r="BE580" s="35"/>
      <c r="BF580" s="35"/>
      <c r="BG580" s="35"/>
      <c r="BH580" s="35"/>
      <c r="BI580" s="35"/>
    </row>
    <row r="581" spans="1:61" ht="15.75" customHeight="1">
      <c r="A581" s="30"/>
      <c r="B581" s="77"/>
      <c r="C581" s="85"/>
      <c r="D581" s="84"/>
      <c r="E581" s="85"/>
      <c r="F581" s="85"/>
      <c r="G581" s="84"/>
      <c r="H581" s="85"/>
      <c r="I581" s="85"/>
      <c r="J581" s="84"/>
      <c r="K581" s="85"/>
      <c r="L581" s="85"/>
      <c r="M581" s="84"/>
      <c r="N581" s="85"/>
      <c r="O581" s="85"/>
      <c r="P581" s="84"/>
      <c r="Q581" s="85"/>
      <c r="R581" s="85"/>
      <c r="S581" s="84"/>
      <c r="T581" s="85"/>
      <c r="U581" s="85"/>
      <c r="V581" s="84"/>
      <c r="W581" s="85"/>
      <c r="X581" s="85"/>
      <c r="Y581" s="84"/>
      <c r="Z581" s="85"/>
      <c r="AA581" s="85"/>
      <c r="AB581" s="84"/>
      <c r="AC581" s="85"/>
      <c r="AD581" s="85"/>
      <c r="AE581" s="84"/>
      <c r="AF581" s="85"/>
      <c r="AG581" s="85"/>
      <c r="AH581" s="84"/>
      <c r="AI581" s="85"/>
      <c r="AJ581" s="85"/>
      <c r="AK581" s="84"/>
      <c r="AL581" s="85"/>
      <c r="AM581" s="85"/>
      <c r="AN581" s="84"/>
      <c r="AO581" s="85"/>
      <c r="AP581" s="35"/>
      <c r="AQ581" s="35"/>
      <c r="AR581" s="35"/>
      <c r="AS581" s="35"/>
      <c r="AT581" s="35"/>
      <c r="AU581" s="35"/>
      <c r="AV581" s="35"/>
      <c r="AW581" s="35"/>
      <c r="AX581" s="35"/>
      <c r="AY581" s="35"/>
      <c r="AZ581" s="35"/>
      <c r="BA581" s="35"/>
      <c r="BB581" s="35"/>
      <c r="BC581" s="35"/>
      <c r="BD581" s="35"/>
      <c r="BE581" s="35"/>
      <c r="BF581" s="35"/>
      <c r="BG581" s="35"/>
      <c r="BH581" s="35"/>
      <c r="BI581" s="35"/>
    </row>
    <row r="582" spans="1:61" ht="15.75" customHeight="1">
      <c r="A582" s="30"/>
      <c r="B582" s="77"/>
      <c r="C582" s="85"/>
      <c r="D582" s="84"/>
      <c r="E582" s="85"/>
      <c r="F582" s="85"/>
      <c r="G582" s="84"/>
      <c r="H582" s="85"/>
      <c r="I582" s="85"/>
      <c r="J582" s="84"/>
      <c r="K582" s="85"/>
      <c r="L582" s="85"/>
      <c r="M582" s="84"/>
      <c r="N582" s="85"/>
      <c r="O582" s="85"/>
      <c r="P582" s="84"/>
      <c r="Q582" s="85"/>
      <c r="R582" s="85"/>
      <c r="S582" s="84"/>
      <c r="T582" s="85"/>
      <c r="U582" s="85"/>
      <c r="V582" s="84"/>
      <c r="W582" s="85"/>
      <c r="X582" s="85"/>
      <c r="Y582" s="84"/>
      <c r="Z582" s="85"/>
      <c r="AA582" s="85"/>
      <c r="AB582" s="84"/>
      <c r="AC582" s="85"/>
      <c r="AD582" s="85"/>
      <c r="AE582" s="84"/>
      <c r="AF582" s="85"/>
      <c r="AG582" s="85"/>
      <c r="AH582" s="84"/>
      <c r="AI582" s="85"/>
      <c r="AJ582" s="85"/>
      <c r="AK582" s="84"/>
      <c r="AL582" s="85"/>
      <c r="AM582" s="85"/>
      <c r="AN582" s="84"/>
      <c r="AO582" s="85"/>
      <c r="AP582" s="35"/>
      <c r="AQ582" s="35"/>
      <c r="AR582" s="35"/>
      <c r="AS582" s="35"/>
      <c r="AT582" s="35"/>
      <c r="AU582" s="35"/>
      <c r="AV582" s="35"/>
      <c r="AW582" s="35"/>
      <c r="AX582" s="35"/>
      <c r="AY582" s="35"/>
      <c r="AZ582" s="35"/>
      <c r="BA582" s="35"/>
      <c r="BB582" s="35"/>
      <c r="BC582" s="35"/>
      <c r="BD582" s="35"/>
      <c r="BE582" s="35"/>
      <c r="BF582" s="35"/>
      <c r="BG582" s="35"/>
      <c r="BH582" s="35"/>
      <c r="BI582" s="35"/>
    </row>
    <row r="583" spans="1:61" ht="15.75" customHeight="1">
      <c r="A583" s="30"/>
      <c r="B583" s="77"/>
      <c r="C583" s="85"/>
      <c r="D583" s="84"/>
      <c r="E583" s="85"/>
      <c r="F583" s="85"/>
      <c r="G583" s="84"/>
      <c r="H583" s="85"/>
      <c r="I583" s="85"/>
      <c r="J583" s="84"/>
      <c r="K583" s="85"/>
      <c r="L583" s="85"/>
      <c r="M583" s="84"/>
      <c r="N583" s="85"/>
      <c r="O583" s="85"/>
      <c r="P583" s="84"/>
      <c r="Q583" s="85"/>
      <c r="R583" s="85"/>
      <c r="S583" s="84"/>
      <c r="T583" s="85"/>
      <c r="U583" s="85"/>
      <c r="V583" s="84"/>
      <c r="W583" s="85"/>
      <c r="X583" s="85"/>
      <c r="Y583" s="84"/>
      <c r="Z583" s="85"/>
      <c r="AA583" s="85"/>
      <c r="AB583" s="84"/>
      <c r="AC583" s="85"/>
      <c r="AD583" s="85"/>
      <c r="AE583" s="84"/>
      <c r="AF583" s="85"/>
      <c r="AG583" s="85"/>
      <c r="AH583" s="84"/>
      <c r="AI583" s="85"/>
      <c r="AJ583" s="85"/>
      <c r="AK583" s="84"/>
      <c r="AL583" s="85"/>
      <c r="AM583" s="85"/>
      <c r="AN583" s="84"/>
      <c r="AO583" s="85"/>
      <c r="AP583" s="35"/>
      <c r="AQ583" s="35"/>
      <c r="AR583" s="35"/>
      <c r="AS583" s="35"/>
      <c r="AT583" s="35"/>
      <c r="AU583" s="35"/>
      <c r="AV583" s="35"/>
      <c r="AW583" s="35"/>
      <c r="AX583" s="35"/>
      <c r="AY583" s="35"/>
      <c r="AZ583" s="35"/>
      <c r="BA583" s="35"/>
      <c r="BB583" s="35"/>
      <c r="BC583" s="35"/>
      <c r="BD583" s="35"/>
      <c r="BE583" s="35"/>
      <c r="BF583" s="35"/>
      <c r="BG583" s="35"/>
      <c r="BH583" s="35"/>
      <c r="BI583" s="35"/>
    </row>
    <row r="584" spans="1:61" ht="15.75" customHeight="1">
      <c r="A584" s="30"/>
      <c r="B584" s="77"/>
      <c r="C584" s="85"/>
      <c r="D584" s="84"/>
      <c r="E584" s="85"/>
      <c r="F584" s="85"/>
      <c r="G584" s="84"/>
      <c r="H584" s="85"/>
      <c r="I584" s="85"/>
      <c r="J584" s="84"/>
      <c r="K584" s="85"/>
      <c r="L584" s="85"/>
      <c r="M584" s="84"/>
      <c r="N584" s="85"/>
      <c r="O584" s="85"/>
      <c r="P584" s="84"/>
      <c r="Q584" s="85"/>
      <c r="R584" s="85"/>
      <c r="S584" s="84"/>
      <c r="T584" s="85"/>
      <c r="U584" s="85"/>
      <c r="V584" s="84"/>
      <c r="W584" s="85"/>
      <c r="X584" s="85"/>
      <c r="Y584" s="84"/>
      <c r="Z584" s="85"/>
      <c r="AA584" s="85"/>
      <c r="AB584" s="84"/>
      <c r="AC584" s="85"/>
      <c r="AD584" s="85"/>
      <c r="AE584" s="84"/>
      <c r="AF584" s="85"/>
      <c r="AG584" s="85"/>
      <c r="AH584" s="84"/>
      <c r="AI584" s="85"/>
      <c r="AJ584" s="85"/>
      <c r="AK584" s="84"/>
      <c r="AL584" s="85"/>
      <c r="AM584" s="85"/>
      <c r="AN584" s="84"/>
      <c r="AO584" s="85"/>
      <c r="AP584" s="35"/>
      <c r="AQ584" s="35"/>
      <c r="AR584" s="35"/>
      <c r="AS584" s="35"/>
      <c r="AT584" s="35"/>
      <c r="AU584" s="35"/>
      <c r="AV584" s="35"/>
      <c r="AW584" s="35"/>
      <c r="AX584" s="35"/>
      <c r="AY584" s="35"/>
      <c r="AZ584" s="35"/>
      <c r="BA584" s="35"/>
      <c r="BB584" s="35"/>
      <c r="BC584" s="35"/>
      <c r="BD584" s="35"/>
      <c r="BE584" s="35"/>
      <c r="BF584" s="35"/>
      <c r="BG584" s="35"/>
      <c r="BH584" s="35"/>
      <c r="BI584" s="35"/>
    </row>
    <row r="585" spans="1:61" ht="15.75" customHeight="1">
      <c r="A585" s="30"/>
      <c r="B585" s="77"/>
      <c r="C585" s="85"/>
      <c r="D585" s="84"/>
      <c r="E585" s="85"/>
      <c r="F585" s="85"/>
      <c r="G585" s="84"/>
      <c r="H585" s="85"/>
      <c r="I585" s="85"/>
      <c r="J585" s="84"/>
      <c r="K585" s="85"/>
      <c r="L585" s="85"/>
      <c r="M585" s="84"/>
      <c r="N585" s="85"/>
      <c r="O585" s="85"/>
      <c r="P585" s="84"/>
      <c r="Q585" s="85"/>
      <c r="R585" s="85"/>
      <c r="S585" s="84"/>
      <c r="T585" s="85"/>
      <c r="U585" s="85"/>
      <c r="V585" s="84"/>
      <c r="W585" s="85"/>
      <c r="X585" s="85"/>
      <c r="Y585" s="84"/>
      <c r="Z585" s="85"/>
      <c r="AA585" s="85"/>
      <c r="AB585" s="84"/>
      <c r="AC585" s="85"/>
      <c r="AD585" s="85"/>
      <c r="AE585" s="84"/>
      <c r="AF585" s="85"/>
      <c r="AG585" s="85"/>
      <c r="AH585" s="84"/>
      <c r="AI585" s="85"/>
      <c r="AJ585" s="85"/>
      <c r="AK585" s="84"/>
      <c r="AL585" s="85"/>
      <c r="AM585" s="85"/>
      <c r="AN585" s="84"/>
      <c r="AO585" s="85"/>
      <c r="AP585" s="35"/>
      <c r="AQ585" s="35"/>
      <c r="AR585" s="35"/>
      <c r="AS585" s="35"/>
      <c r="AT585" s="35"/>
      <c r="AU585" s="35"/>
      <c r="AV585" s="35"/>
      <c r="AW585" s="35"/>
      <c r="AX585" s="35"/>
      <c r="AY585" s="35"/>
      <c r="AZ585" s="35"/>
      <c r="BA585" s="35"/>
      <c r="BB585" s="35"/>
      <c r="BC585" s="35"/>
      <c r="BD585" s="35"/>
      <c r="BE585" s="35"/>
      <c r="BF585" s="35"/>
      <c r="BG585" s="35"/>
      <c r="BH585" s="35"/>
      <c r="BI585" s="35"/>
    </row>
    <row r="586" spans="1:61" ht="15.75" customHeight="1">
      <c r="A586" s="30"/>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c r="AA586" s="77"/>
      <c r="AB586" s="77"/>
      <c r="AC586" s="77"/>
      <c r="AD586" s="77"/>
      <c r="AE586" s="77"/>
      <c r="AF586" s="77"/>
      <c r="AG586" s="77"/>
      <c r="AH586" s="77"/>
      <c r="AI586" s="77"/>
      <c r="AJ586" s="77"/>
      <c r="AK586" s="77"/>
      <c r="AL586" s="77"/>
      <c r="AM586" s="77"/>
      <c r="AN586" s="77"/>
      <c r="AO586" s="77"/>
      <c r="AP586" s="35"/>
      <c r="AQ586" s="35"/>
      <c r="AR586" s="35"/>
      <c r="AS586" s="35"/>
      <c r="AT586" s="35"/>
      <c r="AU586" s="35"/>
      <c r="AV586" s="35"/>
      <c r="AW586" s="35"/>
      <c r="AX586" s="35"/>
      <c r="AY586" s="35"/>
      <c r="AZ586" s="35"/>
      <c r="BA586" s="35"/>
      <c r="BB586" s="35"/>
      <c r="BC586" s="35"/>
      <c r="BD586" s="35"/>
      <c r="BE586" s="35"/>
      <c r="BF586" s="35"/>
      <c r="BG586" s="35"/>
      <c r="BH586" s="35"/>
      <c r="BI586" s="35"/>
    </row>
    <row r="587" spans="1:61" ht="15.75" customHeight="1">
      <c r="A587" s="30"/>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c r="AA587" s="77"/>
      <c r="AB587" s="77"/>
      <c r="AC587" s="77"/>
      <c r="AD587" s="77"/>
      <c r="AE587" s="77"/>
      <c r="AF587" s="77"/>
      <c r="AG587" s="77"/>
      <c r="AH587" s="77"/>
      <c r="AI587" s="77"/>
      <c r="AJ587" s="77"/>
      <c r="AK587" s="77"/>
      <c r="AL587" s="77"/>
      <c r="AM587" s="77"/>
      <c r="AN587" s="77"/>
      <c r="AO587" s="77"/>
      <c r="AP587" s="35"/>
      <c r="AQ587" s="35"/>
      <c r="AR587" s="35"/>
      <c r="AS587" s="35"/>
      <c r="AT587" s="35"/>
      <c r="AU587" s="35"/>
      <c r="AV587" s="35"/>
      <c r="AW587" s="35"/>
      <c r="AX587" s="35"/>
      <c r="AY587" s="35"/>
      <c r="AZ587" s="35"/>
      <c r="BA587" s="35"/>
      <c r="BB587" s="35"/>
      <c r="BC587" s="35"/>
      <c r="BD587" s="35"/>
      <c r="BE587" s="35"/>
      <c r="BF587" s="35"/>
      <c r="BG587" s="35"/>
      <c r="BH587" s="35"/>
      <c r="BI587" s="35"/>
    </row>
    <row r="588" spans="1:61" ht="15.75" customHeight="1">
      <c r="A588" s="30"/>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c r="AA588" s="77"/>
      <c r="AB588" s="77"/>
      <c r="AC588" s="77"/>
      <c r="AD588" s="77"/>
      <c r="AE588" s="77"/>
      <c r="AF588" s="77"/>
      <c r="AG588" s="77"/>
      <c r="AH588" s="77"/>
      <c r="AI588" s="77"/>
      <c r="AJ588" s="77"/>
      <c r="AK588" s="77"/>
      <c r="AL588" s="77"/>
      <c r="AM588" s="77"/>
      <c r="AN588" s="77"/>
      <c r="AO588" s="77"/>
      <c r="AP588" s="35"/>
      <c r="AQ588" s="35"/>
      <c r="AR588" s="35"/>
      <c r="AS588" s="35"/>
      <c r="AT588" s="35"/>
      <c r="AU588" s="35"/>
      <c r="AV588" s="35"/>
      <c r="AW588" s="35"/>
      <c r="AX588" s="35"/>
      <c r="AY588" s="35"/>
      <c r="AZ588" s="35"/>
      <c r="BA588" s="35"/>
      <c r="BB588" s="35"/>
      <c r="BC588" s="35"/>
      <c r="BD588" s="35"/>
      <c r="BE588" s="35"/>
      <c r="BF588" s="35"/>
      <c r="BG588" s="35"/>
      <c r="BH588" s="35"/>
      <c r="BI588" s="35"/>
    </row>
    <row r="589" spans="1:61" ht="15.75" customHeight="1">
      <c r="A589" s="30"/>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c r="AA589" s="77"/>
      <c r="AB589" s="77"/>
      <c r="AC589" s="77"/>
      <c r="AD589" s="77"/>
      <c r="AE589" s="77"/>
      <c r="AF589" s="77"/>
      <c r="AG589" s="77"/>
      <c r="AH589" s="77"/>
      <c r="AI589" s="77"/>
      <c r="AJ589" s="77"/>
      <c r="AK589" s="77"/>
      <c r="AL589" s="77"/>
      <c r="AM589" s="77"/>
      <c r="AN589" s="77"/>
      <c r="AO589" s="77"/>
      <c r="AP589" s="35"/>
      <c r="AQ589" s="35"/>
      <c r="AR589" s="35"/>
      <c r="AS589" s="35"/>
      <c r="AT589" s="35"/>
      <c r="AU589" s="35"/>
      <c r="AV589" s="35"/>
      <c r="AW589" s="35"/>
      <c r="AX589" s="35"/>
      <c r="AY589" s="35"/>
      <c r="AZ589" s="35"/>
      <c r="BA589" s="35"/>
      <c r="BB589" s="35"/>
      <c r="BC589" s="35"/>
      <c r="BD589" s="35"/>
      <c r="BE589" s="35"/>
      <c r="BF589" s="35"/>
      <c r="BG589" s="35"/>
      <c r="BH589" s="35"/>
      <c r="BI589" s="35"/>
    </row>
    <row r="590" spans="1:61" ht="15.75" customHeight="1">
      <c r="A590" s="30"/>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c r="AA590" s="77"/>
      <c r="AB590" s="77"/>
      <c r="AC590" s="77"/>
      <c r="AD590" s="77"/>
      <c r="AE590" s="77"/>
      <c r="AF590" s="77"/>
      <c r="AG590" s="77"/>
      <c r="AH590" s="77"/>
      <c r="AI590" s="77"/>
      <c r="AJ590" s="77"/>
      <c r="AK590" s="77"/>
      <c r="AL590" s="77"/>
      <c r="AM590" s="77"/>
      <c r="AN590" s="77"/>
      <c r="AO590" s="77"/>
      <c r="AP590" s="35"/>
      <c r="AQ590" s="35"/>
      <c r="AR590" s="35"/>
      <c r="AS590" s="35"/>
      <c r="AT590" s="35"/>
      <c r="AU590" s="35"/>
      <c r="AV590" s="35"/>
      <c r="AW590" s="35"/>
      <c r="AX590" s="35"/>
      <c r="AY590" s="35"/>
      <c r="AZ590" s="35"/>
      <c r="BA590" s="35"/>
      <c r="BB590" s="35"/>
      <c r="BC590" s="35"/>
      <c r="BD590" s="35"/>
      <c r="BE590" s="35"/>
      <c r="BF590" s="35"/>
      <c r="BG590" s="35"/>
      <c r="BH590" s="35"/>
      <c r="BI590" s="35"/>
    </row>
    <row r="591" spans="1:61" ht="15.75" customHeight="1">
      <c r="A591" s="30"/>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c r="AA591" s="77"/>
      <c r="AB591" s="77"/>
      <c r="AC591" s="77"/>
      <c r="AD591" s="77"/>
      <c r="AE591" s="77"/>
      <c r="AF591" s="77"/>
      <c r="AG591" s="77"/>
      <c r="AH591" s="77"/>
      <c r="AI591" s="77"/>
      <c r="AJ591" s="77"/>
      <c r="AK591" s="77"/>
      <c r="AL591" s="77"/>
      <c r="AM591" s="77"/>
      <c r="AN591" s="77"/>
      <c r="AO591" s="77"/>
      <c r="AP591" s="35"/>
      <c r="AQ591" s="35"/>
      <c r="AR591" s="35"/>
      <c r="AS591" s="35"/>
      <c r="AT591" s="35"/>
      <c r="AU591" s="35"/>
      <c r="AV591" s="35"/>
      <c r="AW591" s="35"/>
      <c r="AX591" s="35"/>
      <c r="AY591" s="35"/>
      <c r="AZ591" s="35"/>
      <c r="BA591" s="35"/>
      <c r="BB591" s="35"/>
      <c r="BC591" s="35"/>
      <c r="BD591" s="35"/>
      <c r="BE591" s="35"/>
      <c r="BF591" s="35"/>
      <c r="BG591" s="35"/>
      <c r="BH591" s="35"/>
      <c r="BI591" s="35"/>
    </row>
    <row r="592" spans="1:61" ht="15.75" customHeight="1">
      <c r="A592" s="30"/>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c r="AA592" s="77"/>
      <c r="AB592" s="77"/>
      <c r="AC592" s="77"/>
      <c r="AD592" s="77"/>
      <c r="AE592" s="77"/>
      <c r="AF592" s="77"/>
      <c r="AG592" s="77"/>
      <c r="AH592" s="77"/>
      <c r="AI592" s="77"/>
      <c r="AJ592" s="77"/>
      <c r="AK592" s="77"/>
      <c r="AL592" s="77"/>
      <c r="AM592" s="77"/>
      <c r="AN592" s="77"/>
      <c r="AO592" s="77"/>
      <c r="AP592" s="35"/>
      <c r="AQ592" s="35"/>
      <c r="AR592" s="35"/>
      <c r="AS592" s="35"/>
      <c r="AT592" s="35"/>
      <c r="AU592" s="35"/>
      <c r="AV592" s="35"/>
      <c r="AW592" s="35"/>
      <c r="AX592" s="35"/>
      <c r="AY592" s="35"/>
      <c r="AZ592" s="35"/>
      <c r="BA592" s="35"/>
      <c r="BB592" s="35"/>
      <c r="BC592" s="35"/>
      <c r="BD592" s="35"/>
      <c r="BE592" s="35"/>
      <c r="BF592" s="35"/>
      <c r="BG592" s="35"/>
      <c r="BH592" s="35"/>
      <c r="BI592" s="35"/>
    </row>
    <row r="593" spans="1:61" ht="15.75" customHeight="1">
      <c r="A593" s="30"/>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c r="AA593" s="77"/>
      <c r="AB593" s="77"/>
      <c r="AC593" s="77"/>
      <c r="AD593" s="77"/>
      <c r="AE593" s="77"/>
      <c r="AF593" s="77"/>
      <c r="AG593" s="77"/>
      <c r="AH593" s="77"/>
      <c r="AI593" s="77"/>
      <c r="AJ593" s="77"/>
      <c r="AK593" s="77"/>
      <c r="AL593" s="77"/>
      <c r="AM593" s="77"/>
      <c r="AN593" s="77"/>
      <c r="AO593" s="77"/>
      <c r="AP593" s="35"/>
      <c r="AQ593" s="35"/>
      <c r="AR593" s="35"/>
      <c r="AS593" s="35"/>
      <c r="AT593" s="35"/>
      <c r="AU593" s="35"/>
      <c r="AV593" s="35"/>
      <c r="AW593" s="35"/>
      <c r="AX593" s="35"/>
      <c r="AY593" s="35"/>
      <c r="AZ593" s="35"/>
      <c r="BA593" s="35"/>
      <c r="BB593" s="35"/>
      <c r="BC593" s="35"/>
      <c r="BD593" s="35"/>
      <c r="BE593" s="35"/>
      <c r="BF593" s="35"/>
      <c r="BG593" s="35"/>
      <c r="BH593" s="35"/>
      <c r="BI593" s="35"/>
    </row>
    <row r="594" spans="1:61" ht="15.75" customHeight="1">
      <c r="A594" s="30"/>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c r="AA594" s="77"/>
      <c r="AB594" s="77"/>
      <c r="AC594" s="77"/>
      <c r="AD594" s="77"/>
      <c r="AE594" s="77"/>
      <c r="AF594" s="77"/>
      <c r="AG594" s="77"/>
      <c r="AH594" s="77"/>
      <c r="AI594" s="77"/>
      <c r="AJ594" s="77"/>
      <c r="AK594" s="77"/>
      <c r="AL594" s="77"/>
      <c r="AM594" s="77"/>
      <c r="AN594" s="77"/>
      <c r="AO594" s="77"/>
      <c r="AP594" s="35"/>
      <c r="AQ594" s="35"/>
      <c r="AR594" s="35"/>
      <c r="AS594" s="35"/>
      <c r="AT594" s="35"/>
      <c r="AU594" s="35"/>
      <c r="AV594" s="35"/>
      <c r="AW594" s="35"/>
      <c r="AX594" s="35"/>
      <c r="AY594" s="35"/>
      <c r="AZ594" s="35"/>
      <c r="BA594" s="35"/>
      <c r="BB594" s="35"/>
      <c r="BC594" s="35"/>
      <c r="BD594" s="35"/>
      <c r="BE594" s="35"/>
      <c r="BF594" s="35"/>
      <c r="BG594" s="35"/>
      <c r="BH594" s="35"/>
      <c r="BI594" s="35"/>
    </row>
    <row r="595" spans="1:61" ht="15.75" customHeight="1">
      <c r="A595" s="30"/>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c r="AA595" s="77"/>
      <c r="AB595" s="77"/>
      <c r="AC595" s="77"/>
      <c r="AD595" s="77"/>
      <c r="AE595" s="77"/>
      <c r="AF595" s="77"/>
      <c r="AG595" s="77"/>
      <c r="AH595" s="77"/>
      <c r="AI595" s="77"/>
      <c r="AJ595" s="77"/>
      <c r="AK595" s="77"/>
      <c r="AL595" s="77"/>
      <c r="AM595" s="77"/>
      <c r="AN595" s="77"/>
      <c r="AO595" s="77"/>
      <c r="AP595" s="35"/>
      <c r="AQ595" s="35"/>
      <c r="AR595" s="35"/>
      <c r="AS595" s="35"/>
      <c r="AT595" s="35"/>
      <c r="AU595" s="35"/>
      <c r="AV595" s="35"/>
      <c r="AW595" s="35"/>
      <c r="AX595" s="35"/>
      <c r="AY595" s="35"/>
      <c r="AZ595" s="35"/>
      <c r="BA595" s="35"/>
      <c r="BB595" s="35"/>
      <c r="BC595" s="35"/>
      <c r="BD595" s="35"/>
      <c r="BE595" s="35"/>
      <c r="BF595" s="35"/>
      <c r="BG595" s="35"/>
      <c r="BH595" s="35"/>
      <c r="BI595" s="35"/>
    </row>
    <row r="596" spans="1:61" ht="15.75" customHeight="1">
      <c r="A596" s="30"/>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c r="AA596" s="77"/>
      <c r="AB596" s="77"/>
      <c r="AC596" s="77"/>
      <c r="AD596" s="77"/>
      <c r="AE596" s="77"/>
      <c r="AF596" s="77"/>
      <c r="AG596" s="77"/>
      <c r="AH596" s="77"/>
      <c r="AI596" s="77"/>
      <c r="AJ596" s="77"/>
      <c r="AK596" s="77"/>
      <c r="AL596" s="77"/>
      <c r="AM596" s="77"/>
      <c r="AN596" s="77"/>
      <c r="AO596" s="77"/>
      <c r="AP596" s="35"/>
      <c r="AQ596" s="35"/>
      <c r="AR596" s="35"/>
      <c r="AS596" s="35"/>
      <c r="AT596" s="35"/>
      <c r="AU596" s="35"/>
      <c r="AV596" s="35"/>
      <c r="AW596" s="35"/>
      <c r="AX596" s="35"/>
      <c r="AY596" s="35"/>
      <c r="AZ596" s="35"/>
      <c r="BA596" s="35"/>
      <c r="BB596" s="35"/>
      <c r="BC596" s="35"/>
      <c r="BD596" s="35"/>
      <c r="BE596" s="35"/>
      <c r="BF596" s="35"/>
      <c r="BG596" s="35"/>
      <c r="BH596" s="35"/>
      <c r="BI596" s="35"/>
    </row>
    <row r="597" spans="1:61" ht="15.75" customHeight="1">
      <c r="A597" s="30"/>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c r="AA597" s="77"/>
      <c r="AB597" s="77"/>
      <c r="AC597" s="77"/>
      <c r="AD597" s="77"/>
      <c r="AE597" s="77"/>
      <c r="AF597" s="77"/>
      <c r="AG597" s="77"/>
      <c r="AH597" s="77"/>
      <c r="AI597" s="77"/>
      <c r="AJ597" s="77"/>
      <c r="AK597" s="77"/>
      <c r="AL597" s="77"/>
      <c r="AM597" s="77"/>
      <c r="AN597" s="77"/>
      <c r="AO597" s="77"/>
      <c r="AP597" s="35"/>
      <c r="AQ597" s="35"/>
      <c r="AR597" s="35"/>
      <c r="AS597" s="35"/>
      <c r="AT597" s="35"/>
      <c r="AU597" s="35"/>
      <c r="AV597" s="35"/>
      <c r="AW597" s="35"/>
      <c r="AX597" s="35"/>
      <c r="AY597" s="35"/>
      <c r="AZ597" s="35"/>
      <c r="BA597" s="35"/>
      <c r="BB597" s="35"/>
      <c r="BC597" s="35"/>
      <c r="BD597" s="35"/>
      <c r="BE597" s="35"/>
      <c r="BF597" s="35"/>
      <c r="BG597" s="35"/>
      <c r="BH597" s="35"/>
      <c r="BI597" s="35"/>
    </row>
    <row r="598" spans="1:61" ht="15.75" customHeight="1">
      <c r="A598" s="30"/>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c r="AA598" s="77"/>
      <c r="AB598" s="77"/>
      <c r="AC598" s="77"/>
      <c r="AD598" s="77"/>
      <c r="AE598" s="77"/>
      <c r="AF598" s="77"/>
      <c r="AG598" s="77"/>
      <c r="AH598" s="77"/>
      <c r="AI598" s="77"/>
      <c r="AJ598" s="77"/>
      <c r="AK598" s="77"/>
      <c r="AL598" s="77"/>
      <c r="AM598" s="77"/>
      <c r="AN598" s="77"/>
      <c r="AO598" s="77"/>
      <c r="AP598" s="35"/>
      <c r="AQ598" s="35"/>
      <c r="AR598" s="35"/>
      <c r="AS598" s="35"/>
      <c r="AT598" s="35"/>
      <c r="AU598" s="35"/>
      <c r="AV598" s="35"/>
      <c r="AW598" s="35"/>
      <c r="AX598" s="35"/>
      <c r="AY598" s="35"/>
      <c r="AZ598" s="35"/>
      <c r="BA598" s="35"/>
      <c r="BB598" s="35"/>
      <c r="BC598" s="35"/>
      <c r="BD598" s="35"/>
      <c r="BE598" s="35"/>
      <c r="BF598" s="35"/>
      <c r="BG598" s="35"/>
      <c r="BH598" s="35"/>
      <c r="BI598" s="35"/>
    </row>
    <row r="599" spans="1:61" ht="15.75" customHeight="1">
      <c r="A599" s="30"/>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c r="AA599" s="77"/>
      <c r="AB599" s="77"/>
      <c r="AC599" s="77"/>
      <c r="AD599" s="77"/>
      <c r="AE599" s="77"/>
      <c r="AF599" s="77"/>
      <c r="AG599" s="77"/>
      <c r="AH599" s="77"/>
      <c r="AI599" s="77"/>
      <c r="AJ599" s="77"/>
      <c r="AK599" s="77"/>
      <c r="AL599" s="77"/>
      <c r="AM599" s="77"/>
      <c r="AN599" s="77"/>
      <c r="AO599" s="77"/>
      <c r="AP599" s="35"/>
      <c r="AQ599" s="35"/>
      <c r="AR599" s="35"/>
      <c r="AS599" s="35"/>
      <c r="AT599" s="35"/>
      <c r="AU599" s="35"/>
      <c r="AV599" s="35"/>
      <c r="AW599" s="35"/>
      <c r="AX599" s="35"/>
      <c r="AY599" s="35"/>
      <c r="AZ599" s="35"/>
      <c r="BA599" s="35"/>
      <c r="BB599" s="35"/>
      <c r="BC599" s="35"/>
      <c r="BD599" s="35"/>
      <c r="BE599" s="35"/>
      <c r="BF599" s="35"/>
      <c r="BG599" s="35"/>
      <c r="BH599" s="35"/>
      <c r="BI599" s="35"/>
    </row>
    <row r="600" spans="1:61" ht="15.75" customHeight="1">
      <c r="A600" s="30"/>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c r="AA600" s="77"/>
      <c r="AB600" s="77"/>
      <c r="AC600" s="77"/>
      <c r="AD600" s="77"/>
      <c r="AE600" s="77"/>
      <c r="AF600" s="77"/>
      <c r="AG600" s="77"/>
      <c r="AH600" s="77"/>
      <c r="AI600" s="77"/>
      <c r="AJ600" s="77"/>
      <c r="AK600" s="77"/>
      <c r="AL600" s="77"/>
      <c r="AM600" s="77"/>
      <c r="AN600" s="77"/>
      <c r="AO600" s="77"/>
      <c r="AP600" s="35"/>
      <c r="AQ600" s="35"/>
      <c r="AR600" s="35"/>
      <c r="AS600" s="35"/>
      <c r="AT600" s="35"/>
      <c r="AU600" s="35"/>
      <c r="AV600" s="35"/>
      <c r="AW600" s="35"/>
      <c r="AX600" s="35"/>
      <c r="AY600" s="35"/>
      <c r="AZ600" s="35"/>
      <c r="BA600" s="35"/>
      <c r="BB600" s="35"/>
      <c r="BC600" s="35"/>
      <c r="BD600" s="35"/>
      <c r="BE600" s="35"/>
      <c r="BF600" s="35"/>
      <c r="BG600" s="35"/>
      <c r="BH600" s="35"/>
      <c r="BI600" s="35"/>
    </row>
    <row r="601" spans="1:61" ht="15.75" customHeight="1">
      <c r="A601" s="30"/>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c r="AA601" s="77"/>
      <c r="AB601" s="77"/>
      <c r="AC601" s="77"/>
      <c r="AD601" s="77"/>
      <c r="AE601" s="77"/>
      <c r="AF601" s="77"/>
      <c r="AG601" s="77"/>
      <c r="AH601" s="77"/>
      <c r="AI601" s="77"/>
      <c r="AJ601" s="77"/>
      <c r="AK601" s="77"/>
      <c r="AL601" s="77"/>
      <c r="AM601" s="77"/>
      <c r="AN601" s="77"/>
      <c r="AO601" s="77"/>
      <c r="AP601" s="35"/>
      <c r="AQ601" s="35"/>
      <c r="AR601" s="35"/>
      <c r="AS601" s="35"/>
      <c r="AT601" s="35"/>
      <c r="AU601" s="35"/>
      <c r="AV601" s="35"/>
      <c r="AW601" s="35"/>
      <c r="AX601" s="35"/>
      <c r="AY601" s="35"/>
      <c r="AZ601" s="35"/>
      <c r="BA601" s="35"/>
      <c r="BB601" s="35"/>
      <c r="BC601" s="35"/>
      <c r="BD601" s="35"/>
      <c r="BE601" s="35"/>
      <c r="BF601" s="35"/>
      <c r="BG601" s="35"/>
      <c r="BH601" s="35"/>
      <c r="BI601" s="35"/>
    </row>
    <row r="602" spans="1:61" ht="15.75" customHeight="1">
      <c r="A602" s="30"/>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c r="AA602" s="77"/>
      <c r="AB602" s="77"/>
      <c r="AC602" s="77"/>
      <c r="AD602" s="77"/>
      <c r="AE602" s="77"/>
      <c r="AF602" s="77"/>
      <c r="AG602" s="77"/>
      <c r="AH602" s="77"/>
      <c r="AI602" s="77"/>
      <c r="AJ602" s="77"/>
      <c r="AK602" s="77"/>
      <c r="AL602" s="77"/>
      <c r="AM602" s="77"/>
      <c r="AN602" s="77"/>
      <c r="AO602" s="77"/>
      <c r="AP602" s="35"/>
      <c r="AQ602" s="35"/>
      <c r="AR602" s="35"/>
      <c r="AS602" s="35"/>
      <c r="AT602" s="35"/>
      <c r="AU602" s="35"/>
      <c r="AV602" s="35"/>
      <c r="AW602" s="35"/>
      <c r="AX602" s="35"/>
      <c r="AY602" s="35"/>
      <c r="AZ602" s="35"/>
      <c r="BA602" s="35"/>
      <c r="BB602" s="35"/>
      <c r="BC602" s="35"/>
      <c r="BD602" s="35"/>
      <c r="BE602" s="35"/>
      <c r="BF602" s="35"/>
      <c r="BG602" s="35"/>
      <c r="BH602" s="35"/>
      <c r="BI602" s="35"/>
    </row>
    <row r="603" spans="1:61" ht="15.75" customHeight="1">
      <c r="A603" s="30"/>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c r="AA603" s="77"/>
      <c r="AB603" s="77"/>
      <c r="AC603" s="77"/>
      <c r="AD603" s="77"/>
      <c r="AE603" s="77"/>
      <c r="AF603" s="77"/>
      <c r="AG603" s="77"/>
      <c r="AH603" s="77"/>
      <c r="AI603" s="77"/>
      <c r="AJ603" s="77"/>
      <c r="AK603" s="77"/>
      <c r="AL603" s="77"/>
      <c r="AM603" s="77"/>
      <c r="AN603" s="77"/>
      <c r="AO603" s="77"/>
      <c r="AP603" s="35"/>
      <c r="AQ603" s="35"/>
      <c r="AR603" s="35"/>
      <c r="AS603" s="35"/>
      <c r="AT603" s="35"/>
      <c r="AU603" s="35"/>
      <c r="AV603" s="35"/>
      <c r="AW603" s="35"/>
      <c r="AX603" s="35"/>
      <c r="AY603" s="35"/>
      <c r="AZ603" s="35"/>
      <c r="BA603" s="35"/>
      <c r="BB603" s="35"/>
      <c r="BC603" s="35"/>
      <c r="BD603" s="35"/>
      <c r="BE603" s="35"/>
      <c r="BF603" s="35"/>
      <c r="BG603" s="35"/>
      <c r="BH603" s="35"/>
      <c r="BI603" s="35"/>
    </row>
    <row r="604" spans="1:61" ht="15.75" customHeight="1">
      <c r="A604" s="30"/>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c r="AA604" s="77"/>
      <c r="AB604" s="77"/>
      <c r="AC604" s="77"/>
      <c r="AD604" s="77"/>
      <c r="AE604" s="77"/>
      <c r="AF604" s="77"/>
      <c r="AG604" s="77"/>
      <c r="AH604" s="77"/>
      <c r="AI604" s="77"/>
      <c r="AJ604" s="77"/>
      <c r="AK604" s="77"/>
      <c r="AL604" s="77"/>
      <c r="AM604" s="77"/>
      <c r="AN604" s="77"/>
      <c r="AO604" s="77"/>
      <c r="AP604" s="35"/>
      <c r="AQ604" s="35"/>
      <c r="AR604" s="35"/>
      <c r="AS604" s="35"/>
      <c r="AT604" s="35"/>
      <c r="AU604" s="35"/>
      <c r="AV604" s="35"/>
      <c r="AW604" s="35"/>
      <c r="AX604" s="35"/>
      <c r="AY604" s="35"/>
      <c r="AZ604" s="35"/>
      <c r="BA604" s="35"/>
      <c r="BB604" s="35"/>
      <c r="BC604" s="35"/>
      <c r="BD604" s="35"/>
      <c r="BE604" s="35"/>
      <c r="BF604" s="35"/>
      <c r="BG604" s="35"/>
      <c r="BH604" s="35"/>
      <c r="BI604" s="35"/>
    </row>
    <row r="605" spans="1:61" ht="15.75" customHeight="1">
      <c r="A605" s="30"/>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c r="AA605" s="77"/>
      <c r="AB605" s="77"/>
      <c r="AC605" s="77"/>
      <c r="AD605" s="77"/>
      <c r="AE605" s="77"/>
      <c r="AF605" s="77"/>
      <c r="AG605" s="77"/>
      <c r="AH605" s="77"/>
      <c r="AI605" s="77"/>
      <c r="AJ605" s="77"/>
      <c r="AK605" s="77"/>
      <c r="AL605" s="77"/>
      <c r="AM605" s="77"/>
      <c r="AN605" s="77"/>
      <c r="AO605" s="77"/>
      <c r="AP605" s="35"/>
      <c r="AQ605" s="35"/>
      <c r="AR605" s="35"/>
      <c r="AS605" s="35"/>
      <c r="AT605" s="35"/>
      <c r="AU605" s="35"/>
      <c r="AV605" s="35"/>
      <c r="AW605" s="35"/>
      <c r="AX605" s="35"/>
      <c r="AY605" s="35"/>
      <c r="AZ605" s="35"/>
      <c r="BA605" s="35"/>
      <c r="BB605" s="35"/>
      <c r="BC605" s="35"/>
      <c r="BD605" s="35"/>
      <c r="BE605" s="35"/>
      <c r="BF605" s="35"/>
      <c r="BG605" s="35"/>
      <c r="BH605" s="35"/>
      <c r="BI605" s="35"/>
    </row>
    <row r="606" spans="1:61" ht="15.75" customHeight="1">
      <c r="A606" s="30"/>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c r="AA606" s="77"/>
      <c r="AB606" s="77"/>
      <c r="AC606" s="77"/>
      <c r="AD606" s="77"/>
      <c r="AE606" s="77"/>
      <c r="AF606" s="77"/>
      <c r="AG606" s="77"/>
      <c r="AH606" s="77"/>
      <c r="AI606" s="77"/>
      <c r="AJ606" s="77"/>
      <c r="AK606" s="77"/>
      <c r="AL606" s="77"/>
      <c r="AM606" s="77"/>
      <c r="AN606" s="77"/>
      <c r="AO606" s="77"/>
      <c r="AP606" s="35"/>
      <c r="AQ606" s="35"/>
      <c r="AR606" s="35"/>
      <c r="AS606" s="35"/>
      <c r="AT606" s="35"/>
      <c r="AU606" s="35"/>
      <c r="AV606" s="35"/>
      <c r="AW606" s="35"/>
      <c r="AX606" s="35"/>
      <c r="AY606" s="35"/>
      <c r="AZ606" s="35"/>
      <c r="BA606" s="35"/>
      <c r="BB606" s="35"/>
      <c r="BC606" s="35"/>
      <c r="BD606" s="35"/>
      <c r="BE606" s="35"/>
      <c r="BF606" s="35"/>
      <c r="BG606" s="35"/>
      <c r="BH606" s="35"/>
      <c r="BI606" s="35"/>
    </row>
    <row r="607" spans="1:61" ht="15.75" customHeight="1">
      <c r="A607" s="30"/>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c r="AA607" s="77"/>
      <c r="AB607" s="77"/>
      <c r="AC607" s="77"/>
      <c r="AD607" s="77"/>
      <c r="AE607" s="77"/>
      <c r="AF607" s="77"/>
      <c r="AG607" s="77"/>
      <c r="AH607" s="77"/>
      <c r="AI607" s="77"/>
      <c r="AJ607" s="77"/>
      <c r="AK607" s="77"/>
      <c r="AL607" s="77"/>
      <c r="AM607" s="77"/>
      <c r="AN607" s="77"/>
      <c r="AO607" s="77"/>
      <c r="AP607" s="35"/>
      <c r="AQ607" s="35"/>
      <c r="AR607" s="35"/>
      <c r="AS607" s="35"/>
      <c r="AT607" s="35"/>
      <c r="AU607" s="35"/>
      <c r="AV607" s="35"/>
      <c r="AW607" s="35"/>
      <c r="AX607" s="35"/>
      <c r="AY607" s="35"/>
      <c r="AZ607" s="35"/>
      <c r="BA607" s="35"/>
      <c r="BB607" s="35"/>
      <c r="BC607" s="35"/>
      <c r="BD607" s="35"/>
      <c r="BE607" s="35"/>
      <c r="BF607" s="35"/>
      <c r="BG607" s="35"/>
      <c r="BH607" s="35"/>
      <c r="BI607" s="35"/>
    </row>
    <row r="608" spans="1:61" ht="15.75" customHeight="1">
      <c r="A608" s="30"/>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c r="AA608" s="77"/>
      <c r="AB608" s="77"/>
      <c r="AC608" s="77"/>
      <c r="AD608" s="77"/>
      <c r="AE608" s="77"/>
      <c r="AF608" s="77"/>
      <c r="AG608" s="77"/>
      <c r="AH608" s="77"/>
      <c r="AI608" s="77"/>
      <c r="AJ608" s="77"/>
      <c r="AK608" s="77"/>
      <c r="AL608" s="77"/>
      <c r="AM608" s="77"/>
      <c r="AN608" s="77"/>
      <c r="AO608" s="77"/>
      <c r="AP608" s="35"/>
      <c r="AQ608" s="35"/>
      <c r="AR608" s="35"/>
      <c r="AS608" s="35"/>
      <c r="AT608" s="35"/>
      <c r="AU608" s="35"/>
      <c r="AV608" s="35"/>
      <c r="AW608" s="35"/>
      <c r="AX608" s="35"/>
      <c r="AY608" s="35"/>
      <c r="AZ608" s="35"/>
      <c r="BA608" s="35"/>
      <c r="BB608" s="35"/>
      <c r="BC608" s="35"/>
      <c r="BD608" s="35"/>
      <c r="BE608" s="35"/>
      <c r="BF608" s="35"/>
      <c r="BG608" s="35"/>
      <c r="BH608" s="35"/>
      <c r="BI608" s="35"/>
    </row>
    <row r="609" spans="1:61" ht="15.75" customHeight="1">
      <c r="A609" s="30"/>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c r="AA609" s="77"/>
      <c r="AB609" s="77"/>
      <c r="AC609" s="77"/>
      <c r="AD609" s="77"/>
      <c r="AE609" s="77"/>
      <c r="AF609" s="77"/>
      <c r="AG609" s="77"/>
      <c r="AH609" s="77"/>
      <c r="AI609" s="77"/>
      <c r="AJ609" s="77"/>
      <c r="AK609" s="77"/>
      <c r="AL609" s="77"/>
      <c r="AM609" s="77"/>
      <c r="AN609" s="77"/>
      <c r="AO609" s="77"/>
      <c r="AP609" s="35"/>
      <c r="AQ609" s="35"/>
      <c r="AR609" s="35"/>
      <c r="AS609" s="35"/>
      <c r="AT609" s="35"/>
      <c r="AU609" s="35"/>
      <c r="AV609" s="35"/>
      <c r="AW609" s="35"/>
      <c r="AX609" s="35"/>
      <c r="AY609" s="35"/>
      <c r="AZ609" s="35"/>
      <c r="BA609" s="35"/>
      <c r="BB609" s="35"/>
      <c r="BC609" s="35"/>
      <c r="BD609" s="35"/>
      <c r="BE609" s="35"/>
      <c r="BF609" s="35"/>
      <c r="BG609" s="35"/>
      <c r="BH609" s="35"/>
      <c r="BI609" s="35"/>
    </row>
    <row r="610" spans="1:61" ht="15.75" customHeight="1">
      <c r="A610" s="30"/>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c r="AA610" s="77"/>
      <c r="AB610" s="77"/>
      <c r="AC610" s="77"/>
      <c r="AD610" s="77"/>
      <c r="AE610" s="77"/>
      <c r="AF610" s="77"/>
      <c r="AG610" s="77"/>
      <c r="AH610" s="77"/>
      <c r="AI610" s="77"/>
      <c r="AJ610" s="77"/>
      <c r="AK610" s="77"/>
      <c r="AL610" s="77"/>
      <c r="AM610" s="77"/>
      <c r="AN610" s="77"/>
      <c r="AO610" s="77"/>
      <c r="AP610" s="35"/>
      <c r="AQ610" s="35"/>
      <c r="AR610" s="35"/>
      <c r="AS610" s="35"/>
      <c r="AT610" s="35"/>
      <c r="AU610" s="35"/>
      <c r="AV610" s="35"/>
      <c r="AW610" s="35"/>
      <c r="AX610" s="35"/>
      <c r="AY610" s="35"/>
      <c r="AZ610" s="35"/>
      <c r="BA610" s="35"/>
      <c r="BB610" s="35"/>
      <c r="BC610" s="35"/>
      <c r="BD610" s="35"/>
      <c r="BE610" s="35"/>
      <c r="BF610" s="35"/>
      <c r="BG610" s="35"/>
      <c r="BH610" s="35"/>
      <c r="BI610" s="35"/>
    </row>
    <row r="611" spans="1:61" ht="15.75" customHeight="1">
      <c r="A611" s="30"/>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c r="AA611" s="77"/>
      <c r="AB611" s="77"/>
      <c r="AC611" s="77"/>
      <c r="AD611" s="77"/>
      <c r="AE611" s="77"/>
      <c r="AF611" s="77"/>
      <c r="AG611" s="77"/>
      <c r="AH611" s="77"/>
      <c r="AI611" s="77"/>
      <c r="AJ611" s="77"/>
      <c r="AK611" s="77"/>
      <c r="AL611" s="77"/>
      <c r="AM611" s="77"/>
      <c r="AN611" s="77"/>
      <c r="AO611" s="77"/>
      <c r="AP611" s="35"/>
      <c r="AQ611" s="35"/>
      <c r="AR611" s="35"/>
      <c r="AS611" s="35"/>
      <c r="AT611" s="35"/>
      <c r="AU611" s="35"/>
      <c r="AV611" s="35"/>
      <c r="AW611" s="35"/>
      <c r="AX611" s="35"/>
      <c r="AY611" s="35"/>
      <c r="AZ611" s="35"/>
      <c r="BA611" s="35"/>
      <c r="BB611" s="35"/>
      <c r="BC611" s="35"/>
      <c r="BD611" s="35"/>
      <c r="BE611" s="35"/>
      <c r="BF611" s="35"/>
      <c r="BG611" s="35"/>
      <c r="BH611" s="35"/>
      <c r="BI611" s="35"/>
    </row>
    <row r="612" spans="1:61" ht="15.75" customHeight="1">
      <c r="A612" s="30"/>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c r="AA612" s="77"/>
      <c r="AB612" s="77"/>
      <c r="AC612" s="77"/>
      <c r="AD612" s="77"/>
      <c r="AE612" s="77"/>
      <c r="AF612" s="77"/>
      <c r="AG612" s="77"/>
      <c r="AH612" s="77"/>
      <c r="AI612" s="77"/>
      <c r="AJ612" s="77"/>
      <c r="AK612" s="77"/>
      <c r="AL612" s="77"/>
      <c r="AM612" s="77"/>
      <c r="AN612" s="77"/>
      <c r="AO612" s="77"/>
      <c r="AP612" s="35"/>
      <c r="AQ612" s="35"/>
      <c r="AR612" s="35"/>
      <c r="AS612" s="35"/>
      <c r="AT612" s="35"/>
      <c r="AU612" s="35"/>
      <c r="AV612" s="35"/>
      <c r="AW612" s="35"/>
      <c r="AX612" s="35"/>
      <c r="AY612" s="35"/>
      <c r="AZ612" s="35"/>
      <c r="BA612" s="35"/>
      <c r="BB612" s="35"/>
      <c r="BC612" s="35"/>
      <c r="BD612" s="35"/>
      <c r="BE612" s="35"/>
      <c r="BF612" s="35"/>
      <c r="BG612" s="35"/>
      <c r="BH612" s="35"/>
      <c r="BI612" s="35"/>
    </row>
    <row r="613" spans="1:61" ht="15.75" customHeight="1">
      <c r="A613" s="30"/>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c r="AA613" s="77"/>
      <c r="AB613" s="77"/>
      <c r="AC613" s="77"/>
      <c r="AD613" s="77"/>
      <c r="AE613" s="77"/>
      <c r="AF613" s="77"/>
      <c r="AG613" s="77"/>
      <c r="AH613" s="77"/>
      <c r="AI613" s="77"/>
      <c r="AJ613" s="77"/>
      <c r="AK613" s="77"/>
      <c r="AL613" s="77"/>
      <c r="AM613" s="77"/>
      <c r="AN613" s="77"/>
      <c r="AO613" s="77"/>
      <c r="AP613" s="35"/>
      <c r="AQ613" s="35"/>
      <c r="AR613" s="35"/>
      <c r="AS613" s="35"/>
      <c r="AT613" s="35"/>
      <c r="AU613" s="35"/>
      <c r="AV613" s="35"/>
      <c r="AW613" s="35"/>
      <c r="AX613" s="35"/>
      <c r="AY613" s="35"/>
      <c r="AZ613" s="35"/>
      <c r="BA613" s="35"/>
      <c r="BB613" s="35"/>
      <c r="BC613" s="35"/>
      <c r="BD613" s="35"/>
      <c r="BE613" s="35"/>
      <c r="BF613" s="35"/>
      <c r="BG613" s="35"/>
      <c r="BH613" s="35"/>
      <c r="BI613" s="35"/>
    </row>
    <row r="614" spans="1:61" ht="15.75" customHeight="1">
      <c r="A614" s="30"/>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c r="AA614" s="77"/>
      <c r="AB614" s="77"/>
      <c r="AC614" s="77"/>
      <c r="AD614" s="77"/>
      <c r="AE614" s="77"/>
      <c r="AF614" s="77"/>
      <c r="AG614" s="77"/>
      <c r="AH614" s="77"/>
      <c r="AI614" s="77"/>
      <c r="AJ614" s="77"/>
      <c r="AK614" s="77"/>
      <c r="AL614" s="77"/>
      <c r="AM614" s="77"/>
      <c r="AN614" s="77"/>
      <c r="AO614" s="77"/>
      <c r="AP614" s="35"/>
      <c r="AQ614" s="35"/>
      <c r="AR614" s="35"/>
      <c r="AS614" s="35"/>
      <c r="AT614" s="35"/>
      <c r="AU614" s="35"/>
      <c r="AV614" s="35"/>
      <c r="AW614" s="35"/>
      <c r="AX614" s="35"/>
      <c r="AY614" s="35"/>
      <c r="AZ614" s="35"/>
      <c r="BA614" s="35"/>
      <c r="BB614" s="35"/>
      <c r="BC614" s="35"/>
      <c r="BD614" s="35"/>
      <c r="BE614" s="35"/>
      <c r="BF614" s="35"/>
      <c r="BG614" s="35"/>
      <c r="BH614" s="35"/>
      <c r="BI614" s="35"/>
    </row>
    <row r="615" spans="1:61" ht="15.75" customHeight="1">
      <c r="A615" s="30"/>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c r="AA615" s="77"/>
      <c r="AB615" s="77"/>
      <c r="AC615" s="77"/>
      <c r="AD615" s="77"/>
      <c r="AE615" s="77"/>
      <c r="AF615" s="77"/>
      <c r="AG615" s="77"/>
      <c r="AH615" s="77"/>
      <c r="AI615" s="77"/>
      <c r="AJ615" s="77"/>
      <c r="AK615" s="77"/>
      <c r="AL615" s="77"/>
      <c r="AM615" s="77"/>
      <c r="AN615" s="77"/>
      <c r="AO615" s="77"/>
      <c r="AP615" s="35"/>
      <c r="AQ615" s="35"/>
      <c r="AR615" s="35"/>
      <c r="AS615" s="35"/>
      <c r="AT615" s="35"/>
      <c r="AU615" s="35"/>
      <c r="AV615" s="35"/>
      <c r="AW615" s="35"/>
      <c r="AX615" s="35"/>
      <c r="AY615" s="35"/>
      <c r="AZ615" s="35"/>
      <c r="BA615" s="35"/>
      <c r="BB615" s="35"/>
      <c r="BC615" s="35"/>
      <c r="BD615" s="35"/>
      <c r="BE615" s="35"/>
      <c r="BF615" s="35"/>
      <c r="BG615" s="35"/>
      <c r="BH615" s="35"/>
      <c r="BI615" s="35"/>
    </row>
    <row r="616" spans="1:61" ht="15.75" customHeight="1">
      <c r="A616" s="30"/>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c r="AA616" s="77"/>
      <c r="AB616" s="77"/>
      <c r="AC616" s="77"/>
      <c r="AD616" s="77"/>
      <c r="AE616" s="77"/>
      <c r="AF616" s="77"/>
      <c r="AG616" s="77"/>
      <c r="AH616" s="77"/>
      <c r="AI616" s="77"/>
      <c r="AJ616" s="77"/>
      <c r="AK616" s="77"/>
      <c r="AL616" s="77"/>
      <c r="AM616" s="77"/>
      <c r="AN616" s="77"/>
      <c r="AO616" s="77"/>
      <c r="AP616" s="35"/>
      <c r="AQ616" s="35"/>
      <c r="AR616" s="35"/>
      <c r="AS616" s="35"/>
      <c r="AT616" s="35"/>
      <c r="AU616" s="35"/>
      <c r="AV616" s="35"/>
      <c r="AW616" s="35"/>
      <c r="AX616" s="35"/>
      <c r="AY616" s="35"/>
      <c r="AZ616" s="35"/>
      <c r="BA616" s="35"/>
      <c r="BB616" s="35"/>
      <c r="BC616" s="35"/>
      <c r="BD616" s="35"/>
      <c r="BE616" s="35"/>
      <c r="BF616" s="35"/>
      <c r="BG616" s="35"/>
      <c r="BH616" s="35"/>
      <c r="BI616" s="35"/>
    </row>
    <row r="617" spans="1:61" ht="15.75" customHeight="1">
      <c r="A617" s="30"/>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c r="AA617" s="77"/>
      <c r="AB617" s="77"/>
      <c r="AC617" s="77"/>
      <c r="AD617" s="77"/>
      <c r="AE617" s="77"/>
      <c r="AF617" s="77"/>
      <c r="AG617" s="77"/>
      <c r="AH617" s="77"/>
      <c r="AI617" s="77"/>
      <c r="AJ617" s="77"/>
      <c r="AK617" s="77"/>
      <c r="AL617" s="77"/>
      <c r="AM617" s="77"/>
      <c r="AN617" s="77"/>
      <c r="AO617" s="77"/>
      <c r="AP617" s="35"/>
      <c r="AQ617" s="35"/>
      <c r="AR617" s="35"/>
      <c r="AS617" s="35"/>
      <c r="AT617" s="35"/>
      <c r="AU617" s="35"/>
      <c r="AV617" s="35"/>
      <c r="AW617" s="35"/>
      <c r="AX617" s="35"/>
      <c r="AY617" s="35"/>
      <c r="AZ617" s="35"/>
      <c r="BA617" s="35"/>
      <c r="BB617" s="35"/>
      <c r="BC617" s="35"/>
      <c r="BD617" s="35"/>
      <c r="BE617" s="35"/>
      <c r="BF617" s="35"/>
      <c r="BG617" s="35"/>
      <c r="BH617" s="35"/>
      <c r="BI617" s="35"/>
    </row>
    <row r="618" spans="1:61" ht="15.75" customHeight="1">
      <c r="A618" s="30"/>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c r="AA618" s="77"/>
      <c r="AB618" s="77"/>
      <c r="AC618" s="77"/>
      <c r="AD618" s="77"/>
      <c r="AE618" s="77"/>
      <c r="AF618" s="77"/>
      <c r="AG618" s="77"/>
      <c r="AH618" s="77"/>
      <c r="AI618" s="77"/>
      <c r="AJ618" s="77"/>
      <c r="AK618" s="77"/>
      <c r="AL618" s="77"/>
      <c r="AM618" s="77"/>
      <c r="AN618" s="77"/>
      <c r="AO618" s="77"/>
      <c r="AP618" s="35"/>
      <c r="AQ618" s="35"/>
      <c r="AR618" s="35"/>
      <c r="AS618" s="35"/>
      <c r="AT618" s="35"/>
      <c r="AU618" s="35"/>
      <c r="AV618" s="35"/>
      <c r="AW618" s="35"/>
      <c r="AX618" s="35"/>
      <c r="AY618" s="35"/>
      <c r="AZ618" s="35"/>
      <c r="BA618" s="35"/>
      <c r="BB618" s="35"/>
      <c r="BC618" s="35"/>
      <c r="BD618" s="35"/>
      <c r="BE618" s="35"/>
      <c r="BF618" s="35"/>
      <c r="BG618" s="35"/>
      <c r="BH618" s="35"/>
      <c r="BI618" s="35"/>
    </row>
    <row r="619" spans="1:61" ht="15.75" customHeight="1">
      <c r="A619" s="30"/>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c r="AA619" s="77"/>
      <c r="AB619" s="77"/>
      <c r="AC619" s="77"/>
      <c r="AD619" s="77"/>
      <c r="AE619" s="77"/>
      <c r="AF619" s="77"/>
      <c r="AG619" s="77"/>
      <c r="AH619" s="77"/>
      <c r="AI619" s="77"/>
      <c r="AJ619" s="77"/>
      <c r="AK619" s="77"/>
      <c r="AL619" s="77"/>
      <c r="AM619" s="77"/>
      <c r="AN619" s="77"/>
      <c r="AO619" s="77"/>
      <c r="AP619" s="35"/>
      <c r="AQ619" s="35"/>
      <c r="AR619" s="35"/>
      <c r="AS619" s="35"/>
      <c r="AT619" s="35"/>
      <c r="AU619" s="35"/>
      <c r="AV619" s="35"/>
      <c r="AW619" s="35"/>
      <c r="AX619" s="35"/>
      <c r="AY619" s="35"/>
      <c r="AZ619" s="35"/>
      <c r="BA619" s="35"/>
      <c r="BB619" s="35"/>
      <c r="BC619" s="35"/>
      <c r="BD619" s="35"/>
      <c r="BE619" s="35"/>
      <c r="BF619" s="35"/>
      <c r="BG619" s="35"/>
      <c r="BH619" s="35"/>
      <c r="BI619" s="35"/>
    </row>
    <row r="620" spans="1:61" ht="15.75" customHeight="1">
      <c r="A620" s="30"/>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c r="AA620" s="77"/>
      <c r="AB620" s="77"/>
      <c r="AC620" s="77"/>
      <c r="AD620" s="77"/>
      <c r="AE620" s="77"/>
      <c r="AF620" s="77"/>
      <c r="AG620" s="77"/>
      <c r="AH620" s="77"/>
      <c r="AI620" s="77"/>
      <c r="AJ620" s="77"/>
      <c r="AK620" s="77"/>
      <c r="AL620" s="77"/>
      <c r="AM620" s="77"/>
      <c r="AN620" s="77"/>
      <c r="AO620" s="77"/>
      <c r="AP620" s="35"/>
      <c r="AQ620" s="35"/>
      <c r="AR620" s="35"/>
      <c r="AS620" s="35"/>
      <c r="AT620" s="35"/>
      <c r="AU620" s="35"/>
      <c r="AV620" s="35"/>
      <c r="AW620" s="35"/>
      <c r="AX620" s="35"/>
      <c r="AY620" s="35"/>
      <c r="AZ620" s="35"/>
      <c r="BA620" s="35"/>
      <c r="BB620" s="35"/>
      <c r="BC620" s="35"/>
      <c r="BD620" s="35"/>
      <c r="BE620" s="35"/>
      <c r="BF620" s="35"/>
      <c r="BG620" s="35"/>
      <c r="BH620" s="35"/>
      <c r="BI620" s="35"/>
    </row>
    <row r="621" spans="1:61" ht="15.75" customHeight="1">
      <c r="A621" s="30"/>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c r="AA621" s="77"/>
      <c r="AB621" s="77"/>
      <c r="AC621" s="77"/>
      <c r="AD621" s="77"/>
      <c r="AE621" s="77"/>
      <c r="AF621" s="77"/>
      <c r="AG621" s="77"/>
      <c r="AH621" s="77"/>
      <c r="AI621" s="77"/>
      <c r="AJ621" s="77"/>
      <c r="AK621" s="77"/>
      <c r="AL621" s="77"/>
      <c r="AM621" s="77"/>
      <c r="AN621" s="77"/>
      <c r="AO621" s="77"/>
      <c r="AP621" s="35"/>
      <c r="AQ621" s="35"/>
      <c r="AR621" s="35"/>
      <c r="AS621" s="35"/>
      <c r="AT621" s="35"/>
      <c r="AU621" s="35"/>
      <c r="AV621" s="35"/>
      <c r="AW621" s="35"/>
      <c r="AX621" s="35"/>
      <c r="AY621" s="35"/>
      <c r="AZ621" s="35"/>
      <c r="BA621" s="35"/>
      <c r="BB621" s="35"/>
      <c r="BC621" s="35"/>
      <c r="BD621" s="35"/>
      <c r="BE621" s="35"/>
      <c r="BF621" s="35"/>
      <c r="BG621" s="35"/>
      <c r="BH621" s="35"/>
      <c r="BI621" s="35"/>
    </row>
    <row r="622" spans="1:61" ht="15.75" customHeight="1">
      <c r="A622" s="30"/>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c r="AA622" s="77"/>
      <c r="AB622" s="77"/>
      <c r="AC622" s="77"/>
      <c r="AD622" s="77"/>
      <c r="AE622" s="77"/>
      <c r="AF622" s="77"/>
      <c r="AG622" s="77"/>
      <c r="AH622" s="77"/>
      <c r="AI622" s="77"/>
      <c r="AJ622" s="77"/>
      <c r="AK622" s="77"/>
      <c r="AL622" s="77"/>
      <c r="AM622" s="77"/>
      <c r="AN622" s="77"/>
      <c r="AO622" s="77"/>
      <c r="AP622" s="35"/>
      <c r="AQ622" s="35"/>
      <c r="AR622" s="35"/>
      <c r="AS622" s="35"/>
      <c r="AT622" s="35"/>
      <c r="AU622" s="35"/>
      <c r="AV622" s="35"/>
      <c r="AW622" s="35"/>
      <c r="AX622" s="35"/>
      <c r="AY622" s="35"/>
      <c r="AZ622" s="35"/>
      <c r="BA622" s="35"/>
      <c r="BB622" s="35"/>
      <c r="BC622" s="35"/>
      <c r="BD622" s="35"/>
      <c r="BE622" s="35"/>
      <c r="BF622" s="35"/>
      <c r="BG622" s="35"/>
      <c r="BH622" s="35"/>
      <c r="BI622" s="35"/>
    </row>
    <row r="623" spans="1:61" ht="15.75" customHeight="1">
      <c r="A623" s="30"/>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c r="AA623" s="77"/>
      <c r="AB623" s="77"/>
      <c r="AC623" s="77"/>
      <c r="AD623" s="77"/>
      <c r="AE623" s="77"/>
      <c r="AF623" s="77"/>
      <c r="AG623" s="77"/>
      <c r="AH623" s="77"/>
      <c r="AI623" s="77"/>
      <c r="AJ623" s="77"/>
      <c r="AK623" s="77"/>
      <c r="AL623" s="77"/>
      <c r="AM623" s="77"/>
      <c r="AN623" s="77"/>
      <c r="AO623" s="77"/>
      <c r="AP623" s="35"/>
      <c r="AQ623" s="35"/>
      <c r="AR623" s="35"/>
      <c r="AS623" s="35"/>
      <c r="AT623" s="35"/>
      <c r="AU623" s="35"/>
      <c r="AV623" s="35"/>
      <c r="AW623" s="35"/>
      <c r="AX623" s="35"/>
      <c r="AY623" s="35"/>
      <c r="AZ623" s="35"/>
      <c r="BA623" s="35"/>
      <c r="BB623" s="35"/>
      <c r="BC623" s="35"/>
      <c r="BD623" s="35"/>
      <c r="BE623" s="35"/>
      <c r="BF623" s="35"/>
      <c r="BG623" s="35"/>
      <c r="BH623" s="35"/>
      <c r="BI623" s="35"/>
    </row>
    <row r="624" spans="1:61" ht="15.75" customHeight="1">
      <c r="A624" s="30"/>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c r="AA624" s="77"/>
      <c r="AB624" s="77"/>
      <c r="AC624" s="77"/>
      <c r="AD624" s="77"/>
      <c r="AE624" s="77"/>
      <c r="AF624" s="77"/>
      <c r="AG624" s="77"/>
      <c r="AH624" s="77"/>
      <c r="AI624" s="77"/>
      <c r="AJ624" s="77"/>
      <c r="AK624" s="77"/>
      <c r="AL624" s="77"/>
      <c r="AM624" s="77"/>
      <c r="AN624" s="77"/>
      <c r="AO624" s="77"/>
      <c r="AP624" s="35"/>
      <c r="AQ624" s="35"/>
      <c r="AR624" s="35"/>
      <c r="AS624" s="35"/>
      <c r="AT624" s="35"/>
      <c r="AU624" s="35"/>
      <c r="AV624" s="35"/>
      <c r="AW624" s="35"/>
      <c r="AX624" s="35"/>
      <c r="AY624" s="35"/>
      <c r="AZ624" s="35"/>
      <c r="BA624" s="35"/>
      <c r="BB624" s="35"/>
      <c r="BC624" s="35"/>
      <c r="BD624" s="35"/>
      <c r="BE624" s="35"/>
      <c r="BF624" s="35"/>
      <c r="BG624" s="35"/>
      <c r="BH624" s="35"/>
      <c r="BI624" s="35"/>
    </row>
    <row r="625" spans="1:61" ht="15.75" customHeight="1">
      <c r="A625" s="30"/>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c r="AA625" s="77"/>
      <c r="AB625" s="77"/>
      <c r="AC625" s="77"/>
      <c r="AD625" s="77"/>
      <c r="AE625" s="77"/>
      <c r="AF625" s="77"/>
      <c r="AG625" s="77"/>
      <c r="AH625" s="77"/>
      <c r="AI625" s="77"/>
      <c r="AJ625" s="77"/>
      <c r="AK625" s="77"/>
      <c r="AL625" s="77"/>
      <c r="AM625" s="77"/>
      <c r="AN625" s="77"/>
      <c r="AO625" s="77"/>
      <c r="AP625" s="35"/>
      <c r="AQ625" s="35"/>
      <c r="AR625" s="35"/>
      <c r="AS625" s="35"/>
      <c r="AT625" s="35"/>
      <c r="AU625" s="35"/>
      <c r="AV625" s="35"/>
      <c r="AW625" s="35"/>
      <c r="AX625" s="35"/>
      <c r="AY625" s="35"/>
      <c r="AZ625" s="35"/>
      <c r="BA625" s="35"/>
      <c r="BB625" s="35"/>
      <c r="BC625" s="35"/>
      <c r="BD625" s="35"/>
      <c r="BE625" s="35"/>
      <c r="BF625" s="35"/>
      <c r="BG625" s="35"/>
      <c r="BH625" s="35"/>
      <c r="BI625" s="35"/>
    </row>
    <row r="626" spans="1:61" ht="15.75" customHeight="1">
      <c r="A626" s="30"/>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c r="AA626" s="77"/>
      <c r="AB626" s="77"/>
      <c r="AC626" s="77"/>
      <c r="AD626" s="77"/>
      <c r="AE626" s="77"/>
      <c r="AF626" s="77"/>
      <c r="AG626" s="77"/>
      <c r="AH626" s="77"/>
      <c r="AI626" s="77"/>
      <c r="AJ626" s="77"/>
      <c r="AK626" s="77"/>
      <c r="AL626" s="77"/>
      <c r="AM626" s="77"/>
      <c r="AN626" s="77"/>
      <c r="AO626" s="77"/>
      <c r="AP626" s="35"/>
      <c r="AQ626" s="35"/>
      <c r="AR626" s="35"/>
      <c r="AS626" s="35"/>
      <c r="AT626" s="35"/>
      <c r="AU626" s="35"/>
      <c r="AV626" s="35"/>
      <c r="AW626" s="35"/>
      <c r="AX626" s="35"/>
      <c r="AY626" s="35"/>
      <c r="AZ626" s="35"/>
      <c r="BA626" s="35"/>
      <c r="BB626" s="35"/>
      <c r="BC626" s="35"/>
      <c r="BD626" s="35"/>
      <c r="BE626" s="35"/>
      <c r="BF626" s="35"/>
      <c r="BG626" s="35"/>
      <c r="BH626" s="35"/>
      <c r="BI626" s="35"/>
    </row>
    <row r="627" spans="1:61" ht="15.75" customHeight="1">
      <c r="A627" s="30"/>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c r="AA627" s="77"/>
      <c r="AB627" s="77"/>
      <c r="AC627" s="77"/>
      <c r="AD627" s="77"/>
      <c r="AE627" s="77"/>
      <c r="AF627" s="77"/>
      <c r="AG627" s="77"/>
      <c r="AH627" s="77"/>
      <c r="AI627" s="77"/>
      <c r="AJ627" s="77"/>
      <c r="AK627" s="77"/>
      <c r="AL627" s="77"/>
      <c r="AM627" s="77"/>
      <c r="AN627" s="77"/>
      <c r="AO627" s="77"/>
      <c r="AP627" s="35"/>
      <c r="AQ627" s="35"/>
      <c r="AR627" s="35"/>
      <c r="AS627" s="35"/>
      <c r="AT627" s="35"/>
      <c r="AU627" s="35"/>
      <c r="AV627" s="35"/>
      <c r="AW627" s="35"/>
      <c r="AX627" s="35"/>
      <c r="AY627" s="35"/>
      <c r="AZ627" s="35"/>
      <c r="BA627" s="35"/>
      <c r="BB627" s="35"/>
      <c r="BC627" s="35"/>
      <c r="BD627" s="35"/>
      <c r="BE627" s="35"/>
      <c r="BF627" s="35"/>
      <c r="BG627" s="35"/>
      <c r="BH627" s="35"/>
      <c r="BI627" s="35"/>
    </row>
    <row r="628" spans="1:61" ht="15.75" customHeight="1">
      <c r="A628" s="30"/>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c r="AA628" s="77"/>
      <c r="AB628" s="77"/>
      <c r="AC628" s="77"/>
      <c r="AD628" s="77"/>
      <c r="AE628" s="77"/>
      <c r="AF628" s="77"/>
      <c r="AG628" s="77"/>
      <c r="AH628" s="77"/>
      <c r="AI628" s="77"/>
      <c r="AJ628" s="77"/>
      <c r="AK628" s="77"/>
      <c r="AL628" s="77"/>
      <c r="AM628" s="77"/>
      <c r="AN628" s="77"/>
      <c r="AO628" s="77"/>
      <c r="AP628" s="35"/>
      <c r="AQ628" s="35"/>
      <c r="AR628" s="35"/>
      <c r="AS628" s="35"/>
      <c r="AT628" s="35"/>
      <c r="AU628" s="35"/>
      <c r="AV628" s="35"/>
      <c r="AW628" s="35"/>
      <c r="AX628" s="35"/>
      <c r="AY628" s="35"/>
      <c r="AZ628" s="35"/>
      <c r="BA628" s="35"/>
      <c r="BB628" s="35"/>
      <c r="BC628" s="35"/>
      <c r="BD628" s="35"/>
      <c r="BE628" s="35"/>
      <c r="BF628" s="35"/>
      <c r="BG628" s="35"/>
      <c r="BH628" s="35"/>
      <c r="BI628" s="35"/>
    </row>
    <row r="629" spans="1:61" ht="15.75" customHeight="1">
      <c r="A629" s="30"/>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c r="AA629" s="77"/>
      <c r="AB629" s="77"/>
      <c r="AC629" s="77"/>
      <c r="AD629" s="77"/>
      <c r="AE629" s="77"/>
      <c r="AF629" s="77"/>
      <c r="AG629" s="77"/>
      <c r="AH629" s="77"/>
      <c r="AI629" s="77"/>
      <c r="AJ629" s="77"/>
      <c r="AK629" s="77"/>
      <c r="AL629" s="77"/>
      <c r="AM629" s="77"/>
      <c r="AN629" s="77"/>
      <c r="AO629" s="77"/>
      <c r="AP629" s="35"/>
      <c r="AQ629" s="35"/>
      <c r="AR629" s="35"/>
      <c r="AS629" s="35"/>
      <c r="AT629" s="35"/>
      <c r="AU629" s="35"/>
      <c r="AV629" s="35"/>
      <c r="AW629" s="35"/>
      <c r="AX629" s="35"/>
      <c r="AY629" s="35"/>
      <c r="AZ629" s="35"/>
      <c r="BA629" s="35"/>
      <c r="BB629" s="35"/>
      <c r="BC629" s="35"/>
      <c r="BD629" s="35"/>
      <c r="BE629" s="35"/>
      <c r="BF629" s="35"/>
      <c r="BG629" s="35"/>
      <c r="BH629" s="35"/>
      <c r="BI629" s="35"/>
    </row>
    <row r="630" spans="1:61" ht="15.75" customHeight="1">
      <c r="A630" s="30"/>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c r="AA630" s="77"/>
      <c r="AB630" s="77"/>
      <c r="AC630" s="77"/>
      <c r="AD630" s="77"/>
      <c r="AE630" s="77"/>
      <c r="AF630" s="77"/>
      <c r="AG630" s="77"/>
      <c r="AH630" s="77"/>
      <c r="AI630" s="77"/>
      <c r="AJ630" s="77"/>
      <c r="AK630" s="77"/>
      <c r="AL630" s="77"/>
      <c r="AM630" s="77"/>
      <c r="AN630" s="77"/>
      <c r="AO630" s="77"/>
      <c r="AP630" s="35"/>
      <c r="AQ630" s="35"/>
      <c r="AR630" s="35"/>
      <c r="AS630" s="35"/>
      <c r="AT630" s="35"/>
      <c r="AU630" s="35"/>
      <c r="AV630" s="35"/>
      <c r="AW630" s="35"/>
      <c r="AX630" s="35"/>
      <c r="AY630" s="35"/>
      <c r="AZ630" s="35"/>
      <c r="BA630" s="35"/>
      <c r="BB630" s="35"/>
      <c r="BC630" s="35"/>
      <c r="BD630" s="35"/>
      <c r="BE630" s="35"/>
      <c r="BF630" s="35"/>
      <c r="BG630" s="35"/>
      <c r="BH630" s="35"/>
      <c r="BI630" s="35"/>
    </row>
    <row r="631" spans="1:61" ht="15.75" customHeight="1">
      <c r="A631" s="30"/>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c r="AA631" s="77"/>
      <c r="AB631" s="77"/>
      <c r="AC631" s="77"/>
      <c r="AD631" s="77"/>
      <c r="AE631" s="77"/>
      <c r="AF631" s="77"/>
      <c r="AG631" s="77"/>
      <c r="AH631" s="77"/>
      <c r="AI631" s="77"/>
      <c r="AJ631" s="77"/>
      <c r="AK631" s="77"/>
      <c r="AL631" s="77"/>
      <c r="AM631" s="77"/>
      <c r="AN631" s="77"/>
      <c r="AO631" s="77"/>
      <c r="AP631" s="35"/>
      <c r="AQ631" s="35"/>
      <c r="AR631" s="35"/>
      <c r="AS631" s="35"/>
      <c r="AT631" s="35"/>
      <c r="AU631" s="35"/>
      <c r="AV631" s="35"/>
      <c r="AW631" s="35"/>
      <c r="AX631" s="35"/>
      <c r="AY631" s="35"/>
      <c r="AZ631" s="35"/>
      <c r="BA631" s="35"/>
      <c r="BB631" s="35"/>
      <c r="BC631" s="35"/>
      <c r="BD631" s="35"/>
      <c r="BE631" s="35"/>
      <c r="BF631" s="35"/>
      <c r="BG631" s="35"/>
      <c r="BH631" s="35"/>
      <c r="BI631" s="35"/>
    </row>
    <row r="632" spans="1:61" ht="15.75" customHeight="1">
      <c r="A632" s="30"/>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c r="AA632" s="77"/>
      <c r="AB632" s="77"/>
      <c r="AC632" s="77"/>
      <c r="AD632" s="77"/>
      <c r="AE632" s="77"/>
      <c r="AF632" s="77"/>
      <c r="AG632" s="77"/>
      <c r="AH632" s="77"/>
      <c r="AI632" s="77"/>
      <c r="AJ632" s="77"/>
      <c r="AK632" s="77"/>
      <c r="AL632" s="77"/>
      <c r="AM632" s="77"/>
      <c r="AN632" s="77"/>
      <c r="AO632" s="77"/>
      <c r="AP632" s="35"/>
      <c r="AQ632" s="35"/>
      <c r="AR632" s="35"/>
      <c r="AS632" s="35"/>
      <c r="AT632" s="35"/>
      <c r="AU632" s="35"/>
      <c r="AV632" s="35"/>
      <c r="AW632" s="35"/>
      <c r="AX632" s="35"/>
      <c r="AY632" s="35"/>
      <c r="AZ632" s="35"/>
      <c r="BA632" s="35"/>
      <c r="BB632" s="35"/>
      <c r="BC632" s="35"/>
      <c r="BD632" s="35"/>
      <c r="BE632" s="35"/>
      <c r="BF632" s="35"/>
      <c r="BG632" s="35"/>
      <c r="BH632" s="35"/>
      <c r="BI632" s="35"/>
    </row>
    <row r="633" spans="1:61" ht="15.75" customHeight="1">
      <c r="A633" s="30"/>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c r="AA633" s="77"/>
      <c r="AB633" s="77"/>
      <c r="AC633" s="77"/>
      <c r="AD633" s="77"/>
      <c r="AE633" s="77"/>
      <c r="AF633" s="77"/>
      <c r="AG633" s="77"/>
      <c r="AH633" s="77"/>
      <c r="AI633" s="77"/>
      <c r="AJ633" s="77"/>
      <c r="AK633" s="77"/>
      <c r="AL633" s="77"/>
      <c r="AM633" s="77"/>
      <c r="AN633" s="77"/>
      <c r="AO633" s="77"/>
      <c r="AP633" s="35"/>
      <c r="AQ633" s="35"/>
      <c r="AR633" s="35"/>
      <c r="AS633" s="35"/>
      <c r="AT633" s="35"/>
      <c r="AU633" s="35"/>
      <c r="AV633" s="35"/>
      <c r="AW633" s="35"/>
      <c r="AX633" s="35"/>
      <c r="AY633" s="35"/>
      <c r="AZ633" s="35"/>
      <c r="BA633" s="35"/>
      <c r="BB633" s="35"/>
      <c r="BC633" s="35"/>
      <c r="BD633" s="35"/>
      <c r="BE633" s="35"/>
      <c r="BF633" s="35"/>
      <c r="BG633" s="35"/>
      <c r="BH633" s="35"/>
      <c r="BI633" s="35"/>
    </row>
    <row r="634" spans="1:61" ht="15.75" customHeight="1">
      <c r="A634" s="30"/>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c r="AA634" s="77"/>
      <c r="AB634" s="77"/>
      <c r="AC634" s="77"/>
      <c r="AD634" s="77"/>
      <c r="AE634" s="77"/>
      <c r="AF634" s="77"/>
      <c r="AG634" s="77"/>
      <c r="AH634" s="77"/>
      <c r="AI634" s="77"/>
      <c r="AJ634" s="77"/>
      <c r="AK634" s="77"/>
      <c r="AL634" s="77"/>
      <c r="AM634" s="77"/>
      <c r="AN634" s="77"/>
      <c r="AO634" s="77"/>
      <c r="AP634" s="35"/>
      <c r="AQ634" s="35"/>
      <c r="AR634" s="35"/>
      <c r="AS634" s="35"/>
      <c r="AT634" s="35"/>
      <c r="AU634" s="35"/>
      <c r="AV634" s="35"/>
      <c r="AW634" s="35"/>
      <c r="AX634" s="35"/>
      <c r="AY634" s="35"/>
      <c r="AZ634" s="35"/>
      <c r="BA634" s="35"/>
      <c r="BB634" s="35"/>
      <c r="BC634" s="35"/>
      <c r="BD634" s="35"/>
      <c r="BE634" s="35"/>
      <c r="BF634" s="35"/>
      <c r="BG634" s="35"/>
      <c r="BH634" s="35"/>
      <c r="BI634" s="35"/>
    </row>
    <row r="635" spans="1:61" ht="15.75" customHeight="1">
      <c r="A635" s="30"/>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c r="AA635" s="77"/>
      <c r="AB635" s="77"/>
      <c r="AC635" s="77"/>
      <c r="AD635" s="77"/>
      <c r="AE635" s="77"/>
      <c r="AF635" s="77"/>
      <c r="AG635" s="77"/>
      <c r="AH635" s="77"/>
      <c r="AI635" s="77"/>
      <c r="AJ635" s="77"/>
      <c r="AK635" s="77"/>
      <c r="AL635" s="77"/>
      <c r="AM635" s="77"/>
      <c r="AN635" s="77"/>
      <c r="AO635" s="77"/>
      <c r="AP635" s="35"/>
      <c r="AQ635" s="35"/>
      <c r="AR635" s="35"/>
      <c r="AS635" s="35"/>
      <c r="AT635" s="35"/>
      <c r="AU635" s="35"/>
      <c r="AV635" s="35"/>
      <c r="AW635" s="35"/>
      <c r="AX635" s="35"/>
      <c r="AY635" s="35"/>
      <c r="AZ635" s="35"/>
      <c r="BA635" s="35"/>
      <c r="BB635" s="35"/>
      <c r="BC635" s="35"/>
      <c r="BD635" s="35"/>
      <c r="BE635" s="35"/>
      <c r="BF635" s="35"/>
      <c r="BG635" s="35"/>
      <c r="BH635" s="35"/>
      <c r="BI635" s="35"/>
    </row>
    <row r="636" spans="1:61" ht="15.75" customHeight="1">
      <c r="A636" s="30"/>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c r="AA636" s="77"/>
      <c r="AB636" s="77"/>
      <c r="AC636" s="77"/>
      <c r="AD636" s="77"/>
      <c r="AE636" s="77"/>
      <c r="AF636" s="77"/>
      <c r="AG636" s="77"/>
      <c r="AH636" s="77"/>
      <c r="AI636" s="77"/>
      <c r="AJ636" s="77"/>
      <c r="AK636" s="77"/>
      <c r="AL636" s="77"/>
      <c r="AM636" s="77"/>
      <c r="AN636" s="77"/>
      <c r="AO636" s="77"/>
      <c r="AP636" s="35"/>
      <c r="AQ636" s="35"/>
      <c r="AR636" s="35"/>
      <c r="AS636" s="35"/>
      <c r="AT636" s="35"/>
      <c r="AU636" s="35"/>
      <c r="AV636" s="35"/>
      <c r="AW636" s="35"/>
      <c r="AX636" s="35"/>
      <c r="AY636" s="35"/>
      <c r="AZ636" s="35"/>
      <c r="BA636" s="35"/>
      <c r="BB636" s="35"/>
      <c r="BC636" s="35"/>
      <c r="BD636" s="35"/>
      <c r="BE636" s="35"/>
      <c r="BF636" s="35"/>
      <c r="BG636" s="35"/>
      <c r="BH636" s="35"/>
      <c r="BI636" s="35"/>
    </row>
    <row r="637" spans="1:61" ht="15.75" customHeight="1">
      <c r="A637" s="30"/>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c r="AA637" s="77"/>
      <c r="AB637" s="77"/>
      <c r="AC637" s="77"/>
      <c r="AD637" s="77"/>
      <c r="AE637" s="77"/>
      <c r="AF637" s="77"/>
      <c r="AG637" s="77"/>
      <c r="AH637" s="77"/>
      <c r="AI637" s="77"/>
      <c r="AJ637" s="77"/>
      <c r="AK637" s="77"/>
      <c r="AL637" s="77"/>
      <c r="AM637" s="77"/>
      <c r="AN637" s="77"/>
      <c r="AO637" s="77"/>
      <c r="AP637" s="35"/>
      <c r="AQ637" s="35"/>
      <c r="AR637" s="35"/>
      <c r="AS637" s="35"/>
      <c r="AT637" s="35"/>
      <c r="AU637" s="35"/>
      <c r="AV637" s="35"/>
      <c r="AW637" s="35"/>
      <c r="AX637" s="35"/>
      <c r="AY637" s="35"/>
      <c r="AZ637" s="35"/>
      <c r="BA637" s="35"/>
      <c r="BB637" s="35"/>
      <c r="BC637" s="35"/>
      <c r="BD637" s="35"/>
      <c r="BE637" s="35"/>
      <c r="BF637" s="35"/>
      <c r="BG637" s="35"/>
      <c r="BH637" s="35"/>
      <c r="BI637" s="35"/>
    </row>
    <row r="638" spans="1:61" ht="15.75" customHeight="1">
      <c r="A638" s="30"/>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c r="AA638" s="77"/>
      <c r="AB638" s="77"/>
      <c r="AC638" s="77"/>
      <c r="AD638" s="77"/>
      <c r="AE638" s="77"/>
      <c r="AF638" s="77"/>
      <c r="AG638" s="77"/>
      <c r="AH638" s="77"/>
      <c r="AI638" s="77"/>
      <c r="AJ638" s="77"/>
      <c r="AK638" s="77"/>
      <c r="AL638" s="77"/>
      <c r="AM638" s="77"/>
      <c r="AN638" s="77"/>
      <c r="AO638" s="77"/>
      <c r="AP638" s="35"/>
      <c r="AQ638" s="35"/>
      <c r="AR638" s="35"/>
      <c r="AS638" s="35"/>
      <c r="AT638" s="35"/>
      <c r="AU638" s="35"/>
      <c r="AV638" s="35"/>
      <c r="AW638" s="35"/>
      <c r="AX638" s="35"/>
      <c r="AY638" s="35"/>
      <c r="AZ638" s="35"/>
      <c r="BA638" s="35"/>
      <c r="BB638" s="35"/>
      <c r="BC638" s="35"/>
      <c r="BD638" s="35"/>
      <c r="BE638" s="35"/>
      <c r="BF638" s="35"/>
      <c r="BG638" s="35"/>
      <c r="BH638" s="35"/>
      <c r="BI638" s="35"/>
    </row>
    <row r="639" spans="1:61" ht="15.75" customHeight="1">
      <c r="A639" s="30"/>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c r="AA639" s="77"/>
      <c r="AB639" s="77"/>
      <c r="AC639" s="77"/>
      <c r="AD639" s="77"/>
      <c r="AE639" s="77"/>
      <c r="AF639" s="77"/>
      <c r="AG639" s="77"/>
      <c r="AH639" s="77"/>
      <c r="AI639" s="77"/>
      <c r="AJ639" s="77"/>
      <c r="AK639" s="77"/>
      <c r="AL639" s="77"/>
      <c r="AM639" s="77"/>
      <c r="AN639" s="77"/>
      <c r="AO639" s="77"/>
      <c r="AP639" s="35"/>
      <c r="AQ639" s="35"/>
      <c r="AR639" s="35"/>
      <c r="AS639" s="35"/>
      <c r="AT639" s="35"/>
      <c r="AU639" s="35"/>
      <c r="AV639" s="35"/>
      <c r="AW639" s="35"/>
      <c r="AX639" s="35"/>
      <c r="AY639" s="35"/>
      <c r="AZ639" s="35"/>
      <c r="BA639" s="35"/>
      <c r="BB639" s="35"/>
      <c r="BC639" s="35"/>
      <c r="BD639" s="35"/>
      <c r="BE639" s="35"/>
      <c r="BF639" s="35"/>
      <c r="BG639" s="35"/>
      <c r="BH639" s="35"/>
      <c r="BI639" s="35"/>
    </row>
    <row r="640" spans="1:61" ht="15.75" customHeight="1">
      <c r="A640" s="30"/>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c r="AA640" s="77"/>
      <c r="AB640" s="77"/>
      <c r="AC640" s="77"/>
      <c r="AD640" s="77"/>
      <c r="AE640" s="77"/>
      <c r="AF640" s="77"/>
      <c r="AG640" s="77"/>
      <c r="AH640" s="77"/>
      <c r="AI640" s="77"/>
      <c r="AJ640" s="77"/>
      <c r="AK640" s="77"/>
      <c r="AL640" s="77"/>
      <c r="AM640" s="77"/>
      <c r="AN640" s="77"/>
      <c r="AO640" s="77"/>
      <c r="AP640" s="35"/>
      <c r="AQ640" s="35"/>
      <c r="AR640" s="35"/>
      <c r="AS640" s="35"/>
      <c r="AT640" s="35"/>
      <c r="AU640" s="35"/>
      <c r="AV640" s="35"/>
      <c r="AW640" s="35"/>
      <c r="AX640" s="35"/>
      <c r="AY640" s="35"/>
      <c r="AZ640" s="35"/>
      <c r="BA640" s="35"/>
      <c r="BB640" s="35"/>
      <c r="BC640" s="35"/>
      <c r="BD640" s="35"/>
      <c r="BE640" s="35"/>
      <c r="BF640" s="35"/>
      <c r="BG640" s="35"/>
      <c r="BH640" s="35"/>
      <c r="BI640" s="35"/>
    </row>
    <row r="641" spans="1:61" ht="15.75" customHeight="1">
      <c r="A641" s="30"/>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c r="AA641" s="77"/>
      <c r="AB641" s="77"/>
      <c r="AC641" s="77"/>
      <c r="AD641" s="77"/>
      <c r="AE641" s="77"/>
      <c r="AF641" s="77"/>
      <c r="AG641" s="77"/>
      <c r="AH641" s="77"/>
      <c r="AI641" s="77"/>
      <c r="AJ641" s="77"/>
      <c r="AK641" s="77"/>
      <c r="AL641" s="77"/>
      <c r="AM641" s="77"/>
      <c r="AN641" s="77"/>
      <c r="AO641" s="77"/>
      <c r="AP641" s="35"/>
      <c r="AQ641" s="35"/>
      <c r="AR641" s="35"/>
      <c r="AS641" s="35"/>
      <c r="AT641" s="35"/>
      <c r="AU641" s="35"/>
      <c r="AV641" s="35"/>
      <c r="AW641" s="35"/>
      <c r="AX641" s="35"/>
      <c r="AY641" s="35"/>
      <c r="AZ641" s="35"/>
      <c r="BA641" s="35"/>
      <c r="BB641" s="35"/>
      <c r="BC641" s="35"/>
      <c r="BD641" s="35"/>
      <c r="BE641" s="35"/>
      <c r="BF641" s="35"/>
      <c r="BG641" s="35"/>
      <c r="BH641" s="35"/>
      <c r="BI641" s="35"/>
    </row>
    <row r="642" spans="1:61" ht="15.75" customHeight="1">
      <c r="A642" s="30"/>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c r="AA642" s="77"/>
      <c r="AB642" s="77"/>
      <c r="AC642" s="77"/>
      <c r="AD642" s="77"/>
      <c r="AE642" s="77"/>
      <c r="AF642" s="77"/>
      <c r="AG642" s="77"/>
      <c r="AH642" s="77"/>
      <c r="AI642" s="77"/>
      <c r="AJ642" s="77"/>
      <c r="AK642" s="77"/>
      <c r="AL642" s="77"/>
      <c r="AM642" s="77"/>
      <c r="AN642" s="77"/>
      <c r="AO642" s="77"/>
      <c r="AP642" s="35"/>
      <c r="AQ642" s="35"/>
      <c r="AR642" s="35"/>
      <c r="AS642" s="35"/>
      <c r="AT642" s="35"/>
      <c r="AU642" s="35"/>
      <c r="AV642" s="35"/>
      <c r="AW642" s="35"/>
      <c r="AX642" s="35"/>
      <c r="AY642" s="35"/>
      <c r="AZ642" s="35"/>
      <c r="BA642" s="35"/>
      <c r="BB642" s="35"/>
      <c r="BC642" s="35"/>
      <c r="BD642" s="35"/>
      <c r="BE642" s="35"/>
      <c r="BF642" s="35"/>
      <c r="BG642" s="35"/>
      <c r="BH642" s="35"/>
      <c r="BI642" s="35"/>
    </row>
    <row r="643" spans="1:61" ht="15.75" customHeight="1">
      <c r="A643" s="30"/>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c r="AA643" s="77"/>
      <c r="AB643" s="77"/>
      <c r="AC643" s="77"/>
      <c r="AD643" s="77"/>
      <c r="AE643" s="77"/>
      <c r="AF643" s="77"/>
      <c r="AG643" s="77"/>
      <c r="AH643" s="77"/>
      <c r="AI643" s="77"/>
      <c r="AJ643" s="77"/>
      <c r="AK643" s="77"/>
      <c r="AL643" s="77"/>
      <c r="AM643" s="77"/>
      <c r="AN643" s="77"/>
      <c r="AO643" s="77"/>
      <c r="AP643" s="35"/>
      <c r="AQ643" s="35"/>
      <c r="AR643" s="35"/>
      <c r="AS643" s="35"/>
      <c r="AT643" s="35"/>
      <c r="AU643" s="35"/>
      <c r="AV643" s="35"/>
      <c r="AW643" s="35"/>
      <c r="AX643" s="35"/>
      <c r="AY643" s="35"/>
      <c r="AZ643" s="35"/>
      <c r="BA643" s="35"/>
      <c r="BB643" s="35"/>
      <c r="BC643" s="35"/>
      <c r="BD643" s="35"/>
      <c r="BE643" s="35"/>
      <c r="BF643" s="35"/>
      <c r="BG643" s="35"/>
      <c r="BH643" s="35"/>
      <c r="BI643" s="35"/>
    </row>
    <row r="644" spans="1:61" ht="15.75" customHeight="1">
      <c r="A644" s="30"/>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c r="AA644" s="77"/>
      <c r="AB644" s="77"/>
      <c r="AC644" s="77"/>
      <c r="AD644" s="77"/>
      <c r="AE644" s="77"/>
      <c r="AF644" s="77"/>
      <c r="AG644" s="77"/>
      <c r="AH644" s="77"/>
      <c r="AI644" s="77"/>
      <c r="AJ644" s="77"/>
      <c r="AK644" s="77"/>
      <c r="AL644" s="77"/>
      <c r="AM644" s="77"/>
      <c r="AN644" s="77"/>
      <c r="AO644" s="77"/>
      <c r="AP644" s="35"/>
      <c r="AQ644" s="35"/>
      <c r="AR644" s="35"/>
      <c r="AS644" s="35"/>
      <c r="AT644" s="35"/>
      <c r="AU644" s="35"/>
      <c r="AV644" s="35"/>
      <c r="AW644" s="35"/>
      <c r="AX644" s="35"/>
      <c r="AY644" s="35"/>
      <c r="AZ644" s="35"/>
      <c r="BA644" s="35"/>
      <c r="BB644" s="35"/>
      <c r="BC644" s="35"/>
      <c r="BD644" s="35"/>
      <c r="BE644" s="35"/>
      <c r="BF644" s="35"/>
      <c r="BG644" s="35"/>
      <c r="BH644" s="35"/>
      <c r="BI644" s="35"/>
    </row>
    <row r="645" spans="1:61" ht="15.75" customHeight="1">
      <c r="A645" s="30"/>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c r="AA645" s="77"/>
      <c r="AB645" s="77"/>
      <c r="AC645" s="77"/>
      <c r="AD645" s="77"/>
      <c r="AE645" s="77"/>
      <c r="AF645" s="77"/>
      <c r="AG645" s="77"/>
      <c r="AH645" s="77"/>
      <c r="AI645" s="77"/>
      <c r="AJ645" s="77"/>
      <c r="AK645" s="77"/>
      <c r="AL645" s="77"/>
      <c r="AM645" s="77"/>
      <c r="AN645" s="77"/>
      <c r="AO645" s="77"/>
      <c r="AP645" s="35"/>
      <c r="AQ645" s="35"/>
      <c r="AR645" s="35"/>
      <c r="AS645" s="35"/>
      <c r="AT645" s="35"/>
      <c r="AU645" s="35"/>
      <c r="AV645" s="35"/>
      <c r="AW645" s="35"/>
      <c r="AX645" s="35"/>
      <c r="AY645" s="35"/>
      <c r="AZ645" s="35"/>
      <c r="BA645" s="35"/>
      <c r="BB645" s="35"/>
      <c r="BC645" s="35"/>
      <c r="BD645" s="35"/>
      <c r="BE645" s="35"/>
      <c r="BF645" s="35"/>
      <c r="BG645" s="35"/>
      <c r="BH645" s="35"/>
      <c r="BI645" s="35"/>
    </row>
    <row r="646" spans="1:61" ht="15.75" customHeight="1">
      <c r="A646" s="30"/>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c r="AA646" s="77"/>
      <c r="AB646" s="77"/>
      <c r="AC646" s="77"/>
      <c r="AD646" s="77"/>
      <c r="AE646" s="77"/>
      <c r="AF646" s="77"/>
      <c r="AG646" s="77"/>
      <c r="AH646" s="77"/>
      <c r="AI646" s="77"/>
      <c r="AJ646" s="77"/>
      <c r="AK646" s="77"/>
      <c r="AL646" s="77"/>
      <c r="AM646" s="77"/>
      <c r="AN646" s="77"/>
      <c r="AO646" s="77"/>
      <c r="AP646" s="35"/>
      <c r="AQ646" s="35"/>
      <c r="AR646" s="35"/>
      <c r="AS646" s="35"/>
      <c r="AT646" s="35"/>
      <c r="AU646" s="35"/>
      <c r="AV646" s="35"/>
      <c r="AW646" s="35"/>
      <c r="AX646" s="35"/>
      <c r="AY646" s="35"/>
      <c r="AZ646" s="35"/>
      <c r="BA646" s="35"/>
      <c r="BB646" s="35"/>
      <c r="BC646" s="35"/>
      <c r="BD646" s="35"/>
      <c r="BE646" s="35"/>
      <c r="BF646" s="35"/>
      <c r="BG646" s="35"/>
      <c r="BH646" s="35"/>
      <c r="BI646" s="35"/>
    </row>
    <row r="647" spans="1:61" ht="15.75" customHeight="1">
      <c r="A647" s="30"/>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c r="AA647" s="77"/>
      <c r="AB647" s="77"/>
      <c r="AC647" s="77"/>
      <c r="AD647" s="77"/>
      <c r="AE647" s="77"/>
      <c r="AF647" s="77"/>
      <c r="AG647" s="77"/>
      <c r="AH647" s="77"/>
      <c r="AI647" s="77"/>
      <c r="AJ647" s="77"/>
      <c r="AK647" s="77"/>
      <c r="AL647" s="77"/>
      <c r="AM647" s="77"/>
      <c r="AN647" s="77"/>
      <c r="AO647" s="77"/>
      <c r="AP647" s="35"/>
      <c r="AQ647" s="35"/>
      <c r="AR647" s="35"/>
      <c r="AS647" s="35"/>
      <c r="AT647" s="35"/>
      <c r="AU647" s="35"/>
      <c r="AV647" s="35"/>
      <c r="AW647" s="35"/>
      <c r="AX647" s="35"/>
      <c r="AY647" s="35"/>
      <c r="AZ647" s="35"/>
      <c r="BA647" s="35"/>
      <c r="BB647" s="35"/>
      <c r="BC647" s="35"/>
      <c r="BD647" s="35"/>
      <c r="BE647" s="35"/>
      <c r="BF647" s="35"/>
      <c r="BG647" s="35"/>
      <c r="BH647" s="35"/>
      <c r="BI647" s="35"/>
    </row>
    <row r="648" spans="1:61" ht="15.75" customHeight="1">
      <c r="A648" s="30"/>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c r="AA648" s="77"/>
      <c r="AB648" s="77"/>
      <c r="AC648" s="77"/>
      <c r="AD648" s="77"/>
      <c r="AE648" s="77"/>
      <c r="AF648" s="77"/>
      <c r="AG648" s="77"/>
      <c r="AH648" s="77"/>
      <c r="AI648" s="77"/>
      <c r="AJ648" s="77"/>
      <c r="AK648" s="77"/>
      <c r="AL648" s="77"/>
      <c r="AM648" s="77"/>
      <c r="AN648" s="77"/>
      <c r="AO648" s="77"/>
      <c r="AP648" s="35"/>
      <c r="AQ648" s="35"/>
      <c r="AR648" s="35"/>
      <c r="AS648" s="35"/>
      <c r="AT648" s="35"/>
      <c r="AU648" s="35"/>
      <c r="AV648" s="35"/>
      <c r="AW648" s="35"/>
      <c r="AX648" s="35"/>
      <c r="AY648" s="35"/>
      <c r="AZ648" s="35"/>
      <c r="BA648" s="35"/>
      <c r="BB648" s="35"/>
      <c r="BC648" s="35"/>
      <c r="BD648" s="35"/>
      <c r="BE648" s="35"/>
      <c r="BF648" s="35"/>
      <c r="BG648" s="35"/>
      <c r="BH648" s="35"/>
      <c r="BI648" s="35"/>
    </row>
    <row r="649" spans="1:61" ht="15.75" customHeight="1">
      <c r="A649" s="30"/>
      <c r="B649" s="88"/>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c r="AA649" s="77"/>
      <c r="AB649" s="77"/>
      <c r="AC649" s="77"/>
      <c r="AD649" s="77"/>
      <c r="AE649" s="77"/>
      <c r="AF649" s="77"/>
      <c r="AG649" s="77"/>
      <c r="AH649" s="77"/>
      <c r="AI649" s="77"/>
      <c r="AJ649" s="77"/>
      <c r="AK649" s="77"/>
      <c r="AL649" s="77"/>
      <c r="AM649" s="77"/>
      <c r="AN649" s="77"/>
      <c r="AO649" s="77"/>
      <c r="AP649" s="35"/>
      <c r="AQ649" s="35"/>
      <c r="AR649" s="35"/>
      <c r="AS649" s="35"/>
      <c r="AT649" s="35"/>
      <c r="AU649" s="35"/>
      <c r="AV649" s="35"/>
      <c r="AW649" s="35"/>
      <c r="AX649" s="35"/>
      <c r="AY649" s="35"/>
      <c r="AZ649" s="35"/>
      <c r="BA649" s="35"/>
      <c r="BB649" s="35"/>
      <c r="BC649" s="35"/>
      <c r="BD649" s="35"/>
      <c r="BE649" s="35"/>
      <c r="BF649" s="35"/>
      <c r="BG649" s="35"/>
      <c r="BH649" s="35"/>
      <c r="BI649" s="35"/>
    </row>
    <row r="650" spans="1:61" ht="15.75" customHeight="1">
      <c r="A650" s="30"/>
      <c r="B650" s="79"/>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c r="AA650" s="82"/>
      <c r="AB650" s="82"/>
      <c r="AC650" s="82"/>
      <c r="AD650" s="82"/>
      <c r="AE650" s="82"/>
      <c r="AF650" s="82"/>
      <c r="AG650" s="82"/>
      <c r="AH650" s="82"/>
      <c r="AI650" s="82"/>
      <c r="AJ650" s="82"/>
      <c r="AK650" s="82"/>
      <c r="AL650" s="82"/>
      <c r="AM650" s="82"/>
      <c r="AN650" s="82"/>
      <c r="AO650" s="82"/>
      <c r="AP650" s="35"/>
      <c r="AQ650" s="35"/>
      <c r="AR650" s="35"/>
      <c r="AS650" s="35"/>
      <c r="AT650" s="35"/>
      <c r="AU650" s="35"/>
      <c r="AV650" s="35"/>
      <c r="AW650" s="35"/>
      <c r="AX650" s="35"/>
      <c r="AY650" s="35"/>
      <c r="AZ650" s="35"/>
      <c r="BA650" s="35"/>
      <c r="BB650" s="35"/>
      <c r="BC650" s="35"/>
      <c r="BD650" s="35"/>
      <c r="BE650" s="35"/>
      <c r="BF650" s="35"/>
      <c r="BG650" s="35"/>
      <c r="BH650" s="35"/>
      <c r="BI650" s="35"/>
    </row>
    <row r="651" spans="1:61" ht="15.75" customHeight="1">
      <c r="A651" s="30"/>
      <c r="B651" s="77"/>
      <c r="C651" s="83"/>
      <c r="D651" s="83"/>
      <c r="E651" s="89"/>
      <c r="F651" s="83"/>
      <c r="G651" s="83"/>
      <c r="H651" s="89"/>
      <c r="I651" s="83"/>
      <c r="J651" s="83"/>
      <c r="K651" s="89"/>
      <c r="L651" s="83"/>
      <c r="M651" s="83"/>
      <c r="N651" s="89"/>
      <c r="O651" s="83"/>
      <c r="P651" s="83"/>
      <c r="Q651" s="89"/>
      <c r="R651" s="83"/>
      <c r="S651" s="83"/>
      <c r="T651" s="89"/>
      <c r="U651" s="83"/>
      <c r="V651" s="83"/>
      <c r="W651" s="89"/>
      <c r="X651" s="83"/>
      <c r="Y651" s="83"/>
      <c r="Z651" s="89"/>
      <c r="AA651" s="83"/>
      <c r="AB651" s="83"/>
      <c r="AC651" s="89"/>
      <c r="AD651" s="83"/>
      <c r="AE651" s="83"/>
      <c r="AF651" s="89"/>
      <c r="AG651" s="83"/>
      <c r="AH651" s="83"/>
      <c r="AI651" s="89"/>
      <c r="AJ651" s="83"/>
      <c r="AK651" s="83"/>
      <c r="AL651" s="89"/>
      <c r="AM651" s="83"/>
      <c r="AN651" s="83"/>
      <c r="AO651" s="89"/>
      <c r="AP651" s="35"/>
      <c r="AQ651" s="35"/>
      <c r="AR651" s="35"/>
      <c r="AS651" s="35"/>
      <c r="AT651" s="35"/>
      <c r="AU651" s="35"/>
      <c r="AV651" s="35"/>
      <c r="AW651" s="35"/>
      <c r="AX651" s="35"/>
      <c r="AY651" s="35"/>
      <c r="AZ651" s="35"/>
      <c r="BA651" s="35"/>
      <c r="BB651" s="35"/>
      <c r="BC651" s="35"/>
      <c r="BD651" s="35"/>
      <c r="BE651" s="35"/>
      <c r="BF651" s="35"/>
      <c r="BG651" s="35"/>
      <c r="BH651" s="35"/>
      <c r="BI651" s="35"/>
    </row>
    <row r="652" spans="1:61" ht="15.75" customHeight="1">
      <c r="A652" s="30"/>
      <c r="B652" s="90"/>
      <c r="C652" s="82"/>
      <c r="D652" s="82"/>
      <c r="E652" s="77"/>
      <c r="F652" s="82"/>
      <c r="G652" s="82"/>
      <c r="H652" s="77"/>
      <c r="I652" s="82"/>
      <c r="J652" s="82"/>
      <c r="K652" s="77"/>
      <c r="L652" s="82"/>
      <c r="M652" s="82"/>
      <c r="N652" s="77"/>
      <c r="O652" s="82"/>
      <c r="P652" s="82"/>
      <c r="Q652" s="77"/>
      <c r="R652" s="82"/>
      <c r="S652" s="82"/>
      <c r="T652" s="77"/>
      <c r="U652" s="82"/>
      <c r="V652" s="82"/>
      <c r="W652" s="77"/>
      <c r="X652" s="82"/>
      <c r="Y652" s="82"/>
      <c r="Z652" s="77"/>
      <c r="AA652" s="82"/>
      <c r="AB652" s="82"/>
      <c r="AC652" s="77"/>
      <c r="AD652" s="82"/>
      <c r="AE652" s="82"/>
      <c r="AF652" s="77"/>
      <c r="AG652" s="82"/>
      <c r="AH652" s="82"/>
      <c r="AI652" s="77"/>
      <c r="AJ652" s="82"/>
      <c r="AK652" s="82"/>
      <c r="AL652" s="77"/>
      <c r="AM652" s="82"/>
      <c r="AN652" s="82"/>
      <c r="AO652" s="77"/>
      <c r="AP652" s="35"/>
      <c r="AQ652" s="35"/>
      <c r="AR652" s="35"/>
      <c r="AS652" s="35"/>
      <c r="AT652" s="35"/>
      <c r="AU652" s="35"/>
      <c r="AV652" s="35"/>
      <c r="AW652" s="35"/>
      <c r="AX652" s="35"/>
      <c r="AY652" s="35"/>
      <c r="AZ652" s="35"/>
      <c r="BA652" s="35"/>
      <c r="BB652" s="35"/>
      <c r="BC652" s="35"/>
      <c r="BD652" s="35"/>
      <c r="BE652" s="35"/>
      <c r="BF652" s="35"/>
      <c r="BG652" s="35"/>
      <c r="BH652" s="35"/>
      <c r="BI652" s="35"/>
    </row>
    <row r="653" spans="1:61" ht="15.75" customHeight="1">
      <c r="A653" s="30"/>
      <c r="B653" s="77"/>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c r="AA653" s="85"/>
      <c r="AB653" s="85"/>
      <c r="AC653" s="85"/>
      <c r="AD653" s="85"/>
      <c r="AE653" s="85"/>
      <c r="AF653" s="85"/>
      <c r="AG653" s="85"/>
      <c r="AH653" s="85"/>
      <c r="AI653" s="85"/>
      <c r="AJ653" s="85"/>
      <c r="AK653" s="85"/>
      <c r="AL653" s="85"/>
      <c r="AM653" s="85"/>
      <c r="AN653" s="85"/>
      <c r="AO653" s="85"/>
      <c r="AP653" s="35"/>
      <c r="AQ653" s="35"/>
      <c r="AR653" s="35"/>
      <c r="AS653" s="35"/>
      <c r="AT653" s="35"/>
      <c r="AU653" s="35"/>
      <c r="AV653" s="35"/>
      <c r="AW653" s="35"/>
      <c r="AX653" s="35"/>
      <c r="AY653" s="35"/>
      <c r="AZ653" s="35"/>
      <c r="BA653" s="35"/>
      <c r="BB653" s="35"/>
      <c r="BC653" s="35"/>
      <c r="BD653" s="35"/>
      <c r="BE653" s="35"/>
      <c r="BF653" s="35"/>
      <c r="BG653" s="35"/>
      <c r="BH653" s="35"/>
      <c r="BI653" s="35"/>
    </row>
    <row r="654" spans="1:61" ht="15.75" customHeight="1">
      <c r="A654" s="30"/>
      <c r="B654" s="76"/>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c r="AA654" s="87"/>
      <c r="AB654" s="87"/>
      <c r="AC654" s="87"/>
      <c r="AD654" s="87"/>
      <c r="AE654" s="87"/>
      <c r="AF654" s="87"/>
      <c r="AG654" s="87"/>
      <c r="AH654" s="87"/>
      <c r="AI654" s="87"/>
      <c r="AJ654" s="87"/>
      <c r="AK654" s="87"/>
      <c r="AL654" s="87"/>
      <c r="AM654" s="87"/>
      <c r="AN654" s="87"/>
      <c r="AO654" s="87"/>
      <c r="AP654" s="35"/>
      <c r="AQ654" s="35"/>
      <c r="AR654" s="35"/>
      <c r="AS654" s="35"/>
      <c r="AT654" s="35"/>
      <c r="AU654" s="35"/>
      <c r="AV654" s="35"/>
      <c r="AW654" s="35"/>
      <c r="AX654" s="35"/>
      <c r="AY654" s="35"/>
      <c r="AZ654" s="35"/>
      <c r="BA654" s="35"/>
      <c r="BB654" s="35"/>
      <c r="BC654" s="35"/>
      <c r="BD654" s="35"/>
      <c r="BE654" s="35"/>
      <c r="BF654" s="35"/>
      <c r="BG654" s="35"/>
      <c r="BH654" s="35"/>
      <c r="BI654" s="35"/>
    </row>
    <row r="655" spans="1:61" ht="15.75" customHeight="1">
      <c r="A655" s="30"/>
      <c r="B655" s="77"/>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c r="AA655" s="85"/>
      <c r="AB655" s="85"/>
      <c r="AC655" s="85"/>
      <c r="AD655" s="85"/>
      <c r="AE655" s="85"/>
      <c r="AF655" s="85"/>
      <c r="AG655" s="85"/>
      <c r="AH655" s="85"/>
      <c r="AI655" s="85"/>
      <c r="AJ655" s="85"/>
      <c r="AK655" s="85"/>
      <c r="AL655" s="85"/>
      <c r="AM655" s="85"/>
      <c r="AN655" s="85"/>
      <c r="AO655" s="85"/>
      <c r="AP655" s="35"/>
      <c r="AQ655" s="35"/>
      <c r="AR655" s="35"/>
      <c r="AS655" s="35"/>
      <c r="AT655" s="35"/>
      <c r="AU655" s="35"/>
      <c r="AV655" s="35"/>
      <c r="AW655" s="35"/>
      <c r="AX655" s="35"/>
      <c r="AY655" s="35"/>
      <c r="AZ655" s="35"/>
      <c r="BA655" s="35"/>
      <c r="BB655" s="35"/>
      <c r="BC655" s="35"/>
      <c r="BD655" s="35"/>
      <c r="BE655" s="35"/>
      <c r="BF655" s="35"/>
      <c r="BG655" s="35"/>
      <c r="BH655" s="35"/>
      <c r="BI655" s="35"/>
    </row>
    <row r="656" spans="1:61" ht="15.75" customHeight="1">
      <c r="A656" s="30"/>
      <c r="B656" s="77"/>
      <c r="C656" s="77"/>
      <c r="D656" s="85"/>
      <c r="E656" s="85"/>
      <c r="F656" s="77"/>
      <c r="G656" s="85"/>
      <c r="H656" s="85"/>
      <c r="I656" s="77"/>
      <c r="J656" s="85"/>
      <c r="K656" s="85"/>
      <c r="L656" s="77"/>
      <c r="M656" s="85"/>
      <c r="N656" s="85"/>
      <c r="O656" s="77"/>
      <c r="P656" s="85"/>
      <c r="Q656" s="85"/>
      <c r="R656" s="77"/>
      <c r="S656" s="85"/>
      <c r="T656" s="85"/>
      <c r="U656" s="77"/>
      <c r="V656" s="85"/>
      <c r="W656" s="85"/>
      <c r="X656" s="77"/>
      <c r="Y656" s="85"/>
      <c r="Z656" s="85"/>
      <c r="AA656" s="77"/>
      <c r="AB656" s="85"/>
      <c r="AC656" s="85"/>
      <c r="AD656" s="77"/>
      <c r="AE656" s="85"/>
      <c r="AF656" s="85"/>
      <c r="AG656" s="77"/>
      <c r="AH656" s="85"/>
      <c r="AI656" s="85"/>
      <c r="AJ656" s="77"/>
      <c r="AK656" s="85"/>
      <c r="AL656" s="85"/>
      <c r="AM656" s="77"/>
      <c r="AN656" s="85"/>
      <c r="AO656" s="85"/>
      <c r="AP656" s="35"/>
      <c r="AQ656" s="35"/>
      <c r="AR656" s="35"/>
      <c r="AS656" s="35"/>
      <c r="AT656" s="35"/>
      <c r="AU656" s="35"/>
      <c r="AV656" s="35"/>
      <c r="AW656" s="35"/>
      <c r="AX656" s="35"/>
      <c r="AY656" s="35"/>
      <c r="AZ656" s="35"/>
      <c r="BA656" s="35"/>
      <c r="BB656" s="35"/>
      <c r="BC656" s="35"/>
      <c r="BD656" s="35"/>
      <c r="BE656" s="35"/>
      <c r="BF656" s="35"/>
      <c r="BG656" s="35"/>
      <c r="BH656" s="35"/>
      <c r="BI656" s="35"/>
    </row>
    <row r="657" spans="1:61" ht="15.75" customHeight="1">
      <c r="A657" s="30"/>
      <c r="B657" s="77"/>
      <c r="C657" s="77"/>
      <c r="D657" s="85"/>
      <c r="E657" s="85"/>
      <c r="F657" s="77"/>
      <c r="G657" s="85"/>
      <c r="H657" s="85"/>
      <c r="I657" s="77"/>
      <c r="J657" s="85"/>
      <c r="K657" s="85"/>
      <c r="L657" s="77"/>
      <c r="M657" s="85"/>
      <c r="N657" s="85"/>
      <c r="O657" s="77"/>
      <c r="P657" s="85"/>
      <c r="Q657" s="85"/>
      <c r="R657" s="77"/>
      <c r="S657" s="85"/>
      <c r="T657" s="85"/>
      <c r="U657" s="77"/>
      <c r="V657" s="85"/>
      <c r="W657" s="85"/>
      <c r="X657" s="77"/>
      <c r="Y657" s="85"/>
      <c r="Z657" s="85"/>
      <c r="AA657" s="77"/>
      <c r="AB657" s="85"/>
      <c r="AC657" s="85"/>
      <c r="AD657" s="77"/>
      <c r="AE657" s="85"/>
      <c r="AF657" s="85"/>
      <c r="AG657" s="77"/>
      <c r="AH657" s="85"/>
      <c r="AI657" s="85"/>
      <c r="AJ657" s="77"/>
      <c r="AK657" s="85"/>
      <c r="AL657" s="85"/>
      <c r="AM657" s="77"/>
      <c r="AN657" s="85"/>
      <c r="AO657" s="85"/>
      <c r="AP657" s="35"/>
      <c r="AQ657" s="35"/>
      <c r="AR657" s="35"/>
      <c r="AS657" s="35"/>
      <c r="AT657" s="35"/>
      <c r="AU657" s="35"/>
      <c r="AV657" s="35"/>
      <c r="AW657" s="35"/>
      <c r="AX657" s="35"/>
      <c r="AY657" s="35"/>
      <c r="AZ657" s="35"/>
      <c r="BA657" s="35"/>
      <c r="BB657" s="35"/>
      <c r="BC657" s="35"/>
      <c r="BD657" s="35"/>
      <c r="BE657" s="35"/>
      <c r="BF657" s="35"/>
      <c r="BG657" s="35"/>
      <c r="BH657" s="35"/>
      <c r="BI657" s="35"/>
    </row>
    <row r="658" spans="1:61" ht="15.75" customHeight="1">
      <c r="A658" s="30"/>
      <c r="B658" s="77"/>
      <c r="C658" s="77"/>
      <c r="D658" s="85"/>
      <c r="E658" s="85"/>
      <c r="F658" s="77"/>
      <c r="G658" s="85"/>
      <c r="H658" s="85"/>
      <c r="I658" s="77"/>
      <c r="J658" s="85"/>
      <c r="K658" s="85"/>
      <c r="L658" s="77"/>
      <c r="M658" s="85"/>
      <c r="N658" s="85"/>
      <c r="O658" s="77"/>
      <c r="P658" s="85"/>
      <c r="Q658" s="85"/>
      <c r="R658" s="77"/>
      <c r="S658" s="85"/>
      <c r="T658" s="85"/>
      <c r="U658" s="77"/>
      <c r="V658" s="85"/>
      <c r="W658" s="85"/>
      <c r="X658" s="77"/>
      <c r="Y658" s="85"/>
      <c r="Z658" s="85"/>
      <c r="AA658" s="77"/>
      <c r="AB658" s="85"/>
      <c r="AC658" s="85"/>
      <c r="AD658" s="77"/>
      <c r="AE658" s="85"/>
      <c r="AF658" s="85"/>
      <c r="AG658" s="77"/>
      <c r="AH658" s="85"/>
      <c r="AI658" s="85"/>
      <c r="AJ658" s="77"/>
      <c r="AK658" s="85"/>
      <c r="AL658" s="85"/>
      <c r="AM658" s="77"/>
      <c r="AN658" s="85"/>
      <c r="AO658" s="85"/>
      <c r="AP658" s="35"/>
      <c r="AQ658" s="35"/>
      <c r="AR658" s="35"/>
      <c r="AS658" s="35"/>
      <c r="AT658" s="35"/>
      <c r="AU658" s="35"/>
      <c r="AV658" s="35"/>
      <c r="AW658" s="35"/>
      <c r="AX658" s="35"/>
      <c r="AY658" s="35"/>
      <c r="AZ658" s="35"/>
      <c r="BA658" s="35"/>
      <c r="BB658" s="35"/>
      <c r="BC658" s="35"/>
      <c r="BD658" s="35"/>
      <c r="BE658" s="35"/>
      <c r="BF658" s="35"/>
      <c r="BG658" s="35"/>
      <c r="BH658" s="35"/>
      <c r="BI658" s="35"/>
    </row>
    <row r="659" spans="1:61" ht="15.75" customHeight="1">
      <c r="A659" s="30"/>
      <c r="B659" s="77"/>
      <c r="C659" s="77"/>
      <c r="D659" s="85"/>
      <c r="E659" s="85"/>
      <c r="F659" s="77"/>
      <c r="G659" s="85"/>
      <c r="H659" s="85"/>
      <c r="I659" s="77"/>
      <c r="J659" s="85"/>
      <c r="K659" s="85"/>
      <c r="L659" s="77"/>
      <c r="M659" s="85"/>
      <c r="N659" s="85"/>
      <c r="O659" s="77"/>
      <c r="P659" s="85"/>
      <c r="Q659" s="85"/>
      <c r="R659" s="77"/>
      <c r="S659" s="85"/>
      <c r="T659" s="85"/>
      <c r="U659" s="77"/>
      <c r="V659" s="85"/>
      <c r="W659" s="85"/>
      <c r="X659" s="77"/>
      <c r="Y659" s="85"/>
      <c r="Z659" s="85"/>
      <c r="AA659" s="77"/>
      <c r="AB659" s="85"/>
      <c r="AC659" s="85"/>
      <c r="AD659" s="77"/>
      <c r="AE659" s="85"/>
      <c r="AF659" s="85"/>
      <c r="AG659" s="77"/>
      <c r="AH659" s="85"/>
      <c r="AI659" s="85"/>
      <c r="AJ659" s="77"/>
      <c r="AK659" s="85"/>
      <c r="AL659" s="85"/>
      <c r="AM659" s="77"/>
      <c r="AN659" s="85"/>
      <c r="AO659" s="85"/>
      <c r="AP659" s="35"/>
      <c r="AQ659" s="35"/>
      <c r="AR659" s="35"/>
      <c r="AS659" s="35"/>
      <c r="AT659" s="35"/>
      <c r="AU659" s="35"/>
      <c r="AV659" s="35"/>
      <c r="AW659" s="35"/>
      <c r="AX659" s="35"/>
      <c r="AY659" s="35"/>
      <c r="AZ659" s="35"/>
      <c r="BA659" s="35"/>
      <c r="BB659" s="35"/>
      <c r="BC659" s="35"/>
      <c r="BD659" s="35"/>
      <c r="BE659" s="35"/>
      <c r="BF659" s="35"/>
      <c r="BG659" s="35"/>
      <c r="BH659" s="35"/>
      <c r="BI659" s="35"/>
    </row>
    <row r="660" spans="1:61" ht="15.75" customHeight="1">
      <c r="A660" s="30"/>
      <c r="B660" s="77"/>
      <c r="C660" s="77"/>
      <c r="D660" s="85"/>
      <c r="E660" s="85"/>
      <c r="F660" s="77"/>
      <c r="G660" s="85"/>
      <c r="H660" s="85"/>
      <c r="I660" s="77"/>
      <c r="J660" s="85"/>
      <c r="K660" s="85"/>
      <c r="L660" s="77"/>
      <c r="M660" s="85"/>
      <c r="N660" s="85"/>
      <c r="O660" s="77"/>
      <c r="P660" s="85"/>
      <c r="Q660" s="85"/>
      <c r="R660" s="77"/>
      <c r="S660" s="85"/>
      <c r="T660" s="85"/>
      <c r="U660" s="77"/>
      <c r="V660" s="85"/>
      <c r="W660" s="85"/>
      <c r="X660" s="77"/>
      <c r="Y660" s="85"/>
      <c r="Z660" s="85"/>
      <c r="AA660" s="77"/>
      <c r="AB660" s="85"/>
      <c r="AC660" s="85"/>
      <c r="AD660" s="77"/>
      <c r="AE660" s="85"/>
      <c r="AF660" s="85"/>
      <c r="AG660" s="77"/>
      <c r="AH660" s="85"/>
      <c r="AI660" s="85"/>
      <c r="AJ660" s="77"/>
      <c r="AK660" s="85"/>
      <c r="AL660" s="85"/>
      <c r="AM660" s="77"/>
      <c r="AN660" s="85"/>
      <c r="AO660" s="85"/>
      <c r="AP660" s="35"/>
      <c r="AQ660" s="35"/>
      <c r="AR660" s="35"/>
      <c r="AS660" s="35"/>
      <c r="AT660" s="35"/>
      <c r="AU660" s="35"/>
      <c r="AV660" s="35"/>
      <c r="AW660" s="35"/>
      <c r="AX660" s="35"/>
      <c r="AY660" s="35"/>
      <c r="AZ660" s="35"/>
      <c r="BA660" s="35"/>
      <c r="BB660" s="35"/>
      <c r="BC660" s="35"/>
      <c r="BD660" s="35"/>
      <c r="BE660" s="35"/>
      <c r="BF660" s="35"/>
      <c r="BG660" s="35"/>
      <c r="BH660" s="35"/>
      <c r="BI660" s="35"/>
    </row>
    <row r="661" spans="1:61" ht="15.75" customHeight="1">
      <c r="A661" s="30"/>
      <c r="B661" s="77"/>
      <c r="C661" s="77"/>
      <c r="D661" s="85"/>
      <c r="E661" s="87"/>
      <c r="F661" s="77"/>
      <c r="G661" s="85"/>
      <c r="H661" s="87"/>
      <c r="I661" s="77"/>
      <c r="J661" s="85"/>
      <c r="K661" s="87"/>
      <c r="L661" s="77"/>
      <c r="M661" s="85"/>
      <c r="N661" s="87"/>
      <c r="O661" s="77"/>
      <c r="P661" s="85"/>
      <c r="Q661" s="87"/>
      <c r="R661" s="77"/>
      <c r="S661" s="85"/>
      <c r="T661" s="87"/>
      <c r="U661" s="77"/>
      <c r="V661" s="85"/>
      <c r="W661" s="87"/>
      <c r="X661" s="77"/>
      <c r="Y661" s="85"/>
      <c r="Z661" s="87"/>
      <c r="AA661" s="77"/>
      <c r="AB661" s="85"/>
      <c r="AC661" s="87"/>
      <c r="AD661" s="77"/>
      <c r="AE661" s="85"/>
      <c r="AF661" s="87"/>
      <c r="AG661" s="77"/>
      <c r="AH661" s="85"/>
      <c r="AI661" s="87"/>
      <c r="AJ661" s="77"/>
      <c r="AK661" s="85"/>
      <c r="AL661" s="87"/>
      <c r="AM661" s="77"/>
      <c r="AN661" s="85"/>
      <c r="AO661" s="87"/>
      <c r="AP661" s="35"/>
      <c r="AQ661" s="35"/>
      <c r="AR661" s="35"/>
      <c r="AS661" s="35"/>
      <c r="AT661" s="35"/>
      <c r="AU661" s="35"/>
      <c r="AV661" s="35"/>
      <c r="AW661" s="35"/>
      <c r="AX661" s="35"/>
      <c r="AY661" s="35"/>
      <c r="AZ661" s="35"/>
      <c r="BA661" s="35"/>
      <c r="BB661" s="35"/>
      <c r="BC661" s="35"/>
      <c r="BD661" s="35"/>
      <c r="BE661" s="35"/>
      <c r="BF661" s="35"/>
      <c r="BG661" s="35"/>
      <c r="BH661" s="35"/>
      <c r="BI661" s="35"/>
    </row>
    <row r="662" spans="1:61" ht="15.75" customHeight="1">
      <c r="A662" s="30"/>
      <c r="B662" s="77"/>
      <c r="C662" s="77"/>
      <c r="D662" s="85"/>
      <c r="E662" s="85"/>
      <c r="F662" s="77"/>
      <c r="G662" s="85"/>
      <c r="H662" s="85"/>
      <c r="I662" s="77"/>
      <c r="J662" s="85"/>
      <c r="K662" s="85"/>
      <c r="L662" s="77"/>
      <c r="M662" s="85"/>
      <c r="N662" s="85"/>
      <c r="O662" s="77"/>
      <c r="P662" s="85"/>
      <c r="Q662" s="85"/>
      <c r="R662" s="77"/>
      <c r="S662" s="85"/>
      <c r="T662" s="85"/>
      <c r="U662" s="77"/>
      <c r="V662" s="85"/>
      <c r="W662" s="85"/>
      <c r="X662" s="77"/>
      <c r="Y662" s="85"/>
      <c r="Z662" s="85"/>
      <c r="AA662" s="77"/>
      <c r="AB662" s="85"/>
      <c r="AC662" s="85"/>
      <c r="AD662" s="77"/>
      <c r="AE662" s="85"/>
      <c r="AF662" s="85"/>
      <c r="AG662" s="77"/>
      <c r="AH662" s="85"/>
      <c r="AI662" s="85"/>
      <c r="AJ662" s="77"/>
      <c r="AK662" s="85"/>
      <c r="AL662" s="85"/>
      <c r="AM662" s="77"/>
      <c r="AN662" s="85"/>
      <c r="AO662" s="85"/>
      <c r="AP662" s="35"/>
      <c r="AQ662" s="35"/>
      <c r="AR662" s="35"/>
      <c r="AS662" s="35"/>
      <c r="AT662" s="35"/>
      <c r="AU662" s="35"/>
      <c r="AV662" s="35"/>
      <c r="AW662" s="35"/>
      <c r="AX662" s="35"/>
      <c r="AY662" s="35"/>
      <c r="AZ662" s="35"/>
      <c r="BA662" s="35"/>
      <c r="BB662" s="35"/>
      <c r="BC662" s="35"/>
      <c r="BD662" s="35"/>
      <c r="BE662" s="35"/>
      <c r="BF662" s="35"/>
      <c r="BG662" s="35"/>
      <c r="BH662" s="35"/>
      <c r="BI662" s="35"/>
    </row>
    <row r="663" spans="1:61" ht="15.75" customHeight="1">
      <c r="A663" s="30"/>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c r="AA663" s="77"/>
      <c r="AB663" s="77"/>
      <c r="AC663" s="77"/>
      <c r="AD663" s="77"/>
      <c r="AE663" s="77"/>
      <c r="AF663" s="77"/>
      <c r="AG663" s="77"/>
      <c r="AH663" s="77"/>
      <c r="AI663" s="77"/>
      <c r="AJ663" s="77"/>
      <c r="AK663" s="77"/>
      <c r="AL663" s="77"/>
      <c r="AM663" s="77"/>
      <c r="AN663" s="77"/>
      <c r="AO663" s="77"/>
      <c r="AP663" s="35"/>
      <c r="AQ663" s="35"/>
      <c r="AR663" s="35"/>
      <c r="AS663" s="35"/>
      <c r="AT663" s="35"/>
      <c r="AU663" s="35"/>
      <c r="AV663" s="35"/>
      <c r="AW663" s="35"/>
      <c r="AX663" s="35"/>
      <c r="AY663" s="35"/>
      <c r="AZ663" s="35"/>
      <c r="BA663" s="35"/>
      <c r="BB663" s="35"/>
      <c r="BC663" s="35"/>
      <c r="BD663" s="35"/>
      <c r="BE663" s="35"/>
      <c r="BF663" s="35"/>
      <c r="BG663" s="35"/>
      <c r="BH663" s="35"/>
      <c r="BI663" s="35"/>
    </row>
    <row r="664" spans="1:61" ht="15.75" customHeight="1">
      <c r="A664" s="30"/>
      <c r="B664" s="77"/>
      <c r="C664" s="77"/>
      <c r="D664" s="87"/>
      <c r="E664" s="87"/>
      <c r="F664" s="77"/>
      <c r="G664" s="87"/>
      <c r="H664" s="87"/>
      <c r="I664" s="77"/>
      <c r="J664" s="87"/>
      <c r="K664" s="87"/>
      <c r="L664" s="77"/>
      <c r="M664" s="87"/>
      <c r="N664" s="87"/>
      <c r="O664" s="77"/>
      <c r="P664" s="87"/>
      <c r="Q664" s="87"/>
      <c r="R664" s="77"/>
      <c r="S664" s="87"/>
      <c r="T664" s="87"/>
      <c r="U664" s="77"/>
      <c r="V664" s="87"/>
      <c r="W664" s="87"/>
      <c r="X664" s="77"/>
      <c r="Y664" s="87"/>
      <c r="Z664" s="87"/>
      <c r="AA664" s="77"/>
      <c r="AB664" s="87"/>
      <c r="AC664" s="87"/>
      <c r="AD664" s="77"/>
      <c r="AE664" s="87"/>
      <c r="AF664" s="87"/>
      <c r="AG664" s="77"/>
      <c r="AH664" s="87"/>
      <c r="AI664" s="87"/>
      <c r="AJ664" s="77"/>
      <c r="AK664" s="87"/>
      <c r="AL664" s="87"/>
      <c r="AM664" s="77"/>
      <c r="AN664" s="87"/>
      <c r="AO664" s="87"/>
      <c r="AP664" s="35"/>
      <c r="AQ664" s="35"/>
      <c r="AR664" s="35"/>
      <c r="AS664" s="35"/>
      <c r="AT664" s="35"/>
      <c r="AU664" s="35"/>
      <c r="AV664" s="35"/>
      <c r="AW664" s="35"/>
      <c r="AX664" s="35"/>
      <c r="AY664" s="35"/>
      <c r="AZ664" s="35"/>
      <c r="BA664" s="35"/>
      <c r="BB664" s="35"/>
      <c r="BC664" s="35"/>
      <c r="BD664" s="35"/>
      <c r="BE664" s="35"/>
      <c r="BF664" s="35"/>
      <c r="BG664" s="35"/>
      <c r="BH664" s="35"/>
      <c r="BI664" s="35"/>
    </row>
    <row r="665" spans="1:61" ht="15.75" customHeight="1">
      <c r="A665" s="30"/>
      <c r="B665" s="77"/>
      <c r="C665" s="77"/>
      <c r="D665" s="85"/>
      <c r="E665" s="85"/>
      <c r="F665" s="77"/>
      <c r="G665" s="85"/>
      <c r="H665" s="85"/>
      <c r="I665" s="77"/>
      <c r="J665" s="85"/>
      <c r="K665" s="85"/>
      <c r="L665" s="77"/>
      <c r="M665" s="85"/>
      <c r="N665" s="85"/>
      <c r="O665" s="77"/>
      <c r="P665" s="85"/>
      <c r="Q665" s="85"/>
      <c r="R665" s="77"/>
      <c r="S665" s="85"/>
      <c r="T665" s="85"/>
      <c r="U665" s="77"/>
      <c r="V665" s="85"/>
      <c r="W665" s="85"/>
      <c r="X665" s="77"/>
      <c r="Y665" s="85"/>
      <c r="Z665" s="85"/>
      <c r="AA665" s="77"/>
      <c r="AB665" s="85"/>
      <c r="AC665" s="85"/>
      <c r="AD665" s="77"/>
      <c r="AE665" s="85"/>
      <c r="AF665" s="85"/>
      <c r="AG665" s="77"/>
      <c r="AH665" s="85"/>
      <c r="AI665" s="85"/>
      <c r="AJ665" s="77"/>
      <c r="AK665" s="85"/>
      <c r="AL665" s="85"/>
      <c r="AM665" s="77"/>
      <c r="AN665" s="85"/>
      <c r="AO665" s="85"/>
      <c r="AP665" s="35"/>
      <c r="AQ665" s="35"/>
      <c r="AR665" s="35"/>
      <c r="AS665" s="35"/>
      <c r="AT665" s="35"/>
      <c r="AU665" s="35"/>
      <c r="AV665" s="35"/>
      <c r="AW665" s="35"/>
      <c r="AX665" s="35"/>
      <c r="AY665" s="35"/>
      <c r="AZ665" s="35"/>
      <c r="BA665" s="35"/>
      <c r="BB665" s="35"/>
      <c r="BC665" s="35"/>
      <c r="BD665" s="35"/>
      <c r="BE665" s="35"/>
      <c r="BF665" s="35"/>
      <c r="BG665" s="35"/>
      <c r="BH665" s="35"/>
      <c r="BI665" s="35"/>
    </row>
    <row r="666" spans="1:61" ht="15.75" customHeight="1">
      <c r="A666" s="30"/>
      <c r="B666" s="77"/>
      <c r="C666" s="77"/>
      <c r="D666" s="85"/>
      <c r="E666" s="85"/>
      <c r="F666" s="77"/>
      <c r="G666" s="85"/>
      <c r="H666" s="85"/>
      <c r="I666" s="77"/>
      <c r="J666" s="85"/>
      <c r="K666" s="85"/>
      <c r="L666" s="77"/>
      <c r="M666" s="85"/>
      <c r="N666" s="85"/>
      <c r="O666" s="77"/>
      <c r="P666" s="85"/>
      <c r="Q666" s="85"/>
      <c r="R666" s="77"/>
      <c r="S666" s="85"/>
      <c r="T666" s="85"/>
      <c r="U666" s="77"/>
      <c r="V666" s="85"/>
      <c r="W666" s="85"/>
      <c r="X666" s="77"/>
      <c r="Y666" s="85"/>
      <c r="Z666" s="85"/>
      <c r="AA666" s="77"/>
      <c r="AB666" s="85"/>
      <c r="AC666" s="85"/>
      <c r="AD666" s="77"/>
      <c r="AE666" s="85"/>
      <c r="AF666" s="85"/>
      <c r="AG666" s="77"/>
      <c r="AH666" s="85"/>
      <c r="AI666" s="85"/>
      <c r="AJ666" s="77"/>
      <c r="AK666" s="85"/>
      <c r="AL666" s="85"/>
      <c r="AM666" s="77"/>
      <c r="AN666" s="85"/>
      <c r="AO666" s="85"/>
      <c r="AP666" s="35"/>
      <c r="AQ666" s="35"/>
      <c r="AR666" s="35"/>
      <c r="AS666" s="35"/>
      <c r="AT666" s="35"/>
      <c r="AU666" s="35"/>
      <c r="AV666" s="35"/>
      <c r="AW666" s="35"/>
      <c r="AX666" s="35"/>
      <c r="AY666" s="35"/>
      <c r="AZ666" s="35"/>
      <c r="BA666" s="35"/>
      <c r="BB666" s="35"/>
      <c r="BC666" s="35"/>
      <c r="BD666" s="35"/>
      <c r="BE666" s="35"/>
      <c r="BF666" s="35"/>
      <c r="BG666" s="35"/>
      <c r="BH666" s="35"/>
      <c r="BI666" s="35"/>
    </row>
    <row r="667" spans="1:61" ht="15.75" customHeight="1">
      <c r="A667" s="30"/>
      <c r="B667" s="77"/>
      <c r="C667" s="77"/>
      <c r="D667" s="85"/>
      <c r="E667" s="85"/>
      <c r="F667" s="77"/>
      <c r="G667" s="85"/>
      <c r="H667" s="85"/>
      <c r="I667" s="77"/>
      <c r="J667" s="85"/>
      <c r="K667" s="85"/>
      <c r="L667" s="77"/>
      <c r="M667" s="85"/>
      <c r="N667" s="85"/>
      <c r="O667" s="77"/>
      <c r="P667" s="85"/>
      <c r="Q667" s="85"/>
      <c r="R667" s="77"/>
      <c r="S667" s="85"/>
      <c r="T667" s="85"/>
      <c r="U667" s="77"/>
      <c r="V667" s="85"/>
      <c r="W667" s="85"/>
      <c r="X667" s="77"/>
      <c r="Y667" s="85"/>
      <c r="Z667" s="85"/>
      <c r="AA667" s="77"/>
      <c r="AB667" s="85"/>
      <c r="AC667" s="85"/>
      <c r="AD667" s="77"/>
      <c r="AE667" s="85"/>
      <c r="AF667" s="85"/>
      <c r="AG667" s="77"/>
      <c r="AH667" s="85"/>
      <c r="AI667" s="85"/>
      <c r="AJ667" s="77"/>
      <c r="AK667" s="85"/>
      <c r="AL667" s="85"/>
      <c r="AM667" s="77"/>
      <c r="AN667" s="85"/>
      <c r="AO667" s="85"/>
      <c r="AP667" s="35"/>
      <c r="AQ667" s="35"/>
      <c r="AR667" s="35"/>
      <c r="AS667" s="35"/>
      <c r="AT667" s="35"/>
      <c r="AU667" s="35"/>
      <c r="AV667" s="35"/>
      <c r="AW667" s="35"/>
      <c r="AX667" s="35"/>
      <c r="AY667" s="35"/>
      <c r="AZ667" s="35"/>
      <c r="BA667" s="35"/>
      <c r="BB667" s="35"/>
      <c r="BC667" s="35"/>
      <c r="BD667" s="35"/>
      <c r="BE667" s="35"/>
      <c r="BF667" s="35"/>
      <c r="BG667" s="35"/>
      <c r="BH667" s="35"/>
      <c r="BI667" s="35"/>
    </row>
    <row r="668" spans="1:61" ht="15.75" customHeight="1">
      <c r="A668" s="30"/>
      <c r="B668" s="77"/>
      <c r="C668" s="77"/>
      <c r="D668" s="85"/>
      <c r="E668" s="85"/>
      <c r="F668" s="77"/>
      <c r="G668" s="85"/>
      <c r="H668" s="85"/>
      <c r="I668" s="77"/>
      <c r="J668" s="85"/>
      <c r="K668" s="85"/>
      <c r="L668" s="77"/>
      <c r="M668" s="85"/>
      <c r="N668" s="85"/>
      <c r="O668" s="77"/>
      <c r="P668" s="85"/>
      <c r="Q668" s="85"/>
      <c r="R668" s="77"/>
      <c r="S668" s="85"/>
      <c r="T668" s="85"/>
      <c r="U668" s="77"/>
      <c r="V668" s="85"/>
      <c r="W668" s="85"/>
      <c r="X668" s="77"/>
      <c r="Y668" s="85"/>
      <c r="Z668" s="85"/>
      <c r="AA668" s="77"/>
      <c r="AB668" s="85"/>
      <c r="AC668" s="85"/>
      <c r="AD668" s="77"/>
      <c r="AE668" s="85"/>
      <c r="AF668" s="85"/>
      <c r="AG668" s="77"/>
      <c r="AH668" s="85"/>
      <c r="AI668" s="85"/>
      <c r="AJ668" s="77"/>
      <c r="AK668" s="85"/>
      <c r="AL668" s="85"/>
      <c r="AM668" s="77"/>
      <c r="AN668" s="85"/>
      <c r="AO668" s="85"/>
      <c r="AP668" s="35"/>
      <c r="AQ668" s="35"/>
      <c r="AR668" s="35"/>
      <c r="AS668" s="35"/>
      <c r="AT668" s="35"/>
      <c r="AU668" s="35"/>
      <c r="AV668" s="35"/>
      <c r="AW668" s="35"/>
      <c r="AX668" s="35"/>
      <c r="AY668" s="35"/>
      <c r="AZ668" s="35"/>
      <c r="BA668" s="35"/>
      <c r="BB668" s="35"/>
      <c r="BC668" s="35"/>
      <c r="BD668" s="35"/>
      <c r="BE668" s="35"/>
      <c r="BF668" s="35"/>
      <c r="BG668" s="35"/>
      <c r="BH668" s="35"/>
      <c r="BI668" s="35"/>
    </row>
    <row r="669" spans="1:61" ht="15.75" customHeight="1">
      <c r="A669" s="30"/>
      <c r="B669" s="77"/>
      <c r="C669" s="77"/>
      <c r="D669" s="85"/>
      <c r="E669" s="85"/>
      <c r="F669" s="77"/>
      <c r="G669" s="85"/>
      <c r="H669" s="85"/>
      <c r="I669" s="77"/>
      <c r="J669" s="85"/>
      <c r="K669" s="85"/>
      <c r="L669" s="77"/>
      <c r="M669" s="85"/>
      <c r="N669" s="85"/>
      <c r="O669" s="77"/>
      <c r="P669" s="85"/>
      <c r="Q669" s="85"/>
      <c r="R669" s="77"/>
      <c r="S669" s="85"/>
      <c r="T669" s="85"/>
      <c r="U669" s="77"/>
      <c r="V669" s="85"/>
      <c r="W669" s="85"/>
      <c r="X669" s="77"/>
      <c r="Y669" s="85"/>
      <c r="Z669" s="85"/>
      <c r="AA669" s="77"/>
      <c r="AB669" s="85"/>
      <c r="AC669" s="85"/>
      <c r="AD669" s="77"/>
      <c r="AE669" s="85"/>
      <c r="AF669" s="85"/>
      <c r="AG669" s="77"/>
      <c r="AH669" s="85"/>
      <c r="AI669" s="85"/>
      <c r="AJ669" s="77"/>
      <c r="AK669" s="85"/>
      <c r="AL669" s="85"/>
      <c r="AM669" s="77"/>
      <c r="AN669" s="85"/>
      <c r="AO669" s="85"/>
      <c r="AP669" s="35"/>
      <c r="AQ669" s="35"/>
      <c r="AR669" s="35"/>
      <c r="AS669" s="35"/>
      <c r="AT669" s="35"/>
      <c r="AU669" s="35"/>
      <c r="AV669" s="35"/>
      <c r="AW669" s="35"/>
      <c r="AX669" s="35"/>
      <c r="AY669" s="35"/>
      <c r="AZ669" s="35"/>
      <c r="BA669" s="35"/>
      <c r="BB669" s="35"/>
      <c r="BC669" s="35"/>
      <c r="BD669" s="35"/>
      <c r="BE669" s="35"/>
      <c r="BF669" s="35"/>
      <c r="BG669" s="35"/>
      <c r="BH669" s="35"/>
      <c r="BI669" s="35"/>
    </row>
    <row r="670" spans="1:61" ht="15.75" customHeight="1">
      <c r="A670" s="30"/>
      <c r="B670" s="77"/>
      <c r="C670" s="77"/>
      <c r="D670" s="85"/>
      <c r="E670" s="85"/>
      <c r="F670" s="77"/>
      <c r="G670" s="85"/>
      <c r="H670" s="85"/>
      <c r="I670" s="77"/>
      <c r="J670" s="85"/>
      <c r="K670" s="85"/>
      <c r="L670" s="77"/>
      <c r="M670" s="85"/>
      <c r="N670" s="85"/>
      <c r="O670" s="77"/>
      <c r="P670" s="85"/>
      <c r="Q670" s="85"/>
      <c r="R670" s="77"/>
      <c r="S670" s="85"/>
      <c r="T670" s="85"/>
      <c r="U670" s="77"/>
      <c r="V670" s="85"/>
      <c r="W670" s="85"/>
      <c r="X670" s="77"/>
      <c r="Y670" s="85"/>
      <c r="Z670" s="85"/>
      <c r="AA670" s="77"/>
      <c r="AB670" s="85"/>
      <c r="AC670" s="85"/>
      <c r="AD670" s="77"/>
      <c r="AE670" s="85"/>
      <c r="AF670" s="85"/>
      <c r="AG670" s="77"/>
      <c r="AH670" s="85"/>
      <c r="AI670" s="85"/>
      <c r="AJ670" s="77"/>
      <c r="AK670" s="85"/>
      <c r="AL670" s="85"/>
      <c r="AM670" s="77"/>
      <c r="AN670" s="85"/>
      <c r="AO670" s="85"/>
      <c r="AP670" s="35"/>
      <c r="AQ670" s="35"/>
      <c r="AR670" s="35"/>
      <c r="AS670" s="35"/>
      <c r="AT670" s="35"/>
      <c r="AU670" s="35"/>
      <c r="AV670" s="35"/>
      <c r="AW670" s="35"/>
      <c r="AX670" s="35"/>
      <c r="AY670" s="35"/>
      <c r="AZ670" s="35"/>
      <c r="BA670" s="35"/>
      <c r="BB670" s="35"/>
      <c r="BC670" s="35"/>
      <c r="BD670" s="35"/>
      <c r="BE670" s="35"/>
      <c r="BF670" s="35"/>
      <c r="BG670" s="35"/>
      <c r="BH670" s="35"/>
      <c r="BI670" s="35"/>
    </row>
    <row r="671" spans="1:61" ht="15.75" customHeight="1">
      <c r="A671" s="30"/>
      <c r="B671" s="77"/>
      <c r="C671" s="77"/>
      <c r="D671" s="85"/>
      <c r="E671" s="85"/>
      <c r="F671" s="77"/>
      <c r="G671" s="85"/>
      <c r="H671" s="85"/>
      <c r="I671" s="77"/>
      <c r="J671" s="85"/>
      <c r="K671" s="85"/>
      <c r="L671" s="77"/>
      <c r="M671" s="85"/>
      <c r="N671" s="85"/>
      <c r="O671" s="77"/>
      <c r="P671" s="85"/>
      <c r="Q671" s="85"/>
      <c r="R671" s="77"/>
      <c r="S671" s="85"/>
      <c r="T671" s="85"/>
      <c r="U671" s="77"/>
      <c r="V671" s="85"/>
      <c r="W671" s="85"/>
      <c r="X671" s="77"/>
      <c r="Y671" s="85"/>
      <c r="Z671" s="85"/>
      <c r="AA671" s="77"/>
      <c r="AB671" s="85"/>
      <c r="AC671" s="85"/>
      <c r="AD671" s="77"/>
      <c r="AE671" s="85"/>
      <c r="AF671" s="85"/>
      <c r="AG671" s="77"/>
      <c r="AH671" s="85"/>
      <c r="AI671" s="85"/>
      <c r="AJ671" s="77"/>
      <c r="AK671" s="85"/>
      <c r="AL671" s="85"/>
      <c r="AM671" s="77"/>
      <c r="AN671" s="85"/>
      <c r="AO671" s="85"/>
      <c r="AP671" s="35"/>
      <c r="AQ671" s="35"/>
      <c r="AR671" s="35"/>
      <c r="AS671" s="35"/>
      <c r="AT671" s="35"/>
      <c r="AU671" s="35"/>
      <c r="AV671" s="35"/>
      <c r="AW671" s="35"/>
      <c r="AX671" s="35"/>
      <c r="AY671" s="35"/>
      <c r="AZ671" s="35"/>
      <c r="BA671" s="35"/>
      <c r="BB671" s="35"/>
      <c r="BC671" s="35"/>
      <c r="BD671" s="35"/>
      <c r="BE671" s="35"/>
      <c r="BF671" s="35"/>
      <c r="BG671" s="35"/>
      <c r="BH671" s="35"/>
      <c r="BI671" s="35"/>
    </row>
    <row r="672" spans="1:61" ht="15.75" customHeight="1">
      <c r="A672" s="30"/>
      <c r="B672" s="77"/>
      <c r="C672" s="77"/>
      <c r="D672" s="85"/>
      <c r="E672" s="85"/>
      <c r="F672" s="77"/>
      <c r="G672" s="85"/>
      <c r="H672" s="85"/>
      <c r="I672" s="77"/>
      <c r="J672" s="85"/>
      <c r="K672" s="85"/>
      <c r="L672" s="77"/>
      <c r="M672" s="85"/>
      <c r="N672" s="85"/>
      <c r="O672" s="77"/>
      <c r="P672" s="85"/>
      <c r="Q672" s="85"/>
      <c r="R672" s="77"/>
      <c r="S672" s="85"/>
      <c r="T672" s="85"/>
      <c r="U672" s="77"/>
      <c r="V672" s="85"/>
      <c r="W672" s="85"/>
      <c r="X672" s="77"/>
      <c r="Y672" s="85"/>
      <c r="Z672" s="85"/>
      <c r="AA672" s="77"/>
      <c r="AB672" s="85"/>
      <c r="AC672" s="85"/>
      <c r="AD672" s="77"/>
      <c r="AE672" s="85"/>
      <c r="AF672" s="85"/>
      <c r="AG672" s="77"/>
      <c r="AH672" s="85"/>
      <c r="AI672" s="85"/>
      <c r="AJ672" s="77"/>
      <c r="AK672" s="85"/>
      <c r="AL672" s="85"/>
      <c r="AM672" s="77"/>
      <c r="AN672" s="85"/>
      <c r="AO672" s="85"/>
      <c r="AP672" s="35"/>
      <c r="AQ672" s="35"/>
      <c r="AR672" s="35"/>
      <c r="AS672" s="35"/>
      <c r="AT672" s="35"/>
      <c r="AU672" s="35"/>
      <c r="AV672" s="35"/>
      <c r="AW672" s="35"/>
      <c r="AX672" s="35"/>
      <c r="AY672" s="35"/>
      <c r="AZ672" s="35"/>
      <c r="BA672" s="35"/>
      <c r="BB672" s="35"/>
      <c r="BC672" s="35"/>
      <c r="BD672" s="35"/>
      <c r="BE672" s="35"/>
      <c r="BF672" s="35"/>
      <c r="BG672" s="35"/>
      <c r="BH672" s="35"/>
      <c r="BI672" s="35"/>
    </row>
    <row r="673" spans="1:61" ht="15.75" customHeight="1">
      <c r="A673" s="30"/>
      <c r="B673" s="77"/>
      <c r="C673" s="77"/>
      <c r="D673" s="85"/>
      <c r="E673" s="85"/>
      <c r="F673" s="77"/>
      <c r="G673" s="85"/>
      <c r="H673" s="85"/>
      <c r="I673" s="77"/>
      <c r="J673" s="85"/>
      <c r="K673" s="85"/>
      <c r="L673" s="77"/>
      <c r="M673" s="85"/>
      <c r="N673" s="85"/>
      <c r="O673" s="77"/>
      <c r="P673" s="85"/>
      <c r="Q673" s="85"/>
      <c r="R673" s="77"/>
      <c r="S673" s="85"/>
      <c r="T673" s="85"/>
      <c r="U673" s="77"/>
      <c r="V673" s="85"/>
      <c r="W673" s="85"/>
      <c r="X673" s="77"/>
      <c r="Y673" s="85"/>
      <c r="Z673" s="85"/>
      <c r="AA673" s="77"/>
      <c r="AB673" s="85"/>
      <c r="AC673" s="85"/>
      <c r="AD673" s="77"/>
      <c r="AE673" s="85"/>
      <c r="AF673" s="85"/>
      <c r="AG673" s="77"/>
      <c r="AH673" s="85"/>
      <c r="AI673" s="85"/>
      <c r="AJ673" s="77"/>
      <c r="AK673" s="85"/>
      <c r="AL673" s="85"/>
      <c r="AM673" s="77"/>
      <c r="AN673" s="85"/>
      <c r="AO673" s="85"/>
      <c r="AP673" s="35"/>
      <c r="AQ673" s="35"/>
      <c r="AR673" s="35"/>
      <c r="AS673" s="35"/>
      <c r="AT673" s="35"/>
      <c r="AU673" s="35"/>
      <c r="AV673" s="35"/>
      <c r="AW673" s="35"/>
      <c r="AX673" s="35"/>
      <c r="AY673" s="35"/>
      <c r="AZ673" s="35"/>
      <c r="BA673" s="35"/>
      <c r="BB673" s="35"/>
      <c r="BC673" s="35"/>
      <c r="BD673" s="35"/>
      <c r="BE673" s="35"/>
      <c r="BF673" s="35"/>
      <c r="BG673" s="35"/>
      <c r="BH673" s="35"/>
      <c r="BI673" s="35"/>
    </row>
    <row r="674" spans="1:61" ht="15.75" customHeight="1">
      <c r="A674" s="30"/>
      <c r="B674" s="77"/>
      <c r="C674" s="77"/>
      <c r="D674" s="87"/>
      <c r="E674" s="87"/>
      <c r="F674" s="77"/>
      <c r="G674" s="87"/>
      <c r="H674" s="87"/>
      <c r="I674" s="77"/>
      <c r="J674" s="87"/>
      <c r="K674" s="87"/>
      <c r="L674" s="77"/>
      <c r="M674" s="87"/>
      <c r="N674" s="87"/>
      <c r="O674" s="77"/>
      <c r="P674" s="87"/>
      <c r="Q674" s="87"/>
      <c r="R674" s="77"/>
      <c r="S674" s="87"/>
      <c r="T674" s="87"/>
      <c r="U674" s="77"/>
      <c r="V674" s="87"/>
      <c r="W674" s="87"/>
      <c r="X674" s="77"/>
      <c r="Y674" s="87"/>
      <c r="Z674" s="87"/>
      <c r="AA674" s="77"/>
      <c r="AB674" s="87"/>
      <c r="AC674" s="87"/>
      <c r="AD674" s="77"/>
      <c r="AE674" s="87"/>
      <c r="AF674" s="87"/>
      <c r="AG674" s="77"/>
      <c r="AH674" s="87"/>
      <c r="AI674" s="87"/>
      <c r="AJ674" s="77"/>
      <c r="AK674" s="87"/>
      <c r="AL674" s="87"/>
      <c r="AM674" s="77"/>
      <c r="AN674" s="87"/>
      <c r="AO674" s="87"/>
      <c r="AP674" s="35"/>
      <c r="AQ674" s="35"/>
      <c r="AR674" s="35"/>
      <c r="AS674" s="35"/>
      <c r="AT674" s="35"/>
      <c r="AU674" s="35"/>
      <c r="AV674" s="35"/>
      <c r="AW674" s="35"/>
      <c r="AX674" s="35"/>
      <c r="AY674" s="35"/>
      <c r="AZ674" s="35"/>
      <c r="BA674" s="35"/>
      <c r="BB674" s="35"/>
      <c r="BC674" s="35"/>
      <c r="BD674" s="35"/>
      <c r="BE674" s="35"/>
      <c r="BF674" s="35"/>
      <c r="BG674" s="35"/>
      <c r="BH674" s="35"/>
      <c r="BI674" s="35"/>
    </row>
    <row r="675" spans="1:61" ht="15.75" customHeight="1">
      <c r="A675" s="30"/>
      <c r="B675" s="77"/>
      <c r="C675" s="77"/>
      <c r="D675" s="85"/>
      <c r="E675" s="85"/>
      <c r="F675" s="77"/>
      <c r="G675" s="85"/>
      <c r="H675" s="85"/>
      <c r="I675" s="77"/>
      <c r="J675" s="85"/>
      <c r="K675" s="85"/>
      <c r="L675" s="77"/>
      <c r="M675" s="85"/>
      <c r="N675" s="85"/>
      <c r="O675" s="77"/>
      <c r="P675" s="85"/>
      <c r="Q675" s="85"/>
      <c r="R675" s="77"/>
      <c r="S675" s="85"/>
      <c r="T675" s="85"/>
      <c r="U675" s="77"/>
      <c r="V675" s="85"/>
      <c r="W675" s="85"/>
      <c r="X675" s="77"/>
      <c r="Y675" s="85"/>
      <c r="Z675" s="85"/>
      <c r="AA675" s="77"/>
      <c r="AB675" s="85"/>
      <c r="AC675" s="85"/>
      <c r="AD675" s="77"/>
      <c r="AE675" s="85"/>
      <c r="AF675" s="85"/>
      <c r="AG675" s="77"/>
      <c r="AH675" s="85"/>
      <c r="AI675" s="85"/>
      <c r="AJ675" s="77"/>
      <c r="AK675" s="85"/>
      <c r="AL675" s="85"/>
      <c r="AM675" s="77"/>
      <c r="AN675" s="85"/>
      <c r="AO675" s="85"/>
      <c r="AP675" s="35"/>
      <c r="AQ675" s="35"/>
      <c r="AR675" s="35"/>
      <c r="AS675" s="35"/>
      <c r="AT675" s="35"/>
      <c r="AU675" s="35"/>
      <c r="AV675" s="35"/>
      <c r="AW675" s="35"/>
      <c r="AX675" s="35"/>
      <c r="AY675" s="35"/>
      <c r="AZ675" s="35"/>
      <c r="BA675" s="35"/>
      <c r="BB675" s="35"/>
      <c r="BC675" s="35"/>
      <c r="BD675" s="35"/>
      <c r="BE675" s="35"/>
      <c r="BF675" s="35"/>
      <c r="BG675" s="35"/>
      <c r="BH675" s="35"/>
      <c r="BI675" s="35"/>
    </row>
    <row r="676" spans="1:61" ht="15.75" customHeight="1">
      <c r="A676" s="30"/>
      <c r="B676" s="77"/>
      <c r="C676" s="77"/>
      <c r="D676" s="85"/>
      <c r="E676" s="85"/>
      <c r="F676" s="77"/>
      <c r="G676" s="85"/>
      <c r="H676" s="85"/>
      <c r="I676" s="77"/>
      <c r="J676" s="85"/>
      <c r="K676" s="85"/>
      <c r="L676" s="77"/>
      <c r="M676" s="85"/>
      <c r="N676" s="85"/>
      <c r="O676" s="77"/>
      <c r="P676" s="85"/>
      <c r="Q676" s="85"/>
      <c r="R676" s="77"/>
      <c r="S676" s="85"/>
      <c r="T676" s="85"/>
      <c r="U676" s="77"/>
      <c r="V676" s="85"/>
      <c r="W676" s="85"/>
      <c r="X676" s="77"/>
      <c r="Y676" s="85"/>
      <c r="Z676" s="85"/>
      <c r="AA676" s="77"/>
      <c r="AB676" s="85"/>
      <c r="AC676" s="85"/>
      <c r="AD676" s="77"/>
      <c r="AE676" s="85"/>
      <c r="AF676" s="85"/>
      <c r="AG676" s="77"/>
      <c r="AH676" s="85"/>
      <c r="AI676" s="85"/>
      <c r="AJ676" s="77"/>
      <c r="AK676" s="85"/>
      <c r="AL676" s="85"/>
      <c r="AM676" s="77"/>
      <c r="AN676" s="85"/>
      <c r="AO676" s="85"/>
      <c r="AP676" s="35"/>
      <c r="AQ676" s="35"/>
      <c r="AR676" s="35"/>
      <c r="AS676" s="35"/>
      <c r="AT676" s="35"/>
      <c r="AU676" s="35"/>
      <c r="AV676" s="35"/>
      <c r="AW676" s="35"/>
      <c r="AX676" s="35"/>
      <c r="AY676" s="35"/>
      <c r="AZ676" s="35"/>
      <c r="BA676" s="35"/>
      <c r="BB676" s="35"/>
      <c r="BC676" s="35"/>
      <c r="BD676" s="35"/>
      <c r="BE676" s="35"/>
      <c r="BF676" s="35"/>
      <c r="BG676" s="35"/>
      <c r="BH676" s="35"/>
      <c r="BI676" s="35"/>
    </row>
    <row r="677" spans="1:61" ht="15.75" customHeight="1">
      <c r="A677" s="30"/>
      <c r="B677" s="77"/>
      <c r="C677" s="77"/>
      <c r="D677" s="85"/>
      <c r="E677" s="85"/>
      <c r="F677" s="77"/>
      <c r="G677" s="85"/>
      <c r="H677" s="85"/>
      <c r="I677" s="77"/>
      <c r="J677" s="85"/>
      <c r="K677" s="85"/>
      <c r="L677" s="77"/>
      <c r="M677" s="85"/>
      <c r="N677" s="85"/>
      <c r="O677" s="77"/>
      <c r="P677" s="85"/>
      <c r="Q677" s="85"/>
      <c r="R677" s="77"/>
      <c r="S677" s="85"/>
      <c r="T677" s="85"/>
      <c r="U677" s="77"/>
      <c r="V677" s="85"/>
      <c r="W677" s="85"/>
      <c r="X677" s="77"/>
      <c r="Y677" s="85"/>
      <c r="Z677" s="85"/>
      <c r="AA677" s="77"/>
      <c r="AB677" s="85"/>
      <c r="AC677" s="85"/>
      <c r="AD677" s="77"/>
      <c r="AE677" s="85"/>
      <c r="AF677" s="85"/>
      <c r="AG677" s="77"/>
      <c r="AH677" s="85"/>
      <c r="AI677" s="85"/>
      <c r="AJ677" s="77"/>
      <c r="AK677" s="85"/>
      <c r="AL677" s="85"/>
      <c r="AM677" s="77"/>
      <c r="AN677" s="85"/>
      <c r="AO677" s="85"/>
      <c r="AP677" s="35"/>
      <c r="AQ677" s="35"/>
      <c r="AR677" s="35"/>
      <c r="AS677" s="35"/>
      <c r="AT677" s="35"/>
      <c r="AU677" s="35"/>
      <c r="AV677" s="35"/>
      <c r="AW677" s="35"/>
      <c r="AX677" s="35"/>
      <c r="AY677" s="35"/>
      <c r="AZ677" s="35"/>
      <c r="BA677" s="35"/>
      <c r="BB677" s="35"/>
      <c r="BC677" s="35"/>
      <c r="BD677" s="35"/>
      <c r="BE677" s="35"/>
      <c r="BF677" s="35"/>
      <c r="BG677" s="35"/>
      <c r="BH677" s="35"/>
      <c r="BI677" s="35"/>
    </row>
    <row r="678" spans="1:61" ht="15.75" customHeight="1">
      <c r="A678" s="30"/>
      <c r="B678" s="77"/>
      <c r="C678" s="77"/>
      <c r="D678" s="85"/>
      <c r="E678" s="85"/>
      <c r="F678" s="77"/>
      <c r="G678" s="85"/>
      <c r="H678" s="85"/>
      <c r="I678" s="77"/>
      <c r="J678" s="85"/>
      <c r="K678" s="85"/>
      <c r="L678" s="77"/>
      <c r="M678" s="85"/>
      <c r="N678" s="85"/>
      <c r="O678" s="77"/>
      <c r="P678" s="85"/>
      <c r="Q678" s="85"/>
      <c r="R678" s="77"/>
      <c r="S678" s="85"/>
      <c r="T678" s="85"/>
      <c r="U678" s="77"/>
      <c r="V678" s="85"/>
      <c r="W678" s="85"/>
      <c r="X678" s="77"/>
      <c r="Y678" s="85"/>
      <c r="Z678" s="85"/>
      <c r="AA678" s="77"/>
      <c r="AB678" s="85"/>
      <c r="AC678" s="85"/>
      <c r="AD678" s="77"/>
      <c r="AE678" s="85"/>
      <c r="AF678" s="85"/>
      <c r="AG678" s="77"/>
      <c r="AH678" s="85"/>
      <c r="AI678" s="85"/>
      <c r="AJ678" s="77"/>
      <c r="AK678" s="85"/>
      <c r="AL678" s="85"/>
      <c r="AM678" s="77"/>
      <c r="AN678" s="85"/>
      <c r="AO678" s="85"/>
      <c r="AP678" s="35"/>
      <c r="AQ678" s="35"/>
      <c r="AR678" s="35"/>
      <c r="AS678" s="35"/>
      <c r="AT678" s="35"/>
      <c r="AU678" s="35"/>
      <c r="AV678" s="35"/>
      <c r="AW678" s="35"/>
      <c r="AX678" s="35"/>
      <c r="AY678" s="35"/>
      <c r="AZ678" s="35"/>
      <c r="BA678" s="35"/>
      <c r="BB678" s="35"/>
      <c r="BC678" s="35"/>
      <c r="BD678" s="35"/>
      <c r="BE678" s="35"/>
      <c r="BF678" s="35"/>
      <c r="BG678" s="35"/>
      <c r="BH678" s="35"/>
      <c r="BI678" s="35"/>
    </row>
    <row r="679" spans="1:61" ht="15.75" customHeight="1">
      <c r="A679" s="30"/>
      <c r="B679" s="77"/>
      <c r="C679" s="77"/>
      <c r="D679" s="85"/>
      <c r="E679" s="85"/>
      <c r="F679" s="77"/>
      <c r="G679" s="85"/>
      <c r="H679" s="85"/>
      <c r="I679" s="77"/>
      <c r="J679" s="85"/>
      <c r="K679" s="85"/>
      <c r="L679" s="77"/>
      <c r="M679" s="85"/>
      <c r="N679" s="85"/>
      <c r="O679" s="77"/>
      <c r="P679" s="85"/>
      <c r="Q679" s="85"/>
      <c r="R679" s="77"/>
      <c r="S679" s="85"/>
      <c r="T679" s="85"/>
      <c r="U679" s="77"/>
      <c r="V679" s="85"/>
      <c r="W679" s="85"/>
      <c r="X679" s="77"/>
      <c r="Y679" s="85"/>
      <c r="Z679" s="85"/>
      <c r="AA679" s="77"/>
      <c r="AB679" s="85"/>
      <c r="AC679" s="85"/>
      <c r="AD679" s="77"/>
      <c r="AE679" s="85"/>
      <c r="AF679" s="85"/>
      <c r="AG679" s="77"/>
      <c r="AH679" s="85"/>
      <c r="AI679" s="85"/>
      <c r="AJ679" s="77"/>
      <c r="AK679" s="85"/>
      <c r="AL679" s="85"/>
      <c r="AM679" s="77"/>
      <c r="AN679" s="85"/>
      <c r="AO679" s="85"/>
      <c r="AP679" s="35"/>
      <c r="AQ679" s="35"/>
      <c r="AR679" s="35"/>
      <c r="AS679" s="35"/>
      <c r="AT679" s="35"/>
      <c r="AU679" s="35"/>
      <c r="AV679" s="35"/>
      <c r="AW679" s="35"/>
      <c r="AX679" s="35"/>
      <c r="AY679" s="35"/>
      <c r="AZ679" s="35"/>
      <c r="BA679" s="35"/>
      <c r="BB679" s="35"/>
      <c r="BC679" s="35"/>
      <c r="BD679" s="35"/>
      <c r="BE679" s="35"/>
      <c r="BF679" s="35"/>
      <c r="BG679" s="35"/>
      <c r="BH679" s="35"/>
      <c r="BI679" s="35"/>
    </row>
    <row r="680" spans="1:61" ht="15.75" customHeight="1">
      <c r="A680" s="30"/>
      <c r="B680" s="77"/>
      <c r="C680" s="77"/>
      <c r="D680" s="85"/>
      <c r="E680" s="85"/>
      <c r="F680" s="77"/>
      <c r="G680" s="85"/>
      <c r="H680" s="85"/>
      <c r="I680" s="77"/>
      <c r="J680" s="85"/>
      <c r="K680" s="85"/>
      <c r="L680" s="77"/>
      <c r="M680" s="85"/>
      <c r="N680" s="85"/>
      <c r="O680" s="77"/>
      <c r="P680" s="85"/>
      <c r="Q680" s="85"/>
      <c r="R680" s="77"/>
      <c r="S680" s="85"/>
      <c r="T680" s="85"/>
      <c r="U680" s="77"/>
      <c r="V680" s="85"/>
      <c r="W680" s="85"/>
      <c r="X680" s="77"/>
      <c r="Y680" s="85"/>
      <c r="Z680" s="85"/>
      <c r="AA680" s="77"/>
      <c r="AB680" s="85"/>
      <c r="AC680" s="85"/>
      <c r="AD680" s="77"/>
      <c r="AE680" s="85"/>
      <c r="AF680" s="85"/>
      <c r="AG680" s="77"/>
      <c r="AH680" s="85"/>
      <c r="AI680" s="85"/>
      <c r="AJ680" s="77"/>
      <c r="AK680" s="85"/>
      <c r="AL680" s="85"/>
      <c r="AM680" s="77"/>
      <c r="AN680" s="85"/>
      <c r="AO680" s="85"/>
      <c r="AP680" s="35"/>
      <c r="AQ680" s="35"/>
      <c r="AR680" s="35"/>
      <c r="AS680" s="35"/>
      <c r="AT680" s="35"/>
      <c r="AU680" s="35"/>
      <c r="AV680" s="35"/>
      <c r="AW680" s="35"/>
      <c r="AX680" s="35"/>
      <c r="AY680" s="35"/>
      <c r="AZ680" s="35"/>
      <c r="BA680" s="35"/>
      <c r="BB680" s="35"/>
      <c r="BC680" s="35"/>
      <c r="BD680" s="35"/>
      <c r="BE680" s="35"/>
      <c r="BF680" s="35"/>
      <c r="BG680" s="35"/>
      <c r="BH680" s="35"/>
      <c r="BI680" s="35"/>
    </row>
    <row r="681" spans="1:61" ht="15.75" customHeight="1">
      <c r="A681" s="30"/>
      <c r="B681" s="77"/>
      <c r="C681" s="77"/>
      <c r="D681" s="85"/>
      <c r="E681" s="85"/>
      <c r="F681" s="77"/>
      <c r="G681" s="85"/>
      <c r="H681" s="85"/>
      <c r="I681" s="77"/>
      <c r="J681" s="85"/>
      <c r="K681" s="85"/>
      <c r="L681" s="77"/>
      <c r="M681" s="85"/>
      <c r="N681" s="85"/>
      <c r="O681" s="77"/>
      <c r="P681" s="85"/>
      <c r="Q681" s="85"/>
      <c r="R681" s="77"/>
      <c r="S681" s="85"/>
      <c r="T681" s="85"/>
      <c r="U681" s="77"/>
      <c r="V681" s="85"/>
      <c r="W681" s="85"/>
      <c r="X681" s="77"/>
      <c r="Y681" s="85"/>
      <c r="Z681" s="85"/>
      <c r="AA681" s="77"/>
      <c r="AB681" s="85"/>
      <c r="AC681" s="85"/>
      <c r="AD681" s="77"/>
      <c r="AE681" s="85"/>
      <c r="AF681" s="85"/>
      <c r="AG681" s="77"/>
      <c r="AH681" s="85"/>
      <c r="AI681" s="85"/>
      <c r="AJ681" s="77"/>
      <c r="AK681" s="85"/>
      <c r="AL681" s="85"/>
      <c r="AM681" s="77"/>
      <c r="AN681" s="85"/>
      <c r="AO681" s="85"/>
      <c r="AP681" s="35"/>
      <c r="AQ681" s="35"/>
      <c r="AR681" s="35"/>
      <c r="AS681" s="35"/>
      <c r="AT681" s="35"/>
      <c r="AU681" s="35"/>
      <c r="AV681" s="35"/>
      <c r="AW681" s="35"/>
      <c r="AX681" s="35"/>
      <c r="AY681" s="35"/>
      <c r="AZ681" s="35"/>
      <c r="BA681" s="35"/>
      <c r="BB681" s="35"/>
      <c r="BC681" s="35"/>
      <c r="BD681" s="35"/>
      <c r="BE681" s="35"/>
      <c r="BF681" s="35"/>
      <c r="BG681" s="35"/>
      <c r="BH681" s="35"/>
      <c r="BI681" s="35"/>
    </row>
    <row r="682" spans="1:61" ht="15.75" customHeight="1">
      <c r="A682" s="30"/>
      <c r="B682" s="77"/>
      <c r="C682" s="77"/>
      <c r="D682" s="85"/>
      <c r="E682" s="85"/>
      <c r="F682" s="77"/>
      <c r="G682" s="85"/>
      <c r="H682" s="85"/>
      <c r="I682" s="77"/>
      <c r="J682" s="85"/>
      <c r="K682" s="85"/>
      <c r="L682" s="77"/>
      <c r="M682" s="85"/>
      <c r="N682" s="85"/>
      <c r="O682" s="77"/>
      <c r="P682" s="85"/>
      <c r="Q682" s="85"/>
      <c r="R682" s="77"/>
      <c r="S682" s="85"/>
      <c r="T682" s="85"/>
      <c r="U682" s="77"/>
      <c r="V682" s="85"/>
      <c r="W682" s="85"/>
      <c r="X682" s="77"/>
      <c r="Y682" s="85"/>
      <c r="Z682" s="85"/>
      <c r="AA682" s="77"/>
      <c r="AB682" s="85"/>
      <c r="AC682" s="85"/>
      <c r="AD682" s="77"/>
      <c r="AE682" s="85"/>
      <c r="AF682" s="85"/>
      <c r="AG682" s="77"/>
      <c r="AH682" s="85"/>
      <c r="AI682" s="85"/>
      <c r="AJ682" s="77"/>
      <c r="AK682" s="85"/>
      <c r="AL682" s="85"/>
      <c r="AM682" s="77"/>
      <c r="AN682" s="85"/>
      <c r="AO682" s="85"/>
      <c r="AP682" s="35"/>
      <c r="AQ682" s="35"/>
      <c r="AR682" s="35"/>
      <c r="AS682" s="35"/>
      <c r="AT682" s="35"/>
      <c r="AU682" s="35"/>
      <c r="AV682" s="35"/>
      <c r="AW682" s="35"/>
      <c r="AX682" s="35"/>
      <c r="AY682" s="35"/>
      <c r="AZ682" s="35"/>
      <c r="BA682" s="35"/>
      <c r="BB682" s="35"/>
      <c r="BC682" s="35"/>
      <c r="BD682" s="35"/>
      <c r="BE682" s="35"/>
      <c r="BF682" s="35"/>
      <c r="BG682" s="35"/>
      <c r="BH682" s="35"/>
      <c r="BI682" s="35"/>
    </row>
    <row r="683" spans="1:61" ht="15.75" customHeight="1">
      <c r="A683" s="30"/>
      <c r="B683" s="77"/>
      <c r="C683" s="77"/>
      <c r="D683" s="85"/>
      <c r="E683" s="85"/>
      <c r="F683" s="77"/>
      <c r="G683" s="85"/>
      <c r="H683" s="85"/>
      <c r="I683" s="77"/>
      <c r="J683" s="85"/>
      <c r="K683" s="85"/>
      <c r="L683" s="77"/>
      <c r="M683" s="85"/>
      <c r="N683" s="85"/>
      <c r="O683" s="77"/>
      <c r="P683" s="85"/>
      <c r="Q683" s="85"/>
      <c r="R683" s="77"/>
      <c r="S683" s="85"/>
      <c r="T683" s="85"/>
      <c r="U683" s="77"/>
      <c r="V683" s="85"/>
      <c r="W683" s="85"/>
      <c r="X683" s="77"/>
      <c r="Y683" s="85"/>
      <c r="Z683" s="85"/>
      <c r="AA683" s="77"/>
      <c r="AB683" s="85"/>
      <c r="AC683" s="85"/>
      <c r="AD683" s="77"/>
      <c r="AE683" s="85"/>
      <c r="AF683" s="85"/>
      <c r="AG683" s="77"/>
      <c r="AH683" s="85"/>
      <c r="AI683" s="85"/>
      <c r="AJ683" s="77"/>
      <c r="AK683" s="85"/>
      <c r="AL683" s="85"/>
      <c r="AM683" s="77"/>
      <c r="AN683" s="85"/>
      <c r="AO683" s="85"/>
      <c r="AP683" s="35"/>
      <c r="AQ683" s="35"/>
      <c r="AR683" s="35"/>
      <c r="AS683" s="35"/>
      <c r="AT683" s="35"/>
      <c r="AU683" s="35"/>
      <c r="AV683" s="35"/>
      <c r="AW683" s="35"/>
      <c r="AX683" s="35"/>
      <c r="AY683" s="35"/>
      <c r="AZ683" s="35"/>
      <c r="BA683" s="35"/>
      <c r="BB683" s="35"/>
      <c r="BC683" s="35"/>
      <c r="BD683" s="35"/>
      <c r="BE683" s="35"/>
      <c r="BF683" s="35"/>
      <c r="BG683" s="35"/>
      <c r="BH683" s="35"/>
      <c r="BI683" s="35"/>
    </row>
    <row r="684" spans="1:61" ht="15.75" customHeight="1">
      <c r="A684" s="30"/>
      <c r="B684" s="77"/>
      <c r="C684" s="77"/>
      <c r="D684" s="85"/>
      <c r="E684" s="85"/>
      <c r="F684" s="77"/>
      <c r="G684" s="85"/>
      <c r="H684" s="85"/>
      <c r="I684" s="77"/>
      <c r="J684" s="85"/>
      <c r="K684" s="85"/>
      <c r="L684" s="77"/>
      <c r="M684" s="85"/>
      <c r="N684" s="85"/>
      <c r="O684" s="77"/>
      <c r="P684" s="85"/>
      <c r="Q684" s="85"/>
      <c r="R684" s="77"/>
      <c r="S684" s="85"/>
      <c r="T684" s="85"/>
      <c r="U684" s="77"/>
      <c r="V684" s="85"/>
      <c r="W684" s="85"/>
      <c r="X684" s="77"/>
      <c r="Y684" s="85"/>
      <c r="Z684" s="85"/>
      <c r="AA684" s="77"/>
      <c r="AB684" s="85"/>
      <c r="AC684" s="85"/>
      <c r="AD684" s="77"/>
      <c r="AE684" s="85"/>
      <c r="AF684" s="85"/>
      <c r="AG684" s="77"/>
      <c r="AH684" s="85"/>
      <c r="AI684" s="85"/>
      <c r="AJ684" s="77"/>
      <c r="AK684" s="85"/>
      <c r="AL684" s="85"/>
      <c r="AM684" s="77"/>
      <c r="AN684" s="85"/>
      <c r="AO684" s="85"/>
      <c r="AP684" s="35"/>
      <c r="AQ684" s="35"/>
      <c r="AR684" s="35"/>
      <c r="AS684" s="35"/>
      <c r="AT684" s="35"/>
      <c r="AU684" s="35"/>
      <c r="AV684" s="35"/>
      <c r="AW684" s="35"/>
      <c r="AX684" s="35"/>
      <c r="AY684" s="35"/>
      <c r="AZ684" s="35"/>
      <c r="BA684" s="35"/>
      <c r="BB684" s="35"/>
      <c r="BC684" s="35"/>
      <c r="BD684" s="35"/>
      <c r="BE684" s="35"/>
      <c r="BF684" s="35"/>
      <c r="BG684" s="35"/>
      <c r="BH684" s="35"/>
      <c r="BI684" s="35"/>
    </row>
    <row r="685" spans="1:61" ht="15.75" customHeight="1">
      <c r="A685" s="30"/>
      <c r="B685" s="77"/>
      <c r="C685" s="77"/>
      <c r="D685" s="85"/>
      <c r="E685" s="85"/>
      <c r="F685" s="77"/>
      <c r="G685" s="85"/>
      <c r="H685" s="85"/>
      <c r="I685" s="77"/>
      <c r="J685" s="85"/>
      <c r="K685" s="85"/>
      <c r="L685" s="77"/>
      <c r="M685" s="85"/>
      <c r="N685" s="85"/>
      <c r="O685" s="77"/>
      <c r="P685" s="85"/>
      <c r="Q685" s="85"/>
      <c r="R685" s="77"/>
      <c r="S685" s="85"/>
      <c r="T685" s="85"/>
      <c r="U685" s="77"/>
      <c r="V685" s="85"/>
      <c r="W685" s="85"/>
      <c r="X685" s="77"/>
      <c r="Y685" s="85"/>
      <c r="Z685" s="85"/>
      <c r="AA685" s="77"/>
      <c r="AB685" s="85"/>
      <c r="AC685" s="85"/>
      <c r="AD685" s="77"/>
      <c r="AE685" s="85"/>
      <c r="AF685" s="85"/>
      <c r="AG685" s="77"/>
      <c r="AH685" s="85"/>
      <c r="AI685" s="85"/>
      <c r="AJ685" s="77"/>
      <c r="AK685" s="85"/>
      <c r="AL685" s="85"/>
      <c r="AM685" s="77"/>
      <c r="AN685" s="85"/>
      <c r="AO685" s="85"/>
      <c r="AP685" s="35"/>
      <c r="AQ685" s="35"/>
      <c r="AR685" s="35"/>
      <c r="AS685" s="35"/>
      <c r="AT685" s="35"/>
      <c r="AU685" s="35"/>
      <c r="AV685" s="35"/>
      <c r="AW685" s="35"/>
      <c r="AX685" s="35"/>
      <c r="AY685" s="35"/>
      <c r="AZ685" s="35"/>
      <c r="BA685" s="35"/>
      <c r="BB685" s="35"/>
      <c r="BC685" s="35"/>
      <c r="BD685" s="35"/>
      <c r="BE685" s="35"/>
      <c r="BF685" s="35"/>
      <c r="BG685" s="35"/>
      <c r="BH685" s="35"/>
      <c r="BI685" s="35"/>
    </row>
    <row r="686" spans="1:61" ht="15.75" customHeight="1">
      <c r="A686" s="30"/>
      <c r="B686" s="77"/>
      <c r="C686" s="77"/>
      <c r="D686" s="85"/>
      <c r="E686" s="85"/>
      <c r="F686" s="77"/>
      <c r="G686" s="85"/>
      <c r="H686" s="85"/>
      <c r="I686" s="77"/>
      <c r="J686" s="85"/>
      <c r="K686" s="85"/>
      <c r="L686" s="77"/>
      <c r="M686" s="85"/>
      <c r="N686" s="85"/>
      <c r="O686" s="77"/>
      <c r="P686" s="85"/>
      <c r="Q686" s="85"/>
      <c r="R686" s="77"/>
      <c r="S686" s="85"/>
      <c r="T686" s="85"/>
      <c r="U686" s="77"/>
      <c r="V686" s="85"/>
      <c r="W686" s="85"/>
      <c r="X686" s="77"/>
      <c r="Y686" s="85"/>
      <c r="Z686" s="85"/>
      <c r="AA686" s="77"/>
      <c r="AB686" s="85"/>
      <c r="AC686" s="85"/>
      <c r="AD686" s="77"/>
      <c r="AE686" s="85"/>
      <c r="AF686" s="85"/>
      <c r="AG686" s="77"/>
      <c r="AH686" s="85"/>
      <c r="AI686" s="85"/>
      <c r="AJ686" s="77"/>
      <c r="AK686" s="85"/>
      <c r="AL686" s="85"/>
      <c r="AM686" s="77"/>
      <c r="AN686" s="85"/>
      <c r="AO686" s="85"/>
      <c r="AP686" s="35"/>
      <c r="AQ686" s="35"/>
      <c r="AR686" s="35"/>
      <c r="AS686" s="35"/>
      <c r="AT686" s="35"/>
      <c r="AU686" s="35"/>
      <c r="AV686" s="35"/>
      <c r="AW686" s="35"/>
      <c r="AX686" s="35"/>
      <c r="AY686" s="35"/>
      <c r="AZ686" s="35"/>
      <c r="BA686" s="35"/>
      <c r="BB686" s="35"/>
      <c r="BC686" s="35"/>
      <c r="BD686" s="35"/>
      <c r="BE686" s="35"/>
      <c r="BF686" s="35"/>
      <c r="BG686" s="35"/>
      <c r="BH686" s="35"/>
      <c r="BI686" s="35"/>
    </row>
    <row r="687" spans="1:61" ht="15.75" customHeight="1">
      <c r="A687" s="30"/>
      <c r="B687" s="77"/>
      <c r="C687" s="77"/>
      <c r="D687" s="85"/>
      <c r="E687" s="85"/>
      <c r="F687" s="77"/>
      <c r="G687" s="85"/>
      <c r="H687" s="85"/>
      <c r="I687" s="77"/>
      <c r="J687" s="85"/>
      <c r="K687" s="85"/>
      <c r="L687" s="77"/>
      <c r="M687" s="85"/>
      <c r="N687" s="85"/>
      <c r="O687" s="77"/>
      <c r="P687" s="85"/>
      <c r="Q687" s="85"/>
      <c r="R687" s="77"/>
      <c r="S687" s="85"/>
      <c r="T687" s="85"/>
      <c r="U687" s="77"/>
      <c r="V687" s="85"/>
      <c r="W687" s="85"/>
      <c r="X687" s="77"/>
      <c r="Y687" s="85"/>
      <c r="Z687" s="85"/>
      <c r="AA687" s="77"/>
      <c r="AB687" s="85"/>
      <c r="AC687" s="85"/>
      <c r="AD687" s="77"/>
      <c r="AE687" s="85"/>
      <c r="AF687" s="85"/>
      <c r="AG687" s="77"/>
      <c r="AH687" s="85"/>
      <c r="AI687" s="85"/>
      <c r="AJ687" s="77"/>
      <c r="AK687" s="85"/>
      <c r="AL687" s="85"/>
      <c r="AM687" s="77"/>
      <c r="AN687" s="85"/>
      <c r="AO687" s="85"/>
      <c r="AP687" s="35"/>
      <c r="AQ687" s="35"/>
      <c r="AR687" s="35"/>
      <c r="AS687" s="35"/>
      <c r="AT687" s="35"/>
      <c r="AU687" s="35"/>
      <c r="AV687" s="35"/>
      <c r="AW687" s="35"/>
      <c r="AX687" s="35"/>
      <c r="AY687" s="35"/>
      <c r="AZ687" s="35"/>
      <c r="BA687" s="35"/>
      <c r="BB687" s="35"/>
      <c r="BC687" s="35"/>
      <c r="BD687" s="35"/>
      <c r="BE687" s="35"/>
      <c r="BF687" s="35"/>
      <c r="BG687" s="35"/>
      <c r="BH687" s="35"/>
      <c r="BI687" s="35"/>
    </row>
    <row r="688" spans="1:61" ht="15.75" customHeight="1">
      <c r="A688" s="30"/>
      <c r="B688" s="77"/>
      <c r="C688" s="77"/>
      <c r="D688" s="85"/>
      <c r="E688" s="85"/>
      <c r="F688" s="77"/>
      <c r="G688" s="85"/>
      <c r="H688" s="85"/>
      <c r="I688" s="77"/>
      <c r="J688" s="85"/>
      <c r="K688" s="85"/>
      <c r="L688" s="77"/>
      <c r="M688" s="85"/>
      <c r="N688" s="85"/>
      <c r="O688" s="77"/>
      <c r="P688" s="85"/>
      <c r="Q688" s="85"/>
      <c r="R688" s="77"/>
      <c r="S688" s="85"/>
      <c r="T688" s="85"/>
      <c r="U688" s="77"/>
      <c r="V688" s="85"/>
      <c r="W688" s="85"/>
      <c r="X688" s="77"/>
      <c r="Y688" s="85"/>
      <c r="Z688" s="85"/>
      <c r="AA688" s="77"/>
      <c r="AB688" s="85"/>
      <c r="AC688" s="85"/>
      <c r="AD688" s="77"/>
      <c r="AE688" s="85"/>
      <c r="AF688" s="85"/>
      <c r="AG688" s="77"/>
      <c r="AH688" s="85"/>
      <c r="AI688" s="85"/>
      <c r="AJ688" s="77"/>
      <c r="AK688" s="85"/>
      <c r="AL688" s="85"/>
      <c r="AM688" s="77"/>
      <c r="AN688" s="85"/>
      <c r="AO688" s="85"/>
      <c r="AP688" s="35"/>
      <c r="AQ688" s="35"/>
      <c r="AR688" s="35"/>
      <c r="AS688" s="35"/>
      <c r="AT688" s="35"/>
      <c r="AU688" s="35"/>
      <c r="AV688" s="35"/>
      <c r="AW688" s="35"/>
      <c r="AX688" s="35"/>
      <c r="AY688" s="35"/>
      <c r="AZ688" s="35"/>
      <c r="BA688" s="35"/>
      <c r="BB688" s="35"/>
      <c r="BC688" s="35"/>
      <c r="BD688" s="35"/>
      <c r="BE688" s="35"/>
      <c r="BF688" s="35"/>
      <c r="BG688" s="35"/>
      <c r="BH688" s="35"/>
      <c r="BI688" s="35"/>
    </row>
    <row r="689" spans="1:61" ht="15.75" customHeight="1">
      <c r="A689" s="30"/>
      <c r="B689" s="77"/>
      <c r="C689" s="77"/>
      <c r="D689" s="85"/>
      <c r="E689" s="85"/>
      <c r="F689" s="77"/>
      <c r="G689" s="85"/>
      <c r="H689" s="85"/>
      <c r="I689" s="77"/>
      <c r="J689" s="85"/>
      <c r="K689" s="85"/>
      <c r="L689" s="77"/>
      <c r="M689" s="85"/>
      <c r="N689" s="85"/>
      <c r="O689" s="77"/>
      <c r="P689" s="85"/>
      <c r="Q689" s="85"/>
      <c r="R689" s="77"/>
      <c r="S689" s="85"/>
      <c r="T689" s="85"/>
      <c r="U689" s="77"/>
      <c r="V689" s="85"/>
      <c r="W689" s="85"/>
      <c r="X689" s="77"/>
      <c r="Y689" s="85"/>
      <c r="Z689" s="85"/>
      <c r="AA689" s="77"/>
      <c r="AB689" s="85"/>
      <c r="AC689" s="85"/>
      <c r="AD689" s="77"/>
      <c r="AE689" s="85"/>
      <c r="AF689" s="85"/>
      <c r="AG689" s="77"/>
      <c r="AH689" s="85"/>
      <c r="AI689" s="85"/>
      <c r="AJ689" s="77"/>
      <c r="AK689" s="85"/>
      <c r="AL689" s="85"/>
      <c r="AM689" s="77"/>
      <c r="AN689" s="85"/>
      <c r="AO689" s="85"/>
      <c r="AP689" s="35"/>
      <c r="AQ689" s="35"/>
      <c r="AR689" s="35"/>
      <c r="AS689" s="35"/>
      <c r="AT689" s="35"/>
      <c r="AU689" s="35"/>
      <c r="AV689" s="35"/>
      <c r="AW689" s="35"/>
      <c r="AX689" s="35"/>
      <c r="AY689" s="35"/>
      <c r="AZ689" s="35"/>
      <c r="BA689" s="35"/>
      <c r="BB689" s="35"/>
      <c r="BC689" s="35"/>
      <c r="BD689" s="35"/>
      <c r="BE689" s="35"/>
      <c r="BF689" s="35"/>
      <c r="BG689" s="35"/>
      <c r="BH689" s="35"/>
      <c r="BI689" s="35"/>
    </row>
    <row r="690" spans="1:61" ht="15.75" customHeight="1">
      <c r="A690" s="30"/>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c r="AA690" s="77"/>
      <c r="AB690" s="77"/>
      <c r="AC690" s="77"/>
      <c r="AD690" s="77"/>
      <c r="AE690" s="77"/>
      <c r="AF690" s="77"/>
      <c r="AG690" s="77"/>
      <c r="AH690" s="77"/>
      <c r="AI690" s="77"/>
      <c r="AJ690" s="77"/>
      <c r="AK690" s="77"/>
      <c r="AL690" s="77"/>
      <c r="AM690" s="77"/>
      <c r="AN690" s="77"/>
      <c r="AO690" s="77"/>
      <c r="AP690" s="35"/>
      <c r="AQ690" s="35"/>
      <c r="AR690" s="35"/>
      <c r="AS690" s="35"/>
      <c r="AT690" s="35"/>
      <c r="AU690" s="35"/>
      <c r="AV690" s="35"/>
      <c r="AW690" s="35"/>
      <c r="AX690" s="35"/>
      <c r="AY690" s="35"/>
      <c r="AZ690" s="35"/>
      <c r="BA690" s="35"/>
      <c r="BB690" s="35"/>
      <c r="BC690" s="35"/>
      <c r="BD690" s="35"/>
      <c r="BE690" s="35"/>
      <c r="BF690" s="35"/>
      <c r="BG690" s="35"/>
      <c r="BH690" s="35"/>
      <c r="BI690" s="35"/>
    </row>
    <row r="691" spans="1:61" ht="15.75" customHeight="1">
      <c r="A691" s="30"/>
      <c r="B691" s="77"/>
      <c r="C691" s="77"/>
      <c r="D691" s="87"/>
      <c r="E691" s="87"/>
      <c r="F691" s="77"/>
      <c r="G691" s="87"/>
      <c r="H691" s="87"/>
      <c r="I691" s="77"/>
      <c r="J691" s="87"/>
      <c r="K691" s="87"/>
      <c r="L691" s="77"/>
      <c r="M691" s="87"/>
      <c r="N691" s="87"/>
      <c r="O691" s="77"/>
      <c r="P691" s="87"/>
      <c r="Q691" s="87"/>
      <c r="R691" s="77"/>
      <c r="S691" s="87"/>
      <c r="T691" s="87"/>
      <c r="U691" s="77"/>
      <c r="V691" s="87"/>
      <c r="W691" s="87"/>
      <c r="X691" s="77"/>
      <c r="Y691" s="87"/>
      <c r="Z691" s="87"/>
      <c r="AA691" s="77"/>
      <c r="AB691" s="87"/>
      <c r="AC691" s="87"/>
      <c r="AD691" s="77"/>
      <c r="AE691" s="87"/>
      <c r="AF691" s="87"/>
      <c r="AG691" s="77"/>
      <c r="AH691" s="87"/>
      <c r="AI691" s="87"/>
      <c r="AJ691" s="77"/>
      <c r="AK691" s="87"/>
      <c r="AL691" s="87"/>
      <c r="AM691" s="77"/>
      <c r="AN691" s="87"/>
      <c r="AO691" s="87"/>
      <c r="AP691" s="35"/>
      <c r="AQ691" s="35"/>
      <c r="AR691" s="35"/>
      <c r="AS691" s="35"/>
      <c r="AT691" s="35"/>
      <c r="AU691" s="35"/>
      <c r="AV691" s="35"/>
      <c r="AW691" s="35"/>
      <c r="AX691" s="35"/>
      <c r="AY691" s="35"/>
      <c r="AZ691" s="35"/>
      <c r="BA691" s="35"/>
      <c r="BB691" s="35"/>
      <c r="BC691" s="35"/>
      <c r="BD691" s="35"/>
      <c r="BE691" s="35"/>
      <c r="BF691" s="35"/>
      <c r="BG691" s="35"/>
      <c r="BH691" s="35"/>
      <c r="BI691" s="35"/>
    </row>
    <row r="692" spans="1:61" ht="15.75" customHeight="1">
      <c r="A692" s="30"/>
      <c r="B692" s="77"/>
      <c r="C692" s="77"/>
      <c r="D692" s="85"/>
      <c r="E692" s="85"/>
      <c r="F692" s="77"/>
      <c r="G692" s="85"/>
      <c r="H692" s="85"/>
      <c r="I692" s="77"/>
      <c r="J692" s="85"/>
      <c r="K692" s="85"/>
      <c r="L692" s="77"/>
      <c r="M692" s="85"/>
      <c r="N692" s="85"/>
      <c r="O692" s="77"/>
      <c r="P692" s="85"/>
      <c r="Q692" s="85"/>
      <c r="R692" s="77"/>
      <c r="S692" s="85"/>
      <c r="T692" s="85"/>
      <c r="U692" s="77"/>
      <c r="V692" s="85"/>
      <c r="W692" s="85"/>
      <c r="X692" s="77"/>
      <c r="Y692" s="85"/>
      <c r="Z692" s="85"/>
      <c r="AA692" s="77"/>
      <c r="AB692" s="85"/>
      <c r="AC692" s="85"/>
      <c r="AD692" s="77"/>
      <c r="AE692" s="85"/>
      <c r="AF692" s="85"/>
      <c r="AG692" s="77"/>
      <c r="AH692" s="85"/>
      <c r="AI692" s="85"/>
      <c r="AJ692" s="77"/>
      <c r="AK692" s="85"/>
      <c r="AL692" s="85"/>
      <c r="AM692" s="77"/>
      <c r="AN692" s="85"/>
      <c r="AO692" s="85"/>
      <c r="AP692" s="35"/>
      <c r="AQ692" s="35"/>
      <c r="AR692" s="35"/>
      <c r="AS692" s="35"/>
      <c r="AT692" s="35"/>
      <c r="AU692" s="35"/>
      <c r="AV692" s="35"/>
      <c r="AW692" s="35"/>
      <c r="AX692" s="35"/>
      <c r="AY692" s="35"/>
      <c r="AZ692" s="35"/>
      <c r="BA692" s="35"/>
      <c r="BB692" s="35"/>
      <c r="BC692" s="35"/>
      <c r="BD692" s="35"/>
      <c r="BE692" s="35"/>
      <c r="BF692" s="35"/>
      <c r="BG692" s="35"/>
      <c r="BH692" s="35"/>
      <c r="BI692" s="35"/>
    </row>
    <row r="693" spans="1:61" ht="15.75" customHeight="1">
      <c r="A693" s="30"/>
      <c r="B693" s="77"/>
      <c r="C693" s="77"/>
      <c r="D693" s="85"/>
      <c r="E693" s="85"/>
      <c r="F693" s="77"/>
      <c r="G693" s="85"/>
      <c r="H693" s="85"/>
      <c r="I693" s="77"/>
      <c r="J693" s="85"/>
      <c r="K693" s="85"/>
      <c r="L693" s="77"/>
      <c r="M693" s="85"/>
      <c r="N693" s="85"/>
      <c r="O693" s="77"/>
      <c r="P693" s="85"/>
      <c r="Q693" s="85"/>
      <c r="R693" s="77"/>
      <c r="S693" s="85"/>
      <c r="T693" s="85"/>
      <c r="U693" s="77"/>
      <c r="V693" s="85"/>
      <c r="W693" s="85"/>
      <c r="X693" s="77"/>
      <c r="Y693" s="85"/>
      <c r="Z693" s="85"/>
      <c r="AA693" s="77"/>
      <c r="AB693" s="85"/>
      <c r="AC693" s="85"/>
      <c r="AD693" s="77"/>
      <c r="AE693" s="85"/>
      <c r="AF693" s="85"/>
      <c r="AG693" s="77"/>
      <c r="AH693" s="85"/>
      <c r="AI693" s="85"/>
      <c r="AJ693" s="77"/>
      <c r="AK693" s="85"/>
      <c r="AL693" s="85"/>
      <c r="AM693" s="77"/>
      <c r="AN693" s="85"/>
      <c r="AO693" s="85"/>
      <c r="AP693" s="35"/>
      <c r="AQ693" s="35"/>
      <c r="AR693" s="35"/>
      <c r="AS693" s="35"/>
      <c r="AT693" s="35"/>
      <c r="AU693" s="35"/>
      <c r="AV693" s="35"/>
      <c r="AW693" s="35"/>
      <c r="AX693" s="35"/>
      <c r="AY693" s="35"/>
      <c r="AZ693" s="35"/>
      <c r="BA693" s="35"/>
      <c r="BB693" s="35"/>
      <c r="BC693" s="35"/>
      <c r="BD693" s="35"/>
      <c r="BE693" s="35"/>
      <c r="BF693" s="35"/>
      <c r="BG693" s="35"/>
      <c r="BH693" s="35"/>
      <c r="BI693" s="35"/>
    </row>
    <row r="694" spans="1:61" ht="15.75" customHeight="1">
      <c r="A694" s="30"/>
      <c r="B694" s="77"/>
      <c r="C694" s="77"/>
      <c r="D694" s="85"/>
      <c r="E694" s="85"/>
      <c r="F694" s="77"/>
      <c r="G694" s="85"/>
      <c r="H694" s="85"/>
      <c r="I694" s="77"/>
      <c r="J694" s="85"/>
      <c r="K694" s="85"/>
      <c r="L694" s="77"/>
      <c r="M694" s="85"/>
      <c r="N694" s="85"/>
      <c r="O694" s="77"/>
      <c r="P694" s="85"/>
      <c r="Q694" s="85"/>
      <c r="R694" s="77"/>
      <c r="S694" s="85"/>
      <c r="T694" s="85"/>
      <c r="U694" s="77"/>
      <c r="V694" s="85"/>
      <c r="W694" s="85"/>
      <c r="X694" s="77"/>
      <c r="Y694" s="85"/>
      <c r="Z694" s="85"/>
      <c r="AA694" s="77"/>
      <c r="AB694" s="85"/>
      <c r="AC694" s="85"/>
      <c r="AD694" s="77"/>
      <c r="AE694" s="85"/>
      <c r="AF694" s="85"/>
      <c r="AG694" s="77"/>
      <c r="AH694" s="85"/>
      <c r="AI694" s="85"/>
      <c r="AJ694" s="77"/>
      <c r="AK694" s="85"/>
      <c r="AL694" s="85"/>
      <c r="AM694" s="77"/>
      <c r="AN694" s="85"/>
      <c r="AO694" s="85"/>
      <c r="AP694" s="35"/>
      <c r="AQ694" s="35"/>
      <c r="AR694" s="35"/>
      <c r="AS694" s="35"/>
      <c r="AT694" s="35"/>
      <c r="AU694" s="35"/>
      <c r="AV694" s="35"/>
      <c r="AW694" s="35"/>
      <c r="AX694" s="35"/>
      <c r="AY694" s="35"/>
      <c r="AZ694" s="35"/>
      <c r="BA694" s="35"/>
      <c r="BB694" s="35"/>
      <c r="BC694" s="35"/>
      <c r="BD694" s="35"/>
      <c r="BE694" s="35"/>
      <c r="BF694" s="35"/>
      <c r="BG694" s="35"/>
      <c r="BH694" s="35"/>
      <c r="BI694" s="35"/>
    </row>
    <row r="695" spans="1:61" ht="15.75" customHeight="1">
      <c r="A695" s="30"/>
      <c r="B695" s="77"/>
      <c r="C695" s="77"/>
      <c r="D695" s="85"/>
      <c r="E695" s="85"/>
      <c r="F695" s="77"/>
      <c r="G695" s="85"/>
      <c r="H695" s="85"/>
      <c r="I695" s="77"/>
      <c r="J695" s="85"/>
      <c r="K695" s="85"/>
      <c r="L695" s="77"/>
      <c r="M695" s="85"/>
      <c r="N695" s="85"/>
      <c r="O695" s="77"/>
      <c r="P695" s="85"/>
      <c r="Q695" s="85"/>
      <c r="R695" s="77"/>
      <c r="S695" s="85"/>
      <c r="T695" s="85"/>
      <c r="U695" s="77"/>
      <c r="V695" s="85"/>
      <c r="W695" s="85"/>
      <c r="X695" s="77"/>
      <c r="Y695" s="85"/>
      <c r="Z695" s="85"/>
      <c r="AA695" s="77"/>
      <c r="AB695" s="85"/>
      <c r="AC695" s="85"/>
      <c r="AD695" s="77"/>
      <c r="AE695" s="85"/>
      <c r="AF695" s="85"/>
      <c r="AG695" s="77"/>
      <c r="AH695" s="85"/>
      <c r="AI695" s="85"/>
      <c r="AJ695" s="77"/>
      <c r="AK695" s="85"/>
      <c r="AL695" s="85"/>
      <c r="AM695" s="77"/>
      <c r="AN695" s="85"/>
      <c r="AO695" s="85"/>
      <c r="AP695" s="35"/>
      <c r="AQ695" s="35"/>
      <c r="AR695" s="35"/>
      <c r="AS695" s="35"/>
      <c r="AT695" s="35"/>
      <c r="AU695" s="35"/>
      <c r="AV695" s="35"/>
      <c r="AW695" s="35"/>
      <c r="AX695" s="35"/>
      <c r="AY695" s="35"/>
      <c r="AZ695" s="35"/>
      <c r="BA695" s="35"/>
      <c r="BB695" s="35"/>
      <c r="BC695" s="35"/>
      <c r="BD695" s="35"/>
      <c r="BE695" s="35"/>
      <c r="BF695" s="35"/>
      <c r="BG695" s="35"/>
      <c r="BH695" s="35"/>
      <c r="BI695" s="35"/>
    </row>
    <row r="696" spans="1:61" ht="15.75" customHeight="1">
      <c r="A696" s="30"/>
      <c r="B696" s="77"/>
      <c r="C696" s="77"/>
      <c r="D696" s="85"/>
      <c r="E696" s="85"/>
      <c r="F696" s="77"/>
      <c r="G696" s="85"/>
      <c r="H696" s="85"/>
      <c r="I696" s="77"/>
      <c r="J696" s="85"/>
      <c r="K696" s="85"/>
      <c r="L696" s="77"/>
      <c r="M696" s="85"/>
      <c r="N696" s="85"/>
      <c r="O696" s="77"/>
      <c r="P696" s="85"/>
      <c r="Q696" s="85"/>
      <c r="R696" s="77"/>
      <c r="S696" s="85"/>
      <c r="T696" s="85"/>
      <c r="U696" s="77"/>
      <c r="V696" s="85"/>
      <c r="W696" s="85"/>
      <c r="X696" s="77"/>
      <c r="Y696" s="85"/>
      <c r="Z696" s="85"/>
      <c r="AA696" s="77"/>
      <c r="AB696" s="85"/>
      <c r="AC696" s="85"/>
      <c r="AD696" s="77"/>
      <c r="AE696" s="85"/>
      <c r="AF696" s="85"/>
      <c r="AG696" s="77"/>
      <c r="AH696" s="85"/>
      <c r="AI696" s="85"/>
      <c r="AJ696" s="77"/>
      <c r="AK696" s="85"/>
      <c r="AL696" s="85"/>
      <c r="AM696" s="77"/>
      <c r="AN696" s="85"/>
      <c r="AO696" s="85"/>
      <c r="AP696" s="35"/>
      <c r="AQ696" s="35"/>
      <c r="AR696" s="35"/>
      <c r="AS696" s="35"/>
      <c r="AT696" s="35"/>
      <c r="AU696" s="35"/>
      <c r="AV696" s="35"/>
      <c r="AW696" s="35"/>
      <c r="AX696" s="35"/>
      <c r="AY696" s="35"/>
      <c r="AZ696" s="35"/>
      <c r="BA696" s="35"/>
      <c r="BB696" s="35"/>
      <c r="BC696" s="35"/>
      <c r="BD696" s="35"/>
      <c r="BE696" s="35"/>
      <c r="BF696" s="35"/>
      <c r="BG696" s="35"/>
      <c r="BH696" s="35"/>
      <c r="BI696" s="35"/>
    </row>
    <row r="697" spans="1:61" ht="15.75" customHeight="1">
      <c r="A697" s="30"/>
      <c r="B697" s="77"/>
      <c r="C697" s="77"/>
      <c r="D697" s="85"/>
      <c r="E697" s="85"/>
      <c r="F697" s="77"/>
      <c r="G697" s="85"/>
      <c r="H697" s="85"/>
      <c r="I697" s="77"/>
      <c r="J697" s="85"/>
      <c r="K697" s="85"/>
      <c r="L697" s="77"/>
      <c r="M697" s="85"/>
      <c r="N697" s="85"/>
      <c r="O697" s="77"/>
      <c r="P697" s="85"/>
      <c r="Q697" s="85"/>
      <c r="R697" s="77"/>
      <c r="S697" s="85"/>
      <c r="T697" s="85"/>
      <c r="U697" s="77"/>
      <c r="V697" s="85"/>
      <c r="W697" s="85"/>
      <c r="X697" s="77"/>
      <c r="Y697" s="85"/>
      <c r="Z697" s="85"/>
      <c r="AA697" s="77"/>
      <c r="AB697" s="85"/>
      <c r="AC697" s="85"/>
      <c r="AD697" s="77"/>
      <c r="AE697" s="85"/>
      <c r="AF697" s="85"/>
      <c r="AG697" s="77"/>
      <c r="AH697" s="85"/>
      <c r="AI697" s="85"/>
      <c r="AJ697" s="77"/>
      <c r="AK697" s="85"/>
      <c r="AL697" s="85"/>
      <c r="AM697" s="77"/>
      <c r="AN697" s="85"/>
      <c r="AO697" s="85"/>
      <c r="AP697" s="35"/>
      <c r="AQ697" s="35"/>
      <c r="AR697" s="35"/>
      <c r="AS697" s="35"/>
      <c r="AT697" s="35"/>
      <c r="AU697" s="35"/>
      <c r="AV697" s="35"/>
      <c r="AW697" s="35"/>
      <c r="AX697" s="35"/>
      <c r="AY697" s="35"/>
      <c r="AZ697" s="35"/>
      <c r="BA697" s="35"/>
      <c r="BB697" s="35"/>
      <c r="BC697" s="35"/>
      <c r="BD697" s="35"/>
      <c r="BE697" s="35"/>
      <c r="BF697" s="35"/>
      <c r="BG697" s="35"/>
      <c r="BH697" s="35"/>
      <c r="BI697" s="35"/>
    </row>
    <row r="698" spans="1:61" ht="15.75" customHeight="1">
      <c r="A698" s="30"/>
      <c r="B698" s="77"/>
      <c r="C698" s="77"/>
      <c r="D698" s="85"/>
      <c r="E698" s="87"/>
      <c r="F698" s="77"/>
      <c r="G698" s="85"/>
      <c r="H698" s="87"/>
      <c r="I698" s="77"/>
      <c r="J698" s="85"/>
      <c r="K698" s="87"/>
      <c r="L698" s="77"/>
      <c r="M698" s="85"/>
      <c r="N698" s="87"/>
      <c r="O698" s="77"/>
      <c r="P698" s="85"/>
      <c r="Q698" s="87"/>
      <c r="R698" s="77"/>
      <c r="S698" s="85"/>
      <c r="T698" s="87"/>
      <c r="U698" s="77"/>
      <c r="V698" s="85"/>
      <c r="W698" s="87"/>
      <c r="X698" s="77"/>
      <c r="Y698" s="85"/>
      <c r="Z698" s="87"/>
      <c r="AA698" s="77"/>
      <c r="AB698" s="85"/>
      <c r="AC698" s="87"/>
      <c r="AD698" s="77"/>
      <c r="AE698" s="85"/>
      <c r="AF698" s="87"/>
      <c r="AG698" s="77"/>
      <c r="AH698" s="85"/>
      <c r="AI698" s="87"/>
      <c r="AJ698" s="77"/>
      <c r="AK698" s="85"/>
      <c r="AL698" s="87"/>
      <c r="AM698" s="77"/>
      <c r="AN698" s="85"/>
      <c r="AO698" s="87"/>
      <c r="AP698" s="35"/>
      <c r="AQ698" s="35"/>
      <c r="AR698" s="35"/>
      <c r="AS698" s="35"/>
      <c r="AT698" s="35"/>
      <c r="AU698" s="35"/>
      <c r="AV698" s="35"/>
      <c r="AW698" s="35"/>
      <c r="AX698" s="35"/>
      <c r="AY698" s="35"/>
      <c r="AZ698" s="35"/>
      <c r="BA698" s="35"/>
      <c r="BB698" s="35"/>
      <c r="BC698" s="35"/>
      <c r="BD698" s="35"/>
      <c r="BE698" s="35"/>
      <c r="BF698" s="35"/>
      <c r="BG698" s="35"/>
      <c r="BH698" s="35"/>
      <c r="BI698" s="35"/>
    </row>
    <row r="699" spans="1:61" ht="15.75" customHeight="1">
      <c r="A699" s="30"/>
      <c r="B699" s="77"/>
      <c r="C699" s="77"/>
      <c r="D699" s="85"/>
      <c r="E699" s="85"/>
      <c r="F699" s="77"/>
      <c r="G699" s="85"/>
      <c r="H699" s="85"/>
      <c r="I699" s="77"/>
      <c r="J699" s="85"/>
      <c r="K699" s="85"/>
      <c r="L699" s="77"/>
      <c r="M699" s="85"/>
      <c r="N699" s="85"/>
      <c r="O699" s="77"/>
      <c r="P699" s="85"/>
      <c r="Q699" s="85"/>
      <c r="R699" s="77"/>
      <c r="S699" s="85"/>
      <c r="T699" s="85"/>
      <c r="U699" s="77"/>
      <c r="V699" s="85"/>
      <c r="W699" s="85"/>
      <c r="X699" s="77"/>
      <c r="Y699" s="85"/>
      <c r="Z699" s="85"/>
      <c r="AA699" s="77"/>
      <c r="AB699" s="85"/>
      <c r="AC699" s="85"/>
      <c r="AD699" s="77"/>
      <c r="AE699" s="85"/>
      <c r="AF699" s="85"/>
      <c r="AG699" s="77"/>
      <c r="AH699" s="85"/>
      <c r="AI699" s="85"/>
      <c r="AJ699" s="77"/>
      <c r="AK699" s="85"/>
      <c r="AL699" s="85"/>
      <c r="AM699" s="77"/>
      <c r="AN699" s="85"/>
      <c r="AO699" s="85"/>
      <c r="AP699" s="35"/>
      <c r="AQ699" s="35"/>
      <c r="AR699" s="35"/>
      <c r="AS699" s="35"/>
      <c r="AT699" s="35"/>
      <c r="AU699" s="35"/>
      <c r="AV699" s="35"/>
      <c r="AW699" s="35"/>
      <c r="AX699" s="35"/>
      <c r="AY699" s="35"/>
      <c r="AZ699" s="35"/>
      <c r="BA699" s="35"/>
      <c r="BB699" s="35"/>
      <c r="BC699" s="35"/>
      <c r="BD699" s="35"/>
      <c r="BE699" s="35"/>
      <c r="BF699" s="35"/>
      <c r="BG699" s="35"/>
      <c r="BH699" s="35"/>
      <c r="BI699" s="35"/>
    </row>
    <row r="700" spans="1:61" ht="15.75" customHeight="1">
      <c r="A700" s="30"/>
      <c r="B700" s="77"/>
      <c r="C700" s="77"/>
      <c r="D700" s="85"/>
      <c r="E700" s="85"/>
      <c r="F700" s="77"/>
      <c r="G700" s="85"/>
      <c r="H700" s="85"/>
      <c r="I700" s="77"/>
      <c r="J700" s="85"/>
      <c r="K700" s="85"/>
      <c r="L700" s="77"/>
      <c r="M700" s="85"/>
      <c r="N700" s="85"/>
      <c r="O700" s="77"/>
      <c r="P700" s="85"/>
      <c r="Q700" s="85"/>
      <c r="R700" s="77"/>
      <c r="S700" s="85"/>
      <c r="T700" s="85"/>
      <c r="U700" s="77"/>
      <c r="V700" s="85"/>
      <c r="W700" s="85"/>
      <c r="X700" s="77"/>
      <c r="Y700" s="85"/>
      <c r="Z700" s="85"/>
      <c r="AA700" s="77"/>
      <c r="AB700" s="85"/>
      <c r="AC700" s="85"/>
      <c r="AD700" s="77"/>
      <c r="AE700" s="85"/>
      <c r="AF700" s="85"/>
      <c r="AG700" s="77"/>
      <c r="AH700" s="85"/>
      <c r="AI700" s="85"/>
      <c r="AJ700" s="77"/>
      <c r="AK700" s="85"/>
      <c r="AL700" s="85"/>
      <c r="AM700" s="77"/>
      <c r="AN700" s="85"/>
      <c r="AO700" s="85"/>
      <c r="AP700" s="35"/>
      <c r="AQ700" s="35"/>
      <c r="AR700" s="35"/>
      <c r="AS700" s="35"/>
      <c r="AT700" s="35"/>
      <c r="AU700" s="35"/>
      <c r="AV700" s="35"/>
      <c r="AW700" s="35"/>
      <c r="AX700" s="35"/>
      <c r="AY700" s="35"/>
      <c r="AZ700" s="35"/>
      <c r="BA700" s="35"/>
      <c r="BB700" s="35"/>
      <c r="BC700" s="35"/>
      <c r="BD700" s="35"/>
      <c r="BE700" s="35"/>
      <c r="BF700" s="35"/>
      <c r="BG700" s="35"/>
      <c r="BH700" s="35"/>
      <c r="BI700" s="35"/>
    </row>
    <row r="701" spans="1:61" ht="15.75" customHeight="1">
      <c r="A701" s="30"/>
      <c r="B701" s="77"/>
      <c r="C701" s="77"/>
      <c r="D701" s="85"/>
      <c r="E701" s="85"/>
      <c r="F701" s="77"/>
      <c r="G701" s="85"/>
      <c r="H701" s="85"/>
      <c r="I701" s="77"/>
      <c r="J701" s="85"/>
      <c r="K701" s="85"/>
      <c r="L701" s="77"/>
      <c r="M701" s="85"/>
      <c r="N701" s="85"/>
      <c r="O701" s="77"/>
      <c r="P701" s="85"/>
      <c r="Q701" s="85"/>
      <c r="R701" s="77"/>
      <c r="S701" s="85"/>
      <c r="T701" s="85"/>
      <c r="U701" s="77"/>
      <c r="V701" s="85"/>
      <c r="W701" s="85"/>
      <c r="X701" s="77"/>
      <c r="Y701" s="85"/>
      <c r="Z701" s="85"/>
      <c r="AA701" s="77"/>
      <c r="AB701" s="85"/>
      <c r="AC701" s="85"/>
      <c r="AD701" s="77"/>
      <c r="AE701" s="85"/>
      <c r="AF701" s="85"/>
      <c r="AG701" s="77"/>
      <c r="AH701" s="85"/>
      <c r="AI701" s="85"/>
      <c r="AJ701" s="77"/>
      <c r="AK701" s="85"/>
      <c r="AL701" s="85"/>
      <c r="AM701" s="77"/>
      <c r="AN701" s="85"/>
      <c r="AO701" s="85"/>
      <c r="AP701" s="35"/>
      <c r="AQ701" s="35"/>
      <c r="AR701" s="35"/>
      <c r="AS701" s="35"/>
      <c r="AT701" s="35"/>
      <c r="AU701" s="35"/>
      <c r="AV701" s="35"/>
      <c r="AW701" s="35"/>
      <c r="AX701" s="35"/>
      <c r="AY701" s="35"/>
      <c r="AZ701" s="35"/>
      <c r="BA701" s="35"/>
      <c r="BB701" s="35"/>
      <c r="BC701" s="35"/>
      <c r="BD701" s="35"/>
      <c r="BE701" s="35"/>
      <c r="BF701" s="35"/>
      <c r="BG701" s="35"/>
      <c r="BH701" s="35"/>
      <c r="BI701" s="35"/>
    </row>
  </sheetData>
  <conditionalFormatting sqref="C6">
    <cfRule type="expression" priority="168" stopIfTrue="1">
      <formula>"esterreur(reference)"</formula>
    </cfRule>
  </conditionalFormatting>
  <conditionalFormatting sqref="C9 C11:C17 C19:C27 C97:AO121 D122:E124 C168:D170 C213:D213 C232:D232 C236:D238 E253:E254 C269:D269 C292:D293 C297:E332 F298:K319 F320:G331 I320:J331 H321:H331 K321:K331 F332:K332 C333:D333 C356:D358 C403:D403">
    <cfRule type="expression" priority="124" stopIfTrue="1">
      <formula>"esterreur(reference)"</formula>
    </cfRule>
  </conditionalFormatting>
  <conditionalFormatting sqref="C94">
    <cfRule type="expression" priority="121" stopIfTrue="1">
      <formula>"esterreur(reference)"</formula>
    </cfRule>
  </conditionalFormatting>
  <conditionalFormatting sqref="C173">
    <cfRule type="expression" priority="120" stopIfTrue="1">
      <formula>"esterreur(reference)"</formula>
    </cfRule>
  </conditionalFormatting>
  <conditionalFormatting sqref="C241">
    <cfRule type="expression" priority="119" stopIfTrue="1">
      <formula>"esterreur(reference)"</formula>
    </cfRule>
  </conditionalFormatting>
  <conditionalFormatting sqref="C296">
    <cfRule type="expression" priority="118" stopIfTrue="1">
      <formula>"esterreur(reference)"</formula>
    </cfRule>
  </conditionalFormatting>
  <conditionalFormatting sqref="C361">
    <cfRule type="expression" priority="117" stopIfTrue="1">
      <formula>"esterreur(reference)"</formula>
    </cfRule>
  </conditionalFormatting>
  <conditionalFormatting sqref="C407">
    <cfRule type="expression" priority="116" stopIfTrue="1">
      <formula>"esterreur(reference)"</formula>
    </cfRule>
  </conditionalFormatting>
  <conditionalFormatting sqref="C253:D257">
    <cfRule type="expression" priority="122" stopIfTrue="1">
      <formula>"esterreur(reference)"</formula>
    </cfRule>
  </conditionalFormatting>
  <conditionalFormatting sqref="C28:AO75">
    <cfRule type="expression" priority="9" stopIfTrue="1">
      <formula>"esterreur(reference)"</formula>
    </cfRule>
  </conditionalFormatting>
  <conditionalFormatting sqref="C86:AO91">
    <cfRule type="expression" priority="7" stopIfTrue="1">
      <formula>"esterreur(reference)"</formula>
    </cfRule>
  </conditionalFormatting>
  <conditionalFormatting sqref="C93:AO93 E169:AO170 C172:AO172 E237:AO238 C240:AO240 E293:AO293 C295:AO295 F356:G358 I356:J358 F403:G403 I403:J403">
    <cfRule type="expression" priority="92" stopIfTrue="1">
      <formula>"esterreur(reference)"</formula>
    </cfRule>
  </conditionalFormatting>
  <conditionalFormatting sqref="C138:AO156">
    <cfRule type="expression" priority="25" stopIfTrue="1">
      <formula>"esterreur(reference)"</formula>
    </cfRule>
  </conditionalFormatting>
  <conditionalFormatting sqref="C174:AO212">
    <cfRule type="expression" priority="3" stopIfTrue="1">
      <formula>"esterreur(reference)"</formula>
    </cfRule>
  </conditionalFormatting>
  <conditionalFormatting sqref="C246:AO246">
    <cfRule type="expression" priority="64" stopIfTrue="1">
      <formula>"esterreur(reference)"</formula>
    </cfRule>
  </conditionalFormatting>
  <conditionalFormatting sqref="C270:AO288 AH291:AI291 AK291:AL291 AN291:AO291 AH292 AK292 AN292">
    <cfRule type="expression" priority="61" stopIfTrue="1">
      <formula>"esterreur(reference)"</formula>
    </cfRule>
  </conditionalFormatting>
  <conditionalFormatting sqref="C334:AO352 AH355:AI355 AK355:AL355 AN355:AO355 AH356 AK356 AN356">
    <cfRule type="expression" priority="57" stopIfTrue="1">
      <formula>"esterreur(reference)"</formula>
    </cfRule>
  </conditionalFormatting>
  <conditionalFormatting sqref="C360:AO360">
    <cfRule type="expression" priority="91" stopIfTrue="1">
      <formula>"esterreur(reference)"</formula>
    </cfRule>
  </conditionalFormatting>
  <conditionalFormatting sqref="C362:AO397">
    <cfRule type="expression" priority="56" stopIfTrue="1">
      <formula>"esterreur(reference)"</formula>
    </cfRule>
  </conditionalFormatting>
  <conditionalFormatting sqref="C399:AO402">
    <cfRule type="expression" priority="54" stopIfTrue="1">
      <formula>"esterreur(reference)"</formula>
    </cfRule>
  </conditionalFormatting>
  <conditionalFormatting sqref="D398">
    <cfRule type="expression" priority="123" stopIfTrue="1">
      <formula>"esterreur(reference)"</formula>
    </cfRule>
  </conditionalFormatting>
  <conditionalFormatting sqref="E9:F9 H9:I9 K9:K17 E11:F17 H11:I17 E19:F27 H19:I27 K19:L27 G122:H124 J122:K124 C125:Q137 C159:AO160 C167:AF167 F168:G168 I168:J168 F213:G213 I213:J213 C214:AO231 F232:G232 I232:J232 C235:AF235 F236:G236 I236:J236 C242:AO243 C252:AF252 H253:H254 K253:K254 C255:AO268 F269:G269 I269:J269 C291:AF291 F292:G292 I292:J292 F333:G333 I333:J333 C355:AF355">
    <cfRule type="expression" priority="93" stopIfTrue="1">
      <formula>"esterreur(reference)"</formula>
    </cfRule>
  </conditionalFormatting>
  <conditionalFormatting sqref="F6 I6 L6 O6 R6 U6 X6 AA6 AD6 AG6 AJ6 AM6">
    <cfRule type="expression" priority="170" stopIfTrue="1">
      <formula>"esterreur(reference)"</formula>
    </cfRule>
  </conditionalFormatting>
  <conditionalFormatting sqref="F94">
    <cfRule type="expression" priority="88" stopIfTrue="1">
      <formula>"esterreur(reference)"</formula>
    </cfRule>
  </conditionalFormatting>
  <conditionalFormatting sqref="F173">
    <cfRule type="expression" priority="87" stopIfTrue="1">
      <formula>"esterreur(reference)"</formula>
    </cfRule>
  </conditionalFormatting>
  <conditionalFormatting sqref="F241">
    <cfRule type="expression" priority="86" stopIfTrue="1">
      <formula>"esterreur(reference)"</formula>
    </cfRule>
  </conditionalFormatting>
  <conditionalFormatting sqref="F296:F297">
    <cfRule type="expression" priority="85" stopIfTrue="1">
      <formula>"esterreur(reference)"</formula>
    </cfRule>
  </conditionalFormatting>
  <conditionalFormatting sqref="F361">
    <cfRule type="expression" priority="84" stopIfTrue="1">
      <formula>"esterreur(reference)"</formula>
    </cfRule>
  </conditionalFormatting>
  <conditionalFormatting sqref="F407">
    <cfRule type="expression" priority="83" stopIfTrue="1">
      <formula>"esterreur(reference)"</formula>
    </cfRule>
  </conditionalFormatting>
  <conditionalFormatting sqref="F253:G257 I253:J257">
    <cfRule type="expression" priority="89" stopIfTrue="1">
      <formula>"esterreur(reference)"</formula>
    </cfRule>
  </conditionalFormatting>
  <conditionalFormatting sqref="G398 J398">
    <cfRule type="expression" priority="90" stopIfTrue="1">
      <formula>"esterreur(reference)"</formula>
    </cfRule>
  </conditionalFormatting>
  <conditionalFormatting sqref="G297:K297">
    <cfRule type="expression" priority="82" stopIfTrue="1">
      <formula>"esterreur(reference)"</formula>
    </cfRule>
  </conditionalFormatting>
  <conditionalFormatting sqref="I94 L94 O94 R94">
    <cfRule type="expression" priority="47" stopIfTrue="1">
      <formula>"esterreur(reference)"</formula>
    </cfRule>
  </conditionalFormatting>
  <conditionalFormatting sqref="I173 L173 O173 R173">
    <cfRule type="expression" priority="46" stopIfTrue="1">
      <formula>"esterreur(reference)"</formula>
    </cfRule>
  </conditionalFormatting>
  <conditionalFormatting sqref="I241 L241 O241 R241">
    <cfRule type="expression" priority="45" stopIfTrue="1">
      <formula>"esterreur(reference)"</formula>
    </cfRule>
  </conditionalFormatting>
  <conditionalFormatting sqref="I296 L296 O296 R296">
    <cfRule type="expression" priority="44" stopIfTrue="1">
      <formula>"esterreur(reference)"</formula>
    </cfRule>
  </conditionalFormatting>
  <conditionalFormatting sqref="I361 L361 O361 R361">
    <cfRule type="expression" priority="43" stopIfTrue="1">
      <formula>"esterreur(reference)"</formula>
    </cfRule>
  </conditionalFormatting>
  <conditionalFormatting sqref="I407 L407 O407 R407">
    <cfRule type="expression" priority="42" stopIfTrue="1">
      <formula>"esterreur(reference)"</formula>
    </cfRule>
  </conditionalFormatting>
  <conditionalFormatting sqref="L9 N9:O9 Q9:R9 T9:U9 W9:X9 Z9:AA9 AC9:AD9 L11:L17 N11:O17 Q11:R17 T11:U17 W11:X17 Z11:AA17 AC11:AD17 N19:O27 Q19:R27 T19:U27 W19:X27 Z19:AA27 AC19:AD27 M122:N124 P122:Q124 S122:T125 V122:W125 Y122:Z125 AB122:AC125 AE122:AF125 L168:M168 O168:P168 R168:S168 U168:V168 X168:Y168 AA168:AB168 AD168:AE168 L213:M213 O213:P213 R213:S213 U213:V213 X213:Y213 AA213:AB213 AD213:AE213 L232:M232 O232:P232 R232:S232 U232:V232 X232:Y232 AA232:AB232 AD232:AE232 L236:M236 O236:P236 R236:S236 U236:V236 X236:Y236 AA236:AB236 AD236:AE236 N253:N254 Q253:Q254 T253:T254 W253:W254 Z253:Z254 AC253:AC254 AF253:AF254 L269:M269 O269:P269 R269:S269 U269:V269 X269:Y269 AA269:AB269 AD269:AE269 L292:M292 O292:P292 R292:S292 U292:V292 X292:Y292 AA292:AB292 AD292:AE292 L333:M333 O333:P333 R333:S333 U333:V333 X333:Y333 AA333:AB333 AD333:AE333">
    <cfRule type="expression" priority="106" stopIfTrue="1">
      <formula>"esterreur(reference)"</formula>
    </cfRule>
  </conditionalFormatting>
  <conditionalFormatting sqref="L253:M257 O253:P257 R253:S257 U253:V257 X253:Y257">
    <cfRule type="expression" priority="104" stopIfTrue="1">
      <formula>"esterreur(reference)"</formula>
    </cfRule>
  </conditionalFormatting>
  <conditionalFormatting sqref="L356:M358 O356:P358 R356:S358 U356:V358 X356:Y358 AA356:AB358 AD356:AE358 L403:M403 O403:P403 R403:S403 U403:V403 X403:Y403 AA403:AB403 AD403:AE403">
    <cfRule type="expression" priority="103" stopIfTrue="1">
      <formula>"esterreur(reference)"</formula>
    </cfRule>
  </conditionalFormatting>
  <conditionalFormatting sqref="L297:AO332">
    <cfRule type="expression" priority="60" stopIfTrue="1">
      <formula>"esterreur(reference)"</formula>
    </cfRule>
  </conditionalFormatting>
  <conditionalFormatting sqref="M398 P398 S398 V398">
    <cfRule type="expression" priority="105" stopIfTrue="1">
      <formula>"esterreur(reference)"</formula>
    </cfRule>
  </conditionalFormatting>
  <conditionalFormatting sqref="U94">
    <cfRule type="expression" priority="53" stopIfTrue="1">
      <formula>"esterreur(reference)"</formula>
    </cfRule>
  </conditionalFormatting>
  <conditionalFormatting sqref="U173">
    <cfRule type="expression" priority="52" stopIfTrue="1">
      <formula>"esterreur(reference)"</formula>
    </cfRule>
  </conditionalFormatting>
  <conditionalFormatting sqref="U241">
    <cfRule type="expression" priority="51" stopIfTrue="1">
      <formula>"esterreur(reference)"</formula>
    </cfRule>
  </conditionalFormatting>
  <conditionalFormatting sqref="U296">
    <cfRule type="expression" priority="50" stopIfTrue="1">
      <formula>"esterreur(reference)"</formula>
    </cfRule>
  </conditionalFormatting>
  <conditionalFormatting sqref="U361">
    <cfRule type="expression" priority="49" stopIfTrue="1">
      <formula>"esterreur(reference)"</formula>
    </cfRule>
  </conditionalFormatting>
  <conditionalFormatting sqref="U407">
    <cfRule type="expression" priority="48" stopIfTrue="1">
      <formula>"esterreur(reference)"</formula>
    </cfRule>
  </conditionalFormatting>
  <conditionalFormatting sqref="X94">
    <cfRule type="expression" priority="40" stopIfTrue="1">
      <formula>"esterreur(reference)"</formula>
    </cfRule>
  </conditionalFormatting>
  <conditionalFormatting sqref="X173">
    <cfRule type="expression" priority="39" stopIfTrue="1">
      <formula>"esterreur(reference)"</formula>
    </cfRule>
  </conditionalFormatting>
  <conditionalFormatting sqref="X241">
    <cfRule type="expression" priority="38" stopIfTrue="1">
      <formula>"esterreur(reference)"</formula>
    </cfRule>
  </conditionalFormatting>
  <conditionalFormatting sqref="X296">
    <cfRule type="expression" priority="37" stopIfTrue="1">
      <formula>"esterreur(reference)"</formula>
    </cfRule>
  </conditionalFormatting>
  <conditionalFormatting sqref="X361">
    <cfRule type="expression" priority="36" stopIfTrue="1">
      <formula>"esterreur(reference)"</formula>
    </cfRule>
  </conditionalFormatting>
  <conditionalFormatting sqref="X407">
    <cfRule type="expression" priority="35" stopIfTrue="1">
      <formula>"esterreur(reference)"</formula>
    </cfRule>
  </conditionalFormatting>
  <conditionalFormatting sqref="Y398">
    <cfRule type="expression" priority="41" stopIfTrue="1">
      <formula>"esterreur(reference)"</formula>
    </cfRule>
  </conditionalFormatting>
  <conditionalFormatting sqref="AA94">
    <cfRule type="expression" priority="32" stopIfTrue="1">
      <formula>"esterreur(reference)"</formula>
    </cfRule>
  </conditionalFormatting>
  <conditionalFormatting sqref="AA173">
    <cfRule type="expression" priority="31" stopIfTrue="1">
      <formula>"esterreur(reference)"</formula>
    </cfRule>
  </conditionalFormatting>
  <conditionalFormatting sqref="AA241">
    <cfRule type="expression" priority="30" stopIfTrue="1">
      <formula>"esterreur(reference)"</formula>
    </cfRule>
  </conditionalFormatting>
  <conditionalFormatting sqref="AA296">
    <cfRule type="expression" priority="29" stopIfTrue="1">
      <formula>"esterreur(reference)"</formula>
    </cfRule>
  </conditionalFormatting>
  <conditionalFormatting sqref="AA361">
    <cfRule type="expression" priority="28" stopIfTrue="1">
      <formula>"esterreur(reference)"</formula>
    </cfRule>
  </conditionalFormatting>
  <conditionalFormatting sqref="AA407">
    <cfRule type="expression" priority="27" stopIfTrue="1">
      <formula>"esterreur(reference)"</formula>
    </cfRule>
  </conditionalFormatting>
  <conditionalFormatting sqref="AA253:AB257">
    <cfRule type="expression" priority="34" stopIfTrue="1">
      <formula>"esterreur(reference)"</formula>
    </cfRule>
  </conditionalFormatting>
  <conditionalFormatting sqref="AB398">
    <cfRule type="expression" priority="33" stopIfTrue="1">
      <formula>"esterreur(reference)"</formula>
    </cfRule>
  </conditionalFormatting>
  <conditionalFormatting sqref="AD94">
    <cfRule type="expression" priority="23" stopIfTrue="1">
      <formula>"esterreur(reference)"</formula>
    </cfRule>
  </conditionalFormatting>
  <conditionalFormatting sqref="AD173">
    <cfRule type="expression" priority="22" stopIfTrue="1">
      <formula>"esterreur(reference)"</formula>
    </cfRule>
  </conditionalFormatting>
  <conditionalFormatting sqref="AD241">
    <cfRule type="expression" priority="21" stopIfTrue="1">
      <formula>"esterreur(reference)"</formula>
    </cfRule>
  </conditionalFormatting>
  <conditionalFormatting sqref="AD296">
    <cfRule type="expression" priority="20" stopIfTrue="1">
      <formula>"esterreur(reference)"</formula>
    </cfRule>
  </conditionalFormatting>
  <conditionalFormatting sqref="AD361">
    <cfRule type="expression" priority="19" stopIfTrue="1">
      <formula>"esterreur(reference)"</formula>
    </cfRule>
  </conditionalFormatting>
  <conditionalFormatting sqref="AD407">
    <cfRule type="expression" priority="18" stopIfTrue="1">
      <formula>"esterreur(reference)"</formula>
    </cfRule>
  </conditionalFormatting>
  <conditionalFormatting sqref="AD253:AE257">
    <cfRule type="expression" priority="26" stopIfTrue="1">
      <formula>"esterreur(reference)"</formula>
    </cfRule>
  </conditionalFormatting>
  <conditionalFormatting sqref="AE398">
    <cfRule type="expression" priority="24" stopIfTrue="1">
      <formula>"esterreur(reference)"</formula>
    </cfRule>
  </conditionalFormatting>
  <conditionalFormatting sqref="AF9:AG9 AI9:AJ9 AL9:AM9 R126:AO137 AG167:AH168 AJ167:AK168 AG235:AG236 AJ235:AJ236 AG291:AG292 AJ291:AJ292 AG355:AG356 AJ355:AJ356">
    <cfRule type="expression" priority="102" stopIfTrue="1">
      <formula>"esterreur(reference)"</formula>
    </cfRule>
  </conditionalFormatting>
  <conditionalFormatting sqref="AF11:AG17 AI11:AJ17">
    <cfRule type="expression" priority="81" stopIfTrue="1">
      <formula>"esterreur(reference)"</formula>
    </cfRule>
  </conditionalFormatting>
  <conditionalFormatting sqref="AF19:AG27 AI19:AJ27">
    <cfRule type="expression" priority="79" stopIfTrue="1">
      <formula>"esterreur(reference)"</formula>
    </cfRule>
  </conditionalFormatting>
  <conditionalFormatting sqref="AG94">
    <cfRule type="expression" priority="99" stopIfTrue="1">
      <formula>"esterreur(reference)"</formula>
    </cfRule>
  </conditionalFormatting>
  <conditionalFormatting sqref="AG173">
    <cfRule type="expression" priority="98" stopIfTrue="1">
      <formula>"esterreur(reference)"</formula>
    </cfRule>
  </conditionalFormatting>
  <conditionalFormatting sqref="AG241">
    <cfRule type="expression" priority="97" stopIfTrue="1">
      <formula>"esterreur(reference)"</formula>
    </cfRule>
  </conditionalFormatting>
  <conditionalFormatting sqref="AG296">
    <cfRule type="expression" priority="96" stopIfTrue="1">
      <formula>"esterreur(reference)"</formula>
    </cfRule>
  </conditionalFormatting>
  <conditionalFormatting sqref="AG361">
    <cfRule type="expression" priority="95" stopIfTrue="1">
      <formula>"esterreur(reference)"</formula>
    </cfRule>
  </conditionalFormatting>
  <conditionalFormatting sqref="AG407">
    <cfRule type="expression" priority="94" stopIfTrue="1">
      <formula>"esterreur(reference)"</formula>
    </cfRule>
  </conditionalFormatting>
  <conditionalFormatting sqref="AG213:AH213">
    <cfRule type="expression" priority="68" stopIfTrue="1">
      <formula>"esterreur(reference)"</formula>
    </cfRule>
  </conditionalFormatting>
  <conditionalFormatting sqref="AG232:AH232 AJ232:AK232 AM232:AN232 AH235:AI235 AK235:AL235 AN235:AO235 AH236 AK236 AN236">
    <cfRule type="expression" priority="65" stopIfTrue="1">
      <formula>"esterreur(reference)"</formula>
    </cfRule>
  </conditionalFormatting>
  <conditionalFormatting sqref="AG255:AH257">
    <cfRule type="expression" priority="100" stopIfTrue="1">
      <formula>"esterreur(reference)"</formula>
    </cfRule>
  </conditionalFormatting>
  <conditionalFormatting sqref="AG269:AH269 AJ269:AK269 AM269:AN269">
    <cfRule type="expression" priority="63" stopIfTrue="1">
      <formula>"esterreur(reference)"</formula>
    </cfRule>
  </conditionalFormatting>
  <conditionalFormatting sqref="AG333:AH333">
    <cfRule type="expression" priority="59" stopIfTrue="1">
      <formula>"esterreur(reference)"</formula>
    </cfRule>
  </conditionalFormatting>
  <conditionalFormatting sqref="AG357:AH358 AJ357:AK358 AG403:AH403 AJ403:AK403">
    <cfRule type="expression" priority="101" stopIfTrue="1">
      <formula>"esterreur(reference)"</formula>
    </cfRule>
  </conditionalFormatting>
  <conditionalFormatting sqref="AG252:AO254">
    <cfRule type="expression" priority="17" stopIfTrue="1">
      <formula>"esterreur(reference)"</formula>
    </cfRule>
  </conditionalFormatting>
  <conditionalFormatting sqref="AH77">
    <cfRule type="expression" priority="77" stopIfTrue="1">
      <formula>"esterreur(reference)"</formula>
    </cfRule>
  </conditionalFormatting>
  <conditionalFormatting sqref="AH122:AH124 AG125:AH125">
    <cfRule type="expression" priority="75" stopIfTrue="1">
      <formula>"esterreur(reference)"</formula>
    </cfRule>
  </conditionalFormatting>
  <conditionalFormatting sqref="AH158">
    <cfRule type="expression" priority="72" stopIfTrue="1">
      <formula>"esterreur(reference)"</formula>
    </cfRule>
  </conditionalFormatting>
  <conditionalFormatting sqref="AH234 AK234 AN234">
    <cfRule type="expression" priority="66" stopIfTrue="1">
      <formula>"esterreur(reference)"</formula>
    </cfRule>
  </conditionalFormatting>
  <conditionalFormatting sqref="AH290 AK290 AN290">
    <cfRule type="expression" priority="62" stopIfTrue="1">
      <formula>"esterreur(reference)"</formula>
    </cfRule>
  </conditionalFormatting>
  <conditionalFormatting sqref="AH398 AK398 AN398">
    <cfRule type="expression" priority="55" stopIfTrue="1">
      <formula>"esterreur(reference)"</formula>
    </cfRule>
  </conditionalFormatting>
  <conditionalFormatting sqref="AI122:AI125 AL122:AL125 AO122:AO125">
    <cfRule type="expression" priority="73" stopIfTrue="1">
      <formula>"esterreur(reference)"</formula>
    </cfRule>
  </conditionalFormatting>
  <conditionalFormatting sqref="AI167">
    <cfRule type="expression" priority="70" stopIfTrue="1">
      <formula>"esterreur(reference)"</formula>
    </cfRule>
  </conditionalFormatting>
  <conditionalFormatting sqref="AJ94">
    <cfRule type="expression" priority="15" stopIfTrue="1">
      <formula>"esterreur(reference)"</formula>
    </cfRule>
  </conditionalFormatting>
  <conditionalFormatting sqref="AJ173">
    <cfRule type="expression" priority="14" stopIfTrue="1">
      <formula>"esterreur(reference)"</formula>
    </cfRule>
  </conditionalFormatting>
  <conditionalFormatting sqref="AJ241">
    <cfRule type="expression" priority="13" stopIfTrue="1">
      <formula>"esterreur(reference)"</formula>
    </cfRule>
  </conditionalFormatting>
  <conditionalFormatting sqref="AJ296">
    <cfRule type="expression" priority="12" stopIfTrue="1">
      <formula>"esterreur(reference)"</formula>
    </cfRule>
  </conditionalFormatting>
  <conditionalFormatting sqref="AJ361">
    <cfRule type="expression" priority="11" stopIfTrue="1">
      <formula>"esterreur(reference)"</formula>
    </cfRule>
  </conditionalFormatting>
  <conditionalFormatting sqref="AJ407">
    <cfRule type="expression" priority="10" stopIfTrue="1">
      <formula>"esterreur(reference)"</formula>
    </cfRule>
  </conditionalFormatting>
  <conditionalFormatting sqref="AJ213:AK213">
    <cfRule type="expression" priority="2" stopIfTrue="1">
      <formula>"esterreur(reference)"</formula>
    </cfRule>
  </conditionalFormatting>
  <conditionalFormatting sqref="AJ255:AK257">
    <cfRule type="expression" priority="16" stopIfTrue="1">
      <formula>"esterreur(reference)"</formula>
    </cfRule>
  </conditionalFormatting>
  <conditionalFormatting sqref="AJ333:AK333">
    <cfRule type="expression" priority="1" stopIfTrue="1">
      <formula>"esterreur(reference)"</formula>
    </cfRule>
  </conditionalFormatting>
  <conditionalFormatting sqref="AK77">
    <cfRule type="expression" priority="8" stopIfTrue="1">
      <formula>"esterreur(reference)"</formula>
    </cfRule>
  </conditionalFormatting>
  <conditionalFormatting sqref="AK122:AK124 AJ125:AK125">
    <cfRule type="expression" priority="6" stopIfTrue="1">
      <formula>"esterreur(reference)"</formula>
    </cfRule>
  </conditionalFormatting>
  <conditionalFormatting sqref="AK158">
    <cfRule type="expression" priority="5" stopIfTrue="1">
      <formula>"esterreur(reference)"</formula>
    </cfRule>
  </conditionalFormatting>
  <conditionalFormatting sqref="AL167">
    <cfRule type="expression" priority="4" stopIfTrue="1">
      <formula>"esterreur(reference)"</formula>
    </cfRule>
  </conditionalFormatting>
  <conditionalFormatting sqref="AL11:AM17 AO11:AO17">
    <cfRule type="expression" priority="80" stopIfTrue="1">
      <formula>"esterreur(reference)"</formula>
    </cfRule>
  </conditionalFormatting>
  <conditionalFormatting sqref="AL19:AM27 AO19:AO27">
    <cfRule type="expression" priority="78" stopIfTrue="1">
      <formula>"esterreur(reference)"</formula>
    </cfRule>
  </conditionalFormatting>
  <conditionalFormatting sqref="AM94">
    <cfRule type="expression" priority="112" stopIfTrue="1">
      <formula>"esterreur(reference)"</formula>
    </cfRule>
  </conditionalFormatting>
  <conditionalFormatting sqref="AM173">
    <cfRule type="expression" priority="111" stopIfTrue="1">
      <formula>"esterreur(reference)"</formula>
    </cfRule>
  </conditionalFormatting>
  <conditionalFormatting sqref="AM241">
    <cfRule type="expression" priority="110" stopIfTrue="1">
      <formula>"esterreur(reference)"</formula>
    </cfRule>
  </conditionalFormatting>
  <conditionalFormatting sqref="AM296">
    <cfRule type="expression" priority="109" stopIfTrue="1">
      <formula>"esterreur(reference)"</formula>
    </cfRule>
  </conditionalFormatting>
  <conditionalFormatting sqref="AM361">
    <cfRule type="expression" priority="108" stopIfTrue="1">
      <formula>"esterreur(reference)"</formula>
    </cfRule>
  </conditionalFormatting>
  <conditionalFormatting sqref="AM407">
    <cfRule type="expression" priority="107" stopIfTrue="1">
      <formula>"esterreur(reference)"</formula>
    </cfRule>
  </conditionalFormatting>
  <conditionalFormatting sqref="AM213:AN213">
    <cfRule type="expression" priority="67" stopIfTrue="1">
      <formula>"esterreur(reference)"</formula>
    </cfRule>
  </conditionalFormatting>
  <conditionalFormatting sqref="AM255:AN257">
    <cfRule type="expression" priority="114" stopIfTrue="1">
      <formula>"esterreur(reference)"</formula>
    </cfRule>
  </conditionalFormatting>
  <conditionalFormatting sqref="AM333:AN333">
    <cfRule type="expression" priority="58" stopIfTrue="1">
      <formula>"esterreur(reference)"</formula>
    </cfRule>
  </conditionalFormatting>
  <conditionalFormatting sqref="AM357:AN358 AM403:AN403">
    <cfRule type="expression" priority="113" stopIfTrue="1">
      <formula>"esterreur(reference)"</formula>
    </cfRule>
  </conditionalFormatting>
  <conditionalFormatting sqref="AN77">
    <cfRule type="expression" priority="76" stopIfTrue="1">
      <formula>"esterreur(reference)"</formula>
    </cfRule>
  </conditionalFormatting>
  <conditionalFormatting sqref="AN122:AN124 AM125:AN125">
    <cfRule type="expression" priority="74" stopIfTrue="1">
      <formula>"esterreur(reference)"</formula>
    </cfRule>
  </conditionalFormatting>
  <conditionalFormatting sqref="AN158">
    <cfRule type="expression" priority="71" stopIfTrue="1">
      <formula>"esterreur(reference)"</formula>
    </cfRule>
  </conditionalFormatting>
  <conditionalFormatting sqref="AO9 AM167:AN168 AM235:AM236 AM291:AM292 AM355:AM356">
    <cfRule type="expression" priority="115" stopIfTrue="1">
      <formula>"esterreur(reference)"</formula>
    </cfRule>
  </conditionalFormatting>
  <conditionalFormatting sqref="AO167">
    <cfRule type="expression" priority="6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H9" sqref="H9"/>
    </sheetView>
  </sheetViews>
  <sheetFormatPr baseColWidth="10" defaultColWidth="12.59765625" defaultRowHeight="15" customHeight="1"/>
  <cols>
    <col min="1" max="1" width="11.59765625" hidden="1" customWidth="1"/>
    <col min="2" max="2" width="12.09765625" customWidth="1"/>
    <col min="3" max="3" width="27" customWidth="1"/>
    <col min="4" max="4" width="22.69921875" customWidth="1"/>
    <col min="5" max="7" width="13.59765625" customWidth="1"/>
    <col min="8" max="19" width="10.5" customWidth="1"/>
    <col min="20" max="20" width="37.8984375" customWidth="1"/>
    <col min="21" max="26" width="11" customWidth="1"/>
  </cols>
  <sheetData>
    <row r="1" spans="1:26" ht="31.2">
      <c r="A1" s="92" t="s">
        <v>222</v>
      </c>
      <c r="B1" s="92" t="s">
        <v>222</v>
      </c>
      <c r="C1" s="3"/>
      <c r="D1" s="92"/>
      <c r="E1" s="92"/>
      <c r="F1" s="92"/>
      <c r="G1" s="92"/>
      <c r="H1" s="92"/>
      <c r="I1" s="92"/>
      <c r="J1" s="92"/>
      <c r="K1" s="92"/>
      <c r="L1" s="92"/>
      <c r="M1" s="92"/>
      <c r="N1" s="92"/>
      <c r="O1" s="92"/>
      <c r="P1" s="92"/>
      <c r="Q1" s="92"/>
      <c r="R1" s="92"/>
      <c r="S1" s="92"/>
      <c r="T1" s="92"/>
      <c r="U1" s="3"/>
      <c r="V1" s="3"/>
      <c r="W1" s="3"/>
      <c r="X1" s="3"/>
      <c r="Y1" s="3"/>
      <c r="Z1" s="3"/>
    </row>
    <row r="2" spans="1:26" ht="21">
      <c r="A2" s="93" t="s">
        <v>223</v>
      </c>
      <c r="B2" s="93" t="s">
        <v>1093</v>
      </c>
      <c r="C2" s="3"/>
      <c r="D2" s="93"/>
      <c r="E2" s="93"/>
      <c r="F2" s="93"/>
      <c r="G2" s="93"/>
      <c r="H2" s="94">
        <v>1</v>
      </c>
      <c r="I2" s="94">
        <v>2</v>
      </c>
      <c r="J2" s="94">
        <v>3</v>
      </c>
      <c r="K2" s="94">
        <v>4</v>
      </c>
      <c r="L2" s="94">
        <v>5</v>
      </c>
      <c r="M2" s="94">
        <v>6</v>
      </c>
      <c r="N2" s="94">
        <v>7</v>
      </c>
      <c r="O2" s="94">
        <v>8</v>
      </c>
      <c r="P2" s="94">
        <v>9</v>
      </c>
      <c r="Q2" s="94">
        <v>10</v>
      </c>
      <c r="R2" s="94">
        <v>11</v>
      </c>
      <c r="S2" s="94">
        <v>12</v>
      </c>
      <c r="T2" s="93"/>
      <c r="U2" s="3"/>
      <c r="V2" s="3"/>
      <c r="W2" s="3"/>
      <c r="X2" s="3"/>
      <c r="Y2" s="3"/>
      <c r="Z2" s="3"/>
    </row>
    <row r="3" spans="1:26" ht="14.4">
      <c r="A3" s="3"/>
      <c r="B3" s="3"/>
      <c r="C3" s="3"/>
      <c r="D3" s="30"/>
      <c r="E3" s="30"/>
      <c r="F3" s="30"/>
      <c r="G3" s="30"/>
      <c r="H3" s="95" t="str">
        <f>+IF(VLOOKUP(H2,Parametres!$L$3:$N$14,3,0)="X","REEL","FORECAST")</f>
        <v>REEL</v>
      </c>
      <c r="I3" s="95" t="str">
        <f>+IF(VLOOKUP(I2,Parametres!$L$3:$N$14,3,0)="X","REEL","FORECAST")</f>
        <v>REEL</v>
      </c>
      <c r="J3" s="95" t="str">
        <f>+IF(VLOOKUP(J2,Parametres!$L$3:$N$14,3,0)="X","REEL","FORECAST")</f>
        <v>REEL</v>
      </c>
      <c r="K3" s="95" t="str">
        <f>+IF(VLOOKUP(K2,Parametres!$L$3:$N$14,3,0)="X","REEL","FORECAST")</f>
        <v>REEL</v>
      </c>
      <c r="L3" s="95" t="str">
        <f>+IF(VLOOKUP(L2,Parametres!$L$3:$N$14,3,0)="X","REEL","FORECAST")</f>
        <v>FORECAST</v>
      </c>
      <c r="M3" s="95" t="str">
        <f>+IF(VLOOKUP(M2,Parametres!$L$3:$N$14,3,0)="X","REEL","FORECAST")</f>
        <v>FORECAST</v>
      </c>
      <c r="N3" s="95" t="str">
        <f>+IF(VLOOKUP(N2,Parametres!$L$3:$N$14,3,0)="X","REEL","FORECAST")</f>
        <v>FORECAST</v>
      </c>
      <c r="O3" s="95" t="str">
        <f>+IF(VLOOKUP(O2,Parametres!$L$3:$N$14,3,0)="X","REEL","FORECAST")</f>
        <v>FORECAST</v>
      </c>
      <c r="P3" s="95" t="str">
        <f>+IF(VLOOKUP(P2,Parametres!$L$3:$N$14,3,0)="X","REEL","FORECAST")</f>
        <v>FORECAST</v>
      </c>
      <c r="Q3" s="95" t="str">
        <f>+IF(VLOOKUP(Q2,Parametres!$L$3:$N$14,3,0)="X","REEL","FORECAST")</f>
        <v>FORECAST</v>
      </c>
      <c r="R3" s="95" t="str">
        <f>+IF(VLOOKUP(R2,Parametres!$L$3:$N$14,3,0)="X","REEL","FORECAST")</f>
        <v>FORECAST</v>
      </c>
      <c r="S3" s="95" t="str">
        <f>+IF(VLOOKUP(S2,Parametres!$L$3:$N$14,3,0)="X","REEL","FORECAST")</f>
        <v>FORECAST</v>
      </c>
      <c r="T3" s="3"/>
      <c r="U3" s="3"/>
      <c r="V3" s="3"/>
      <c r="W3" s="3"/>
      <c r="X3" s="3"/>
      <c r="Y3" s="3"/>
      <c r="Z3" s="3"/>
    </row>
    <row r="4" spans="1:26" ht="30" customHeight="1">
      <c r="A4" s="1055" t="s">
        <v>224</v>
      </c>
      <c r="B4" s="1055" t="s">
        <v>225</v>
      </c>
      <c r="C4" s="96" t="s">
        <v>226</v>
      </c>
      <c r="D4" s="97" t="s">
        <v>227</v>
      </c>
      <c r="E4" s="98" t="s">
        <v>228</v>
      </c>
      <c r="F4" s="96" t="s">
        <v>229</v>
      </c>
      <c r="G4" s="96" t="s">
        <v>230</v>
      </c>
      <c r="H4" s="98" t="s">
        <v>231</v>
      </c>
      <c r="I4" s="96" t="s">
        <v>232</v>
      </c>
      <c r="J4" s="96" t="s">
        <v>233</v>
      </c>
      <c r="K4" s="96" t="s">
        <v>234</v>
      </c>
      <c r="L4" s="96" t="s">
        <v>235</v>
      </c>
      <c r="M4" s="96" t="s">
        <v>236</v>
      </c>
      <c r="N4" s="96" t="s">
        <v>237</v>
      </c>
      <c r="O4" s="96" t="s">
        <v>238</v>
      </c>
      <c r="P4" s="96" t="s">
        <v>239</v>
      </c>
      <c r="Q4" s="96" t="s">
        <v>240</v>
      </c>
      <c r="R4" s="96" t="s">
        <v>241</v>
      </c>
      <c r="S4" s="96" t="s">
        <v>242</v>
      </c>
      <c r="T4" s="99" t="s">
        <v>243</v>
      </c>
      <c r="U4" s="1"/>
      <c r="V4" s="1"/>
      <c r="W4" s="1"/>
      <c r="X4" s="1"/>
      <c r="Y4" s="1"/>
      <c r="Z4" s="1"/>
    </row>
    <row r="5" spans="1:26" ht="30" customHeight="1">
      <c r="A5" s="1056"/>
      <c r="B5" s="1056"/>
      <c r="C5" s="1057" t="s">
        <v>244</v>
      </c>
      <c r="D5" s="1058"/>
      <c r="E5" s="100">
        <f t="shared" ref="E5:S5" si="0">+SUM(E6:E20)</f>
        <v>30931.3</v>
      </c>
      <c r="F5" s="101">
        <f t="shared" si="0"/>
        <v>40000</v>
      </c>
      <c r="G5" s="101">
        <f t="shared" si="0"/>
        <v>-9068.7000000000007</v>
      </c>
      <c r="H5" s="102">
        <f t="shared" si="0"/>
        <v>30931.3</v>
      </c>
      <c r="I5" s="103">
        <f t="shared" si="0"/>
        <v>0</v>
      </c>
      <c r="J5" s="103">
        <f t="shared" si="0"/>
        <v>0</v>
      </c>
      <c r="K5" s="103">
        <f t="shared" si="0"/>
        <v>0</v>
      </c>
      <c r="L5" s="103">
        <f t="shared" si="0"/>
        <v>0</v>
      </c>
      <c r="M5" s="103">
        <f t="shared" si="0"/>
        <v>0</v>
      </c>
      <c r="N5" s="103">
        <f t="shared" si="0"/>
        <v>0</v>
      </c>
      <c r="O5" s="103">
        <f t="shared" si="0"/>
        <v>0</v>
      </c>
      <c r="P5" s="103">
        <f t="shared" si="0"/>
        <v>0</v>
      </c>
      <c r="Q5" s="103">
        <f t="shared" si="0"/>
        <v>0</v>
      </c>
      <c r="R5" s="103">
        <f t="shared" si="0"/>
        <v>0</v>
      </c>
      <c r="S5" s="103">
        <f t="shared" si="0"/>
        <v>0</v>
      </c>
      <c r="T5" s="104"/>
      <c r="U5" s="3"/>
      <c r="V5" s="3"/>
      <c r="W5" s="3"/>
      <c r="X5" s="1" t="s">
        <v>62</v>
      </c>
      <c r="Y5" s="3"/>
      <c r="Z5" s="3"/>
    </row>
    <row r="6" spans="1:26" ht="30" customHeight="1">
      <c r="A6" s="105" t="str">
        <f>+Parametres!$B$1</f>
        <v>Ste-Marie Auto</v>
      </c>
      <c r="B6" s="106" t="s">
        <v>245</v>
      </c>
      <c r="C6" t="s">
        <v>1086</v>
      </c>
      <c r="D6" s="107"/>
      <c r="E6" s="108">
        <f t="shared" ref="E6:E20" si="1">+SUM(H6:S6)</f>
        <v>0</v>
      </c>
      <c r="F6" s="108">
        <v>40000</v>
      </c>
      <c r="G6" s="108">
        <f t="shared" ref="G6:G20" si="2">+E6-F6</f>
        <v>-40000</v>
      </c>
      <c r="H6" s="109"/>
      <c r="I6" s="108"/>
      <c r="J6" s="108"/>
      <c r="K6" s="108"/>
      <c r="L6" s="108"/>
      <c r="M6" s="108"/>
      <c r="N6" s="108"/>
      <c r="O6" s="108"/>
      <c r="P6" s="108"/>
      <c r="Q6" s="108"/>
      <c r="R6" s="108"/>
      <c r="S6" s="108"/>
      <c r="T6" s="110"/>
      <c r="U6" s="3"/>
      <c r="V6" s="3"/>
      <c r="W6" s="3"/>
      <c r="X6" s="3" t="s">
        <v>64</v>
      </c>
      <c r="Y6" s="3"/>
      <c r="Z6" s="3"/>
    </row>
    <row r="7" spans="1:26" ht="30" customHeight="1">
      <c r="A7" s="110" t="str">
        <f>+Parametres!$B$1</f>
        <v>Ste-Marie Auto</v>
      </c>
      <c r="B7" s="111" t="s">
        <v>246</v>
      </c>
      <c r="C7" t="s">
        <v>1094</v>
      </c>
      <c r="D7" s="107"/>
      <c r="E7" s="109">
        <f t="shared" si="1"/>
        <v>0</v>
      </c>
      <c r="F7" s="108"/>
      <c r="G7" s="108">
        <f t="shared" si="2"/>
        <v>0</v>
      </c>
      <c r="H7" s="109"/>
      <c r="I7" s="108"/>
      <c r="J7" s="108"/>
      <c r="K7" s="108"/>
      <c r="L7" s="108"/>
      <c r="M7" s="108"/>
      <c r="N7" s="108"/>
      <c r="O7" s="108"/>
      <c r="P7" s="108"/>
      <c r="Q7" s="108"/>
      <c r="R7" s="108"/>
      <c r="S7" s="108"/>
      <c r="T7" s="110"/>
      <c r="U7" s="3"/>
      <c r="V7" s="3"/>
      <c r="W7" s="3"/>
      <c r="X7" s="3" t="s">
        <v>66</v>
      </c>
      <c r="Y7" s="3"/>
      <c r="Z7" s="3"/>
    </row>
    <row r="8" spans="1:26" ht="30" customHeight="1">
      <c r="A8" s="110" t="str">
        <f>+Parametres!$B$1</f>
        <v>Ste-Marie Auto</v>
      </c>
      <c r="B8" s="111"/>
      <c r="C8" t="s">
        <v>1099</v>
      </c>
      <c r="D8" s="107"/>
      <c r="E8" s="109">
        <f t="shared" si="1"/>
        <v>30931.3</v>
      </c>
      <c r="F8" s="108"/>
      <c r="G8" s="108">
        <f t="shared" si="2"/>
        <v>30931.3</v>
      </c>
      <c r="H8" s="109">
        <v>30931.3</v>
      </c>
      <c r="I8" s="108"/>
      <c r="J8" s="108"/>
      <c r="K8" s="108"/>
      <c r="L8" s="108"/>
      <c r="M8" s="30"/>
      <c r="N8" s="108"/>
      <c r="O8" s="108"/>
      <c r="P8" s="108"/>
      <c r="Q8" s="108"/>
      <c r="R8" s="108"/>
      <c r="S8" s="108"/>
      <c r="T8" s="110"/>
      <c r="U8" s="3"/>
      <c r="V8" s="3"/>
      <c r="W8" s="3"/>
      <c r="X8" s="3" t="s">
        <v>71</v>
      </c>
      <c r="Y8" s="3"/>
      <c r="Z8" s="3"/>
    </row>
    <row r="9" spans="1:26" ht="30" customHeight="1">
      <c r="A9" s="110" t="str">
        <f>+Parametres!$B$1</f>
        <v>Ste-Marie Auto</v>
      </c>
      <c r="B9" s="111"/>
      <c r="D9" s="107"/>
      <c r="E9" s="109">
        <f t="shared" si="1"/>
        <v>0</v>
      </c>
      <c r="F9" s="108"/>
      <c r="G9" s="108">
        <f t="shared" si="2"/>
        <v>0</v>
      </c>
      <c r="H9" s="109"/>
      <c r="I9" s="108"/>
      <c r="J9" s="108"/>
      <c r="K9" s="108"/>
      <c r="L9" s="108"/>
      <c r="M9" s="30"/>
      <c r="N9" s="108"/>
      <c r="O9" s="108"/>
      <c r="P9" s="108"/>
      <c r="Q9" s="108"/>
      <c r="R9" s="108"/>
      <c r="S9" s="108"/>
      <c r="T9" s="110"/>
      <c r="U9" s="3"/>
      <c r="V9" s="3"/>
      <c r="W9" s="3"/>
      <c r="X9" s="3" t="s">
        <v>72</v>
      </c>
      <c r="Y9" s="3"/>
      <c r="Z9" s="3"/>
    </row>
    <row r="10" spans="1:26" ht="30" customHeight="1">
      <c r="A10" s="110" t="str">
        <f>+Parametres!$B$1</f>
        <v>Ste-Marie Auto</v>
      </c>
      <c r="B10" s="111"/>
      <c r="D10" s="107"/>
      <c r="E10" s="109">
        <f t="shared" si="1"/>
        <v>0</v>
      </c>
      <c r="F10" s="108"/>
      <c r="G10" s="108">
        <f t="shared" si="2"/>
        <v>0</v>
      </c>
      <c r="H10" s="109"/>
      <c r="I10" s="108"/>
      <c r="J10" s="108"/>
      <c r="K10" s="108"/>
      <c r="L10" s="108"/>
      <c r="M10" s="108"/>
      <c r="N10" s="108"/>
      <c r="O10" s="108"/>
      <c r="P10" s="108"/>
      <c r="Q10" s="108"/>
      <c r="R10" s="108"/>
      <c r="S10" s="108"/>
      <c r="T10" s="110"/>
      <c r="U10" s="3"/>
      <c r="V10" s="3"/>
      <c r="W10" s="3"/>
      <c r="X10" s="3" t="s">
        <v>73</v>
      </c>
      <c r="Y10" s="3"/>
      <c r="Z10" s="3"/>
    </row>
    <row r="11" spans="1:26" ht="30" customHeight="1">
      <c r="A11" s="110" t="str">
        <f>+Parametres!$B$1</f>
        <v>Ste-Marie Auto</v>
      </c>
      <c r="B11" s="111"/>
      <c r="C11" s="112"/>
      <c r="D11" s="107"/>
      <c r="E11" s="109">
        <f t="shared" si="1"/>
        <v>0</v>
      </c>
      <c r="F11" s="108"/>
      <c r="G11" s="108">
        <f t="shared" si="2"/>
        <v>0</v>
      </c>
      <c r="H11" s="109"/>
      <c r="I11" s="108"/>
      <c r="J11" s="30"/>
      <c r="K11" s="30"/>
      <c r="L11" s="108"/>
      <c r="M11" s="108"/>
      <c r="N11" s="108"/>
      <c r="O11" s="108"/>
      <c r="P11" s="108"/>
      <c r="Q11" s="108"/>
      <c r="R11" s="108"/>
      <c r="S11" s="108"/>
      <c r="T11" s="110"/>
      <c r="U11" s="3"/>
      <c r="V11" s="3"/>
      <c r="W11" s="3"/>
      <c r="X11" s="3" t="s">
        <v>75</v>
      </c>
      <c r="Y11" s="3"/>
      <c r="Z11" s="3"/>
    </row>
    <row r="12" spans="1:26" ht="30" customHeight="1">
      <c r="A12" s="110" t="str">
        <f>+Parametres!$B$1</f>
        <v>Ste-Marie Auto</v>
      </c>
      <c r="B12" s="111"/>
      <c r="C12" s="112"/>
      <c r="D12" s="107"/>
      <c r="E12" s="109">
        <f t="shared" si="1"/>
        <v>0</v>
      </c>
      <c r="F12" s="108"/>
      <c r="G12" s="108">
        <f t="shared" si="2"/>
        <v>0</v>
      </c>
      <c r="H12" s="109"/>
      <c r="I12" s="108"/>
      <c r="J12" s="30"/>
      <c r="K12" s="108"/>
      <c r="L12" s="108"/>
      <c r="M12" s="108"/>
      <c r="N12" s="108"/>
      <c r="O12" s="108"/>
      <c r="P12" s="108"/>
      <c r="Q12" s="108"/>
      <c r="R12" s="108"/>
      <c r="S12" s="108"/>
      <c r="T12" s="110"/>
      <c r="U12" s="3"/>
      <c r="V12" s="3"/>
      <c r="W12" s="3"/>
      <c r="X12" s="3"/>
      <c r="Y12" s="3"/>
      <c r="Z12" s="3"/>
    </row>
    <row r="13" spans="1:26" ht="30" customHeight="1">
      <c r="A13" s="110" t="str">
        <f>+Parametres!$B$1</f>
        <v>Ste-Marie Auto</v>
      </c>
      <c r="B13" s="111"/>
      <c r="C13" s="112"/>
      <c r="D13" s="107"/>
      <c r="E13" s="109">
        <f t="shared" si="1"/>
        <v>0</v>
      </c>
      <c r="F13" s="108"/>
      <c r="G13" s="108">
        <f t="shared" si="2"/>
        <v>0</v>
      </c>
      <c r="H13" s="109"/>
      <c r="I13" s="108"/>
      <c r="J13" s="108"/>
      <c r="K13" s="108"/>
      <c r="L13" s="108"/>
      <c r="M13" s="108"/>
      <c r="N13" s="108"/>
      <c r="O13" s="108"/>
      <c r="P13" s="108"/>
      <c r="Q13" s="108"/>
      <c r="R13" s="108"/>
      <c r="S13" s="108"/>
      <c r="T13" s="110"/>
      <c r="U13" s="3"/>
      <c r="V13" s="3"/>
      <c r="W13" s="3"/>
      <c r="X13" s="3"/>
      <c r="Y13" s="3"/>
      <c r="Z13" s="3"/>
    </row>
    <row r="14" spans="1:26" ht="30" customHeight="1">
      <c r="A14" s="110" t="str">
        <f>+Parametres!$B$1</f>
        <v>Ste-Marie Auto</v>
      </c>
      <c r="B14" s="111"/>
      <c r="C14" s="112"/>
      <c r="D14" s="107"/>
      <c r="E14" s="109">
        <f t="shared" si="1"/>
        <v>0</v>
      </c>
      <c r="F14" s="108"/>
      <c r="G14" s="108">
        <f t="shared" si="2"/>
        <v>0</v>
      </c>
      <c r="H14" s="109"/>
      <c r="I14" s="108"/>
      <c r="J14" s="108"/>
      <c r="K14" s="108"/>
      <c r="L14" s="108"/>
      <c r="M14" s="108"/>
      <c r="N14" s="108"/>
      <c r="O14" s="108"/>
      <c r="P14" s="108"/>
      <c r="Q14" s="108"/>
      <c r="R14" s="108"/>
      <c r="S14" s="108"/>
      <c r="T14" s="110"/>
      <c r="U14" s="3"/>
      <c r="V14" s="3"/>
      <c r="W14" s="3"/>
      <c r="X14" s="3"/>
      <c r="Y14" s="3"/>
      <c r="Z14" s="3"/>
    </row>
    <row r="15" spans="1:26" ht="30" customHeight="1">
      <c r="A15" s="110" t="str">
        <f>+Parametres!$B$1</f>
        <v>Ste-Marie Auto</v>
      </c>
      <c r="B15" s="111"/>
      <c r="C15" s="112"/>
      <c r="D15" s="107"/>
      <c r="E15" s="109">
        <f t="shared" si="1"/>
        <v>0</v>
      </c>
      <c r="F15" s="108"/>
      <c r="G15" s="108">
        <f t="shared" si="2"/>
        <v>0</v>
      </c>
      <c r="H15" s="109"/>
      <c r="I15" s="108"/>
      <c r="J15" s="108"/>
      <c r="K15" s="108"/>
      <c r="L15" s="108"/>
      <c r="M15" s="108"/>
      <c r="N15" s="108"/>
      <c r="O15" s="108"/>
      <c r="P15" s="108"/>
      <c r="Q15" s="108"/>
      <c r="R15" s="108"/>
      <c r="S15" s="108"/>
      <c r="T15" s="110"/>
      <c r="U15" s="3"/>
      <c r="V15" s="3"/>
      <c r="W15" s="3"/>
      <c r="X15" s="3"/>
      <c r="Y15" s="3"/>
      <c r="Z15" s="3"/>
    </row>
    <row r="16" spans="1:26" ht="30" customHeight="1">
      <c r="A16" s="110" t="str">
        <f>+Parametres!$B$1</f>
        <v>Ste-Marie Auto</v>
      </c>
      <c r="B16" s="111"/>
      <c r="C16" s="112"/>
      <c r="D16" s="107"/>
      <c r="E16" s="109">
        <f t="shared" si="1"/>
        <v>0</v>
      </c>
      <c r="F16" s="108"/>
      <c r="G16" s="108">
        <f t="shared" si="2"/>
        <v>0</v>
      </c>
      <c r="H16" s="109"/>
      <c r="I16" s="108"/>
      <c r="J16" s="108"/>
      <c r="K16" s="108"/>
      <c r="L16" s="108"/>
      <c r="M16" s="108"/>
      <c r="N16" s="108"/>
      <c r="O16" s="108"/>
      <c r="P16" s="108"/>
      <c r="Q16" s="108"/>
      <c r="R16" s="108"/>
      <c r="S16" s="108"/>
      <c r="T16" s="110"/>
      <c r="U16" s="3"/>
      <c r="V16" s="3"/>
      <c r="W16" s="3"/>
      <c r="X16" s="3"/>
      <c r="Y16" s="3"/>
      <c r="Z16" s="3"/>
    </row>
    <row r="17" spans="1:26" ht="30" customHeight="1">
      <c r="A17" s="110" t="str">
        <f>+Parametres!$B$1</f>
        <v>Ste-Marie Auto</v>
      </c>
      <c r="B17" s="111"/>
      <c r="C17" s="112"/>
      <c r="D17" s="113"/>
      <c r="E17" s="109">
        <f t="shared" si="1"/>
        <v>0</v>
      </c>
      <c r="F17" s="108"/>
      <c r="G17" s="108">
        <f t="shared" si="2"/>
        <v>0</v>
      </c>
      <c r="H17" s="109"/>
      <c r="I17" s="108"/>
      <c r="J17" s="108"/>
      <c r="K17" s="108"/>
      <c r="L17" s="108"/>
      <c r="M17" s="108"/>
      <c r="N17" s="108"/>
      <c r="O17" s="108"/>
      <c r="P17" s="108"/>
      <c r="Q17" s="108"/>
      <c r="R17" s="108"/>
      <c r="S17" s="108"/>
      <c r="T17" s="110"/>
      <c r="U17" s="3"/>
      <c r="V17" s="3"/>
      <c r="W17" s="3"/>
      <c r="X17" s="3" t="s">
        <v>246</v>
      </c>
      <c r="Y17" s="3"/>
      <c r="Z17" s="3"/>
    </row>
    <row r="18" spans="1:26" ht="30" customHeight="1">
      <c r="A18" s="110" t="str">
        <f>+Parametres!$B$1</f>
        <v>Ste-Marie Auto</v>
      </c>
      <c r="B18" s="111"/>
      <c r="C18" s="112"/>
      <c r="D18" s="107"/>
      <c r="E18" s="109">
        <f t="shared" si="1"/>
        <v>0</v>
      </c>
      <c r="F18" s="108"/>
      <c r="G18" s="108">
        <f t="shared" si="2"/>
        <v>0</v>
      </c>
      <c r="H18" s="109"/>
      <c r="I18" s="108"/>
      <c r="J18" s="108"/>
      <c r="K18" s="108"/>
      <c r="L18" s="108"/>
      <c r="M18" s="108"/>
      <c r="N18" s="30"/>
      <c r="O18" s="108"/>
      <c r="P18" s="108"/>
      <c r="Q18" s="108"/>
      <c r="R18" s="108"/>
      <c r="S18" s="108"/>
      <c r="T18" s="110"/>
      <c r="U18" s="3"/>
      <c r="V18" s="3"/>
      <c r="W18" s="3"/>
      <c r="X18" s="3"/>
      <c r="Y18" s="3"/>
      <c r="Z18" s="3"/>
    </row>
    <row r="19" spans="1:26" ht="30" customHeight="1">
      <c r="A19" s="110" t="str">
        <f>+Parametres!$B$1</f>
        <v>Ste-Marie Auto</v>
      </c>
      <c r="B19" s="111"/>
      <c r="C19" s="114"/>
      <c r="D19" s="113"/>
      <c r="E19" s="109">
        <f t="shared" si="1"/>
        <v>0</v>
      </c>
      <c r="F19" s="108"/>
      <c r="G19" s="108">
        <f t="shared" si="2"/>
        <v>0</v>
      </c>
      <c r="H19" s="109"/>
      <c r="I19" s="108"/>
      <c r="J19" s="108"/>
      <c r="K19" s="108"/>
      <c r="L19" s="108"/>
      <c r="M19" s="108"/>
      <c r="N19" s="108"/>
      <c r="O19" s="108"/>
      <c r="P19" s="108"/>
      <c r="Q19" s="108"/>
      <c r="R19" s="108"/>
      <c r="S19" s="108"/>
      <c r="T19" s="110"/>
      <c r="U19" s="3"/>
      <c r="V19" s="3"/>
      <c r="W19" s="3"/>
      <c r="X19" s="3"/>
      <c r="Y19" s="3"/>
      <c r="Z19" s="3"/>
    </row>
    <row r="20" spans="1:26" ht="30" customHeight="1">
      <c r="A20" s="115" t="str">
        <f>+Parametres!$B$1</f>
        <v>Ste-Marie Auto</v>
      </c>
      <c r="B20" s="116"/>
      <c r="C20" s="117"/>
      <c r="D20" s="118"/>
      <c r="E20" s="119">
        <f t="shared" si="1"/>
        <v>0</v>
      </c>
      <c r="F20" s="120"/>
      <c r="G20" s="120">
        <f t="shared" si="2"/>
        <v>0</v>
      </c>
      <c r="H20" s="119"/>
      <c r="I20" s="120"/>
      <c r="J20" s="120"/>
      <c r="K20" s="120"/>
      <c r="L20" s="120"/>
      <c r="M20" s="120"/>
      <c r="N20" s="120"/>
      <c r="O20" s="120"/>
      <c r="P20" s="120"/>
      <c r="Q20" s="120"/>
      <c r="R20" s="120"/>
      <c r="S20" s="120"/>
      <c r="T20" s="115"/>
      <c r="U20" s="3"/>
      <c r="V20" s="3"/>
      <c r="W20" s="3"/>
      <c r="X20" s="3"/>
      <c r="Y20" s="3"/>
      <c r="Z20" s="3"/>
    </row>
    <row r="21" spans="1:26" ht="15.75" customHeight="1">
      <c r="A21" s="3"/>
      <c r="B21" s="3"/>
      <c r="C21" s="3"/>
      <c r="D21" s="30"/>
      <c r="E21" s="30"/>
      <c r="F21" s="30"/>
      <c r="G21" s="30"/>
      <c r="H21" s="30"/>
      <c r="I21" s="30"/>
      <c r="J21" s="30"/>
      <c r="K21" s="30"/>
      <c r="L21" s="30"/>
      <c r="M21" s="30"/>
      <c r="N21" s="30"/>
      <c r="O21" s="30"/>
      <c r="P21" s="30"/>
      <c r="Q21" s="30"/>
      <c r="R21" s="30"/>
      <c r="S21" s="30"/>
      <c r="T21" s="121"/>
      <c r="U21" s="3"/>
      <c r="V21" s="3"/>
      <c r="W21" s="3"/>
      <c r="X21" s="3"/>
      <c r="Y21" s="3"/>
      <c r="Z21" s="3"/>
    </row>
    <row r="22" spans="1:26" ht="30" customHeight="1">
      <c r="A22" s="3"/>
      <c r="B22" s="3"/>
      <c r="C22" s="122"/>
      <c r="D22" s="122"/>
      <c r="E22" s="30"/>
      <c r="F22" s="30"/>
      <c r="G22" s="123"/>
      <c r="H22" s="124"/>
      <c r="I22" s="124"/>
      <c r="J22" s="124"/>
      <c r="K22" s="124"/>
      <c r="L22" s="124"/>
      <c r="M22" s="124"/>
      <c r="N22" s="124"/>
      <c r="O22" s="124"/>
      <c r="P22" s="124"/>
      <c r="Q22" s="124"/>
      <c r="R22" s="124"/>
      <c r="S22" s="124"/>
      <c r="T22" s="121"/>
      <c r="U22" s="3"/>
      <c r="V22" s="3"/>
      <c r="W22" s="3"/>
      <c r="X22" s="3"/>
      <c r="Y22" s="3"/>
      <c r="Z22" s="3"/>
    </row>
    <row r="23" spans="1:26" ht="30" customHeight="1">
      <c r="A23" s="125"/>
      <c r="B23" s="126"/>
      <c r="C23" s="127"/>
      <c r="D23" s="128"/>
      <c r="E23" s="129"/>
      <c r="F23" s="30"/>
      <c r="G23" s="30"/>
      <c r="H23" s="30"/>
      <c r="I23" s="30"/>
      <c r="J23" s="30"/>
      <c r="K23" s="30"/>
      <c r="L23" s="30"/>
      <c r="M23" s="30"/>
      <c r="N23" s="30"/>
      <c r="O23" s="30"/>
      <c r="P23" s="30"/>
      <c r="Q23" s="124"/>
      <c r="R23" s="30"/>
      <c r="S23" s="30"/>
      <c r="T23" s="121"/>
      <c r="U23" s="3"/>
      <c r="V23" s="3"/>
      <c r="W23" s="3"/>
      <c r="X23" s="3"/>
      <c r="Y23" s="3"/>
      <c r="Z23" s="3"/>
    </row>
    <row r="24" spans="1:26" ht="15.75" customHeight="1">
      <c r="A24" s="123"/>
      <c r="B24" s="130"/>
      <c r="C24" s="131"/>
      <c r="D24" s="124"/>
      <c r="E24" s="124"/>
      <c r="F24" s="30"/>
      <c r="G24" s="30"/>
      <c r="H24" s="30"/>
      <c r="I24" s="30"/>
      <c r="J24" s="30"/>
      <c r="K24" s="30"/>
      <c r="L24" s="30"/>
      <c r="M24" s="30"/>
      <c r="N24" s="30"/>
      <c r="O24" s="30"/>
      <c r="P24" s="30"/>
      <c r="Q24" s="30"/>
      <c r="R24" s="30"/>
      <c r="S24" s="30"/>
      <c r="T24" s="121"/>
      <c r="U24" s="3"/>
      <c r="V24" s="3"/>
      <c r="W24" s="3"/>
      <c r="X24" s="3"/>
      <c r="Y24" s="3"/>
      <c r="Z24" s="3"/>
    </row>
    <row r="25" spans="1:26" ht="15.75" customHeight="1">
      <c r="A25" s="123"/>
      <c r="B25" s="130"/>
      <c r="C25" s="131"/>
      <c r="D25" s="124"/>
      <c r="E25" s="124"/>
      <c r="F25" s="30"/>
      <c r="G25" s="30"/>
      <c r="H25" s="30"/>
      <c r="I25" s="30"/>
      <c r="J25" s="30"/>
      <c r="K25" s="30"/>
      <c r="L25" s="30"/>
      <c r="M25" s="30"/>
      <c r="N25" s="30"/>
      <c r="O25" s="30"/>
      <c r="P25" s="30"/>
      <c r="Q25" s="124"/>
      <c r="R25" s="30"/>
      <c r="S25" s="30"/>
      <c r="T25" s="121"/>
      <c r="U25" s="3"/>
      <c r="V25" s="3"/>
      <c r="W25" s="3"/>
      <c r="X25" s="3"/>
      <c r="Y25" s="3"/>
      <c r="Z25" s="3"/>
    </row>
    <row r="26" spans="1:26" ht="15.75" customHeight="1">
      <c r="A26" s="123"/>
      <c r="B26" s="130"/>
      <c r="C26" s="131"/>
      <c r="D26" s="124"/>
      <c r="E26" s="124"/>
      <c r="F26" s="30"/>
      <c r="G26" s="30"/>
      <c r="H26" s="30"/>
      <c r="I26" s="30"/>
      <c r="J26" s="30"/>
      <c r="K26" s="30"/>
      <c r="L26" s="30"/>
      <c r="M26" s="30"/>
      <c r="N26" s="30"/>
      <c r="O26" s="30"/>
      <c r="P26" s="30"/>
      <c r="Q26" s="30"/>
      <c r="R26" s="30"/>
      <c r="S26" s="30"/>
      <c r="T26" s="121"/>
      <c r="U26" s="3"/>
      <c r="V26" s="3"/>
      <c r="W26" s="3"/>
      <c r="X26" s="3"/>
      <c r="Y26" s="3"/>
      <c r="Z26" s="3"/>
    </row>
    <row r="27" spans="1:26" ht="15.75" customHeight="1">
      <c r="A27" s="123"/>
      <c r="B27" s="130"/>
      <c r="C27" s="131"/>
      <c r="D27" s="124"/>
      <c r="E27" s="124"/>
      <c r="F27" s="30"/>
      <c r="G27" s="30"/>
      <c r="H27" s="30"/>
      <c r="I27" s="30"/>
      <c r="J27" s="30"/>
      <c r="K27" s="30"/>
      <c r="L27" s="30"/>
      <c r="M27" s="30"/>
      <c r="N27" s="30"/>
      <c r="O27" s="30"/>
      <c r="P27" s="30"/>
      <c r="Q27" s="30"/>
      <c r="R27" s="30"/>
      <c r="S27" s="30"/>
      <c r="T27" s="121"/>
      <c r="U27" s="3"/>
      <c r="V27" s="3"/>
      <c r="W27" s="3"/>
      <c r="X27" s="3"/>
      <c r="Y27" s="3"/>
      <c r="Z27" s="3"/>
    </row>
    <row r="28" spans="1:26" ht="15.75" customHeight="1">
      <c r="A28" s="123"/>
      <c r="B28" s="130"/>
      <c r="C28" s="131"/>
      <c r="D28" s="124"/>
      <c r="E28" s="124"/>
      <c r="F28" s="30"/>
      <c r="G28" s="30"/>
      <c r="H28" s="30"/>
      <c r="I28" s="30"/>
      <c r="J28" s="30"/>
      <c r="K28" s="30"/>
      <c r="L28" s="30"/>
      <c r="M28" s="30"/>
      <c r="N28" s="30"/>
      <c r="O28" s="30"/>
      <c r="P28" s="30"/>
      <c r="Q28" s="30"/>
      <c r="R28" s="30"/>
      <c r="S28" s="30"/>
      <c r="T28" s="121"/>
      <c r="U28" s="3"/>
      <c r="V28" s="3"/>
      <c r="W28" s="3"/>
      <c r="X28" s="3"/>
      <c r="Y28" s="3"/>
      <c r="Z28" s="3"/>
    </row>
    <row r="29" spans="1:26" ht="15.75" customHeight="1">
      <c r="A29" s="123"/>
      <c r="B29" s="130"/>
      <c r="C29" s="131"/>
      <c r="D29" s="124"/>
      <c r="E29" s="124"/>
      <c r="F29" s="30"/>
      <c r="G29" s="30"/>
      <c r="H29" s="30"/>
      <c r="I29" s="30"/>
      <c r="J29" s="30"/>
      <c r="K29" s="30"/>
      <c r="L29" s="30"/>
      <c r="M29" s="30"/>
      <c r="N29" s="30"/>
      <c r="O29" s="30"/>
      <c r="P29" s="30"/>
      <c r="Q29" s="30"/>
      <c r="R29" s="30"/>
      <c r="S29" s="30"/>
      <c r="T29" s="121"/>
      <c r="U29" s="3"/>
      <c r="V29" s="3"/>
      <c r="W29" s="3"/>
      <c r="X29" s="3"/>
      <c r="Y29" s="3"/>
      <c r="Z29" s="3"/>
    </row>
    <row r="30" spans="1:26" ht="15.75" customHeight="1">
      <c r="A30" s="123"/>
      <c r="B30" s="130"/>
      <c r="C30" s="131"/>
      <c r="D30" s="124"/>
      <c r="E30" s="124"/>
      <c r="F30" s="30"/>
      <c r="G30" s="30"/>
      <c r="H30" s="30"/>
      <c r="I30" s="30"/>
      <c r="J30" s="30"/>
      <c r="K30" s="30"/>
      <c r="L30" s="30"/>
      <c r="M30" s="30"/>
      <c r="N30" s="30"/>
      <c r="O30" s="30"/>
      <c r="P30" s="30"/>
      <c r="Q30" s="30"/>
      <c r="R30" s="30"/>
      <c r="S30" s="30"/>
      <c r="T30" s="121"/>
      <c r="U30" s="3"/>
      <c r="V30" s="3"/>
      <c r="W30" s="3"/>
      <c r="X30" s="3"/>
      <c r="Y30" s="3"/>
      <c r="Z30" s="3"/>
    </row>
    <row r="31" spans="1:26" ht="15.75" customHeight="1">
      <c r="A31" s="123"/>
      <c r="B31" s="130"/>
      <c r="C31" s="131"/>
      <c r="D31" s="124"/>
      <c r="E31" s="124"/>
      <c r="F31" s="30"/>
      <c r="G31" s="30"/>
      <c r="H31" s="30"/>
      <c r="I31" s="30"/>
      <c r="J31" s="30"/>
      <c r="K31" s="30"/>
      <c r="L31" s="30"/>
      <c r="M31" s="30"/>
      <c r="N31" s="30"/>
      <c r="O31" s="30"/>
      <c r="P31" s="30"/>
      <c r="Q31" s="30"/>
      <c r="R31" s="30"/>
      <c r="S31" s="30"/>
      <c r="T31" s="121"/>
      <c r="U31" s="3"/>
      <c r="V31" s="3"/>
      <c r="W31" s="3"/>
      <c r="X31" s="3"/>
      <c r="Y31" s="3"/>
      <c r="Z31" s="3"/>
    </row>
    <row r="32" spans="1:26" ht="15.75" customHeight="1">
      <c r="A32" s="123"/>
      <c r="B32" s="3"/>
      <c r="C32" s="132"/>
      <c r="D32" s="132"/>
      <c r="E32" s="132"/>
      <c r="F32" s="30"/>
      <c r="G32" s="30"/>
      <c r="H32" s="30"/>
      <c r="I32" s="30"/>
      <c r="J32" s="30"/>
      <c r="K32" s="30"/>
      <c r="L32" s="30"/>
      <c r="M32" s="30"/>
      <c r="N32" s="30"/>
      <c r="O32" s="30"/>
      <c r="P32" s="30"/>
      <c r="Q32" s="30"/>
      <c r="R32" s="30"/>
      <c r="S32" s="30"/>
      <c r="T32" s="121"/>
      <c r="U32" s="3"/>
      <c r="V32" s="3"/>
      <c r="W32" s="3"/>
      <c r="X32" s="3"/>
      <c r="Y32" s="3"/>
      <c r="Z32" s="3"/>
    </row>
    <row r="33" spans="1:26" ht="15.75" customHeight="1">
      <c r="A33" s="123"/>
      <c r="B33" s="3"/>
      <c r="C33" s="3"/>
      <c r="D33" s="30"/>
      <c r="E33" s="30"/>
      <c r="F33" s="30"/>
      <c r="G33" s="30"/>
      <c r="H33" s="30"/>
      <c r="I33" s="30"/>
      <c r="J33" s="30"/>
      <c r="K33" s="30"/>
      <c r="L33" s="30"/>
      <c r="M33" s="30"/>
      <c r="N33" s="30"/>
      <c r="O33" s="30"/>
      <c r="P33" s="30"/>
      <c r="Q33" s="30"/>
      <c r="R33" s="30"/>
      <c r="S33" s="30"/>
      <c r="T33" s="121"/>
      <c r="U33" s="3"/>
      <c r="V33" s="3"/>
      <c r="W33" s="3"/>
      <c r="X33" s="3"/>
      <c r="Y33" s="3"/>
      <c r="Z33" s="3"/>
    </row>
    <row r="34" spans="1:26" ht="15.75" customHeight="1">
      <c r="A34" s="123"/>
      <c r="B34" s="130"/>
      <c r="C34" s="131"/>
      <c r="D34" s="124"/>
      <c r="E34" s="124"/>
      <c r="F34" s="30"/>
      <c r="G34" s="30"/>
      <c r="H34" s="30"/>
      <c r="I34" s="30"/>
      <c r="J34" s="30"/>
      <c r="K34" s="30"/>
      <c r="L34" s="30"/>
      <c r="M34" s="30"/>
      <c r="N34" s="30"/>
      <c r="O34" s="30"/>
      <c r="P34" s="30"/>
      <c r="Q34" s="30"/>
      <c r="R34" s="30"/>
      <c r="S34" s="30"/>
      <c r="T34" s="121"/>
      <c r="U34" s="3"/>
      <c r="V34" s="3"/>
      <c r="W34" s="3"/>
      <c r="X34" s="3"/>
      <c r="Y34" s="3"/>
      <c r="Z34" s="3"/>
    </row>
    <row r="35" spans="1:26" ht="15.75" customHeight="1">
      <c r="A35" s="123"/>
      <c r="B35" s="130"/>
      <c r="C35" s="131"/>
      <c r="D35" s="124"/>
      <c r="E35" s="124"/>
      <c r="F35" s="30"/>
      <c r="G35" s="30"/>
      <c r="H35" s="30"/>
      <c r="I35" s="30"/>
      <c r="J35" s="30"/>
      <c r="K35" s="30"/>
      <c r="L35" s="30"/>
      <c r="M35" s="30"/>
      <c r="N35" s="30"/>
      <c r="O35" s="30"/>
      <c r="P35" s="30"/>
      <c r="Q35" s="30"/>
      <c r="R35" s="30"/>
      <c r="S35" s="30"/>
      <c r="T35" s="121"/>
      <c r="U35" s="3"/>
      <c r="V35" s="3"/>
      <c r="W35" s="3"/>
      <c r="X35" s="3"/>
      <c r="Y35" s="3"/>
      <c r="Z35" s="3"/>
    </row>
    <row r="36" spans="1:26" ht="15.75" customHeight="1">
      <c r="A36" s="123"/>
      <c r="B36" s="130"/>
      <c r="C36" s="131"/>
      <c r="D36" s="124"/>
      <c r="E36" s="124"/>
      <c r="F36" s="30"/>
      <c r="G36" s="30"/>
      <c r="H36" s="30"/>
      <c r="I36" s="30"/>
      <c r="J36" s="30"/>
      <c r="K36" s="30"/>
      <c r="L36" s="30"/>
      <c r="M36" s="30"/>
      <c r="N36" s="30"/>
      <c r="O36" s="30"/>
      <c r="P36" s="30"/>
      <c r="Q36" s="30"/>
      <c r="R36" s="30"/>
      <c r="S36" s="30"/>
      <c r="T36" s="121"/>
      <c r="U36" s="3"/>
      <c r="V36" s="3"/>
      <c r="W36" s="3"/>
      <c r="X36" s="3"/>
      <c r="Y36" s="3"/>
      <c r="Z36" s="3"/>
    </row>
    <row r="37" spans="1:26" ht="15.75" customHeight="1">
      <c r="A37" s="123"/>
      <c r="B37" s="130"/>
      <c r="C37" s="131"/>
      <c r="D37" s="124"/>
      <c r="E37" s="124"/>
      <c r="F37" s="30"/>
      <c r="G37" s="30"/>
      <c r="H37" s="30"/>
      <c r="I37" s="30"/>
      <c r="J37" s="30"/>
      <c r="K37" s="30"/>
      <c r="L37" s="30"/>
      <c r="M37" s="30"/>
      <c r="N37" s="30"/>
      <c r="O37" s="30"/>
      <c r="P37" s="30"/>
      <c r="Q37" s="30"/>
      <c r="R37" s="30"/>
      <c r="S37" s="30"/>
      <c r="T37" s="121"/>
      <c r="U37" s="3"/>
      <c r="V37" s="3"/>
      <c r="W37" s="3"/>
      <c r="X37" s="3"/>
      <c r="Y37" s="3"/>
      <c r="Z37" s="3"/>
    </row>
    <row r="38" spans="1:26" ht="15.75" customHeight="1">
      <c r="A38" s="123"/>
      <c r="B38" s="130"/>
      <c r="C38" s="131"/>
      <c r="D38" s="124"/>
      <c r="E38" s="124"/>
      <c r="F38" s="30"/>
      <c r="G38" s="30"/>
      <c r="H38" s="30"/>
      <c r="I38" s="30"/>
      <c r="J38" s="30"/>
      <c r="K38" s="30"/>
      <c r="L38" s="30"/>
      <c r="M38" s="30"/>
      <c r="N38" s="30"/>
      <c r="O38" s="30"/>
      <c r="P38" s="30"/>
      <c r="Q38" s="30"/>
      <c r="R38" s="30"/>
      <c r="S38" s="30"/>
      <c r="T38" s="121"/>
      <c r="U38" s="3"/>
      <c r="V38" s="3"/>
      <c r="W38" s="3"/>
      <c r="X38" s="3"/>
      <c r="Y38" s="3"/>
      <c r="Z38" s="3"/>
    </row>
    <row r="39" spans="1:26" ht="15.75" customHeight="1">
      <c r="A39" s="123"/>
      <c r="B39" s="130"/>
      <c r="C39" s="131"/>
      <c r="D39" s="124"/>
      <c r="E39" s="124"/>
      <c r="F39" s="30"/>
      <c r="G39" s="30"/>
      <c r="H39" s="30"/>
      <c r="I39" s="30"/>
      <c r="J39" s="30"/>
      <c r="K39" s="30"/>
      <c r="L39" s="30"/>
      <c r="M39" s="30"/>
      <c r="N39" s="30"/>
      <c r="O39" s="30"/>
      <c r="P39" s="30"/>
      <c r="Q39" s="30"/>
      <c r="R39" s="30"/>
      <c r="S39" s="30"/>
      <c r="T39" s="121"/>
      <c r="U39" s="3"/>
      <c r="V39" s="3"/>
      <c r="W39" s="3"/>
      <c r="X39" s="3"/>
      <c r="Y39" s="3"/>
      <c r="Z39" s="3"/>
    </row>
    <row r="40" spans="1:26" ht="15.75" customHeight="1">
      <c r="A40" s="123"/>
      <c r="B40" s="130"/>
      <c r="C40" s="131"/>
      <c r="D40" s="124"/>
      <c r="E40" s="124"/>
      <c r="F40" s="30"/>
      <c r="G40" s="30"/>
      <c r="H40" s="30"/>
      <c r="I40" s="30"/>
      <c r="J40" s="30"/>
      <c r="K40" s="30"/>
      <c r="L40" s="30"/>
      <c r="M40" s="30"/>
      <c r="N40" s="30"/>
      <c r="O40" s="30"/>
      <c r="P40" s="30"/>
      <c r="Q40" s="30"/>
      <c r="R40" s="30"/>
      <c r="S40" s="30"/>
      <c r="T40" s="121"/>
      <c r="U40" s="3"/>
      <c r="V40" s="3"/>
      <c r="W40" s="3"/>
      <c r="X40" s="3"/>
      <c r="Y40" s="3"/>
      <c r="Z40" s="3"/>
    </row>
    <row r="41" spans="1:26" ht="15.75" customHeight="1">
      <c r="A41" s="3"/>
      <c r="B41" s="3"/>
      <c r="C41" s="131"/>
      <c r="D41" s="124"/>
      <c r="E41" s="124"/>
      <c r="F41" s="30"/>
      <c r="G41" s="30"/>
      <c r="H41" s="30"/>
      <c r="I41" s="30"/>
      <c r="J41" s="30"/>
      <c r="K41" s="30"/>
      <c r="L41" s="30"/>
      <c r="M41" s="30"/>
      <c r="N41" s="30"/>
      <c r="O41" s="30"/>
      <c r="P41" s="30"/>
      <c r="Q41" s="30"/>
      <c r="R41" s="30"/>
      <c r="S41" s="30"/>
      <c r="T41" s="121"/>
      <c r="U41" s="3"/>
      <c r="V41" s="3"/>
      <c r="W41" s="3"/>
      <c r="X41" s="3"/>
      <c r="Y41" s="3"/>
      <c r="Z41" s="3"/>
    </row>
    <row r="42" spans="1:26" ht="15.75" customHeight="1">
      <c r="A42" s="3"/>
      <c r="B42" s="3"/>
      <c r="C42" s="133"/>
      <c r="D42" s="133"/>
      <c r="E42" s="133"/>
      <c r="F42" s="30"/>
      <c r="G42" s="30"/>
      <c r="H42" s="30"/>
      <c r="I42" s="30"/>
      <c r="J42" s="30"/>
      <c r="K42" s="30"/>
      <c r="L42" s="30"/>
      <c r="M42" s="30"/>
      <c r="N42" s="30"/>
      <c r="O42" s="30"/>
      <c r="P42" s="30"/>
      <c r="Q42" s="30"/>
      <c r="R42" s="30"/>
      <c r="S42" s="30"/>
      <c r="T42" s="121"/>
      <c r="U42" s="3"/>
      <c r="V42" s="3"/>
      <c r="W42" s="3"/>
      <c r="X42" s="3"/>
      <c r="Y42" s="3"/>
      <c r="Z42" s="3"/>
    </row>
    <row r="43" spans="1:26" ht="15.75" customHeight="1">
      <c r="A43" s="3"/>
      <c r="B43" s="3"/>
      <c r="C43" s="3"/>
      <c r="D43" s="30"/>
      <c r="E43" s="30"/>
      <c r="F43" s="30"/>
      <c r="G43" s="30"/>
      <c r="H43" s="30"/>
      <c r="I43" s="30"/>
      <c r="J43" s="30"/>
      <c r="K43" s="30"/>
      <c r="L43" s="30"/>
      <c r="M43" s="30"/>
      <c r="N43" s="30"/>
      <c r="O43" s="30"/>
      <c r="P43" s="30"/>
      <c r="Q43" s="30"/>
      <c r="R43" s="30"/>
      <c r="S43" s="30"/>
      <c r="T43" s="121"/>
      <c r="U43" s="3"/>
      <c r="V43" s="3"/>
      <c r="W43" s="3"/>
      <c r="X43" s="3"/>
      <c r="Y43" s="3"/>
      <c r="Z43" s="3"/>
    </row>
    <row r="44" spans="1:26" ht="15.75" customHeight="1">
      <c r="A44" s="3"/>
      <c r="B44" s="3"/>
      <c r="C44" s="134"/>
      <c r="D44" s="134"/>
      <c r="E44" s="134"/>
      <c r="F44" s="30"/>
      <c r="G44" s="30"/>
      <c r="H44" s="30"/>
      <c r="I44" s="30"/>
      <c r="J44" s="30"/>
      <c r="K44" s="30"/>
      <c r="L44" s="30"/>
      <c r="M44" s="30"/>
      <c r="N44" s="30"/>
      <c r="O44" s="30"/>
      <c r="P44" s="30"/>
      <c r="Q44" s="30"/>
      <c r="R44" s="30"/>
      <c r="S44" s="30"/>
      <c r="T44" s="121"/>
      <c r="U44" s="3"/>
      <c r="V44" s="3"/>
      <c r="W44" s="3"/>
      <c r="X44" s="3"/>
      <c r="Y44" s="3"/>
      <c r="Z44" s="3"/>
    </row>
    <row r="45" spans="1:26" ht="15.75" customHeight="1">
      <c r="A45" s="3"/>
      <c r="B45" s="3"/>
      <c r="C45" s="3"/>
      <c r="D45" s="30"/>
      <c r="E45" s="30"/>
      <c r="F45" s="30"/>
      <c r="G45" s="30"/>
      <c r="H45" s="30"/>
      <c r="I45" s="30"/>
      <c r="J45" s="30"/>
      <c r="K45" s="30"/>
      <c r="L45" s="30"/>
      <c r="M45" s="30"/>
      <c r="N45" s="30"/>
      <c r="O45" s="30"/>
      <c r="P45" s="30"/>
      <c r="Q45" s="30"/>
      <c r="R45" s="30"/>
      <c r="S45" s="30"/>
      <c r="T45" s="121"/>
      <c r="U45" s="3"/>
      <c r="V45" s="3"/>
      <c r="W45" s="3"/>
      <c r="X45" s="3"/>
      <c r="Y45" s="3"/>
      <c r="Z45" s="3"/>
    </row>
    <row r="46" spans="1:26" ht="15.75" customHeight="1">
      <c r="A46" s="3"/>
      <c r="B46" s="3"/>
      <c r="C46" s="3"/>
      <c r="D46" s="30"/>
      <c r="E46" s="30"/>
      <c r="F46" s="30"/>
      <c r="G46" s="30"/>
      <c r="H46" s="30"/>
      <c r="I46" s="30"/>
      <c r="J46" s="30"/>
      <c r="K46" s="30"/>
      <c r="L46" s="30"/>
      <c r="M46" s="30"/>
      <c r="N46" s="30"/>
      <c r="O46" s="30"/>
      <c r="P46" s="30"/>
      <c r="Q46" s="30"/>
      <c r="R46" s="30"/>
      <c r="S46" s="30"/>
      <c r="T46" s="121"/>
      <c r="U46" s="3"/>
      <c r="V46" s="3"/>
      <c r="W46" s="3"/>
      <c r="X46" s="3"/>
      <c r="Y46" s="3"/>
      <c r="Z46" s="3"/>
    </row>
    <row r="47" spans="1:26" ht="15.75" customHeight="1">
      <c r="A47" s="3"/>
      <c r="B47" s="3"/>
      <c r="C47" s="3"/>
      <c r="D47" s="30"/>
      <c r="E47" s="30"/>
      <c r="F47" s="30"/>
      <c r="G47" s="30"/>
      <c r="H47" s="30"/>
      <c r="I47" s="30"/>
      <c r="J47" s="30"/>
      <c r="K47" s="30"/>
      <c r="L47" s="30"/>
      <c r="M47" s="30"/>
      <c r="N47" s="30"/>
      <c r="O47" s="30"/>
      <c r="P47" s="30"/>
      <c r="Q47" s="30"/>
      <c r="R47" s="30"/>
      <c r="S47" s="30"/>
      <c r="T47" s="121"/>
      <c r="U47" s="3"/>
      <c r="V47" s="3"/>
      <c r="W47" s="3"/>
      <c r="X47" s="3"/>
      <c r="Y47" s="3"/>
      <c r="Z47" s="3"/>
    </row>
    <row r="48" spans="1:26" ht="15.75" customHeight="1">
      <c r="A48" s="3"/>
      <c r="B48" s="3"/>
      <c r="C48" s="3"/>
      <c r="D48" s="30"/>
      <c r="E48" s="30"/>
      <c r="F48" s="30"/>
      <c r="G48" s="30"/>
      <c r="H48" s="30"/>
      <c r="I48" s="30"/>
      <c r="J48" s="30"/>
      <c r="K48" s="30"/>
      <c r="L48" s="30"/>
      <c r="M48" s="30"/>
      <c r="N48" s="30"/>
      <c r="O48" s="30"/>
      <c r="P48" s="30"/>
      <c r="Q48" s="30"/>
      <c r="R48" s="30"/>
      <c r="S48" s="30"/>
      <c r="T48" s="121"/>
      <c r="U48" s="3"/>
      <c r="V48" s="3"/>
      <c r="W48" s="3"/>
      <c r="X48" s="3"/>
      <c r="Y48" s="3"/>
      <c r="Z48" s="3"/>
    </row>
    <row r="49" spans="1:26" ht="15.75" customHeight="1">
      <c r="A49" s="3"/>
      <c r="B49" s="3"/>
      <c r="C49" s="3"/>
      <c r="D49" s="30"/>
      <c r="E49" s="30"/>
      <c r="F49" s="30"/>
      <c r="G49" s="30"/>
      <c r="H49" s="30"/>
      <c r="I49" s="30"/>
      <c r="J49" s="30"/>
      <c r="K49" s="30"/>
      <c r="L49" s="30"/>
      <c r="M49" s="30"/>
      <c r="N49" s="30"/>
      <c r="O49" s="30"/>
      <c r="P49" s="30"/>
      <c r="Q49" s="30"/>
      <c r="R49" s="30"/>
      <c r="S49" s="30"/>
      <c r="T49" s="121"/>
      <c r="U49" s="3"/>
      <c r="V49" s="3"/>
      <c r="W49" s="3"/>
      <c r="X49" s="3"/>
      <c r="Y49" s="3"/>
      <c r="Z49" s="3"/>
    </row>
    <row r="50" spans="1:26" ht="15.75" customHeight="1">
      <c r="A50" s="3"/>
      <c r="B50" s="3"/>
      <c r="C50" s="3"/>
      <c r="D50" s="30"/>
      <c r="E50" s="30"/>
      <c r="F50" s="30"/>
      <c r="G50" s="30"/>
      <c r="H50" s="30"/>
      <c r="I50" s="30"/>
      <c r="J50" s="30"/>
      <c r="K50" s="30"/>
      <c r="L50" s="30"/>
      <c r="M50" s="30"/>
      <c r="N50" s="30"/>
      <c r="O50" s="30"/>
      <c r="P50" s="30"/>
      <c r="Q50" s="30"/>
      <c r="R50" s="30"/>
      <c r="S50" s="30"/>
      <c r="T50" s="121"/>
      <c r="U50" s="3"/>
      <c r="V50" s="3"/>
      <c r="W50" s="3"/>
      <c r="X50" s="3"/>
      <c r="Y50" s="3"/>
      <c r="Z50" s="3"/>
    </row>
    <row r="51" spans="1:26" ht="15.75" customHeight="1">
      <c r="A51" s="3"/>
      <c r="B51" s="3"/>
      <c r="C51" s="3"/>
      <c r="D51" s="30"/>
      <c r="E51" s="30"/>
      <c r="F51" s="30"/>
      <c r="G51" s="30"/>
      <c r="H51" s="30"/>
      <c r="I51" s="30"/>
      <c r="J51" s="30"/>
      <c r="K51" s="30"/>
      <c r="L51" s="30"/>
      <c r="M51" s="30"/>
      <c r="N51" s="30"/>
      <c r="O51" s="30"/>
      <c r="P51" s="30"/>
      <c r="Q51" s="30"/>
      <c r="R51" s="30"/>
      <c r="S51" s="30"/>
      <c r="T51" s="121"/>
      <c r="U51" s="3"/>
      <c r="V51" s="3"/>
      <c r="W51" s="3"/>
      <c r="X51" s="3"/>
      <c r="Y51" s="3"/>
      <c r="Z51" s="3"/>
    </row>
    <row r="52" spans="1:26" ht="15.75" customHeight="1">
      <c r="A52" s="3"/>
      <c r="B52" s="3"/>
      <c r="C52" s="3"/>
      <c r="D52" s="30"/>
      <c r="E52" s="30"/>
      <c r="F52" s="30"/>
      <c r="G52" s="30"/>
      <c r="H52" s="30"/>
      <c r="I52" s="30"/>
      <c r="J52" s="30"/>
      <c r="K52" s="30"/>
      <c r="L52" s="30"/>
      <c r="M52" s="30"/>
      <c r="N52" s="30"/>
      <c r="O52" s="30"/>
      <c r="P52" s="30"/>
      <c r="Q52" s="30"/>
      <c r="R52" s="30"/>
      <c r="S52" s="30"/>
      <c r="T52" s="121"/>
      <c r="U52" s="3"/>
      <c r="V52" s="3"/>
      <c r="W52" s="3"/>
      <c r="X52" s="3"/>
      <c r="Y52" s="3"/>
      <c r="Z52" s="3"/>
    </row>
    <row r="53" spans="1:26" ht="15.75" customHeight="1">
      <c r="A53" s="3"/>
      <c r="B53" s="3"/>
      <c r="C53" s="3"/>
      <c r="D53" s="30"/>
      <c r="E53" s="30"/>
      <c r="F53" s="30"/>
      <c r="G53" s="30"/>
      <c r="H53" s="30"/>
      <c r="I53" s="30"/>
      <c r="J53" s="30"/>
      <c r="K53" s="30"/>
      <c r="L53" s="30"/>
      <c r="M53" s="30"/>
      <c r="N53" s="30"/>
      <c r="O53" s="30"/>
      <c r="P53" s="30"/>
      <c r="Q53" s="30"/>
      <c r="R53" s="30"/>
      <c r="S53" s="30"/>
      <c r="T53" s="121"/>
      <c r="U53" s="3"/>
      <c r="V53" s="3"/>
      <c r="W53" s="3"/>
      <c r="X53" s="3"/>
      <c r="Y53" s="3"/>
      <c r="Z53" s="3"/>
    </row>
    <row r="54" spans="1:26" ht="15.75" customHeight="1">
      <c r="A54" s="3"/>
      <c r="B54" s="3"/>
      <c r="C54" s="3"/>
      <c r="D54" s="30"/>
      <c r="E54" s="30"/>
      <c r="F54" s="30"/>
      <c r="G54" s="30"/>
      <c r="H54" s="30"/>
      <c r="I54" s="30"/>
      <c r="J54" s="30"/>
      <c r="K54" s="30"/>
      <c r="L54" s="30"/>
      <c r="M54" s="30"/>
      <c r="N54" s="30"/>
      <c r="O54" s="30"/>
      <c r="P54" s="30"/>
      <c r="Q54" s="30"/>
      <c r="R54" s="30"/>
      <c r="S54" s="30"/>
      <c r="T54" s="121"/>
      <c r="U54" s="3"/>
      <c r="V54" s="3"/>
      <c r="W54" s="3"/>
      <c r="X54" s="3"/>
      <c r="Y54" s="3"/>
      <c r="Z54" s="3"/>
    </row>
    <row r="55" spans="1:26" ht="15.75" customHeight="1">
      <c r="A55" s="3"/>
      <c r="B55" s="3"/>
      <c r="C55" s="3"/>
      <c r="D55" s="30"/>
      <c r="E55" s="30"/>
      <c r="F55" s="30"/>
      <c r="G55" s="30"/>
      <c r="H55" s="30"/>
      <c r="I55" s="30"/>
      <c r="J55" s="30"/>
      <c r="K55" s="30"/>
      <c r="L55" s="30"/>
      <c r="M55" s="30"/>
      <c r="N55" s="30"/>
      <c r="O55" s="30"/>
      <c r="P55" s="30"/>
      <c r="Q55" s="30"/>
      <c r="R55" s="30"/>
      <c r="S55" s="30"/>
      <c r="T55" s="121"/>
      <c r="U55" s="3"/>
      <c r="V55" s="3"/>
      <c r="W55" s="3"/>
      <c r="X55" s="3"/>
      <c r="Y55" s="3"/>
      <c r="Z55" s="3"/>
    </row>
    <row r="56" spans="1:26" ht="15.75" customHeight="1">
      <c r="A56" s="3"/>
      <c r="B56" s="3"/>
      <c r="C56" s="3"/>
      <c r="D56" s="30"/>
      <c r="E56" s="30"/>
      <c r="F56" s="30"/>
      <c r="G56" s="30"/>
      <c r="H56" s="30"/>
      <c r="I56" s="30"/>
      <c r="J56" s="30"/>
      <c r="K56" s="30"/>
      <c r="L56" s="30"/>
      <c r="M56" s="30"/>
      <c r="N56" s="30"/>
      <c r="O56" s="30"/>
      <c r="P56" s="30"/>
      <c r="Q56" s="30"/>
      <c r="R56" s="30"/>
      <c r="S56" s="30"/>
      <c r="T56" s="121"/>
      <c r="U56" s="3"/>
      <c r="V56" s="3"/>
      <c r="W56" s="3"/>
      <c r="X56" s="3"/>
      <c r="Y56" s="3"/>
      <c r="Z56" s="3"/>
    </row>
    <row r="57" spans="1:26" ht="15.75" customHeight="1">
      <c r="A57" s="3"/>
      <c r="B57" s="3"/>
      <c r="C57" s="3"/>
      <c r="D57" s="30"/>
      <c r="E57" s="30"/>
      <c r="F57" s="30"/>
      <c r="G57" s="30"/>
      <c r="H57" s="30"/>
      <c r="I57" s="30"/>
      <c r="J57" s="30"/>
      <c r="K57" s="30"/>
      <c r="L57" s="30"/>
      <c r="M57" s="30"/>
      <c r="N57" s="30"/>
      <c r="O57" s="30"/>
      <c r="P57" s="30"/>
      <c r="Q57" s="30"/>
      <c r="R57" s="30"/>
      <c r="S57" s="30"/>
      <c r="T57" s="121"/>
      <c r="U57" s="3"/>
      <c r="V57" s="3"/>
      <c r="W57" s="3"/>
      <c r="X57" s="3"/>
      <c r="Y57" s="3"/>
      <c r="Z57" s="3"/>
    </row>
    <row r="58" spans="1:26" ht="15.75" customHeight="1">
      <c r="A58" s="3"/>
      <c r="B58" s="3"/>
      <c r="C58" s="3"/>
      <c r="D58" s="30"/>
      <c r="E58" s="30"/>
      <c r="F58" s="30"/>
      <c r="G58" s="30"/>
      <c r="H58" s="30"/>
      <c r="I58" s="30"/>
      <c r="J58" s="30"/>
      <c r="K58" s="30"/>
      <c r="L58" s="30"/>
      <c r="M58" s="30"/>
      <c r="N58" s="30"/>
      <c r="O58" s="30"/>
      <c r="P58" s="30"/>
      <c r="Q58" s="30"/>
      <c r="R58" s="30"/>
      <c r="S58" s="30"/>
      <c r="T58" s="121"/>
      <c r="U58" s="3"/>
      <c r="V58" s="3"/>
      <c r="W58" s="3"/>
      <c r="X58" s="3"/>
      <c r="Y58" s="3"/>
      <c r="Z58" s="3"/>
    </row>
    <row r="59" spans="1:26" ht="15.75" customHeight="1">
      <c r="A59" s="3"/>
      <c r="B59" s="3"/>
      <c r="C59" s="3"/>
      <c r="D59" s="30"/>
      <c r="E59" s="30"/>
      <c r="F59" s="30"/>
      <c r="G59" s="30"/>
      <c r="H59" s="30"/>
      <c r="I59" s="30"/>
      <c r="J59" s="30"/>
      <c r="K59" s="30"/>
      <c r="L59" s="30"/>
      <c r="M59" s="30"/>
      <c r="N59" s="30"/>
      <c r="O59" s="30"/>
      <c r="P59" s="30"/>
      <c r="Q59" s="30"/>
      <c r="R59" s="30"/>
      <c r="S59" s="30"/>
      <c r="T59" s="121"/>
      <c r="U59" s="3"/>
      <c r="V59" s="3"/>
      <c r="W59" s="3"/>
      <c r="X59" s="3"/>
      <c r="Y59" s="3"/>
      <c r="Z59" s="3"/>
    </row>
    <row r="60" spans="1:26" ht="15.75" customHeight="1">
      <c r="A60" s="3"/>
      <c r="B60" s="3"/>
      <c r="C60" s="3"/>
      <c r="D60" s="30"/>
      <c r="E60" s="30"/>
      <c r="F60" s="30"/>
      <c r="G60" s="30"/>
      <c r="H60" s="30"/>
      <c r="I60" s="30"/>
      <c r="J60" s="30"/>
      <c r="K60" s="30"/>
      <c r="L60" s="30"/>
      <c r="M60" s="30"/>
      <c r="N60" s="30"/>
      <c r="O60" s="30"/>
      <c r="P60" s="30"/>
      <c r="Q60" s="30"/>
      <c r="R60" s="30"/>
      <c r="S60" s="30"/>
      <c r="T60" s="121"/>
      <c r="U60" s="3"/>
      <c r="V60" s="3"/>
      <c r="W60" s="3"/>
      <c r="X60" s="3"/>
      <c r="Y60" s="3"/>
      <c r="Z60" s="3"/>
    </row>
    <row r="61" spans="1:26" ht="15.75" customHeight="1">
      <c r="A61" s="3"/>
      <c r="B61" s="3"/>
      <c r="C61" s="3"/>
      <c r="D61" s="30"/>
      <c r="E61" s="30"/>
      <c r="F61" s="30"/>
      <c r="G61" s="30"/>
      <c r="H61" s="30"/>
      <c r="I61" s="30"/>
      <c r="J61" s="30"/>
      <c r="K61" s="30"/>
      <c r="L61" s="30"/>
      <c r="M61" s="30"/>
      <c r="N61" s="30"/>
      <c r="O61" s="30"/>
      <c r="P61" s="30"/>
      <c r="Q61" s="30"/>
      <c r="R61" s="30"/>
      <c r="S61" s="30"/>
      <c r="T61" s="121"/>
      <c r="U61" s="3"/>
      <c r="V61" s="3"/>
      <c r="W61" s="3"/>
      <c r="X61" s="3"/>
      <c r="Y61" s="3"/>
      <c r="Z61" s="3"/>
    </row>
    <row r="62" spans="1:26" ht="15.75" customHeight="1">
      <c r="A62" s="3"/>
      <c r="B62" s="3"/>
      <c r="C62" s="3"/>
      <c r="D62" s="30"/>
      <c r="E62" s="30"/>
      <c r="F62" s="30"/>
      <c r="G62" s="30"/>
      <c r="H62" s="30"/>
      <c r="I62" s="30"/>
      <c r="J62" s="30"/>
      <c r="K62" s="30"/>
      <c r="L62" s="30"/>
      <c r="M62" s="30"/>
      <c r="N62" s="30"/>
      <c r="O62" s="30"/>
      <c r="P62" s="30"/>
      <c r="Q62" s="30"/>
      <c r="R62" s="30"/>
      <c r="S62" s="30"/>
      <c r="T62" s="121"/>
      <c r="U62" s="3"/>
      <c r="V62" s="3"/>
      <c r="W62" s="3"/>
      <c r="X62" s="3"/>
      <c r="Y62" s="3"/>
      <c r="Z62" s="3"/>
    </row>
    <row r="63" spans="1:26" ht="15.75" customHeight="1">
      <c r="A63" s="3"/>
      <c r="B63" s="3"/>
      <c r="C63" s="3"/>
      <c r="D63" s="30"/>
      <c r="E63" s="30"/>
      <c r="F63" s="30"/>
      <c r="G63" s="30"/>
      <c r="H63" s="30"/>
      <c r="I63" s="30"/>
      <c r="J63" s="30"/>
      <c r="K63" s="30"/>
      <c r="L63" s="30"/>
      <c r="M63" s="30"/>
      <c r="N63" s="30"/>
      <c r="O63" s="30"/>
      <c r="P63" s="30"/>
      <c r="Q63" s="30"/>
      <c r="R63" s="30"/>
      <c r="S63" s="30"/>
      <c r="T63" s="121"/>
      <c r="U63" s="3"/>
      <c r="V63" s="3"/>
      <c r="W63" s="3"/>
      <c r="X63" s="3"/>
      <c r="Y63" s="3"/>
      <c r="Z63" s="3"/>
    </row>
    <row r="64" spans="1:26" ht="15.75" customHeight="1">
      <c r="A64" s="3"/>
      <c r="B64" s="3"/>
      <c r="C64" s="3"/>
      <c r="D64" s="30"/>
      <c r="E64" s="30"/>
      <c r="F64" s="30"/>
      <c r="G64" s="30"/>
      <c r="H64" s="30"/>
      <c r="I64" s="30"/>
      <c r="J64" s="30"/>
      <c r="K64" s="30"/>
      <c r="L64" s="30"/>
      <c r="M64" s="30"/>
      <c r="N64" s="30"/>
      <c r="O64" s="30"/>
      <c r="P64" s="30"/>
      <c r="Q64" s="30"/>
      <c r="R64" s="30"/>
      <c r="S64" s="30"/>
      <c r="T64" s="121"/>
      <c r="U64" s="3"/>
      <c r="V64" s="3"/>
      <c r="W64" s="3"/>
      <c r="X64" s="3"/>
      <c r="Y64" s="3"/>
      <c r="Z64" s="3"/>
    </row>
    <row r="65" spans="1:26" ht="15.75" customHeight="1">
      <c r="A65" s="3"/>
      <c r="B65" s="3"/>
      <c r="C65" s="3"/>
      <c r="D65" s="30"/>
      <c r="E65" s="30"/>
      <c r="F65" s="30"/>
      <c r="G65" s="30"/>
      <c r="H65" s="30"/>
      <c r="I65" s="30"/>
      <c r="J65" s="30"/>
      <c r="K65" s="30"/>
      <c r="L65" s="30"/>
      <c r="M65" s="30"/>
      <c r="N65" s="30"/>
      <c r="O65" s="30"/>
      <c r="P65" s="30"/>
      <c r="Q65" s="30"/>
      <c r="R65" s="30"/>
      <c r="S65" s="30"/>
      <c r="T65" s="121"/>
      <c r="U65" s="3"/>
      <c r="V65" s="3"/>
      <c r="W65" s="3"/>
      <c r="X65" s="3"/>
      <c r="Y65" s="3"/>
      <c r="Z65" s="3"/>
    </row>
    <row r="66" spans="1:26" ht="15.75" customHeight="1">
      <c r="A66" s="3"/>
      <c r="B66" s="3"/>
      <c r="C66" s="3"/>
      <c r="D66" s="30"/>
      <c r="E66" s="30"/>
      <c r="F66" s="30"/>
      <c r="G66" s="30"/>
      <c r="H66" s="30"/>
      <c r="I66" s="30"/>
      <c r="J66" s="30"/>
      <c r="K66" s="30"/>
      <c r="L66" s="30"/>
      <c r="M66" s="30"/>
      <c r="N66" s="30"/>
      <c r="O66" s="30"/>
      <c r="P66" s="30"/>
      <c r="Q66" s="30"/>
      <c r="R66" s="30"/>
      <c r="S66" s="30"/>
      <c r="T66" s="121"/>
      <c r="U66" s="3"/>
      <c r="V66" s="3"/>
      <c r="W66" s="3"/>
      <c r="X66" s="3"/>
      <c r="Y66" s="3"/>
      <c r="Z66" s="3"/>
    </row>
    <row r="67" spans="1:26" ht="15.75" customHeight="1">
      <c r="A67" s="3"/>
      <c r="B67" s="3"/>
      <c r="C67" s="3"/>
      <c r="D67" s="30"/>
      <c r="E67" s="30"/>
      <c r="F67" s="30"/>
      <c r="G67" s="30"/>
      <c r="H67" s="30"/>
      <c r="I67" s="30"/>
      <c r="J67" s="30"/>
      <c r="K67" s="30"/>
      <c r="L67" s="30"/>
      <c r="M67" s="30"/>
      <c r="N67" s="30"/>
      <c r="O67" s="30"/>
      <c r="P67" s="30"/>
      <c r="Q67" s="30"/>
      <c r="R67" s="30"/>
      <c r="S67" s="30"/>
      <c r="T67" s="121"/>
      <c r="U67" s="3"/>
      <c r="V67" s="3"/>
      <c r="W67" s="3"/>
      <c r="X67" s="3"/>
      <c r="Y67" s="3"/>
      <c r="Z67" s="3"/>
    </row>
    <row r="68" spans="1:26" ht="15.75" customHeight="1">
      <c r="A68" s="3"/>
      <c r="B68" s="3"/>
      <c r="C68" s="3"/>
      <c r="D68" s="30"/>
      <c r="E68" s="30"/>
      <c r="F68" s="30"/>
      <c r="G68" s="30"/>
      <c r="H68" s="30"/>
      <c r="I68" s="30"/>
      <c r="J68" s="30"/>
      <c r="K68" s="30"/>
      <c r="L68" s="30"/>
      <c r="M68" s="30"/>
      <c r="N68" s="30"/>
      <c r="O68" s="30"/>
      <c r="P68" s="30"/>
      <c r="Q68" s="30"/>
      <c r="R68" s="30"/>
      <c r="S68" s="30"/>
      <c r="T68" s="121"/>
      <c r="U68" s="3"/>
      <c r="V68" s="3"/>
      <c r="W68" s="3"/>
      <c r="X68" s="3"/>
      <c r="Y68" s="3"/>
      <c r="Z68" s="3"/>
    </row>
    <row r="69" spans="1:26" ht="15.75" customHeight="1">
      <c r="A69" s="3"/>
      <c r="B69" s="3"/>
      <c r="C69" s="3"/>
      <c r="D69" s="30"/>
      <c r="E69" s="30"/>
      <c r="F69" s="30"/>
      <c r="G69" s="30"/>
      <c r="H69" s="30"/>
      <c r="I69" s="30"/>
      <c r="J69" s="30"/>
      <c r="K69" s="30"/>
      <c r="L69" s="30"/>
      <c r="M69" s="30"/>
      <c r="N69" s="30"/>
      <c r="O69" s="30"/>
      <c r="P69" s="30"/>
      <c r="Q69" s="30"/>
      <c r="R69" s="30"/>
      <c r="S69" s="30"/>
      <c r="T69" s="121"/>
      <c r="U69" s="3"/>
      <c r="V69" s="3"/>
      <c r="W69" s="3"/>
      <c r="X69" s="3"/>
      <c r="Y69" s="3"/>
      <c r="Z69" s="3"/>
    </row>
    <row r="70" spans="1:26" ht="15.75" customHeight="1">
      <c r="A70" s="3"/>
      <c r="B70" s="3"/>
      <c r="C70" s="3"/>
      <c r="D70" s="30"/>
      <c r="E70" s="30"/>
      <c r="F70" s="30"/>
      <c r="G70" s="30"/>
      <c r="H70" s="30"/>
      <c r="I70" s="30"/>
      <c r="J70" s="30"/>
      <c r="K70" s="30"/>
      <c r="L70" s="30"/>
      <c r="M70" s="30"/>
      <c r="N70" s="30"/>
      <c r="O70" s="30"/>
      <c r="P70" s="30"/>
      <c r="Q70" s="30"/>
      <c r="R70" s="30"/>
      <c r="S70" s="30"/>
      <c r="T70" s="121"/>
      <c r="U70" s="3"/>
      <c r="V70" s="3"/>
      <c r="W70" s="3"/>
      <c r="X70" s="3"/>
      <c r="Y70" s="3"/>
      <c r="Z70" s="3"/>
    </row>
    <row r="71" spans="1:26" ht="15.75" customHeight="1">
      <c r="A71" s="3"/>
      <c r="B71" s="3"/>
      <c r="C71" s="3"/>
      <c r="D71" s="30"/>
      <c r="E71" s="30"/>
      <c r="F71" s="30"/>
      <c r="G71" s="30"/>
      <c r="H71" s="30"/>
      <c r="I71" s="30"/>
      <c r="J71" s="30"/>
      <c r="K71" s="30"/>
      <c r="L71" s="30"/>
      <c r="M71" s="30"/>
      <c r="N71" s="30"/>
      <c r="O71" s="30"/>
      <c r="P71" s="30"/>
      <c r="Q71" s="30"/>
      <c r="R71" s="30"/>
      <c r="S71" s="30"/>
      <c r="T71" s="121"/>
      <c r="U71" s="3"/>
      <c r="V71" s="3"/>
      <c r="W71" s="3"/>
      <c r="X71" s="3"/>
      <c r="Y71" s="3"/>
      <c r="Z71" s="3"/>
    </row>
    <row r="72" spans="1:26" ht="15.75" customHeight="1">
      <c r="A72" s="3"/>
      <c r="B72" s="3"/>
      <c r="C72" s="3"/>
      <c r="D72" s="30"/>
      <c r="E72" s="30"/>
      <c r="F72" s="30"/>
      <c r="G72" s="30"/>
      <c r="H72" s="30"/>
      <c r="I72" s="30"/>
      <c r="J72" s="30"/>
      <c r="K72" s="30"/>
      <c r="L72" s="30"/>
      <c r="M72" s="30"/>
      <c r="N72" s="30"/>
      <c r="O72" s="30"/>
      <c r="P72" s="30"/>
      <c r="Q72" s="30"/>
      <c r="R72" s="30"/>
      <c r="S72" s="30"/>
      <c r="T72" s="121"/>
      <c r="U72" s="3"/>
      <c r="V72" s="3"/>
      <c r="W72" s="3"/>
      <c r="X72" s="3"/>
      <c r="Y72" s="3"/>
      <c r="Z72" s="3"/>
    </row>
    <row r="73" spans="1:26" ht="15.75" customHeight="1">
      <c r="A73" s="3"/>
      <c r="B73" s="3"/>
      <c r="C73" s="3"/>
      <c r="D73" s="30"/>
      <c r="E73" s="30"/>
      <c r="F73" s="30"/>
      <c r="G73" s="30"/>
      <c r="H73" s="30"/>
      <c r="I73" s="30"/>
      <c r="J73" s="30"/>
      <c r="K73" s="30"/>
      <c r="L73" s="30"/>
      <c r="M73" s="30"/>
      <c r="N73" s="30"/>
      <c r="O73" s="30"/>
      <c r="P73" s="30"/>
      <c r="Q73" s="30"/>
      <c r="R73" s="30"/>
      <c r="S73" s="30"/>
      <c r="T73" s="121"/>
      <c r="U73" s="3"/>
      <c r="V73" s="3"/>
      <c r="W73" s="3"/>
      <c r="X73" s="3"/>
      <c r="Y73" s="3"/>
      <c r="Z73" s="3"/>
    </row>
    <row r="74" spans="1:26" ht="15.75" customHeight="1">
      <c r="A74" s="3"/>
      <c r="B74" s="3"/>
      <c r="C74" s="3"/>
      <c r="D74" s="30"/>
      <c r="E74" s="30"/>
      <c r="F74" s="30"/>
      <c r="G74" s="30"/>
      <c r="H74" s="30"/>
      <c r="I74" s="30"/>
      <c r="J74" s="30"/>
      <c r="K74" s="30"/>
      <c r="L74" s="30"/>
      <c r="M74" s="30"/>
      <c r="N74" s="30"/>
      <c r="O74" s="30"/>
      <c r="P74" s="30"/>
      <c r="Q74" s="30"/>
      <c r="R74" s="30"/>
      <c r="S74" s="30"/>
      <c r="T74" s="121"/>
      <c r="U74" s="3"/>
      <c r="V74" s="3"/>
      <c r="W74" s="3"/>
      <c r="X74" s="3"/>
      <c r="Y74" s="3"/>
      <c r="Z74" s="3"/>
    </row>
    <row r="75" spans="1:26" ht="15.75" customHeight="1">
      <c r="A75" s="3"/>
      <c r="B75" s="3"/>
      <c r="C75" s="3"/>
      <c r="D75" s="30"/>
      <c r="E75" s="30"/>
      <c r="F75" s="30"/>
      <c r="G75" s="30"/>
      <c r="H75" s="30"/>
      <c r="I75" s="30"/>
      <c r="J75" s="30"/>
      <c r="K75" s="30"/>
      <c r="L75" s="30"/>
      <c r="M75" s="30"/>
      <c r="N75" s="30"/>
      <c r="O75" s="30"/>
      <c r="P75" s="30"/>
      <c r="Q75" s="30"/>
      <c r="R75" s="30"/>
      <c r="S75" s="30"/>
      <c r="T75" s="121"/>
      <c r="U75" s="3"/>
      <c r="V75" s="3"/>
      <c r="W75" s="3"/>
      <c r="X75" s="3"/>
      <c r="Y75" s="3"/>
      <c r="Z75" s="3"/>
    </row>
    <row r="76" spans="1:26" ht="15.75" customHeight="1">
      <c r="A76" s="3"/>
      <c r="B76" s="3"/>
      <c r="C76" s="3"/>
      <c r="D76" s="30"/>
      <c r="E76" s="30"/>
      <c r="F76" s="30"/>
      <c r="G76" s="30"/>
      <c r="H76" s="30"/>
      <c r="I76" s="30"/>
      <c r="J76" s="30"/>
      <c r="K76" s="30"/>
      <c r="L76" s="30"/>
      <c r="M76" s="30"/>
      <c r="N76" s="30"/>
      <c r="O76" s="30"/>
      <c r="P76" s="30"/>
      <c r="Q76" s="30"/>
      <c r="R76" s="30"/>
      <c r="S76" s="30"/>
      <c r="T76" s="121"/>
      <c r="U76" s="3"/>
      <c r="V76" s="3"/>
      <c r="W76" s="3"/>
      <c r="X76" s="3"/>
      <c r="Y76" s="3"/>
      <c r="Z76" s="3"/>
    </row>
    <row r="77" spans="1:26" ht="15.75" customHeight="1">
      <c r="A77" s="3"/>
      <c r="B77" s="3"/>
      <c r="C77" s="3"/>
      <c r="D77" s="30"/>
      <c r="E77" s="30"/>
      <c r="F77" s="30"/>
      <c r="G77" s="30"/>
      <c r="H77" s="30"/>
      <c r="I77" s="30"/>
      <c r="J77" s="30"/>
      <c r="K77" s="30"/>
      <c r="L77" s="30"/>
      <c r="M77" s="30"/>
      <c r="N77" s="30"/>
      <c r="O77" s="30"/>
      <c r="P77" s="30"/>
      <c r="Q77" s="30"/>
      <c r="R77" s="30"/>
      <c r="S77" s="30"/>
      <c r="T77" s="121"/>
      <c r="U77" s="3"/>
      <c r="V77" s="3"/>
      <c r="W77" s="3"/>
      <c r="X77" s="3"/>
      <c r="Y77" s="3"/>
      <c r="Z77" s="3"/>
    </row>
    <row r="78" spans="1:26" ht="15.75" customHeight="1">
      <c r="A78" s="3"/>
      <c r="B78" s="3"/>
      <c r="C78" s="3"/>
      <c r="D78" s="30"/>
      <c r="E78" s="30"/>
      <c r="F78" s="30"/>
      <c r="G78" s="30"/>
      <c r="H78" s="30"/>
      <c r="I78" s="30"/>
      <c r="J78" s="30"/>
      <c r="K78" s="30"/>
      <c r="L78" s="30"/>
      <c r="M78" s="30"/>
      <c r="N78" s="30"/>
      <c r="O78" s="30"/>
      <c r="P78" s="30"/>
      <c r="Q78" s="30"/>
      <c r="R78" s="30"/>
      <c r="S78" s="30"/>
      <c r="T78" s="121"/>
      <c r="U78" s="3"/>
      <c r="V78" s="3"/>
      <c r="W78" s="3"/>
      <c r="X78" s="3"/>
      <c r="Y78" s="3"/>
      <c r="Z78" s="3"/>
    </row>
    <row r="79" spans="1:26" ht="15.75" customHeight="1">
      <c r="A79" s="3"/>
      <c r="B79" s="3"/>
      <c r="C79" s="3"/>
      <c r="D79" s="30"/>
      <c r="E79" s="30"/>
      <c r="F79" s="30"/>
      <c r="G79" s="30"/>
      <c r="H79" s="30"/>
      <c r="I79" s="30"/>
      <c r="J79" s="30"/>
      <c r="K79" s="30"/>
      <c r="L79" s="30"/>
      <c r="M79" s="30"/>
      <c r="N79" s="30"/>
      <c r="O79" s="30"/>
      <c r="P79" s="30"/>
      <c r="Q79" s="30"/>
      <c r="R79" s="30"/>
      <c r="S79" s="30"/>
      <c r="T79" s="121"/>
      <c r="U79" s="3"/>
      <c r="V79" s="3"/>
      <c r="W79" s="3"/>
      <c r="X79" s="3"/>
      <c r="Y79" s="3"/>
      <c r="Z79" s="3"/>
    </row>
    <row r="80" spans="1:26" ht="15.75" customHeight="1">
      <c r="A80" s="3"/>
      <c r="B80" s="3"/>
      <c r="C80" s="3"/>
      <c r="D80" s="30"/>
      <c r="E80" s="30"/>
      <c r="F80" s="30"/>
      <c r="G80" s="30"/>
      <c r="H80" s="30"/>
      <c r="I80" s="30"/>
      <c r="J80" s="30"/>
      <c r="K80" s="30"/>
      <c r="L80" s="30"/>
      <c r="M80" s="30"/>
      <c r="N80" s="30"/>
      <c r="O80" s="30"/>
      <c r="P80" s="30"/>
      <c r="Q80" s="30"/>
      <c r="R80" s="30"/>
      <c r="S80" s="30"/>
      <c r="T80" s="121"/>
      <c r="U80" s="3"/>
      <c r="V80" s="3"/>
      <c r="W80" s="3"/>
      <c r="X80" s="3"/>
      <c r="Y80" s="3"/>
      <c r="Z80" s="3"/>
    </row>
    <row r="81" spans="1:26" ht="15.75" customHeight="1">
      <c r="A81" s="3"/>
      <c r="B81" s="3"/>
      <c r="C81" s="3"/>
      <c r="D81" s="30"/>
      <c r="E81" s="30"/>
      <c r="F81" s="30"/>
      <c r="G81" s="30"/>
      <c r="H81" s="30"/>
      <c r="I81" s="30"/>
      <c r="J81" s="30"/>
      <c r="K81" s="30"/>
      <c r="L81" s="30"/>
      <c r="M81" s="30"/>
      <c r="N81" s="30"/>
      <c r="O81" s="30"/>
      <c r="P81" s="30"/>
      <c r="Q81" s="30"/>
      <c r="R81" s="30"/>
      <c r="S81" s="30"/>
      <c r="T81" s="121"/>
      <c r="U81" s="3"/>
      <c r="V81" s="3"/>
      <c r="W81" s="3"/>
      <c r="X81" s="3"/>
      <c r="Y81" s="3"/>
      <c r="Z81" s="3"/>
    </row>
    <row r="82" spans="1:26" ht="15.75" customHeight="1">
      <c r="A82" s="3"/>
      <c r="B82" s="3"/>
      <c r="C82" s="3"/>
      <c r="D82" s="30"/>
      <c r="E82" s="30"/>
      <c r="F82" s="30"/>
      <c r="G82" s="30"/>
      <c r="H82" s="30"/>
      <c r="I82" s="30"/>
      <c r="J82" s="30"/>
      <c r="K82" s="30"/>
      <c r="L82" s="30"/>
      <c r="M82" s="30"/>
      <c r="N82" s="30"/>
      <c r="O82" s="30"/>
      <c r="P82" s="30"/>
      <c r="Q82" s="30"/>
      <c r="R82" s="30"/>
      <c r="S82" s="30"/>
      <c r="T82" s="121"/>
      <c r="U82" s="3"/>
      <c r="V82" s="3"/>
      <c r="W82" s="3"/>
      <c r="X82" s="3"/>
      <c r="Y82" s="3"/>
      <c r="Z82" s="3"/>
    </row>
    <row r="83" spans="1:26" ht="15.75" customHeight="1">
      <c r="A83" s="3"/>
      <c r="B83" s="3"/>
      <c r="C83" s="3"/>
      <c r="D83" s="30"/>
      <c r="E83" s="30"/>
      <c r="F83" s="30"/>
      <c r="G83" s="30"/>
      <c r="H83" s="30"/>
      <c r="I83" s="30"/>
      <c r="J83" s="30"/>
      <c r="K83" s="30"/>
      <c r="L83" s="30"/>
      <c r="M83" s="30"/>
      <c r="N83" s="30"/>
      <c r="O83" s="30"/>
      <c r="P83" s="30"/>
      <c r="Q83" s="30"/>
      <c r="R83" s="30"/>
      <c r="S83" s="30"/>
      <c r="T83" s="121"/>
      <c r="U83" s="3"/>
      <c r="V83" s="3"/>
      <c r="W83" s="3"/>
      <c r="X83" s="3"/>
      <c r="Y83" s="3"/>
      <c r="Z83" s="3"/>
    </row>
    <row r="84" spans="1:26" ht="15.75" customHeight="1">
      <c r="A84" s="3"/>
      <c r="B84" s="3"/>
      <c r="C84" s="3"/>
      <c r="D84" s="30"/>
      <c r="E84" s="30"/>
      <c r="F84" s="30"/>
      <c r="G84" s="30"/>
      <c r="H84" s="30"/>
      <c r="I84" s="30"/>
      <c r="J84" s="30"/>
      <c r="K84" s="30"/>
      <c r="L84" s="30"/>
      <c r="M84" s="30"/>
      <c r="N84" s="30"/>
      <c r="O84" s="30"/>
      <c r="P84" s="30"/>
      <c r="Q84" s="30"/>
      <c r="R84" s="30"/>
      <c r="S84" s="30"/>
      <c r="T84" s="121"/>
      <c r="U84" s="3"/>
      <c r="V84" s="3"/>
      <c r="W84" s="3"/>
      <c r="X84" s="3"/>
      <c r="Y84" s="3"/>
      <c r="Z84" s="3"/>
    </row>
    <row r="85" spans="1:26" ht="15.75" customHeight="1">
      <c r="A85" s="3"/>
      <c r="B85" s="3"/>
      <c r="C85" s="3"/>
      <c r="D85" s="30"/>
      <c r="E85" s="30"/>
      <c r="F85" s="30"/>
      <c r="G85" s="30"/>
      <c r="H85" s="30"/>
      <c r="I85" s="30"/>
      <c r="J85" s="30"/>
      <c r="K85" s="30"/>
      <c r="L85" s="30"/>
      <c r="M85" s="30"/>
      <c r="N85" s="30"/>
      <c r="O85" s="30"/>
      <c r="P85" s="30"/>
      <c r="Q85" s="30"/>
      <c r="R85" s="30"/>
      <c r="S85" s="30"/>
      <c r="T85" s="121"/>
      <c r="U85" s="3"/>
      <c r="V85" s="3"/>
      <c r="W85" s="3"/>
      <c r="X85" s="3"/>
      <c r="Y85" s="3"/>
      <c r="Z85" s="3"/>
    </row>
    <row r="86" spans="1:26" ht="15.75" customHeight="1">
      <c r="A86" s="3"/>
      <c r="B86" s="3"/>
      <c r="C86" s="3"/>
      <c r="D86" s="30"/>
      <c r="E86" s="30"/>
      <c r="F86" s="30"/>
      <c r="G86" s="30"/>
      <c r="H86" s="30"/>
      <c r="I86" s="30"/>
      <c r="J86" s="30"/>
      <c r="K86" s="30"/>
      <c r="L86" s="30"/>
      <c r="M86" s="30"/>
      <c r="N86" s="30"/>
      <c r="O86" s="30"/>
      <c r="P86" s="30"/>
      <c r="Q86" s="30"/>
      <c r="R86" s="30"/>
      <c r="S86" s="30"/>
      <c r="T86" s="121"/>
      <c r="U86" s="3"/>
      <c r="V86" s="3"/>
      <c r="W86" s="3"/>
      <c r="X86" s="3"/>
      <c r="Y86" s="3"/>
      <c r="Z86" s="3"/>
    </row>
    <row r="87" spans="1:26" ht="15.75" customHeight="1">
      <c r="A87" s="3"/>
      <c r="B87" s="3"/>
      <c r="C87" s="3"/>
      <c r="D87" s="30"/>
      <c r="E87" s="30"/>
      <c r="F87" s="30"/>
      <c r="G87" s="30"/>
      <c r="H87" s="30"/>
      <c r="I87" s="30"/>
      <c r="J87" s="30"/>
      <c r="K87" s="30"/>
      <c r="L87" s="30"/>
      <c r="M87" s="30"/>
      <c r="N87" s="30"/>
      <c r="O87" s="30"/>
      <c r="P87" s="30"/>
      <c r="Q87" s="30"/>
      <c r="R87" s="30"/>
      <c r="S87" s="30"/>
      <c r="T87" s="121"/>
      <c r="U87" s="3"/>
      <c r="V87" s="3"/>
      <c r="W87" s="3"/>
      <c r="X87" s="3"/>
      <c r="Y87" s="3"/>
      <c r="Z87" s="3"/>
    </row>
    <row r="88" spans="1:26" ht="15.75" customHeight="1">
      <c r="A88" s="3"/>
      <c r="B88" s="3"/>
      <c r="C88" s="3"/>
      <c r="D88" s="30"/>
      <c r="E88" s="30"/>
      <c r="F88" s="30"/>
      <c r="G88" s="30"/>
      <c r="H88" s="30"/>
      <c r="I88" s="30"/>
      <c r="J88" s="30"/>
      <c r="K88" s="30"/>
      <c r="L88" s="30"/>
      <c r="M88" s="30"/>
      <c r="N88" s="30"/>
      <c r="O88" s="30"/>
      <c r="P88" s="30"/>
      <c r="Q88" s="30"/>
      <c r="R88" s="30"/>
      <c r="S88" s="30"/>
      <c r="T88" s="121"/>
      <c r="U88" s="3"/>
      <c r="V88" s="3"/>
      <c r="W88" s="3"/>
      <c r="X88" s="3"/>
      <c r="Y88" s="3"/>
      <c r="Z88" s="3"/>
    </row>
    <row r="89" spans="1:26" ht="15.75" customHeight="1">
      <c r="A89" s="3"/>
      <c r="B89" s="3"/>
      <c r="C89" s="3"/>
      <c r="D89" s="30"/>
      <c r="E89" s="30"/>
      <c r="F89" s="30"/>
      <c r="G89" s="30"/>
      <c r="H89" s="30"/>
      <c r="I89" s="30"/>
      <c r="J89" s="30"/>
      <c r="K89" s="30"/>
      <c r="L89" s="30"/>
      <c r="M89" s="30"/>
      <c r="N89" s="30"/>
      <c r="O89" s="30"/>
      <c r="P89" s="30"/>
      <c r="Q89" s="30"/>
      <c r="R89" s="30"/>
      <c r="S89" s="30"/>
      <c r="T89" s="121"/>
      <c r="U89" s="3"/>
      <c r="V89" s="3"/>
      <c r="W89" s="3"/>
      <c r="X89" s="3"/>
      <c r="Y89" s="3"/>
      <c r="Z89" s="3"/>
    </row>
    <row r="90" spans="1:26" ht="15.75" customHeight="1">
      <c r="A90" s="3"/>
      <c r="B90" s="3"/>
      <c r="C90" s="3"/>
      <c r="D90" s="30"/>
      <c r="E90" s="30"/>
      <c r="F90" s="30"/>
      <c r="G90" s="30"/>
      <c r="H90" s="30"/>
      <c r="I90" s="30"/>
      <c r="J90" s="30"/>
      <c r="K90" s="30"/>
      <c r="L90" s="30"/>
      <c r="M90" s="30"/>
      <c r="N90" s="30"/>
      <c r="O90" s="30"/>
      <c r="P90" s="30"/>
      <c r="Q90" s="30"/>
      <c r="R90" s="30"/>
      <c r="S90" s="30"/>
      <c r="T90" s="121"/>
      <c r="U90" s="3"/>
      <c r="V90" s="3"/>
      <c r="W90" s="3"/>
      <c r="X90" s="3"/>
      <c r="Y90" s="3"/>
      <c r="Z90" s="3"/>
    </row>
    <row r="91" spans="1:26" ht="15.75" customHeight="1">
      <c r="A91" s="3"/>
      <c r="B91" s="3"/>
      <c r="C91" s="3"/>
      <c r="D91" s="30"/>
      <c r="E91" s="30"/>
      <c r="F91" s="30"/>
      <c r="G91" s="30"/>
      <c r="H91" s="30"/>
      <c r="I91" s="30"/>
      <c r="J91" s="30"/>
      <c r="K91" s="30"/>
      <c r="L91" s="30"/>
      <c r="M91" s="30"/>
      <c r="N91" s="30"/>
      <c r="O91" s="30"/>
      <c r="P91" s="30"/>
      <c r="Q91" s="30"/>
      <c r="R91" s="30"/>
      <c r="S91" s="30"/>
      <c r="T91" s="121"/>
      <c r="U91" s="3"/>
      <c r="V91" s="3"/>
      <c r="W91" s="3"/>
      <c r="X91" s="3"/>
      <c r="Y91" s="3"/>
      <c r="Z91" s="3"/>
    </row>
    <row r="92" spans="1:26" ht="15.75" customHeight="1">
      <c r="A92" s="3"/>
      <c r="B92" s="3"/>
      <c r="C92" s="3"/>
      <c r="D92" s="30"/>
      <c r="E92" s="30"/>
      <c r="F92" s="30"/>
      <c r="G92" s="30"/>
      <c r="H92" s="30"/>
      <c r="I92" s="30"/>
      <c r="J92" s="30"/>
      <c r="K92" s="30"/>
      <c r="L92" s="30"/>
      <c r="M92" s="30"/>
      <c r="N92" s="30"/>
      <c r="O92" s="30"/>
      <c r="P92" s="30"/>
      <c r="Q92" s="30"/>
      <c r="R92" s="30"/>
      <c r="S92" s="30"/>
      <c r="T92" s="121"/>
      <c r="U92" s="3"/>
      <c r="V92" s="3"/>
      <c r="W92" s="3"/>
      <c r="X92" s="3"/>
      <c r="Y92" s="3"/>
      <c r="Z92" s="3"/>
    </row>
    <row r="93" spans="1:26" ht="15.75" customHeight="1">
      <c r="A93" s="3"/>
      <c r="B93" s="3"/>
      <c r="C93" s="3"/>
      <c r="D93" s="30"/>
      <c r="E93" s="30"/>
      <c r="F93" s="30"/>
      <c r="G93" s="30"/>
      <c r="H93" s="30"/>
      <c r="I93" s="30"/>
      <c r="J93" s="30"/>
      <c r="K93" s="30"/>
      <c r="L93" s="30"/>
      <c r="M93" s="30"/>
      <c r="N93" s="30"/>
      <c r="O93" s="30"/>
      <c r="P93" s="30"/>
      <c r="Q93" s="30"/>
      <c r="R93" s="30"/>
      <c r="S93" s="30"/>
      <c r="T93" s="121"/>
      <c r="U93" s="3"/>
      <c r="V93" s="3"/>
      <c r="W93" s="3"/>
      <c r="X93" s="3"/>
      <c r="Y93" s="3"/>
      <c r="Z93" s="3"/>
    </row>
    <row r="94" spans="1:26" ht="15.75" customHeight="1">
      <c r="A94" s="3"/>
      <c r="B94" s="3"/>
      <c r="C94" s="3"/>
      <c r="D94" s="30"/>
      <c r="E94" s="30"/>
      <c r="F94" s="30"/>
      <c r="G94" s="30"/>
      <c r="H94" s="30"/>
      <c r="I94" s="30"/>
      <c r="J94" s="30"/>
      <c r="K94" s="30"/>
      <c r="L94" s="30"/>
      <c r="M94" s="30"/>
      <c r="N94" s="30"/>
      <c r="O94" s="30"/>
      <c r="P94" s="30"/>
      <c r="Q94" s="30"/>
      <c r="R94" s="30"/>
      <c r="S94" s="30"/>
      <c r="T94" s="121"/>
      <c r="U94" s="3"/>
      <c r="V94" s="3"/>
      <c r="W94" s="3"/>
      <c r="X94" s="3"/>
      <c r="Y94" s="3"/>
      <c r="Z94" s="3"/>
    </row>
    <row r="95" spans="1:26" ht="15.75" customHeight="1">
      <c r="A95" s="3"/>
      <c r="B95" s="3"/>
      <c r="C95" s="3"/>
      <c r="D95" s="30"/>
      <c r="E95" s="30"/>
      <c r="F95" s="30"/>
      <c r="G95" s="30"/>
      <c r="H95" s="30"/>
      <c r="I95" s="30"/>
      <c r="J95" s="30"/>
      <c r="K95" s="30"/>
      <c r="L95" s="30"/>
      <c r="M95" s="30"/>
      <c r="N95" s="30"/>
      <c r="O95" s="30"/>
      <c r="P95" s="30"/>
      <c r="Q95" s="30"/>
      <c r="R95" s="30"/>
      <c r="S95" s="30"/>
      <c r="T95" s="121"/>
      <c r="U95" s="3"/>
      <c r="V95" s="3"/>
      <c r="W95" s="3"/>
      <c r="X95" s="3"/>
      <c r="Y95" s="3"/>
      <c r="Z95" s="3"/>
    </row>
    <row r="96" spans="1:26" ht="15.75" customHeight="1">
      <c r="A96" s="3"/>
      <c r="B96" s="3"/>
      <c r="C96" s="3"/>
      <c r="D96" s="30"/>
      <c r="E96" s="30"/>
      <c r="F96" s="30"/>
      <c r="G96" s="30"/>
      <c r="H96" s="30"/>
      <c r="I96" s="30"/>
      <c r="J96" s="30"/>
      <c r="K96" s="30"/>
      <c r="L96" s="30"/>
      <c r="M96" s="30"/>
      <c r="N96" s="30"/>
      <c r="O96" s="30"/>
      <c r="P96" s="30"/>
      <c r="Q96" s="30"/>
      <c r="R96" s="30"/>
      <c r="S96" s="30"/>
      <c r="T96" s="121"/>
      <c r="U96" s="3"/>
      <c r="V96" s="3"/>
      <c r="W96" s="3"/>
      <c r="X96" s="3"/>
      <c r="Y96" s="3"/>
      <c r="Z96" s="3"/>
    </row>
    <row r="97" spans="1:26" ht="15.75" customHeight="1">
      <c r="A97" s="3"/>
      <c r="B97" s="3"/>
      <c r="C97" s="3"/>
      <c r="D97" s="30"/>
      <c r="E97" s="30"/>
      <c r="F97" s="30"/>
      <c r="G97" s="30"/>
      <c r="H97" s="30"/>
      <c r="I97" s="30"/>
      <c r="J97" s="30"/>
      <c r="K97" s="30"/>
      <c r="L97" s="30"/>
      <c r="M97" s="30"/>
      <c r="N97" s="30"/>
      <c r="O97" s="30"/>
      <c r="P97" s="30"/>
      <c r="Q97" s="30"/>
      <c r="R97" s="30"/>
      <c r="S97" s="30"/>
      <c r="T97" s="121"/>
      <c r="U97" s="3"/>
      <c r="V97" s="3"/>
      <c r="W97" s="3"/>
      <c r="X97" s="3"/>
      <c r="Y97" s="3"/>
      <c r="Z97" s="3"/>
    </row>
    <row r="98" spans="1:26" ht="15.75" customHeight="1">
      <c r="A98" s="3"/>
      <c r="B98" s="3"/>
      <c r="C98" s="3"/>
      <c r="D98" s="30"/>
      <c r="E98" s="30"/>
      <c r="F98" s="30"/>
      <c r="G98" s="30"/>
      <c r="H98" s="30"/>
      <c r="I98" s="30"/>
      <c r="J98" s="30"/>
      <c r="K98" s="30"/>
      <c r="L98" s="30"/>
      <c r="M98" s="30"/>
      <c r="N98" s="30"/>
      <c r="O98" s="30"/>
      <c r="P98" s="30"/>
      <c r="Q98" s="30"/>
      <c r="R98" s="30"/>
      <c r="S98" s="30"/>
      <c r="T98" s="121"/>
      <c r="U98" s="3"/>
      <c r="V98" s="3"/>
      <c r="W98" s="3"/>
      <c r="X98" s="3"/>
      <c r="Y98" s="3"/>
      <c r="Z98" s="3"/>
    </row>
    <row r="99" spans="1:26" ht="15.75" customHeight="1">
      <c r="A99" s="3"/>
      <c r="B99" s="3"/>
      <c r="C99" s="3"/>
      <c r="D99" s="30"/>
      <c r="E99" s="30"/>
      <c r="F99" s="30"/>
      <c r="G99" s="30"/>
      <c r="H99" s="30"/>
      <c r="I99" s="30"/>
      <c r="J99" s="30"/>
      <c r="K99" s="30"/>
      <c r="L99" s="30"/>
      <c r="M99" s="30"/>
      <c r="N99" s="30"/>
      <c r="O99" s="30"/>
      <c r="P99" s="30"/>
      <c r="Q99" s="30"/>
      <c r="R99" s="30"/>
      <c r="S99" s="30"/>
      <c r="T99" s="121"/>
      <c r="U99" s="3"/>
      <c r="V99" s="3"/>
      <c r="W99" s="3"/>
      <c r="X99" s="3"/>
      <c r="Y99" s="3"/>
      <c r="Z99" s="3"/>
    </row>
    <row r="100" spans="1:26" ht="15.75" customHeight="1">
      <c r="A100" s="3"/>
      <c r="B100" s="3"/>
      <c r="C100" s="3"/>
      <c r="D100" s="30"/>
      <c r="E100" s="30"/>
      <c r="F100" s="30"/>
      <c r="G100" s="30"/>
      <c r="H100" s="30"/>
      <c r="I100" s="30"/>
      <c r="J100" s="30"/>
      <c r="K100" s="30"/>
      <c r="L100" s="30"/>
      <c r="M100" s="30"/>
      <c r="N100" s="30"/>
      <c r="O100" s="30"/>
      <c r="P100" s="30"/>
      <c r="Q100" s="30"/>
      <c r="R100" s="30"/>
      <c r="S100" s="30"/>
      <c r="T100" s="121"/>
      <c r="U100" s="3"/>
      <c r="V100" s="3"/>
      <c r="W100" s="3"/>
      <c r="X100" s="3"/>
      <c r="Y100" s="3"/>
      <c r="Z100" s="3"/>
    </row>
    <row r="101" spans="1:26" ht="15.75" customHeight="1">
      <c r="A101" s="3"/>
      <c r="B101" s="3"/>
      <c r="C101" s="3"/>
      <c r="D101" s="30"/>
      <c r="E101" s="30"/>
      <c r="F101" s="30"/>
      <c r="G101" s="30"/>
      <c r="H101" s="30"/>
      <c r="I101" s="30"/>
      <c r="J101" s="30"/>
      <c r="K101" s="30"/>
      <c r="L101" s="30"/>
      <c r="M101" s="30"/>
      <c r="N101" s="30"/>
      <c r="O101" s="30"/>
      <c r="P101" s="30"/>
      <c r="Q101" s="30"/>
      <c r="R101" s="30"/>
      <c r="S101" s="30"/>
      <c r="T101" s="121"/>
      <c r="U101" s="3"/>
      <c r="V101" s="3"/>
      <c r="W101" s="3"/>
      <c r="X101" s="3"/>
      <c r="Y101" s="3"/>
      <c r="Z101" s="3"/>
    </row>
    <row r="102" spans="1:26" ht="15.75" customHeight="1">
      <c r="A102" s="3"/>
      <c r="B102" s="3"/>
      <c r="C102" s="3"/>
      <c r="D102" s="30"/>
      <c r="E102" s="30"/>
      <c r="F102" s="30"/>
      <c r="G102" s="30"/>
      <c r="H102" s="30"/>
      <c r="I102" s="30"/>
      <c r="J102" s="30"/>
      <c r="K102" s="30"/>
      <c r="L102" s="30"/>
      <c r="M102" s="30"/>
      <c r="N102" s="30"/>
      <c r="O102" s="30"/>
      <c r="P102" s="30"/>
      <c r="Q102" s="30"/>
      <c r="R102" s="30"/>
      <c r="S102" s="30"/>
      <c r="T102" s="121"/>
      <c r="U102" s="3"/>
      <c r="V102" s="3"/>
      <c r="W102" s="3"/>
      <c r="X102" s="3"/>
      <c r="Y102" s="3"/>
      <c r="Z102" s="3"/>
    </row>
    <row r="103" spans="1:26" ht="15.75" customHeight="1">
      <c r="A103" s="3"/>
      <c r="B103" s="3"/>
      <c r="C103" s="3"/>
      <c r="D103" s="30"/>
      <c r="E103" s="30"/>
      <c r="F103" s="30"/>
      <c r="G103" s="30"/>
      <c r="H103" s="30"/>
      <c r="I103" s="30"/>
      <c r="J103" s="30"/>
      <c r="K103" s="30"/>
      <c r="L103" s="30"/>
      <c r="M103" s="30"/>
      <c r="N103" s="30"/>
      <c r="O103" s="30"/>
      <c r="P103" s="30"/>
      <c r="Q103" s="30"/>
      <c r="R103" s="30"/>
      <c r="S103" s="30"/>
      <c r="T103" s="121"/>
      <c r="U103" s="3"/>
      <c r="V103" s="3"/>
      <c r="W103" s="3"/>
      <c r="X103" s="3"/>
      <c r="Y103" s="3"/>
      <c r="Z103" s="3"/>
    </row>
    <row r="104" spans="1:26" ht="15.75" customHeight="1">
      <c r="A104" s="3"/>
      <c r="B104" s="3"/>
      <c r="C104" s="3"/>
      <c r="D104" s="30"/>
      <c r="E104" s="30"/>
      <c r="F104" s="30"/>
      <c r="G104" s="30"/>
      <c r="H104" s="30"/>
      <c r="I104" s="30"/>
      <c r="J104" s="30"/>
      <c r="K104" s="30"/>
      <c r="L104" s="30"/>
      <c r="M104" s="30"/>
      <c r="N104" s="30"/>
      <c r="O104" s="30"/>
      <c r="P104" s="30"/>
      <c r="Q104" s="30"/>
      <c r="R104" s="30"/>
      <c r="S104" s="30"/>
      <c r="T104" s="121"/>
      <c r="U104" s="3"/>
      <c r="V104" s="3"/>
      <c r="W104" s="3"/>
      <c r="X104" s="3"/>
      <c r="Y104" s="3"/>
      <c r="Z104" s="3"/>
    </row>
    <row r="105" spans="1:26" ht="15.75" customHeight="1">
      <c r="A105" s="3"/>
      <c r="B105" s="3"/>
      <c r="C105" s="3"/>
      <c r="D105" s="30"/>
      <c r="E105" s="30"/>
      <c r="F105" s="30"/>
      <c r="G105" s="30"/>
      <c r="H105" s="30"/>
      <c r="I105" s="30"/>
      <c r="J105" s="30"/>
      <c r="K105" s="30"/>
      <c r="L105" s="30"/>
      <c r="M105" s="30"/>
      <c r="N105" s="30"/>
      <c r="O105" s="30"/>
      <c r="P105" s="30"/>
      <c r="Q105" s="30"/>
      <c r="R105" s="30"/>
      <c r="S105" s="30"/>
      <c r="T105" s="121"/>
      <c r="U105" s="3"/>
      <c r="V105" s="3"/>
      <c r="W105" s="3"/>
      <c r="X105" s="3"/>
      <c r="Y105" s="3"/>
      <c r="Z105" s="3"/>
    </row>
    <row r="106" spans="1:26" ht="15.75" customHeight="1">
      <c r="A106" s="3"/>
      <c r="B106" s="3"/>
      <c r="C106" s="3"/>
      <c r="D106" s="30"/>
      <c r="E106" s="30"/>
      <c r="F106" s="30"/>
      <c r="G106" s="30"/>
      <c r="H106" s="30"/>
      <c r="I106" s="30"/>
      <c r="J106" s="30"/>
      <c r="K106" s="30"/>
      <c r="L106" s="30"/>
      <c r="M106" s="30"/>
      <c r="N106" s="30"/>
      <c r="O106" s="30"/>
      <c r="P106" s="30"/>
      <c r="Q106" s="30"/>
      <c r="R106" s="30"/>
      <c r="S106" s="30"/>
      <c r="T106" s="121"/>
      <c r="U106" s="3"/>
      <c r="V106" s="3"/>
      <c r="W106" s="3"/>
      <c r="X106" s="3"/>
      <c r="Y106" s="3"/>
      <c r="Z106" s="3"/>
    </row>
    <row r="107" spans="1:26" ht="15.75" customHeight="1">
      <c r="A107" s="3"/>
      <c r="B107" s="3"/>
      <c r="C107" s="3"/>
      <c r="D107" s="30"/>
      <c r="E107" s="30"/>
      <c r="F107" s="30"/>
      <c r="G107" s="30"/>
      <c r="H107" s="30"/>
      <c r="I107" s="30"/>
      <c r="J107" s="30"/>
      <c r="K107" s="30"/>
      <c r="L107" s="30"/>
      <c r="M107" s="30"/>
      <c r="N107" s="30"/>
      <c r="O107" s="30"/>
      <c r="P107" s="30"/>
      <c r="Q107" s="30"/>
      <c r="R107" s="30"/>
      <c r="S107" s="30"/>
      <c r="T107" s="121"/>
      <c r="U107" s="3"/>
      <c r="V107" s="3"/>
      <c r="W107" s="3"/>
      <c r="X107" s="3"/>
      <c r="Y107" s="3"/>
      <c r="Z107" s="3"/>
    </row>
    <row r="108" spans="1:26" ht="15.75" customHeight="1">
      <c r="A108" s="3"/>
      <c r="B108" s="3"/>
      <c r="C108" s="3"/>
      <c r="D108" s="30"/>
      <c r="E108" s="30"/>
      <c r="F108" s="30"/>
      <c r="G108" s="30"/>
      <c r="H108" s="30"/>
      <c r="I108" s="30"/>
      <c r="J108" s="30"/>
      <c r="K108" s="30"/>
      <c r="L108" s="30"/>
      <c r="M108" s="30"/>
      <c r="N108" s="30"/>
      <c r="O108" s="30"/>
      <c r="P108" s="30"/>
      <c r="Q108" s="30"/>
      <c r="R108" s="30"/>
      <c r="S108" s="30"/>
      <c r="T108" s="121"/>
      <c r="U108" s="3"/>
      <c r="V108" s="3"/>
      <c r="W108" s="3"/>
      <c r="X108" s="3"/>
      <c r="Y108" s="3"/>
      <c r="Z108" s="3"/>
    </row>
    <row r="109" spans="1:26" ht="15.75" customHeight="1">
      <c r="A109" s="3"/>
      <c r="B109" s="3"/>
      <c r="C109" s="3"/>
      <c r="D109" s="30"/>
      <c r="E109" s="30"/>
      <c r="F109" s="30"/>
      <c r="G109" s="30"/>
      <c r="H109" s="30"/>
      <c r="I109" s="30"/>
      <c r="J109" s="30"/>
      <c r="K109" s="30"/>
      <c r="L109" s="30"/>
      <c r="M109" s="30"/>
      <c r="N109" s="30"/>
      <c r="O109" s="30"/>
      <c r="P109" s="30"/>
      <c r="Q109" s="30"/>
      <c r="R109" s="30"/>
      <c r="S109" s="30"/>
      <c r="T109" s="121"/>
      <c r="U109" s="3"/>
      <c r="V109" s="3"/>
      <c r="W109" s="3"/>
      <c r="X109" s="3"/>
      <c r="Y109" s="3"/>
      <c r="Z109" s="3"/>
    </row>
    <row r="110" spans="1:26" ht="15.75" customHeight="1">
      <c r="A110" s="3"/>
      <c r="B110" s="3"/>
      <c r="C110" s="3"/>
      <c r="D110" s="30"/>
      <c r="E110" s="30"/>
      <c r="F110" s="30"/>
      <c r="G110" s="30"/>
      <c r="H110" s="30"/>
      <c r="I110" s="30"/>
      <c r="J110" s="30"/>
      <c r="K110" s="30"/>
      <c r="L110" s="30"/>
      <c r="M110" s="30"/>
      <c r="N110" s="30"/>
      <c r="O110" s="30"/>
      <c r="P110" s="30"/>
      <c r="Q110" s="30"/>
      <c r="R110" s="30"/>
      <c r="S110" s="30"/>
      <c r="T110" s="121"/>
      <c r="U110" s="3"/>
      <c r="V110" s="3"/>
      <c r="W110" s="3"/>
      <c r="X110" s="3"/>
      <c r="Y110" s="3"/>
      <c r="Z110" s="3"/>
    </row>
    <row r="111" spans="1:26" ht="15.75" customHeight="1">
      <c r="A111" s="3"/>
      <c r="B111" s="3"/>
      <c r="C111" s="3"/>
      <c r="D111" s="30"/>
      <c r="E111" s="30"/>
      <c r="F111" s="30"/>
      <c r="G111" s="30"/>
      <c r="H111" s="30"/>
      <c r="I111" s="30"/>
      <c r="J111" s="30"/>
      <c r="K111" s="30"/>
      <c r="L111" s="30"/>
      <c r="M111" s="30"/>
      <c r="N111" s="30"/>
      <c r="O111" s="30"/>
      <c r="P111" s="30"/>
      <c r="Q111" s="30"/>
      <c r="R111" s="30"/>
      <c r="S111" s="30"/>
      <c r="T111" s="121"/>
      <c r="U111" s="3"/>
      <c r="V111" s="3"/>
      <c r="W111" s="3"/>
      <c r="X111" s="3"/>
      <c r="Y111" s="3"/>
      <c r="Z111" s="3"/>
    </row>
    <row r="112" spans="1:26" ht="15.75" customHeight="1">
      <c r="A112" s="3"/>
      <c r="B112" s="3"/>
      <c r="C112" s="3"/>
      <c r="D112" s="30"/>
      <c r="E112" s="30"/>
      <c r="F112" s="30"/>
      <c r="G112" s="30"/>
      <c r="H112" s="30"/>
      <c r="I112" s="30"/>
      <c r="J112" s="30"/>
      <c r="K112" s="30"/>
      <c r="L112" s="30"/>
      <c r="M112" s="30"/>
      <c r="N112" s="30"/>
      <c r="O112" s="30"/>
      <c r="P112" s="30"/>
      <c r="Q112" s="30"/>
      <c r="R112" s="30"/>
      <c r="S112" s="30"/>
      <c r="T112" s="121"/>
      <c r="U112" s="3"/>
      <c r="V112" s="3"/>
      <c r="W112" s="3"/>
      <c r="X112" s="3"/>
      <c r="Y112" s="3"/>
      <c r="Z112" s="3"/>
    </row>
    <row r="113" spans="1:26" ht="15.75" customHeight="1">
      <c r="A113" s="3"/>
      <c r="B113" s="3"/>
      <c r="C113" s="3"/>
      <c r="D113" s="30"/>
      <c r="E113" s="30"/>
      <c r="F113" s="30"/>
      <c r="G113" s="30"/>
      <c r="H113" s="30"/>
      <c r="I113" s="30"/>
      <c r="J113" s="30"/>
      <c r="K113" s="30"/>
      <c r="L113" s="30"/>
      <c r="M113" s="30"/>
      <c r="N113" s="30"/>
      <c r="O113" s="30"/>
      <c r="P113" s="30"/>
      <c r="Q113" s="30"/>
      <c r="R113" s="30"/>
      <c r="S113" s="30"/>
      <c r="T113" s="121"/>
      <c r="U113" s="3"/>
      <c r="V113" s="3"/>
      <c r="W113" s="3"/>
      <c r="X113" s="3"/>
      <c r="Y113" s="3"/>
      <c r="Z113" s="3"/>
    </row>
    <row r="114" spans="1:26" ht="15.75" customHeight="1">
      <c r="A114" s="3"/>
      <c r="B114" s="3"/>
      <c r="C114" s="3"/>
      <c r="D114" s="30"/>
      <c r="E114" s="30"/>
      <c r="F114" s="30"/>
      <c r="G114" s="30"/>
      <c r="H114" s="30"/>
      <c r="I114" s="30"/>
      <c r="J114" s="30"/>
      <c r="K114" s="30"/>
      <c r="L114" s="30"/>
      <c r="M114" s="30"/>
      <c r="N114" s="30"/>
      <c r="O114" s="30"/>
      <c r="P114" s="30"/>
      <c r="Q114" s="30"/>
      <c r="R114" s="30"/>
      <c r="S114" s="30"/>
      <c r="T114" s="121"/>
      <c r="U114" s="3"/>
      <c r="V114" s="3"/>
      <c r="W114" s="3"/>
      <c r="X114" s="3"/>
      <c r="Y114" s="3"/>
      <c r="Z114" s="3"/>
    </row>
    <row r="115" spans="1:26" ht="15.75" customHeight="1">
      <c r="A115" s="3"/>
      <c r="B115" s="3"/>
      <c r="C115" s="3"/>
      <c r="D115" s="30"/>
      <c r="E115" s="30"/>
      <c r="F115" s="30"/>
      <c r="G115" s="30"/>
      <c r="H115" s="30"/>
      <c r="I115" s="30"/>
      <c r="J115" s="30"/>
      <c r="K115" s="30"/>
      <c r="L115" s="30"/>
      <c r="M115" s="30"/>
      <c r="N115" s="30"/>
      <c r="O115" s="30"/>
      <c r="P115" s="30"/>
      <c r="Q115" s="30"/>
      <c r="R115" s="30"/>
      <c r="S115" s="30"/>
      <c r="T115" s="121"/>
      <c r="U115" s="3"/>
      <c r="V115" s="3"/>
      <c r="W115" s="3"/>
      <c r="X115" s="3"/>
      <c r="Y115" s="3"/>
      <c r="Z115" s="3"/>
    </row>
    <row r="116" spans="1:26" ht="15.75" customHeight="1">
      <c r="A116" s="3"/>
      <c r="B116" s="3"/>
      <c r="C116" s="3"/>
      <c r="D116" s="30"/>
      <c r="E116" s="30"/>
      <c r="F116" s="30"/>
      <c r="G116" s="30"/>
      <c r="H116" s="30"/>
      <c r="I116" s="30"/>
      <c r="J116" s="30"/>
      <c r="K116" s="30"/>
      <c r="L116" s="30"/>
      <c r="M116" s="30"/>
      <c r="N116" s="30"/>
      <c r="O116" s="30"/>
      <c r="P116" s="30"/>
      <c r="Q116" s="30"/>
      <c r="R116" s="30"/>
      <c r="S116" s="30"/>
      <c r="T116" s="121"/>
      <c r="U116" s="3"/>
      <c r="V116" s="3"/>
      <c r="W116" s="3"/>
      <c r="X116" s="3"/>
      <c r="Y116" s="3"/>
      <c r="Z116" s="3"/>
    </row>
    <row r="117" spans="1:26" ht="15.75" customHeight="1">
      <c r="A117" s="3"/>
      <c r="B117" s="3"/>
      <c r="C117" s="3"/>
      <c r="D117" s="30"/>
      <c r="E117" s="30"/>
      <c r="F117" s="30"/>
      <c r="G117" s="30"/>
      <c r="H117" s="30"/>
      <c r="I117" s="30"/>
      <c r="J117" s="30"/>
      <c r="K117" s="30"/>
      <c r="L117" s="30"/>
      <c r="M117" s="30"/>
      <c r="N117" s="30"/>
      <c r="O117" s="30"/>
      <c r="P117" s="30"/>
      <c r="Q117" s="30"/>
      <c r="R117" s="30"/>
      <c r="S117" s="30"/>
      <c r="T117" s="121"/>
      <c r="U117" s="3"/>
      <c r="V117" s="3"/>
      <c r="W117" s="3"/>
      <c r="X117" s="3"/>
      <c r="Y117" s="3"/>
      <c r="Z117" s="3"/>
    </row>
    <row r="118" spans="1:26" ht="15.75" customHeight="1">
      <c r="A118" s="3"/>
      <c r="B118" s="3"/>
      <c r="C118" s="3"/>
      <c r="D118" s="30"/>
      <c r="E118" s="30"/>
      <c r="F118" s="30"/>
      <c r="G118" s="30"/>
      <c r="H118" s="30"/>
      <c r="I118" s="30"/>
      <c r="J118" s="30"/>
      <c r="K118" s="30"/>
      <c r="L118" s="30"/>
      <c r="M118" s="30"/>
      <c r="N118" s="30"/>
      <c r="O118" s="30"/>
      <c r="P118" s="30"/>
      <c r="Q118" s="30"/>
      <c r="R118" s="30"/>
      <c r="S118" s="30"/>
      <c r="T118" s="121"/>
      <c r="U118" s="3"/>
      <c r="V118" s="3"/>
      <c r="W118" s="3"/>
      <c r="X118" s="3"/>
      <c r="Y118" s="3"/>
      <c r="Z118" s="3"/>
    </row>
    <row r="119" spans="1:26" ht="15.75" customHeight="1">
      <c r="A119" s="3"/>
      <c r="B119" s="3"/>
      <c r="C119" s="3"/>
      <c r="D119" s="30"/>
      <c r="E119" s="30"/>
      <c r="F119" s="30"/>
      <c r="G119" s="30"/>
      <c r="H119" s="30"/>
      <c r="I119" s="30"/>
      <c r="J119" s="30"/>
      <c r="K119" s="30"/>
      <c r="L119" s="30"/>
      <c r="M119" s="30"/>
      <c r="N119" s="30"/>
      <c r="O119" s="30"/>
      <c r="P119" s="30"/>
      <c r="Q119" s="30"/>
      <c r="R119" s="30"/>
      <c r="S119" s="30"/>
      <c r="T119" s="121"/>
      <c r="U119" s="3"/>
      <c r="V119" s="3"/>
      <c r="W119" s="3"/>
      <c r="X119" s="3"/>
      <c r="Y119" s="3"/>
      <c r="Z119" s="3"/>
    </row>
    <row r="120" spans="1:26" ht="15.75" customHeight="1">
      <c r="A120" s="3"/>
      <c r="B120" s="3"/>
      <c r="C120" s="3"/>
      <c r="D120" s="30"/>
      <c r="E120" s="30"/>
      <c r="F120" s="30"/>
      <c r="G120" s="30"/>
      <c r="H120" s="30"/>
      <c r="I120" s="30"/>
      <c r="J120" s="30"/>
      <c r="K120" s="30"/>
      <c r="L120" s="30"/>
      <c r="M120" s="30"/>
      <c r="N120" s="30"/>
      <c r="O120" s="30"/>
      <c r="P120" s="30"/>
      <c r="Q120" s="30"/>
      <c r="R120" s="30"/>
      <c r="S120" s="30"/>
      <c r="T120" s="121"/>
      <c r="U120" s="3"/>
      <c r="V120" s="3"/>
      <c r="W120" s="3"/>
      <c r="X120" s="3"/>
      <c r="Y120" s="3"/>
      <c r="Z120" s="3"/>
    </row>
    <row r="121" spans="1:26" ht="15.75" customHeight="1">
      <c r="A121" s="3"/>
      <c r="B121" s="3"/>
      <c r="C121" s="3"/>
      <c r="D121" s="30"/>
      <c r="E121" s="30"/>
      <c r="F121" s="30"/>
      <c r="G121" s="30"/>
      <c r="H121" s="30"/>
      <c r="I121" s="30"/>
      <c r="J121" s="30"/>
      <c r="K121" s="30"/>
      <c r="L121" s="30"/>
      <c r="M121" s="30"/>
      <c r="N121" s="30"/>
      <c r="O121" s="30"/>
      <c r="P121" s="30"/>
      <c r="Q121" s="30"/>
      <c r="R121" s="30"/>
      <c r="S121" s="30"/>
      <c r="T121" s="121"/>
      <c r="U121" s="3"/>
      <c r="V121" s="3"/>
      <c r="W121" s="3"/>
      <c r="X121" s="3"/>
      <c r="Y121" s="3"/>
      <c r="Z121" s="3"/>
    </row>
    <row r="122" spans="1:26" ht="15.75" customHeight="1">
      <c r="A122" s="3"/>
      <c r="B122" s="3"/>
      <c r="C122" s="3"/>
      <c r="D122" s="30"/>
      <c r="E122" s="30"/>
      <c r="F122" s="30"/>
      <c r="G122" s="30"/>
      <c r="H122" s="30"/>
      <c r="I122" s="30"/>
      <c r="J122" s="30"/>
      <c r="K122" s="30"/>
      <c r="L122" s="30"/>
      <c r="M122" s="30"/>
      <c r="N122" s="30"/>
      <c r="O122" s="30"/>
      <c r="P122" s="30"/>
      <c r="Q122" s="30"/>
      <c r="R122" s="30"/>
      <c r="S122" s="30"/>
      <c r="T122" s="121"/>
      <c r="U122" s="3"/>
      <c r="V122" s="3"/>
      <c r="W122" s="3"/>
      <c r="X122" s="3"/>
      <c r="Y122" s="3"/>
      <c r="Z122" s="3"/>
    </row>
    <row r="123" spans="1:26" ht="15.75" customHeight="1">
      <c r="A123" s="3"/>
      <c r="B123" s="3"/>
      <c r="C123" s="3"/>
      <c r="D123" s="30"/>
      <c r="E123" s="30"/>
      <c r="F123" s="30"/>
      <c r="G123" s="30"/>
      <c r="H123" s="30"/>
      <c r="I123" s="30"/>
      <c r="J123" s="30"/>
      <c r="K123" s="30"/>
      <c r="L123" s="30"/>
      <c r="M123" s="30"/>
      <c r="N123" s="30"/>
      <c r="O123" s="30"/>
      <c r="P123" s="30"/>
      <c r="Q123" s="30"/>
      <c r="R123" s="30"/>
      <c r="S123" s="30"/>
      <c r="T123" s="121"/>
      <c r="U123" s="3"/>
      <c r="V123" s="3"/>
      <c r="W123" s="3"/>
      <c r="X123" s="3"/>
      <c r="Y123" s="3"/>
      <c r="Z123" s="3"/>
    </row>
    <row r="124" spans="1:26" ht="15.75" customHeight="1">
      <c r="A124" s="3"/>
      <c r="B124" s="3"/>
      <c r="C124" s="3"/>
      <c r="D124" s="30"/>
      <c r="E124" s="30"/>
      <c r="F124" s="30"/>
      <c r="G124" s="30"/>
      <c r="H124" s="30"/>
      <c r="I124" s="30"/>
      <c r="J124" s="30"/>
      <c r="K124" s="30"/>
      <c r="L124" s="30"/>
      <c r="M124" s="30"/>
      <c r="N124" s="30"/>
      <c r="O124" s="30"/>
      <c r="P124" s="30"/>
      <c r="Q124" s="30"/>
      <c r="R124" s="30"/>
      <c r="S124" s="30"/>
      <c r="T124" s="121"/>
      <c r="U124" s="3"/>
      <c r="V124" s="3"/>
      <c r="W124" s="3"/>
      <c r="X124" s="3"/>
      <c r="Y124" s="3"/>
      <c r="Z124" s="3"/>
    </row>
    <row r="125" spans="1:26" ht="15.75" customHeight="1">
      <c r="A125" s="3"/>
      <c r="B125" s="3"/>
      <c r="C125" s="3"/>
      <c r="D125" s="30"/>
      <c r="E125" s="30"/>
      <c r="F125" s="30"/>
      <c r="G125" s="30"/>
      <c r="H125" s="30"/>
      <c r="I125" s="30"/>
      <c r="J125" s="30"/>
      <c r="K125" s="30"/>
      <c r="L125" s="30"/>
      <c r="M125" s="30"/>
      <c r="N125" s="30"/>
      <c r="O125" s="30"/>
      <c r="P125" s="30"/>
      <c r="Q125" s="30"/>
      <c r="R125" s="30"/>
      <c r="S125" s="30"/>
      <c r="T125" s="121"/>
      <c r="U125" s="3"/>
      <c r="V125" s="3"/>
      <c r="W125" s="3"/>
      <c r="X125" s="3"/>
      <c r="Y125" s="3"/>
      <c r="Z125" s="3"/>
    </row>
    <row r="126" spans="1:26" ht="15.75" customHeight="1">
      <c r="A126" s="3"/>
      <c r="B126" s="3"/>
      <c r="C126" s="3"/>
      <c r="D126" s="30"/>
      <c r="E126" s="30"/>
      <c r="F126" s="30"/>
      <c r="G126" s="30"/>
      <c r="H126" s="30"/>
      <c r="I126" s="30"/>
      <c r="J126" s="30"/>
      <c r="K126" s="30"/>
      <c r="L126" s="30"/>
      <c r="M126" s="30"/>
      <c r="N126" s="30"/>
      <c r="O126" s="30"/>
      <c r="P126" s="30"/>
      <c r="Q126" s="30"/>
      <c r="R126" s="30"/>
      <c r="S126" s="30"/>
      <c r="T126" s="121"/>
      <c r="U126" s="3"/>
      <c r="V126" s="3"/>
      <c r="W126" s="3"/>
      <c r="X126" s="3"/>
      <c r="Y126" s="3"/>
      <c r="Z126" s="3"/>
    </row>
    <row r="127" spans="1:26" ht="15.75" customHeight="1">
      <c r="A127" s="3"/>
      <c r="B127" s="3"/>
      <c r="C127" s="3"/>
      <c r="D127" s="30"/>
      <c r="E127" s="30"/>
      <c r="F127" s="30"/>
      <c r="G127" s="30"/>
      <c r="H127" s="30"/>
      <c r="I127" s="30"/>
      <c r="J127" s="30"/>
      <c r="K127" s="30"/>
      <c r="L127" s="30"/>
      <c r="M127" s="30"/>
      <c r="N127" s="30"/>
      <c r="O127" s="30"/>
      <c r="P127" s="30"/>
      <c r="Q127" s="30"/>
      <c r="R127" s="30"/>
      <c r="S127" s="30"/>
      <c r="T127" s="121"/>
      <c r="U127" s="3"/>
      <c r="V127" s="3"/>
      <c r="W127" s="3"/>
      <c r="X127" s="3"/>
      <c r="Y127" s="3"/>
      <c r="Z127" s="3"/>
    </row>
    <row r="128" spans="1:26" ht="15.75" customHeight="1">
      <c r="A128" s="3"/>
      <c r="B128" s="3"/>
      <c r="C128" s="3"/>
      <c r="D128" s="30"/>
      <c r="E128" s="30"/>
      <c r="F128" s="30"/>
      <c r="G128" s="30"/>
      <c r="H128" s="30"/>
      <c r="I128" s="30"/>
      <c r="J128" s="30"/>
      <c r="K128" s="30"/>
      <c r="L128" s="30"/>
      <c r="M128" s="30"/>
      <c r="N128" s="30"/>
      <c r="O128" s="30"/>
      <c r="P128" s="30"/>
      <c r="Q128" s="30"/>
      <c r="R128" s="30"/>
      <c r="S128" s="30"/>
      <c r="T128" s="121"/>
      <c r="U128" s="3"/>
      <c r="V128" s="3"/>
      <c r="W128" s="3"/>
      <c r="X128" s="3"/>
      <c r="Y128" s="3"/>
      <c r="Z128" s="3"/>
    </row>
    <row r="129" spans="1:26" ht="15.75" customHeight="1">
      <c r="A129" s="3"/>
      <c r="B129" s="3"/>
      <c r="C129" s="3"/>
      <c r="D129" s="30"/>
      <c r="E129" s="30"/>
      <c r="F129" s="30"/>
      <c r="G129" s="30"/>
      <c r="H129" s="30"/>
      <c r="I129" s="30"/>
      <c r="J129" s="30"/>
      <c r="K129" s="30"/>
      <c r="L129" s="30"/>
      <c r="M129" s="30"/>
      <c r="N129" s="30"/>
      <c r="O129" s="30"/>
      <c r="P129" s="30"/>
      <c r="Q129" s="30"/>
      <c r="R129" s="30"/>
      <c r="S129" s="30"/>
      <c r="T129" s="121"/>
      <c r="U129" s="3"/>
      <c r="V129" s="3"/>
      <c r="W129" s="3"/>
      <c r="X129" s="3"/>
      <c r="Y129" s="3"/>
      <c r="Z129" s="3"/>
    </row>
    <row r="130" spans="1:26" ht="15.75" customHeight="1">
      <c r="A130" s="3"/>
      <c r="B130" s="3"/>
      <c r="C130" s="3"/>
      <c r="D130" s="30"/>
      <c r="E130" s="30"/>
      <c r="F130" s="30"/>
      <c r="G130" s="30"/>
      <c r="H130" s="30"/>
      <c r="I130" s="30"/>
      <c r="J130" s="30"/>
      <c r="K130" s="30"/>
      <c r="L130" s="30"/>
      <c r="M130" s="30"/>
      <c r="N130" s="30"/>
      <c r="O130" s="30"/>
      <c r="P130" s="30"/>
      <c r="Q130" s="30"/>
      <c r="R130" s="30"/>
      <c r="S130" s="30"/>
      <c r="T130" s="121"/>
      <c r="U130" s="3"/>
      <c r="V130" s="3"/>
      <c r="W130" s="3"/>
      <c r="X130" s="3"/>
      <c r="Y130" s="3"/>
      <c r="Z130" s="3"/>
    </row>
    <row r="131" spans="1:26" ht="15.75" customHeight="1">
      <c r="A131" s="3"/>
      <c r="B131" s="3"/>
      <c r="C131" s="3"/>
      <c r="D131" s="30"/>
      <c r="E131" s="30"/>
      <c r="F131" s="30"/>
      <c r="G131" s="30"/>
      <c r="H131" s="30"/>
      <c r="I131" s="30"/>
      <c r="J131" s="30"/>
      <c r="K131" s="30"/>
      <c r="L131" s="30"/>
      <c r="M131" s="30"/>
      <c r="N131" s="30"/>
      <c r="O131" s="30"/>
      <c r="P131" s="30"/>
      <c r="Q131" s="30"/>
      <c r="R131" s="30"/>
      <c r="S131" s="30"/>
      <c r="T131" s="121"/>
      <c r="U131" s="3"/>
      <c r="V131" s="3"/>
      <c r="W131" s="3"/>
      <c r="X131" s="3"/>
      <c r="Y131" s="3"/>
      <c r="Z131" s="3"/>
    </row>
    <row r="132" spans="1:26" ht="15.75" customHeight="1">
      <c r="A132" s="3"/>
      <c r="B132" s="3"/>
      <c r="C132" s="3"/>
      <c r="D132" s="30"/>
      <c r="E132" s="30"/>
      <c r="F132" s="30"/>
      <c r="G132" s="30"/>
      <c r="H132" s="30"/>
      <c r="I132" s="30"/>
      <c r="J132" s="30"/>
      <c r="K132" s="30"/>
      <c r="L132" s="30"/>
      <c r="M132" s="30"/>
      <c r="N132" s="30"/>
      <c r="O132" s="30"/>
      <c r="P132" s="30"/>
      <c r="Q132" s="30"/>
      <c r="R132" s="30"/>
      <c r="S132" s="30"/>
      <c r="T132" s="121"/>
      <c r="U132" s="3"/>
      <c r="V132" s="3"/>
      <c r="W132" s="3"/>
      <c r="X132" s="3"/>
      <c r="Y132" s="3"/>
      <c r="Z132" s="3"/>
    </row>
    <row r="133" spans="1:26" ht="15.75" customHeight="1">
      <c r="A133" s="3"/>
      <c r="B133" s="3"/>
      <c r="C133" s="3"/>
      <c r="D133" s="30"/>
      <c r="E133" s="30"/>
      <c r="F133" s="30"/>
      <c r="G133" s="30"/>
      <c r="H133" s="30"/>
      <c r="I133" s="30"/>
      <c r="J133" s="30"/>
      <c r="K133" s="30"/>
      <c r="L133" s="30"/>
      <c r="M133" s="30"/>
      <c r="N133" s="30"/>
      <c r="O133" s="30"/>
      <c r="P133" s="30"/>
      <c r="Q133" s="30"/>
      <c r="R133" s="30"/>
      <c r="S133" s="30"/>
      <c r="T133" s="121"/>
      <c r="U133" s="3"/>
      <c r="V133" s="3"/>
      <c r="W133" s="3"/>
      <c r="X133" s="3"/>
      <c r="Y133" s="3"/>
      <c r="Z133" s="3"/>
    </row>
    <row r="134" spans="1:26" ht="15.75" customHeight="1">
      <c r="A134" s="3"/>
      <c r="B134" s="3"/>
      <c r="C134" s="3"/>
      <c r="D134" s="30"/>
      <c r="E134" s="30"/>
      <c r="F134" s="30"/>
      <c r="G134" s="30"/>
      <c r="H134" s="30"/>
      <c r="I134" s="30"/>
      <c r="J134" s="30"/>
      <c r="K134" s="30"/>
      <c r="L134" s="30"/>
      <c r="M134" s="30"/>
      <c r="N134" s="30"/>
      <c r="O134" s="30"/>
      <c r="P134" s="30"/>
      <c r="Q134" s="30"/>
      <c r="R134" s="30"/>
      <c r="S134" s="30"/>
      <c r="T134" s="121"/>
      <c r="U134" s="3"/>
      <c r="V134" s="3"/>
      <c r="W134" s="3"/>
      <c r="X134" s="3"/>
      <c r="Y134" s="3"/>
      <c r="Z134" s="3"/>
    </row>
    <row r="135" spans="1:26" ht="15.75" customHeight="1">
      <c r="A135" s="3"/>
      <c r="B135" s="3"/>
      <c r="C135" s="3"/>
      <c r="D135" s="30"/>
      <c r="E135" s="30"/>
      <c r="F135" s="30"/>
      <c r="G135" s="30"/>
      <c r="H135" s="30"/>
      <c r="I135" s="30"/>
      <c r="J135" s="30"/>
      <c r="K135" s="30"/>
      <c r="L135" s="30"/>
      <c r="M135" s="30"/>
      <c r="N135" s="30"/>
      <c r="O135" s="30"/>
      <c r="P135" s="30"/>
      <c r="Q135" s="30"/>
      <c r="R135" s="30"/>
      <c r="S135" s="30"/>
      <c r="T135" s="121"/>
      <c r="U135" s="3"/>
      <c r="V135" s="3"/>
      <c r="W135" s="3"/>
      <c r="X135" s="3"/>
      <c r="Y135" s="3"/>
      <c r="Z135" s="3"/>
    </row>
    <row r="136" spans="1:26" ht="15.75" customHeight="1">
      <c r="A136" s="3"/>
      <c r="B136" s="3"/>
      <c r="C136" s="3"/>
      <c r="D136" s="30"/>
      <c r="E136" s="30"/>
      <c r="F136" s="30"/>
      <c r="G136" s="30"/>
      <c r="H136" s="30"/>
      <c r="I136" s="30"/>
      <c r="J136" s="30"/>
      <c r="K136" s="30"/>
      <c r="L136" s="30"/>
      <c r="M136" s="30"/>
      <c r="N136" s="30"/>
      <c r="O136" s="30"/>
      <c r="P136" s="30"/>
      <c r="Q136" s="30"/>
      <c r="R136" s="30"/>
      <c r="S136" s="30"/>
      <c r="T136" s="121"/>
      <c r="U136" s="3"/>
      <c r="V136" s="3"/>
      <c r="W136" s="3"/>
      <c r="X136" s="3"/>
      <c r="Y136" s="3"/>
      <c r="Z136" s="3"/>
    </row>
    <row r="137" spans="1:26" ht="15.75" customHeight="1">
      <c r="A137" s="3"/>
      <c r="B137" s="3"/>
      <c r="C137" s="3"/>
      <c r="D137" s="30"/>
      <c r="E137" s="30"/>
      <c r="F137" s="30"/>
      <c r="G137" s="30"/>
      <c r="H137" s="30"/>
      <c r="I137" s="30"/>
      <c r="J137" s="30"/>
      <c r="K137" s="30"/>
      <c r="L137" s="30"/>
      <c r="M137" s="30"/>
      <c r="N137" s="30"/>
      <c r="O137" s="30"/>
      <c r="P137" s="30"/>
      <c r="Q137" s="30"/>
      <c r="R137" s="30"/>
      <c r="S137" s="30"/>
      <c r="T137" s="121"/>
      <c r="U137" s="3"/>
      <c r="V137" s="3"/>
      <c r="W137" s="3"/>
      <c r="X137" s="3"/>
      <c r="Y137" s="3"/>
      <c r="Z137" s="3"/>
    </row>
    <row r="138" spans="1:26" ht="15.75" customHeight="1">
      <c r="A138" s="3"/>
      <c r="B138" s="3"/>
      <c r="C138" s="3"/>
      <c r="D138" s="30"/>
      <c r="E138" s="30"/>
      <c r="F138" s="30"/>
      <c r="G138" s="30"/>
      <c r="H138" s="30"/>
      <c r="I138" s="30"/>
      <c r="J138" s="30"/>
      <c r="K138" s="30"/>
      <c r="L138" s="30"/>
      <c r="M138" s="30"/>
      <c r="N138" s="30"/>
      <c r="O138" s="30"/>
      <c r="P138" s="30"/>
      <c r="Q138" s="30"/>
      <c r="R138" s="30"/>
      <c r="S138" s="30"/>
      <c r="T138" s="121"/>
      <c r="U138" s="3"/>
      <c r="V138" s="3"/>
      <c r="W138" s="3"/>
      <c r="X138" s="3"/>
      <c r="Y138" s="3"/>
      <c r="Z138" s="3"/>
    </row>
    <row r="139" spans="1:26" ht="15.75" customHeight="1">
      <c r="A139" s="3"/>
      <c r="B139" s="3"/>
      <c r="C139" s="3"/>
      <c r="D139" s="30"/>
      <c r="E139" s="30"/>
      <c r="F139" s="30"/>
      <c r="G139" s="30"/>
      <c r="H139" s="30"/>
      <c r="I139" s="30"/>
      <c r="J139" s="30"/>
      <c r="K139" s="30"/>
      <c r="L139" s="30"/>
      <c r="M139" s="30"/>
      <c r="N139" s="30"/>
      <c r="O139" s="30"/>
      <c r="P139" s="30"/>
      <c r="Q139" s="30"/>
      <c r="R139" s="30"/>
      <c r="S139" s="30"/>
      <c r="T139" s="121"/>
      <c r="U139" s="3"/>
      <c r="V139" s="3"/>
      <c r="W139" s="3"/>
      <c r="X139" s="3"/>
      <c r="Y139" s="3"/>
      <c r="Z139" s="3"/>
    </row>
    <row r="140" spans="1:26" ht="15.75" customHeight="1">
      <c r="A140" s="3"/>
      <c r="B140" s="3"/>
      <c r="C140" s="3"/>
      <c r="D140" s="30"/>
      <c r="E140" s="30"/>
      <c r="F140" s="30"/>
      <c r="G140" s="30"/>
      <c r="H140" s="30"/>
      <c r="I140" s="30"/>
      <c r="J140" s="30"/>
      <c r="K140" s="30"/>
      <c r="L140" s="30"/>
      <c r="M140" s="30"/>
      <c r="N140" s="30"/>
      <c r="O140" s="30"/>
      <c r="P140" s="30"/>
      <c r="Q140" s="30"/>
      <c r="R140" s="30"/>
      <c r="S140" s="30"/>
      <c r="T140" s="121"/>
      <c r="U140" s="3"/>
      <c r="V140" s="3"/>
      <c r="W140" s="3"/>
      <c r="X140" s="3"/>
      <c r="Y140" s="3"/>
      <c r="Z140" s="3"/>
    </row>
    <row r="141" spans="1:26" ht="15.75" customHeight="1">
      <c r="A141" s="3"/>
      <c r="B141" s="3"/>
      <c r="C141" s="3"/>
      <c r="D141" s="30"/>
      <c r="E141" s="30"/>
      <c r="F141" s="30"/>
      <c r="G141" s="30"/>
      <c r="H141" s="30"/>
      <c r="I141" s="30"/>
      <c r="J141" s="30"/>
      <c r="K141" s="30"/>
      <c r="L141" s="30"/>
      <c r="M141" s="30"/>
      <c r="N141" s="30"/>
      <c r="O141" s="30"/>
      <c r="P141" s="30"/>
      <c r="Q141" s="30"/>
      <c r="R141" s="30"/>
      <c r="S141" s="30"/>
      <c r="T141" s="121"/>
      <c r="U141" s="3"/>
      <c r="V141" s="3"/>
      <c r="W141" s="3"/>
      <c r="X141" s="3"/>
      <c r="Y141" s="3"/>
      <c r="Z141" s="3"/>
    </row>
    <row r="142" spans="1:26" ht="15.75" customHeight="1">
      <c r="A142" s="3"/>
      <c r="B142" s="3"/>
      <c r="C142" s="3"/>
      <c r="D142" s="30"/>
      <c r="E142" s="30"/>
      <c r="F142" s="30"/>
      <c r="G142" s="30"/>
      <c r="H142" s="30"/>
      <c r="I142" s="30"/>
      <c r="J142" s="30"/>
      <c r="K142" s="30"/>
      <c r="L142" s="30"/>
      <c r="M142" s="30"/>
      <c r="N142" s="30"/>
      <c r="O142" s="30"/>
      <c r="P142" s="30"/>
      <c r="Q142" s="30"/>
      <c r="R142" s="30"/>
      <c r="S142" s="30"/>
      <c r="T142" s="121"/>
      <c r="U142" s="3"/>
      <c r="V142" s="3"/>
      <c r="W142" s="3"/>
      <c r="X142" s="3"/>
      <c r="Y142" s="3"/>
      <c r="Z142" s="3"/>
    </row>
    <row r="143" spans="1:26" ht="15.75" customHeight="1">
      <c r="A143" s="3"/>
      <c r="B143" s="3"/>
      <c r="C143" s="3"/>
      <c r="D143" s="30"/>
      <c r="E143" s="30"/>
      <c r="F143" s="30"/>
      <c r="G143" s="30"/>
      <c r="H143" s="30"/>
      <c r="I143" s="30"/>
      <c r="J143" s="30"/>
      <c r="K143" s="30"/>
      <c r="L143" s="30"/>
      <c r="M143" s="30"/>
      <c r="N143" s="30"/>
      <c r="O143" s="30"/>
      <c r="P143" s="30"/>
      <c r="Q143" s="30"/>
      <c r="R143" s="30"/>
      <c r="S143" s="30"/>
      <c r="T143" s="121"/>
      <c r="U143" s="3"/>
      <c r="V143" s="3"/>
      <c r="W143" s="3"/>
      <c r="X143" s="3"/>
      <c r="Y143" s="3"/>
      <c r="Z143" s="3"/>
    </row>
    <row r="144" spans="1:26" ht="15.75" customHeight="1">
      <c r="A144" s="3"/>
      <c r="B144" s="3"/>
      <c r="C144" s="3"/>
      <c r="D144" s="30"/>
      <c r="E144" s="30"/>
      <c r="F144" s="30"/>
      <c r="G144" s="30"/>
      <c r="H144" s="30"/>
      <c r="I144" s="30"/>
      <c r="J144" s="30"/>
      <c r="K144" s="30"/>
      <c r="L144" s="30"/>
      <c r="M144" s="30"/>
      <c r="N144" s="30"/>
      <c r="O144" s="30"/>
      <c r="P144" s="30"/>
      <c r="Q144" s="30"/>
      <c r="R144" s="30"/>
      <c r="S144" s="30"/>
      <c r="T144" s="121"/>
      <c r="U144" s="3"/>
      <c r="V144" s="3"/>
      <c r="W144" s="3"/>
      <c r="X144" s="3"/>
      <c r="Y144" s="3"/>
      <c r="Z144" s="3"/>
    </row>
    <row r="145" spans="1:26" ht="15.75" customHeight="1">
      <c r="A145" s="3"/>
      <c r="B145" s="3"/>
      <c r="C145" s="3"/>
      <c r="D145" s="30"/>
      <c r="E145" s="30"/>
      <c r="F145" s="30"/>
      <c r="G145" s="30"/>
      <c r="H145" s="30"/>
      <c r="I145" s="30"/>
      <c r="J145" s="30"/>
      <c r="K145" s="30"/>
      <c r="L145" s="30"/>
      <c r="M145" s="30"/>
      <c r="N145" s="30"/>
      <c r="O145" s="30"/>
      <c r="P145" s="30"/>
      <c r="Q145" s="30"/>
      <c r="R145" s="30"/>
      <c r="S145" s="30"/>
      <c r="T145" s="121"/>
      <c r="U145" s="3"/>
      <c r="V145" s="3"/>
      <c r="W145" s="3"/>
      <c r="X145" s="3"/>
      <c r="Y145" s="3"/>
      <c r="Z145" s="3"/>
    </row>
    <row r="146" spans="1:26" ht="15.75" customHeight="1">
      <c r="A146" s="3"/>
      <c r="B146" s="3"/>
      <c r="C146" s="3"/>
      <c r="D146" s="30"/>
      <c r="E146" s="30"/>
      <c r="F146" s="30"/>
      <c r="G146" s="30"/>
      <c r="H146" s="30"/>
      <c r="I146" s="30"/>
      <c r="J146" s="30"/>
      <c r="K146" s="30"/>
      <c r="L146" s="30"/>
      <c r="M146" s="30"/>
      <c r="N146" s="30"/>
      <c r="O146" s="30"/>
      <c r="P146" s="30"/>
      <c r="Q146" s="30"/>
      <c r="R146" s="30"/>
      <c r="S146" s="30"/>
      <c r="T146" s="121"/>
      <c r="U146" s="3"/>
      <c r="V146" s="3"/>
      <c r="W146" s="3"/>
      <c r="X146" s="3"/>
      <c r="Y146" s="3"/>
      <c r="Z146" s="3"/>
    </row>
    <row r="147" spans="1:26" ht="15.75" customHeight="1">
      <c r="A147" s="3"/>
      <c r="B147" s="3"/>
      <c r="C147" s="3"/>
      <c r="D147" s="30"/>
      <c r="E147" s="30"/>
      <c r="F147" s="30"/>
      <c r="G147" s="30"/>
      <c r="H147" s="30"/>
      <c r="I147" s="30"/>
      <c r="J147" s="30"/>
      <c r="K147" s="30"/>
      <c r="L147" s="30"/>
      <c r="M147" s="30"/>
      <c r="N147" s="30"/>
      <c r="O147" s="30"/>
      <c r="P147" s="30"/>
      <c r="Q147" s="30"/>
      <c r="R147" s="30"/>
      <c r="S147" s="30"/>
      <c r="T147" s="121"/>
      <c r="U147" s="3"/>
      <c r="V147" s="3"/>
      <c r="W147" s="3"/>
      <c r="X147" s="3"/>
      <c r="Y147" s="3"/>
      <c r="Z147" s="3"/>
    </row>
    <row r="148" spans="1:26" ht="15.75" customHeight="1">
      <c r="A148" s="3"/>
      <c r="B148" s="3"/>
      <c r="C148" s="3"/>
      <c r="D148" s="30"/>
      <c r="E148" s="30"/>
      <c r="F148" s="30"/>
      <c r="G148" s="30"/>
      <c r="H148" s="30"/>
      <c r="I148" s="30"/>
      <c r="J148" s="30"/>
      <c r="K148" s="30"/>
      <c r="L148" s="30"/>
      <c r="M148" s="30"/>
      <c r="N148" s="30"/>
      <c r="O148" s="30"/>
      <c r="P148" s="30"/>
      <c r="Q148" s="30"/>
      <c r="R148" s="30"/>
      <c r="S148" s="30"/>
      <c r="T148" s="121"/>
      <c r="U148" s="3"/>
      <c r="V148" s="3"/>
      <c r="W148" s="3"/>
      <c r="X148" s="3"/>
      <c r="Y148" s="3"/>
      <c r="Z148" s="3"/>
    </row>
    <row r="149" spans="1:26" ht="15.75" customHeight="1">
      <c r="A149" s="3"/>
      <c r="B149" s="3"/>
      <c r="C149" s="3"/>
      <c r="D149" s="30"/>
      <c r="E149" s="30"/>
      <c r="F149" s="30"/>
      <c r="G149" s="30"/>
      <c r="H149" s="30"/>
      <c r="I149" s="30"/>
      <c r="J149" s="30"/>
      <c r="K149" s="30"/>
      <c r="L149" s="30"/>
      <c r="M149" s="30"/>
      <c r="N149" s="30"/>
      <c r="O149" s="30"/>
      <c r="P149" s="30"/>
      <c r="Q149" s="30"/>
      <c r="R149" s="30"/>
      <c r="S149" s="30"/>
      <c r="T149" s="121"/>
      <c r="U149" s="3"/>
      <c r="V149" s="3"/>
      <c r="W149" s="3"/>
      <c r="X149" s="3"/>
      <c r="Y149" s="3"/>
      <c r="Z149" s="3"/>
    </row>
    <row r="150" spans="1:26" ht="15.75" customHeight="1">
      <c r="A150" s="3"/>
      <c r="B150" s="3"/>
      <c r="C150" s="3"/>
      <c r="D150" s="30"/>
      <c r="E150" s="30"/>
      <c r="F150" s="30"/>
      <c r="G150" s="30"/>
      <c r="H150" s="30"/>
      <c r="I150" s="30"/>
      <c r="J150" s="30"/>
      <c r="K150" s="30"/>
      <c r="L150" s="30"/>
      <c r="M150" s="30"/>
      <c r="N150" s="30"/>
      <c r="O150" s="30"/>
      <c r="P150" s="30"/>
      <c r="Q150" s="30"/>
      <c r="R150" s="30"/>
      <c r="S150" s="30"/>
      <c r="T150" s="121"/>
      <c r="U150" s="3"/>
      <c r="V150" s="3"/>
      <c r="W150" s="3"/>
      <c r="X150" s="3"/>
      <c r="Y150" s="3"/>
      <c r="Z150" s="3"/>
    </row>
    <row r="151" spans="1:26" ht="15.75" customHeight="1">
      <c r="A151" s="3"/>
      <c r="B151" s="3"/>
      <c r="C151" s="3"/>
      <c r="D151" s="30"/>
      <c r="E151" s="30"/>
      <c r="F151" s="30"/>
      <c r="G151" s="30"/>
      <c r="H151" s="30"/>
      <c r="I151" s="30"/>
      <c r="J151" s="30"/>
      <c r="K151" s="30"/>
      <c r="L151" s="30"/>
      <c r="M151" s="30"/>
      <c r="N151" s="30"/>
      <c r="O151" s="30"/>
      <c r="P151" s="30"/>
      <c r="Q151" s="30"/>
      <c r="R151" s="30"/>
      <c r="S151" s="30"/>
      <c r="T151" s="121"/>
      <c r="U151" s="3"/>
      <c r="V151" s="3"/>
      <c r="W151" s="3"/>
      <c r="X151" s="3"/>
      <c r="Y151" s="3"/>
      <c r="Z151" s="3"/>
    </row>
    <row r="152" spans="1:26" ht="15.75" customHeight="1">
      <c r="A152" s="3"/>
      <c r="B152" s="3"/>
      <c r="C152" s="3"/>
      <c r="D152" s="30"/>
      <c r="E152" s="30"/>
      <c r="F152" s="30"/>
      <c r="G152" s="30"/>
      <c r="H152" s="30"/>
      <c r="I152" s="30"/>
      <c r="J152" s="30"/>
      <c r="K152" s="30"/>
      <c r="L152" s="30"/>
      <c r="M152" s="30"/>
      <c r="N152" s="30"/>
      <c r="O152" s="30"/>
      <c r="P152" s="30"/>
      <c r="Q152" s="30"/>
      <c r="R152" s="30"/>
      <c r="S152" s="30"/>
      <c r="T152" s="121"/>
      <c r="U152" s="3"/>
      <c r="V152" s="3"/>
      <c r="W152" s="3"/>
      <c r="X152" s="3"/>
      <c r="Y152" s="3"/>
      <c r="Z152" s="3"/>
    </row>
    <row r="153" spans="1:26" ht="15.75" customHeight="1">
      <c r="A153" s="3"/>
      <c r="B153" s="3"/>
      <c r="C153" s="3"/>
      <c r="D153" s="30"/>
      <c r="E153" s="30"/>
      <c r="F153" s="30"/>
      <c r="G153" s="30"/>
      <c r="H153" s="30"/>
      <c r="I153" s="30"/>
      <c r="J153" s="30"/>
      <c r="K153" s="30"/>
      <c r="L153" s="30"/>
      <c r="M153" s="30"/>
      <c r="N153" s="30"/>
      <c r="O153" s="30"/>
      <c r="P153" s="30"/>
      <c r="Q153" s="30"/>
      <c r="R153" s="30"/>
      <c r="S153" s="30"/>
      <c r="T153" s="121"/>
      <c r="U153" s="3"/>
      <c r="V153" s="3"/>
      <c r="W153" s="3"/>
      <c r="X153" s="3"/>
      <c r="Y153" s="3"/>
      <c r="Z153" s="3"/>
    </row>
    <row r="154" spans="1:26" ht="15.75" customHeight="1">
      <c r="A154" s="3"/>
      <c r="B154" s="3"/>
      <c r="C154" s="3"/>
      <c r="D154" s="30"/>
      <c r="E154" s="30"/>
      <c r="F154" s="30"/>
      <c r="G154" s="30"/>
      <c r="H154" s="30"/>
      <c r="I154" s="30"/>
      <c r="J154" s="30"/>
      <c r="K154" s="30"/>
      <c r="L154" s="30"/>
      <c r="M154" s="30"/>
      <c r="N154" s="30"/>
      <c r="O154" s="30"/>
      <c r="P154" s="30"/>
      <c r="Q154" s="30"/>
      <c r="R154" s="30"/>
      <c r="S154" s="30"/>
      <c r="T154" s="121"/>
      <c r="U154" s="3"/>
      <c r="V154" s="3"/>
      <c r="W154" s="3"/>
      <c r="X154" s="3"/>
      <c r="Y154" s="3"/>
      <c r="Z154" s="3"/>
    </row>
    <row r="155" spans="1:26" ht="15.75" customHeight="1">
      <c r="A155" s="3"/>
      <c r="B155" s="3"/>
      <c r="C155" s="3"/>
      <c r="D155" s="30"/>
      <c r="E155" s="30"/>
      <c r="F155" s="30"/>
      <c r="G155" s="30"/>
      <c r="H155" s="30"/>
      <c r="I155" s="30"/>
      <c r="J155" s="30"/>
      <c r="K155" s="30"/>
      <c r="L155" s="30"/>
      <c r="M155" s="30"/>
      <c r="N155" s="30"/>
      <c r="O155" s="30"/>
      <c r="P155" s="30"/>
      <c r="Q155" s="30"/>
      <c r="R155" s="30"/>
      <c r="S155" s="30"/>
      <c r="T155" s="121"/>
      <c r="U155" s="3"/>
      <c r="V155" s="3"/>
      <c r="W155" s="3"/>
      <c r="X155" s="3"/>
      <c r="Y155" s="3"/>
      <c r="Z155" s="3"/>
    </row>
    <row r="156" spans="1:26" ht="15.75" customHeight="1">
      <c r="A156" s="3"/>
      <c r="B156" s="3"/>
      <c r="C156" s="3"/>
      <c r="D156" s="30"/>
      <c r="E156" s="30"/>
      <c r="F156" s="30"/>
      <c r="G156" s="30"/>
      <c r="H156" s="30"/>
      <c r="I156" s="30"/>
      <c r="J156" s="30"/>
      <c r="K156" s="30"/>
      <c r="L156" s="30"/>
      <c r="M156" s="30"/>
      <c r="N156" s="30"/>
      <c r="O156" s="30"/>
      <c r="P156" s="30"/>
      <c r="Q156" s="30"/>
      <c r="R156" s="30"/>
      <c r="S156" s="30"/>
      <c r="T156" s="121"/>
      <c r="U156" s="3"/>
      <c r="V156" s="3"/>
      <c r="W156" s="3"/>
      <c r="X156" s="3"/>
      <c r="Y156" s="3"/>
      <c r="Z156" s="3"/>
    </row>
    <row r="157" spans="1:26" ht="15.75" customHeight="1">
      <c r="A157" s="3"/>
      <c r="B157" s="3"/>
      <c r="C157" s="3"/>
      <c r="D157" s="30"/>
      <c r="E157" s="30"/>
      <c r="F157" s="30"/>
      <c r="G157" s="30"/>
      <c r="H157" s="30"/>
      <c r="I157" s="30"/>
      <c r="J157" s="30"/>
      <c r="K157" s="30"/>
      <c r="L157" s="30"/>
      <c r="M157" s="30"/>
      <c r="N157" s="30"/>
      <c r="O157" s="30"/>
      <c r="P157" s="30"/>
      <c r="Q157" s="30"/>
      <c r="R157" s="30"/>
      <c r="S157" s="30"/>
      <c r="T157" s="121"/>
      <c r="U157" s="3"/>
      <c r="V157" s="3"/>
      <c r="W157" s="3"/>
      <c r="X157" s="3"/>
      <c r="Y157" s="3"/>
      <c r="Z157" s="3"/>
    </row>
    <row r="158" spans="1:26" ht="15.75" customHeight="1">
      <c r="A158" s="3"/>
      <c r="B158" s="3"/>
      <c r="C158" s="3"/>
      <c r="D158" s="30"/>
      <c r="E158" s="30"/>
      <c r="F158" s="30"/>
      <c r="G158" s="30"/>
      <c r="H158" s="30"/>
      <c r="I158" s="30"/>
      <c r="J158" s="30"/>
      <c r="K158" s="30"/>
      <c r="L158" s="30"/>
      <c r="M158" s="30"/>
      <c r="N158" s="30"/>
      <c r="O158" s="30"/>
      <c r="P158" s="30"/>
      <c r="Q158" s="30"/>
      <c r="R158" s="30"/>
      <c r="S158" s="30"/>
      <c r="T158" s="121"/>
      <c r="U158" s="3"/>
      <c r="V158" s="3"/>
      <c r="W158" s="3"/>
      <c r="X158" s="3"/>
      <c r="Y158" s="3"/>
      <c r="Z158" s="3"/>
    </row>
    <row r="159" spans="1:26" ht="15.75" customHeight="1">
      <c r="A159" s="3"/>
      <c r="B159" s="3"/>
      <c r="C159" s="3"/>
      <c r="D159" s="30"/>
      <c r="E159" s="30"/>
      <c r="F159" s="30"/>
      <c r="G159" s="30"/>
      <c r="H159" s="30"/>
      <c r="I159" s="30"/>
      <c r="J159" s="30"/>
      <c r="K159" s="30"/>
      <c r="L159" s="30"/>
      <c r="M159" s="30"/>
      <c r="N159" s="30"/>
      <c r="O159" s="30"/>
      <c r="P159" s="30"/>
      <c r="Q159" s="30"/>
      <c r="R159" s="30"/>
      <c r="S159" s="30"/>
      <c r="T159" s="121"/>
      <c r="U159" s="3"/>
      <c r="V159" s="3"/>
      <c r="W159" s="3"/>
      <c r="X159" s="3"/>
      <c r="Y159" s="3"/>
      <c r="Z159" s="3"/>
    </row>
    <row r="160" spans="1:26" ht="15.75" customHeight="1">
      <c r="A160" s="3"/>
      <c r="B160" s="3"/>
      <c r="C160" s="3"/>
      <c r="D160" s="30"/>
      <c r="E160" s="30"/>
      <c r="F160" s="30"/>
      <c r="G160" s="30"/>
      <c r="H160" s="30"/>
      <c r="I160" s="30"/>
      <c r="J160" s="30"/>
      <c r="K160" s="30"/>
      <c r="L160" s="30"/>
      <c r="M160" s="30"/>
      <c r="N160" s="30"/>
      <c r="O160" s="30"/>
      <c r="P160" s="30"/>
      <c r="Q160" s="30"/>
      <c r="R160" s="30"/>
      <c r="S160" s="30"/>
      <c r="T160" s="121"/>
      <c r="U160" s="3"/>
      <c r="V160" s="3"/>
      <c r="W160" s="3"/>
      <c r="X160" s="3"/>
      <c r="Y160" s="3"/>
      <c r="Z160" s="3"/>
    </row>
    <row r="161" spans="1:26" ht="15.75" customHeight="1">
      <c r="A161" s="3"/>
      <c r="B161" s="3"/>
      <c r="C161" s="3"/>
      <c r="D161" s="30"/>
      <c r="E161" s="30"/>
      <c r="F161" s="30"/>
      <c r="G161" s="30"/>
      <c r="H161" s="30"/>
      <c r="I161" s="30"/>
      <c r="J161" s="30"/>
      <c r="K161" s="30"/>
      <c r="L161" s="30"/>
      <c r="M161" s="30"/>
      <c r="N161" s="30"/>
      <c r="O161" s="30"/>
      <c r="P161" s="30"/>
      <c r="Q161" s="30"/>
      <c r="R161" s="30"/>
      <c r="S161" s="30"/>
      <c r="T161" s="121"/>
      <c r="U161" s="3"/>
      <c r="V161" s="3"/>
      <c r="W161" s="3"/>
      <c r="X161" s="3"/>
      <c r="Y161" s="3"/>
      <c r="Z161" s="3"/>
    </row>
    <row r="162" spans="1:26" ht="15.75" customHeight="1">
      <c r="A162" s="3"/>
      <c r="B162" s="3"/>
      <c r="C162" s="3"/>
      <c r="D162" s="30"/>
      <c r="E162" s="30"/>
      <c r="F162" s="30"/>
      <c r="G162" s="30"/>
      <c r="H162" s="30"/>
      <c r="I162" s="30"/>
      <c r="J162" s="30"/>
      <c r="K162" s="30"/>
      <c r="L162" s="30"/>
      <c r="M162" s="30"/>
      <c r="N162" s="30"/>
      <c r="O162" s="30"/>
      <c r="P162" s="30"/>
      <c r="Q162" s="30"/>
      <c r="R162" s="30"/>
      <c r="S162" s="30"/>
      <c r="T162" s="121"/>
      <c r="U162" s="3"/>
      <c r="V162" s="3"/>
      <c r="W162" s="3"/>
      <c r="X162" s="3"/>
      <c r="Y162" s="3"/>
      <c r="Z162" s="3"/>
    </row>
    <row r="163" spans="1:26" ht="15.75" customHeight="1">
      <c r="A163" s="3"/>
      <c r="B163" s="3"/>
      <c r="C163" s="3"/>
      <c r="D163" s="30"/>
      <c r="E163" s="30"/>
      <c r="F163" s="30"/>
      <c r="G163" s="30"/>
      <c r="H163" s="30"/>
      <c r="I163" s="30"/>
      <c r="J163" s="30"/>
      <c r="K163" s="30"/>
      <c r="L163" s="30"/>
      <c r="M163" s="30"/>
      <c r="N163" s="30"/>
      <c r="O163" s="30"/>
      <c r="P163" s="30"/>
      <c r="Q163" s="30"/>
      <c r="R163" s="30"/>
      <c r="S163" s="30"/>
      <c r="T163" s="121"/>
      <c r="U163" s="3"/>
      <c r="V163" s="3"/>
      <c r="W163" s="3"/>
      <c r="X163" s="3"/>
      <c r="Y163" s="3"/>
      <c r="Z163" s="3"/>
    </row>
    <row r="164" spans="1:26" ht="15.75" customHeight="1">
      <c r="A164" s="3"/>
      <c r="B164" s="3"/>
      <c r="C164" s="3"/>
      <c r="D164" s="30"/>
      <c r="E164" s="30"/>
      <c r="F164" s="30"/>
      <c r="G164" s="30"/>
      <c r="H164" s="30"/>
      <c r="I164" s="30"/>
      <c r="J164" s="30"/>
      <c r="K164" s="30"/>
      <c r="L164" s="30"/>
      <c r="M164" s="30"/>
      <c r="N164" s="30"/>
      <c r="O164" s="30"/>
      <c r="P164" s="30"/>
      <c r="Q164" s="30"/>
      <c r="R164" s="30"/>
      <c r="S164" s="30"/>
      <c r="T164" s="121"/>
      <c r="U164" s="3"/>
      <c r="V164" s="3"/>
      <c r="W164" s="3"/>
      <c r="X164" s="3"/>
      <c r="Y164" s="3"/>
      <c r="Z164" s="3"/>
    </row>
    <row r="165" spans="1:26" ht="15.75" customHeight="1">
      <c r="A165" s="3"/>
      <c r="B165" s="3"/>
      <c r="C165" s="3"/>
      <c r="D165" s="30"/>
      <c r="E165" s="30"/>
      <c r="F165" s="30"/>
      <c r="G165" s="30"/>
      <c r="H165" s="30"/>
      <c r="I165" s="30"/>
      <c r="J165" s="30"/>
      <c r="K165" s="30"/>
      <c r="L165" s="30"/>
      <c r="M165" s="30"/>
      <c r="N165" s="30"/>
      <c r="O165" s="30"/>
      <c r="P165" s="30"/>
      <c r="Q165" s="30"/>
      <c r="R165" s="30"/>
      <c r="S165" s="30"/>
      <c r="T165" s="121"/>
      <c r="U165" s="3"/>
      <c r="V165" s="3"/>
      <c r="W165" s="3"/>
      <c r="X165" s="3"/>
      <c r="Y165" s="3"/>
      <c r="Z165" s="3"/>
    </row>
    <row r="166" spans="1:26" ht="15.75" customHeight="1">
      <c r="A166" s="3"/>
      <c r="B166" s="3"/>
      <c r="C166" s="3"/>
      <c r="D166" s="30"/>
      <c r="E166" s="30"/>
      <c r="F166" s="30"/>
      <c r="G166" s="30"/>
      <c r="H166" s="30"/>
      <c r="I166" s="30"/>
      <c r="J166" s="30"/>
      <c r="K166" s="30"/>
      <c r="L166" s="30"/>
      <c r="M166" s="30"/>
      <c r="N166" s="30"/>
      <c r="O166" s="30"/>
      <c r="P166" s="30"/>
      <c r="Q166" s="30"/>
      <c r="R166" s="30"/>
      <c r="S166" s="30"/>
      <c r="T166" s="121"/>
      <c r="U166" s="3"/>
      <c r="V166" s="3"/>
      <c r="W166" s="3"/>
      <c r="X166" s="3"/>
      <c r="Y166" s="3"/>
      <c r="Z166" s="3"/>
    </row>
    <row r="167" spans="1:26" ht="15.75" customHeight="1">
      <c r="A167" s="3"/>
      <c r="B167" s="3"/>
      <c r="C167" s="3"/>
      <c r="D167" s="30"/>
      <c r="E167" s="30"/>
      <c r="F167" s="30"/>
      <c r="G167" s="30"/>
      <c r="H167" s="30"/>
      <c r="I167" s="30"/>
      <c r="J167" s="30"/>
      <c r="K167" s="30"/>
      <c r="L167" s="30"/>
      <c r="M167" s="30"/>
      <c r="N167" s="30"/>
      <c r="O167" s="30"/>
      <c r="P167" s="30"/>
      <c r="Q167" s="30"/>
      <c r="R167" s="30"/>
      <c r="S167" s="30"/>
      <c r="T167" s="121"/>
      <c r="U167" s="3"/>
      <c r="V167" s="3"/>
      <c r="W167" s="3"/>
      <c r="X167" s="3"/>
      <c r="Y167" s="3"/>
      <c r="Z167" s="3"/>
    </row>
    <row r="168" spans="1:26" ht="15.75" customHeight="1">
      <c r="A168" s="3"/>
      <c r="B168" s="3"/>
      <c r="C168" s="3"/>
      <c r="D168" s="30"/>
      <c r="E168" s="30"/>
      <c r="F168" s="30"/>
      <c r="G168" s="30"/>
      <c r="H168" s="30"/>
      <c r="I168" s="30"/>
      <c r="J168" s="30"/>
      <c r="K168" s="30"/>
      <c r="L168" s="30"/>
      <c r="M168" s="30"/>
      <c r="N168" s="30"/>
      <c r="O168" s="30"/>
      <c r="P168" s="30"/>
      <c r="Q168" s="30"/>
      <c r="R168" s="30"/>
      <c r="S168" s="30"/>
      <c r="T168" s="121"/>
      <c r="U168" s="3"/>
      <c r="V168" s="3"/>
      <c r="W168" s="3"/>
      <c r="X168" s="3"/>
      <c r="Y168" s="3"/>
      <c r="Z168" s="3"/>
    </row>
    <row r="169" spans="1:26" ht="15.75" customHeight="1">
      <c r="A169" s="3"/>
      <c r="B169" s="3"/>
      <c r="C169" s="3"/>
      <c r="D169" s="30"/>
      <c r="E169" s="30"/>
      <c r="F169" s="30"/>
      <c r="G169" s="30"/>
      <c r="H169" s="30"/>
      <c r="I169" s="30"/>
      <c r="J169" s="30"/>
      <c r="K169" s="30"/>
      <c r="L169" s="30"/>
      <c r="M169" s="30"/>
      <c r="N169" s="30"/>
      <c r="O169" s="30"/>
      <c r="P169" s="30"/>
      <c r="Q169" s="30"/>
      <c r="R169" s="30"/>
      <c r="S169" s="30"/>
      <c r="T169" s="121"/>
      <c r="U169" s="3"/>
      <c r="V169" s="3"/>
      <c r="W169" s="3"/>
      <c r="X169" s="3"/>
      <c r="Y169" s="3"/>
      <c r="Z169" s="3"/>
    </row>
    <row r="170" spans="1:26" ht="15.75" customHeight="1">
      <c r="A170" s="3"/>
      <c r="B170" s="3"/>
      <c r="C170" s="3"/>
      <c r="D170" s="30"/>
      <c r="E170" s="30"/>
      <c r="F170" s="30"/>
      <c r="G170" s="30"/>
      <c r="H170" s="30"/>
      <c r="I170" s="30"/>
      <c r="J170" s="30"/>
      <c r="K170" s="30"/>
      <c r="L170" s="30"/>
      <c r="M170" s="30"/>
      <c r="N170" s="30"/>
      <c r="O170" s="30"/>
      <c r="P170" s="30"/>
      <c r="Q170" s="30"/>
      <c r="R170" s="30"/>
      <c r="S170" s="30"/>
      <c r="T170" s="121"/>
      <c r="U170" s="3"/>
      <c r="V170" s="3"/>
      <c r="W170" s="3"/>
      <c r="X170" s="3"/>
      <c r="Y170" s="3"/>
      <c r="Z170" s="3"/>
    </row>
    <row r="171" spans="1:26" ht="15.75" customHeight="1">
      <c r="A171" s="3"/>
      <c r="B171" s="3"/>
      <c r="C171" s="3"/>
      <c r="D171" s="30"/>
      <c r="E171" s="30"/>
      <c r="F171" s="30"/>
      <c r="G171" s="30"/>
      <c r="H171" s="30"/>
      <c r="I171" s="30"/>
      <c r="J171" s="30"/>
      <c r="K171" s="30"/>
      <c r="L171" s="30"/>
      <c r="M171" s="30"/>
      <c r="N171" s="30"/>
      <c r="O171" s="30"/>
      <c r="P171" s="30"/>
      <c r="Q171" s="30"/>
      <c r="R171" s="30"/>
      <c r="S171" s="30"/>
      <c r="T171" s="121"/>
      <c r="U171" s="3"/>
      <c r="V171" s="3"/>
      <c r="W171" s="3"/>
      <c r="X171" s="3"/>
      <c r="Y171" s="3"/>
      <c r="Z171" s="3"/>
    </row>
    <row r="172" spans="1:26" ht="15.75" customHeight="1">
      <c r="A172" s="3"/>
      <c r="B172" s="3"/>
      <c r="C172" s="3"/>
      <c r="D172" s="30"/>
      <c r="E172" s="30"/>
      <c r="F172" s="30"/>
      <c r="G172" s="30"/>
      <c r="H172" s="30"/>
      <c r="I172" s="30"/>
      <c r="J172" s="30"/>
      <c r="K172" s="30"/>
      <c r="L172" s="30"/>
      <c r="M172" s="30"/>
      <c r="N172" s="30"/>
      <c r="O172" s="30"/>
      <c r="P172" s="30"/>
      <c r="Q172" s="30"/>
      <c r="R172" s="30"/>
      <c r="S172" s="30"/>
      <c r="T172" s="121"/>
      <c r="U172" s="3"/>
      <c r="V172" s="3"/>
      <c r="W172" s="3"/>
      <c r="X172" s="3"/>
      <c r="Y172" s="3"/>
      <c r="Z172" s="3"/>
    </row>
    <row r="173" spans="1:26" ht="15.75" customHeight="1">
      <c r="A173" s="3"/>
      <c r="B173" s="3"/>
      <c r="C173" s="3"/>
      <c r="D173" s="30"/>
      <c r="E173" s="30"/>
      <c r="F173" s="30"/>
      <c r="G173" s="30"/>
      <c r="H173" s="30"/>
      <c r="I173" s="30"/>
      <c r="J173" s="30"/>
      <c r="K173" s="30"/>
      <c r="L173" s="30"/>
      <c r="M173" s="30"/>
      <c r="N173" s="30"/>
      <c r="O173" s="30"/>
      <c r="P173" s="30"/>
      <c r="Q173" s="30"/>
      <c r="R173" s="30"/>
      <c r="S173" s="30"/>
      <c r="T173" s="121"/>
      <c r="U173" s="3"/>
      <c r="V173" s="3"/>
      <c r="W173" s="3"/>
      <c r="X173" s="3"/>
      <c r="Y173" s="3"/>
      <c r="Z173" s="3"/>
    </row>
    <row r="174" spans="1:26" ht="15.75" customHeight="1">
      <c r="A174" s="3"/>
      <c r="B174" s="3"/>
      <c r="C174" s="3"/>
      <c r="D174" s="30"/>
      <c r="E174" s="30"/>
      <c r="F174" s="30"/>
      <c r="G174" s="30"/>
      <c r="H174" s="30"/>
      <c r="I174" s="30"/>
      <c r="J174" s="30"/>
      <c r="K174" s="30"/>
      <c r="L174" s="30"/>
      <c r="M174" s="30"/>
      <c r="N174" s="30"/>
      <c r="O174" s="30"/>
      <c r="P174" s="30"/>
      <c r="Q174" s="30"/>
      <c r="R174" s="30"/>
      <c r="S174" s="30"/>
      <c r="T174" s="121"/>
      <c r="U174" s="3"/>
      <c r="V174" s="3"/>
      <c r="W174" s="3"/>
      <c r="X174" s="3"/>
      <c r="Y174" s="3"/>
      <c r="Z174" s="3"/>
    </row>
    <row r="175" spans="1:26" ht="15.75" customHeight="1">
      <c r="A175" s="3"/>
      <c r="B175" s="3"/>
      <c r="C175" s="3"/>
      <c r="D175" s="30"/>
      <c r="E175" s="30"/>
      <c r="F175" s="30"/>
      <c r="G175" s="30"/>
      <c r="H175" s="30"/>
      <c r="I175" s="30"/>
      <c r="J175" s="30"/>
      <c r="K175" s="30"/>
      <c r="L175" s="30"/>
      <c r="M175" s="30"/>
      <c r="N175" s="30"/>
      <c r="O175" s="30"/>
      <c r="P175" s="30"/>
      <c r="Q175" s="30"/>
      <c r="R175" s="30"/>
      <c r="S175" s="30"/>
      <c r="T175" s="121"/>
      <c r="U175" s="3"/>
      <c r="V175" s="3"/>
      <c r="W175" s="3"/>
      <c r="X175" s="3"/>
      <c r="Y175" s="3"/>
      <c r="Z175" s="3"/>
    </row>
    <row r="176" spans="1:26" ht="15.75" customHeight="1">
      <c r="A176" s="3"/>
      <c r="B176" s="3"/>
      <c r="C176" s="3"/>
      <c r="D176" s="30"/>
      <c r="E176" s="30"/>
      <c r="F176" s="30"/>
      <c r="G176" s="30"/>
      <c r="H176" s="30"/>
      <c r="I176" s="30"/>
      <c r="J176" s="30"/>
      <c r="K176" s="30"/>
      <c r="L176" s="30"/>
      <c r="M176" s="30"/>
      <c r="N176" s="30"/>
      <c r="O176" s="30"/>
      <c r="P176" s="30"/>
      <c r="Q176" s="30"/>
      <c r="R176" s="30"/>
      <c r="S176" s="30"/>
      <c r="T176" s="121"/>
      <c r="U176" s="3"/>
      <c r="V176" s="3"/>
      <c r="W176" s="3"/>
      <c r="X176" s="3"/>
      <c r="Y176" s="3"/>
      <c r="Z176" s="3"/>
    </row>
    <row r="177" spans="1:26" ht="15.75" customHeight="1">
      <c r="A177" s="3"/>
      <c r="B177" s="3"/>
      <c r="C177" s="3"/>
      <c r="D177" s="30"/>
      <c r="E177" s="30"/>
      <c r="F177" s="30"/>
      <c r="G177" s="30"/>
      <c r="H177" s="30"/>
      <c r="I177" s="30"/>
      <c r="J177" s="30"/>
      <c r="K177" s="30"/>
      <c r="L177" s="30"/>
      <c r="M177" s="30"/>
      <c r="N177" s="30"/>
      <c r="O177" s="30"/>
      <c r="P177" s="30"/>
      <c r="Q177" s="30"/>
      <c r="R177" s="30"/>
      <c r="S177" s="30"/>
      <c r="T177" s="121"/>
      <c r="U177" s="3"/>
      <c r="V177" s="3"/>
      <c r="W177" s="3"/>
      <c r="X177" s="3"/>
      <c r="Y177" s="3"/>
      <c r="Z177" s="3"/>
    </row>
    <row r="178" spans="1:26" ht="15.75" customHeight="1">
      <c r="A178" s="3"/>
      <c r="B178" s="3"/>
      <c r="C178" s="3"/>
      <c r="D178" s="30"/>
      <c r="E178" s="30"/>
      <c r="F178" s="30"/>
      <c r="G178" s="30"/>
      <c r="H178" s="30"/>
      <c r="I178" s="30"/>
      <c r="J178" s="30"/>
      <c r="K178" s="30"/>
      <c r="L178" s="30"/>
      <c r="M178" s="30"/>
      <c r="N178" s="30"/>
      <c r="O178" s="30"/>
      <c r="P178" s="30"/>
      <c r="Q178" s="30"/>
      <c r="R178" s="30"/>
      <c r="S178" s="30"/>
      <c r="T178" s="121"/>
      <c r="U178" s="3"/>
      <c r="V178" s="3"/>
      <c r="W178" s="3"/>
      <c r="X178" s="3"/>
      <c r="Y178" s="3"/>
      <c r="Z178" s="3"/>
    </row>
    <row r="179" spans="1:26" ht="15.75" customHeight="1">
      <c r="A179" s="3"/>
      <c r="B179" s="3"/>
      <c r="C179" s="3"/>
      <c r="D179" s="30"/>
      <c r="E179" s="30"/>
      <c r="F179" s="30"/>
      <c r="G179" s="30"/>
      <c r="H179" s="30"/>
      <c r="I179" s="30"/>
      <c r="J179" s="30"/>
      <c r="K179" s="30"/>
      <c r="L179" s="30"/>
      <c r="M179" s="30"/>
      <c r="N179" s="30"/>
      <c r="O179" s="30"/>
      <c r="P179" s="30"/>
      <c r="Q179" s="30"/>
      <c r="R179" s="30"/>
      <c r="S179" s="30"/>
      <c r="T179" s="121"/>
      <c r="U179" s="3"/>
      <c r="V179" s="3"/>
      <c r="W179" s="3"/>
      <c r="X179" s="3"/>
      <c r="Y179" s="3"/>
      <c r="Z179" s="3"/>
    </row>
    <row r="180" spans="1:26" ht="15.75" customHeight="1">
      <c r="A180" s="3"/>
      <c r="B180" s="3"/>
      <c r="C180" s="3"/>
      <c r="D180" s="30"/>
      <c r="E180" s="30"/>
      <c r="F180" s="30"/>
      <c r="G180" s="30"/>
      <c r="H180" s="30"/>
      <c r="I180" s="30"/>
      <c r="J180" s="30"/>
      <c r="K180" s="30"/>
      <c r="L180" s="30"/>
      <c r="M180" s="30"/>
      <c r="N180" s="30"/>
      <c r="O180" s="30"/>
      <c r="P180" s="30"/>
      <c r="Q180" s="30"/>
      <c r="R180" s="30"/>
      <c r="S180" s="30"/>
      <c r="T180" s="121"/>
      <c r="U180" s="3"/>
      <c r="V180" s="3"/>
      <c r="W180" s="3"/>
      <c r="X180" s="3"/>
      <c r="Y180" s="3"/>
      <c r="Z180" s="3"/>
    </row>
    <row r="181" spans="1:26" ht="15.75" customHeight="1">
      <c r="A181" s="3"/>
      <c r="B181" s="3"/>
      <c r="C181" s="3"/>
      <c r="D181" s="30"/>
      <c r="E181" s="30"/>
      <c r="F181" s="30"/>
      <c r="G181" s="30"/>
      <c r="H181" s="30"/>
      <c r="I181" s="30"/>
      <c r="J181" s="30"/>
      <c r="K181" s="30"/>
      <c r="L181" s="30"/>
      <c r="M181" s="30"/>
      <c r="N181" s="30"/>
      <c r="O181" s="30"/>
      <c r="P181" s="30"/>
      <c r="Q181" s="30"/>
      <c r="R181" s="30"/>
      <c r="S181" s="30"/>
      <c r="T181" s="121"/>
      <c r="U181" s="3"/>
      <c r="V181" s="3"/>
      <c r="W181" s="3"/>
      <c r="X181" s="3"/>
      <c r="Y181" s="3"/>
      <c r="Z181" s="3"/>
    </row>
    <row r="182" spans="1:26" ht="15.75" customHeight="1">
      <c r="A182" s="3"/>
      <c r="B182" s="3"/>
      <c r="C182" s="3"/>
      <c r="D182" s="30"/>
      <c r="E182" s="30"/>
      <c r="F182" s="30"/>
      <c r="G182" s="30"/>
      <c r="H182" s="30"/>
      <c r="I182" s="30"/>
      <c r="J182" s="30"/>
      <c r="K182" s="30"/>
      <c r="L182" s="30"/>
      <c r="M182" s="30"/>
      <c r="N182" s="30"/>
      <c r="O182" s="30"/>
      <c r="P182" s="30"/>
      <c r="Q182" s="30"/>
      <c r="R182" s="30"/>
      <c r="S182" s="30"/>
      <c r="T182" s="121"/>
      <c r="U182" s="3"/>
      <c r="V182" s="3"/>
      <c r="W182" s="3"/>
      <c r="X182" s="3"/>
      <c r="Y182" s="3"/>
      <c r="Z182" s="3"/>
    </row>
    <row r="183" spans="1:26" ht="15.75" customHeight="1">
      <c r="A183" s="3"/>
      <c r="B183" s="3"/>
      <c r="C183" s="3"/>
      <c r="D183" s="30"/>
      <c r="E183" s="30"/>
      <c r="F183" s="30"/>
      <c r="G183" s="30"/>
      <c r="H183" s="30"/>
      <c r="I183" s="30"/>
      <c r="J183" s="30"/>
      <c r="K183" s="30"/>
      <c r="L183" s="30"/>
      <c r="M183" s="30"/>
      <c r="N183" s="30"/>
      <c r="O183" s="30"/>
      <c r="P183" s="30"/>
      <c r="Q183" s="30"/>
      <c r="R183" s="30"/>
      <c r="S183" s="30"/>
      <c r="T183" s="121"/>
      <c r="U183" s="3"/>
      <c r="V183" s="3"/>
      <c r="W183" s="3"/>
      <c r="X183" s="3"/>
      <c r="Y183" s="3"/>
      <c r="Z183" s="3"/>
    </row>
    <row r="184" spans="1:26" ht="15.75" customHeight="1">
      <c r="A184" s="3"/>
      <c r="B184" s="3"/>
      <c r="C184" s="3"/>
      <c r="D184" s="30"/>
      <c r="E184" s="30"/>
      <c r="F184" s="30"/>
      <c r="G184" s="30"/>
      <c r="H184" s="30"/>
      <c r="I184" s="30"/>
      <c r="J184" s="30"/>
      <c r="K184" s="30"/>
      <c r="L184" s="30"/>
      <c r="M184" s="30"/>
      <c r="N184" s="30"/>
      <c r="O184" s="30"/>
      <c r="P184" s="30"/>
      <c r="Q184" s="30"/>
      <c r="R184" s="30"/>
      <c r="S184" s="30"/>
      <c r="T184" s="121"/>
      <c r="U184" s="3"/>
      <c r="V184" s="3"/>
      <c r="W184" s="3"/>
      <c r="X184" s="3"/>
      <c r="Y184" s="3"/>
      <c r="Z184" s="3"/>
    </row>
    <row r="185" spans="1:26" ht="15.75" customHeight="1">
      <c r="A185" s="3"/>
      <c r="B185" s="3"/>
      <c r="C185" s="3"/>
      <c r="D185" s="30"/>
      <c r="E185" s="30"/>
      <c r="F185" s="30"/>
      <c r="G185" s="30"/>
      <c r="H185" s="30"/>
      <c r="I185" s="30"/>
      <c r="J185" s="30"/>
      <c r="K185" s="30"/>
      <c r="L185" s="30"/>
      <c r="M185" s="30"/>
      <c r="N185" s="30"/>
      <c r="O185" s="30"/>
      <c r="P185" s="30"/>
      <c r="Q185" s="30"/>
      <c r="R185" s="30"/>
      <c r="S185" s="30"/>
      <c r="T185" s="121"/>
      <c r="U185" s="3"/>
      <c r="V185" s="3"/>
      <c r="W185" s="3"/>
      <c r="X185" s="3"/>
      <c r="Y185" s="3"/>
      <c r="Z185" s="3"/>
    </row>
    <row r="186" spans="1:26" ht="15.75" customHeight="1">
      <c r="A186" s="3"/>
      <c r="B186" s="3"/>
      <c r="C186" s="3"/>
      <c r="D186" s="30"/>
      <c r="E186" s="30"/>
      <c r="F186" s="30"/>
      <c r="G186" s="30"/>
      <c r="H186" s="30"/>
      <c r="I186" s="30"/>
      <c r="J186" s="30"/>
      <c r="K186" s="30"/>
      <c r="L186" s="30"/>
      <c r="M186" s="30"/>
      <c r="N186" s="30"/>
      <c r="O186" s="30"/>
      <c r="P186" s="30"/>
      <c r="Q186" s="30"/>
      <c r="R186" s="30"/>
      <c r="S186" s="30"/>
      <c r="T186" s="121"/>
      <c r="U186" s="3"/>
      <c r="V186" s="3"/>
      <c r="W186" s="3"/>
      <c r="X186" s="3"/>
      <c r="Y186" s="3"/>
      <c r="Z186" s="3"/>
    </row>
    <row r="187" spans="1:26" ht="15.75" customHeight="1">
      <c r="A187" s="3"/>
      <c r="B187" s="3"/>
      <c r="C187" s="3"/>
      <c r="D187" s="30"/>
      <c r="E187" s="30"/>
      <c r="F187" s="30"/>
      <c r="G187" s="30"/>
      <c r="H187" s="30"/>
      <c r="I187" s="30"/>
      <c r="J187" s="30"/>
      <c r="K187" s="30"/>
      <c r="L187" s="30"/>
      <c r="M187" s="30"/>
      <c r="N187" s="30"/>
      <c r="O187" s="30"/>
      <c r="P187" s="30"/>
      <c r="Q187" s="30"/>
      <c r="R187" s="30"/>
      <c r="S187" s="30"/>
      <c r="T187" s="121"/>
      <c r="U187" s="3"/>
      <c r="V187" s="3"/>
      <c r="W187" s="3"/>
      <c r="X187" s="3"/>
      <c r="Y187" s="3"/>
      <c r="Z187" s="3"/>
    </row>
    <row r="188" spans="1:26" ht="15.75" customHeight="1">
      <c r="A188" s="3"/>
      <c r="B188" s="3"/>
      <c r="C188" s="3"/>
      <c r="D188" s="30"/>
      <c r="E188" s="30"/>
      <c r="F188" s="30"/>
      <c r="G188" s="30"/>
      <c r="H188" s="30"/>
      <c r="I188" s="30"/>
      <c r="J188" s="30"/>
      <c r="K188" s="30"/>
      <c r="L188" s="30"/>
      <c r="M188" s="30"/>
      <c r="N188" s="30"/>
      <c r="O188" s="30"/>
      <c r="P188" s="30"/>
      <c r="Q188" s="30"/>
      <c r="R188" s="30"/>
      <c r="S188" s="30"/>
      <c r="T188" s="121"/>
      <c r="U188" s="3"/>
      <c r="V188" s="3"/>
      <c r="W188" s="3"/>
      <c r="X188" s="3"/>
      <c r="Y188" s="3"/>
      <c r="Z188" s="3"/>
    </row>
    <row r="189" spans="1:26" ht="15.75" customHeight="1">
      <c r="A189" s="3"/>
      <c r="B189" s="3"/>
      <c r="C189" s="3"/>
      <c r="D189" s="30"/>
      <c r="E189" s="30"/>
      <c r="F189" s="30"/>
      <c r="G189" s="30"/>
      <c r="H189" s="30"/>
      <c r="I189" s="30"/>
      <c r="J189" s="30"/>
      <c r="K189" s="30"/>
      <c r="L189" s="30"/>
      <c r="M189" s="30"/>
      <c r="N189" s="30"/>
      <c r="O189" s="30"/>
      <c r="P189" s="30"/>
      <c r="Q189" s="30"/>
      <c r="R189" s="30"/>
      <c r="S189" s="30"/>
      <c r="T189" s="121"/>
      <c r="U189" s="3"/>
      <c r="V189" s="3"/>
      <c r="W189" s="3"/>
      <c r="X189" s="3"/>
      <c r="Y189" s="3"/>
      <c r="Z189" s="3"/>
    </row>
    <row r="190" spans="1:26" ht="15.75" customHeight="1">
      <c r="A190" s="3"/>
      <c r="B190" s="3"/>
      <c r="C190" s="3"/>
      <c r="D190" s="30"/>
      <c r="E190" s="30"/>
      <c r="F190" s="30"/>
      <c r="G190" s="30"/>
      <c r="H190" s="30"/>
      <c r="I190" s="30"/>
      <c r="J190" s="30"/>
      <c r="K190" s="30"/>
      <c r="L190" s="30"/>
      <c r="M190" s="30"/>
      <c r="N190" s="30"/>
      <c r="O190" s="30"/>
      <c r="P190" s="30"/>
      <c r="Q190" s="30"/>
      <c r="R190" s="30"/>
      <c r="S190" s="30"/>
      <c r="T190" s="121"/>
      <c r="U190" s="3"/>
      <c r="V190" s="3"/>
      <c r="W190" s="3"/>
      <c r="X190" s="3"/>
      <c r="Y190" s="3"/>
      <c r="Z190" s="3"/>
    </row>
    <row r="191" spans="1:26" ht="15.75" customHeight="1">
      <c r="A191" s="3"/>
      <c r="B191" s="3"/>
      <c r="C191" s="3"/>
      <c r="D191" s="30"/>
      <c r="E191" s="30"/>
      <c r="F191" s="30"/>
      <c r="G191" s="30"/>
      <c r="H191" s="30"/>
      <c r="I191" s="30"/>
      <c r="J191" s="30"/>
      <c r="K191" s="30"/>
      <c r="L191" s="30"/>
      <c r="M191" s="30"/>
      <c r="N191" s="30"/>
      <c r="O191" s="30"/>
      <c r="P191" s="30"/>
      <c r="Q191" s="30"/>
      <c r="R191" s="30"/>
      <c r="S191" s="30"/>
      <c r="T191" s="121"/>
      <c r="U191" s="3"/>
      <c r="V191" s="3"/>
      <c r="W191" s="3"/>
      <c r="X191" s="3"/>
      <c r="Y191" s="3"/>
      <c r="Z191" s="3"/>
    </row>
    <row r="192" spans="1:26" ht="15.75" customHeight="1">
      <c r="A192" s="3"/>
      <c r="B192" s="3"/>
      <c r="C192" s="3"/>
      <c r="D192" s="30"/>
      <c r="E192" s="30"/>
      <c r="F192" s="30"/>
      <c r="G192" s="30"/>
      <c r="H192" s="30"/>
      <c r="I192" s="30"/>
      <c r="J192" s="30"/>
      <c r="K192" s="30"/>
      <c r="L192" s="30"/>
      <c r="M192" s="30"/>
      <c r="N192" s="30"/>
      <c r="O192" s="30"/>
      <c r="P192" s="30"/>
      <c r="Q192" s="30"/>
      <c r="R192" s="30"/>
      <c r="S192" s="30"/>
      <c r="T192" s="121"/>
      <c r="U192" s="3"/>
      <c r="V192" s="3"/>
      <c r="W192" s="3"/>
      <c r="X192" s="3"/>
      <c r="Y192" s="3"/>
      <c r="Z192" s="3"/>
    </row>
    <row r="193" spans="1:26" ht="15.75" customHeight="1">
      <c r="A193" s="3"/>
      <c r="B193" s="3"/>
      <c r="C193" s="3"/>
      <c r="D193" s="30"/>
      <c r="E193" s="30"/>
      <c r="F193" s="30"/>
      <c r="G193" s="30"/>
      <c r="H193" s="30"/>
      <c r="I193" s="30"/>
      <c r="J193" s="30"/>
      <c r="K193" s="30"/>
      <c r="L193" s="30"/>
      <c r="M193" s="30"/>
      <c r="N193" s="30"/>
      <c r="O193" s="30"/>
      <c r="P193" s="30"/>
      <c r="Q193" s="30"/>
      <c r="R193" s="30"/>
      <c r="S193" s="30"/>
      <c r="T193" s="121"/>
      <c r="U193" s="3"/>
      <c r="V193" s="3"/>
      <c r="W193" s="3"/>
      <c r="X193" s="3"/>
      <c r="Y193" s="3"/>
      <c r="Z193" s="3"/>
    </row>
    <row r="194" spans="1:26" ht="15.75" customHeight="1">
      <c r="A194" s="3"/>
      <c r="B194" s="3"/>
      <c r="C194" s="3"/>
      <c r="D194" s="30"/>
      <c r="E194" s="30"/>
      <c r="F194" s="30"/>
      <c r="G194" s="30"/>
      <c r="H194" s="30"/>
      <c r="I194" s="30"/>
      <c r="J194" s="30"/>
      <c r="K194" s="30"/>
      <c r="L194" s="30"/>
      <c r="M194" s="30"/>
      <c r="N194" s="30"/>
      <c r="O194" s="30"/>
      <c r="P194" s="30"/>
      <c r="Q194" s="30"/>
      <c r="R194" s="30"/>
      <c r="S194" s="30"/>
      <c r="T194" s="121"/>
      <c r="U194" s="3"/>
      <c r="V194" s="3"/>
      <c r="W194" s="3"/>
      <c r="X194" s="3"/>
      <c r="Y194" s="3"/>
      <c r="Z194" s="3"/>
    </row>
    <row r="195" spans="1:26" ht="15.75" customHeight="1">
      <c r="A195" s="3"/>
      <c r="B195" s="3"/>
      <c r="C195" s="3"/>
      <c r="D195" s="30"/>
      <c r="E195" s="30"/>
      <c r="F195" s="30"/>
      <c r="G195" s="30"/>
      <c r="H195" s="30"/>
      <c r="I195" s="30"/>
      <c r="J195" s="30"/>
      <c r="K195" s="30"/>
      <c r="L195" s="30"/>
      <c r="M195" s="30"/>
      <c r="N195" s="30"/>
      <c r="O195" s="30"/>
      <c r="P195" s="30"/>
      <c r="Q195" s="30"/>
      <c r="R195" s="30"/>
      <c r="S195" s="30"/>
      <c r="T195" s="121"/>
      <c r="U195" s="3"/>
      <c r="V195" s="3"/>
      <c r="W195" s="3"/>
      <c r="X195" s="3"/>
      <c r="Y195" s="3"/>
      <c r="Z195" s="3"/>
    </row>
    <row r="196" spans="1:26" ht="15.75" customHeight="1">
      <c r="A196" s="3"/>
      <c r="B196" s="3"/>
      <c r="C196" s="3"/>
      <c r="D196" s="30"/>
      <c r="E196" s="30"/>
      <c r="F196" s="30"/>
      <c r="G196" s="30"/>
      <c r="H196" s="30"/>
      <c r="I196" s="30"/>
      <c r="J196" s="30"/>
      <c r="K196" s="30"/>
      <c r="L196" s="30"/>
      <c r="M196" s="30"/>
      <c r="N196" s="30"/>
      <c r="O196" s="30"/>
      <c r="P196" s="30"/>
      <c r="Q196" s="30"/>
      <c r="R196" s="30"/>
      <c r="S196" s="30"/>
      <c r="T196" s="121"/>
      <c r="U196" s="3"/>
      <c r="V196" s="3"/>
      <c r="W196" s="3"/>
      <c r="X196" s="3"/>
      <c r="Y196" s="3"/>
      <c r="Z196" s="3"/>
    </row>
    <row r="197" spans="1:26" ht="15.75" customHeight="1">
      <c r="A197" s="3"/>
      <c r="B197" s="3"/>
      <c r="C197" s="3"/>
      <c r="D197" s="30"/>
      <c r="E197" s="30"/>
      <c r="F197" s="30"/>
      <c r="G197" s="30"/>
      <c r="H197" s="30"/>
      <c r="I197" s="30"/>
      <c r="J197" s="30"/>
      <c r="K197" s="30"/>
      <c r="L197" s="30"/>
      <c r="M197" s="30"/>
      <c r="N197" s="30"/>
      <c r="O197" s="30"/>
      <c r="P197" s="30"/>
      <c r="Q197" s="30"/>
      <c r="R197" s="30"/>
      <c r="S197" s="30"/>
      <c r="T197" s="121"/>
      <c r="U197" s="3"/>
      <c r="V197" s="3"/>
      <c r="W197" s="3"/>
      <c r="X197" s="3"/>
      <c r="Y197" s="3"/>
      <c r="Z197" s="3"/>
    </row>
    <row r="198" spans="1:26" ht="15.75" customHeight="1">
      <c r="A198" s="3"/>
      <c r="B198" s="3"/>
      <c r="C198" s="3"/>
      <c r="D198" s="30"/>
      <c r="E198" s="30"/>
      <c r="F198" s="30"/>
      <c r="G198" s="30"/>
      <c r="H198" s="30"/>
      <c r="I198" s="30"/>
      <c r="J198" s="30"/>
      <c r="K198" s="30"/>
      <c r="L198" s="30"/>
      <c r="M198" s="30"/>
      <c r="N198" s="30"/>
      <c r="O198" s="30"/>
      <c r="P198" s="30"/>
      <c r="Q198" s="30"/>
      <c r="R198" s="30"/>
      <c r="S198" s="30"/>
      <c r="T198" s="121"/>
      <c r="U198" s="3"/>
      <c r="V198" s="3"/>
      <c r="W198" s="3"/>
      <c r="X198" s="3"/>
      <c r="Y198" s="3"/>
      <c r="Z198" s="3"/>
    </row>
    <row r="199" spans="1:26" ht="15.75" customHeight="1">
      <c r="A199" s="3"/>
      <c r="B199" s="3"/>
      <c r="C199" s="3"/>
      <c r="D199" s="30"/>
      <c r="E199" s="30"/>
      <c r="F199" s="30"/>
      <c r="G199" s="30"/>
      <c r="H199" s="30"/>
      <c r="I199" s="30"/>
      <c r="J199" s="30"/>
      <c r="K199" s="30"/>
      <c r="L199" s="30"/>
      <c r="M199" s="30"/>
      <c r="N199" s="30"/>
      <c r="O199" s="30"/>
      <c r="P199" s="30"/>
      <c r="Q199" s="30"/>
      <c r="R199" s="30"/>
      <c r="S199" s="30"/>
      <c r="T199" s="121"/>
      <c r="U199" s="3"/>
      <c r="V199" s="3"/>
      <c r="W199" s="3"/>
      <c r="X199" s="3"/>
      <c r="Y199" s="3"/>
      <c r="Z199" s="3"/>
    </row>
    <row r="200" spans="1:26" ht="15.75" customHeight="1">
      <c r="A200" s="3"/>
      <c r="B200" s="3"/>
      <c r="C200" s="3"/>
      <c r="D200" s="30"/>
      <c r="E200" s="30"/>
      <c r="F200" s="30"/>
      <c r="G200" s="30"/>
      <c r="H200" s="30"/>
      <c r="I200" s="30"/>
      <c r="J200" s="30"/>
      <c r="K200" s="30"/>
      <c r="L200" s="30"/>
      <c r="M200" s="30"/>
      <c r="N200" s="30"/>
      <c r="O200" s="30"/>
      <c r="P200" s="30"/>
      <c r="Q200" s="30"/>
      <c r="R200" s="30"/>
      <c r="S200" s="30"/>
      <c r="T200" s="121"/>
      <c r="U200" s="3"/>
      <c r="V200" s="3"/>
      <c r="W200" s="3"/>
      <c r="X200" s="3"/>
      <c r="Y200" s="3"/>
      <c r="Z200" s="3"/>
    </row>
    <row r="201" spans="1:26" ht="15.75" customHeight="1">
      <c r="A201" s="3"/>
      <c r="B201" s="3"/>
      <c r="C201" s="3"/>
      <c r="D201" s="30"/>
      <c r="E201" s="30"/>
      <c r="F201" s="30"/>
      <c r="G201" s="30"/>
      <c r="H201" s="30"/>
      <c r="I201" s="30"/>
      <c r="J201" s="30"/>
      <c r="K201" s="30"/>
      <c r="L201" s="30"/>
      <c r="M201" s="30"/>
      <c r="N201" s="30"/>
      <c r="O201" s="30"/>
      <c r="P201" s="30"/>
      <c r="Q201" s="30"/>
      <c r="R201" s="30"/>
      <c r="S201" s="30"/>
      <c r="T201" s="121"/>
      <c r="U201" s="3"/>
      <c r="V201" s="3"/>
      <c r="W201" s="3"/>
      <c r="X201" s="3"/>
      <c r="Y201" s="3"/>
      <c r="Z201" s="3"/>
    </row>
    <row r="202" spans="1:26" ht="15.75" customHeight="1">
      <c r="A202" s="3"/>
      <c r="B202" s="3"/>
      <c r="C202" s="3"/>
      <c r="D202" s="30"/>
      <c r="E202" s="30"/>
      <c r="F202" s="30"/>
      <c r="G202" s="30"/>
      <c r="H202" s="30"/>
      <c r="I202" s="30"/>
      <c r="J202" s="30"/>
      <c r="K202" s="30"/>
      <c r="L202" s="30"/>
      <c r="M202" s="30"/>
      <c r="N202" s="30"/>
      <c r="O202" s="30"/>
      <c r="P202" s="30"/>
      <c r="Q202" s="30"/>
      <c r="R202" s="30"/>
      <c r="S202" s="30"/>
      <c r="T202" s="121"/>
      <c r="U202" s="3"/>
      <c r="V202" s="3"/>
      <c r="W202" s="3"/>
      <c r="X202" s="3"/>
      <c r="Y202" s="3"/>
      <c r="Z202" s="3"/>
    </row>
    <row r="203" spans="1:26" ht="15.75" customHeight="1">
      <c r="A203" s="3"/>
      <c r="B203" s="3"/>
      <c r="C203" s="3"/>
      <c r="D203" s="30"/>
      <c r="E203" s="30"/>
      <c r="F203" s="30"/>
      <c r="G203" s="30"/>
      <c r="H203" s="30"/>
      <c r="I203" s="30"/>
      <c r="J203" s="30"/>
      <c r="K203" s="30"/>
      <c r="L203" s="30"/>
      <c r="M203" s="30"/>
      <c r="N203" s="30"/>
      <c r="O203" s="30"/>
      <c r="P203" s="30"/>
      <c r="Q203" s="30"/>
      <c r="R203" s="30"/>
      <c r="S203" s="30"/>
      <c r="T203" s="121"/>
      <c r="U203" s="3"/>
      <c r="V203" s="3"/>
      <c r="W203" s="3"/>
      <c r="X203" s="3"/>
      <c r="Y203" s="3"/>
      <c r="Z203" s="3"/>
    </row>
    <row r="204" spans="1:26" ht="15.75" customHeight="1">
      <c r="A204" s="3"/>
      <c r="B204" s="3"/>
      <c r="C204" s="3"/>
      <c r="D204" s="30"/>
      <c r="E204" s="30"/>
      <c r="F204" s="30"/>
      <c r="G204" s="30"/>
      <c r="H204" s="30"/>
      <c r="I204" s="30"/>
      <c r="J204" s="30"/>
      <c r="K204" s="30"/>
      <c r="L204" s="30"/>
      <c r="M204" s="30"/>
      <c r="N204" s="30"/>
      <c r="O204" s="30"/>
      <c r="P204" s="30"/>
      <c r="Q204" s="30"/>
      <c r="R204" s="30"/>
      <c r="S204" s="30"/>
      <c r="T204" s="121"/>
      <c r="U204" s="3"/>
      <c r="V204" s="3"/>
      <c r="W204" s="3"/>
      <c r="X204" s="3"/>
      <c r="Y204" s="3"/>
      <c r="Z204" s="3"/>
    </row>
    <row r="205" spans="1:26" ht="15.75" customHeight="1">
      <c r="A205" s="3"/>
      <c r="B205" s="3"/>
      <c r="C205" s="3"/>
      <c r="D205" s="30"/>
      <c r="E205" s="30"/>
      <c r="F205" s="30"/>
      <c r="G205" s="30"/>
      <c r="H205" s="30"/>
      <c r="I205" s="30"/>
      <c r="J205" s="30"/>
      <c r="K205" s="30"/>
      <c r="L205" s="30"/>
      <c r="M205" s="30"/>
      <c r="N205" s="30"/>
      <c r="O205" s="30"/>
      <c r="P205" s="30"/>
      <c r="Q205" s="30"/>
      <c r="R205" s="30"/>
      <c r="S205" s="30"/>
      <c r="T205" s="121"/>
      <c r="U205" s="3"/>
      <c r="V205" s="3"/>
      <c r="W205" s="3"/>
      <c r="X205" s="3"/>
      <c r="Y205" s="3"/>
      <c r="Z205" s="3"/>
    </row>
    <row r="206" spans="1:26" ht="15.75" customHeight="1">
      <c r="A206" s="3"/>
      <c r="B206" s="3"/>
      <c r="C206" s="3"/>
      <c r="D206" s="30"/>
      <c r="E206" s="30"/>
      <c r="F206" s="30"/>
      <c r="G206" s="30"/>
      <c r="H206" s="30"/>
      <c r="I206" s="30"/>
      <c r="J206" s="30"/>
      <c r="K206" s="30"/>
      <c r="L206" s="30"/>
      <c r="M206" s="30"/>
      <c r="N206" s="30"/>
      <c r="O206" s="30"/>
      <c r="P206" s="30"/>
      <c r="Q206" s="30"/>
      <c r="R206" s="30"/>
      <c r="S206" s="30"/>
      <c r="T206" s="121"/>
      <c r="U206" s="3"/>
      <c r="V206" s="3"/>
      <c r="W206" s="3"/>
      <c r="X206" s="3"/>
      <c r="Y206" s="3"/>
      <c r="Z206" s="3"/>
    </row>
    <row r="207" spans="1:26" ht="15.75" customHeight="1">
      <c r="A207" s="3"/>
      <c r="B207" s="3"/>
      <c r="C207" s="3"/>
      <c r="D207" s="30"/>
      <c r="E207" s="30"/>
      <c r="F207" s="30"/>
      <c r="G207" s="30"/>
      <c r="H207" s="30"/>
      <c r="I207" s="30"/>
      <c r="J207" s="30"/>
      <c r="K207" s="30"/>
      <c r="L207" s="30"/>
      <c r="M207" s="30"/>
      <c r="N207" s="30"/>
      <c r="O207" s="30"/>
      <c r="P207" s="30"/>
      <c r="Q207" s="30"/>
      <c r="R207" s="30"/>
      <c r="S207" s="30"/>
      <c r="T207" s="121"/>
      <c r="U207" s="3"/>
      <c r="V207" s="3"/>
      <c r="W207" s="3"/>
      <c r="X207" s="3"/>
      <c r="Y207" s="3"/>
      <c r="Z207" s="3"/>
    </row>
    <row r="208" spans="1:26" ht="15.75" customHeight="1">
      <c r="A208" s="3"/>
      <c r="B208" s="3"/>
      <c r="C208" s="3"/>
      <c r="D208" s="30"/>
      <c r="E208" s="30"/>
      <c r="F208" s="30"/>
      <c r="G208" s="30"/>
      <c r="H208" s="30"/>
      <c r="I208" s="30"/>
      <c r="J208" s="30"/>
      <c r="K208" s="30"/>
      <c r="L208" s="30"/>
      <c r="M208" s="30"/>
      <c r="N208" s="30"/>
      <c r="O208" s="30"/>
      <c r="P208" s="30"/>
      <c r="Q208" s="30"/>
      <c r="R208" s="30"/>
      <c r="S208" s="30"/>
      <c r="T208" s="121"/>
      <c r="U208" s="3"/>
      <c r="V208" s="3"/>
      <c r="W208" s="3"/>
      <c r="X208" s="3"/>
      <c r="Y208" s="3"/>
      <c r="Z208" s="3"/>
    </row>
    <row r="209" spans="1:26" ht="15.75" customHeight="1">
      <c r="A209" s="3"/>
      <c r="B209" s="3"/>
      <c r="C209" s="3"/>
      <c r="D209" s="30"/>
      <c r="E209" s="30"/>
      <c r="F209" s="30"/>
      <c r="G209" s="30"/>
      <c r="H209" s="30"/>
      <c r="I209" s="30"/>
      <c r="J209" s="30"/>
      <c r="K209" s="30"/>
      <c r="L209" s="30"/>
      <c r="M209" s="30"/>
      <c r="N209" s="30"/>
      <c r="O209" s="30"/>
      <c r="P209" s="30"/>
      <c r="Q209" s="30"/>
      <c r="R209" s="30"/>
      <c r="S209" s="30"/>
      <c r="T209" s="121"/>
      <c r="U209" s="3"/>
      <c r="V209" s="3"/>
      <c r="W209" s="3"/>
      <c r="X209" s="3"/>
      <c r="Y209" s="3"/>
      <c r="Z209" s="3"/>
    </row>
    <row r="210" spans="1:26" ht="15.75" customHeight="1">
      <c r="A210" s="3"/>
      <c r="B210" s="3"/>
      <c r="C210" s="3"/>
      <c r="D210" s="30"/>
      <c r="E210" s="30"/>
      <c r="F210" s="30"/>
      <c r="G210" s="30"/>
      <c r="H210" s="30"/>
      <c r="I210" s="30"/>
      <c r="J210" s="30"/>
      <c r="K210" s="30"/>
      <c r="L210" s="30"/>
      <c r="M210" s="30"/>
      <c r="N210" s="30"/>
      <c r="O210" s="30"/>
      <c r="P210" s="30"/>
      <c r="Q210" s="30"/>
      <c r="R210" s="30"/>
      <c r="S210" s="30"/>
      <c r="T210" s="121"/>
      <c r="U210" s="3"/>
      <c r="V210" s="3"/>
      <c r="W210" s="3"/>
      <c r="X210" s="3"/>
      <c r="Y210" s="3"/>
      <c r="Z210" s="3"/>
    </row>
    <row r="211" spans="1:26" ht="15.75" customHeight="1">
      <c r="A211" s="3"/>
      <c r="B211" s="3"/>
      <c r="C211" s="3"/>
      <c r="D211" s="30"/>
      <c r="E211" s="30"/>
      <c r="F211" s="30"/>
      <c r="G211" s="30"/>
      <c r="H211" s="30"/>
      <c r="I211" s="30"/>
      <c r="J211" s="30"/>
      <c r="K211" s="30"/>
      <c r="L211" s="30"/>
      <c r="M211" s="30"/>
      <c r="N211" s="30"/>
      <c r="O211" s="30"/>
      <c r="P211" s="30"/>
      <c r="Q211" s="30"/>
      <c r="R211" s="30"/>
      <c r="S211" s="30"/>
      <c r="T211" s="121"/>
      <c r="U211" s="3"/>
      <c r="V211" s="3"/>
      <c r="W211" s="3"/>
      <c r="X211" s="3"/>
      <c r="Y211" s="3"/>
      <c r="Z211" s="3"/>
    </row>
    <row r="212" spans="1:26" ht="15.75" customHeight="1">
      <c r="A212" s="3"/>
      <c r="B212" s="3"/>
      <c r="C212" s="3"/>
      <c r="D212" s="30"/>
      <c r="E212" s="30"/>
      <c r="F212" s="30"/>
      <c r="G212" s="30"/>
      <c r="H212" s="30"/>
      <c r="I212" s="30"/>
      <c r="J212" s="30"/>
      <c r="K212" s="30"/>
      <c r="L212" s="30"/>
      <c r="M212" s="30"/>
      <c r="N212" s="30"/>
      <c r="O212" s="30"/>
      <c r="P212" s="30"/>
      <c r="Q212" s="30"/>
      <c r="R212" s="30"/>
      <c r="S212" s="30"/>
      <c r="T212" s="121"/>
      <c r="U212" s="3"/>
      <c r="V212" s="3"/>
      <c r="W212" s="3"/>
      <c r="X212" s="3"/>
      <c r="Y212" s="3"/>
      <c r="Z212" s="3"/>
    </row>
    <row r="213" spans="1:26" ht="15.75" customHeight="1">
      <c r="A213" s="3"/>
      <c r="B213" s="3"/>
      <c r="C213" s="3"/>
      <c r="D213" s="30"/>
      <c r="E213" s="30"/>
      <c r="F213" s="30"/>
      <c r="G213" s="30"/>
      <c r="H213" s="30"/>
      <c r="I213" s="30"/>
      <c r="J213" s="30"/>
      <c r="K213" s="30"/>
      <c r="L213" s="30"/>
      <c r="M213" s="30"/>
      <c r="N213" s="30"/>
      <c r="O213" s="30"/>
      <c r="P213" s="30"/>
      <c r="Q213" s="30"/>
      <c r="R213" s="30"/>
      <c r="S213" s="30"/>
      <c r="T213" s="121"/>
      <c r="U213" s="3"/>
      <c r="V213" s="3"/>
      <c r="W213" s="3"/>
      <c r="X213" s="3"/>
      <c r="Y213" s="3"/>
      <c r="Z213" s="3"/>
    </row>
    <row r="214" spans="1:26" ht="15.75" customHeight="1">
      <c r="A214" s="3"/>
      <c r="B214" s="3"/>
      <c r="C214" s="3"/>
      <c r="D214" s="30"/>
      <c r="E214" s="30"/>
      <c r="F214" s="30"/>
      <c r="G214" s="30"/>
      <c r="H214" s="30"/>
      <c r="I214" s="30"/>
      <c r="J214" s="30"/>
      <c r="K214" s="30"/>
      <c r="L214" s="30"/>
      <c r="M214" s="30"/>
      <c r="N214" s="30"/>
      <c r="O214" s="30"/>
      <c r="P214" s="30"/>
      <c r="Q214" s="30"/>
      <c r="R214" s="30"/>
      <c r="S214" s="30"/>
      <c r="T214" s="121"/>
      <c r="U214" s="3"/>
      <c r="V214" s="3"/>
      <c r="W214" s="3"/>
      <c r="X214" s="3"/>
      <c r="Y214" s="3"/>
      <c r="Z214" s="3"/>
    </row>
    <row r="215" spans="1:26" ht="15.75" customHeight="1">
      <c r="A215" s="3"/>
      <c r="B215" s="3"/>
      <c r="C215" s="3"/>
      <c r="D215" s="30"/>
      <c r="E215" s="30"/>
      <c r="F215" s="30"/>
      <c r="G215" s="30"/>
      <c r="H215" s="30"/>
      <c r="I215" s="30"/>
      <c r="J215" s="30"/>
      <c r="K215" s="30"/>
      <c r="L215" s="30"/>
      <c r="M215" s="30"/>
      <c r="N215" s="30"/>
      <c r="O215" s="30"/>
      <c r="P215" s="30"/>
      <c r="Q215" s="30"/>
      <c r="R215" s="30"/>
      <c r="S215" s="30"/>
      <c r="T215" s="121"/>
      <c r="U215" s="3"/>
      <c r="V215" s="3"/>
      <c r="W215" s="3"/>
      <c r="X215" s="3"/>
      <c r="Y215" s="3"/>
      <c r="Z215" s="3"/>
    </row>
    <row r="216" spans="1:26" ht="15.75" customHeight="1">
      <c r="A216" s="3"/>
      <c r="B216" s="3"/>
      <c r="C216" s="3"/>
      <c r="D216" s="30"/>
      <c r="E216" s="30"/>
      <c r="F216" s="30"/>
      <c r="G216" s="30"/>
      <c r="H216" s="30"/>
      <c r="I216" s="30"/>
      <c r="J216" s="30"/>
      <c r="K216" s="30"/>
      <c r="L216" s="30"/>
      <c r="M216" s="30"/>
      <c r="N216" s="30"/>
      <c r="O216" s="30"/>
      <c r="P216" s="30"/>
      <c r="Q216" s="30"/>
      <c r="R216" s="30"/>
      <c r="S216" s="30"/>
      <c r="T216" s="121"/>
      <c r="U216" s="3"/>
      <c r="V216" s="3"/>
      <c r="W216" s="3"/>
      <c r="X216" s="3"/>
      <c r="Y216" s="3"/>
      <c r="Z216" s="3"/>
    </row>
    <row r="217" spans="1:26" ht="15.75" customHeight="1">
      <c r="A217" s="3"/>
      <c r="B217" s="3"/>
      <c r="C217" s="3"/>
      <c r="D217" s="30"/>
      <c r="E217" s="30"/>
      <c r="F217" s="30"/>
      <c r="G217" s="30"/>
      <c r="H217" s="30"/>
      <c r="I217" s="30"/>
      <c r="J217" s="30"/>
      <c r="K217" s="30"/>
      <c r="L217" s="30"/>
      <c r="M217" s="30"/>
      <c r="N217" s="30"/>
      <c r="O217" s="30"/>
      <c r="P217" s="30"/>
      <c r="Q217" s="30"/>
      <c r="R217" s="30"/>
      <c r="S217" s="30"/>
      <c r="T217" s="121"/>
      <c r="U217" s="3"/>
      <c r="V217" s="3"/>
      <c r="W217" s="3"/>
      <c r="X217" s="3"/>
      <c r="Y217" s="3"/>
      <c r="Z217" s="3"/>
    </row>
    <row r="218" spans="1:26" ht="15.75" customHeight="1">
      <c r="A218" s="3"/>
      <c r="B218" s="3"/>
      <c r="C218" s="3"/>
      <c r="D218" s="30"/>
      <c r="E218" s="30"/>
      <c r="F218" s="30"/>
      <c r="G218" s="30"/>
      <c r="H218" s="30"/>
      <c r="I218" s="30"/>
      <c r="J218" s="30"/>
      <c r="K218" s="30"/>
      <c r="L218" s="30"/>
      <c r="M218" s="30"/>
      <c r="N218" s="30"/>
      <c r="O218" s="30"/>
      <c r="P218" s="30"/>
      <c r="Q218" s="30"/>
      <c r="R218" s="30"/>
      <c r="S218" s="30"/>
      <c r="T218" s="121"/>
      <c r="U218" s="3"/>
      <c r="V218" s="3"/>
      <c r="W218" s="3"/>
      <c r="X218" s="3"/>
      <c r="Y218" s="3"/>
      <c r="Z218" s="3"/>
    </row>
    <row r="219" spans="1:26" ht="15.75" customHeight="1">
      <c r="A219" s="3"/>
      <c r="B219" s="3"/>
      <c r="C219" s="3"/>
      <c r="D219" s="30"/>
      <c r="E219" s="30"/>
      <c r="F219" s="30"/>
      <c r="G219" s="30"/>
      <c r="H219" s="30"/>
      <c r="I219" s="30"/>
      <c r="J219" s="30"/>
      <c r="K219" s="30"/>
      <c r="L219" s="30"/>
      <c r="M219" s="30"/>
      <c r="N219" s="30"/>
      <c r="O219" s="30"/>
      <c r="P219" s="30"/>
      <c r="Q219" s="30"/>
      <c r="R219" s="30"/>
      <c r="S219" s="30"/>
      <c r="T219" s="121"/>
      <c r="U219" s="3"/>
      <c r="V219" s="3"/>
      <c r="W219" s="3"/>
      <c r="X219" s="3"/>
      <c r="Y219" s="3"/>
      <c r="Z219" s="3"/>
    </row>
    <row r="220" spans="1:26" ht="15.75" customHeight="1">
      <c r="A220" s="3"/>
      <c r="B220" s="3"/>
      <c r="C220" s="3"/>
      <c r="D220" s="30"/>
      <c r="E220" s="30"/>
      <c r="F220" s="30"/>
      <c r="G220" s="30"/>
      <c r="H220" s="30"/>
      <c r="I220" s="30"/>
      <c r="J220" s="30"/>
      <c r="K220" s="30"/>
      <c r="L220" s="30"/>
      <c r="M220" s="30"/>
      <c r="N220" s="30"/>
      <c r="O220" s="30"/>
      <c r="P220" s="30"/>
      <c r="Q220" s="30"/>
      <c r="R220" s="30"/>
      <c r="S220" s="30"/>
      <c r="T220" s="121"/>
      <c r="U220" s="3"/>
      <c r="V220" s="3"/>
      <c r="W220" s="3"/>
      <c r="X220" s="3"/>
      <c r="Y220" s="3"/>
      <c r="Z220" s="3"/>
    </row>
    <row r="221" spans="1:26" ht="15.75" customHeight="1">
      <c r="A221" s="3"/>
      <c r="B221" s="3"/>
      <c r="C221" s="3"/>
      <c r="D221" s="30"/>
      <c r="E221" s="30"/>
      <c r="F221" s="30"/>
      <c r="G221" s="30"/>
      <c r="H221" s="30"/>
      <c r="I221" s="30"/>
      <c r="J221" s="30"/>
      <c r="K221" s="30"/>
      <c r="L221" s="30"/>
      <c r="M221" s="30"/>
      <c r="N221" s="30"/>
      <c r="O221" s="30"/>
      <c r="P221" s="30"/>
      <c r="Q221" s="30"/>
      <c r="R221" s="30"/>
      <c r="S221" s="30"/>
      <c r="T221" s="121"/>
      <c r="U221" s="3"/>
      <c r="V221" s="3"/>
      <c r="W221" s="3"/>
      <c r="X221" s="3"/>
      <c r="Y221" s="3"/>
      <c r="Z221" s="3"/>
    </row>
    <row r="222" spans="1:26" ht="15.75" customHeight="1">
      <c r="A222" s="3"/>
      <c r="B222" s="3"/>
      <c r="C222" s="3"/>
      <c r="D222" s="30"/>
      <c r="E222" s="30"/>
      <c r="F222" s="30"/>
      <c r="G222" s="30"/>
      <c r="H222" s="30"/>
      <c r="I222" s="30"/>
      <c r="J222" s="30"/>
      <c r="K222" s="30"/>
      <c r="L222" s="30"/>
      <c r="M222" s="30"/>
      <c r="N222" s="30"/>
      <c r="O222" s="30"/>
      <c r="P222" s="30"/>
      <c r="Q222" s="30"/>
      <c r="R222" s="30"/>
      <c r="S222" s="30"/>
      <c r="T222" s="121"/>
      <c r="U222" s="3"/>
      <c r="V222" s="3"/>
      <c r="W222" s="3"/>
      <c r="X222" s="3"/>
      <c r="Y222" s="3"/>
      <c r="Z222" s="3"/>
    </row>
    <row r="223" spans="1:26" ht="15.75" customHeight="1">
      <c r="A223" s="3"/>
      <c r="B223" s="3"/>
      <c r="C223" s="3"/>
      <c r="D223" s="30"/>
      <c r="E223" s="30"/>
      <c r="F223" s="30"/>
      <c r="G223" s="30"/>
      <c r="H223" s="30"/>
      <c r="I223" s="30"/>
      <c r="J223" s="30"/>
      <c r="K223" s="30"/>
      <c r="L223" s="30"/>
      <c r="M223" s="30"/>
      <c r="N223" s="30"/>
      <c r="O223" s="30"/>
      <c r="P223" s="30"/>
      <c r="Q223" s="30"/>
      <c r="R223" s="30"/>
      <c r="S223" s="30"/>
      <c r="T223" s="121"/>
      <c r="U223" s="3"/>
      <c r="V223" s="3"/>
      <c r="W223" s="3"/>
      <c r="X223" s="3"/>
      <c r="Y223" s="3"/>
      <c r="Z223" s="3"/>
    </row>
    <row r="224" spans="1:26" ht="15.75" customHeight="1">
      <c r="A224" s="3"/>
      <c r="B224" s="3"/>
      <c r="C224" s="3"/>
      <c r="D224" s="30"/>
      <c r="E224" s="30"/>
      <c r="F224" s="30"/>
      <c r="G224" s="30"/>
      <c r="H224" s="30"/>
      <c r="I224" s="30"/>
      <c r="J224" s="30"/>
      <c r="K224" s="30"/>
      <c r="L224" s="30"/>
      <c r="M224" s="30"/>
      <c r="N224" s="30"/>
      <c r="O224" s="30"/>
      <c r="P224" s="30"/>
      <c r="Q224" s="30"/>
      <c r="R224" s="30"/>
      <c r="S224" s="30"/>
      <c r="T224" s="121"/>
      <c r="U224" s="3"/>
      <c r="V224" s="3"/>
      <c r="W224" s="3"/>
      <c r="X224" s="3"/>
      <c r="Y224" s="3"/>
      <c r="Z224" s="3"/>
    </row>
    <row r="225" spans="1:26" ht="15.75" customHeight="1">
      <c r="A225" s="3"/>
      <c r="B225" s="3"/>
      <c r="C225" s="3"/>
      <c r="D225" s="30"/>
      <c r="E225" s="30"/>
      <c r="F225" s="30"/>
      <c r="G225" s="30"/>
      <c r="H225" s="30"/>
      <c r="I225" s="30"/>
      <c r="J225" s="30"/>
      <c r="K225" s="30"/>
      <c r="L225" s="30"/>
      <c r="M225" s="30"/>
      <c r="N225" s="30"/>
      <c r="O225" s="30"/>
      <c r="P225" s="30"/>
      <c r="Q225" s="30"/>
      <c r="R225" s="30"/>
      <c r="S225" s="30"/>
      <c r="T225" s="121"/>
      <c r="U225" s="3"/>
      <c r="V225" s="3"/>
      <c r="W225" s="3"/>
      <c r="X225" s="3"/>
      <c r="Y225" s="3"/>
      <c r="Z225" s="3"/>
    </row>
    <row r="226" spans="1:26" ht="15.75" customHeight="1">
      <c r="A226" s="3"/>
      <c r="B226" s="3"/>
      <c r="C226" s="3"/>
      <c r="D226" s="30"/>
      <c r="E226" s="30"/>
      <c r="F226" s="30"/>
      <c r="G226" s="30"/>
      <c r="H226" s="30"/>
      <c r="I226" s="30"/>
      <c r="J226" s="30"/>
      <c r="K226" s="30"/>
      <c r="L226" s="30"/>
      <c r="M226" s="30"/>
      <c r="N226" s="30"/>
      <c r="O226" s="30"/>
      <c r="P226" s="30"/>
      <c r="Q226" s="30"/>
      <c r="R226" s="30"/>
      <c r="S226" s="30"/>
      <c r="T226" s="121"/>
      <c r="U226" s="3"/>
      <c r="V226" s="3"/>
      <c r="W226" s="3"/>
      <c r="X226" s="3"/>
      <c r="Y226" s="3"/>
      <c r="Z226" s="3"/>
    </row>
    <row r="227" spans="1:26" ht="15.75" customHeight="1">
      <c r="A227" s="3"/>
      <c r="B227" s="3"/>
      <c r="C227" s="3"/>
      <c r="D227" s="30"/>
      <c r="E227" s="30"/>
      <c r="F227" s="30"/>
      <c r="G227" s="30"/>
      <c r="H227" s="30"/>
      <c r="I227" s="30"/>
      <c r="J227" s="30"/>
      <c r="K227" s="30"/>
      <c r="L227" s="30"/>
      <c r="M227" s="30"/>
      <c r="N227" s="30"/>
      <c r="O227" s="30"/>
      <c r="P227" s="30"/>
      <c r="Q227" s="30"/>
      <c r="R227" s="30"/>
      <c r="S227" s="30"/>
      <c r="T227" s="121"/>
      <c r="U227" s="3"/>
      <c r="V227" s="3"/>
      <c r="W227" s="3"/>
      <c r="X227" s="3"/>
      <c r="Y227" s="3"/>
      <c r="Z227" s="3"/>
    </row>
    <row r="228" spans="1:26" ht="15.75" customHeight="1">
      <c r="A228" s="3"/>
      <c r="B228" s="3"/>
      <c r="C228" s="3"/>
      <c r="D228" s="30"/>
      <c r="E228" s="30"/>
      <c r="F228" s="30"/>
      <c r="G228" s="30"/>
      <c r="H228" s="30"/>
      <c r="I228" s="30"/>
      <c r="J228" s="30"/>
      <c r="K228" s="30"/>
      <c r="L228" s="30"/>
      <c r="M228" s="30"/>
      <c r="N228" s="30"/>
      <c r="O228" s="30"/>
      <c r="P228" s="30"/>
      <c r="Q228" s="30"/>
      <c r="R228" s="30"/>
      <c r="S228" s="30"/>
      <c r="T228" s="121"/>
      <c r="U228" s="3"/>
      <c r="V228" s="3"/>
      <c r="W228" s="3"/>
      <c r="X228" s="3"/>
      <c r="Y228" s="3"/>
      <c r="Z228" s="3"/>
    </row>
    <row r="229" spans="1:26" ht="15.75" customHeight="1">
      <c r="A229" s="3"/>
      <c r="B229" s="3"/>
      <c r="C229" s="3"/>
      <c r="D229" s="30"/>
      <c r="E229" s="30"/>
      <c r="F229" s="30"/>
      <c r="G229" s="30"/>
      <c r="H229" s="30"/>
      <c r="I229" s="30"/>
      <c r="J229" s="30"/>
      <c r="K229" s="30"/>
      <c r="L229" s="30"/>
      <c r="M229" s="30"/>
      <c r="N229" s="30"/>
      <c r="O229" s="30"/>
      <c r="P229" s="30"/>
      <c r="Q229" s="30"/>
      <c r="R229" s="30"/>
      <c r="S229" s="30"/>
      <c r="T229" s="121"/>
      <c r="U229" s="3"/>
      <c r="V229" s="3"/>
      <c r="W229" s="3"/>
      <c r="X229" s="3"/>
      <c r="Y229" s="3"/>
      <c r="Z229" s="3"/>
    </row>
    <row r="230" spans="1:26" ht="15.75" customHeight="1">
      <c r="A230" s="3"/>
      <c r="B230" s="3"/>
      <c r="C230" s="3"/>
      <c r="D230" s="30"/>
      <c r="E230" s="30"/>
      <c r="F230" s="30"/>
      <c r="G230" s="30"/>
      <c r="H230" s="30"/>
      <c r="I230" s="30"/>
      <c r="J230" s="30"/>
      <c r="K230" s="30"/>
      <c r="L230" s="30"/>
      <c r="M230" s="30"/>
      <c r="N230" s="30"/>
      <c r="O230" s="30"/>
      <c r="P230" s="30"/>
      <c r="Q230" s="30"/>
      <c r="R230" s="30"/>
      <c r="S230" s="30"/>
      <c r="T230" s="121"/>
      <c r="U230" s="3"/>
      <c r="V230" s="3"/>
      <c r="W230" s="3"/>
      <c r="X230" s="3"/>
      <c r="Y230" s="3"/>
      <c r="Z230" s="3"/>
    </row>
    <row r="231" spans="1:26" ht="15.75" customHeight="1">
      <c r="A231" s="3"/>
      <c r="B231" s="3"/>
      <c r="C231" s="3"/>
      <c r="D231" s="30"/>
      <c r="E231" s="30"/>
      <c r="F231" s="30"/>
      <c r="G231" s="30"/>
      <c r="H231" s="30"/>
      <c r="I231" s="30"/>
      <c r="J231" s="30"/>
      <c r="K231" s="30"/>
      <c r="L231" s="30"/>
      <c r="M231" s="30"/>
      <c r="N231" s="30"/>
      <c r="O231" s="30"/>
      <c r="P231" s="30"/>
      <c r="Q231" s="30"/>
      <c r="R231" s="30"/>
      <c r="S231" s="30"/>
      <c r="T231" s="121"/>
      <c r="U231" s="3"/>
      <c r="V231" s="3"/>
      <c r="W231" s="3"/>
      <c r="X231" s="3"/>
      <c r="Y231" s="3"/>
      <c r="Z231" s="3"/>
    </row>
    <row r="232" spans="1:26" ht="15.75" customHeight="1">
      <c r="A232" s="3"/>
      <c r="B232" s="3"/>
      <c r="C232" s="3"/>
      <c r="D232" s="30"/>
      <c r="E232" s="30"/>
      <c r="F232" s="30"/>
      <c r="G232" s="30"/>
      <c r="H232" s="30"/>
      <c r="I232" s="30"/>
      <c r="J232" s="30"/>
      <c r="K232" s="30"/>
      <c r="L232" s="30"/>
      <c r="M232" s="30"/>
      <c r="N232" s="30"/>
      <c r="O232" s="30"/>
      <c r="P232" s="30"/>
      <c r="Q232" s="30"/>
      <c r="R232" s="30"/>
      <c r="S232" s="30"/>
      <c r="T232" s="121"/>
      <c r="U232" s="3"/>
      <c r="V232" s="3"/>
      <c r="W232" s="3"/>
      <c r="X232" s="3"/>
      <c r="Y232" s="3"/>
      <c r="Z232" s="3"/>
    </row>
    <row r="233" spans="1:26" ht="15.75" customHeight="1">
      <c r="A233" s="3"/>
      <c r="B233" s="3"/>
      <c r="C233" s="3"/>
      <c r="D233" s="30"/>
      <c r="E233" s="30"/>
      <c r="F233" s="30"/>
      <c r="G233" s="30"/>
      <c r="H233" s="30"/>
      <c r="I233" s="30"/>
      <c r="J233" s="30"/>
      <c r="K233" s="30"/>
      <c r="L233" s="30"/>
      <c r="M233" s="30"/>
      <c r="N233" s="30"/>
      <c r="O233" s="30"/>
      <c r="P233" s="30"/>
      <c r="Q233" s="30"/>
      <c r="R233" s="30"/>
      <c r="S233" s="30"/>
      <c r="T233" s="121"/>
      <c r="U233" s="3"/>
      <c r="V233" s="3"/>
      <c r="W233" s="3"/>
      <c r="X233" s="3"/>
      <c r="Y233" s="3"/>
      <c r="Z233" s="3"/>
    </row>
    <row r="234" spans="1:26" ht="15.75" customHeight="1">
      <c r="A234" s="3"/>
      <c r="B234" s="3"/>
      <c r="C234" s="3"/>
      <c r="D234" s="30"/>
      <c r="E234" s="30"/>
      <c r="F234" s="30"/>
      <c r="G234" s="30"/>
      <c r="H234" s="30"/>
      <c r="I234" s="30"/>
      <c r="J234" s="30"/>
      <c r="K234" s="30"/>
      <c r="L234" s="30"/>
      <c r="M234" s="30"/>
      <c r="N234" s="30"/>
      <c r="O234" s="30"/>
      <c r="P234" s="30"/>
      <c r="Q234" s="30"/>
      <c r="R234" s="30"/>
      <c r="S234" s="30"/>
      <c r="T234" s="121"/>
      <c r="U234" s="3"/>
      <c r="V234" s="3"/>
      <c r="W234" s="3"/>
      <c r="X234" s="3"/>
      <c r="Y234" s="3"/>
      <c r="Z234" s="3"/>
    </row>
    <row r="235" spans="1:26" ht="15.75" customHeight="1">
      <c r="A235" s="3"/>
      <c r="B235" s="3"/>
      <c r="C235" s="3"/>
      <c r="D235" s="30"/>
      <c r="E235" s="30"/>
      <c r="F235" s="30"/>
      <c r="G235" s="30"/>
      <c r="H235" s="30"/>
      <c r="I235" s="30"/>
      <c r="J235" s="30"/>
      <c r="K235" s="30"/>
      <c r="L235" s="30"/>
      <c r="M235" s="30"/>
      <c r="N235" s="30"/>
      <c r="O235" s="30"/>
      <c r="P235" s="30"/>
      <c r="Q235" s="30"/>
      <c r="R235" s="30"/>
      <c r="S235" s="30"/>
      <c r="T235" s="121"/>
      <c r="U235" s="3"/>
      <c r="V235" s="3"/>
      <c r="W235" s="3"/>
      <c r="X235" s="3"/>
      <c r="Y235" s="3"/>
      <c r="Z235" s="3"/>
    </row>
    <row r="236" spans="1:26" ht="15.75" customHeight="1">
      <c r="A236" s="3"/>
      <c r="B236" s="3"/>
      <c r="C236" s="3"/>
      <c r="D236" s="30"/>
      <c r="E236" s="30"/>
      <c r="F236" s="30"/>
      <c r="G236" s="30"/>
      <c r="H236" s="30"/>
      <c r="I236" s="30"/>
      <c r="J236" s="30"/>
      <c r="K236" s="30"/>
      <c r="L236" s="30"/>
      <c r="M236" s="30"/>
      <c r="N236" s="30"/>
      <c r="O236" s="30"/>
      <c r="P236" s="30"/>
      <c r="Q236" s="30"/>
      <c r="R236" s="30"/>
      <c r="S236" s="30"/>
      <c r="T236" s="121"/>
      <c r="U236" s="3"/>
      <c r="V236" s="3"/>
      <c r="W236" s="3"/>
      <c r="X236" s="3"/>
      <c r="Y236" s="3"/>
      <c r="Z236" s="3"/>
    </row>
    <row r="237" spans="1:26" ht="15.75" customHeight="1">
      <c r="A237" s="3"/>
      <c r="B237" s="3"/>
      <c r="C237" s="3"/>
      <c r="D237" s="30"/>
      <c r="E237" s="30"/>
      <c r="F237" s="30"/>
      <c r="G237" s="30"/>
      <c r="H237" s="30"/>
      <c r="I237" s="30"/>
      <c r="J237" s="30"/>
      <c r="K237" s="30"/>
      <c r="L237" s="30"/>
      <c r="M237" s="30"/>
      <c r="N237" s="30"/>
      <c r="O237" s="30"/>
      <c r="P237" s="30"/>
      <c r="Q237" s="30"/>
      <c r="R237" s="30"/>
      <c r="S237" s="30"/>
      <c r="T237" s="121"/>
      <c r="U237" s="3"/>
      <c r="V237" s="3"/>
      <c r="W237" s="3"/>
      <c r="X237" s="3"/>
      <c r="Y237" s="3"/>
      <c r="Z237" s="3"/>
    </row>
    <row r="238" spans="1:26" ht="15.75" customHeight="1">
      <c r="A238" s="3"/>
      <c r="B238" s="3"/>
      <c r="C238" s="3"/>
      <c r="D238" s="30"/>
      <c r="E238" s="30"/>
      <c r="F238" s="30"/>
      <c r="G238" s="30"/>
      <c r="H238" s="30"/>
      <c r="I238" s="30"/>
      <c r="J238" s="30"/>
      <c r="K238" s="30"/>
      <c r="L238" s="30"/>
      <c r="M238" s="30"/>
      <c r="N238" s="30"/>
      <c r="O238" s="30"/>
      <c r="P238" s="30"/>
      <c r="Q238" s="30"/>
      <c r="R238" s="30"/>
      <c r="S238" s="30"/>
      <c r="T238" s="121"/>
      <c r="U238" s="3"/>
      <c r="V238" s="3"/>
      <c r="W238" s="3"/>
      <c r="X238" s="3"/>
      <c r="Y238" s="3"/>
      <c r="Z238" s="3"/>
    </row>
    <row r="239" spans="1:26" ht="15.75" customHeight="1">
      <c r="A239" s="3"/>
      <c r="B239" s="3"/>
      <c r="C239" s="3"/>
      <c r="D239" s="30"/>
      <c r="E239" s="30"/>
      <c r="F239" s="30"/>
      <c r="G239" s="30"/>
      <c r="H239" s="30"/>
      <c r="I239" s="30"/>
      <c r="J239" s="30"/>
      <c r="K239" s="30"/>
      <c r="L239" s="30"/>
      <c r="M239" s="30"/>
      <c r="N239" s="30"/>
      <c r="O239" s="30"/>
      <c r="P239" s="30"/>
      <c r="Q239" s="30"/>
      <c r="R239" s="30"/>
      <c r="S239" s="30"/>
      <c r="T239" s="121"/>
      <c r="U239" s="3"/>
      <c r="V239" s="3"/>
      <c r="W239" s="3"/>
      <c r="X239" s="3"/>
      <c r="Y239" s="3"/>
      <c r="Z239" s="3"/>
    </row>
    <row r="240" spans="1:26" ht="15.75" customHeight="1">
      <c r="A240" s="3"/>
      <c r="B240" s="3"/>
      <c r="C240" s="3"/>
      <c r="D240" s="30"/>
      <c r="E240" s="30"/>
      <c r="F240" s="30"/>
      <c r="G240" s="30"/>
      <c r="H240" s="30"/>
      <c r="I240" s="30"/>
      <c r="J240" s="30"/>
      <c r="K240" s="30"/>
      <c r="L240" s="30"/>
      <c r="M240" s="30"/>
      <c r="N240" s="30"/>
      <c r="O240" s="30"/>
      <c r="P240" s="30"/>
      <c r="Q240" s="30"/>
      <c r="R240" s="30"/>
      <c r="S240" s="30"/>
      <c r="T240" s="121"/>
      <c r="U240" s="3"/>
      <c r="V240" s="3"/>
      <c r="W240" s="3"/>
      <c r="X240" s="3"/>
      <c r="Y240" s="3"/>
      <c r="Z240" s="3"/>
    </row>
    <row r="241" spans="1:26" ht="15.75" customHeight="1">
      <c r="A241" s="3"/>
      <c r="B241" s="3"/>
      <c r="C241" s="3"/>
      <c r="D241" s="30"/>
      <c r="E241" s="30"/>
      <c r="F241" s="30"/>
      <c r="G241" s="30"/>
      <c r="H241" s="30"/>
      <c r="I241" s="30"/>
      <c r="J241" s="30"/>
      <c r="K241" s="30"/>
      <c r="L241" s="30"/>
      <c r="M241" s="30"/>
      <c r="N241" s="30"/>
      <c r="O241" s="30"/>
      <c r="P241" s="30"/>
      <c r="Q241" s="30"/>
      <c r="R241" s="30"/>
      <c r="S241" s="30"/>
      <c r="T241" s="121"/>
      <c r="U241" s="3"/>
      <c r="V241" s="3"/>
      <c r="W241" s="3"/>
      <c r="X241" s="3"/>
      <c r="Y241" s="3"/>
      <c r="Z241" s="3"/>
    </row>
    <row r="242" spans="1:26" ht="15.75" customHeight="1">
      <c r="A242" s="3"/>
      <c r="B242" s="3"/>
      <c r="C242" s="3"/>
      <c r="D242" s="30"/>
      <c r="E242" s="30"/>
      <c r="F242" s="30"/>
      <c r="G242" s="30"/>
      <c r="H242" s="30"/>
      <c r="I242" s="30"/>
      <c r="J242" s="30"/>
      <c r="K242" s="30"/>
      <c r="L242" s="30"/>
      <c r="M242" s="30"/>
      <c r="N242" s="30"/>
      <c r="O242" s="30"/>
      <c r="P242" s="30"/>
      <c r="Q242" s="30"/>
      <c r="R242" s="30"/>
      <c r="S242" s="30"/>
      <c r="T242" s="121"/>
      <c r="U242" s="3"/>
      <c r="V242" s="3"/>
      <c r="W242" s="3"/>
      <c r="X242" s="3"/>
      <c r="Y242" s="3"/>
      <c r="Z242" s="3"/>
    </row>
    <row r="243" spans="1:26" ht="15.75" customHeight="1">
      <c r="A243" s="3"/>
      <c r="B243" s="3"/>
      <c r="C243" s="3"/>
      <c r="D243" s="30"/>
      <c r="E243" s="30"/>
      <c r="F243" s="30"/>
      <c r="G243" s="30"/>
      <c r="H243" s="30"/>
      <c r="I243" s="30"/>
      <c r="J243" s="30"/>
      <c r="K243" s="30"/>
      <c r="L243" s="30"/>
      <c r="M243" s="30"/>
      <c r="N243" s="30"/>
      <c r="O243" s="30"/>
      <c r="P243" s="30"/>
      <c r="Q243" s="30"/>
      <c r="R243" s="30"/>
      <c r="S243" s="30"/>
      <c r="T243" s="121"/>
      <c r="U243" s="3"/>
      <c r="V243" s="3"/>
      <c r="W243" s="3"/>
      <c r="X243" s="3"/>
      <c r="Y243" s="3"/>
      <c r="Z243" s="3"/>
    </row>
    <row r="244" spans="1:26" ht="15.75" customHeight="1">
      <c r="A244" s="3"/>
      <c r="B244" s="3"/>
      <c r="C244" s="3"/>
      <c r="D244" s="30"/>
      <c r="E244" s="30"/>
      <c r="F244" s="30"/>
      <c r="G244" s="30"/>
      <c r="H244" s="30"/>
      <c r="I244" s="30"/>
      <c r="J244" s="30"/>
      <c r="K244" s="30"/>
      <c r="L244" s="30"/>
      <c r="M244" s="30"/>
      <c r="N244" s="30"/>
      <c r="O244" s="30"/>
      <c r="P244" s="30"/>
      <c r="Q244" s="30"/>
      <c r="R244" s="30"/>
      <c r="S244" s="30"/>
      <c r="T244" s="121"/>
      <c r="U244" s="3"/>
      <c r="V244" s="3"/>
      <c r="W244" s="3"/>
      <c r="X244" s="3"/>
      <c r="Y244" s="3"/>
      <c r="Z244" s="3"/>
    </row>
    <row r="245" spans="1:26" ht="15.75" customHeight="1">
      <c r="A245" s="3"/>
      <c r="B245" s="3"/>
      <c r="C245" s="3"/>
      <c r="D245" s="30"/>
      <c r="E245" s="30"/>
      <c r="F245" s="30"/>
      <c r="G245" s="30"/>
      <c r="H245" s="30"/>
      <c r="I245" s="30"/>
      <c r="J245" s="30"/>
      <c r="K245" s="30"/>
      <c r="L245" s="30"/>
      <c r="M245" s="30"/>
      <c r="N245" s="30"/>
      <c r="O245" s="30"/>
      <c r="P245" s="30"/>
      <c r="Q245" s="30"/>
      <c r="R245" s="30"/>
      <c r="S245" s="30"/>
      <c r="T245" s="121"/>
      <c r="U245" s="3"/>
      <c r="V245" s="3"/>
      <c r="W245" s="3"/>
      <c r="X245" s="3"/>
      <c r="Y245" s="3"/>
      <c r="Z245" s="3"/>
    </row>
    <row r="246" spans="1:26" ht="15.75" customHeight="1">
      <c r="A246" s="3"/>
      <c r="B246" s="3"/>
      <c r="C246" s="3"/>
      <c r="D246" s="30"/>
      <c r="E246" s="30"/>
      <c r="F246" s="30"/>
      <c r="G246" s="30"/>
      <c r="H246" s="30"/>
      <c r="I246" s="30"/>
      <c r="J246" s="30"/>
      <c r="K246" s="30"/>
      <c r="L246" s="30"/>
      <c r="M246" s="30"/>
      <c r="N246" s="30"/>
      <c r="O246" s="30"/>
      <c r="P246" s="30"/>
      <c r="Q246" s="30"/>
      <c r="R246" s="30"/>
      <c r="S246" s="30"/>
      <c r="T246" s="121"/>
      <c r="U246" s="3"/>
      <c r="V246" s="3"/>
      <c r="W246" s="3"/>
      <c r="X246" s="3"/>
      <c r="Y246" s="3"/>
      <c r="Z246" s="3"/>
    </row>
    <row r="247" spans="1:26" ht="15.75" customHeight="1">
      <c r="A247" s="3"/>
      <c r="B247" s="3"/>
      <c r="C247" s="3"/>
      <c r="D247" s="30"/>
      <c r="E247" s="30"/>
      <c r="F247" s="30"/>
      <c r="G247" s="30"/>
      <c r="H247" s="30"/>
      <c r="I247" s="30"/>
      <c r="J247" s="30"/>
      <c r="K247" s="30"/>
      <c r="L247" s="30"/>
      <c r="M247" s="30"/>
      <c r="N247" s="30"/>
      <c r="O247" s="30"/>
      <c r="P247" s="30"/>
      <c r="Q247" s="30"/>
      <c r="R247" s="30"/>
      <c r="S247" s="30"/>
      <c r="T247" s="121"/>
      <c r="U247" s="3"/>
      <c r="V247" s="3"/>
      <c r="W247" s="3"/>
      <c r="X247" s="3"/>
      <c r="Y247" s="3"/>
      <c r="Z247" s="3"/>
    </row>
    <row r="248" spans="1:26" ht="15.75" customHeight="1">
      <c r="A248" s="3"/>
      <c r="B248" s="3"/>
      <c r="C248" s="3"/>
      <c r="D248" s="30"/>
      <c r="E248" s="30"/>
      <c r="F248" s="30"/>
      <c r="G248" s="30"/>
      <c r="H248" s="30"/>
      <c r="I248" s="30"/>
      <c r="J248" s="30"/>
      <c r="K248" s="30"/>
      <c r="L248" s="30"/>
      <c r="M248" s="30"/>
      <c r="N248" s="30"/>
      <c r="O248" s="30"/>
      <c r="P248" s="30"/>
      <c r="Q248" s="30"/>
      <c r="R248" s="30"/>
      <c r="S248" s="30"/>
      <c r="T248" s="121"/>
      <c r="U248" s="3"/>
      <c r="V248" s="3"/>
      <c r="W248" s="3"/>
      <c r="X248" s="3"/>
      <c r="Y248" s="3"/>
      <c r="Z248" s="3"/>
    </row>
    <row r="249" spans="1:26" ht="15.75" customHeight="1">
      <c r="A249" s="3"/>
      <c r="B249" s="3"/>
      <c r="C249" s="3"/>
      <c r="D249" s="30"/>
      <c r="E249" s="30"/>
      <c r="F249" s="30"/>
      <c r="G249" s="30"/>
      <c r="H249" s="30"/>
      <c r="I249" s="30"/>
      <c r="J249" s="30"/>
      <c r="K249" s="30"/>
      <c r="L249" s="30"/>
      <c r="M249" s="30"/>
      <c r="N249" s="30"/>
      <c r="O249" s="30"/>
      <c r="P249" s="30"/>
      <c r="Q249" s="30"/>
      <c r="R249" s="30"/>
      <c r="S249" s="30"/>
      <c r="T249" s="121"/>
      <c r="U249" s="3"/>
      <c r="V249" s="3"/>
      <c r="W249" s="3"/>
      <c r="X249" s="3"/>
      <c r="Y249" s="3"/>
      <c r="Z249" s="3"/>
    </row>
    <row r="250" spans="1:26" ht="15.75" customHeight="1">
      <c r="A250" s="3"/>
      <c r="B250" s="3"/>
      <c r="C250" s="3"/>
      <c r="D250" s="30"/>
      <c r="E250" s="30"/>
      <c r="F250" s="30"/>
      <c r="G250" s="30"/>
      <c r="H250" s="30"/>
      <c r="I250" s="30"/>
      <c r="J250" s="30"/>
      <c r="K250" s="30"/>
      <c r="L250" s="30"/>
      <c r="M250" s="30"/>
      <c r="N250" s="30"/>
      <c r="O250" s="30"/>
      <c r="P250" s="30"/>
      <c r="Q250" s="30"/>
      <c r="R250" s="30"/>
      <c r="S250" s="30"/>
      <c r="T250" s="121"/>
      <c r="U250" s="3"/>
      <c r="V250" s="3"/>
      <c r="W250" s="3"/>
      <c r="X250" s="3"/>
      <c r="Y250" s="3"/>
      <c r="Z250" s="3"/>
    </row>
    <row r="251" spans="1:26" ht="15.75" customHeight="1">
      <c r="A251" s="3"/>
      <c r="B251" s="3"/>
      <c r="C251" s="3"/>
      <c r="D251" s="30"/>
      <c r="E251" s="30"/>
      <c r="F251" s="30"/>
      <c r="G251" s="30"/>
      <c r="H251" s="30"/>
      <c r="I251" s="30"/>
      <c r="J251" s="30"/>
      <c r="K251" s="30"/>
      <c r="L251" s="30"/>
      <c r="M251" s="30"/>
      <c r="N251" s="30"/>
      <c r="O251" s="30"/>
      <c r="P251" s="30"/>
      <c r="Q251" s="30"/>
      <c r="R251" s="30"/>
      <c r="S251" s="30"/>
      <c r="T251" s="121"/>
      <c r="U251" s="3"/>
      <c r="V251" s="3"/>
      <c r="W251" s="3"/>
      <c r="X251" s="3"/>
      <c r="Y251" s="3"/>
      <c r="Z251" s="3"/>
    </row>
    <row r="252" spans="1:26" ht="15.75" customHeight="1">
      <c r="A252" s="3"/>
      <c r="B252" s="3"/>
      <c r="C252" s="3"/>
      <c r="D252" s="30"/>
      <c r="E252" s="30"/>
      <c r="F252" s="30"/>
      <c r="G252" s="30"/>
      <c r="H252" s="30"/>
      <c r="I252" s="30"/>
      <c r="J252" s="30"/>
      <c r="K252" s="30"/>
      <c r="L252" s="30"/>
      <c r="M252" s="30"/>
      <c r="N252" s="30"/>
      <c r="O252" s="30"/>
      <c r="P252" s="30"/>
      <c r="Q252" s="30"/>
      <c r="R252" s="30"/>
      <c r="S252" s="30"/>
      <c r="T252" s="121"/>
      <c r="U252" s="3"/>
      <c r="V252" s="3"/>
      <c r="W252" s="3"/>
      <c r="X252" s="3"/>
      <c r="Y252" s="3"/>
      <c r="Z252" s="3"/>
    </row>
    <row r="253" spans="1:26" ht="15.75" customHeight="1">
      <c r="A253" s="3"/>
      <c r="B253" s="3"/>
      <c r="C253" s="3"/>
      <c r="D253" s="30"/>
      <c r="E253" s="30"/>
      <c r="F253" s="30"/>
      <c r="G253" s="30"/>
      <c r="H253" s="30"/>
      <c r="I253" s="30"/>
      <c r="J253" s="30"/>
      <c r="K253" s="30"/>
      <c r="L253" s="30"/>
      <c r="M253" s="30"/>
      <c r="N253" s="30"/>
      <c r="O253" s="30"/>
      <c r="P253" s="30"/>
      <c r="Q253" s="30"/>
      <c r="R253" s="30"/>
      <c r="S253" s="30"/>
      <c r="T253" s="121"/>
      <c r="U253" s="3"/>
      <c r="V253" s="3"/>
      <c r="W253" s="3"/>
      <c r="X253" s="3"/>
      <c r="Y253" s="3"/>
      <c r="Z253" s="3"/>
    </row>
    <row r="254" spans="1:26" ht="15.75" customHeight="1">
      <c r="A254" s="3"/>
      <c r="B254" s="3"/>
      <c r="C254" s="3"/>
      <c r="D254" s="30"/>
      <c r="E254" s="30"/>
      <c r="F254" s="30"/>
      <c r="G254" s="30"/>
      <c r="H254" s="30"/>
      <c r="I254" s="30"/>
      <c r="J254" s="30"/>
      <c r="K254" s="30"/>
      <c r="L254" s="30"/>
      <c r="M254" s="30"/>
      <c r="N254" s="30"/>
      <c r="O254" s="30"/>
      <c r="P254" s="30"/>
      <c r="Q254" s="30"/>
      <c r="R254" s="30"/>
      <c r="S254" s="30"/>
      <c r="T254" s="121"/>
      <c r="U254" s="3"/>
      <c r="V254" s="3"/>
      <c r="W254" s="3"/>
      <c r="X254" s="3"/>
      <c r="Y254" s="3"/>
      <c r="Z254" s="3"/>
    </row>
    <row r="255" spans="1:26" ht="15.75" customHeight="1">
      <c r="A255" s="3"/>
      <c r="B255" s="3"/>
      <c r="C255" s="3"/>
      <c r="D255" s="30"/>
      <c r="E255" s="30"/>
      <c r="F255" s="30"/>
      <c r="G255" s="30"/>
      <c r="H255" s="30"/>
      <c r="I255" s="30"/>
      <c r="J255" s="30"/>
      <c r="K255" s="30"/>
      <c r="L255" s="30"/>
      <c r="M255" s="30"/>
      <c r="N255" s="30"/>
      <c r="O255" s="30"/>
      <c r="P255" s="30"/>
      <c r="Q255" s="30"/>
      <c r="R255" s="30"/>
      <c r="S255" s="30"/>
      <c r="T255" s="121"/>
      <c r="U255" s="3"/>
      <c r="V255" s="3"/>
      <c r="W255" s="3"/>
      <c r="X255" s="3"/>
      <c r="Y255" s="3"/>
      <c r="Z255" s="3"/>
    </row>
    <row r="256" spans="1:26" ht="15.75" customHeight="1">
      <c r="A256" s="3"/>
      <c r="B256" s="3"/>
      <c r="C256" s="3"/>
      <c r="D256" s="30"/>
      <c r="E256" s="30"/>
      <c r="F256" s="30"/>
      <c r="G256" s="30"/>
      <c r="H256" s="30"/>
      <c r="I256" s="30"/>
      <c r="J256" s="30"/>
      <c r="K256" s="30"/>
      <c r="L256" s="30"/>
      <c r="M256" s="30"/>
      <c r="N256" s="30"/>
      <c r="O256" s="30"/>
      <c r="P256" s="30"/>
      <c r="Q256" s="30"/>
      <c r="R256" s="30"/>
      <c r="S256" s="30"/>
      <c r="T256" s="121"/>
      <c r="U256" s="3"/>
      <c r="V256" s="3"/>
      <c r="W256" s="3"/>
      <c r="X256" s="3"/>
      <c r="Y256" s="3"/>
      <c r="Z256" s="3"/>
    </row>
    <row r="257" spans="1:26" ht="15.75" customHeight="1">
      <c r="A257" s="3"/>
      <c r="B257" s="3"/>
      <c r="C257" s="3"/>
      <c r="D257" s="30"/>
      <c r="E257" s="30"/>
      <c r="F257" s="30"/>
      <c r="G257" s="30"/>
      <c r="H257" s="30"/>
      <c r="I257" s="30"/>
      <c r="J257" s="30"/>
      <c r="K257" s="30"/>
      <c r="L257" s="30"/>
      <c r="M257" s="30"/>
      <c r="N257" s="30"/>
      <c r="O257" s="30"/>
      <c r="P257" s="30"/>
      <c r="Q257" s="30"/>
      <c r="R257" s="30"/>
      <c r="S257" s="30"/>
      <c r="T257" s="121"/>
      <c r="U257" s="3"/>
      <c r="V257" s="3"/>
      <c r="W257" s="3"/>
      <c r="X257" s="3"/>
      <c r="Y257" s="3"/>
      <c r="Z257" s="3"/>
    </row>
    <row r="258" spans="1:26" ht="15.75" customHeight="1">
      <c r="A258" s="3"/>
      <c r="B258" s="3"/>
      <c r="C258" s="3"/>
      <c r="D258" s="30"/>
      <c r="E258" s="30"/>
      <c r="F258" s="30"/>
      <c r="G258" s="30"/>
      <c r="H258" s="30"/>
      <c r="I258" s="30"/>
      <c r="J258" s="30"/>
      <c r="K258" s="30"/>
      <c r="L258" s="30"/>
      <c r="M258" s="30"/>
      <c r="N258" s="30"/>
      <c r="O258" s="30"/>
      <c r="P258" s="30"/>
      <c r="Q258" s="30"/>
      <c r="R258" s="30"/>
      <c r="S258" s="30"/>
      <c r="T258" s="121"/>
      <c r="U258" s="3"/>
      <c r="V258" s="3"/>
      <c r="W258" s="3"/>
      <c r="X258" s="3"/>
      <c r="Y258" s="3"/>
      <c r="Z258" s="3"/>
    </row>
    <row r="259" spans="1:26" ht="15.75" customHeight="1">
      <c r="A259" s="3"/>
      <c r="B259" s="3"/>
      <c r="C259" s="3"/>
      <c r="D259" s="30"/>
      <c r="E259" s="30"/>
      <c r="F259" s="30"/>
      <c r="G259" s="30"/>
      <c r="H259" s="30"/>
      <c r="I259" s="30"/>
      <c r="J259" s="30"/>
      <c r="K259" s="30"/>
      <c r="L259" s="30"/>
      <c r="M259" s="30"/>
      <c r="N259" s="30"/>
      <c r="O259" s="30"/>
      <c r="P259" s="30"/>
      <c r="Q259" s="30"/>
      <c r="R259" s="30"/>
      <c r="S259" s="30"/>
      <c r="T259" s="121"/>
      <c r="U259" s="3"/>
      <c r="V259" s="3"/>
      <c r="W259" s="3"/>
      <c r="X259" s="3"/>
      <c r="Y259" s="3"/>
      <c r="Z259" s="3"/>
    </row>
    <row r="260" spans="1:26" ht="15.75" customHeight="1">
      <c r="A260" s="3"/>
      <c r="B260" s="3"/>
      <c r="C260" s="3"/>
      <c r="D260" s="30"/>
      <c r="E260" s="30"/>
      <c r="F260" s="30"/>
      <c r="G260" s="30"/>
      <c r="H260" s="30"/>
      <c r="I260" s="30"/>
      <c r="J260" s="30"/>
      <c r="K260" s="30"/>
      <c r="L260" s="30"/>
      <c r="M260" s="30"/>
      <c r="N260" s="30"/>
      <c r="O260" s="30"/>
      <c r="P260" s="30"/>
      <c r="Q260" s="30"/>
      <c r="R260" s="30"/>
      <c r="S260" s="30"/>
      <c r="T260" s="121"/>
      <c r="U260" s="3"/>
      <c r="V260" s="3"/>
      <c r="W260" s="3"/>
      <c r="X260" s="3"/>
      <c r="Y260" s="3"/>
      <c r="Z260" s="3"/>
    </row>
    <row r="261" spans="1:26" ht="15.75" customHeight="1">
      <c r="A261" s="3"/>
      <c r="B261" s="3"/>
      <c r="C261" s="3"/>
      <c r="D261" s="30"/>
      <c r="E261" s="30"/>
      <c r="F261" s="30"/>
      <c r="G261" s="30"/>
      <c r="H261" s="30"/>
      <c r="I261" s="30"/>
      <c r="J261" s="30"/>
      <c r="K261" s="30"/>
      <c r="L261" s="30"/>
      <c r="M261" s="30"/>
      <c r="N261" s="30"/>
      <c r="O261" s="30"/>
      <c r="P261" s="30"/>
      <c r="Q261" s="30"/>
      <c r="R261" s="30"/>
      <c r="S261" s="30"/>
      <c r="T261" s="121"/>
      <c r="U261" s="3"/>
      <c r="V261" s="3"/>
      <c r="W261" s="3"/>
      <c r="X261" s="3"/>
      <c r="Y261" s="3"/>
      <c r="Z261" s="3"/>
    </row>
    <row r="262" spans="1:26" ht="15.75" customHeight="1">
      <c r="A262" s="3"/>
      <c r="B262" s="3"/>
      <c r="C262" s="3"/>
      <c r="D262" s="30"/>
      <c r="E262" s="30"/>
      <c r="F262" s="30"/>
      <c r="G262" s="30"/>
      <c r="H262" s="30"/>
      <c r="I262" s="30"/>
      <c r="J262" s="30"/>
      <c r="K262" s="30"/>
      <c r="L262" s="30"/>
      <c r="M262" s="30"/>
      <c r="N262" s="30"/>
      <c r="O262" s="30"/>
      <c r="P262" s="30"/>
      <c r="Q262" s="30"/>
      <c r="R262" s="30"/>
      <c r="S262" s="30"/>
      <c r="T262" s="121"/>
      <c r="U262" s="3"/>
      <c r="V262" s="3"/>
      <c r="W262" s="3"/>
      <c r="X262" s="3"/>
      <c r="Y262" s="3"/>
      <c r="Z262" s="3"/>
    </row>
    <row r="263" spans="1:26" ht="15.75" customHeight="1">
      <c r="A263" s="3"/>
      <c r="B263" s="3"/>
      <c r="C263" s="3"/>
      <c r="D263" s="30"/>
      <c r="E263" s="30"/>
      <c r="F263" s="30"/>
      <c r="G263" s="30"/>
      <c r="H263" s="30"/>
      <c r="I263" s="30"/>
      <c r="J263" s="30"/>
      <c r="K263" s="30"/>
      <c r="L263" s="30"/>
      <c r="M263" s="30"/>
      <c r="N263" s="30"/>
      <c r="O263" s="30"/>
      <c r="P263" s="30"/>
      <c r="Q263" s="30"/>
      <c r="R263" s="30"/>
      <c r="S263" s="30"/>
      <c r="T263" s="121"/>
      <c r="U263" s="3"/>
      <c r="V263" s="3"/>
      <c r="W263" s="3"/>
      <c r="X263" s="3"/>
      <c r="Y263" s="3"/>
      <c r="Z263" s="3"/>
    </row>
    <row r="264" spans="1:26" ht="15.75" customHeight="1">
      <c r="A264" s="3"/>
      <c r="B264" s="3"/>
      <c r="C264" s="3"/>
      <c r="D264" s="30"/>
      <c r="E264" s="30"/>
      <c r="F264" s="30"/>
      <c r="G264" s="30"/>
      <c r="H264" s="30"/>
      <c r="I264" s="30"/>
      <c r="J264" s="30"/>
      <c r="K264" s="30"/>
      <c r="L264" s="30"/>
      <c r="M264" s="30"/>
      <c r="N264" s="30"/>
      <c r="O264" s="30"/>
      <c r="P264" s="30"/>
      <c r="Q264" s="30"/>
      <c r="R264" s="30"/>
      <c r="S264" s="30"/>
      <c r="T264" s="121"/>
      <c r="U264" s="3"/>
      <c r="V264" s="3"/>
      <c r="W264" s="3"/>
      <c r="X264" s="3"/>
      <c r="Y264" s="3"/>
      <c r="Z264" s="3"/>
    </row>
    <row r="265" spans="1:26" ht="15.75" customHeight="1">
      <c r="A265" s="3"/>
      <c r="B265" s="3"/>
      <c r="C265" s="3"/>
      <c r="D265" s="30"/>
      <c r="E265" s="30"/>
      <c r="F265" s="30"/>
      <c r="G265" s="30"/>
      <c r="H265" s="30"/>
      <c r="I265" s="30"/>
      <c r="J265" s="30"/>
      <c r="K265" s="30"/>
      <c r="L265" s="30"/>
      <c r="M265" s="30"/>
      <c r="N265" s="30"/>
      <c r="O265" s="30"/>
      <c r="P265" s="30"/>
      <c r="Q265" s="30"/>
      <c r="R265" s="30"/>
      <c r="S265" s="30"/>
      <c r="T265" s="121"/>
      <c r="U265" s="3"/>
      <c r="V265" s="3"/>
      <c r="W265" s="3"/>
      <c r="X265" s="3"/>
      <c r="Y265" s="3"/>
      <c r="Z265" s="3"/>
    </row>
    <row r="266" spans="1:26" ht="15.75" customHeight="1">
      <c r="A266" s="3"/>
      <c r="B266" s="3"/>
      <c r="C266" s="3"/>
      <c r="D266" s="30"/>
      <c r="E266" s="30"/>
      <c r="F266" s="30"/>
      <c r="G266" s="30"/>
      <c r="H266" s="30"/>
      <c r="I266" s="30"/>
      <c r="J266" s="30"/>
      <c r="K266" s="30"/>
      <c r="L266" s="30"/>
      <c r="M266" s="30"/>
      <c r="N266" s="30"/>
      <c r="O266" s="30"/>
      <c r="P266" s="30"/>
      <c r="Q266" s="30"/>
      <c r="R266" s="30"/>
      <c r="S266" s="30"/>
      <c r="T266" s="121"/>
      <c r="U266" s="3"/>
      <c r="V266" s="3"/>
      <c r="W266" s="3"/>
      <c r="X266" s="3"/>
      <c r="Y266" s="3"/>
      <c r="Z266" s="3"/>
    </row>
    <row r="267" spans="1:26" ht="15.75" customHeight="1">
      <c r="A267" s="3"/>
      <c r="B267" s="3"/>
      <c r="C267" s="3"/>
      <c r="D267" s="30"/>
      <c r="E267" s="30"/>
      <c r="F267" s="30"/>
      <c r="G267" s="30"/>
      <c r="H267" s="30"/>
      <c r="I267" s="30"/>
      <c r="J267" s="30"/>
      <c r="K267" s="30"/>
      <c r="L267" s="30"/>
      <c r="M267" s="30"/>
      <c r="N267" s="30"/>
      <c r="O267" s="30"/>
      <c r="P267" s="30"/>
      <c r="Q267" s="30"/>
      <c r="R267" s="30"/>
      <c r="S267" s="30"/>
      <c r="T267" s="121"/>
      <c r="U267" s="3"/>
      <c r="V267" s="3"/>
      <c r="W267" s="3"/>
      <c r="X267" s="3"/>
      <c r="Y267" s="3"/>
      <c r="Z267" s="3"/>
    </row>
    <row r="268" spans="1:26" ht="15.75" customHeight="1">
      <c r="A268" s="3"/>
      <c r="B268" s="3"/>
      <c r="C268" s="3"/>
      <c r="D268" s="30"/>
      <c r="E268" s="30"/>
      <c r="F268" s="30"/>
      <c r="G268" s="30"/>
      <c r="H268" s="30"/>
      <c r="I268" s="30"/>
      <c r="J268" s="30"/>
      <c r="K268" s="30"/>
      <c r="L268" s="30"/>
      <c r="M268" s="30"/>
      <c r="N268" s="30"/>
      <c r="O268" s="30"/>
      <c r="P268" s="30"/>
      <c r="Q268" s="30"/>
      <c r="R268" s="30"/>
      <c r="S268" s="30"/>
      <c r="T268" s="121"/>
      <c r="U268" s="3"/>
      <c r="V268" s="3"/>
      <c r="W268" s="3"/>
      <c r="X268" s="3"/>
      <c r="Y268" s="3"/>
      <c r="Z268" s="3"/>
    </row>
    <row r="269" spans="1:26" ht="15.75" customHeight="1">
      <c r="A269" s="3"/>
      <c r="B269" s="3"/>
      <c r="C269" s="3"/>
      <c r="D269" s="30"/>
      <c r="E269" s="30"/>
      <c r="F269" s="30"/>
      <c r="G269" s="30"/>
      <c r="H269" s="30"/>
      <c r="I269" s="30"/>
      <c r="J269" s="30"/>
      <c r="K269" s="30"/>
      <c r="L269" s="30"/>
      <c r="M269" s="30"/>
      <c r="N269" s="30"/>
      <c r="O269" s="30"/>
      <c r="P269" s="30"/>
      <c r="Q269" s="30"/>
      <c r="R269" s="30"/>
      <c r="S269" s="30"/>
      <c r="T269" s="121"/>
      <c r="U269" s="3"/>
      <c r="V269" s="3"/>
      <c r="W269" s="3"/>
      <c r="X269" s="3"/>
      <c r="Y269" s="3"/>
      <c r="Z269" s="3"/>
    </row>
    <row r="270" spans="1:26" ht="15.75" customHeight="1">
      <c r="A270" s="3"/>
      <c r="B270" s="3"/>
      <c r="C270" s="3"/>
      <c r="D270" s="30"/>
      <c r="E270" s="30"/>
      <c r="F270" s="30"/>
      <c r="G270" s="30"/>
      <c r="H270" s="30"/>
      <c r="I270" s="30"/>
      <c r="J270" s="30"/>
      <c r="K270" s="30"/>
      <c r="L270" s="30"/>
      <c r="M270" s="30"/>
      <c r="N270" s="30"/>
      <c r="O270" s="30"/>
      <c r="P270" s="30"/>
      <c r="Q270" s="30"/>
      <c r="R270" s="30"/>
      <c r="S270" s="30"/>
      <c r="T270" s="121"/>
      <c r="U270" s="3"/>
      <c r="V270" s="3"/>
      <c r="W270" s="3"/>
      <c r="X270" s="3"/>
      <c r="Y270" s="3"/>
      <c r="Z270" s="3"/>
    </row>
    <row r="271" spans="1:26" ht="15.75" customHeight="1">
      <c r="A271" s="3"/>
      <c r="B271" s="3"/>
      <c r="C271" s="3"/>
      <c r="D271" s="30"/>
      <c r="E271" s="30"/>
      <c r="F271" s="30"/>
      <c r="G271" s="30"/>
      <c r="H271" s="30"/>
      <c r="I271" s="30"/>
      <c r="J271" s="30"/>
      <c r="K271" s="30"/>
      <c r="L271" s="30"/>
      <c r="M271" s="30"/>
      <c r="N271" s="30"/>
      <c r="O271" s="30"/>
      <c r="P271" s="30"/>
      <c r="Q271" s="30"/>
      <c r="R271" s="30"/>
      <c r="S271" s="30"/>
      <c r="T271" s="121"/>
      <c r="U271" s="3"/>
      <c r="V271" s="3"/>
      <c r="W271" s="3"/>
      <c r="X271" s="3"/>
      <c r="Y271" s="3"/>
      <c r="Z271" s="3"/>
    </row>
    <row r="272" spans="1:26" ht="15.75" customHeight="1">
      <c r="A272" s="3"/>
      <c r="B272" s="3"/>
      <c r="C272" s="3"/>
      <c r="D272" s="30"/>
      <c r="E272" s="30"/>
      <c r="F272" s="30"/>
      <c r="G272" s="30"/>
      <c r="H272" s="30"/>
      <c r="I272" s="30"/>
      <c r="J272" s="30"/>
      <c r="K272" s="30"/>
      <c r="L272" s="30"/>
      <c r="M272" s="30"/>
      <c r="N272" s="30"/>
      <c r="O272" s="30"/>
      <c r="P272" s="30"/>
      <c r="Q272" s="30"/>
      <c r="R272" s="30"/>
      <c r="S272" s="30"/>
      <c r="T272" s="121"/>
      <c r="U272" s="3"/>
      <c r="V272" s="3"/>
      <c r="W272" s="3"/>
      <c r="X272" s="3"/>
      <c r="Y272" s="3"/>
      <c r="Z272" s="3"/>
    </row>
    <row r="273" spans="1:26" ht="15.75" customHeight="1">
      <c r="A273" s="3"/>
      <c r="B273" s="3"/>
      <c r="C273" s="3"/>
      <c r="D273" s="30"/>
      <c r="E273" s="30"/>
      <c r="F273" s="30"/>
      <c r="G273" s="30"/>
      <c r="H273" s="30"/>
      <c r="I273" s="30"/>
      <c r="J273" s="30"/>
      <c r="K273" s="30"/>
      <c r="L273" s="30"/>
      <c r="M273" s="30"/>
      <c r="N273" s="30"/>
      <c r="O273" s="30"/>
      <c r="P273" s="30"/>
      <c r="Q273" s="30"/>
      <c r="R273" s="30"/>
      <c r="S273" s="30"/>
      <c r="T273" s="121"/>
      <c r="U273" s="3"/>
      <c r="V273" s="3"/>
      <c r="W273" s="3"/>
      <c r="X273" s="3"/>
      <c r="Y273" s="3"/>
      <c r="Z273" s="3"/>
    </row>
    <row r="274" spans="1:26" ht="15.75" customHeight="1">
      <c r="A274" s="3"/>
      <c r="B274" s="3"/>
      <c r="C274" s="3"/>
      <c r="D274" s="30"/>
      <c r="E274" s="30"/>
      <c r="F274" s="30"/>
      <c r="G274" s="30"/>
      <c r="H274" s="30"/>
      <c r="I274" s="30"/>
      <c r="J274" s="30"/>
      <c r="K274" s="30"/>
      <c r="L274" s="30"/>
      <c r="M274" s="30"/>
      <c r="N274" s="30"/>
      <c r="O274" s="30"/>
      <c r="P274" s="30"/>
      <c r="Q274" s="30"/>
      <c r="R274" s="30"/>
      <c r="S274" s="30"/>
      <c r="T274" s="121"/>
      <c r="U274" s="3"/>
      <c r="V274" s="3"/>
      <c r="W274" s="3"/>
      <c r="X274" s="3"/>
      <c r="Y274" s="3"/>
      <c r="Z274" s="3"/>
    </row>
    <row r="275" spans="1:26" ht="15.75" customHeight="1">
      <c r="A275" s="3"/>
      <c r="B275" s="3"/>
      <c r="C275" s="3"/>
      <c r="D275" s="30"/>
      <c r="E275" s="30"/>
      <c r="F275" s="30"/>
      <c r="G275" s="30"/>
      <c r="H275" s="30"/>
      <c r="I275" s="30"/>
      <c r="J275" s="30"/>
      <c r="K275" s="30"/>
      <c r="L275" s="30"/>
      <c r="M275" s="30"/>
      <c r="N275" s="30"/>
      <c r="O275" s="30"/>
      <c r="P275" s="30"/>
      <c r="Q275" s="30"/>
      <c r="R275" s="30"/>
      <c r="S275" s="30"/>
      <c r="T275" s="121"/>
      <c r="U275" s="3"/>
      <c r="V275" s="3"/>
      <c r="W275" s="3"/>
      <c r="X275" s="3"/>
      <c r="Y275" s="3"/>
      <c r="Z275" s="3"/>
    </row>
    <row r="276" spans="1:26" ht="15.75" customHeight="1">
      <c r="A276" s="3"/>
      <c r="B276" s="3"/>
      <c r="C276" s="3"/>
      <c r="D276" s="30"/>
      <c r="E276" s="30"/>
      <c r="F276" s="30"/>
      <c r="G276" s="30"/>
      <c r="H276" s="30"/>
      <c r="I276" s="30"/>
      <c r="J276" s="30"/>
      <c r="K276" s="30"/>
      <c r="L276" s="30"/>
      <c r="M276" s="30"/>
      <c r="N276" s="30"/>
      <c r="O276" s="30"/>
      <c r="P276" s="30"/>
      <c r="Q276" s="30"/>
      <c r="R276" s="30"/>
      <c r="S276" s="30"/>
      <c r="T276" s="121"/>
      <c r="U276" s="3"/>
      <c r="V276" s="3"/>
      <c r="W276" s="3"/>
      <c r="X276" s="3"/>
      <c r="Y276" s="3"/>
      <c r="Z276" s="3"/>
    </row>
    <row r="277" spans="1:26" ht="15.75" customHeight="1">
      <c r="A277" s="3"/>
      <c r="B277" s="3"/>
      <c r="C277" s="3"/>
      <c r="D277" s="30"/>
      <c r="E277" s="30"/>
      <c r="F277" s="30"/>
      <c r="G277" s="30"/>
      <c r="H277" s="30"/>
      <c r="I277" s="30"/>
      <c r="J277" s="30"/>
      <c r="K277" s="30"/>
      <c r="L277" s="30"/>
      <c r="M277" s="30"/>
      <c r="N277" s="30"/>
      <c r="O277" s="30"/>
      <c r="P277" s="30"/>
      <c r="Q277" s="30"/>
      <c r="R277" s="30"/>
      <c r="S277" s="30"/>
      <c r="T277" s="121"/>
      <c r="U277" s="3"/>
      <c r="V277" s="3"/>
      <c r="W277" s="3"/>
      <c r="X277" s="3"/>
      <c r="Y277" s="3"/>
      <c r="Z277" s="3"/>
    </row>
    <row r="278" spans="1:26" ht="15.75" customHeight="1">
      <c r="A278" s="3"/>
      <c r="B278" s="3"/>
      <c r="C278" s="3"/>
      <c r="D278" s="30"/>
      <c r="E278" s="30"/>
      <c r="F278" s="30"/>
      <c r="G278" s="30"/>
      <c r="H278" s="30"/>
      <c r="I278" s="30"/>
      <c r="J278" s="30"/>
      <c r="K278" s="30"/>
      <c r="L278" s="30"/>
      <c r="M278" s="30"/>
      <c r="N278" s="30"/>
      <c r="O278" s="30"/>
      <c r="P278" s="30"/>
      <c r="Q278" s="30"/>
      <c r="R278" s="30"/>
      <c r="S278" s="30"/>
      <c r="T278" s="121"/>
      <c r="U278" s="3"/>
      <c r="V278" s="3"/>
      <c r="W278" s="3"/>
      <c r="X278" s="3"/>
      <c r="Y278" s="3"/>
      <c r="Z278" s="3"/>
    </row>
    <row r="279" spans="1:26" ht="15.75" customHeight="1">
      <c r="A279" s="3"/>
      <c r="B279" s="3"/>
      <c r="C279" s="3"/>
      <c r="D279" s="30"/>
      <c r="E279" s="30"/>
      <c r="F279" s="30"/>
      <c r="G279" s="30"/>
      <c r="H279" s="30"/>
      <c r="I279" s="30"/>
      <c r="J279" s="30"/>
      <c r="K279" s="30"/>
      <c r="L279" s="30"/>
      <c r="M279" s="30"/>
      <c r="N279" s="30"/>
      <c r="O279" s="30"/>
      <c r="P279" s="30"/>
      <c r="Q279" s="30"/>
      <c r="R279" s="30"/>
      <c r="S279" s="30"/>
      <c r="T279" s="121"/>
      <c r="U279" s="3"/>
      <c r="V279" s="3"/>
      <c r="W279" s="3"/>
      <c r="X279" s="3"/>
      <c r="Y279" s="3"/>
      <c r="Z279" s="3"/>
    </row>
    <row r="280" spans="1:26" ht="15.75" customHeight="1">
      <c r="A280" s="3"/>
      <c r="B280" s="3"/>
      <c r="C280" s="3"/>
      <c r="D280" s="30"/>
      <c r="E280" s="30"/>
      <c r="F280" s="30"/>
      <c r="G280" s="30"/>
      <c r="H280" s="30"/>
      <c r="I280" s="30"/>
      <c r="J280" s="30"/>
      <c r="K280" s="30"/>
      <c r="L280" s="30"/>
      <c r="M280" s="30"/>
      <c r="N280" s="30"/>
      <c r="O280" s="30"/>
      <c r="P280" s="30"/>
      <c r="Q280" s="30"/>
      <c r="R280" s="30"/>
      <c r="S280" s="30"/>
      <c r="T280" s="121"/>
      <c r="U280" s="3"/>
      <c r="V280" s="3"/>
      <c r="W280" s="3"/>
      <c r="X280" s="3"/>
      <c r="Y280" s="3"/>
      <c r="Z280" s="3"/>
    </row>
    <row r="281" spans="1:26" ht="15.75" customHeight="1">
      <c r="A281" s="3"/>
      <c r="B281" s="3"/>
      <c r="C281" s="3"/>
      <c r="D281" s="30"/>
      <c r="E281" s="30"/>
      <c r="F281" s="30"/>
      <c r="G281" s="30"/>
      <c r="H281" s="30"/>
      <c r="I281" s="30"/>
      <c r="J281" s="30"/>
      <c r="K281" s="30"/>
      <c r="L281" s="30"/>
      <c r="M281" s="30"/>
      <c r="N281" s="30"/>
      <c r="O281" s="30"/>
      <c r="P281" s="30"/>
      <c r="Q281" s="30"/>
      <c r="R281" s="30"/>
      <c r="S281" s="30"/>
      <c r="T281" s="121"/>
      <c r="U281" s="3"/>
      <c r="V281" s="3"/>
      <c r="W281" s="3"/>
      <c r="X281" s="3"/>
      <c r="Y281" s="3"/>
      <c r="Z281" s="3"/>
    </row>
    <row r="282" spans="1:26" ht="15.75" customHeight="1">
      <c r="A282" s="3"/>
      <c r="B282" s="3"/>
      <c r="C282" s="3"/>
      <c r="D282" s="30"/>
      <c r="E282" s="30"/>
      <c r="F282" s="30"/>
      <c r="G282" s="30"/>
      <c r="H282" s="30"/>
      <c r="I282" s="30"/>
      <c r="J282" s="30"/>
      <c r="K282" s="30"/>
      <c r="L282" s="30"/>
      <c r="M282" s="30"/>
      <c r="N282" s="30"/>
      <c r="O282" s="30"/>
      <c r="P282" s="30"/>
      <c r="Q282" s="30"/>
      <c r="R282" s="30"/>
      <c r="S282" s="30"/>
      <c r="T282" s="121"/>
      <c r="U282" s="3"/>
      <c r="V282" s="3"/>
      <c r="W282" s="3"/>
      <c r="X282" s="3"/>
      <c r="Y282" s="3"/>
      <c r="Z282" s="3"/>
    </row>
    <row r="283" spans="1:26" ht="15.75" customHeight="1">
      <c r="A283" s="3"/>
      <c r="B283" s="3"/>
      <c r="C283" s="3"/>
      <c r="D283" s="30"/>
      <c r="E283" s="30"/>
      <c r="F283" s="30"/>
      <c r="G283" s="30"/>
      <c r="H283" s="30"/>
      <c r="I283" s="30"/>
      <c r="J283" s="30"/>
      <c r="K283" s="30"/>
      <c r="L283" s="30"/>
      <c r="M283" s="30"/>
      <c r="N283" s="30"/>
      <c r="O283" s="30"/>
      <c r="P283" s="30"/>
      <c r="Q283" s="30"/>
      <c r="R283" s="30"/>
      <c r="S283" s="30"/>
      <c r="T283" s="121"/>
      <c r="U283" s="3"/>
      <c r="V283" s="3"/>
      <c r="W283" s="3"/>
      <c r="X283" s="3"/>
      <c r="Y283" s="3"/>
      <c r="Z283" s="3"/>
    </row>
    <row r="284" spans="1:26" ht="15.75" customHeight="1">
      <c r="A284" s="3"/>
      <c r="B284" s="3"/>
      <c r="C284" s="3"/>
      <c r="D284" s="30"/>
      <c r="E284" s="30"/>
      <c r="F284" s="30"/>
      <c r="G284" s="30"/>
      <c r="H284" s="30"/>
      <c r="I284" s="30"/>
      <c r="J284" s="30"/>
      <c r="K284" s="30"/>
      <c r="L284" s="30"/>
      <c r="M284" s="30"/>
      <c r="N284" s="30"/>
      <c r="O284" s="30"/>
      <c r="P284" s="30"/>
      <c r="Q284" s="30"/>
      <c r="R284" s="30"/>
      <c r="S284" s="30"/>
      <c r="T284" s="121"/>
      <c r="U284" s="3"/>
      <c r="V284" s="3"/>
      <c r="W284" s="3"/>
      <c r="X284" s="3"/>
      <c r="Y284" s="3"/>
      <c r="Z284" s="3"/>
    </row>
    <row r="285" spans="1:26" ht="15.75" customHeight="1">
      <c r="A285" s="3"/>
      <c r="B285" s="3"/>
      <c r="C285" s="3"/>
      <c r="D285" s="30"/>
      <c r="E285" s="30"/>
      <c r="F285" s="30"/>
      <c r="G285" s="30"/>
      <c r="H285" s="30"/>
      <c r="I285" s="30"/>
      <c r="J285" s="30"/>
      <c r="K285" s="30"/>
      <c r="L285" s="30"/>
      <c r="M285" s="30"/>
      <c r="N285" s="30"/>
      <c r="O285" s="30"/>
      <c r="P285" s="30"/>
      <c r="Q285" s="30"/>
      <c r="R285" s="30"/>
      <c r="S285" s="30"/>
      <c r="T285" s="121"/>
      <c r="U285" s="3"/>
      <c r="V285" s="3"/>
      <c r="W285" s="3"/>
      <c r="X285" s="3"/>
      <c r="Y285" s="3"/>
      <c r="Z285" s="3"/>
    </row>
    <row r="286" spans="1:26" ht="15.75" customHeight="1">
      <c r="A286" s="3"/>
      <c r="B286" s="3"/>
      <c r="C286" s="3"/>
      <c r="D286" s="30"/>
      <c r="E286" s="30"/>
      <c r="F286" s="30"/>
      <c r="G286" s="30"/>
      <c r="H286" s="30"/>
      <c r="I286" s="30"/>
      <c r="J286" s="30"/>
      <c r="K286" s="30"/>
      <c r="L286" s="30"/>
      <c r="M286" s="30"/>
      <c r="N286" s="30"/>
      <c r="O286" s="30"/>
      <c r="P286" s="30"/>
      <c r="Q286" s="30"/>
      <c r="R286" s="30"/>
      <c r="S286" s="30"/>
      <c r="T286" s="121"/>
      <c r="U286" s="3"/>
      <c r="V286" s="3"/>
      <c r="W286" s="3"/>
      <c r="X286" s="3"/>
      <c r="Y286" s="3"/>
      <c r="Z286" s="3"/>
    </row>
    <row r="287" spans="1:26" ht="15.75" customHeight="1">
      <c r="A287" s="3"/>
      <c r="B287" s="3"/>
      <c r="C287" s="3"/>
      <c r="D287" s="30"/>
      <c r="E287" s="30"/>
      <c r="F287" s="30"/>
      <c r="G287" s="30"/>
      <c r="H287" s="30"/>
      <c r="I287" s="30"/>
      <c r="J287" s="30"/>
      <c r="K287" s="30"/>
      <c r="L287" s="30"/>
      <c r="M287" s="30"/>
      <c r="N287" s="30"/>
      <c r="O287" s="30"/>
      <c r="P287" s="30"/>
      <c r="Q287" s="30"/>
      <c r="R287" s="30"/>
      <c r="S287" s="30"/>
      <c r="T287" s="121"/>
      <c r="U287" s="3"/>
      <c r="V287" s="3"/>
      <c r="W287" s="3"/>
      <c r="X287" s="3"/>
      <c r="Y287" s="3"/>
      <c r="Z287" s="3"/>
    </row>
    <row r="288" spans="1:26" ht="15.75" customHeight="1">
      <c r="A288" s="3"/>
      <c r="B288" s="3"/>
      <c r="C288" s="3"/>
      <c r="D288" s="30"/>
      <c r="E288" s="30"/>
      <c r="F288" s="30"/>
      <c r="G288" s="30"/>
      <c r="H288" s="30"/>
      <c r="I288" s="30"/>
      <c r="J288" s="30"/>
      <c r="K288" s="30"/>
      <c r="L288" s="30"/>
      <c r="M288" s="30"/>
      <c r="N288" s="30"/>
      <c r="O288" s="30"/>
      <c r="P288" s="30"/>
      <c r="Q288" s="30"/>
      <c r="R288" s="30"/>
      <c r="S288" s="30"/>
      <c r="T288" s="121"/>
      <c r="U288" s="3"/>
      <c r="V288" s="3"/>
      <c r="W288" s="3"/>
      <c r="X288" s="3"/>
      <c r="Y288" s="3"/>
      <c r="Z288" s="3"/>
    </row>
    <row r="289" spans="1:26" ht="15.75" customHeight="1">
      <c r="A289" s="3"/>
      <c r="B289" s="3"/>
      <c r="C289" s="3"/>
      <c r="D289" s="30"/>
      <c r="E289" s="30"/>
      <c r="F289" s="30"/>
      <c r="G289" s="30"/>
      <c r="H289" s="30"/>
      <c r="I289" s="30"/>
      <c r="J289" s="30"/>
      <c r="K289" s="30"/>
      <c r="L289" s="30"/>
      <c r="M289" s="30"/>
      <c r="N289" s="30"/>
      <c r="O289" s="30"/>
      <c r="P289" s="30"/>
      <c r="Q289" s="30"/>
      <c r="R289" s="30"/>
      <c r="S289" s="30"/>
      <c r="T289" s="121"/>
      <c r="U289" s="3"/>
      <c r="V289" s="3"/>
      <c r="W289" s="3"/>
      <c r="X289" s="3"/>
      <c r="Y289" s="3"/>
      <c r="Z289" s="3"/>
    </row>
    <row r="290" spans="1:26" ht="15.75" customHeight="1">
      <c r="A290" s="3"/>
      <c r="B290" s="3"/>
      <c r="C290" s="3"/>
      <c r="D290" s="30"/>
      <c r="E290" s="30"/>
      <c r="F290" s="30"/>
      <c r="G290" s="30"/>
      <c r="H290" s="30"/>
      <c r="I290" s="30"/>
      <c r="J290" s="30"/>
      <c r="K290" s="30"/>
      <c r="L290" s="30"/>
      <c r="M290" s="30"/>
      <c r="N290" s="30"/>
      <c r="O290" s="30"/>
      <c r="P290" s="30"/>
      <c r="Q290" s="30"/>
      <c r="R290" s="30"/>
      <c r="S290" s="30"/>
      <c r="T290" s="121"/>
      <c r="U290" s="3"/>
      <c r="V290" s="3"/>
      <c r="W290" s="3"/>
      <c r="X290" s="3"/>
      <c r="Y290" s="3"/>
      <c r="Z290" s="3"/>
    </row>
    <row r="291" spans="1:26" ht="15.75" customHeight="1">
      <c r="A291" s="3"/>
      <c r="B291" s="3"/>
      <c r="C291" s="3"/>
      <c r="D291" s="30"/>
      <c r="E291" s="30"/>
      <c r="F291" s="30"/>
      <c r="G291" s="30"/>
      <c r="H291" s="30"/>
      <c r="I291" s="30"/>
      <c r="J291" s="30"/>
      <c r="K291" s="30"/>
      <c r="L291" s="30"/>
      <c r="M291" s="30"/>
      <c r="N291" s="30"/>
      <c r="O291" s="30"/>
      <c r="P291" s="30"/>
      <c r="Q291" s="30"/>
      <c r="R291" s="30"/>
      <c r="S291" s="30"/>
      <c r="T291" s="121"/>
      <c r="U291" s="3"/>
      <c r="V291" s="3"/>
      <c r="W291" s="3"/>
      <c r="X291" s="3"/>
      <c r="Y291" s="3"/>
      <c r="Z291" s="3"/>
    </row>
    <row r="292" spans="1:26" ht="15.75" customHeight="1">
      <c r="A292" s="3"/>
      <c r="B292" s="3"/>
      <c r="C292" s="3"/>
      <c r="D292" s="30"/>
      <c r="E292" s="30"/>
      <c r="F292" s="30"/>
      <c r="G292" s="30"/>
      <c r="H292" s="30"/>
      <c r="I292" s="30"/>
      <c r="J292" s="30"/>
      <c r="K292" s="30"/>
      <c r="L292" s="30"/>
      <c r="M292" s="30"/>
      <c r="N292" s="30"/>
      <c r="O292" s="30"/>
      <c r="P292" s="30"/>
      <c r="Q292" s="30"/>
      <c r="R292" s="30"/>
      <c r="S292" s="30"/>
      <c r="T292" s="121"/>
      <c r="U292" s="3"/>
      <c r="V292" s="3"/>
      <c r="W292" s="3"/>
      <c r="X292" s="3"/>
      <c r="Y292" s="3"/>
      <c r="Z292" s="3"/>
    </row>
    <row r="293" spans="1:26" ht="15.75" customHeight="1">
      <c r="A293" s="3"/>
      <c r="B293" s="3"/>
      <c r="C293" s="3"/>
      <c r="D293" s="30"/>
      <c r="E293" s="30"/>
      <c r="F293" s="30"/>
      <c r="G293" s="30"/>
      <c r="H293" s="30"/>
      <c r="I293" s="30"/>
      <c r="J293" s="30"/>
      <c r="K293" s="30"/>
      <c r="L293" s="30"/>
      <c r="M293" s="30"/>
      <c r="N293" s="30"/>
      <c r="O293" s="30"/>
      <c r="P293" s="30"/>
      <c r="Q293" s="30"/>
      <c r="R293" s="30"/>
      <c r="S293" s="30"/>
      <c r="T293" s="121"/>
      <c r="U293" s="3"/>
      <c r="V293" s="3"/>
      <c r="W293" s="3"/>
      <c r="X293" s="3"/>
      <c r="Y293" s="3"/>
      <c r="Z293" s="3"/>
    </row>
    <row r="294" spans="1:26" ht="15.75" customHeight="1">
      <c r="A294" s="3"/>
      <c r="B294" s="3"/>
      <c r="C294" s="3"/>
      <c r="D294" s="30"/>
      <c r="E294" s="30"/>
      <c r="F294" s="30"/>
      <c r="G294" s="30"/>
      <c r="H294" s="30"/>
      <c r="I294" s="30"/>
      <c r="J294" s="30"/>
      <c r="K294" s="30"/>
      <c r="L294" s="30"/>
      <c r="M294" s="30"/>
      <c r="N294" s="30"/>
      <c r="O294" s="30"/>
      <c r="P294" s="30"/>
      <c r="Q294" s="30"/>
      <c r="R294" s="30"/>
      <c r="S294" s="30"/>
      <c r="T294" s="121"/>
      <c r="U294" s="3"/>
      <c r="V294" s="3"/>
      <c r="W294" s="3"/>
      <c r="X294" s="3"/>
      <c r="Y294" s="3"/>
      <c r="Z294" s="3"/>
    </row>
    <row r="295" spans="1:26" ht="15.75" customHeight="1">
      <c r="A295" s="3"/>
      <c r="B295" s="3"/>
      <c r="C295" s="3"/>
      <c r="D295" s="30"/>
      <c r="E295" s="30"/>
      <c r="F295" s="30"/>
      <c r="G295" s="30"/>
      <c r="H295" s="30"/>
      <c r="I295" s="30"/>
      <c r="J295" s="30"/>
      <c r="K295" s="30"/>
      <c r="L295" s="30"/>
      <c r="M295" s="30"/>
      <c r="N295" s="30"/>
      <c r="O295" s="30"/>
      <c r="P295" s="30"/>
      <c r="Q295" s="30"/>
      <c r="R295" s="30"/>
      <c r="S295" s="30"/>
      <c r="T295" s="121"/>
      <c r="U295" s="3"/>
      <c r="V295" s="3"/>
      <c r="W295" s="3"/>
      <c r="X295" s="3"/>
      <c r="Y295" s="3"/>
      <c r="Z295" s="3"/>
    </row>
    <row r="296" spans="1:26" ht="15.75" customHeight="1">
      <c r="A296" s="3"/>
      <c r="B296" s="3"/>
      <c r="C296" s="3"/>
      <c r="D296" s="30"/>
      <c r="E296" s="30"/>
      <c r="F296" s="30"/>
      <c r="G296" s="30"/>
      <c r="H296" s="30"/>
      <c r="I296" s="30"/>
      <c r="J296" s="30"/>
      <c r="K296" s="30"/>
      <c r="L296" s="30"/>
      <c r="M296" s="30"/>
      <c r="N296" s="30"/>
      <c r="O296" s="30"/>
      <c r="P296" s="30"/>
      <c r="Q296" s="30"/>
      <c r="R296" s="30"/>
      <c r="S296" s="30"/>
      <c r="T296" s="121"/>
      <c r="U296" s="3"/>
      <c r="V296" s="3"/>
      <c r="W296" s="3"/>
      <c r="X296" s="3"/>
      <c r="Y296" s="3"/>
      <c r="Z296" s="3"/>
    </row>
    <row r="297" spans="1:26" ht="15.75" customHeight="1">
      <c r="A297" s="3"/>
      <c r="B297" s="3"/>
      <c r="C297" s="3"/>
      <c r="D297" s="30"/>
      <c r="E297" s="30"/>
      <c r="F297" s="30"/>
      <c r="G297" s="30"/>
      <c r="H297" s="30"/>
      <c r="I297" s="30"/>
      <c r="J297" s="30"/>
      <c r="K297" s="30"/>
      <c r="L297" s="30"/>
      <c r="M297" s="30"/>
      <c r="N297" s="30"/>
      <c r="O297" s="30"/>
      <c r="P297" s="30"/>
      <c r="Q297" s="30"/>
      <c r="R297" s="30"/>
      <c r="S297" s="30"/>
      <c r="T297" s="121"/>
      <c r="U297" s="3"/>
      <c r="V297" s="3"/>
      <c r="W297" s="3"/>
      <c r="X297" s="3"/>
      <c r="Y297" s="3"/>
      <c r="Z297" s="3"/>
    </row>
    <row r="298" spans="1:26" ht="15.75" customHeight="1">
      <c r="A298" s="3"/>
      <c r="B298" s="3"/>
      <c r="C298" s="3"/>
      <c r="D298" s="30"/>
      <c r="E298" s="30"/>
      <c r="F298" s="30"/>
      <c r="G298" s="30"/>
      <c r="H298" s="30"/>
      <c r="I298" s="30"/>
      <c r="J298" s="30"/>
      <c r="K298" s="30"/>
      <c r="L298" s="30"/>
      <c r="M298" s="30"/>
      <c r="N298" s="30"/>
      <c r="O298" s="30"/>
      <c r="P298" s="30"/>
      <c r="Q298" s="30"/>
      <c r="R298" s="30"/>
      <c r="S298" s="30"/>
      <c r="T298" s="121"/>
      <c r="U298" s="3"/>
      <c r="V298" s="3"/>
      <c r="W298" s="3"/>
      <c r="X298" s="3"/>
      <c r="Y298" s="3"/>
      <c r="Z298" s="3"/>
    </row>
    <row r="299" spans="1:26" ht="15.75" customHeight="1">
      <c r="A299" s="3"/>
      <c r="B299" s="3"/>
      <c r="C299" s="3"/>
      <c r="D299" s="30"/>
      <c r="E299" s="30"/>
      <c r="F299" s="30"/>
      <c r="G299" s="30"/>
      <c r="H299" s="30"/>
      <c r="I299" s="30"/>
      <c r="J299" s="30"/>
      <c r="K299" s="30"/>
      <c r="L299" s="30"/>
      <c r="M299" s="30"/>
      <c r="N299" s="30"/>
      <c r="O299" s="30"/>
      <c r="P299" s="30"/>
      <c r="Q299" s="30"/>
      <c r="R299" s="30"/>
      <c r="S299" s="30"/>
      <c r="T299" s="121"/>
      <c r="U299" s="3"/>
      <c r="V299" s="3"/>
      <c r="W299" s="3"/>
      <c r="X299" s="3"/>
      <c r="Y299" s="3"/>
      <c r="Z299" s="3"/>
    </row>
    <row r="300" spans="1:26" ht="15.75" customHeight="1">
      <c r="A300" s="3"/>
      <c r="B300" s="3"/>
      <c r="C300" s="3"/>
      <c r="D300" s="30"/>
      <c r="E300" s="30"/>
      <c r="F300" s="30"/>
      <c r="G300" s="30"/>
      <c r="H300" s="30"/>
      <c r="I300" s="30"/>
      <c r="J300" s="30"/>
      <c r="K300" s="30"/>
      <c r="L300" s="30"/>
      <c r="M300" s="30"/>
      <c r="N300" s="30"/>
      <c r="O300" s="30"/>
      <c r="P300" s="30"/>
      <c r="Q300" s="30"/>
      <c r="R300" s="30"/>
      <c r="S300" s="30"/>
      <c r="T300" s="121"/>
      <c r="U300" s="3"/>
      <c r="V300" s="3"/>
      <c r="W300" s="3"/>
      <c r="X300" s="3"/>
      <c r="Y300" s="3"/>
      <c r="Z300" s="3"/>
    </row>
    <row r="301" spans="1:26" ht="15.75" customHeight="1">
      <c r="A301" s="3"/>
      <c r="B301" s="3"/>
      <c r="C301" s="3"/>
      <c r="D301" s="30"/>
      <c r="E301" s="30"/>
      <c r="F301" s="30"/>
      <c r="G301" s="30"/>
      <c r="H301" s="30"/>
      <c r="I301" s="30"/>
      <c r="J301" s="30"/>
      <c r="K301" s="30"/>
      <c r="L301" s="30"/>
      <c r="M301" s="30"/>
      <c r="N301" s="30"/>
      <c r="O301" s="30"/>
      <c r="P301" s="30"/>
      <c r="Q301" s="30"/>
      <c r="R301" s="30"/>
      <c r="S301" s="30"/>
      <c r="T301" s="121"/>
      <c r="U301" s="3"/>
      <c r="V301" s="3"/>
      <c r="W301" s="3"/>
      <c r="X301" s="3"/>
      <c r="Y301" s="3"/>
      <c r="Z301" s="3"/>
    </row>
    <row r="302" spans="1:26" ht="15.75" customHeight="1">
      <c r="A302" s="3"/>
      <c r="B302" s="3"/>
      <c r="C302" s="3"/>
      <c r="D302" s="30"/>
      <c r="E302" s="30"/>
      <c r="F302" s="30"/>
      <c r="G302" s="30"/>
      <c r="H302" s="30"/>
      <c r="I302" s="30"/>
      <c r="J302" s="30"/>
      <c r="K302" s="30"/>
      <c r="L302" s="30"/>
      <c r="M302" s="30"/>
      <c r="N302" s="30"/>
      <c r="O302" s="30"/>
      <c r="P302" s="30"/>
      <c r="Q302" s="30"/>
      <c r="R302" s="30"/>
      <c r="S302" s="30"/>
      <c r="T302" s="121"/>
      <c r="U302" s="3"/>
      <c r="V302" s="3"/>
      <c r="W302" s="3"/>
      <c r="X302" s="3"/>
      <c r="Y302" s="3"/>
      <c r="Z302" s="3"/>
    </row>
    <row r="303" spans="1:26" ht="15.75" customHeight="1">
      <c r="A303" s="3"/>
      <c r="B303" s="3"/>
      <c r="C303" s="3"/>
      <c r="D303" s="30"/>
      <c r="E303" s="30"/>
      <c r="F303" s="30"/>
      <c r="G303" s="30"/>
      <c r="H303" s="30"/>
      <c r="I303" s="30"/>
      <c r="J303" s="30"/>
      <c r="K303" s="30"/>
      <c r="L303" s="30"/>
      <c r="M303" s="30"/>
      <c r="N303" s="30"/>
      <c r="O303" s="30"/>
      <c r="P303" s="30"/>
      <c r="Q303" s="30"/>
      <c r="R303" s="30"/>
      <c r="S303" s="30"/>
      <c r="T303" s="121"/>
      <c r="U303" s="3"/>
      <c r="V303" s="3"/>
      <c r="W303" s="3"/>
      <c r="X303" s="3"/>
      <c r="Y303" s="3"/>
      <c r="Z303" s="3"/>
    </row>
    <row r="304" spans="1:26" ht="15.75" customHeight="1">
      <c r="A304" s="3"/>
      <c r="B304" s="3"/>
      <c r="C304" s="3"/>
      <c r="D304" s="30"/>
      <c r="E304" s="30"/>
      <c r="F304" s="30"/>
      <c r="G304" s="30"/>
      <c r="H304" s="30"/>
      <c r="I304" s="30"/>
      <c r="J304" s="30"/>
      <c r="K304" s="30"/>
      <c r="L304" s="30"/>
      <c r="M304" s="30"/>
      <c r="N304" s="30"/>
      <c r="O304" s="30"/>
      <c r="P304" s="30"/>
      <c r="Q304" s="30"/>
      <c r="R304" s="30"/>
      <c r="S304" s="30"/>
      <c r="T304" s="121"/>
      <c r="U304" s="3"/>
      <c r="V304" s="3"/>
      <c r="W304" s="3"/>
      <c r="X304" s="3"/>
      <c r="Y304" s="3"/>
      <c r="Z304" s="3"/>
    </row>
    <row r="305" spans="1:26" ht="15.75" customHeight="1">
      <c r="A305" s="3"/>
      <c r="B305" s="3"/>
      <c r="C305" s="3"/>
      <c r="D305" s="30"/>
      <c r="E305" s="30"/>
      <c r="F305" s="30"/>
      <c r="G305" s="30"/>
      <c r="H305" s="30"/>
      <c r="I305" s="30"/>
      <c r="J305" s="30"/>
      <c r="K305" s="30"/>
      <c r="L305" s="30"/>
      <c r="M305" s="30"/>
      <c r="N305" s="30"/>
      <c r="O305" s="30"/>
      <c r="P305" s="30"/>
      <c r="Q305" s="30"/>
      <c r="R305" s="30"/>
      <c r="S305" s="30"/>
      <c r="T305" s="121"/>
      <c r="U305" s="3"/>
      <c r="V305" s="3"/>
      <c r="W305" s="3"/>
      <c r="X305" s="3"/>
      <c r="Y305" s="3"/>
      <c r="Z305" s="3"/>
    </row>
    <row r="306" spans="1:26" ht="15.75" customHeight="1">
      <c r="A306" s="3"/>
      <c r="B306" s="3"/>
      <c r="C306" s="3"/>
      <c r="D306" s="30"/>
      <c r="E306" s="30"/>
      <c r="F306" s="30"/>
      <c r="G306" s="30"/>
      <c r="H306" s="30"/>
      <c r="I306" s="30"/>
      <c r="J306" s="30"/>
      <c r="K306" s="30"/>
      <c r="L306" s="30"/>
      <c r="M306" s="30"/>
      <c r="N306" s="30"/>
      <c r="O306" s="30"/>
      <c r="P306" s="30"/>
      <c r="Q306" s="30"/>
      <c r="R306" s="30"/>
      <c r="S306" s="30"/>
      <c r="T306" s="121"/>
      <c r="U306" s="3"/>
      <c r="V306" s="3"/>
      <c r="W306" s="3"/>
      <c r="X306" s="3"/>
      <c r="Y306" s="3"/>
      <c r="Z306" s="3"/>
    </row>
    <row r="307" spans="1:26" ht="15.75" customHeight="1">
      <c r="A307" s="3"/>
      <c r="B307" s="3"/>
      <c r="C307" s="3"/>
      <c r="D307" s="30"/>
      <c r="E307" s="30"/>
      <c r="F307" s="30"/>
      <c r="G307" s="30"/>
      <c r="H307" s="30"/>
      <c r="I307" s="30"/>
      <c r="J307" s="30"/>
      <c r="K307" s="30"/>
      <c r="L307" s="30"/>
      <c r="M307" s="30"/>
      <c r="N307" s="30"/>
      <c r="O307" s="30"/>
      <c r="P307" s="30"/>
      <c r="Q307" s="30"/>
      <c r="R307" s="30"/>
      <c r="S307" s="30"/>
      <c r="T307" s="121"/>
      <c r="U307" s="3"/>
      <c r="V307" s="3"/>
      <c r="W307" s="3"/>
      <c r="X307" s="3"/>
      <c r="Y307" s="3"/>
      <c r="Z307" s="3"/>
    </row>
    <row r="308" spans="1:26" ht="15.75" customHeight="1">
      <c r="A308" s="3"/>
      <c r="B308" s="3"/>
      <c r="C308" s="3"/>
      <c r="D308" s="30"/>
      <c r="E308" s="30"/>
      <c r="F308" s="30"/>
      <c r="G308" s="30"/>
      <c r="H308" s="30"/>
      <c r="I308" s="30"/>
      <c r="J308" s="30"/>
      <c r="K308" s="30"/>
      <c r="L308" s="30"/>
      <c r="M308" s="30"/>
      <c r="N308" s="30"/>
      <c r="O308" s="30"/>
      <c r="P308" s="30"/>
      <c r="Q308" s="30"/>
      <c r="R308" s="30"/>
      <c r="S308" s="30"/>
      <c r="T308" s="121"/>
      <c r="U308" s="3"/>
      <c r="V308" s="3"/>
      <c r="W308" s="3"/>
      <c r="X308" s="3"/>
      <c r="Y308" s="3"/>
      <c r="Z308" s="3"/>
    </row>
    <row r="309" spans="1:26" ht="15.75" customHeight="1">
      <c r="A309" s="3"/>
      <c r="B309" s="3"/>
      <c r="C309" s="3"/>
      <c r="D309" s="30"/>
      <c r="E309" s="30"/>
      <c r="F309" s="30"/>
      <c r="G309" s="30"/>
      <c r="H309" s="30"/>
      <c r="I309" s="30"/>
      <c r="J309" s="30"/>
      <c r="K309" s="30"/>
      <c r="L309" s="30"/>
      <c r="M309" s="30"/>
      <c r="N309" s="30"/>
      <c r="O309" s="30"/>
      <c r="P309" s="30"/>
      <c r="Q309" s="30"/>
      <c r="R309" s="30"/>
      <c r="S309" s="30"/>
      <c r="T309" s="121"/>
      <c r="U309" s="3"/>
      <c r="V309" s="3"/>
      <c r="W309" s="3"/>
      <c r="X309" s="3"/>
      <c r="Y309" s="3"/>
      <c r="Z309" s="3"/>
    </row>
    <row r="310" spans="1:26" ht="15.75" customHeight="1">
      <c r="A310" s="3"/>
      <c r="B310" s="3"/>
      <c r="C310" s="3"/>
      <c r="D310" s="30"/>
      <c r="E310" s="30"/>
      <c r="F310" s="30"/>
      <c r="G310" s="30"/>
      <c r="H310" s="30"/>
      <c r="I310" s="30"/>
      <c r="J310" s="30"/>
      <c r="K310" s="30"/>
      <c r="L310" s="30"/>
      <c r="M310" s="30"/>
      <c r="N310" s="30"/>
      <c r="O310" s="30"/>
      <c r="P310" s="30"/>
      <c r="Q310" s="30"/>
      <c r="R310" s="30"/>
      <c r="S310" s="30"/>
      <c r="T310" s="121"/>
      <c r="U310" s="3"/>
      <c r="V310" s="3"/>
      <c r="W310" s="3"/>
      <c r="X310" s="3"/>
      <c r="Y310" s="3"/>
      <c r="Z310" s="3"/>
    </row>
    <row r="311" spans="1:26" ht="15.75" customHeight="1">
      <c r="A311" s="3"/>
      <c r="B311" s="3"/>
      <c r="C311" s="3"/>
      <c r="D311" s="30"/>
      <c r="E311" s="30"/>
      <c r="F311" s="30"/>
      <c r="G311" s="30"/>
      <c r="H311" s="30"/>
      <c r="I311" s="30"/>
      <c r="J311" s="30"/>
      <c r="K311" s="30"/>
      <c r="L311" s="30"/>
      <c r="M311" s="30"/>
      <c r="N311" s="30"/>
      <c r="O311" s="30"/>
      <c r="P311" s="30"/>
      <c r="Q311" s="30"/>
      <c r="R311" s="30"/>
      <c r="S311" s="30"/>
      <c r="T311" s="121"/>
      <c r="U311" s="3"/>
      <c r="V311" s="3"/>
      <c r="W311" s="3"/>
      <c r="X311" s="3"/>
      <c r="Y311" s="3"/>
      <c r="Z311" s="3"/>
    </row>
    <row r="312" spans="1:26" ht="15.75" customHeight="1">
      <c r="A312" s="3"/>
      <c r="B312" s="3"/>
      <c r="C312" s="3"/>
      <c r="D312" s="30"/>
      <c r="E312" s="30"/>
      <c r="F312" s="30"/>
      <c r="G312" s="30"/>
      <c r="H312" s="30"/>
      <c r="I312" s="30"/>
      <c r="J312" s="30"/>
      <c r="K312" s="30"/>
      <c r="L312" s="30"/>
      <c r="M312" s="30"/>
      <c r="N312" s="30"/>
      <c r="O312" s="30"/>
      <c r="P312" s="30"/>
      <c r="Q312" s="30"/>
      <c r="R312" s="30"/>
      <c r="S312" s="30"/>
      <c r="T312" s="121"/>
      <c r="U312" s="3"/>
      <c r="V312" s="3"/>
      <c r="W312" s="3"/>
      <c r="X312" s="3"/>
      <c r="Y312" s="3"/>
      <c r="Z312" s="3"/>
    </row>
    <row r="313" spans="1:26" ht="15.75" customHeight="1">
      <c r="A313" s="3"/>
      <c r="B313" s="3"/>
      <c r="C313" s="3"/>
      <c r="D313" s="30"/>
      <c r="E313" s="30"/>
      <c r="F313" s="30"/>
      <c r="G313" s="30"/>
      <c r="H313" s="30"/>
      <c r="I313" s="30"/>
      <c r="J313" s="30"/>
      <c r="K313" s="30"/>
      <c r="L313" s="30"/>
      <c r="M313" s="30"/>
      <c r="N313" s="30"/>
      <c r="O313" s="30"/>
      <c r="P313" s="30"/>
      <c r="Q313" s="30"/>
      <c r="R313" s="30"/>
      <c r="S313" s="30"/>
      <c r="T313" s="121"/>
      <c r="U313" s="3"/>
      <c r="V313" s="3"/>
      <c r="W313" s="3"/>
      <c r="X313" s="3"/>
      <c r="Y313" s="3"/>
      <c r="Z313" s="3"/>
    </row>
    <row r="314" spans="1:26" ht="15.75" customHeight="1">
      <c r="A314" s="3"/>
      <c r="B314" s="3"/>
      <c r="C314" s="3"/>
      <c r="D314" s="30"/>
      <c r="E314" s="30"/>
      <c r="F314" s="30"/>
      <c r="G314" s="30"/>
      <c r="H314" s="30"/>
      <c r="I314" s="30"/>
      <c r="J314" s="30"/>
      <c r="K314" s="30"/>
      <c r="L314" s="30"/>
      <c r="M314" s="30"/>
      <c r="N314" s="30"/>
      <c r="O314" s="30"/>
      <c r="P314" s="30"/>
      <c r="Q314" s="30"/>
      <c r="R314" s="30"/>
      <c r="S314" s="30"/>
      <c r="T314" s="121"/>
      <c r="U314" s="3"/>
      <c r="V314" s="3"/>
      <c r="W314" s="3"/>
      <c r="X314" s="3"/>
      <c r="Y314" s="3"/>
      <c r="Z314" s="3"/>
    </row>
    <row r="315" spans="1:26" ht="15.75" customHeight="1">
      <c r="A315" s="3"/>
      <c r="B315" s="3"/>
      <c r="C315" s="3"/>
      <c r="D315" s="30"/>
      <c r="E315" s="30"/>
      <c r="F315" s="30"/>
      <c r="G315" s="30"/>
      <c r="H315" s="30"/>
      <c r="I315" s="30"/>
      <c r="J315" s="30"/>
      <c r="K315" s="30"/>
      <c r="L315" s="30"/>
      <c r="M315" s="30"/>
      <c r="N315" s="30"/>
      <c r="O315" s="30"/>
      <c r="P315" s="30"/>
      <c r="Q315" s="30"/>
      <c r="R315" s="30"/>
      <c r="S315" s="30"/>
      <c r="T315" s="121"/>
      <c r="U315" s="3"/>
      <c r="V315" s="3"/>
      <c r="W315" s="3"/>
      <c r="X315" s="3"/>
      <c r="Y315" s="3"/>
      <c r="Z315" s="3"/>
    </row>
    <row r="316" spans="1:26" ht="15.75" customHeight="1">
      <c r="A316" s="3"/>
      <c r="B316" s="3"/>
      <c r="C316" s="3"/>
      <c r="D316" s="30"/>
      <c r="E316" s="30"/>
      <c r="F316" s="30"/>
      <c r="G316" s="30"/>
      <c r="H316" s="30"/>
      <c r="I316" s="30"/>
      <c r="J316" s="30"/>
      <c r="K316" s="30"/>
      <c r="L316" s="30"/>
      <c r="M316" s="30"/>
      <c r="N316" s="30"/>
      <c r="O316" s="30"/>
      <c r="P316" s="30"/>
      <c r="Q316" s="30"/>
      <c r="R316" s="30"/>
      <c r="S316" s="30"/>
      <c r="T316" s="121"/>
      <c r="U316" s="3"/>
      <c r="V316" s="3"/>
      <c r="W316" s="3"/>
      <c r="X316" s="3"/>
      <c r="Y316" s="3"/>
      <c r="Z316" s="3"/>
    </row>
    <row r="317" spans="1:26" ht="15.75" customHeight="1">
      <c r="A317" s="3"/>
      <c r="B317" s="3"/>
      <c r="C317" s="3"/>
      <c r="D317" s="30"/>
      <c r="E317" s="30"/>
      <c r="F317" s="30"/>
      <c r="G317" s="30"/>
      <c r="H317" s="30"/>
      <c r="I317" s="30"/>
      <c r="J317" s="30"/>
      <c r="K317" s="30"/>
      <c r="L317" s="30"/>
      <c r="M317" s="30"/>
      <c r="N317" s="30"/>
      <c r="O317" s="30"/>
      <c r="P317" s="30"/>
      <c r="Q317" s="30"/>
      <c r="R317" s="30"/>
      <c r="S317" s="30"/>
      <c r="T317" s="121"/>
      <c r="U317" s="3"/>
      <c r="V317" s="3"/>
      <c r="W317" s="3"/>
      <c r="X317" s="3"/>
      <c r="Y317" s="3"/>
      <c r="Z317" s="3"/>
    </row>
    <row r="318" spans="1:26" ht="15.75" customHeight="1">
      <c r="A318" s="3"/>
      <c r="B318" s="3"/>
      <c r="C318" s="3"/>
      <c r="D318" s="30"/>
      <c r="E318" s="30"/>
      <c r="F318" s="30"/>
      <c r="G318" s="30"/>
      <c r="H318" s="30"/>
      <c r="I318" s="30"/>
      <c r="J318" s="30"/>
      <c r="K318" s="30"/>
      <c r="L318" s="30"/>
      <c r="M318" s="30"/>
      <c r="N318" s="30"/>
      <c r="O318" s="30"/>
      <c r="P318" s="30"/>
      <c r="Q318" s="30"/>
      <c r="R318" s="30"/>
      <c r="S318" s="30"/>
      <c r="T318" s="121"/>
      <c r="U318" s="3"/>
      <c r="V318" s="3"/>
      <c r="W318" s="3"/>
      <c r="X318" s="3"/>
      <c r="Y318" s="3"/>
      <c r="Z318" s="3"/>
    </row>
    <row r="319" spans="1:26" ht="15.75" customHeight="1">
      <c r="A319" s="3"/>
      <c r="B319" s="3"/>
      <c r="C319" s="3"/>
      <c r="D319" s="30"/>
      <c r="E319" s="30"/>
      <c r="F319" s="30"/>
      <c r="G319" s="30"/>
      <c r="H319" s="30"/>
      <c r="I319" s="30"/>
      <c r="J319" s="30"/>
      <c r="K319" s="30"/>
      <c r="L319" s="30"/>
      <c r="M319" s="30"/>
      <c r="N319" s="30"/>
      <c r="O319" s="30"/>
      <c r="P319" s="30"/>
      <c r="Q319" s="30"/>
      <c r="R319" s="30"/>
      <c r="S319" s="30"/>
      <c r="T319" s="121"/>
      <c r="U319" s="3"/>
      <c r="V319" s="3"/>
      <c r="W319" s="3"/>
      <c r="X319" s="3"/>
      <c r="Y319" s="3"/>
      <c r="Z319" s="3"/>
    </row>
    <row r="320" spans="1:26" ht="15.75" customHeight="1">
      <c r="A320" s="3"/>
      <c r="B320" s="3"/>
      <c r="C320" s="3"/>
      <c r="D320" s="30"/>
      <c r="E320" s="30"/>
      <c r="F320" s="30"/>
      <c r="G320" s="30"/>
      <c r="H320" s="30"/>
      <c r="I320" s="30"/>
      <c r="J320" s="30"/>
      <c r="K320" s="30"/>
      <c r="L320" s="30"/>
      <c r="M320" s="30"/>
      <c r="N320" s="30"/>
      <c r="O320" s="30"/>
      <c r="P320" s="30"/>
      <c r="Q320" s="30"/>
      <c r="R320" s="30"/>
      <c r="S320" s="30"/>
      <c r="T320" s="121"/>
      <c r="U320" s="3"/>
      <c r="V320" s="3"/>
      <c r="W320" s="3"/>
      <c r="X320" s="3"/>
      <c r="Y320" s="3"/>
      <c r="Z320" s="3"/>
    </row>
    <row r="321" spans="1:26" ht="15.75" customHeight="1">
      <c r="A321" s="3"/>
      <c r="B321" s="3"/>
      <c r="C321" s="3"/>
      <c r="D321" s="30"/>
      <c r="E321" s="30"/>
      <c r="F321" s="30"/>
      <c r="G321" s="30"/>
      <c r="H321" s="30"/>
      <c r="I321" s="30"/>
      <c r="J321" s="30"/>
      <c r="K321" s="30"/>
      <c r="L321" s="30"/>
      <c r="M321" s="30"/>
      <c r="N321" s="30"/>
      <c r="O321" s="30"/>
      <c r="P321" s="30"/>
      <c r="Q321" s="30"/>
      <c r="R321" s="30"/>
      <c r="S321" s="30"/>
      <c r="T321" s="121"/>
      <c r="U321" s="3"/>
      <c r="V321" s="3"/>
      <c r="W321" s="3"/>
      <c r="X321" s="3"/>
      <c r="Y321" s="3"/>
      <c r="Z321" s="3"/>
    </row>
    <row r="322" spans="1:26" ht="15.75" customHeight="1">
      <c r="A322" s="3"/>
      <c r="B322" s="3"/>
      <c r="C322" s="3"/>
      <c r="D322" s="30"/>
      <c r="E322" s="30"/>
      <c r="F322" s="30"/>
      <c r="G322" s="30"/>
      <c r="H322" s="30"/>
      <c r="I322" s="30"/>
      <c r="J322" s="30"/>
      <c r="K322" s="30"/>
      <c r="L322" s="30"/>
      <c r="M322" s="30"/>
      <c r="N322" s="30"/>
      <c r="O322" s="30"/>
      <c r="P322" s="30"/>
      <c r="Q322" s="30"/>
      <c r="R322" s="30"/>
      <c r="S322" s="30"/>
      <c r="T322" s="121"/>
      <c r="U322" s="3"/>
      <c r="V322" s="3"/>
      <c r="W322" s="3"/>
      <c r="X322" s="3"/>
      <c r="Y322" s="3"/>
      <c r="Z322" s="3"/>
    </row>
    <row r="323" spans="1:26" ht="15.75" customHeight="1">
      <c r="A323" s="3"/>
      <c r="B323" s="3"/>
      <c r="C323" s="3"/>
      <c r="D323" s="30"/>
      <c r="E323" s="30"/>
      <c r="F323" s="30"/>
      <c r="G323" s="30"/>
      <c r="H323" s="30"/>
      <c r="I323" s="30"/>
      <c r="J323" s="30"/>
      <c r="K323" s="30"/>
      <c r="L323" s="30"/>
      <c r="M323" s="30"/>
      <c r="N323" s="30"/>
      <c r="O323" s="30"/>
      <c r="P323" s="30"/>
      <c r="Q323" s="30"/>
      <c r="R323" s="30"/>
      <c r="S323" s="30"/>
      <c r="T323" s="121"/>
      <c r="U323" s="3"/>
      <c r="V323" s="3"/>
      <c r="W323" s="3"/>
      <c r="X323" s="3"/>
      <c r="Y323" s="3"/>
      <c r="Z323" s="3"/>
    </row>
    <row r="324" spans="1:26" ht="15.75" customHeight="1">
      <c r="A324" s="3"/>
      <c r="B324" s="3"/>
      <c r="C324" s="3"/>
      <c r="D324" s="30"/>
      <c r="E324" s="30"/>
      <c r="F324" s="30"/>
      <c r="G324" s="30"/>
      <c r="H324" s="30"/>
      <c r="I324" s="30"/>
      <c r="J324" s="30"/>
      <c r="K324" s="30"/>
      <c r="L324" s="30"/>
      <c r="M324" s="30"/>
      <c r="N324" s="30"/>
      <c r="O324" s="30"/>
      <c r="P324" s="30"/>
      <c r="Q324" s="30"/>
      <c r="R324" s="30"/>
      <c r="S324" s="30"/>
      <c r="T324" s="121"/>
      <c r="U324" s="3"/>
      <c r="V324" s="3"/>
      <c r="W324" s="3"/>
      <c r="X324" s="3"/>
      <c r="Y324" s="3"/>
      <c r="Z324" s="3"/>
    </row>
    <row r="325" spans="1:26" ht="15.75" customHeight="1">
      <c r="A325" s="3"/>
      <c r="B325" s="3"/>
      <c r="C325" s="3"/>
      <c r="D325" s="30"/>
      <c r="E325" s="30"/>
      <c r="F325" s="30"/>
      <c r="G325" s="30"/>
      <c r="H325" s="30"/>
      <c r="I325" s="30"/>
      <c r="J325" s="30"/>
      <c r="K325" s="30"/>
      <c r="L325" s="30"/>
      <c r="M325" s="30"/>
      <c r="N325" s="30"/>
      <c r="O325" s="30"/>
      <c r="P325" s="30"/>
      <c r="Q325" s="30"/>
      <c r="R325" s="30"/>
      <c r="S325" s="30"/>
      <c r="T325" s="121"/>
      <c r="U325" s="3"/>
      <c r="V325" s="3"/>
      <c r="W325" s="3"/>
      <c r="X325" s="3"/>
      <c r="Y325" s="3"/>
      <c r="Z325" s="3"/>
    </row>
    <row r="326" spans="1:26" ht="15.75" customHeight="1">
      <c r="A326" s="3"/>
      <c r="B326" s="3"/>
      <c r="C326" s="3"/>
      <c r="D326" s="30"/>
      <c r="E326" s="30"/>
      <c r="F326" s="30"/>
      <c r="G326" s="30"/>
      <c r="H326" s="30"/>
      <c r="I326" s="30"/>
      <c r="J326" s="30"/>
      <c r="K326" s="30"/>
      <c r="L326" s="30"/>
      <c r="M326" s="30"/>
      <c r="N326" s="30"/>
      <c r="O326" s="30"/>
      <c r="P326" s="30"/>
      <c r="Q326" s="30"/>
      <c r="R326" s="30"/>
      <c r="S326" s="30"/>
      <c r="T326" s="121"/>
      <c r="U326" s="3"/>
      <c r="V326" s="3"/>
      <c r="W326" s="3"/>
      <c r="X326" s="3"/>
      <c r="Y326" s="3"/>
      <c r="Z326" s="3"/>
    </row>
    <row r="327" spans="1:26" ht="15.75" customHeight="1">
      <c r="A327" s="3"/>
      <c r="B327" s="3"/>
      <c r="C327" s="3"/>
      <c r="D327" s="30"/>
      <c r="E327" s="30"/>
      <c r="F327" s="30"/>
      <c r="G327" s="30"/>
      <c r="H327" s="30"/>
      <c r="I327" s="30"/>
      <c r="J327" s="30"/>
      <c r="K327" s="30"/>
      <c r="L327" s="30"/>
      <c r="M327" s="30"/>
      <c r="N327" s="30"/>
      <c r="O327" s="30"/>
      <c r="P327" s="30"/>
      <c r="Q327" s="30"/>
      <c r="R327" s="30"/>
      <c r="S327" s="30"/>
      <c r="T327" s="121"/>
      <c r="U327" s="3"/>
      <c r="V327" s="3"/>
      <c r="W327" s="3"/>
      <c r="X327" s="3"/>
      <c r="Y327" s="3"/>
      <c r="Z327" s="3"/>
    </row>
    <row r="328" spans="1:26" ht="15.75" customHeight="1">
      <c r="A328" s="3"/>
      <c r="B328" s="3"/>
      <c r="C328" s="3"/>
      <c r="D328" s="30"/>
      <c r="E328" s="30"/>
      <c r="F328" s="30"/>
      <c r="G328" s="30"/>
      <c r="H328" s="30"/>
      <c r="I328" s="30"/>
      <c r="J328" s="30"/>
      <c r="K328" s="30"/>
      <c r="L328" s="30"/>
      <c r="M328" s="30"/>
      <c r="N328" s="30"/>
      <c r="O328" s="30"/>
      <c r="P328" s="30"/>
      <c r="Q328" s="30"/>
      <c r="R328" s="30"/>
      <c r="S328" s="30"/>
      <c r="T328" s="121"/>
      <c r="U328" s="3"/>
      <c r="V328" s="3"/>
      <c r="W328" s="3"/>
      <c r="X328" s="3"/>
      <c r="Y328" s="3"/>
      <c r="Z328" s="3"/>
    </row>
    <row r="329" spans="1:26" ht="15.75" customHeight="1">
      <c r="A329" s="3"/>
      <c r="B329" s="3"/>
      <c r="C329" s="3"/>
      <c r="D329" s="30"/>
      <c r="E329" s="30"/>
      <c r="F329" s="30"/>
      <c r="G329" s="30"/>
      <c r="H329" s="30"/>
      <c r="I329" s="30"/>
      <c r="J329" s="30"/>
      <c r="K329" s="30"/>
      <c r="L329" s="30"/>
      <c r="M329" s="30"/>
      <c r="N329" s="30"/>
      <c r="O329" s="30"/>
      <c r="P329" s="30"/>
      <c r="Q329" s="30"/>
      <c r="R329" s="30"/>
      <c r="S329" s="30"/>
      <c r="T329" s="121"/>
      <c r="U329" s="3"/>
      <c r="V329" s="3"/>
      <c r="W329" s="3"/>
      <c r="X329" s="3"/>
      <c r="Y329" s="3"/>
      <c r="Z329" s="3"/>
    </row>
    <row r="330" spans="1:26" ht="15.75" customHeight="1">
      <c r="A330" s="3"/>
      <c r="B330" s="3"/>
      <c r="C330" s="3"/>
      <c r="D330" s="30"/>
      <c r="E330" s="30"/>
      <c r="F330" s="30"/>
      <c r="G330" s="30"/>
      <c r="H330" s="30"/>
      <c r="I330" s="30"/>
      <c r="J330" s="30"/>
      <c r="K330" s="30"/>
      <c r="L330" s="30"/>
      <c r="M330" s="30"/>
      <c r="N330" s="30"/>
      <c r="O330" s="30"/>
      <c r="P330" s="30"/>
      <c r="Q330" s="30"/>
      <c r="R330" s="30"/>
      <c r="S330" s="30"/>
      <c r="T330" s="121"/>
      <c r="U330" s="3"/>
      <c r="V330" s="3"/>
      <c r="W330" s="3"/>
      <c r="X330" s="3"/>
      <c r="Y330" s="3"/>
      <c r="Z330" s="3"/>
    </row>
    <row r="331" spans="1:26" ht="15.75" customHeight="1">
      <c r="A331" s="3"/>
      <c r="B331" s="3"/>
      <c r="C331" s="3"/>
      <c r="D331" s="30"/>
      <c r="E331" s="30"/>
      <c r="F331" s="30"/>
      <c r="G331" s="30"/>
      <c r="H331" s="30"/>
      <c r="I331" s="30"/>
      <c r="J331" s="30"/>
      <c r="K331" s="30"/>
      <c r="L331" s="30"/>
      <c r="M331" s="30"/>
      <c r="N331" s="30"/>
      <c r="O331" s="30"/>
      <c r="P331" s="30"/>
      <c r="Q331" s="30"/>
      <c r="R331" s="30"/>
      <c r="S331" s="30"/>
      <c r="T331" s="121"/>
      <c r="U331" s="3"/>
      <c r="V331" s="3"/>
      <c r="W331" s="3"/>
      <c r="X331" s="3"/>
      <c r="Y331" s="3"/>
      <c r="Z331" s="3"/>
    </row>
    <row r="332" spans="1:26" ht="15.75" customHeight="1">
      <c r="A332" s="3"/>
      <c r="B332" s="3"/>
      <c r="C332" s="3"/>
      <c r="D332" s="30"/>
      <c r="E332" s="30"/>
      <c r="F332" s="30"/>
      <c r="G332" s="30"/>
      <c r="H332" s="30"/>
      <c r="I332" s="30"/>
      <c r="J332" s="30"/>
      <c r="K332" s="30"/>
      <c r="L332" s="30"/>
      <c r="M332" s="30"/>
      <c r="N332" s="30"/>
      <c r="O332" s="30"/>
      <c r="P332" s="30"/>
      <c r="Q332" s="30"/>
      <c r="R332" s="30"/>
      <c r="S332" s="30"/>
      <c r="T332" s="121"/>
      <c r="U332" s="3"/>
      <c r="V332" s="3"/>
      <c r="W332" s="3"/>
      <c r="X332" s="3"/>
      <c r="Y332" s="3"/>
      <c r="Z332" s="3"/>
    </row>
    <row r="333" spans="1:26" ht="15.75" customHeight="1">
      <c r="A333" s="3"/>
      <c r="B333" s="3"/>
      <c r="C333" s="3"/>
      <c r="D333" s="30"/>
      <c r="E333" s="30"/>
      <c r="F333" s="30"/>
      <c r="G333" s="30"/>
      <c r="H333" s="30"/>
      <c r="I333" s="30"/>
      <c r="J333" s="30"/>
      <c r="K333" s="30"/>
      <c r="L333" s="30"/>
      <c r="M333" s="30"/>
      <c r="N333" s="30"/>
      <c r="O333" s="30"/>
      <c r="P333" s="30"/>
      <c r="Q333" s="30"/>
      <c r="R333" s="30"/>
      <c r="S333" s="30"/>
      <c r="T333" s="121"/>
      <c r="U333" s="3"/>
      <c r="V333" s="3"/>
      <c r="W333" s="3"/>
      <c r="X333" s="3"/>
      <c r="Y333" s="3"/>
      <c r="Z333" s="3"/>
    </row>
    <row r="334" spans="1:26" ht="15.75" customHeight="1">
      <c r="A334" s="3"/>
      <c r="B334" s="3"/>
      <c r="C334" s="3"/>
      <c r="D334" s="30"/>
      <c r="E334" s="30"/>
      <c r="F334" s="30"/>
      <c r="G334" s="30"/>
      <c r="H334" s="30"/>
      <c r="I334" s="30"/>
      <c r="J334" s="30"/>
      <c r="K334" s="30"/>
      <c r="L334" s="30"/>
      <c r="M334" s="30"/>
      <c r="N334" s="30"/>
      <c r="O334" s="30"/>
      <c r="P334" s="30"/>
      <c r="Q334" s="30"/>
      <c r="R334" s="30"/>
      <c r="S334" s="30"/>
      <c r="T334" s="121"/>
      <c r="U334" s="3"/>
      <c r="V334" s="3"/>
      <c r="W334" s="3"/>
      <c r="X334" s="3"/>
      <c r="Y334" s="3"/>
      <c r="Z334" s="3"/>
    </row>
    <row r="335" spans="1:26" ht="15.75" customHeight="1">
      <c r="A335" s="3"/>
      <c r="B335" s="3"/>
      <c r="C335" s="3"/>
      <c r="D335" s="30"/>
      <c r="E335" s="30"/>
      <c r="F335" s="30"/>
      <c r="G335" s="30"/>
      <c r="H335" s="30"/>
      <c r="I335" s="30"/>
      <c r="J335" s="30"/>
      <c r="K335" s="30"/>
      <c r="L335" s="30"/>
      <c r="M335" s="30"/>
      <c r="N335" s="30"/>
      <c r="O335" s="30"/>
      <c r="P335" s="30"/>
      <c r="Q335" s="30"/>
      <c r="R335" s="30"/>
      <c r="S335" s="30"/>
      <c r="T335" s="121"/>
      <c r="U335" s="3"/>
      <c r="V335" s="3"/>
      <c r="W335" s="3"/>
      <c r="X335" s="3"/>
      <c r="Y335" s="3"/>
      <c r="Z335" s="3"/>
    </row>
    <row r="336" spans="1:26" ht="15.75" customHeight="1">
      <c r="A336" s="3"/>
      <c r="B336" s="3"/>
      <c r="C336" s="3"/>
      <c r="D336" s="30"/>
      <c r="E336" s="30"/>
      <c r="F336" s="30"/>
      <c r="G336" s="30"/>
      <c r="H336" s="30"/>
      <c r="I336" s="30"/>
      <c r="J336" s="30"/>
      <c r="K336" s="30"/>
      <c r="L336" s="30"/>
      <c r="M336" s="30"/>
      <c r="N336" s="30"/>
      <c r="O336" s="30"/>
      <c r="P336" s="30"/>
      <c r="Q336" s="30"/>
      <c r="R336" s="30"/>
      <c r="S336" s="30"/>
      <c r="T336" s="121"/>
      <c r="U336" s="3"/>
      <c r="V336" s="3"/>
      <c r="W336" s="3"/>
      <c r="X336" s="3"/>
      <c r="Y336" s="3"/>
      <c r="Z336" s="3"/>
    </row>
    <row r="337" spans="1:26" ht="15.75" customHeight="1">
      <c r="A337" s="3"/>
      <c r="B337" s="3"/>
      <c r="C337" s="3"/>
      <c r="D337" s="30"/>
      <c r="E337" s="30"/>
      <c r="F337" s="30"/>
      <c r="G337" s="30"/>
      <c r="H337" s="30"/>
      <c r="I337" s="30"/>
      <c r="J337" s="30"/>
      <c r="K337" s="30"/>
      <c r="L337" s="30"/>
      <c r="M337" s="30"/>
      <c r="N337" s="30"/>
      <c r="O337" s="30"/>
      <c r="P337" s="30"/>
      <c r="Q337" s="30"/>
      <c r="R337" s="30"/>
      <c r="S337" s="30"/>
      <c r="T337" s="121"/>
      <c r="U337" s="3"/>
      <c r="V337" s="3"/>
      <c r="W337" s="3"/>
      <c r="X337" s="3"/>
      <c r="Y337" s="3"/>
      <c r="Z337" s="3"/>
    </row>
    <row r="338" spans="1:26" ht="15.75" customHeight="1">
      <c r="A338" s="3"/>
      <c r="B338" s="3"/>
      <c r="C338" s="3"/>
      <c r="D338" s="30"/>
      <c r="E338" s="30"/>
      <c r="F338" s="30"/>
      <c r="G338" s="30"/>
      <c r="H338" s="30"/>
      <c r="I338" s="30"/>
      <c r="J338" s="30"/>
      <c r="K338" s="30"/>
      <c r="L338" s="30"/>
      <c r="M338" s="30"/>
      <c r="N338" s="30"/>
      <c r="O338" s="30"/>
      <c r="P338" s="30"/>
      <c r="Q338" s="30"/>
      <c r="R338" s="30"/>
      <c r="S338" s="30"/>
      <c r="T338" s="121"/>
      <c r="U338" s="3"/>
      <c r="V338" s="3"/>
      <c r="W338" s="3"/>
      <c r="X338" s="3"/>
      <c r="Y338" s="3"/>
      <c r="Z338" s="3"/>
    </row>
    <row r="339" spans="1:26" ht="15.75" customHeight="1">
      <c r="A339" s="3"/>
      <c r="B339" s="3"/>
      <c r="C339" s="3"/>
      <c r="D339" s="30"/>
      <c r="E339" s="30"/>
      <c r="F339" s="30"/>
      <c r="G339" s="30"/>
      <c r="H339" s="30"/>
      <c r="I339" s="30"/>
      <c r="J339" s="30"/>
      <c r="K339" s="30"/>
      <c r="L339" s="30"/>
      <c r="M339" s="30"/>
      <c r="N339" s="30"/>
      <c r="O339" s="30"/>
      <c r="P339" s="30"/>
      <c r="Q339" s="30"/>
      <c r="R339" s="30"/>
      <c r="S339" s="30"/>
      <c r="T339" s="121"/>
      <c r="U339" s="3"/>
      <c r="V339" s="3"/>
      <c r="W339" s="3"/>
      <c r="X339" s="3"/>
      <c r="Y339" s="3"/>
      <c r="Z339" s="3"/>
    </row>
    <row r="340" spans="1:26" ht="15.75" customHeight="1">
      <c r="A340" s="3"/>
      <c r="B340" s="3"/>
      <c r="C340" s="3"/>
      <c r="D340" s="30"/>
      <c r="E340" s="30"/>
      <c r="F340" s="30"/>
      <c r="G340" s="30"/>
      <c r="H340" s="30"/>
      <c r="I340" s="30"/>
      <c r="J340" s="30"/>
      <c r="K340" s="30"/>
      <c r="L340" s="30"/>
      <c r="M340" s="30"/>
      <c r="N340" s="30"/>
      <c r="O340" s="30"/>
      <c r="P340" s="30"/>
      <c r="Q340" s="30"/>
      <c r="R340" s="30"/>
      <c r="S340" s="30"/>
      <c r="T340" s="121"/>
      <c r="U340" s="3"/>
      <c r="V340" s="3"/>
      <c r="W340" s="3"/>
      <c r="X340" s="3"/>
      <c r="Y340" s="3"/>
      <c r="Z340" s="3"/>
    </row>
    <row r="341" spans="1:26" ht="15.75" customHeight="1">
      <c r="A341" s="3"/>
      <c r="B341" s="3"/>
      <c r="C341" s="3"/>
      <c r="D341" s="30"/>
      <c r="E341" s="30"/>
      <c r="F341" s="30"/>
      <c r="G341" s="30"/>
      <c r="H341" s="30"/>
      <c r="I341" s="30"/>
      <c r="J341" s="30"/>
      <c r="K341" s="30"/>
      <c r="L341" s="30"/>
      <c r="M341" s="30"/>
      <c r="N341" s="30"/>
      <c r="O341" s="30"/>
      <c r="P341" s="30"/>
      <c r="Q341" s="30"/>
      <c r="R341" s="30"/>
      <c r="S341" s="30"/>
      <c r="T341" s="121"/>
      <c r="U341" s="3"/>
      <c r="V341" s="3"/>
      <c r="W341" s="3"/>
      <c r="X341" s="3"/>
      <c r="Y341" s="3"/>
      <c r="Z341" s="3"/>
    </row>
    <row r="342" spans="1:26" ht="15.75" customHeight="1">
      <c r="A342" s="3"/>
      <c r="B342" s="3"/>
      <c r="C342" s="3"/>
      <c r="D342" s="30"/>
      <c r="E342" s="30"/>
      <c r="F342" s="30"/>
      <c r="G342" s="30"/>
      <c r="H342" s="30"/>
      <c r="I342" s="30"/>
      <c r="J342" s="30"/>
      <c r="K342" s="30"/>
      <c r="L342" s="30"/>
      <c r="M342" s="30"/>
      <c r="N342" s="30"/>
      <c r="O342" s="30"/>
      <c r="P342" s="30"/>
      <c r="Q342" s="30"/>
      <c r="R342" s="30"/>
      <c r="S342" s="30"/>
      <c r="T342" s="121"/>
      <c r="U342" s="3"/>
      <c r="V342" s="3"/>
      <c r="W342" s="3"/>
      <c r="X342" s="3"/>
      <c r="Y342" s="3"/>
      <c r="Z342" s="3"/>
    </row>
    <row r="343" spans="1:26" ht="15.75" customHeight="1">
      <c r="A343" s="3"/>
      <c r="B343" s="3"/>
      <c r="C343" s="3"/>
      <c r="D343" s="30"/>
      <c r="E343" s="30"/>
      <c r="F343" s="30"/>
      <c r="G343" s="30"/>
      <c r="H343" s="30"/>
      <c r="I343" s="30"/>
      <c r="J343" s="30"/>
      <c r="K343" s="30"/>
      <c r="L343" s="30"/>
      <c r="M343" s="30"/>
      <c r="N343" s="30"/>
      <c r="O343" s="30"/>
      <c r="P343" s="30"/>
      <c r="Q343" s="30"/>
      <c r="R343" s="30"/>
      <c r="S343" s="30"/>
      <c r="T343" s="121"/>
      <c r="U343" s="3"/>
      <c r="V343" s="3"/>
      <c r="W343" s="3"/>
      <c r="X343" s="3"/>
      <c r="Y343" s="3"/>
      <c r="Z343" s="3"/>
    </row>
    <row r="344" spans="1:26" ht="15.75" customHeight="1">
      <c r="A344" s="3"/>
      <c r="B344" s="3"/>
      <c r="C344" s="3"/>
      <c r="D344" s="30"/>
      <c r="E344" s="30"/>
      <c r="F344" s="30"/>
      <c r="G344" s="30"/>
      <c r="H344" s="30"/>
      <c r="I344" s="30"/>
      <c r="J344" s="30"/>
      <c r="K344" s="30"/>
      <c r="L344" s="30"/>
      <c r="M344" s="30"/>
      <c r="N344" s="30"/>
      <c r="O344" s="30"/>
      <c r="P344" s="30"/>
      <c r="Q344" s="30"/>
      <c r="R344" s="30"/>
      <c r="S344" s="30"/>
      <c r="T344" s="121"/>
      <c r="U344" s="3"/>
      <c r="V344" s="3"/>
      <c r="W344" s="3"/>
      <c r="X344" s="3"/>
      <c r="Y344" s="3"/>
      <c r="Z344" s="3"/>
    </row>
    <row r="345" spans="1:26" ht="15.75" customHeight="1">
      <c r="A345" s="3"/>
      <c r="B345" s="3"/>
      <c r="C345" s="3"/>
      <c r="D345" s="30"/>
      <c r="E345" s="30"/>
      <c r="F345" s="30"/>
      <c r="G345" s="30"/>
      <c r="H345" s="30"/>
      <c r="I345" s="30"/>
      <c r="J345" s="30"/>
      <c r="K345" s="30"/>
      <c r="L345" s="30"/>
      <c r="M345" s="30"/>
      <c r="N345" s="30"/>
      <c r="O345" s="30"/>
      <c r="P345" s="30"/>
      <c r="Q345" s="30"/>
      <c r="R345" s="30"/>
      <c r="S345" s="30"/>
      <c r="T345" s="121"/>
      <c r="U345" s="3"/>
      <c r="V345" s="3"/>
      <c r="W345" s="3"/>
      <c r="X345" s="3"/>
      <c r="Y345" s="3"/>
      <c r="Z345" s="3"/>
    </row>
    <row r="346" spans="1:26" ht="15.75" customHeight="1">
      <c r="A346" s="3"/>
      <c r="B346" s="3"/>
      <c r="C346" s="3"/>
      <c r="D346" s="30"/>
      <c r="E346" s="30"/>
      <c r="F346" s="30"/>
      <c r="G346" s="30"/>
      <c r="H346" s="30"/>
      <c r="I346" s="30"/>
      <c r="J346" s="30"/>
      <c r="K346" s="30"/>
      <c r="L346" s="30"/>
      <c r="M346" s="30"/>
      <c r="N346" s="30"/>
      <c r="O346" s="30"/>
      <c r="P346" s="30"/>
      <c r="Q346" s="30"/>
      <c r="R346" s="30"/>
      <c r="S346" s="30"/>
      <c r="T346" s="121"/>
      <c r="U346" s="3"/>
      <c r="V346" s="3"/>
      <c r="W346" s="3"/>
      <c r="X346" s="3"/>
      <c r="Y346" s="3"/>
      <c r="Z346" s="3"/>
    </row>
    <row r="347" spans="1:26" ht="15.75" customHeight="1">
      <c r="A347" s="3"/>
      <c r="B347" s="3"/>
      <c r="C347" s="3"/>
      <c r="D347" s="30"/>
      <c r="E347" s="30"/>
      <c r="F347" s="30"/>
      <c r="G347" s="30"/>
      <c r="H347" s="30"/>
      <c r="I347" s="30"/>
      <c r="J347" s="30"/>
      <c r="K347" s="30"/>
      <c r="L347" s="30"/>
      <c r="M347" s="30"/>
      <c r="N347" s="30"/>
      <c r="O347" s="30"/>
      <c r="P347" s="30"/>
      <c r="Q347" s="30"/>
      <c r="R347" s="30"/>
      <c r="S347" s="30"/>
      <c r="T347" s="121"/>
      <c r="U347" s="3"/>
      <c r="V347" s="3"/>
      <c r="W347" s="3"/>
      <c r="X347" s="3"/>
      <c r="Y347" s="3"/>
      <c r="Z347" s="3"/>
    </row>
    <row r="348" spans="1:26" ht="15.75" customHeight="1">
      <c r="A348" s="3"/>
      <c r="B348" s="3"/>
      <c r="C348" s="3"/>
      <c r="D348" s="30"/>
      <c r="E348" s="30"/>
      <c r="F348" s="30"/>
      <c r="G348" s="30"/>
      <c r="H348" s="30"/>
      <c r="I348" s="30"/>
      <c r="J348" s="30"/>
      <c r="K348" s="30"/>
      <c r="L348" s="30"/>
      <c r="M348" s="30"/>
      <c r="N348" s="30"/>
      <c r="O348" s="30"/>
      <c r="P348" s="30"/>
      <c r="Q348" s="30"/>
      <c r="R348" s="30"/>
      <c r="S348" s="30"/>
      <c r="T348" s="121"/>
      <c r="U348" s="3"/>
      <c r="V348" s="3"/>
      <c r="W348" s="3"/>
      <c r="X348" s="3"/>
      <c r="Y348" s="3"/>
      <c r="Z348" s="3"/>
    </row>
    <row r="349" spans="1:26" ht="15.75" customHeight="1">
      <c r="A349" s="3"/>
      <c r="B349" s="3"/>
      <c r="C349" s="3"/>
      <c r="D349" s="30"/>
      <c r="E349" s="30"/>
      <c r="F349" s="30"/>
      <c r="G349" s="30"/>
      <c r="H349" s="30"/>
      <c r="I349" s="30"/>
      <c r="J349" s="30"/>
      <c r="K349" s="30"/>
      <c r="L349" s="30"/>
      <c r="M349" s="30"/>
      <c r="N349" s="30"/>
      <c r="O349" s="30"/>
      <c r="P349" s="30"/>
      <c r="Q349" s="30"/>
      <c r="R349" s="30"/>
      <c r="S349" s="30"/>
      <c r="T349" s="121"/>
      <c r="U349" s="3"/>
      <c r="V349" s="3"/>
      <c r="W349" s="3"/>
      <c r="X349" s="3"/>
      <c r="Y349" s="3"/>
      <c r="Z349" s="3"/>
    </row>
    <row r="350" spans="1:26" ht="15.75" customHeight="1">
      <c r="A350" s="3"/>
      <c r="B350" s="3"/>
      <c r="C350" s="3"/>
      <c r="D350" s="30"/>
      <c r="E350" s="30"/>
      <c r="F350" s="30"/>
      <c r="G350" s="30"/>
      <c r="H350" s="30"/>
      <c r="I350" s="30"/>
      <c r="J350" s="30"/>
      <c r="K350" s="30"/>
      <c r="L350" s="30"/>
      <c r="M350" s="30"/>
      <c r="N350" s="30"/>
      <c r="O350" s="30"/>
      <c r="P350" s="30"/>
      <c r="Q350" s="30"/>
      <c r="R350" s="30"/>
      <c r="S350" s="30"/>
      <c r="T350" s="121"/>
      <c r="U350" s="3"/>
      <c r="V350" s="3"/>
      <c r="W350" s="3"/>
      <c r="X350" s="3"/>
      <c r="Y350" s="3"/>
      <c r="Z350" s="3"/>
    </row>
    <row r="351" spans="1:26" ht="15.75" customHeight="1">
      <c r="A351" s="3"/>
      <c r="B351" s="3"/>
      <c r="C351" s="3"/>
      <c r="D351" s="30"/>
      <c r="E351" s="30"/>
      <c r="F351" s="30"/>
      <c r="G351" s="30"/>
      <c r="H351" s="30"/>
      <c r="I351" s="30"/>
      <c r="J351" s="30"/>
      <c r="K351" s="30"/>
      <c r="L351" s="30"/>
      <c r="M351" s="30"/>
      <c r="N351" s="30"/>
      <c r="O351" s="30"/>
      <c r="P351" s="30"/>
      <c r="Q351" s="30"/>
      <c r="R351" s="30"/>
      <c r="S351" s="30"/>
      <c r="T351" s="121"/>
      <c r="U351" s="3"/>
      <c r="V351" s="3"/>
      <c r="W351" s="3"/>
      <c r="X351" s="3"/>
      <c r="Y351" s="3"/>
      <c r="Z351" s="3"/>
    </row>
    <row r="352" spans="1:26" ht="15.75" customHeight="1">
      <c r="A352" s="3"/>
      <c r="B352" s="3"/>
      <c r="C352" s="3"/>
      <c r="D352" s="30"/>
      <c r="E352" s="30"/>
      <c r="F352" s="30"/>
      <c r="G352" s="30"/>
      <c r="H352" s="30"/>
      <c r="I352" s="30"/>
      <c r="J352" s="30"/>
      <c r="K352" s="30"/>
      <c r="L352" s="30"/>
      <c r="M352" s="30"/>
      <c r="N352" s="30"/>
      <c r="O352" s="30"/>
      <c r="P352" s="30"/>
      <c r="Q352" s="30"/>
      <c r="R352" s="30"/>
      <c r="S352" s="30"/>
      <c r="T352" s="121"/>
      <c r="U352" s="3"/>
      <c r="V352" s="3"/>
      <c r="W352" s="3"/>
      <c r="X352" s="3"/>
      <c r="Y352" s="3"/>
      <c r="Z352" s="3"/>
    </row>
    <row r="353" spans="1:26" ht="15.75" customHeight="1">
      <c r="A353" s="3"/>
      <c r="B353" s="3"/>
      <c r="C353" s="3"/>
      <c r="D353" s="30"/>
      <c r="E353" s="30"/>
      <c r="F353" s="30"/>
      <c r="G353" s="30"/>
      <c r="H353" s="30"/>
      <c r="I353" s="30"/>
      <c r="J353" s="30"/>
      <c r="K353" s="30"/>
      <c r="L353" s="30"/>
      <c r="M353" s="30"/>
      <c r="N353" s="30"/>
      <c r="O353" s="30"/>
      <c r="P353" s="30"/>
      <c r="Q353" s="30"/>
      <c r="R353" s="30"/>
      <c r="S353" s="30"/>
      <c r="T353" s="121"/>
      <c r="U353" s="3"/>
      <c r="V353" s="3"/>
      <c r="W353" s="3"/>
      <c r="X353" s="3"/>
      <c r="Y353" s="3"/>
      <c r="Z353" s="3"/>
    </row>
    <row r="354" spans="1:26" ht="15.75" customHeight="1">
      <c r="A354" s="3"/>
      <c r="B354" s="3"/>
      <c r="C354" s="3"/>
      <c r="D354" s="30"/>
      <c r="E354" s="30"/>
      <c r="F354" s="30"/>
      <c r="G354" s="30"/>
      <c r="H354" s="30"/>
      <c r="I354" s="30"/>
      <c r="J354" s="30"/>
      <c r="K354" s="30"/>
      <c r="L354" s="30"/>
      <c r="M354" s="30"/>
      <c r="N354" s="30"/>
      <c r="O354" s="30"/>
      <c r="P354" s="30"/>
      <c r="Q354" s="30"/>
      <c r="R354" s="30"/>
      <c r="S354" s="30"/>
      <c r="T354" s="121"/>
      <c r="U354" s="3"/>
      <c r="V354" s="3"/>
      <c r="W354" s="3"/>
      <c r="X354" s="3"/>
      <c r="Y354" s="3"/>
      <c r="Z354" s="3"/>
    </row>
    <row r="355" spans="1:26" ht="15.75" customHeight="1">
      <c r="A355" s="3"/>
      <c r="B355" s="3"/>
      <c r="C355" s="3"/>
      <c r="D355" s="30"/>
      <c r="E355" s="30"/>
      <c r="F355" s="30"/>
      <c r="G355" s="30"/>
      <c r="H355" s="30"/>
      <c r="I355" s="30"/>
      <c r="J355" s="30"/>
      <c r="K355" s="30"/>
      <c r="L355" s="30"/>
      <c r="M355" s="30"/>
      <c r="N355" s="30"/>
      <c r="O355" s="30"/>
      <c r="P355" s="30"/>
      <c r="Q355" s="30"/>
      <c r="R355" s="30"/>
      <c r="S355" s="30"/>
      <c r="T355" s="121"/>
      <c r="U355" s="3"/>
      <c r="V355" s="3"/>
      <c r="W355" s="3"/>
      <c r="X355" s="3"/>
      <c r="Y355" s="3"/>
      <c r="Z355" s="3"/>
    </row>
    <row r="356" spans="1:26" ht="15.75" customHeight="1">
      <c r="A356" s="3"/>
      <c r="B356" s="3"/>
      <c r="C356" s="3"/>
      <c r="D356" s="30"/>
      <c r="E356" s="30"/>
      <c r="F356" s="30"/>
      <c r="G356" s="30"/>
      <c r="H356" s="30"/>
      <c r="I356" s="30"/>
      <c r="J356" s="30"/>
      <c r="K356" s="30"/>
      <c r="L356" s="30"/>
      <c r="M356" s="30"/>
      <c r="N356" s="30"/>
      <c r="O356" s="30"/>
      <c r="P356" s="30"/>
      <c r="Q356" s="30"/>
      <c r="R356" s="30"/>
      <c r="S356" s="30"/>
      <c r="T356" s="121"/>
      <c r="U356" s="3"/>
      <c r="V356" s="3"/>
      <c r="W356" s="3"/>
      <c r="X356" s="3"/>
      <c r="Y356" s="3"/>
      <c r="Z356" s="3"/>
    </row>
    <row r="357" spans="1:26" ht="15.75" customHeight="1">
      <c r="A357" s="3"/>
      <c r="B357" s="3"/>
      <c r="C357" s="3"/>
      <c r="D357" s="30"/>
      <c r="E357" s="30"/>
      <c r="F357" s="30"/>
      <c r="G357" s="30"/>
      <c r="H357" s="30"/>
      <c r="I357" s="30"/>
      <c r="J357" s="30"/>
      <c r="K357" s="30"/>
      <c r="L357" s="30"/>
      <c r="M357" s="30"/>
      <c r="N357" s="30"/>
      <c r="O357" s="30"/>
      <c r="P357" s="30"/>
      <c r="Q357" s="30"/>
      <c r="R357" s="30"/>
      <c r="S357" s="30"/>
      <c r="T357" s="121"/>
      <c r="U357" s="3"/>
      <c r="V357" s="3"/>
      <c r="W357" s="3"/>
      <c r="X357" s="3"/>
      <c r="Y357" s="3"/>
      <c r="Z357" s="3"/>
    </row>
    <row r="358" spans="1:26" ht="15.75" customHeight="1">
      <c r="A358" s="3"/>
      <c r="B358" s="3"/>
      <c r="C358" s="3"/>
      <c r="D358" s="30"/>
      <c r="E358" s="30"/>
      <c r="F358" s="30"/>
      <c r="G358" s="30"/>
      <c r="H358" s="30"/>
      <c r="I358" s="30"/>
      <c r="J358" s="30"/>
      <c r="K358" s="30"/>
      <c r="L358" s="30"/>
      <c r="M358" s="30"/>
      <c r="N358" s="30"/>
      <c r="O358" s="30"/>
      <c r="P358" s="30"/>
      <c r="Q358" s="30"/>
      <c r="R358" s="30"/>
      <c r="S358" s="30"/>
      <c r="T358" s="121"/>
      <c r="U358" s="3"/>
      <c r="V358" s="3"/>
      <c r="W358" s="3"/>
      <c r="X358" s="3"/>
      <c r="Y358" s="3"/>
      <c r="Z358" s="3"/>
    </row>
    <row r="359" spans="1:26" ht="15.75" customHeight="1">
      <c r="A359" s="3"/>
      <c r="B359" s="3"/>
      <c r="C359" s="3"/>
      <c r="D359" s="30"/>
      <c r="E359" s="30"/>
      <c r="F359" s="30"/>
      <c r="G359" s="30"/>
      <c r="H359" s="30"/>
      <c r="I359" s="30"/>
      <c r="J359" s="30"/>
      <c r="K359" s="30"/>
      <c r="L359" s="30"/>
      <c r="M359" s="30"/>
      <c r="N359" s="30"/>
      <c r="O359" s="30"/>
      <c r="P359" s="30"/>
      <c r="Q359" s="30"/>
      <c r="R359" s="30"/>
      <c r="S359" s="30"/>
      <c r="T359" s="121"/>
      <c r="U359" s="3"/>
      <c r="V359" s="3"/>
      <c r="W359" s="3"/>
      <c r="X359" s="3"/>
      <c r="Y359" s="3"/>
      <c r="Z359" s="3"/>
    </row>
    <row r="360" spans="1:26" ht="15.75" customHeight="1">
      <c r="A360" s="3"/>
      <c r="B360" s="3"/>
      <c r="C360" s="3"/>
      <c r="D360" s="30"/>
      <c r="E360" s="30"/>
      <c r="F360" s="30"/>
      <c r="G360" s="30"/>
      <c r="H360" s="30"/>
      <c r="I360" s="30"/>
      <c r="J360" s="30"/>
      <c r="K360" s="30"/>
      <c r="L360" s="30"/>
      <c r="M360" s="30"/>
      <c r="N360" s="30"/>
      <c r="O360" s="30"/>
      <c r="P360" s="30"/>
      <c r="Q360" s="30"/>
      <c r="R360" s="30"/>
      <c r="S360" s="30"/>
      <c r="T360" s="121"/>
      <c r="U360" s="3"/>
      <c r="V360" s="3"/>
      <c r="W360" s="3"/>
      <c r="X360" s="3"/>
      <c r="Y360" s="3"/>
      <c r="Z360" s="3"/>
    </row>
    <row r="361" spans="1:26" ht="15.75" customHeight="1">
      <c r="A361" s="3"/>
      <c r="B361" s="3"/>
      <c r="C361" s="3"/>
      <c r="D361" s="30"/>
      <c r="E361" s="30"/>
      <c r="F361" s="30"/>
      <c r="G361" s="30"/>
      <c r="H361" s="30"/>
      <c r="I361" s="30"/>
      <c r="J361" s="30"/>
      <c r="K361" s="30"/>
      <c r="L361" s="30"/>
      <c r="M361" s="30"/>
      <c r="N361" s="30"/>
      <c r="O361" s="30"/>
      <c r="P361" s="30"/>
      <c r="Q361" s="30"/>
      <c r="R361" s="30"/>
      <c r="S361" s="30"/>
      <c r="T361" s="121"/>
      <c r="U361" s="3"/>
      <c r="V361" s="3"/>
      <c r="W361" s="3"/>
      <c r="X361" s="3"/>
      <c r="Y361" s="3"/>
      <c r="Z361" s="3"/>
    </row>
    <row r="362" spans="1:26" ht="15.75" customHeight="1">
      <c r="A362" s="3"/>
      <c r="B362" s="3"/>
      <c r="C362" s="3"/>
      <c r="D362" s="30"/>
      <c r="E362" s="30"/>
      <c r="F362" s="30"/>
      <c r="G362" s="30"/>
      <c r="H362" s="30"/>
      <c r="I362" s="30"/>
      <c r="J362" s="30"/>
      <c r="K362" s="30"/>
      <c r="L362" s="30"/>
      <c r="M362" s="30"/>
      <c r="N362" s="30"/>
      <c r="O362" s="30"/>
      <c r="P362" s="30"/>
      <c r="Q362" s="30"/>
      <c r="R362" s="30"/>
      <c r="S362" s="30"/>
      <c r="T362" s="121"/>
      <c r="U362" s="3"/>
      <c r="V362" s="3"/>
      <c r="W362" s="3"/>
      <c r="X362" s="3"/>
      <c r="Y362" s="3"/>
      <c r="Z362" s="3"/>
    </row>
    <row r="363" spans="1:26" ht="15.75" customHeight="1">
      <c r="A363" s="3"/>
      <c r="B363" s="3"/>
      <c r="C363" s="3"/>
      <c r="D363" s="30"/>
      <c r="E363" s="30"/>
      <c r="F363" s="30"/>
      <c r="G363" s="30"/>
      <c r="H363" s="30"/>
      <c r="I363" s="30"/>
      <c r="J363" s="30"/>
      <c r="K363" s="30"/>
      <c r="L363" s="30"/>
      <c r="M363" s="30"/>
      <c r="N363" s="30"/>
      <c r="O363" s="30"/>
      <c r="P363" s="30"/>
      <c r="Q363" s="30"/>
      <c r="R363" s="30"/>
      <c r="S363" s="30"/>
      <c r="T363" s="121"/>
      <c r="U363" s="3"/>
      <c r="V363" s="3"/>
      <c r="W363" s="3"/>
      <c r="X363" s="3"/>
      <c r="Y363" s="3"/>
      <c r="Z363" s="3"/>
    </row>
    <row r="364" spans="1:26" ht="15.75" customHeight="1">
      <c r="A364" s="3"/>
      <c r="B364" s="3"/>
      <c r="C364" s="3"/>
      <c r="D364" s="30"/>
      <c r="E364" s="30"/>
      <c r="F364" s="30"/>
      <c r="G364" s="30"/>
      <c r="H364" s="30"/>
      <c r="I364" s="30"/>
      <c r="J364" s="30"/>
      <c r="K364" s="30"/>
      <c r="L364" s="30"/>
      <c r="M364" s="30"/>
      <c r="N364" s="30"/>
      <c r="O364" s="30"/>
      <c r="P364" s="30"/>
      <c r="Q364" s="30"/>
      <c r="R364" s="30"/>
      <c r="S364" s="30"/>
      <c r="T364" s="121"/>
      <c r="U364" s="3"/>
      <c r="V364" s="3"/>
      <c r="W364" s="3"/>
      <c r="X364" s="3"/>
      <c r="Y364" s="3"/>
      <c r="Z364" s="3"/>
    </row>
    <row r="365" spans="1:26" ht="15.75" customHeight="1">
      <c r="A365" s="3"/>
      <c r="B365" s="3"/>
      <c r="C365" s="3"/>
      <c r="D365" s="30"/>
      <c r="E365" s="30"/>
      <c r="F365" s="30"/>
      <c r="G365" s="30"/>
      <c r="H365" s="30"/>
      <c r="I365" s="30"/>
      <c r="J365" s="30"/>
      <c r="K365" s="30"/>
      <c r="L365" s="30"/>
      <c r="M365" s="30"/>
      <c r="N365" s="30"/>
      <c r="O365" s="30"/>
      <c r="P365" s="30"/>
      <c r="Q365" s="30"/>
      <c r="R365" s="30"/>
      <c r="S365" s="30"/>
      <c r="T365" s="121"/>
      <c r="U365" s="3"/>
      <c r="V365" s="3"/>
      <c r="W365" s="3"/>
      <c r="X365" s="3"/>
      <c r="Y365" s="3"/>
      <c r="Z365" s="3"/>
    </row>
    <row r="366" spans="1:26" ht="15.75" customHeight="1">
      <c r="A366" s="3"/>
      <c r="B366" s="3"/>
      <c r="C366" s="3"/>
      <c r="D366" s="30"/>
      <c r="E366" s="30"/>
      <c r="F366" s="30"/>
      <c r="G366" s="30"/>
      <c r="H366" s="30"/>
      <c r="I366" s="30"/>
      <c r="J366" s="30"/>
      <c r="K366" s="30"/>
      <c r="L366" s="30"/>
      <c r="M366" s="30"/>
      <c r="N366" s="30"/>
      <c r="O366" s="30"/>
      <c r="P366" s="30"/>
      <c r="Q366" s="30"/>
      <c r="R366" s="30"/>
      <c r="S366" s="30"/>
      <c r="T366" s="121"/>
      <c r="U366" s="3"/>
      <c r="V366" s="3"/>
      <c r="W366" s="3"/>
      <c r="X366" s="3"/>
      <c r="Y366" s="3"/>
      <c r="Z366" s="3"/>
    </row>
    <row r="367" spans="1:26" ht="15.75" customHeight="1">
      <c r="A367" s="3"/>
      <c r="B367" s="3"/>
      <c r="C367" s="3"/>
      <c r="D367" s="30"/>
      <c r="E367" s="30"/>
      <c r="F367" s="30"/>
      <c r="G367" s="30"/>
      <c r="H367" s="30"/>
      <c r="I367" s="30"/>
      <c r="J367" s="30"/>
      <c r="K367" s="30"/>
      <c r="L367" s="30"/>
      <c r="M367" s="30"/>
      <c r="N367" s="30"/>
      <c r="O367" s="30"/>
      <c r="P367" s="30"/>
      <c r="Q367" s="30"/>
      <c r="R367" s="30"/>
      <c r="S367" s="30"/>
      <c r="T367" s="121"/>
      <c r="U367" s="3"/>
      <c r="V367" s="3"/>
      <c r="W367" s="3"/>
      <c r="X367" s="3"/>
      <c r="Y367" s="3"/>
      <c r="Z367" s="3"/>
    </row>
    <row r="368" spans="1:26" ht="15.75" customHeight="1">
      <c r="A368" s="3"/>
      <c r="B368" s="3"/>
      <c r="C368" s="3"/>
      <c r="D368" s="30"/>
      <c r="E368" s="30"/>
      <c r="F368" s="30"/>
      <c r="G368" s="30"/>
      <c r="H368" s="30"/>
      <c r="I368" s="30"/>
      <c r="J368" s="30"/>
      <c r="K368" s="30"/>
      <c r="L368" s="30"/>
      <c r="M368" s="30"/>
      <c r="N368" s="30"/>
      <c r="O368" s="30"/>
      <c r="P368" s="30"/>
      <c r="Q368" s="30"/>
      <c r="R368" s="30"/>
      <c r="S368" s="30"/>
      <c r="T368" s="121"/>
      <c r="U368" s="3"/>
      <c r="V368" s="3"/>
      <c r="W368" s="3"/>
      <c r="X368" s="3"/>
      <c r="Y368" s="3"/>
      <c r="Z368" s="3"/>
    </row>
    <row r="369" spans="1:26" ht="15.75" customHeight="1">
      <c r="A369" s="3"/>
      <c r="B369" s="3"/>
      <c r="C369" s="3"/>
      <c r="D369" s="30"/>
      <c r="E369" s="30"/>
      <c r="F369" s="30"/>
      <c r="G369" s="30"/>
      <c r="H369" s="30"/>
      <c r="I369" s="30"/>
      <c r="J369" s="30"/>
      <c r="K369" s="30"/>
      <c r="L369" s="30"/>
      <c r="M369" s="30"/>
      <c r="N369" s="30"/>
      <c r="O369" s="30"/>
      <c r="P369" s="30"/>
      <c r="Q369" s="30"/>
      <c r="R369" s="30"/>
      <c r="S369" s="30"/>
      <c r="T369" s="121"/>
      <c r="U369" s="3"/>
      <c r="V369" s="3"/>
      <c r="W369" s="3"/>
      <c r="X369" s="3"/>
      <c r="Y369" s="3"/>
      <c r="Z369" s="3"/>
    </row>
    <row r="370" spans="1:26" ht="15.75" customHeight="1">
      <c r="A370" s="3"/>
      <c r="B370" s="3"/>
      <c r="C370" s="3"/>
      <c r="D370" s="30"/>
      <c r="E370" s="30"/>
      <c r="F370" s="30"/>
      <c r="G370" s="30"/>
      <c r="H370" s="30"/>
      <c r="I370" s="30"/>
      <c r="J370" s="30"/>
      <c r="K370" s="30"/>
      <c r="L370" s="30"/>
      <c r="M370" s="30"/>
      <c r="N370" s="30"/>
      <c r="O370" s="30"/>
      <c r="P370" s="30"/>
      <c r="Q370" s="30"/>
      <c r="R370" s="30"/>
      <c r="S370" s="30"/>
      <c r="T370" s="121"/>
      <c r="U370" s="3"/>
      <c r="V370" s="3"/>
      <c r="W370" s="3"/>
      <c r="X370" s="3"/>
      <c r="Y370" s="3"/>
      <c r="Z370" s="3"/>
    </row>
    <row r="371" spans="1:26" ht="15.75" customHeight="1">
      <c r="A371" s="3"/>
      <c r="B371" s="3"/>
      <c r="C371" s="3"/>
      <c r="D371" s="30"/>
      <c r="E371" s="30"/>
      <c r="F371" s="30"/>
      <c r="G371" s="30"/>
      <c r="H371" s="30"/>
      <c r="I371" s="30"/>
      <c r="J371" s="30"/>
      <c r="K371" s="30"/>
      <c r="L371" s="30"/>
      <c r="M371" s="30"/>
      <c r="N371" s="30"/>
      <c r="O371" s="30"/>
      <c r="P371" s="30"/>
      <c r="Q371" s="30"/>
      <c r="R371" s="30"/>
      <c r="S371" s="30"/>
      <c r="T371" s="121"/>
      <c r="U371" s="3"/>
      <c r="V371" s="3"/>
      <c r="W371" s="3"/>
      <c r="X371" s="3"/>
      <c r="Y371" s="3"/>
      <c r="Z371" s="3"/>
    </row>
    <row r="372" spans="1:26" ht="15.75" customHeight="1">
      <c r="A372" s="3"/>
      <c r="B372" s="3"/>
      <c r="C372" s="3"/>
      <c r="D372" s="30"/>
      <c r="E372" s="30"/>
      <c r="F372" s="30"/>
      <c r="G372" s="30"/>
      <c r="H372" s="30"/>
      <c r="I372" s="30"/>
      <c r="J372" s="30"/>
      <c r="K372" s="30"/>
      <c r="L372" s="30"/>
      <c r="M372" s="30"/>
      <c r="N372" s="30"/>
      <c r="O372" s="30"/>
      <c r="P372" s="30"/>
      <c r="Q372" s="30"/>
      <c r="R372" s="30"/>
      <c r="S372" s="30"/>
      <c r="T372" s="121"/>
      <c r="U372" s="3"/>
      <c r="V372" s="3"/>
      <c r="W372" s="3"/>
      <c r="X372" s="3"/>
      <c r="Y372" s="3"/>
      <c r="Z372" s="3"/>
    </row>
    <row r="373" spans="1:26" ht="15.75" customHeight="1">
      <c r="A373" s="3"/>
      <c r="B373" s="3"/>
      <c r="C373" s="3"/>
      <c r="D373" s="30"/>
      <c r="E373" s="30"/>
      <c r="F373" s="30"/>
      <c r="G373" s="30"/>
      <c r="H373" s="30"/>
      <c r="I373" s="30"/>
      <c r="J373" s="30"/>
      <c r="K373" s="30"/>
      <c r="L373" s="30"/>
      <c r="M373" s="30"/>
      <c r="N373" s="30"/>
      <c r="O373" s="30"/>
      <c r="P373" s="30"/>
      <c r="Q373" s="30"/>
      <c r="R373" s="30"/>
      <c r="S373" s="30"/>
      <c r="T373" s="121"/>
      <c r="U373" s="3"/>
      <c r="V373" s="3"/>
      <c r="W373" s="3"/>
      <c r="X373" s="3"/>
      <c r="Y373" s="3"/>
      <c r="Z373" s="3"/>
    </row>
    <row r="374" spans="1:26" ht="15.75" customHeight="1">
      <c r="A374" s="3"/>
      <c r="B374" s="3"/>
      <c r="C374" s="3"/>
      <c r="D374" s="30"/>
      <c r="E374" s="30"/>
      <c r="F374" s="30"/>
      <c r="G374" s="30"/>
      <c r="H374" s="30"/>
      <c r="I374" s="30"/>
      <c r="J374" s="30"/>
      <c r="K374" s="30"/>
      <c r="L374" s="30"/>
      <c r="M374" s="30"/>
      <c r="N374" s="30"/>
      <c r="O374" s="30"/>
      <c r="P374" s="30"/>
      <c r="Q374" s="30"/>
      <c r="R374" s="30"/>
      <c r="S374" s="30"/>
      <c r="T374" s="121"/>
      <c r="U374" s="3"/>
      <c r="V374" s="3"/>
      <c r="W374" s="3"/>
      <c r="X374" s="3"/>
      <c r="Y374" s="3"/>
      <c r="Z374" s="3"/>
    </row>
    <row r="375" spans="1:26" ht="15.75" customHeight="1">
      <c r="A375" s="3"/>
      <c r="B375" s="3"/>
      <c r="C375" s="3"/>
      <c r="D375" s="30"/>
      <c r="E375" s="30"/>
      <c r="F375" s="30"/>
      <c r="G375" s="30"/>
      <c r="H375" s="30"/>
      <c r="I375" s="30"/>
      <c r="J375" s="30"/>
      <c r="K375" s="30"/>
      <c r="L375" s="30"/>
      <c r="M375" s="30"/>
      <c r="N375" s="30"/>
      <c r="O375" s="30"/>
      <c r="P375" s="30"/>
      <c r="Q375" s="30"/>
      <c r="R375" s="30"/>
      <c r="S375" s="30"/>
      <c r="T375" s="121"/>
      <c r="U375" s="3"/>
      <c r="V375" s="3"/>
      <c r="W375" s="3"/>
      <c r="X375" s="3"/>
      <c r="Y375" s="3"/>
      <c r="Z375" s="3"/>
    </row>
    <row r="376" spans="1:26" ht="15.75" customHeight="1">
      <c r="A376" s="3"/>
      <c r="B376" s="3"/>
      <c r="C376" s="3"/>
      <c r="D376" s="30"/>
      <c r="E376" s="30"/>
      <c r="F376" s="30"/>
      <c r="G376" s="30"/>
      <c r="H376" s="30"/>
      <c r="I376" s="30"/>
      <c r="J376" s="30"/>
      <c r="K376" s="30"/>
      <c r="L376" s="30"/>
      <c r="M376" s="30"/>
      <c r="N376" s="30"/>
      <c r="O376" s="30"/>
      <c r="P376" s="30"/>
      <c r="Q376" s="30"/>
      <c r="R376" s="30"/>
      <c r="S376" s="30"/>
      <c r="T376" s="121"/>
      <c r="U376" s="3"/>
      <c r="V376" s="3"/>
      <c r="W376" s="3"/>
      <c r="X376" s="3"/>
      <c r="Y376" s="3"/>
      <c r="Z376" s="3"/>
    </row>
    <row r="377" spans="1:26" ht="15.75" customHeight="1">
      <c r="A377" s="3"/>
      <c r="B377" s="3"/>
      <c r="C377" s="3"/>
      <c r="D377" s="30"/>
      <c r="E377" s="30"/>
      <c r="F377" s="30"/>
      <c r="G377" s="30"/>
      <c r="H377" s="30"/>
      <c r="I377" s="30"/>
      <c r="J377" s="30"/>
      <c r="K377" s="30"/>
      <c r="L377" s="30"/>
      <c r="M377" s="30"/>
      <c r="N377" s="30"/>
      <c r="O377" s="30"/>
      <c r="P377" s="30"/>
      <c r="Q377" s="30"/>
      <c r="R377" s="30"/>
      <c r="S377" s="30"/>
      <c r="T377" s="121"/>
      <c r="U377" s="3"/>
      <c r="V377" s="3"/>
      <c r="W377" s="3"/>
      <c r="X377" s="3"/>
      <c r="Y377" s="3"/>
      <c r="Z377" s="3"/>
    </row>
    <row r="378" spans="1:26" ht="15.75" customHeight="1">
      <c r="A378" s="3"/>
      <c r="B378" s="3"/>
      <c r="C378" s="3"/>
      <c r="D378" s="30"/>
      <c r="E378" s="30"/>
      <c r="F378" s="30"/>
      <c r="G378" s="30"/>
      <c r="H378" s="30"/>
      <c r="I378" s="30"/>
      <c r="J378" s="30"/>
      <c r="K378" s="30"/>
      <c r="L378" s="30"/>
      <c r="M378" s="30"/>
      <c r="N378" s="30"/>
      <c r="O378" s="30"/>
      <c r="P378" s="30"/>
      <c r="Q378" s="30"/>
      <c r="R378" s="30"/>
      <c r="S378" s="30"/>
      <c r="T378" s="121"/>
      <c r="U378" s="3"/>
      <c r="V378" s="3"/>
      <c r="W378" s="3"/>
      <c r="X378" s="3"/>
      <c r="Y378" s="3"/>
      <c r="Z378" s="3"/>
    </row>
    <row r="379" spans="1:26" ht="15.75" customHeight="1">
      <c r="A379" s="3"/>
      <c r="B379" s="3"/>
      <c r="C379" s="3"/>
      <c r="D379" s="30"/>
      <c r="E379" s="30"/>
      <c r="F379" s="30"/>
      <c r="G379" s="30"/>
      <c r="H379" s="30"/>
      <c r="I379" s="30"/>
      <c r="J379" s="30"/>
      <c r="K379" s="30"/>
      <c r="L379" s="30"/>
      <c r="M379" s="30"/>
      <c r="N379" s="30"/>
      <c r="O379" s="30"/>
      <c r="P379" s="30"/>
      <c r="Q379" s="30"/>
      <c r="R379" s="30"/>
      <c r="S379" s="30"/>
      <c r="T379" s="121"/>
      <c r="U379" s="3"/>
      <c r="V379" s="3"/>
      <c r="W379" s="3"/>
      <c r="X379" s="3"/>
      <c r="Y379" s="3"/>
      <c r="Z379" s="3"/>
    </row>
    <row r="380" spans="1:26" ht="15.75" customHeight="1">
      <c r="A380" s="3"/>
      <c r="B380" s="3"/>
      <c r="C380" s="3"/>
      <c r="D380" s="30"/>
      <c r="E380" s="30"/>
      <c r="F380" s="30"/>
      <c r="G380" s="30"/>
      <c r="H380" s="30"/>
      <c r="I380" s="30"/>
      <c r="J380" s="30"/>
      <c r="K380" s="30"/>
      <c r="L380" s="30"/>
      <c r="M380" s="30"/>
      <c r="N380" s="30"/>
      <c r="O380" s="30"/>
      <c r="P380" s="30"/>
      <c r="Q380" s="30"/>
      <c r="R380" s="30"/>
      <c r="S380" s="30"/>
      <c r="T380" s="121"/>
      <c r="U380" s="3"/>
      <c r="V380" s="3"/>
      <c r="W380" s="3"/>
      <c r="X380" s="3"/>
      <c r="Y380" s="3"/>
      <c r="Z380" s="3"/>
    </row>
    <row r="381" spans="1:26" ht="15.75" customHeight="1">
      <c r="A381" s="3"/>
      <c r="B381" s="3"/>
      <c r="C381" s="3"/>
      <c r="D381" s="30"/>
      <c r="E381" s="30"/>
      <c r="F381" s="30"/>
      <c r="G381" s="30"/>
      <c r="H381" s="30"/>
      <c r="I381" s="30"/>
      <c r="J381" s="30"/>
      <c r="K381" s="30"/>
      <c r="L381" s="30"/>
      <c r="M381" s="30"/>
      <c r="N381" s="30"/>
      <c r="O381" s="30"/>
      <c r="P381" s="30"/>
      <c r="Q381" s="30"/>
      <c r="R381" s="30"/>
      <c r="S381" s="30"/>
      <c r="T381" s="121"/>
      <c r="U381" s="3"/>
      <c r="V381" s="3"/>
      <c r="W381" s="3"/>
      <c r="X381" s="3"/>
      <c r="Y381" s="3"/>
      <c r="Z381" s="3"/>
    </row>
    <row r="382" spans="1:26" ht="15.75" customHeight="1">
      <c r="A382" s="3"/>
      <c r="B382" s="3"/>
      <c r="C382" s="3"/>
      <c r="D382" s="30"/>
      <c r="E382" s="30"/>
      <c r="F382" s="30"/>
      <c r="G382" s="30"/>
      <c r="H382" s="30"/>
      <c r="I382" s="30"/>
      <c r="J382" s="30"/>
      <c r="K382" s="30"/>
      <c r="L382" s="30"/>
      <c r="M382" s="30"/>
      <c r="N382" s="30"/>
      <c r="O382" s="30"/>
      <c r="P382" s="30"/>
      <c r="Q382" s="30"/>
      <c r="R382" s="30"/>
      <c r="S382" s="30"/>
      <c r="T382" s="121"/>
      <c r="U382" s="3"/>
      <c r="V382" s="3"/>
      <c r="W382" s="3"/>
      <c r="X382" s="3"/>
      <c r="Y382" s="3"/>
      <c r="Z382" s="3"/>
    </row>
    <row r="383" spans="1:26" ht="15.75" customHeight="1">
      <c r="A383" s="3"/>
      <c r="B383" s="3"/>
      <c r="C383" s="3"/>
      <c r="D383" s="30"/>
      <c r="E383" s="30"/>
      <c r="F383" s="30"/>
      <c r="G383" s="30"/>
      <c r="H383" s="30"/>
      <c r="I383" s="30"/>
      <c r="J383" s="30"/>
      <c r="K383" s="30"/>
      <c r="L383" s="30"/>
      <c r="M383" s="30"/>
      <c r="N383" s="30"/>
      <c r="O383" s="30"/>
      <c r="P383" s="30"/>
      <c r="Q383" s="30"/>
      <c r="R383" s="30"/>
      <c r="S383" s="30"/>
      <c r="T383" s="121"/>
      <c r="U383" s="3"/>
      <c r="V383" s="3"/>
      <c r="W383" s="3"/>
      <c r="X383" s="3"/>
      <c r="Y383" s="3"/>
      <c r="Z383" s="3"/>
    </row>
    <row r="384" spans="1:26" ht="15.75" customHeight="1">
      <c r="A384" s="3"/>
      <c r="B384" s="3"/>
      <c r="C384" s="3"/>
      <c r="D384" s="30"/>
      <c r="E384" s="30"/>
      <c r="F384" s="30"/>
      <c r="G384" s="30"/>
      <c r="H384" s="30"/>
      <c r="I384" s="30"/>
      <c r="J384" s="30"/>
      <c r="K384" s="30"/>
      <c r="L384" s="30"/>
      <c r="M384" s="30"/>
      <c r="N384" s="30"/>
      <c r="O384" s="30"/>
      <c r="P384" s="30"/>
      <c r="Q384" s="30"/>
      <c r="R384" s="30"/>
      <c r="S384" s="30"/>
      <c r="T384" s="121"/>
      <c r="U384" s="3"/>
      <c r="V384" s="3"/>
      <c r="W384" s="3"/>
      <c r="X384" s="3"/>
      <c r="Y384" s="3"/>
      <c r="Z384" s="3"/>
    </row>
    <row r="385" spans="1:26" ht="15.75" customHeight="1">
      <c r="A385" s="3"/>
      <c r="B385" s="3"/>
      <c r="C385" s="3"/>
      <c r="D385" s="30"/>
      <c r="E385" s="30"/>
      <c r="F385" s="30"/>
      <c r="G385" s="30"/>
      <c r="H385" s="30"/>
      <c r="I385" s="30"/>
      <c r="J385" s="30"/>
      <c r="K385" s="30"/>
      <c r="L385" s="30"/>
      <c r="M385" s="30"/>
      <c r="N385" s="30"/>
      <c r="O385" s="30"/>
      <c r="P385" s="30"/>
      <c r="Q385" s="30"/>
      <c r="R385" s="30"/>
      <c r="S385" s="30"/>
      <c r="T385" s="121"/>
      <c r="U385" s="3"/>
      <c r="V385" s="3"/>
      <c r="W385" s="3"/>
      <c r="X385" s="3"/>
      <c r="Y385" s="3"/>
      <c r="Z385" s="3"/>
    </row>
    <row r="386" spans="1:26" ht="15.75" customHeight="1">
      <c r="A386" s="3"/>
      <c r="B386" s="3"/>
      <c r="C386" s="3"/>
      <c r="D386" s="30"/>
      <c r="E386" s="30"/>
      <c r="F386" s="30"/>
      <c r="G386" s="30"/>
      <c r="H386" s="30"/>
      <c r="I386" s="30"/>
      <c r="J386" s="30"/>
      <c r="K386" s="30"/>
      <c r="L386" s="30"/>
      <c r="M386" s="30"/>
      <c r="N386" s="30"/>
      <c r="O386" s="30"/>
      <c r="P386" s="30"/>
      <c r="Q386" s="30"/>
      <c r="R386" s="30"/>
      <c r="S386" s="30"/>
      <c r="T386" s="121"/>
      <c r="U386" s="3"/>
      <c r="V386" s="3"/>
      <c r="W386" s="3"/>
      <c r="X386" s="3"/>
      <c r="Y386" s="3"/>
      <c r="Z386" s="3"/>
    </row>
    <row r="387" spans="1:26" ht="15.75" customHeight="1">
      <c r="A387" s="3"/>
      <c r="B387" s="3"/>
      <c r="C387" s="3"/>
      <c r="D387" s="30"/>
      <c r="E387" s="30"/>
      <c r="F387" s="30"/>
      <c r="G387" s="30"/>
      <c r="H387" s="30"/>
      <c r="I387" s="30"/>
      <c r="J387" s="30"/>
      <c r="K387" s="30"/>
      <c r="L387" s="30"/>
      <c r="M387" s="30"/>
      <c r="N387" s="30"/>
      <c r="O387" s="30"/>
      <c r="P387" s="30"/>
      <c r="Q387" s="30"/>
      <c r="R387" s="30"/>
      <c r="S387" s="30"/>
      <c r="T387" s="121"/>
      <c r="U387" s="3"/>
      <c r="V387" s="3"/>
      <c r="W387" s="3"/>
      <c r="X387" s="3"/>
      <c r="Y387" s="3"/>
      <c r="Z387" s="3"/>
    </row>
    <row r="388" spans="1:26" ht="15.75" customHeight="1">
      <c r="A388" s="3"/>
      <c r="B388" s="3"/>
      <c r="C388" s="3"/>
      <c r="D388" s="30"/>
      <c r="E388" s="30"/>
      <c r="F388" s="30"/>
      <c r="G388" s="30"/>
      <c r="H388" s="30"/>
      <c r="I388" s="30"/>
      <c r="J388" s="30"/>
      <c r="K388" s="30"/>
      <c r="L388" s="30"/>
      <c r="M388" s="30"/>
      <c r="N388" s="30"/>
      <c r="O388" s="30"/>
      <c r="P388" s="30"/>
      <c r="Q388" s="30"/>
      <c r="R388" s="30"/>
      <c r="S388" s="30"/>
      <c r="T388" s="121"/>
      <c r="U388" s="3"/>
      <c r="V388" s="3"/>
      <c r="W388" s="3"/>
      <c r="X388" s="3"/>
      <c r="Y388" s="3"/>
      <c r="Z388" s="3"/>
    </row>
    <row r="389" spans="1:26" ht="15.75" customHeight="1">
      <c r="A389" s="3"/>
      <c r="B389" s="3"/>
      <c r="C389" s="3"/>
      <c r="D389" s="30"/>
      <c r="E389" s="30"/>
      <c r="F389" s="30"/>
      <c r="G389" s="30"/>
      <c r="H389" s="30"/>
      <c r="I389" s="30"/>
      <c r="J389" s="30"/>
      <c r="K389" s="30"/>
      <c r="L389" s="30"/>
      <c r="M389" s="30"/>
      <c r="N389" s="30"/>
      <c r="O389" s="30"/>
      <c r="P389" s="30"/>
      <c r="Q389" s="30"/>
      <c r="R389" s="30"/>
      <c r="S389" s="30"/>
      <c r="T389" s="121"/>
      <c r="U389" s="3"/>
      <c r="V389" s="3"/>
      <c r="W389" s="3"/>
      <c r="X389" s="3"/>
      <c r="Y389" s="3"/>
      <c r="Z389" s="3"/>
    </row>
    <row r="390" spans="1:26" ht="15.75" customHeight="1">
      <c r="A390" s="3"/>
      <c r="B390" s="3"/>
      <c r="C390" s="3"/>
      <c r="D390" s="30"/>
      <c r="E390" s="30"/>
      <c r="F390" s="30"/>
      <c r="G390" s="30"/>
      <c r="H390" s="30"/>
      <c r="I390" s="30"/>
      <c r="J390" s="30"/>
      <c r="K390" s="30"/>
      <c r="L390" s="30"/>
      <c r="M390" s="30"/>
      <c r="N390" s="30"/>
      <c r="O390" s="30"/>
      <c r="P390" s="30"/>
      <c r="Q390" s="30"/>
      <c r="R390" s="30"/>
      <c r="S390" s="30"/>
      <c r="T390" s="121"/>
      <c r="U390" s="3"/>
      <c r="V390" s="3"/>
      <c r="W390" s="3"/>
      <c r="X390" s="3"/>
      <c r="Y390" s="3"/>
      <c r="Z390" s="3"/>
    </row>
    <row r="391" spans="1:26" ht="15.75" customHeight="1">
      <c r="A391" s="3"/>
      <c r="B391" s="3"/>
      <c r="C391" s="3"/>
      <c r="D391" s="30"/>
      <c r="E391" s="30"/>
      <c r="F391" s="30"/>
      <c r="G391" s="30"/>
      <c r="H391" s="30"/>
      <c r="I391" s="30"/>
      <c r="J391" s="30"/>
      <c r="K391" s="30"/>
      <c r="L391" s="30"/>
      <c r="M391" s="30"/>
      <c r="N391" s="30"/>
      <c r="O391" s="30"/>
      <c r="P391" s="30"/>
      <c r="Q391" s="30"/>
      <c r="R391" s="30"/>
      <c r="S391" s="30"/>
      <c r="T391" s="121"/>
      <c r="U391" s="3"/>
      <c r="V391" s="3"/>
      <c r="W391" s="3"/>
      <c r="X391" s="3"/>
      <c r="Y391" s="3"/>
      <c r="Z391" s="3"/>
    </row>
    <row r="392" spans="1:26" ht="15.75" customHeight="1">
      <c r="A392" s="3"/>
      <c r="B392" s="3"/>
      <c r="C392" s="3"/>
      <c r="D392" s="30"/>
      <c r="E392" s="30"/>
      <c r="F392" s="30"/>
      <c r="G392" s="30"/>
      <c r="H392" s="30"/>
      <c r="I392" s="30"/>
      <c r="J392" s="30"/>
      <c r="K392" s="30"/>
      <c r="L392" s="30"/>
      <c r="M392" s="30"/>
      <c r="N392" s="30"/>
      <c r="O392" s="30"/>
      <c r="P392" s="30"/>
      <c r="Q392" s="30"/>
      <c r="R392" s="30"/>
      <c r="S392" s="30"/>
      <c r="T392" s="121"/>
      <c r="U392" s="3"/>
      <c r="V392" s="3"/>
      <c r="W392" s="3"/>
      <c r="X392" s="3"/>
      <c r="Y392" s="3"/>
      <c r="Z392" s="3"/>
    </row>
    <row r="393" spans="1:26" ht="15.75" customHeight="1">
      <c r="A393" s="3"/>
      <c r="B393" s="3"/>
      <c r="C393" s="3"/>
      <c r="D393" s="30"/>
      <c r="E393" s="30"/>
      <c r="F393" s="30"/>
      <c r="G393" s="30"/>
      <c r="H393" s="30"/>
      <c r="I393" s="30"/>
      <c r="J393" s="30"/>
      <c r="K393" s="30"/>
      <c r="L393" s="30"/>
      <c r="M393" s="30"/>
      <c r="N393" s="30"/>
      <c r="O393" s="30"/>
      <c r="P393" s="30"/>
      <c r="Q393" s="30"/>
      <c r="R393" s="30"/>
      <c r="S393" s="30"/>
      <c r="T393" s="121"/>
      <c r="U393" s="3"/>
      <c r="V393" s="3"/>
      <c r="W393" s="3"/>
      <c r="X393" s="3"/>
      <c r="Y393" s="3"/>
      <c r="Z393" s="3"/>
    </row>
    <row r="394" spans="1:26" ht="15.75" customHeight="1">
      <c r="A394" s="3"/>
      <c r="B394" s="3"/>
      <c r="C394" s="3"/>
      <c r="D394" s="30"/>
      <c r="E394" s="30"/>
      <c r="F394" s="30"/>
      <c r="G394" s="30"/>
      <c r="H394" s="30"/>
      <c r="I394" s="30"/>
      <c r="J394" s="30"/>
      <c r="K394" s="30"/>
      <c r="L394" s="30"/>
      <c r="M394" s="30"/>
      <c r="N394" s="30"/>
      <c r="O394" s="30"/>
      <c r="P394" s="30"/>
      <c r="Q394" s="30"/>
      <c r="R394" s="30"/>
      <c r="S394" s="30"/>
      <c r="T394" s="121"/>
      <c r="U394" s="3"/>
      <c r="V394" s="3"/>
      <c r="W394" s="3"/>
      <c r="X394" s="3"/>
      <c r="Y394" s="3"/>
      <c r="Z394" s="3"/>
    </row>
    <row r="395" spans="1:26" ht="15.75" customHeight="1">
      <c r="A395" s="3"/>
      <c r="B395" s="3"/>
      <c r="C395" s="3"/>
      <c r="D395" s="30"/>
      <c r="E395" s="30"/>
      <c r="F395" s="30"/>
      <c r="G395" s="30"/>
      <c r="H395" s="30"/>
      <c r="I395" s="30"/>
      <c r="J395" s="30"/>
      <c r="K395" s="30"/>
      <c r="L395" s="30"/>
      <c r="M395" s="30"/>
      <c r="N395" s="30"/>
      <c r="O395" s="30"/>
      <c r="P395" s="30"/>
      <c r="Q395" s="30"/>
      <c r="R395" s="30"/>
      <c r="S395" s="30"/>
      <c r="T395" s="121"/>
      <c r="U395" s="3"/>
      <c r="V395" s="3"/>
      <c r="W395" s="3"/>
      <c r="X395" s="3"/>
      <c r="Y395" s="3"/>
      <c r="Z395" s="3"/>
    </row>
    <row r="396" spans="1:26" ht="15.75" customHeight="1">
      <c r="A396" s="3"/>
      <c r="B396" s="3"/>
      <c r="C396" s="3"/>
      <c r="D396" s="30"/>
      <c r="E396" s="30"/>
      <c r="F396" s="30"/>
      <c r="G396" s="30"/>
      <c r="H396" s="30"/>
      <c r="I396" s="30"/>
      <c r="J396" s="30"/>
      <c r="K396" s="30"/>
      <c r="L396" s="30"/>
      <c r="M396" s="30"/>
      <c r="N396" s="30"/>
      <c r="O396" s="30"/>
      <c r="P396" s="30"/>
      <c r="Q396" s="30"/>
      <c r="R396" s="30"/>
      <c r="S396" s="30"/>
      <c r="T396" s="121"/>
      <c r="U396" s="3"/>
      <c r="V396" s="3"/>
      <c r="W396" s="3"/>
      <c r="X396" s="3"/>
      <c r="Y396" s="3"/>
      <c r="Z396" s="3"/>
    </row>
    <row r="397" spans="1:26" ht="15.75" customHeight="1">
      <c r="A397" s="3"/>
      <c r="B397" s="3"/>
      <c r="C397" s="3"/>
      <c r="D397" s="30"/>
      <c r="E397" s="30"/>
      <c r="F397" s="30"/>
      <c r="G397" s="30"/>
      <c r="H397" s="30"/>
      <c r="I397" s="30"/>
      <c r="J397" s="30"/>
      <c r="K397" s="30"/>
      <c r="L397" s="30"/>
      <c r="M397" s="30"/>
      <c r="N397" s="30"/>
      <c r="O397" s="30"/>
      <c r="P397" s="30"/>
      <c r="Q397" s="30"/>
      <c r="R397" s="30"/>
      <c r="S397" s="30"/>
      <c r="T397" s="121"/>
      <c r="U397" s="3"/>
      <c r="V397" s="3"/>
      <c r="W397" s="3"/>
      <c r="X397" s="3"/>
      <c r="Y397" s="3"/>
      <c r="Z397" s="3"/>
    </row>
    <row r="398" spans="1:26" ht="15.75" customHeight="1">
      <c r="A398" s="3"/>
      <c r="B398" s="3"/>
      <c r="C398" s="3"/>
      <c r="D398" s="30"/>
      <c r="E398" s="30"/>
      <c r="F398" s="30"/>
      <c r="G398" s="30"/>
      <c r="H398" s="30"/>
      <c r="I398" s="30"/>
      <c r="J398" s="30"/>
      <c r="K398" s="30"/>
      <c r="L398" s="30"/>
      <c r="M398" s="30"/>
      <c r="N398" s="30"/>
      <c r="O398" s="30"/>
      <c r="P398" s="30"/>
      <c r="Q398" s="30"/>
      <c r="R398" s="30"/>
      <c r="S398" s="30"/>
      <c r="T398" s="121"/>
      <c r="U398" s="3"/>
      <c r="V398" s="3"/>
      <c r="W398" s="3"/>
      <c r="X398" s="3"/>
      <c r="Y398" s="3"/>
      <c r="Z398" s="3"/>
    </row>
    <row r="399" spans="1:26" ht="15.75" customHeight="1">
      <c r="A399" s="3"/>
      <c r="B399" s="3"/>
      <c r="C399" s="3"/>
      <c r="D399" s="30"/>
      <c r="E399" s="30"/>
      <c r="F399" s="30"/>
      <c r="G399" s="30"/>
      <c r="H399" s="30"/>
      <c r="I399" s="30"/>
      <c r="J399" s="30"/>
      <c r="K399" s="30"/>
      <c r="L399" s="30"/>
      <c r="M399" s="30"/>
      <c r="N399" s="30"/>
      <c r="O399" s="30"/>
      <c r="P399" s="30"/>
      <c r="Q399" s="30"/>
      <c r="R399" s="30"/>
      <c r="S399" s="30"/>
      <c r="T399" s="121"/>
      <c r="U399" s="3"/>
      <c r="V399" s="3"/>
      <c r="W399" s="3"/>
      <c r="X399" s="3"/>
      <c r="Y399" s="3"/>
      <c r="Z399" s="3"/>
    </row>
    <row r="400" spans="1:26" ht="15.75" customHeight="1">
      <c r="A400" s="3"/>
      <c r="B400" s="3"/>
      <c r="C400" s="3"/>
      <c r="D400" s="30"/>
      <c r="E400" s="30"/>
      <c r="F400" s="30"/>
      <c r="G400" s="30"/>
      <c r="H400" s="30"/>
      <c r="I400" s="30"/>
      <c r="J400" s="30"/>
      <c r="K400" s="30"/>
      <c r="L400" s="30"/>
      <c r="M400" s="30"/>
      <c r="N400" s="30"/>
      <c r="O400" s="30"/>
      <c r="P400" s="30"/>
      <c r="Q400" s="30"/>
      <c r="R400" s="30"/>
      <c r="S400" s="30"/>
      <c r="T400" s="121"/>
      <c r="U400" s="3"/>
      <c r="V400" s="3"/>
      <c r="W400" s="3"/>
      <c r="X400" s="3"/>
      <c r="Y400" s="3"/>
      <c r="Z400" s="3"/>
    </row>
    <row r="401" spans="1:26" ht="15.75" customHeight="1">
      <c r="A401" s="3"/>
      <c r="B401" s="3"/>
      <c r="C401" s="3"/>
      <c r="D401" s="30"/>
      <c r="E401" s="30"/>
      <c r="F401" s="30"/>
      <c r="G401" s="30"/>
      <c r="H401" s="30"/>
      <c r="I401" s="30"/>
      <c r="J401" s="30"/>
      <c r="K401" s="30"/>
      <c r="L401" s="30"/>
      <c r="M401" s="30"/>
      <c r="N401" s="30"/>
      <c r="O401" s="30"/>
      <c r="P401" s="30"/>
      <c r="Q401" s="30"/>
      <c r="R401" s="30"/>
      <c r="S401" s="30"/>
      <c r="T401" s="121"/>
      <c r="U401" s="3"/>
      <c r="V401" s="3"/>
      <c r="W401" s="3"/>
      <c r="X401" s="3"/>
      <c r="Y401" s="3"/>
      <c r="Z401" s="3"/>
    </row>
    <row r="402" spans="1:26" ht="15.75" customHeight="1">
      <c r="A402" s="3"/>
      <c r="B402" s="3"/>
      <c r="C402" s="3"/>
      <c r="D402" s="30"/>
      <c r="E402" s="30"/>
      <c r="F402" s="30"/>
      <c r="G402" s="30"/>
      <c r="H402" s="30"/>
      <c r="I402" s="30"/>
      <c r="J402" s="30"/>
      <c r="K402" s="30"/>
      <c r="L402" s="30"/>
      <c r="M402" s="30"/>
      <c r="N402" s="30"/>
      <c r="O402" s="30"/>
      <c r="P402" s="30"/>
      <c r="Q402" s="30"/>
      <c r="R402" s="30"/>
      <c r="S402" s="30"/>
      <c r="T402" s="121"/>
      <c r="U402" s="3"/>
      <c r="V402" s="3"/>
      <c r="W402" s="3"/>
      <c r="X402" s="3"/>
      <c r="Y402" s="3"/>
      <c r="Z402" s="3"/>
    </row>
    <row r="403" spans="1:26" ht="15.75" customHeight="1">
      <c r="A403" s="3"/>
      <c r="B403" s="3"/>
      <c r="C403" s="3"/>
      <c r="D403" s="30"/>
      <c r="E403" s="30"/>
      <c r="F403" s="30"/>
      <c r="G403" s="30"/>
      <c r="H403" s="30"/>
      <c r="I403" s="30"/>
      <c r="J403" s="30"/>
      <c r="K403" s="30"/>
      <c r="L403" s="30"/>
      <c r="M403" s="30"/>
      <c r="N403" s="30"/>
      <c r="O403" s="30"/>
      <c r="P403" s="30"/>
      <c r="Q403" s="30"/>
      <c r="R403" s="30"/>
      <c r="S403" s="30"/>
      <c r="T403" s="121"/>
      <c r="U403" s="3"/>
      <c r="V403" s="3"/>
      <c r="W403" s="3"/>
      <c r="X403" s="3"/>
      <c r="Y403" s="3"/>
      <c r="Z403" s="3"/>
    </row>
    <row r="404" spans="1:26" ht="15.75" customHeight="1">
      <c r="A404" s="3"/>
      <c r="B404" s="3"/>
      <c r="C404" s="3"/>
      <c r="D404" s="30"/>
      <c r="E404" s="30"/>
      <c r="F404" s="30"/>
      <c r="G404" s="30"/>
      <c r="H404" s="30"/>
      <c r="I404" s="30"/>
      <c r="J404" s="30"/>
      <c r="K404" s="30"/>
      <c r="L404" s="30"/>
      <c r="M404" s="30"/>
      <c r="N404" s="30"/>
      <c r="O404" s="30"/>
      <c r="P404" s="30"/>
      <c r="Q404" s="30"/>
      <c r="R404" s="30"/>
      <c r="S404" s="30"/>
      <c r="T404" s="121"/>
      <c r="U404" s="3"/>
      <c r="V404" s="3"/>
      <c r="W404" s="3"/>
      <c r="X404" s="3"/>
      <c r="Y404" s="3"/>
      <c r="Z404" s="3"/>
    </row>
    <row r="405" spans="1:26" ht="15.75" customHeight="1">
      <c r="A405" s="3"/>
      <c r="B405" s="3"/>
      <c r="C405" s="3"/>
      <c r="D405" s="30"/>
      <c r="E405" s="30"/>
      <c r="F405" s="30"/>
      <c r="G405" s="30"/>
      <c r="H405" s="30"/>
      <c r="I405" s="30"/>
      <c r="J405" s="30"/>
      <c r="K405" s="30"/>
      <c r="L405" s="30"/>
      <c r="M405" s="30"/>
      <c r="N405" s="30"/>
      <c r="O405" s="30"/>
      <c r="P405" s="30"/>
      <c r="Q405" s="30"/>
      <c r="R405" s="30"/>
      <c r="S405" s="30"/>
      <c r="T405" s="121"/>
      <c r="U405" s="3"/>
      <c r="V405" s="3"/>
      <c r="W405" s="3"/>
      <c r="X405" s="3"/>
      <c r="Y405" s="3"/>
      <c r="Z405" s="3"/>
    </row>
    <row r="406" spans="1:26" ht="15.75" customHeight="1">
      <c r="A406" s="3"/>
      <c r="B406" s="3"/>
      <c r="C406" s="3"/>
      <c r="D406" s="30"/>
      <c r="E406" s="30"/>
      <c r="F406" s="30"/>
      <c r="G406" s="30"/>
      <c r="H406" s="30"/>
      <c r="I406" s="30"/>
      <c r="J406" s="30"/>
      <c r="K406" s="30"/>
      <c r="L406" s="30"/>
      <c r="M406" s="30"/>
      <c r="N406" s="30"/>
      <c r="O406" s="30"/>
      <c r="P406" s="30"/>
      <c r="Q406" s="30"/>
      <c r="R406" s="30"/>
      <c r="S406" s="30"/>
      <c r="T406" s="121"/>
      <c r="U406" s="3"/>
      <c r="V406" s="3"/>
      <c r="W406" s="3"/>
      <c r="X406" s="3"/>
      <c r="Y406" s="3"/>
      <c r="Z406" s="3"/>
    </row>
    <row r="407" spans="1:26" ht="15.75" customHeight="1">
      <c r="A407" s="3"/>
      <c r="B407" s="3"/>
      <c r="C407" s="3"/>
      <c r="D407" s="30"/>
      <c r="E407" s="30"/>
      <c r="F407" s="30"/>
      <c r="G407" s="30"/>
      <c r="H407" s="30"/>
      <c r="I407" s="30"/>
      <c r="J407" s="30"/>
      <c r="K407" s="30"/>
      <c r="L407" s="30"/>
      <c r="M407" s="30"/>
      <c r="N407" s="30"/>
      <c r="O407" s="30"/>
      <c r="P407" s="30"/>
      <c r="Q407" s="30"/>
      <c r="R407" s="30"/>
      <c r="S407" s="30"/>
      <c r="T407" s="121"/>
      <c r="U407" s="3"/>
      <c r="V407" s="3"/>
      <c r="W407" s="3"/>
      <c r="X407" s="3"/>
      <c r="Y407" s="3"/>
      <c r="Z407" s="3"/>
    </row>
    <row r="408" spans="1:26" ht="15.75" customHeight="1">
      <c r="A408" s="3"/>
      <c r="B408" s="3"/>
      <c r="C408" s="3"/>
      <c r="D408" s="30"/>
      <c r="E408" s="30"/>
      <c r="F408" s="30"/>
      <c r="G408" s="30"/>
      <c r="H408" s="30"/>
      <c r="I408" s="30"/>
      <c r="J408" s="30"/>
      <c r="K408" s="30"/>
      <c r="L408" s="30"/>
      <c r="M408" s="30"/>
      <c r="N408" s="30"/>
      <c r="O408" s="30"/>
      <c r="P408" s="30"/>
      <c r="Q408" s="30"/>
      <c r="R408" s="30"/>
      <c r="S408" s="30"/>
      <c r="T408" s="121"/>
      <c r="U408" s="3"/>
      <c r="V408" s="3"/>
      <c r="W408" s="3"/>
      <c r="X408" s="3"/>
      <c r="Y408" s="3"/>
      <c r="Z408" s="3"/>
    </row>
    <row r="409" spans="1:26" ht="15.75" customHeight="1">
      <c r="A409" s="3"/>
      <c r="B409" s="3"/>
      <c r="C409" s="3"/>
      <c r="D409" s="30"/>
      <c r="E409" s="30"/>
      <c r="F409" s="30"/>
      <c r="G409" s="30"/>
      <c r="H409" s="30"/>
      <c r="I409" s="30"/>
      <c r="J409" s="30"/>
      <c r="K409" s="30"/>
      <c r="L409" s="30"/>
      <c r="M409" s="30"/>
      <c r="N409" s="30"/>
      <c r="O409" s="30"/>
      <c r="P409" s="30"/>
      <c r="Q409" s="30"/>
      <c r="R409" s="30"/>
      <c r="S409" s="30"/>
      <c r="T409" s="121"/>
      <c r="U409" s="3"/>
      <c r="V409" s="3"/>
      <c r="W409" s="3"/>
      <c r="X409" s="3"/>
      <c r="Y409" s="3"/>
      <c r="Z409" s="3"/>
    </row>
    <row r="410" spans="1:26" ht="15.75" customHeight="1">
      <c r="A410" s="3"/>
      <c r="B410" s="3"/>
      <c r="C410" s="3"/>
      <c r="D410" s="30"/>
      <c r="E410" s="30"/>
      <c r="F410" s="30"/>
      <c r="G410" s="30"/>
      <c r="H410" s="30"/>
      <c r="I410" s="30"/>
      <c r="J410" s="30"/>
      <c r="K410" s="30"/>
      <c r="L410" s="30"/>
      <c r="M410" s="30"/>
      <c r="N410" s="30"/>
      <c r="O410" s="30"/>
      <c r="P410" s="30"/>
      <c r="Q410" s="30"/>
      <c r="R410" s="30"/>
      <c r="S410" s="30"/>
      <c r="T410" s="121"/>
      <c r="U410" s="3"/>
      <c r="V410" s="3"/>
      <c r="W410" s="3"/>
      <c r="X410" s="3"/>
      <c r="Y410" s="3"/>
      <c r="Z410" s="3"/>
    </row>
    <row r="411" spans="1:26" ht="15.75" customHeight="1">
      <c r="A411" s="3"/>
      <c r="B411" s="3"/>
      <c r="C411" s="3"/>
      <c r="D411" s="30"/>
      <c r="E411" s="30"/>
      <c r="F411" s="30"/>
      <c r="G411" s="30"/>
      <c r="H411" s="30"/>
      <c r="I411" s="30"/>
      <c r="J411" s="30"/>
      <c r="K411" s="30"/>
      <c r="L411" s="30"/>
      <c r="M411" s="30"/>
      <c r="N411" s="30"/>
      <c r="O411" s="30"/>
      <c r="P411" s="30"/>
      <c r="Q411" s="30"/>
      <c r="R411" s="30"/>
      <c r="S411" s="30"/>
      <c r="T411" s="121"/>
      <c r="U411" s="3"/>
      <c r="V411" s="3"/>
      <c r="W411" s="3"/>
      <c r="X411" s="3"/>
      <c r="Y411" s="3"/>
      <c r="Z411" s="3"/>
    </row>
    <row r="412" spans="1:26" ht="15.75" customHeight="1">
      <c r="A412" s="3"/>
      <c r="B412" s="3"/>
      <c r="C412" s="3"/>
      <c r="D412" s="30"/>
      <c r="E412" s="30"/>
      <c r="F412" s="30"/>
      <c r="G412" s="30"/>
      <c r="H412" s="30"/>
      <c r="I412" s="30"/>
      <c r="J412" s="30"/>
      <c r="K412" s="30"/>
      <c r="L412" s="30"/>
      <c r="M412" s="30"/>
      <c r="N412" s="30"/>
      <c r="O412" s="30"/>
      <c r="P412" s="30"/>
      <c r="Q412" s="30"/>
      <c r="R412" s="30"/>
      <c r="S412" s="30"/>
      <c r="T412" s="121"/>
      <c r="U412" s="3"/>
      <c r="V412" s="3"/>
      <c r="W412" s="3"/>
      <c r="X412" s="3"/>
      <c r="Y412" s="3"/>
      <c r="Z412" s="3"/>
    </row>
    <row r="413" spans="1:26" ht="15.75" customHeight="1">
      <c r="A413" s="3"/>
      <c r="B413" s="3"/>
      <c r="C413" s="3"/>
      <c r="D413" s="30"/>
      <c r="E413" s="30"/>
      <c r="F413" s="30"/>
      <c r="G413" s="30"/>
      <c r="H413" s="30"/>
      <c r="I413" s="30"/>
      <c r="J413" s="30"/>
      <c r="K413" s="30"/>
      <c r="L413" s="30"/>
      <c r="M413" s="30"/>
      <c r="N413" s="30"/>
      <c r="O413" s="30"/>
      <c r="P413" s="30"/>
      <c r="Q413" s="30"/>
      <c r="R413" s="30"/>
      <c r="S413" s="30"/>
      <c r="T413" s="121"/>
      <c r="U413" s="3"/>
      <c r="V413" s="3"/>
      <c r="W413" s="3"/>
      <c r="X413" s="3"/>
      <c r="Y413" s="3"/>
      <c r="Z413" s="3"/>
    </row>
    <row r="414" spans="1:26" ht="15.75" customHeight="1">
      <c r="A414" s="3"/>
      <c r="B414" s="3"/>
      <c r="C414" s="3"/>
      <c r="D414" s="30"/>
      <c r="E414" s="30"/>
      <c r="F414" s="30"/>
      <c r="G414" s="30"/>
      <c r="H414" s="30"/>
      <c r="I414" s="30"/>
      <c r="J414" s="30"/>
      <c r="K414" s="30"/>
      <c r="L414" s="30"/>
      <c r="M414" s="30"/>
      <c r="N414" s="30"/>
      <c r="O414" s="30"/>
      <c r="P414" s="30"/>
      <c r="Q414" s="30"/>
      <c r="R414" s="30"/>
      <c r="S414" s="30"/>
      <c r="T414" s="121"/>
      <c r="U414" s="3"/>
      <c r="V414" s="3"/>
      <c r="W414" s="3"/>
      <c r="X414" s="3"/>
      <c r="Y414" s="3"/>
      <c r="Z414" s="3"/>
    </row>
    <row r="415" spans="1:26" ht="15.75" customHeight="1">
      <c r="A415" s="3"/>
      <c r="B415" s="3"/>
      <c r="C415" s="3"/>
      <c r="D415" s="30"/>
      <c r="E415" s="30"/>
      <c r="F415" s="30"/>
      <c r="G415" s="30"/>
      <c r="H415" s="30"/>
      <c r="I415" s="30"/>
      <c r="J415" s="30"/>
      <c r="K415" s="30"/>
      <c r="L415" s="30"/>
      <c r="M415" s="30"/>
      <c r="N415" s="30"/>
      <c r="O415" s="30"/>
      <c r="P415" s="30"/>
      <c r="Q415" s="30"/>
      <c r="R415" s="30"/>
      <c r="S415" s="30"/>
      <c r="T415" s="121"/>
      <c r="U415" s="3"/>
      <c r="V415" s="3"/>
      <c r="W415" s="3"/>
      <c r="X415" s="3"/>
      <c r="Y415" s="3"/>
      <c r="Z415" s="3"/>
    </row>
    <row r="416" spans="1:26" ht="15.75" customHeight="1">
      <c r="A416" s="3"/>
      <c r="B416" s="3"/>
      <c r="C416" s="3"/>
      <c r="D416" s="30"/>
      <c r="E416" s="30"/>
      <c r="F416" s="30"/>
      <c r="G416" s="30"/>
      <c r="H416" s="30"/>
      <c r="I416" s="30"/>
      <c r="J416" s="30"/>
      <c r="K416" s="30"/>
      <c r="L416" s="30"/>
      <c r="M416" s="30"/>
      <c r="N416" s="30"/>
      <c r="O416" s="30"/>
      <c r="P416" s="30"/>
      <c r="Q416" s="30"/>
      <c r="R416" s="30"/>
      <c r="S416" s="30"/>
      <c r="T416" s="121"/>
      <c r="U416" s="3"/>
      <c r="V416" s="3"/>
      <c r="W416" s="3"/>
      <c r="X416" s="3"/>
      <c r="Y416" s="3"/>
      <c r="Z416" s="3"/>
    </row>
    <row r="417" spans="1:26" ht="15.75" customHeight="1">
      <c r="A417" s="3"/>
      <c r="B417" s="3"/>
      <c r="C417" s="3"/>
      <c r="D417" s="30"/>
      <c r="E417" s="30"/>
      <c r="F417" s="30"/>
      <c r="G417" s="30"/>
      <c r="H417" s="30"/>
      <c r="I417" s="30"/>
      <c r="J417" s="30"/>
      <c r="K417" s="30"/>
      <c r="L417" s="30"/>
      <c r="M417" s="30"/>
      <c r="N417" s="30"/>
      <c r="O417" s="30"/>
      <c r="P417" s="30"/>
      <c r="Q417" s="30"/>
      <c r="R417" s="30"/>
      <c r="S417" s="30"/>
      <c r="T417" s="121"/>
      <c r="U417" s="3"/>
      <c r="V417" s="3"/>
      <c r="W417" s="3"/>
      <c r="X417" s="3"/>
      <c r="Y417" s="3"/>
      <c r="Z417" s="3"/>
    </row>
    <row r="418" spans="1:26" ht="15.75" customHeight="1">
      <c r="A418" s="3"/>
      <c r="B418" s="3"/>
      <c r="C418" s="3"/>
      <c r="D418" s="30"/>
      <c r="E418" s="30"/>
      <c r="F418" s="30"/>
      <c r="G418" s="30"/>
      <c r="H418" s="30"/>
      <c r="I418" s="30"/>
      <c r="J418" s="30"/>
      <c r="K418" s="30"/>
      <c r="L418" s="30"/>
      <c r="M418" s="30"/>
      <c r="N418" s="30"/>
      <c r="O418" s="30"/>
      <c r="P418" s="30"/>
      <c r="Q418" s="30"/>
      <c r="R418" s="30"/>
      <c r="S418" s="30"/>
      <c r="T418" s="121"/>
      <c r="U418" s="3"/>
      <c r="V418" s="3"/>
      <c r="W418" s="3"/>
      <c r="X418" s="3"/>
      <c r="Y418" s="3"/>
      <c r="Z418" s="3"/>
    </row>
    <row r="419" spans="1:26" ht="15.75" customHeight="1">
      <c r="A419" s="3"/>
      <c r="B419" s="3"/>
      <c r="C419" s="3"/>
      <c r="D419" s="30"/>
      <c r="E419" s="30"/>
      <c r="F419" s="30"/>
      <c r="G419" s="30"/>
      <c r="H419" s="30"/>
      <c r="I419" s="30"/>
      <c r="J419" s="30"/>
      <c r="K419" s="30"/>
      <c r="L419" s="30"/>
      <c r="M419" s="30"/>
      <c r="N419" s="30"/>
      <c r="O419" s="30"/>
      <c r="P419" s="30"/>
      <c r="Q419" s="30"/>
      <c r="R419" s="30"/>
      <c r="S419" s="30"/>
      <c r="T419" s="121"/>
      <c r="U419" s="3"/>
      <c r="V419" s="3"/>
      <c r="W419" s="3"/>
      <c r="X419" s="3"/>
      <c r="Y419" s="3"/>
      <c r="Z419" s="3"/>
    </row>
    <row r="420" spans="1:26" ht="15.75" customHeight="1">
      <c r="A420" s="3"/>
      <c r="B420" s="3"/>
      <c r="C420" s="3"/>
      <c r="D420" s="30"/>
      <c r="E420" s="30"/>
      <c r="F420" s="30"/>
      <c r="G420" s="30"/>
      <c r="H420" s="30"/>
      <c r="I420" s="30"/>
      <c r="J420" s="30"/>
      <c r="K420" s="30"/>
      <c r="L420" s="30"/>
      <c r="M420" s="30"/>
      <c r="N420" s="30"/>
      <c r="O420" s="30"/>
      <c r="P420" s="30"/>
      <c r="Q420" s="30"/>
      <c r="R420" s="30"/>
      <c r="S420" s="30"/>
      <c r="T420" s="121"/>
      <c r="U420" s="3"/>
      <c r="V420" s="3"/>
      <c r="W420" s="3"/>
      <c r="X420" s="3"/>
      <c r="Y420" s="3"/>
      <c r="Z420" s="3"/>
    </row>
    <row r="421" spans="1:26" ht="15.75" customHeight="1">
      <c r="A421" s="3"/>
      <c r="B421" s="3"/>
      <c r="C421" s="3"/>
      <c r="D421" s="30"/>
      <c r="E421" s="30"/>
      <c r="F421" s="30"/>
      <c r="G421" s="30"/>
      <c r="H421" s="30"/>
      <c r="I421" s="30"/>
      <c r="J421" s="30"/>
      <c r="K421" s="30"/>
      <c r="L421" s="30"/>
      <c r="M421" s="30"/>
      <c r="N421" s="30"/>
      <c r="O421" s="30"/>
      <c r="P421" s="30"/>
      <c r="Q421" s="30"/>
      <c r="R421" s="30"/>
      <c r="S421" s="30"/>
      <c r="T421" s="121"/>
      <c r="U421" s="3"/>
      <c r="V421" s="3"/>
      <c r="W421" s="3"/>
      <c r="X421" s="3"/>
      <c r="Y421" s="3"/>
      <c r="Z421" s="3"/>
    </row>
    <row r="422" spans="1:26" ht="15.75" customHeight="1">
      <c r="A422" s="3"/>
      <c r="B422" s="3"/>
      <c r="C422" s="3"/>
      <c r="D422" s="30"/>
      <c r="E422" s="30"/>
      <c r="F422" s="30"/>
      <c r="G422" s="30"/>
      <c r="H422" s="30"/>
      <c r="I422" s="30"/>
      <c r="J422" s="30"/>
      <c r="K422" s="30"/>
      <c r="L422" s="30"/>
      <c r="M422" s="30"/>
      <c r="N422" s="30"/>
      <c r="O422" s="30"/>
      <c r="P422" s="30"/>
      <c r="Q422" s="30"/>
      <c r="R422" s="30"/>
      <c r="S422" s="30"/>
      <c r="T422" s="121"/>
      <c r="U422" s="3"/>
      <c r="V422" s="3"/>
      <c r="W422" s="3"/>
      <c r="X422" s="3"/>
      <c r="Y422" s="3"/>
      <c r="Z422" s="3"/>
    </row>
    <row r="423" spans="1:26" ht="15.75" customHeight="1">
      <c r="A423" s="3"/>
      <c r="B423" s="3"/>
      <c r="C423" s="3"/>
      <c r="D423" s="30"/>
      <c r="E423" s="30"/>
      <c r="F423" s="30"/>
      <c r="G423" s="30"/>
      <c r="H423" s="30"/>
      <c r="I423" s="30"/>
      <c r="J423" s="30"/>
      <c r="K423" s="30"/>
      <c r="L423" s="30"/>
      <c r="M423" s="30"/>
      <c r="N423" s="30"/>
      <c r="O423" s="30"/>
      <c r="P423" s="30"/>
      <c r="Q423" s="30"/>
      <c r="R423" s="30"/>
      <c r="S423" s="30"/>
      <c r="T423" s="121"/>
      <c r="U423" s="3"/>
      <c r="V423" s="3"/>
      <c r="W423" s="3"/>
      <c r="X423" s="3"/>
      <c r="Y423" s="3"/>
      <c r="Z423" s="3"/>
    </row>
    <row r="424" spans="1:26" ht="15.75" customHeight="1">
      <c r="A424" s="3"/>
      <c r="B424" s="3"/>
      <c r="C424" s="3"/>
      <c r="D424" s="30"/>
      <c r="E424" s="30"/>
      <c r="F424" s="30"/>
      <c r="G424" s="30"/>
      <c r="H424" s="30"/>
      <c r="I424" s="30"/>
      <c r="J424" s="30"/>
      <c r="K424" s="30"/>
      <c r="L424" s="30"/>
      <c r="M424" s="30"/>
      <c r="N424" s="30"/>
      <c r="O424" s="30"/>
      <c r="P424" s="30"/>
      <c r="Q424" s="30"/>
      <c r="R424" s="30"/>
      <c r="S424" s="30"/>
      <c r="T424" s="121"/>
      <c r="U424" s="3"/>
      <c r="V424" s="3"/>
      <c r="W424" s="3"/>
      <c r="X424" s="3"/>
      <c r="Y424" s="3"/>
      <c r="Z424" s="3"/>
    </row>
    <row r="425" spans="1:26" ht="15.75" customHeight="1">
      <c r="A425" s="3"/>
      <c r="B425" s="3"/>
      <c r="C425" s="3"/>
      <c r="D425" s="30"/>
      <c r="E425" s="30"/>
      <c r="F425" s="30"/>
      <c r="G425" s="30"/>
      <c r="H425" s="30"/>
      <c r="I425" s="30"/>
      <c r="J425" s="30"/>
      <c r="K425" s="30"/>
      <c r="L425" s="30"/>
      <c r="M425" s="30"/>
      <c r="N425" s="30"/>
      <c r="O425" s="30"/>
      <c r="P425" s="30"/>
      <c r="Q425" s="30"/>
      <c r="R425" s="30"/>
      <c r="S425" s="30"/>
      <c r="T425" s="121"/>
      <c r="U425" s="3"/>
      <c r="V425" s="3"/>
      <c r="W425" s="3"/>
      <c r="X425" s="3"/>
      <c r="Y425" s="3"/>
      <c r="Z425" s="3"/>
    </row>
    <row r="426" spans="1:26" ht="15.75" customHeight="1">
      <c r="A426" s="3"/>
      <c r="B426" s="3"/>
      <c r="C426" s="3"/>
      <c r="D426" s="30"/>
      <c r="E426" s="30"/>
      <c r="F426" s="30"/>
      <c r="G426" s="30"/>
      <c r="H426" s="30"/>
      <c r="I426" s="30"/>
      <c r="J426" s="30"/>
      <c r="K426" s="30"/>
      <c r="L426" s="30"/>
      <c r="M426" s="30"/>
      <c r="N426" s="30"/>
      <c r="O426" s="30"/>
      <c r="P426" s="30"/>
      <c r="Q426" s="30"/>
      <c r="R426" s="30"/>
      <c r="S426" s="30"/>
      <c r="T426" s="121"/>
      <c r="U426" s="3"/>
      <c r="V426" s="3"/>
      <c r="W426" s="3"/>
      <c r="X426" s="3"/>
      <c r="Y426" s="3"/>
      <c r="Z426" s="3"/>
    </row>
    <row r="427" spans="1:26" ht="15.75" customHeight="1">
      <c r="A427" s="3"/>
      <c r="B427" s="3"/>
      <c r="C427" s="3"/>
      <c r="D427" s="30"/>
      <c r="E427" s="30"/>
      <c r="F427" s="30"/>
      <c r="G427" s="30"/>
      <c r="H427" s="30"/>
      <c r="I427" s="30"/>
      <c r="J427" s="30"/>
      <c r="K427" s="30"/>
      <c r="L427" s="30"/>
      <c r="M427" s="30"/>
      <c r="N427" s="30"/>
      <c r="O427" s="30"/>
      <c r="P427" s="30"/>
      <c r="Q427" s="30"/>
      <c r="R427" s="30"/>
      <c r="S427" s="30"/>
      <c r="T427" s="121"/>
      <c r="U427" s="3"/>
      <c r="V427" s="3"/>
      <c r="W427" s="3"/>
      <c r="X427" s="3"/>
      <c r="Y427" s="3"/>
      <c r="Z427" s="3"/>
    </row>
    <row r="428" spans="1:26" ht="15.75" customHeight="1">
      <c r="A428" s="3"/>
      <c r="B428" s="3"/>
      <c r="C428" s="3"/>
      <c r="D428" s="30"/>
      <c r="E428" s="30"/>
      <c r="F428" s="30"/>
      <c r="G428" s="30"/>
      <c r="H428" s="30"/>
      <c r="I428" s="30"/>
      <c r="J428" s="30"/>
      <c r="K428" s="30"/>
      <c r="L428" s="30"/>
      <c r="M428" s="30"/>
      <c r="N428" s="30"/>
      <c r="O428" s="30"/>
      <c r="P428" s="30"/>
      <c r="Q428" s="30"/>
      <c r="R428" s="30"/>
      <c r="S428" s="30"/>
      <c r="T428" s="121"/>
      <c r="U428" s="3"/>
      <c r="V428" s="3"/>
      <c r="W428" s="3"/>
      <c r="X428" s="3"/>
      <c r="Y428" s="3"/>
      <c r="Z428" s="3"/>
    </row>
    <row r="429" spans="1:26" ht="15.75" customHeight="1">
      <c r="A429" s="3"/>
      <c r="B429" s="3"/>
      <c r="C429" s="3"/>
      <c r="D429" s="30"/>
      <c r="E429" s="30"/>
      <c r="F429" s="30"/>
      <c r="G429" s="30"/>
      <c r="H429" s="30"/>
      <c r="I429" s="30"/>
      <c r="J429" s="30"/>
      <c r="K429" s="30"/>
      <c r="L429" s="30"/>
      <c r="M429" s="30"/>
      <c r="N429" s="30"/>
      <c r="O429" s="30"/>
      <c r="P429" s="30"/>
      <c r="Q429" s="30"/>
      <c r="R429" s="30"/>
      <c r="S429" s="30"/>
      <c r="T429" s="121"/>
      <c r="U429" s="3"/>
      <c r="V429" s="3"/>
      <c r="W429" s="3"/>
      <c r="X429" s="3"/>
      <c r="Y429" s="3"/>
      <c r="Z429" s="3"/>
    </row>
    <row r="430" spans="1:26" ht="15.75" customHeight="1">
      <c r="A430" s="3"/>
      <c r="B430" s="3"/>
      <c r="C430" s="3"/>
      <c r="D430" s="30"/>
      <c r="E430" s="30"/>
      <c r="F430" s="30"/>
      <c r="G430" s="30"/>
      <c r="H430" s="30"/>
      <c r="I430" s="30"/>
      <c r="J430" s="30"/>
      <c r="K430" s="30"/>
      <c r="L430" s="30"/>
      <c r="M430" s="30"/>
      <c r="N430" s="30"/>
      <c r="O430" s="30"/>
      <c r="P430" s="30"/>
      <c r="Q430" s="30"/>
      <c r="R430" s="30"/>
      <c r="S430" s="30"/>
      <c r="T430" s="121"/>
      <c r="U430" s="3"/>
      <c r="V430" s="3"/>
      <c r="W430" s="3"/>
      <c r="X430" s="3"/>
      <c r="Y430" s="3"/>
      <c r="Z430" s="3"/>
    </row>
    <row r="431" spans="1:26" ht="15.75" customHeight="1">
      <c r="A431" s="3"/>
      <c r="B431" s="3"/>
      <c r="C431" s="3"/>
      <c r="D431" s="30"/>
      <c r="E431" s="30"/>
      <c r="F431" s="30"/>
      <c r="G431" s="30"/>
      <c r="H431" s="30"/>
      <c r="I431" s="30"/>
      <c r="J431" s="30"/>
      <c r="K431" s="30"/>
      <c r="L431" s="30"/>
      <c r="M431" s="30"/>
      <c r="N431" s="30"/>
      <c r="O431" s="30"/>
      <c r="P431" s="30"/>
      <c r="Q431" s="30"/>
      <c r="R431" s="30"/>
      <c r="S431" s="30"/>
      <c r="T431" s="121"/>
      <c r="U431" s="3"/>
      <c r="V431" s="3"/>
      <c r="W431" s="3"/>
      <c r="X431" s="3"/>
      <c r="Y431" s="3"/>
      <c r="Z431" s="3"/>
    </row>
    <row r="432" spans="1:26" ht="15.75" customHeight="1">
      <c r="A432" s="3"/>
      <c r="B432" s="3"/>
      <c r="C432" s="3"/>
      <c r="D432" s="30"/>
      <c r="E432" s="30"/>
      <c r="F432" s="30"/>
      <c r="G432" s="30"/>
      <c r="H432" s="30"/>
      <c r="I432" s="30"/>
      <c r="J432" s="30"/>
      <c r="K432" s="30"/>
      <c r="L432" s="30"/>
      <c r="M432" s="30"/>
      <c r="N432" s="30"/>
      <c r="O432" s="30"/>
      <c r="P432" s="30"/>
      <c r="Q432" s="30"/>
      <c r="R432" s="30"/>
      <c r="S432" s="30"/>
      <c r="T432" s="121"/>
      <c r="U432" s="3"/>
      <c r="V432" s="3"/>
      <c r="W432" s="3"/>
      <c r="X432" s="3"/>
      <c r="Y432" s="3"/>
      <c r="Z432" s="3"/>
    </row>
    <row r="433" spans="1:26" ht="15.75" customHeight="1">
      <c r="A433" s="3"/>
      <c r="B433" s="3"/>
      <c r="C433" s="3"/>
      <c r="D433" s="30"/>
      <c r="E433" s="30"/>
      <c r="F433" s="30"/>
      <c r="G433" s="30"/>
      <c r="H433" s="30"/>
      <c r="I433" s="30"/>
      <c r="J433" s="30"/>
      <c r="K433" s="30"/>
      <c r="L433" s="30"/>
      <c r="M433" s="30"/>
      <c r="N433" s="30"/>
      <c r="O433" s="30"/>
      <c r="P433" s="30"/>
      <c r="Q433" s="30"/>
      <c r="R433" s="30"/>
      <c r="S433" s="30"/>
      <c r="T433" s="121"/>
      <c r="U433" s="3"/>
      <c r="V433" s="3"/>
      <c r="W433" s="3"/>
      <c r="X433" s="3"/>
      <c r="Y433" s="3"/>
      <c r="Z433" s="3"/>
    </row>
    <row r="434" spans="1:26" ht="15.75" customHeight="1">
      <c r="A434" s="3"/>
      <c r="B434" s="3"/>
      <c r="C434" s="3"/>
      <c r="D434" s="30"/>
      <c r="E434" s="30"/>
      <c r="F434" s="30"/>
      <c r="G434" s="30"/>
      <c r="H434" s="30"/>
      <c r="I434" s="30"/>
      <c r="J434" s="30"/>
      <c r="K434" s="30"/>
      <c r="L434" s="30"/>
      <c r="M434" s="30"/>
      <c r="N434" s="30"/>
      <c r="O434" s="30"/>
      <c r="P434" s="30"/>
      <c r="Q434" s="30"/>
      <c r="R434" s="30"/>
      <c r="S434" s="30"/>
      <c r="T434" s="121"/>
      <c r="U434" s="3"/>
      <c r="V434" s="3"/>
      <c r="W434" s="3"/>
      <c r="X434" s="3"/>
      <c r="Y434" s="3"/>
      <c r="Z434" s="3"/>
    </row>
    <row r="435" spans="1:26" ht="15.75" customHeight="1">
      <c r="A435" s="3"/>
      <c r="B435" s="3"/>
      <c r="C435" s="3"/>
      <c r="D435" s="30"/>
      <c r="E435" s="30"/>
      <c r="F435" s="30"/>
      <c r="G435" s="30"/>
      <c r="H435" s="30"/>
      <c r="I435" s="30"/>
      <c r="J435" s="30"/>
      <c r="K435" s="30"/>
      <c r="L435" s="30"/>
      <c r="M435" s="30"/>
      <c r="N435" s="30"/>
      <c r="O435" s="30"/>
      <c r="P435" s="30"/>
      <c r="Q435" s="30"/>
      <c r="R435" s="30"/>
      <c r="S435" s="30"/>
      <c r="T435" s="121"/>
      <c r="U435" s="3"/>
      <c r="V435" s="3"/>
      <c r="W435" s="3"/>
      <c r="X435" s="3"/>
      <c r="Y435" s="3"/>
      <c r="Z435" s="3"/>
    </row>
    <row r="436" spans="1:26" ht="15.75" customHeight="1">
      <c r="A436" s="3"/>
      <c r="B436" s="3"/>
      <c r="C436" s="3"/>
      <c r="D436" s="30"/>
      <c r="E436" s="30"/>
      <c r="F436" s="30"/>
      <c r="G436" s="30"/>
      <c r="H436" s="30"/>
      <c r="I436" s="30"/>
      <c r="J436" s="30"/>
      <c r="K436" s="30"/>
      <c r="L436" s="30"/>
      <c r="M436" s="30"/>
      <c r="N436" s="30"/>
      <c r="O436" s="30"/>
      <c r="P436" s="30"/>
      <c r="Q436" s="30"/>
      <c r="R436" s="30"/>
      <c r="S436" s="30"/>
      <c r="T436" s="121"/>
      <c r="U436" s="3"/>
      <c r="V436" s="3"/>
      <c r="W436" s="3"/>
      <c r="X436" s="3"/>
      <c r="Y436" s="3"/>
      <c r="Z436" s="3"/>
    </row>
    <row r="437" spans="1:26" ht="15.75" customHeight="1">
      <c r="A437" s="3"/>
      <c r="B437" s="3"/>
      <c r="C437" s="3"/>
      <c r="D437" s="30"/>
      <c r="E437" s="30"/>
      <c r="F437" s="30"/>
      <c r="G437" s="30"/>
      <c r="H437" s="30"/>
      <c r="I437" s="30"/>
      <c r="J437" s="30"/>
      <c r="K437" s="30"/>
      <c r="L437" s="30"/>
      <c r="M437" s="30"/>
      <c r="N437" s="30"/>
      <c r="O437" s="30"/>
      <c r="P437" s="30"/>
      <c r="Q437" s="30"/>
      <c r="R437" s="30"/>
      <c r="S437" s="30"/>
      <c r="T437" s="121"/>
      <c r="U437" s="3"/>
      <c r="V437" s="3"/>
      <c r="W437" s="3"/>
      <c r="X437" s="3"/>
      <c r="Y437" s="3"/>
      <c r="Z437" s="3"/>
    </row>
    <row r="438" spans="1:26" ht="15.75" customHeight="1">
      <c r="A438" s="3"/>
      <c r="B438" s="3"/>
      <c r="C438" s="3"/>
      <c r="D438" s="30"/>
      <c r="E438" s="30"/>
      <c r="F438" s="30"/>
      <c r="G438" s="30"/>
      <c r="H438" s="30"/>
      <c r="I438" s="30"/>
      <c r="J438" s="30"/>
      <c r="K438" s="30"/>
      <c r="L438" s="30"/>
      <c r="M438" s="30"/>
      <c r="N438" s="30"/>
      <c r="O438" s="30"/>
      <c r="P438" s="30"/>
      <c r="Q438" s="30"/>
      <c r="R438" s="30"/>
      <c r="S438" s="30"/>
      <c r="T438" s="121"/>
      <c r="U438" s="3"/>
      <c r="V438" s="3"/>
      <c r="W438" s="3"/>
      <c r="X438" s="3"/>
      <c r="Y438" s="3"/>
      <c r="Z438" s="3"/>
    </row>
    <row r="439" spans="1:26" ht="15.75" customHeight="1">
      <c r="A439" s="3"/>
      <c r="B439" s="3"/>
      <c r="C439" s="3"/>
      <c r="D439" s="30"/>
      <c r="E439" s="30"/>
      <c r="F439" s="30"/>
      <c r="G439" s="30"/>
      <c r="H439" s="30"/>
      <c r="I439" s="30"/>
      <c r="J439" s="30"/>
      <c r="K439" s="30"/>
      <c r="L439" s="30"/>
      <c r="M439" s="30"/>
      <c r="N439" s="30"/>
      <c r="O439" s="30"/>
      <c r="P439" s="30"/>
      <c r="Q439" s="30"/>
      <c r="R439" s="30"/>
      <c r="S439" s="30"/>
      <c r="T439" s="121"/>
      <c r="U439" s="3"/>
      <c r="V439" s="3"/>
      <c r="W439" s="3"/>
      <c r="X439" s="3"/>
      <c r="Y439" s="3"/>
      <c r="Z439" s="3"/>
    </row>
    <row r="440" spans="1:26" ht="15.75" customHeight="1">
      <c r="A440" s="3"/>
      <c r="B440" s="3"/>
      <c r="C440" s="3"/>
      <c r="D440" s="30"/>
      <c r="E440" s="30"/>
      <c r="F440" s="30"/>
      <c r="G440" s="30"/>
      <c r="H440" s="30"/>
      <c r="I440" s="30"/>
      <c r="J440" s="30"/>
      <c r="K440" s="30"/>
      <c r="L440" s="30"/>
      <c r="M440" s="30"/>
      <c r="N440" s="30"/>
      <c r="O440" s="30"/>
      <c r="P440" s="30"/>
      <c r="Q440" s="30"/>
      <c r="R440" s="30"/>
      <c r="S440" s="30"/>
      <c r="T440" s="121"/>
      <c r="U440" s="3"/>
      <c r="V440" s="3"/>
      <c r="W440" s="3"/>
      <c r="X440" s="3"/>
      <c r="Y440" s="3"/>
      <c r="Z440" s="3"/>
    </row>
    <row r="441" spans="1:26" ht="15.75" customHeight="1">
      <c r="A441" s="3"/>
      <c r="B441" s="3"/>
      <c r="C441" s="3"/>
      <c r="D441" s="30"/>
      <c r="E441" s="30"/>
      <c r="F441" s="30"/>
      <c r="G441" s="30"/>
      <c r="H441" s="30"/>
      <c r="I441" s="30"/>
      <c r="J441" s="30"/>
      <c r="K441" s="30"/>
      <c r="L441" s="30"/>
      <c r="M441" s="30"/>
      <c r="N441" s="30"/>
      <c r="O441" s="30"/>
      <c r="P441" s="30"/>
      <c r="Q441" s="30"/>
      <c r="R441" s="30"/>
      <c r="S441" s="30"/>
      <c r="T441" s="121"/>
      <c r="U441" s="3"/>
      <c r="V441" s="3"/>
      <c r="W441" s="3"/>
      <c r="X441" s="3"/>
      <c r="Y441" s="3"/>
      <c r="Z441" s="3"/>
    </row>
    <row r="442" spans="1:26" ht="15.75" customHeight="1">
      <c r="A442" s="3"/>
      <c r="B442" s="3"/>
      <c r="C442" s="3"/>
      <c r="D442" s="30"/>
      <c r="E442" s="30"/>
      <c r="F442" s="30"/>
      <c r="G442" s="30"/>
      <c r="H442" s="30"/>
      <c r="I442" s="30"/>
      <c r="J442" s="30"/>
      <c r="K442" s="30"/>
      <c r="L442" s="30"/>
      <c r="M442" s="30"/>
      <c r="N442" s="30"/>
      <c r="O442" s="30"/>
      <c r="P442" s="30"/>
      <c r="Q442" s="30"/>
      <c r="R442" s="30"/>
      <c r="S442" s="30"/>
      <c r="T442" s="121"/>
      <c r="U442" s="3"/>
      <c r="V442" s="3"/>
      <c r="W442" s="3"/>
      <c r="X442" s="3"/>
      <c r="Y442" s="3"/>
      <c r="Z442" s="3"/>
    </row>
    <row r="443" spans="1:26" ht="15.75" customHeight="1">
      <c r="A443" s="3"/>
      <c r="B443" s="3"/>
      <c r="C443" s="3"/>
      <c r="D443" s="30"/>
      <c r="E443" s="30"/>
      <c r="F443" s="30"/>
      <c r="G443" s="30"/>
      <c r="H443" s="30"/>
      <c r="I443" s="30"/>
      <c r="J443" s="30"/>
      <c r="K443" s="30"/>
      <c r="L443" s="30"/>
      <c r="M443" s="30"/>
      <c r="N443" s="30"/>
      <c r="O443" s="30"/>
      <c r="P443" s="30"/>
      <c r="Q443" s="30"/>
      <c r="R443" s="30"/>
      <c r="S443" s="30"/>
      <c r="T443" s="121"/>
      <c r="U443" s="3"/>
      <c r="V443" s="3"/>
      <c r="W443" s="3"/>
      <c r="X443" s="3"/>
      <c r="Y443" s="3"/>
      <c r="Z443" s="3"/>
    </row>
    <row r="444" spans="1:26" ht="15.75" customHeight="1">
      <c r="A444" s="3"/>
      <c r="B444" s="3"/>
      <c r="C444" s="3"/>
      <c r="D444" s="30"/>
      <c r="E444" s="30"/>
      <c r="F444" s="30"/>
      <c r="G444" s="30"/>
      <c r="H444" s="30"/>
      <c r="I444" s="30"/>
      <c r="J444" s="30"/>
      <c r="K444" s="30"/>
      <c r="L444" s="30"/>
      <c r="M444" s="30"/>
      <c r="N444" s="30"/>
      <c r="O444" s="30"/>
      <c r="P444" s="30"/>
      <c r="Q444" s="30"/>
      <c r="R444" s="30"/>
      <c r="S444" s="30"/>
      <c r="T444" s="121"/>
      <c r="U444" s="3"/>
      <c r="V444" s="3"/>
      <c r="W444" s="3"/>
      <c r="X444" s="3"/>
      <c r="Y444" s="3"/>
      <c r="Z444" s="3"/>
    </row>
    <row r="445" spans="1:26" ht="15.75" customHeight="1">
      <c r="A445" s="3"/>
      <c r="B445" s="3"/>
      <c r="C445" s="3"/>
      <c r="D445" s="30"/>
      <c r="E445" s="30"/>
      <c r="F445" s="30"/>
      <c r="G445" s="30"/>
      <c r="H445" s="30"/>
      <c r="I445" s="30"/>
      <c r="J445" s="30"/>
      <c r="K445" s="30"/>
      <c r="L445" s="30"/>
      <c r="M445" s="30"/>
      <c r="N445" s="30"/>
      <c r="O445" s="30"/>
      <c r="P445" s="30"/>
      <c r="Q445" s="30"/>
      <c r="R445" s="30"/>
      <c r="S445" s="30"/>
      <c r="T445" s="121"/>
      <c r="U445" s="3"/>
      <c r="V445" s="3"/>
      <c r="W445" s="3"/>
      <c r="X445" s="3"/>
      <c r="Y445" s="3"/>
      <c r="Z445" s="3"/>
    </row>
    <row r="446" spans="1:26" ht="15.75" customHeight="1">
      <c r="A446" s="3"/>
      <c r="B446" s="3"/>
      <c r="C446" s="3"/>
      <c r="D446" s="30"/>
      <c r="E446" s="30"/>
      <c r="F446" s="30"/>
      <c r="G446" s="30"/>
      <c r="H446" s="30"/>
      <c r="I446" s="30"/>
      <c r="J446" s="30"/>
      <c r="K446" s="30"/>
      <c r="L446" s="30"/>
      <c r="M446" s="30"/>
      <c r="N446" s="30"/>
      <c r="O446" s="30"/>
      <c r="P446" s="30"/>
      <c r="Q446" s="30"/>
      <c r="R446" s="30"/>
      <c r="S446" s="30"/>
      <c r="T446" s="121"/>
      <c r="U446" s="3"/>
      <c r="V446" s="3"/>
      <c r="W446" s="3"/>
      <c r="X446" s="3"/>
      <c r="Y446" s="3"/>
      <c r="Z446" s="3"/>
    </row>
    <row r="447" spans="1:26" ht="15.75" customHeight="1">
      <c r="A447" s="3"/>
      <c r="B447" s="3"/>
      <c r="C447" s="3"/>
      <c r="D447" s="30"/>
      <c r="E447" s="30"/>
      <c r="F447" s="30"/>
      <c r="G447" s="30"/>
      <c r="H447" s="30"/>
      <c r="I447" s="30"/>
      <c r="J447" s="30"/>
      <c r="K447" s="30"/>
      <c r="L447" s="30"/>
      <c r="M447" s="30"/>
      <c r="N447" s="30"/>
      <c r="O447" s="30"/>
      <c r="P447" s="30"/>
      <c r="Q447" s="30"/>
      <c r="R447" s="30"/>
      <c r="S447" s="30"/>
      <c r="T447" s="121"/>
      <c r="U447" s="3"/>
      <c r="V447" s="3"/>
      <c r="W447" s="3"/>
      <c r="X447" s="3"/>
      <c r="Y447" s="3"/>
      <c r="Z447" s="3"/>
    </row>
    <row r="448" spans="1:26" ht="15.75" customHeight="1">
      <c r="A448" s="3"/>
      <c r="B448" s="3"/>
      <c r="C448" s="3"/>
      <c r="D448" s="30"/>
      <c r="E448" s="30"/>
      <c r="F448" s="30"/>
      <c r="G448" s="30"/>
      <c r="H448" s="30"/>
      <c r="I448" s="30"/>
      <c r="J448" s="30"/>
      <c r="K448" s="30"/>
      <c r="L448" s="30"/>
      <c r="M448" s="30"/>
      <c r="N448" s="30"/>
      <c r="O448" s="30"/>
      <c r="P448" s="30"/>
      <c r="Q448" s="30"/>
      <c r="R448" s="30"/>
      <c r="S448" s="30"/>
      <c r="T448" s="121"/>
      <c r="U448" s="3"/>
      <c r="V448" s="3"/>
      <c r="W448" s="3"/>
      <c r="X448" s="3"/>
      <c r="Y448" s="3"/>
      <c r="Z448" s="3"/>
    </row>
    <row r="449" spans="1:26" ht="15.75" customHeight="1">
      <c r="A449" s="3"/>
      <c r="B449" s="3"/>
      <c r="C449" s="3"/>
      <c r="D449" s="30"/>
      <c r="E449" s="30"/>
      <c r="F449" s="30"/>
      <c r="G449" s="30"/>
      <c r="H449" s="30"/>
      <c r="I449" s="30"/>
      <c r="J449" s="30"/>
      <c r="K449" s="30"/>
      <c r="L449" s="30"/>
      <c r="M449" s="30"/>
      <c r="N449" s="30"/>
      <c r="O449" s="30"/>
      <c r="P449" s="30"/>
      <c r="Q449" s="30"/>
      <c r="R449" s="30"/>
      <c r="S449" s="30"/>
      <c r="T449" s="121"/>
      <c r="U449" s="3"/>
      <c r="V449" s="3"/>
      <c r="W449" s="3"/>
      <c r="X449" s="3"/>
      <c r="Y449" s="3"/>
      <c r="Z449" s="3"/>
    </row>
    <row r="450" spans="1:26" ht="15.75" customHeight="1">
      <c r="A450" s="3"/>
      <c r="B450" s="3"/>
      <c r="C450" s="3"/>
      <c r="D450" s="30"/>
      <c r="E450" s="30"/>
      <c r="F450" s="30"/>
      <c r="G450" s="30"/>
      <c r="H450" s="30"/>
      <c r="I450" s="30"/>
      <c r="J450" s="30"/>
      <c r="K450" s="30"/>
      <c r="L450" s="30"/>
      <c r="M450" s="30"/>
      <c r="N450" s="30"/>
      <c r="O450" s="30"/>
      <c r="P450" s="30"/>
      <c r="Q450" s="30"/>
      <c r="R450" s="30"/>
      <c r="S450" s="30"/>
      <c r="T450" s="121"/>
      <c r="U450" s="3"/>
      <c r="V450" s="3"/>
      <c r="W450" s="3"/>
      <c r="X450" s="3"/>
      <c r="Y450" s="3"/>
      <c r="Z450" s="3"/>
    </row>
    <row r="451" spans="1:26" ht="15.75" customHeight="1">
      <c r="A451" s="3"/>
      <c r="B451" s="3"/>
      <c r="C451" s="3"/>
      <c r="D451" s="30"/>
      <c r="E451" s="30"/>
      <c r="F451" s="30"/>
      <c r="G451" s="30"/>
      <c r="H451" s="30"/>
      <c r="I451" s="30"/>
      <c r="J451" s="30"/>
      <c r="K451" s="30"/>
      <c r="L451" s="30"/>
      <c r="M451" s="30"/>
      <c r="N451" s="30"/>
      <c r="O451" s="30"/>
      <c r="P451" s="30"/>
      <c r="Q451" s="30"/>
      <c r="R451" s="30"/>
      <c r="S451" s="30"/>
      <c r="T451" s="121"/>
      <c r="U451" s="3"/>
      <c r="V451" s="3"/>
      <c r="W451" s="3"/>
      <c r="X451" s="3"/>
      <c r="Y451" s="3"/>
      <c r="Z451" s="3"/>
    </row>
    <row r="452" spans="1:26" ht="15.75" customHeight="1">
      <c r="A452" s="3"/>
      <c r="B452" s="3"/>
      <c r="C452" s="3"/>
      <c r="D452" s="30"/>
      <c r="E452" s="30"/>
      <c r="F452" s="30"/>
      <c r="G452" s="30"/>
      <c r="H452" s="30"/>
      <c r="I452" s="30"/>
      <c r="J452" s="30"/>
      <c r="K452" s="30"/>
      <c r="L452" s="30"/>
      <c r="M452" s="30"/>
      <c r="N452" s="30"/>
      <c r="O452" s="30"/>
      <c r="P452" s="30"/>
      <c r="Q452" s="30"/>
      <c r="R452" s="30"/>
      <c r="S452" s="30"/>
      <c r="T452" s="121"/>
      <c r="U452" s="3"/>
      <c r="V452" s="3"/>
      <c r="W452" s="3"/>
      <c r="X452" s="3"/>
      <c r="Y452" s="3"/>
      <c r="Z452" s="3"/>
    </row>
    <row r="453" spans="1:26" ht="15.75" customHeight="1">
      <c r="A453" s="3"/>
      <c r="B453" s="3"/>
      <c r="C453" s="3"/>
      <c r="D453" s="30"/>
      <c r="E453" s="30"/>
      <c r="F453" s="30"/>
      <c r="G453" s="30"/>
      <c r="H453" s="30"/>
      <c r="I453" s="30"/>
      <c r="J453" s="30"/>
      <c r="K453" s="30"/>
      <c r="L453" s="30"/>
      <c r="M453" s="30"/>
      <c r="N453" s="30"/>
      <c r="O453" s="30"/>
      <c r="P453" s="30"/>
      <c r="Q453" s="30"/>
      <c r="R453" s="30"/>
      <c r="S453" s="30"/>
      <c r="T453" s="121"/>
      <c r="U453" s="3"/>
      <c r="V453" s="3"/>
      <c r="W453" s="3"/>
      <c r="X453" s="3"/>
      <c r="Y453" s="3"/>
      <c r="Z453" s="3"/>
    </row>
    <row r="454" spans="1:26" ht="15.75" customHeight="1">
      <c r="A454" s="3"/>
      <c r="B454" s="3"/>
      <c r="C454" s="3"/>
      <c r="D454" s="30"/>
      <c r="E454" s="30"/>
      <c r="F454" s="30"/>
      <c r="G454" s="30"/>
      <c r="H454" s="30"/>
      <c r="I454" s="30"/>
      <c r="J454" s="30"/>
      <c r="K454" s="30"/>
      <c r="L454" s="30"/>
      <c r="M454" s="30"/>
      <c r="N454" s="30"/>
      <c r="O454" s="30"/>
      <c r="P454" s="30"/>
      <c r="Q454" s="30"/>
      <c r="R454" s="30"/>
      <c r="S454" s="30"/>
      <c r="T454" s="121"/>
      <c r="U454" s="3"/>
      <c r="V454" s="3"/>
      <c r="W454" s="3"/>
      <c r="X454" s="3"/>
      <c r="Y454" s="3"/>
      <c r="Z454" s="3"/>
    </row>
    <row r="455" spans="1:26" ht="15.75" customHeight="1">
      <c r="A455" s="3"/>
      <c r="B455" s="3"/>
      <c r="C455" s="3"/>
      <c r="D455" s="30"/>
      <c r="E455" s="30"/>
      <c r="F455" s="30"/>
      <c r="G455" s="30"/>
      <c r="H455" s="30"/>
      <c r="I455" s="30"/>
      <c r="J455" s="30"/>
      <c r="K455" s="30"/>
      <c r="L455" s="30"/>
      <c r="M455" s="30"/>
      <c r="N455" s="30"/>
      <c r="O455" s="30"/>
      <c r="P455" s="30"/>
      <c r="Q455" s="30"/>
      <c r="R455" s="30"/>
      <c r="S455" s="30"/>
      <c r="T455" s="121"/>
      <c r="U455" s="3"/>
      <c r="V455" s="3"/>
      <c r="W455" s="3"/>
      <c r="X455" s="3"/>
      <c r="Y455" s="3"/>
      <c r="Z455" s="3"/>
    </row>
    <row r="456" spans="1:26" ht="15.75" customHeight="1">
      <c r="A456" s="3"/>
      <c r="B456" s="3"/>
      <c r="C456" s="3"/>
      <c r="D456" s="30"/>
      <c r="E456" s="30"/>
      <c r="F456" s="30"/>
      <c r="G456" s="30"/>
      <c r="H456" s="30"/>
      <c r="I456" s="30"/>
      <c r="J456" s="30"/>
      <c r="K456" s="30"/>
      <c r="L456" s="30"/>
      <c r="M456" s="30"/>
      <c r="N456" s="30"/>
      <c r="O456" s="30"/>
      <c r="P456" s="30"/>
      <c r="Q456" s="30"/>
      <c r="R456" s="30"/>
      <c r="S456" s="30"/>
      <c r="T456" s="121"/>
      <c r="U456" s="3"/>
      <c r="V456" s="3"/>
      <c r="W456" s="3"/>
      <c r="X456" s="3"/>
      <c r="Y456" s="3"/>
      <c r="Z456" s="3"/>
    </row>
    <row r="457" spans="1:26" ht="15.75" customHeight="1">
      <c r="A457" s="3"/>
      <c r="B457" s="3"/>
      <c r="C457" s="3"/>
      <c r="D457" s="30"/>
      <c r="E457" s="30"/>
      <c r="F457" s="30"/>
      <c r="G457" s="30"/>
      <c r="H457" s="30"/>
      <c r="I457" s="30"/>
      <c r="J457" s="30"/>
      <c r="K457" s="30"/>
      <c r="L457" s="30"/>
      <c r="M457" s="30"/>
      <c r="N457" s="30"/>
      <c r="O457" s="30"/>
      <c r="P457" s="30"/>
      <c r="Q457" s="30"/>
      <c r="R457" s="30"/>
      <c r="S457" s="30"/>
      <c r="T457" s="121"/>
      <c r="U457" s="3"/>
      <c r="V457" s="3"/>
      <c r="W457" s="3"/>
      <c r="X457" s="3"/>
      <c r="Y457" s="3"/>
      <c r="Z457" s="3"/>
    </row>
    <row r="458" spans="1:26" ht="15.75" customHeight="1">
      <c r="A458" s="3"/>
      <c r="B458" s="3"/>
      <c r="C458" s="3"/>
      <c r="D458" s="30"/>
      <c r="E458" s="30"/>
      <c r="F458" s="30"/>
      <c r="G458" s="30"/>
      <c r="H458" s="30"/>
      <c r="I458" s="30"/>
      <c r="J458" s="30"/>
      <c r="K458" s="30"/>
      <c r="L458" s="30"/>
      <c r="M458" s="30"/>
      <c r="N458" s="30"/>
      <c r="O458" s="30"/>
      <c r="P458" s="30"/>
      <c r="Q458" s="30"/>
      <c r="R458" s="30"/>
      <c r="S458" s="30"/>
      <c r="T458" s="121"/>
      <c r="U458" s="3"/>
      <c r="V458" s="3"/>
      <c r="W458" s="3"/>
      <c r="X458" s="3"/>
      <c r="Y458" s="3"/>
      <c r="Z458" s="3"/>
    </row>
    <row r="459" spans="1:26" ht="15.75" customHeight="1">
      <c r="A459" s="3"/>
      <c r="B459" s="3"/>
      <c r="C459" s="3"/>
      <c r="D459" s="30"/>
      <c r="E459" s="30"/>
      <c r="F459" s="30"/>
      <c r="G459" s="30"/>
      <c r="H459" s="30"/>
      <c r="I459" s="30"/>
      <c r="J459" s="30"/>
      <c r="K459" s="30"/>
      <c r="L459" s="30"/>
      <c r="M459" s="30"/>
      <c r="N459" s="30"/>
      <c r="O459" s="30"/>
      <c r="P459" s="30"/>
      <c r="Q459" s="30"/>
      <c r="R459" s="30"/>
      <c r="S459" s="30"/>
      <c r="T459" s="121"/>
      <c r="U459" s="3"/>
      <c r="V459" s="3"/>
      <c r="W459" s="3"/>
      <c r="X459" s="3"/>
      <c r="Y459" s="3"/>
      <c r="Z459" s="3"/>
    </row>
    <row r="460" spans="1:26" ht="15.75" customHeight="1">
      <c r="A460" s="3"/>
      <c r="B460" s="3"/>
      <c r="C460" s="3"/>
      <c r="D460" s="30"/>
      <c r="E460" s="30"/>
      <c r="F460" s="30"/>
      <c r="G460" s="30"/>
      <c r="H460" s="30"/>
      <c r="I460" s="30"/>
      <c r="J460" s="30"/>
      <c r="K460" s="30"/>
      <c r="L460" s="30"/>
      <c r="M460" s="30"/>
      <c r="N460" s="30"/>
      <c r="O460" s="30"/>
      <c r="P460" s="30"/>
      <c r="Q460" s="30"/>
      <c r="R460" s="30"/>
      <c r="S460" s="30"/>
      <c r="T460" s="121"/>
      <c r="U460" s="3"/>
      <c r="V460" s="3"/>
      <c r="W460" s="3"/>
      <c r="X460" s="3"/>
      <c r="Y460" s="3"/>
      <c r="Z460" s="3"/>
    </row>
    <row r="461" spans="1:26" ht="15.75" customHeight="1">
      <c r="A461" s="3"/>
      <c r="B461" s="3"/>
      <c r="C461" s="3"/>
      <c r="D461" s="30"/>
      <c r="E461" s="30"/>
      <c r="F461" s="30"/>
      <c r="G461" s="30"/>
      <c r="H461" s="30"/>
      <c r="I461" s="30"/>
      <c r="J461" s="30"/>
      <c r="K461" s="30"/>
      <c r="L461" s="30"/>
      <c r="M461" s="30"/>
      <c r="N461" s="30"/>
      <c r="O461" s="30"/>
      <c r="P461" s="30"/>
      <c r="Q461" s="30"/>
      <c r="R461" s="30"/>
      <c r="S461" s="30"/>
      <c r="T461" s="121"/>
      <c r="U461" s="3"/>
      <c r="V461" s="3"/>
      <c r="W461" s="3"/>
      <c r="X461" s="3"/>
      <c r="Y461" s="3"/>
      <c r="Z461" s="3"/>
    </row>
    <row r="462" spans="1:26" ht="15.75" customHeight="1">
      <c r="A462" s="3"/>
      <c r="B462" s="3"/>
      <c r="C462" s="3"/>
      <c r="D462" s="30"/>
      <c r="E462" s="30"/>
      <c r="F462" s="30"/>
      <c r="G462" s="30"/>
      <c r="H462" s="30"/>
      <c r="I462" s="30"/>
      <c r="J462" s="30"/>
      <c r="K462" s="30"/>
      <c r="L462" s="30"/>
      <c r="M462" s="30"/>
      <c r="N462" s="30"/>
      <c r="O462" s="30"/>
      <c r="P462" s="30"/>
      <c r="Q462" s="30"/>
      <c r="R462" s="30"/>
      <c r="S462" s="30"/>
      <c r="T462" s="121"/>
      <c r="U462" s="3"/>
      <c r="V462" s="3"/>
      <c r="W462" s="3"/>
      <c r="X462" s="3"/>
      <c r="Y462" s="3"/>
      <c r="Z462" s="3"/>
    </row>
    <row r="463" spans="1:26" ht="15.75" customHeight="1">
      <c r="A463" s="3"/>
      <c r="B463" s="3"/>
      <c r="C463" s="3"/>
      <c r="D463" s="30"/>
      <c r="E463" s="30"/>
      <c r="F463" s="30"/>
      <c r="G463" s="30"/>
      <c r="H463" s="30"/>
      <c r="I463" s="30"/>
      <c r="J463" s="30"/>
      <c r="K463" s="30"/>
      <c r="L463" s="30"/>
      <c r="M463" s="30"/>
      <c r="N463" s="30"/>
      <c r="O463" s="30"/>
      <c r="P463" s="30"/>
      <c r="Q463" s="30"/>
      <c r="R463" s="30"/>
      <c r="S463" s="30"/>
      <c r="T463" s="121"/>
      <c r="U463" s="3"/>
      <c r="V463" s="3"/>
      <c r="W463" s="3"/>
      <c r="X463" s="3"/>
      <c r="Y463" s="3"/>
      <c r="Z463" s="3"/>
    </row>
    <row r="464" spans="1:26" ht="15.75" customHeight="1">
      <c r="A464" s="3"/>
      <c r="B464" s="3"/>
      <c r="C464" s="3"/>
      <c r="D464" s="30"/>
      <c r="E464" s="30"/>
      <c r="F464" s="30"/>
      <c r="G464" s="30"/>
      <c r="H464" s="30"/>
      <c r="I464" s="30"/>
      <c r="J464" s="30"/>
      <c r="K464" s="30"/>
      <c r="L464" s="30"/>
      <c r="M464" s="30"/>
      <c r="N464" s="30"/>
      <c r="O464" s="30"/>
      <c r="P464" s="30"/>
      <c r="Q464" s="30"/>
      <c r="R464" s="30"/>
      <c r="S464" s="30"/>
      <c r="T464" s="121"/>
      <c r="U464" s="3"/>
      <c r="V464" s="3"/>
      <c r="W464" s="3"/>
      <c r="X464" s="3"/>
      <c r="Y464" s="3"/>
      <c r="Z464" s="3"/>
    </row>
    <row r="465" spans="1:26" ht="15.75" customHeight="1">
      <c r="A465" s="3"/>
      <c r="B465" s="3"/>
      <c r="C465" s="3"/>
      <c r="D465" s="30"/>
      <c r="E465" s="30"/>
      <c r="F465" s="30"/>
      <c r="G465" s="30"/>
      <c r="H465" s="30"/>
      <c r="I465" s="30"/>
      <c r="J465" s="30"/>
      <c r="K465" s="30"/>
      <c r="L465" s="30"/>
      <c r="M465" s="30"/>
      <c r="N465" s="30"/>
      <c r="O465" s="30"/>
      <c r="P465" s="30"/>
      <c r="Q465" s="30"/>
      <c r="R465" s="30"/>
      <c r="S465" s="30"/>
      <c r="T465" s="121"/>
      <c r="U465" s="3"/>
      <c r="V465" s="3"/>
      <c r="W465" s="3"/>
      <c r="X465" s="3"/>
      <c r="Y465" s="3"/>
      <c r="Z465" s="3"/>
    </row>
    <row r="466" spans="1:26" ht="15.75" customHeight="1">
      <c r="A466" s="3"/>
      <c r="B466" s="3"/>
      <c r="C466" s="3"/>
      <c r="D466" s="30"/>
      <c r="E466" s="30"/>
      <c r="F466" s="30"/>
      <c r="G466" s="30"/>
      <c r="H466" s="30"/>
      <c r="I466" s="30"/>
      <c r="J466" s="30"/>
      <c r="K466" s="30"/>
      <c r="L466" s="30"/>
      <c r="M466" s="30"/>
      <c r="N466" s="30"/>
      <c r="O466" s="30"/>
      <c r="P466" s="30"/>
      <c r="Q466" s="30"/>
      <c r="R466" s="30"/>
      <c r="S466" s="30"/>
      <c r="T466" s="121"/>
      <c r="U466" s="3"/>
      <c r="V466" s="3"/>
      <c r="W466" s="3"/>
      <c r="X466" s="3"/>
      <c r="Y466" s="3"/>
      <c r="Z466" s="3"/>
    </row>
    <row r="467" spans="1:26" ht="15.75" customHeight="1">
      <c r="A467" s="3"/>
      <c r="B467" s="3"/>
      <c r="C467" s="3"/>
      <c r="D467" s="30"/>
      <c r="E467" s="30"/>
      <c r="F467" s="30"/>
      <c r="G467" s="30"/>
      <c r="H467" s="30"/>
      <c r="I467" s="30"/>
      <c r="J467" s="30"/>
      <c r="K467" s="30"/>
      <c r="L467" s="30"/>
      <c r="M467" s="30"/>
      <c r="N467" s="30"/>
      <c r="O467" s="30"/>
      <c r="P467" s="30"/>
      <c r="Q467" s="30"/>
      <c r="R467" s="30"/>
      <c r="S467" s="30"/>
      <c r="T467" s="121"/>
      <c r="U467" s="3"/>
      <c r="V467" s="3"/>
      <c r="W467" s="3"/>
      <c r="X467" s="3"/>
      <c r="Y467" s="3"/>
      <c r="Z467" s="3"/>
    </row>
    <row r="468" spans="1:26" ht="15.75" customHeight="1">
      <c r="A468" s="3"/>
      <c r="B468" s="3"/>
      <c r="C468" s="3"/>
      <c r="D468" s="30"/>
      <c r="E468" s="30"/>
      <c r="F468" s="30"/>
      <c r="G468" s="30"/>
      <c r="H468" s="30"/>
      <c r="I468" s="30"/>
      <c r="J468" s="30"/>
      <c r="K468" s="30"/>
      <c r="L468" s="30"/>
      <c r="M468" s="30"/>
      <c r="N468" s="30"/>
      <c r="O468" s="30"/>
      <c r="P468" s="30"/>
      <c r="Q468" s="30"/>
      <c r="R468" s="30"/>
      <c r="S468" s="30"/>
      <c r="T468" s="121"/>
      <c r="U468" s="3"/>
      <c r="V468" s="3"/>
      <c r="W468" s="3"/>
      <c r="X468" s="3"/>
      <c r="Y468" s="3"/>
      <c r="Z468" s="3"/>
    </row>
    <row r="469" spans="1:26" ht="15.75" customHeight="1">
      <c r="A469" s="3"/>
      <c r="B469" s="3"/>
      <c r="C469" s="3"/>
      <c r="D469" s="30"/>
      <c r="E469" s="30"/>
      <c r="F469" s="30"/>
      <c r="G469" s="30"/>
      <c r="H469" s="30"/>
      <c r="I469" s="30"/>
      <c r="J469" s="30"/>
      <c r="K469" s="30"/>
      <c r="L469" s="30"/>
      <c r="M469" s="30"/>
      <c r="N469" s="30"/>
      <c r="O469" s="30"/>
      <c r="P469" s="30"/>
      <c r="Q469" s="30"/>
      <c r="R469" s="30"/>
      <c r="S469" s="30"/>
      <c r="T469" s="121"/>
      <c r="U469" s="3"/>
      <c r="V469" s="3"/>
      <c r="W469" s="3"/>
      <c r="X469" s="3"/>
      <c r="Y469" s="3"/>
      <c r="Z469" s="3"/>
    </row>
    <row r="470" spans="1:26" ht="15.75" customHeight="1">
      <c r="A470" s="3"/>
      <c r="B470" s="3"/>
      <c r="C470" s="3"/>
      <c r="D470" s="30"/>
      <c r="E470" s="30"/>
      <c r="F470" s="30"/>
      <c r="G470" s="30"/>
      <c r="H470" s="30"/>
      <c r="I470" s="30"/>
      <c r="J470" s="30"/>
      <c r="K470" s="30"/>
      <c r="L470" s="30"/>
      <c r="M470" s="30"/>
      <c r="N470" s="30"/>
      <c r="O470" s="30"/>
      <c r="P470" s="30"/>
      <c r="Q470" s="30"/>
      <c r="R470" s="30"/>
      <c r="S470" s="30"/>
      <c r="T470" s="121"/>
      <c r="U470" s="3"/>
      <c r="V470" s="3"/>
      <c r="W470" s="3"/>
      <c r="X470" s="3"/>
      <c r="Y470" s="3"/>
      <c r="Z470" s="3"/>
    </row>
    <row r="471" spans="1:26" ht="15.75" customHeight="1">
      <c r="A471" s="3"/>
      <c r="B471" s="3"/>
      <c r="C471" s="3"/>
      <c r="D471" s="30"/>
      <c r="E471" s="30"/>
      <c r="F471" s="30"/>
      <c r="G471" s="30"/>
      <c r="H471" s="30"/>
      <c r="I471" s="30"/>
      <c r="J471" s="30"/>
      <c r="K471" s="30"/>
      <c r="L471" s="30"/>
      <c r="M471" s="30"/>
      <c r="N471" s="30"/>
      <c r="O471" s="30"/>
      <c r="P471" s="30"/>
      <c r="Q471" s="30"/>
      <c r="R471" s="30"/>
      <c r="S471" s="30"/>
      <c r="T471" s="121"/>
      <c r="U471" s="3"/>
      <c r="V471" s="3"/>
      <c r="W471" s="3"/>
      <c r="X471" s="3"/>
      <c r="Y471" s="3"/>
      <c r="Z471" s="3"/>
    </row>
    <row r="472" spans="1:26" ht="15.75" customHeight="1">
      <c r="A472" s="3"/>
      <c r="B472" s="3"/>
      <c r="C472" s="3"/>
      <c r="D472" s="30"/>
      <c r="E472" s="30"/>
      <c r="F472" s="30"/>
      <c r="G472" s="30"/>
      <c r="H472" s="30"/>
      <c r="I472" s="30"/>
      <c r="J472" s="30"/>
      <c r="K472" s="30"/>
      <c r="L472" s="30"/>
      <c r="M472" s="30"/>
      <c r="N472" s="30"/>
      <c r="O472" s="30"/>
      <c r="P472" s="30"/>
      <c r="Q472" s="30"/>
      <c r="R472" s="30"/>
      <c r="S472" s="30"/>
      <c r="T472" s="121"/>
      <c r="U472" s="3"/>
      <c r="V472" s="3"/>
      <c r="W472" s="3"/>
      <c r="X472" s="3"/>
      <c r="Y472" s="3"/>
      <c r="Z472" s="3"/>
    </row>
    <row r="473" spans="1:26" ht="15.75" customHeight="1">
      <c r="A473" s="3"/>
      <c r="B473" s="3"/>
      <c r="C473" s="3"/>
      <c r="D473" s="30"/>
      <c r="E473" s="30"/>
      <c r="F473" s="30"/>
      <c r="G473" s="30"/>
      <c r="H473" s="30"/>
      <c r="I473" s="30"/>
      <c r="J473" s="30"/>
      <c r="K473" s="30"/>
      <c r="L473" s="30"/>
      <c r="M473" s="30"/>
      <c r="N473" s="30"/>
      <c r="O473" s="30"/>
      <c r="P473" s="30"/>
      <c r="Q473" s="30"/>
      <c r="R473" s="30"/>
      <c r="S473" s="30"/>
      <c r="T473" s="121"/>
      <c r="U473" s="3"/>
      <c r="V473" s="3"/>
      <c r="W473" s="3"/>
      <c r="X473" s="3"/>
      <c r="Y473" s="3"/>
      <c r="Z473" s="3"/>
    </row>
    <row r="474" spans="1:26" ht="15.75" customHeight="1">
      <c r="A474" s="3"/>
      <c r="B474" s="3"/>
      <c r="C474" s="3"/>
      <c r="D474" s="30"/>
      <c r="E474" s="30"/>
      <c r="F474" s="30"/>
      <c r="G474" s="30"/>
      <c r="H474" s="30"/>
      <c r="I474" s="30"/>
      <c r="J474" s="30"/>
      <c r="K474" s="30"/>
      <c r="L474" s="30"/>
      <c r="M474" s="30"/>
      <c r="N474" s="30"/>
      <c r="O474" s="30"/>
      <c r="P474" s="30"/>
      <c r="Q474" s="30"/>
      <c r="R474" s="30"/>
      <c r="S474" s="30"/>
      <c r="T474" s="121"/>
      <c r="U474" s="3"/>
      <c r="V474" s="3"/>
      <c r="W474" s="3"/>
      <c r="X474" s="3"/>
      <c r="Y474" s="3"/>
      <c r="Z474" s="3"/>
    </row>
    <row r="475" spans="1:26" ht="15.75" customHeight="1">
      <c r="A475" s="3"/>
      <c r="B475" s="3"/>
      <c r="C475" s="3"/>
      <c r="D475" s="30"/>
      <c r="E475" s="30"/>
      <c r="F475" s="30"/>
      <c r="G475" s="30"/>
      <c r="H475" s="30"/>
      <c r="I475" s="30"/>
      <c r="J475" s="30"/>
      <c r="K475" s="30"/>
      <c r="L475" s="30"/>
      <c r="M475" s="30"/>
      <c r="N475" s="30"/>
      <c r="O475" s="30"/>
      <c r="P475" s="30"/>
      <c r="Q475" s="30"/>
      <c r="R475" s="30"/>
      <c r="S475" s="30"/>
      <c r="T475" s="121"/>
      <c r="U475" s="3"/>
      <c r="V475" s="3"/>
      <c r="W475" s="3"/>
      <c r="X475" s="3"/>
      <c r="Y475" s="3"/>
      <c r="Z475" s="3"/>
    </row>
    <row r="476" spans="1:26" ht="15.75" customHeight="1">
      <c r="A476" s="3"/>
      <c r="B476" s="3"/>
      <c r="C476" s="3"/>
      <c r="D476" s="30"/>
      <c r="E476" s="30"/>
      <c r="F476" s="30"/>
      <c r="G476" s="30"/>
      <c r="H476" s="30"/>
      <c r="I476" s="30"/>
      <c r="J476" s="30"/>
      <c r="K476" s="30"/>
      <c r="L476" s="30"/>
      <c r="M476" s="30"/>
      <c r="N476" s="30"/>
      <c r="O476" s="30"/>
      <c r="P476" s="30"/>
      <c r="Q476" s="30"/>
      <c r="R476" s="30"/>
      <c r="S476" s="30"/>
      <c r="T476" s="121"/>
      <c r="U476" s="3"/>
      <c r="V476" s="3"/>
      <c r="W476" s="3"/>
      <c r="X476" s="3"/>
      <c r="Y476" s="3"/>
      <c r="Z476" s="3"/>
    </row>
    <row r="477" spans="1:26" ht="15.75" customHeight="1">
      <c r="A477" s="3"/>
      <c r="B477" s="3"/>
      <c r="C477" s="3"/>
      <c r="D477" s="30"/>
      <c r="E477" s="30"/>
      <c r="F477" s="30"/>
      <c r="G477" s="30"/>
      <c r="H477" s="30"/>
      <c r="I477" s="30"/>
      <c r="J477" s="30"/>
      <c r="K477" s="30"/>
      <c r="L477" s="30"/>
      <c r="M477" s="30"/>
      <c r="N477" s="30"/>
      <c r="O477" s="30"/>
      <c r="P477" s="30"/>
      <c r="Q477" s="30"/>
      <c r="R477" s="30"/>
      <c r="S477" s="30"/>
      <c r="T477" s="121"/>
      <c r="U477" s="3"/>
      <c r="V477" s="3"/>
      <c r="W477" s="3"/>
      <c r="X477" s="3"/>
      <c r="Y477" s="3"/>
      <c r="Z477" s="3"/>
    </row>
    <row r="478" spans="1:26" ht="15.75" customHeight="1">
      <c r="A478" s="3"/>
      <c r="B478" s="3"/>
      <c r="C478" s="3"/>
      <c r="D478" s="30"/>
      <c r="E478" s="30"/>
      <c r="F478" s="30"/>
      <c r="G478" s="30"/>
      <c r="H478" s="30"/>
      <c r="I478" s="30"/>
      <c r="J478" s="30"/>
      <c r="K478" s="30"/>
      <c r="L478" s="30"/>
      <c r="M478" s="30"/>
      <c r="N478" s="30"/>
      <c r="O478" s="30"/>
      <c r="P478" s="30"/>
      <c r="Q478" s="30"/>
      <c r="R478" s="30"/>
      <c r="S478" s="30"/>
      <c r="T478" s="121"/>
      <c r="U478" s="3"/>
      <c r="V478" s="3"/>
      <c r="W478" s="3"/>
      <c r="X478" s="3"/>
      <c r="Y478" s="3"/>
      <c r="Z478" s="3"/>
    </row>
    <row r="479" spans="1:26" ht="15.75" customHeight="1">
      <c r="A479" s="3"/>
      <c r="B479" s="3"/>
      <c r="C479" s="3"/>
      <c r="D479" s="30"/>
      <c r="E479" s="30"/>
      <c r="F479" s="30"/>
      <c r="G479" s="30"/>
      <c r="H479" s="30"/>
      <c r="I479" s="30"/>
      <c r="J479" s="30"/>
      <c r="K479" s="30"/>
      <c r="L479" s="30"/>
      <c r="M479" s="30"/>
      <c r="N479" s="30"/>
      <c r="O479" s="30"/>
      <c r="P479" s="30"/>
      <c r="Q479" s="30"/>
      <c r="R479" s="30"/>
      <c r="S479" s="30"/>
      <c r="T479" s="121"/>
      <c r="U479" s="3"/>
      <c r="V479" s="3"/>
      <c r="W479" s="3"/>
      <c r="X479" s="3"/>
      <c r="Y479" s="3"/>
      <c r="Z479" s="3"/>
    </row>
    <row r="480" spans="1:26" ht="15.75" customHeight="1">
      <c r="A480" s="3"/>
      <c r="B480" s="3"/>
      <c r="C480" s="3"/>
      <c r="D480" s="30"/>
      <c r="E480" s="30"/>
      <c r="F480" s="30"/>
      <c r="G480" s="30"/>
      <c r="H480" s="30"/>
      <c r="I480" s="30"/>
      <c r="J480" s="30"/>
      <c r="K480" s="30"/>
      <c r="L480" s="30"/>
      <c r="M480" s="30"/>
      <c r="N480" s="30"/>
      <c r="O480" s="30"/>
      <c r="P480" s="30"/>
      <c r="Q480" s="30"/>
      <c r="R480" s="30"/>
      <c r="S480" s="30"/>
      <c r="T480" s="121"/>
      <c r="U480" s="3"/>
      <c r="V480" s="3"/>
      <c r="W480" s="3"/>
      <c r="X480" s="3"/>
      <c r="Y480" s="3"/>
      <c r="Z480" s="3"/>
    </row>
    <row r="481" spans="1:26" ht="15.75" customHeight="1">
      <c r="A481" s="3"/>
      <c r="B481" s="3"/>
      <c r="C481" s="3"/>
      <c r="D481" s="30"/>
      <c r="E481" s="30"/>
      <c r="F481" s="30"/>
      <c r="G481" s="30"/>
      <c r="H481" s="30"/>
      <c r="I481" s="30"/>
      <c r="J481" s="30"/>
      <c r="K481" s="30"/>
      <c r="L481" s="30"/>
      <c r="M481" s="30"/>
      <c r="N481" s="30"/>
      <c r="O481" s="30"/>
      <c r="P481" s="30"/>
      <c r="Q481" s="30"/>
      <c r="R481" s="30"/>
      <c r="S481" s="30"/>
      <c r="T481" s="121"/>
      <c r="U481" s="3"/>
      <c r="V481" s="3"/>
      <c r="W481" s="3"/>
      <c r="X481" s="3"/>
      <c r="Y481" s="3"/>
      <c r="Z481" s="3"/>
    </row>
    <row r="482" spans="1:26" ht="15.75" customHeight="1">
      <c r="A482" s="3"/>
      <c r="B482" s="3"/>
      <c r="C482" s="3"/>
      <c r="D482" s="30"/>
      <c r="E482" s="30"/>
      <c r="F482" s="30"/>
      <c r="G482" s="30"/>
      <c r="H482" s="30"/>
      <c r="I482" s="30"/>
      <c r="J482" s="30"/>
      <c r="K482" s="30"/>
      <c r="L482" s="30"/>
      <c r="M482" s="30"/>
      <c r="N482" s="30"/>
      <c r="O482" s="30"/>
      <c r="P482" s="30"/>
      <c r="Q482" s="30"/>
      <c r="R482" s="30"/>
      <c r="S482" s="30"/>
      <c r="T482" s="121"/>
      <c r="U482" s="3"/>
      <c r="V482" s="3"/>
      <c r="W482" s="3"/>
      <c r="X482" s="3"/>
      <c r="Y482" s="3"/>
      <c r="Z482" s="3"/>
    </row>
    <row r="483" spans="1:26" ht="15.75" customHeight="1">
      <c r="A483" s="3"/>
      <c r="B483" s="3"/>
      <c r="C483" s="3"/>
      <c r="D483" s="30"/>
      <c r="E483" s="30"/>
      <c r="F483" s="30"/>
      <c r="G483" s="30"/>
      <c r="H483" s="30"/>
      <c r="I483" s="30"/>
      <c r="J483" s="30"/>
      <c r="K483" s="30"/>
      <c r="L483" s="30"/>
      <c r="M483" s="30"/>
      <c r="N483" s="30"/>
      <c r="O483" s="30"/>
      <c r="P483" s="30"/>
      <c r="Q483" s="30"/>
      <c r="R483" s="30"/>
      <c r="S483" s="30"/>
      <c r="T483" s="121"/>
      <c r="U483" s="3"/>
      <c r="V483" s="3"/>
      <c r="W483" s="3"/>
      <c r="X483" s="3"/>
      <c r="Y483" s="3"/>
      <c r="Z483" s="3"/>
    </row>
    <row r="484" spans="1:26" ht="15.75" customHeight="1">
      <c r="A484" s="3"/>
      <c r="B484" s="3"/>
      <c r="C484" s="3"/>
      <c r="D484" s="30"/>
      <c r="E484" s="30"/>
      <c r="F484" s="30"/>
      <c r="G484" s="30"/>
      <c r="H484" s="30"/>
      <c r="I484" s="30"/>
      <c r="J484" s="30"/>
      <c r="K484" s="30"/>
      <c r="L484" s="30"/>
      <c r="M484" s="30"/>
      <c r="N484" s="30"/>
      <c r="O484" s="30"/>
      <c r="P484" s="30"/>
      <c r="Q484" s="30"/>
      <c r="R484" s="30"/>
      <c r="S484" s="30"/>
      <c r="T484" s="121"/>
      <c r="U484" s="3"/>
      <c r="V484" s="3"/>
      <c r="W484" s="3"/>
      <c r="X484" s="3"/>
      <c r="Y484" s="3"/>
      <c r="Z484" s="3"/>
    </row>
    <row r="485" spans="1:26" ht="15.75" customHeight="1">
      <c r="A485" s="3"/>
      <c r="B485" s="3"/>
      <c r="C485" s="3"/>
      <c r="D485" s="30"/>
      <c r="E485" s="30"/>
      <c r="F485" s="30"/>
      <c r="G485" s="30"/>
      <c r="H485" s="30"/>
      <c r="I485" s="30"/>
      <c r="J485" s="30"/>
      <c r="K485" s="30"/>
      <c r="L485" s="30"/>
      <c r="M485" s="30"/>
      <c r="N485" s="30"/>
      <c r="O485" s="30"/>
      <c r="P485" s="30"/>
      <c r="Q485" s="30"/>
      <c r="R485" s="30"/>
      <c r="S485" s="30"/>
      <c r="T485" s="121"/>
      <c r="U485" s="3"/>
      <c r="V485" s="3"/>
      <c r="W485" s="3"/>
      <c r="X485" s="3"/>
      <c r="Y485" s="3"/>
      <c r="Z485" s="3"/>
    </row>
    <row r="486" spans="1:26" ht="15.75" customHeight="1">
      <c r="A486" s="3"/>
      <c r="B486" s="3"/>
      <c r="C486" s="3"/>
      <c r="D486" s="30"/>
      <c r="E486" s="30"/>
      <c r="F486" s="30"/>
      <c r="G486" s="30"/>
      <c r="H486" s="30"/>
      <c r="I486" s="30"/>
      <c r="J486" s="30"/>
      <c r="K486" s="30"/>
      <c r="L486" s="30"/>
      <c r="M486" s="30"/>
      <c r="N486" s="30"/>
      <c r="O486" s="30"/>
      <c r="P486" s="30"/>
      <c r="Q486" s="30"/>
      <c r="R486" s="30"/>
      <c r="S486" s="30"/>
      <c r="T486" s="121"/>
      <c r="U486" s="3"/>
      <c r="V486" s="3"/>
      <c r="W486" s="3"/>
      <c r="X486" s="3"/>
      <c r="Y486" s="3"/>
      <c r="Z486" s="3"/>
    </row>
    <row r="487" spans="1:26" ht="15.75" customHeight="1">
      <c r="A487" s="3"/>
      <c r="B487" s="3"/>
      <c r="C487" s="3"/>
      <c r="D487" s="30"/>
      <c r="E487" s="30"/>
      <c r="F487" s="30"/>
      <c r="G487" s="30"/>
      <c r="H487" s="30"/>
      <c r="I487" s="30"/>
      <c r="J487" s="30"/>
      <c r="K487" s="30"/>
      <c r="L487" s="30"/>
      <c r="M487" s="30"/>
      <c r="N487" s="30"/>
      <c r="O487" s="30"/>
      <c r="P487" s="30"/>
      <c r="Q487" s="30"/>
      <c r="R487" s="30"/>
      <c r="S487" s="30"/>
      <c r="T487" s="121"/>
      <c r="U487" s="3"/>
      <c r="V487" s="3"/>
      <c r="W487" s="3"/>
      <c r="X487" s="3"/>
      <c r="Y487" s="3"/>
      <c r="Z487" s="3"/>
    </row>
    <row r="488" spans="1:26" ht="15.75" customHeight="1">
      <c r="A488" s="3"/>
      <c r="B488" s="3"/>
      <c r="C488" s="3"/>
      <c r="D488" s="30"/>
      <c r="E488" s="30"/>
      <c r="F488" s="30"/>
      <c r="G488" s="30"/>
      <c r="H488" s="30"/>
      <c r="I488" s="30"/>
      <c r="J488" s="30"/>
      <c r="K488" s="30"/>
      <c r="L488" s="30"/>
      <c r="M488" s="30"/>
      <c r="N488" s="30"/>
      <c r="O488" s="30"/>
      <c r="P488" s="30"/>
      <c r="Q488" s="30"/>
      <c r="R488" s="30"/>
      <c r="S488" s="30"/>
      <c r="T488" s="121"/>
      <c r="U488" s="3"/>
      <c r="V488" s="3"/>
      <c r="W488" s="3"/>
      <c r="X488" s="3"/>
      <c r="Y488" s="3"/>
      <c r="Z488" s="3"/>
    </row>
    <row r="489" spans="1:26" ht="15.75" customHeight="1">
      <c r="A489" s="3"/>
      <c r="B489" s="3"/>
      <c r="C489" s="3"/>
      <c r="D489" s="30"/>
      <c r="E489" s="30"/>
      <c r="F489" s="30"/>
      <c r="G489" s="30"/>
      <c r="H489" s="30"/>
      <c r="I489" s="30"/>
      <c r="J489" s="30"/>
      <c r="K489" s="30"/>
      <c r="L489" s="30"/>
      <c r="M489" s="30"/>
      <c r="N489" s="30"/>
      <c r="O489" s="30"/>
      <c r="P489" s="30"/>
      <c r="Q489" s="30"/>
      <c r="R489" s="30"/>
      <c r="S489" s="30"/>
      <c r="T489" s="121"/>
      <c r="U489" s="3"/>
      <c r="V489" s="3"/>
      <c r="W489" s="3"/>
      <c r="X489" s="3"/>
      <c r="Y489" s="3"/>
      <c r="Z489" s="3"/>
    </row>
    <row r="490" spans="1:26" ht="15.75" customHeight="1">
      <c r="A490" s="3"/>
      <c r="B490" s="3"/>
      <c r="C490" s="3"/>
      <c r="D490" s="30"/>
      <c r="E490" s="30"/>
      <c r="F490" s="30"/>
      <c r="G490" s="30"/>
      <c r="H490" s="30"/>
      <c r="I490" s="30"/>
      <c r="J490" s="30"/>
      <c r="K490" s="30"/>
      <c r="L490" s="30"/>
      <c r="M490" s="30"/>
      <c r="N490" s="30"/>
      <c r="O490" s="30"/>
      <c r="P490" s="30"/>
      <c r="Q490" s="30"/>
      <c r="R490" s="30"/>
      <c r="S490" s="30"/>
      <c r="T490" s="121"/>
      <c r="U490" s="3"/>
      <c r="V490" s="3"/>
      <c r="W490" s="3"/>
      <c r="X490" s="3"/>
      <c r="Y490" s="3"/>
      <c r="Z490" s="3"/>
    </row>
    <row r="491" spans="1:26" ht="15.75" customHeight="1">
      <c r="A491" s="3"/>
      <c r="B491" s="3"/>
      <c r="C491" s="3"/>
      <c r="D491" s="30"/>
      <c r="E491" s="30"/>
      <c r="F491" s="30"/>
      <c r="G491" s="30"/>
      <c r="H491" s="30"/>
      <c r="I491" s="30"/>
      <c r="J491" s="30"/>
      <c r="K491" s="30"/>
      <c r="L491" s="30"/>
      <c r="M491" s="30"/>
      <c r="N491" s="30"/>
      <c r="O491" s="30"/>
      <c r="P491" s="30"/>
      <c r="Q491" s="30"/>
      <c r="R491" s="30"/>
      <c r="S491" s="30"/>
      <c r="T491" s="121"/>
      <c r="U491" s="3"/>
      <c r="V491" s="3"/>
      <c r="W491" s="3"/>
      <c r="X491" s="3"/>
      <c r="Y491" s="3"/>
      <c r="Z491" s="3"/>
    </row>
    <row r="492" spans="1:26" ht="15.75" customHeight="1">
      <c r="A492" s="3"/>
      <c r="B492" s="3"/>
      <c r="C492" s="3"/>
      <c r="D492" s="30"/>
      <c r="E492" s="30"/>
      <c r="F492" s="30"/>
      <c r="G492" s="30"/>
      <c r="H492" s="30"/>
      <c r="I492" s="30"/>
      <c r="J492" s="30"/>
      <c r="K492" s="30"/>
      <c r="L492" s="30"/>
      <c r="M492" s="30"/>
      <c r="N492" s="30"/>
      <c r="O492" s="30"/>
      <c r="P492" s="30"/>
      <c r="Q492" s="30"/>
      <c r="R492" s="30"/>
      <c r="S492" s="30"/>
      <c r="T492" s="121"/>
      <c r="U492" s="3"/>
      <c r="V492" s="3"/>
      <c r="W492" s="3"/>
      <c r="X492" s="3"/>
      <c r="Y492" s="3"/>
      <c r="Z492" s="3"/>
    </row>
    <row r="493" spans="1:26" ht="15.75" customHeight="1">
      <c r="A493" s="3"/>
      <c r="B493" s="3"/>
      <c r="C493" s="3"/>
      <c r="D493" s="30"/>
      <c r="E493" s="30"/>
      <c r="F493" s="30"/>
      <c r="G493" s="30"/>
      <c r="H493" s="30"/>
      <c r="I493" s="30"/>
      <c r="J493" s="30"/>
      <c r="K493" s="30"/>
      <c r="L493" s="30"/>
      <c r="M493" s="30"/>
      <c r="N493" s="30"/>
      <c r="O493" s="30"/>
      <c r="P493" s="30"/>
      <c r="Q493" s="30"/>
      <c r="R493" s="30"/>
      <c r="S493" s="30"/>
      <c r="T493" s="121"/>
      <c r="U493" s="3"/>
      <c r="V493" s="3"/>
      <c r="W493" s="3"/>
      <c r="X493" s="3"/>
      <c r="Y493" s="3"/>
      <c r="Z493" s="3"/>
    </row>
    <row r="494" spans="1:26" ht="15.75" customHeight="1">
      <c r="A494" s="3"/>
      <c r="B494" s="3"/>
      <c r="C494" s="3"/>
      <c r="D494" s="30"/>
      <c r="E494" s="30"/>
      <c r="F494" s="30"/>
      <c r="G494" s="30"/>
      <c r="H494" s="30"/>
      <c r="I494" s="30"/>
      <c r="J494" s="30"/>
      <c r="K494" s="30"/>
      <c r="L494" s="30"/>
      <c r="M494" s="30"/>
      <c r="N494" s="30"/>
      <c r="O494" s="30"/>
      <c r="P494" s="30"/>
      <c r="Q494" s="30"/>
      <c r="R494" s="30"/>
      <c r="S494" s="30"/>
      <c r="T494" s="121"/>
      <c r="U494" s="3"/>
      <c r="V494" s="3"/>
      <c r="W494" s="3"/>
      <c r="X494" s="3"/>
      <c r="Y494" s="3"/>
      <c r="Z494" s="3"/>
    </row>
    <row r="495" spans="1:26" ht="15.75" customHeight="1">
      <c r="A495" s="3"/>
      <c r="B495" s="3"/>
      <c r="C495" s="3"/>
      <c r="D495" s="30"/>
      <c r="E495" s="30"/>
      <c r="F495" s="30"/>
      <c r="G495" s="30"/>
      <c r="H495" s="30"/>
      <c r="I495" s="30"/>
      <c r="J495" s="30"/>
      <c r="K495" s="30"/>
      <c r="L495" s="30"/>
      <c r="M495" s="30"/>
      <c r="N495" s="30"/>
      <c r="O495" s="30"/>
      <c r="P495" s="30"/>
      <c r="Q495" s="30"/>
      <c r="R495" s="30"/>
      <c r="S495" s="30"/>
      <c r="T495" s="121"/>
      <c r="U495" s="3"/>
      <c r="V495" s="3"/>
      <c r="W495" s="3"/>
      <c r="X495" s="3"/>
      <c r="Y495" s="3"/>
      <c r="Z495" s="3"/>
    </row>
    <row r="496" spans="1:26" ht="15.75" customHeight="1">
      <c r="A496" s="3"/>
      <c r="B496" s="3"/>
      <c r="C496" s="3"/>
      <c r="D496" s="30"/>
      <c r="E496" s="30"/>
      <c r="F496" s="30"/>
      <c r="G496" s="30"/>
      <c r="H496" s="30"/>
      <c r="I496" s="30"/>
      <c r="J496" s="30"/>
      <c r="K496" s="30"/>
      <c r="L496" s="30"/>
      <c r="M496" s="30"/>
      <c r="N496" s="30"/>
      <c r="O496" s="30"/>
      <c r="P496" s="30"/>
      <c r="Q496" s="30"/>
      <c r="R496" s="30"/>
      <c r="S496" s="30"/>
      <c r="T496" s="121"/>
      <c r="U496" s="3"/>
      <c r="V496" s="3"/>
      <c r="W496" s="3"/>
      <c r="X496" s="3"/>
      <c r="Y496" s="3"/>
      <c r="Z496" s="3"/>
    </row>
    <row r="497" spans="1:26" ht="15.75" customHeight="1">
      <c r="A497" s="3"/>
      <c r="B497" s="3"/>
      <c r="C497" s="3"/>
      <c r="D497" s="30"/>
      <c r="E497" s="30"/>
      <c r="F497" s="30"/>
      <c r="G497" s="30"/>
      <c r="H497" s="30"/>
      <c r="I497" s="30"/>
      <c r="J497" s="30"/>
      <c r="K497" s="30"/>
      <c r="L497" s="30"/>
      <c r="M497" s="30"/>
      <c r="N497" s="30"/>
      <c r="O497" s="30"/>
      <c r="P497" s="30"/>
      <c r="Q497" s="30"/>
      <c r="R497" s="30"/>
      <c r="S497" s="30"/>
      <c r="T497" s="121"/>
      <c r="U497" s="3"/>
      <c r="V497" s="3"/>
      <c r="W497" s="3"/>
      <c r="X497" s="3"/>
      <c r="Y497" s="3"/>
      <c r="Z497" s="3"/>
    </row>
    <row r="498" spans="1:26" ht="15.75" customHeight="1">
      <c r="A498" s="3"/>
      <c r="B498" s="3"/>
      <c r="C498" s="3"/>
      <c r="D498" s="30"/>
      <c r="E498" s="30"/>
      <c r="F498" s="30"/>
      <c r="G498" s="30"/>
      <c r="H498" s="30"/>
      <c r="I498" s="30"/>
      <c r="J498" s="30"/>
      <c r="K498" s="30"/>
      <c r="L498" s="30"/>
      <c r="M498" s="30"/>
      <c r="N498" s="30"/>
      <c r="O498" s="30"/>
      <c r="P498" s="30"/>
      <c r="Q498" s="30"/>
      <c r="R498" s="30"/>
      <c r="S498" s="30"/>
      <c r="T498" s="121"/>
      <c r="U498" s="3"/>
      <c r="V498" s="3"/>
      <c r="W498" s="3"/>
      <c r="X498" s="3"/>
      <c r="Y498" s="3"/>
      <c r="Z498" s="3"/>
    </row>
    <row r="499" spans="1:26" ht="15.75" customHeight="1">
      <c r="A499" s="3"/>
      <c r="B499" s="3"/>
      <c r="C499" s="3"/>
      <c r="D499" s="30"/>
      <c r="E499" s="30"/>
      <c r="F499" s="30"/>
      <c r="G499" s="30"/>
      <c r="H499" s="30"/>
      <c r="I499" s="30"/>
      <c r="J499" s="30"/>
      <c r="K499" s="30"/>
      <c r="L499" s="30"/>
      <c r="M499" s="30"/>
      <c r="N499" s="30"/>
      <c r="O499" s="30"/>
      <c r="P499" s="30"/>
      <c r="Q499" s="30"/>
      <c r="R499" s="30"/>
      <c r="S499" s="30"/>
      <c r="T499" s="121"/>
      <c r="U499" s="3"/>
      <c r="V499" s="3"/>
      <c r="W499" s="3"/>
      <c r="X499" s="3"/>
      <c r="Y499" s="3"/>
      <c r="Z499" s="3"/>
    </row>
    <row r="500" spans="1:26" ht="15.75" customHeight="1">
      <c r="A500" s="3"/>
      <c r="B500" s="3"/>
      <c r="C500" s="3"/>
      <c r="D500" s="30"/>
      <c r="E500" s="30"/>
      <c r="F500" s="30"/>
      <c r="G500" s="30"/>
      <c r="H500" s="30"/>
      <c r="I500" s="30"/>
      <c r="J500" s="30"/>
      <c r="K500" s="30"/>
      <c r="L500" s="30"/>
      <c r="M500" s="30"/>
      <c r="N500" s="30"/>
      <c r="O500" s="30"/>
      <c r="P500" s="30"/>
      <c r="Q500" s="30"/>
      <c r="R500" s="30"/>
      <c r="S500" s="30"/>
      <c r="T500" s="121"/>
      <c r="U500" s="3"/>
      <c r="V500" s="3"/>
      <c r="W500" s="3"/>
      <c r="X500" s="3"/>
      <c r="Y500" s="3"/>
      <c r="Z500" s="3"/>
    </row>
    <row r="501" spans="1:26" ht="15.75" customHeight="1">
      <c r="A501" s="3"/>
      <c r="B501" s="3"/>
      <c r="C501" s="3"/>
      <c r="D501" s="30"/>
      <c r="E501" s="30"/>
      <c r="F501" s="30"/>
      <c r="G501" s="30"/>
      <c r="H501" s="30"/>
      <c r="I501" s="30"/>
      <c r="J501" s="30"/>
      <c r="K501" s="30"/>
      <c r="L501" s="30"/>
      <c r="M501" s="30"/>
      <c r="N501" s="30"/>
      <c r="O501" s="30"/>
      <c r="P501" s="30"/>
      <c r="Q501" s="30"/>
      <c r="R501" s="30"/>
      <c r="S501" s="30"/>
      <c r="T501" s="121"/>
      <c r="U501" s="3"/>
      <c r="V501" s="3"/>
      <c r="W501" s="3"/>
      <c r="X501" s="3"/>
      <c r="Y501" s="3"/>
      <c r="Z501" s="3"/>
    </row>
    <row r="502" spans="1:26" ht="15.75" customHeight="1">
      <c r="A502" s="3"/>
      <c r="B502" s="3"/>
      <c r="C502" s="3"/>
      <c r="D502" s="30"/>
      <c r="E502" s="30"/>
      <c r="F502" s="30"/>
      <c r="G502" s="30"/>
      <c r="H502" s="30"/>
      <c r="I502" s="30"/>
      <c r="J502" s="30"/>
      <c r="K502" s="30"/>
      <c r="L502" s="30"/>
      <c r="M502" s="30"/>
      <c r="N502" s="30"/>
      <c r="O502" s="30"/>
      <c r="P502" s="30"/>
      <c r="Q502" s="30"/>
      <c r="R502" s="30"/>
      <c r="S502" s="30"/>
      <c r="T502" s="121"/>
      <c r="U502" s="3"/>
      <c r="V502" s="3"/>
      <c r="W502" s="3"/>
      <c r="X502" s="3"/>
      <c r="Y502" s="3"/>
      <c r="Z502" s="3"/>
    </row>
    <row r="503" spans="1:26" ht="15.75" customHeight="1">
      <c r="A503" s="3"/>
      <c r="B503" s="3"/>
      <c r="C503" s="3"/>
      <c r="D503" s="30"/>
      <c r="E503" s="30"/>
      <c r="F503" s="30"/>
      <c r="G503" s="30"/>
      <c r="H503" s="30"/>
      <c r="I503" s="30"/>
      <c r="J503" s="30"/>
      <c r="K503" s="30"/>
      <c r="L503" s="30"/>
      <c r="M503" s="30"/>
      <c r="N503" s="30"/>
      <c r="O503" s="30"/>
      <c r="P503" s="30"/>
      <c r="Q503" s="30"/>
      <c r="R503" s="30"/>
      <c r="S503" s="30"/>
      <c r="T503" s="121"/>
      <c r="U503" s="3"/>
      <c r="V503" s="3"/>
      <c r="W503" s="3"/>
      <c r="X503" s="3"/>
      <c r="Y503" s="3"/>
      <c r="Z503" s="3"/>
    </row>
    <row r="504" spans="1:26" ht="15.75" customHeight="1">
      <c r="A504" s="3"/>
      <c r="B504" s="3"/>
      <c r="C504" s="3"/>
      <c r="D504" s="30"/>
      <c r="E504" s="30"/>
      <c r="F504" s="30"/>
      <c r="G504" s="30"/>
      <c r="H504" s="30"/>
      <c r="I504" s="30"/>
      <c r="J504" s="30"/>
      <c r="K504" s="30"/>
      <c r="L504" s="30"/>
      <c r="M504" s="30"/>
      <c r="N504" s="30"/>
      <c r="O504" s="30"/>
      <c r="P504" s="30"/>
      <c r="Q504" s="30"/>
      <c r="R504" s="30"/>
      <c r="S504" s="30"/>
      <c r="T504" s="121"/>
      <c r="U504" s="3"/>
      <c r="V504" s="3"/>
      <c r="W504" s="3"/>
      <c r="X504" s="3"/>
      <c r="Y504" s="3"/>
      <c r="Z504" s="3"/>
    </row>
    <row r="505" spans="1:26" ht="15.75" customHeight="1">
      <c r="A505" s="3"/>
      <c r="B505" s="3"/>
      <c r="C505" s="3"/>
      <c r="D505" s="30"/>
      <c r="E505" s="30"/>
      <c r="F505" s="30"/>
      <c r="G505" s="30"/>
      <c r="H505" s="30"/>
      <c r="I505" s="30"/>
      <c r="J505" s="30"/>
      <c r="K505" s="30"/>
      <c r="L505" s="30"/>
      <c r="M505" s="30"/>
      <c r="N505" s="30"/>
      <c r="O505" s="30"/>
      <c r="P505" s="30"/>
      <c r="Q505" s="30"/>
      <c r="R505" s="30"/>
      <c r="S505" s="30"/>
      <c r="T505" s="121"/>
      <c r="U505" s="3"/>
      <c r="V505" s="3"/>
      <c r="W505" s="3"/>
      <c r="X505" s="3"/>
      <c r="Y505" s="3"/>
      <c r="Z505" s="3"/>
    </row>
    <row r="506" spans="1:26" ht="15.75" customHeight="1">
      <c r="A506" s="3"/>
      <c r="B506" s="3"/>
      <c r="C506" s="3"/>
      <c r="D506" s="30"/>
      <c r="E506" s="30"/>
      <c r="F506" s="30"/>
      <c r="G506" s="30"/>
      <c r="H506" s="30"/>
      <c r="I506" s="30"/>
      <c r="J506" s="30"/>
      <c r="K506" s="30"/>
      <c r="L506" s="30"/>
      <c r="M506" s="30"/>
      <c r="N506" s="30"/>
      <c r="O506" s="30"/>
      <c r="P506" s="30"/>
      <c r="Q506" s="30"/>
      <c r="R506" s="30"/>
      <c r="S506" s="30"/>
      <c r="T506" s="121"/>
      <c r="U506" s="3"/>
      <c r="V506" s="3"/>
      <c r="W506" s="3"/>
      <c r="X506" s="3"/>
      <c r="Y506" s="3"/>
      <c r="Z506" s="3"/>
    </row>
    <row r="507" spans="1:26" ht="15.75" customHeight="1">
      <c r="A507" s="3"/>
      <c r="B507" s="3"/>
      <c r="C507" s="3"/>
      <c r="D507" s="30"/>
      <c r="E507" s="30"/>
      <c r="F507" s="30"/>
      <c r="G507" s="30"/>
      <c r="H507" s="30"/>
      <c r="I507" s="30"/>
      <c r="J507" s="30"/>
      <c r="K507" s="30"/>
      <c r="L507" s="30"/>
      <c r="M507" s="30"/>
      <c r="N507" s="30"/>
      <c r="O507" s="30"/>
      <c r="P507" s="30"/>
      <c r="Q507" s="30"/>
      <c r="R507" s="30"/>
      <c r="S507" s="30"/>
      <c r="T507" s="121"/>
      <c r="U507" s="3"/>
      <c r="V507" s="3"/>
      <c r="W507" s="3"/>
      <c r="X507" s="3"/>
      <c r="Y507" s="3"/>
      <c r="Z507" s="3"/>
    </row>
    <row r="508" spans="1:26" ht="15.75" customHeight="1">
      <c r="A508" s="3"/>
      <c r="B508" s="3"/>
      <c r="C508" s="3"/>
      <c r="D508" s="30"/>
      <c r="E508" s="30"/>
      <c r="F508" s="30"/>
      <c r="G508" s="30"/>
      <c r="H508" s="30"/>
      <c r="I508" s="30"/>
      <c r="J508" s="30"/>
      <c r="K508" s="30"/>
      <c r="L508" s="30"/>
      <c r="M508" s="30"/>
      <c r="N508" s="30"/>
      <c r="O508" s="30"/>
      <c r="P508" s="30"/>
      <c r="Q508" s="30"/>
      <c r="R508" s="30"/>
      <c r="S508" s="30"/>
      <c r="T508" s="121"/>
      <c r="U508" s="3"/>
      <c r="V508" s="3"/>
      <c r="W508" s="3"/>
      <c r="X508" s="3"/>
      <c r="Y508" s="3"/>
      <c r="Z508" s="3"/>
    </row>
    <row r="509" spans="1:26" ht="15.75" customHeight="1">
      <c r="A509" s="3"/>
      <c r="B509" s="3"/>
      <c r="C509" s="3"/>
      <c r="D509" s="30"/>
      <c r="E509" s="30"/>
      <c r="F509" s="30"/>
      <c r="G509" s="30"/>
      <c r="H509" s="30"/>
      <c r="I509" s="30"/>
      <c r="J509" s="30"/>
      <c r="K509" s="30"/>
      <c r="L509" s="30"/>
      <c r="M509" s="30"/>
      <c r="N509" s="30"/>
      <c r="O509" s="30"/>
      <c r="P509" s="30"/>
      <c r="Q509" s="30"/>
      <c r="R509" s="30"/>
      <c r="S509" s="30"/>
      <c r="T509" s="121"/>
      <c r="U509" s="3"/>
      <c r="V509" s="3"/>
      <c r="W509" s="3"/>
      <c r="X509" s="3"/>
      <c r="Y509" s="3"/>
      <c r="Z509" s="3"/>
    </row>
    <row r="510" spans="1:26" ht="15.75" customHeight="1">
      <c r="A510" s="3"/>
      <c r="B510" s="3"/>
      <c r="C510" s="3"/>
      <c r="D510" s="30"/>
      <c r="E510" s="30"/>
      <c r="F510" s="30"/>
      <c r="G510" s="30"/>
      <c r="H510" s="30"/>
      <c r="I510" s="30"/>
      <c r="J510" s="30"/>
      <c r="K510" s="30"/>
      <c r="L510" s="30"/>
      <c r="M510" s="30"/>
      <c r="N510" s="30"/>
      <c r="O510" s="30"/>
      <c r="P510" s="30"/>
      <c r="Q510" s="30"/>
      <c r="R510" s="30"/>
      <c r="S510" s="30"/>
      <c r="T510" s="121"/>
      <c r="U510" s="3"/>
      <c r="V510" s="3"/>
      <c r="W510" s="3"/>
      <c r="X510" s="3"/>
      <c r="Y510" s="3"/>
      <c r="Z510" s="3"/>
    </row>
    <row r="511" spans="1:26" ht="15.75" customHeight="1">
      <c r="A511" s="3"/>
      <c r="B511" s="3"/>
      <c r="C511" s="3"/>
      <c r="D511" s="30"/>
      <c r="E511" s="30"/>
      <c r="F511" s="30"/>
      <c r="G511" s="30"/>
      <c r="H511" s="30"/>
      <c r="I511" s="30"/>
      <c r="J511" s="30"/>
      <c r="K511" s="30"/>
      <c r="L511" s="30"/>
      <c r="M511" s="30"/>
      <c r="N511" s="30"/>
      <c r="O511" s="30"/>
      <c r="P511" s="30"/>
      <c r="Q511" s="30"/>
      <c r="R511" s="30"/>
      <c r="S511" s="30"/>
      <c r="T511" s="121"/>
      <c r="U511" s="3"/>
      <c r="V511" s="3"/>
      <c r="W511" s="3"/>
      <c r="X511" s="3"/>
      <c r="Y511" s="3"/>
      <c r="Z511" s="3"/>
    </row>
    <row r="512" spans="1:26" ht="15.75" customHeight="1">
      <c r="A512" s="3"/>
      <c r="B512" s="3"/>
      <c r="C512" s="3"/>
      <c r="D512" s="30"/>
      <c r="E512" s="30"/>
      <c r="F512" s="30"/>
      <c r="G512" s="30"/>
      <c r="H512" s="30"/>
      <c r="I512" s="30"/>
      <c r="J512" s="30"/>
      <c r="K512" s="30"/>
      <c r="L512" s="30"/>
      <c r="M512" s="30"/>
      <c r="N512" s="30"/>
      <c r="O512" s="30"/>
      <c r="P512" s="30"/>
      <c r="Q512" s="30"/>
      <c r="R512" s="30"/>
      <c r="S512" s="30"/>
      <c r="T512" s="121"/>
      <c r="U512" s="3"/>
      <c r="V512" s="3"/>
      <c r="W512" s="3"/>
      <c r="X512" s="3"/>
      <c r="Y512" s="3"/>
      <c r="Z512" s="3"/>
    </row>
    <row r="513" spans="1:26" ht="15.75" customHeight="1">
      <c r="A513" s="3"/>
      <c r="B513" s="3"/>
      <c r="C513" s="3"/>
      <c r="D513" s="30"/>
      <c r="E513" s="30"/>
      <c r="F513" s="30"/>
      <c r="G513" s="30"/>
      <c r="H513" s="30"/>
      <c r="I513" s="30"/>
      <c r="J513" s="30"/>
      <c r="K513" s="30"/>
      <c r="L513" s="30"/>
      <c r="M513" s="30"/>
      <c r="N513" s="30"/>
      <c r="O513" s="30"/>
      <c r="P513" s="30"/>
      <c r="Q513" s="30"/>
      <c r="R513" s="30"/>
      <c r="S513" s="30"/>
      <c r="T513" s="121"/>
      <c r="U513" s="3"/>
      <c r="V513" s="3"/>
      <c r="W513" s="3"/>
      <c r="X513" s="3"/>
      <c r="Y513" s="3"/>
      <c r="Z513" s="3"/>
    </row>
    <row r="514" spans="1:26" ht="15.75" customHeight="1">
      <c r="A514" s="3"/>
      <c r="B514" s="3"/>
      <c r="C514" s="3"/>
      <c r="D514" s="30"/>
      <c r="E514" s="30"/>
      <c r="F514" s="30"/>
      <c r="G514" s="30"/>
      <c r="H514" s="30"/>
      <c r="I514" s="30"/>
      <c r="J514" s="30"/>
      <c r="K514" s="30"/>
      <c r="L514" s="30"/>
      <c r="M514" s="30"/>
      <c r="N514" s="30"/>
      <c r="O514" s="30"/>
      <c r="P514" s="30"/>
      <c r="Q514" s="30"/>
      <c r="R514" s="30"/>
      <c r="S514" s="30"/>
      <c r="T514" s="121"/>
      <c r="U514" s="3"/>
      <c r="V514" s="3"/>
      <c r="W514" s="3"/>
      <c r="X514" s="3"/>
      <c r="Y514" s="3"/>
      <c r="Z514" s="3"/>
    </row>
    <row r="515" spans="1:26" ht="15.75" customHeight="1">
      <c r="A515" s="3"/>
      <c r="B515" s="3"/>
      <c r="C515" s="3"/>
      <c r="D515" s="30"/>
      <c r="E515" s="30"/>
      <c r="F515" s="30"/>
      <c r="G515" s="30"/>
      <c r="H515" s="30"/>
      <c r="I515" s="30"/>
      <c r="J515" s="30"/>
      <c r="K515" s="30"/>
      <c r="L515" s="30"/>
      <c r="M515" s="30"/>
      <c r="N515" s="30"/>
      <c r="O515" s="30"/>
      <c r="P515" s="30"/>
      <c r="Q515" s="30"/>
      <c r="R515" s="30"/>
      <c r="S515" s="30"/>
      <c r="T515" s="121"/>
      <c r="U515" s="3"/>
      <c r="V515" s="3"/>
      <c r="W515" s="3"/>
      <c r="X515" s="3"/>
      <c r="Y515" s="3"/>
      <c r="Z515" s="3"/>
    </row>
    <row r="516" spans="1:26" ht="15.75" customHeight="1">
      <c r="A516" s="3"/>
      <c r="B516" s="3"/>
      <c r="C516" s="3"/>
      <c r="D516" s="30"/>
      <c r="E516" s="30"/>
      <c r="F516" s="30"/>
      <c r="G516" s="30"/>
      <c r="H516" s="30"/>
      <c r="I516" s="30"/>
      <c r="J516" s="30"/>
      <c r="K516" s="30"/>
      <c r="L516" s="30"/>
      <c r="M516" s="30"/>
      <c r="N516" s="30"/>
      <c r="O516" s="30"/>
      <c r="P516" s="30"/>
      <c r="Q516" s="30"/>
      <c r="R516" s="30"/>
      <c r="S516" s="30"/>
      <c r="T516" s="121"/>
      <c r="U516" s="3"/>
      <c r="V516" s="3"/>
      <c r="W516" s="3"/>
      <c r="X516" s="3"/>
      <c r="Y516" s="3"/>
      <c r="Z516" s="3"/>
    </row>
    <row r="517" spans="1:26" ht="15.75" customHeight="1">
      <c r="A517" s="3"/>
      <c r="B517" s="3"/>
      <c r="C517" s="3"/>
      <c r="D517" s="30"/>
      <c r="E517" s="30"/>
      <c r="F517" s="30"/>
      <c r="G517" s="30"/>
      <c r="H517" s="30"/>
      <c r="I517" s="30"/>
      <c r="J517" s="30"/>
      <c r="K517" s="30"/>
      <c r="L517" s="30"/>
      <c r="M517" s="30"/>
      <c r="N517" s="30"/>
      <c r="O517" s="30"/>
      <c r="P517" s="30"/>
      <c r="Q517" s="30"/>
      <c r="R517" s="30"/>
      <c r="S517" s="30"/>
      <c r="T517" s="121"/>
      <c r="U517" s="3"/>
      <c r="V517" s="3"/>
      <c r="W517" s="3"/>
      <c r="X517" s="3"/>
      <c r="Y517" s="3"/>
      <c r="Z517" s="3"/>
    </row>
    <row r="518" spans="1:26" ht="15.75" customHeight="1">
      <c r="A518" s="3"/>
      <c r="B518" s="3"/>
      <c r="C518" s="3"/>
      <c r="D518" s="30"/>
      <c r="E518" s="30"/>
      <c r="F518" s="30"/>
      <c r="G518" s="30"/>
      <c r="H518" s="30"/>
      <c r="I518" s="30"/>
      <c r="J518" s="30"/>
      <c r="K518" s="30"/>
      <c r="L518" s="30"/>
      <c r="M518" s="30"/>
      <c r="N518" s="30"/>
      <c r="O518" s="30"/>
      <c r="P518" s="30"/>
      <c r="Q518" s="30"/>
      <c r="R518" s="30"/>
      <c r="S518" s="30"/>
      <c r="T518" s="121"/>
      <c r="U518" s="3"/>
      <c r="V518" s="3"/>
      <c r="W518" s="3"/>
      <c r="X518" s="3"/>
      <c r="Y518" s="3"/>
      <c r="Z518" s="3"/>
    </row>
    <row r="519" spans="1:26" ht="15.75" customHeight="1">
      <c r="A519" s="3"/>
      <c r="B519" s="3"/>
      <c r="C519" s="3"/>
      <c r="D519" s="30"/>
      <c r="E519" s="30"/>
      <c r="F519" s="30"/>
      <c r="G519" s="30"/>
      <c r="H519" s="30"/>
      <c r="I519" s="30"/>
      <c r="J519" s="30"/>
      <c r="K519" s="30"/>
      <c r="L519" s="30"/>
      <c r="M519" s="30"/>
      <c r="N519" s="30"/>
      <c r="O519" s="30"/>
      <c r="P519" s="30"/>
      <c r="Q519" s="30"/>
      <c r="R519" s="30"/>
      <c r="S519" s="30"/>
      <c r="T519" s="121"/>
      <c r="U519" s="3"/>
      <c r="V519" s="3"/>
      <c r="W519" s="3"/>
      <c r="X519" s="3"/>
      <c r="Y519" s="3"/>
      <c r="Z519" s="3"/>
    </row>
    <row r="520" spans="1:26" ht="15.75" customHeight="1">
      <c r="A520" s="3"/>
      <c r="B520" s="3"/>
      <c r="C520" s="3"/>
      <c r="D520" s="30"/>
      <c r="E520" s="30"/>
      <c r="F520" s="30"/>
      <c r="G520" s="30"/>
      <c r="H520" s="30"/>
      <c r="I520" s="30"/>
      <c r="J520" s="30"/>
      <c r="K520" s="30"/>
      <c r="L520" s="30"/>
      <c r="M520" s="30"/>
      <c r="N520" s="30"/>
      <c r="O520" s="30"/>
      <c r="P520" s="30"/>
      <c r="Q520" s="30"/>
      <c r="R520" s="30"/>
      <c r="S520" s="30"/>
      <c r="T520" s="121"/>
      <c r="U520" s="3"/>
      <c r="V520" s="3"/>
      <c r="W520" s="3"/>
      <c r="X520" s="3"/>
      <c r="Y520" s="3"/>
      <c r="Z520" s="3"/>
    </row>
    <row r="521" spans="1:26" ht="15.75" customHeight="1">
      <c r="A521" s="3"/>
      <c r="B521" s="3"/>
      <c r="C521" s="3"/>
      <c r="D521" s="30"/>
      <c r="E521" s="30"/>
      <c r="F521" s="30"/>
      <c r="G521" s="30"/>
      <c r="H521" s="30"/>
      <c r="I521" s="30"/>
      <c r="J521" s="30"/>
      <c r="K521" s="30"/>
      <c r="L521" s="30"/>
      <c r="M521" s="30"/>
      <c r="N521" s="30"/>
      <c r="O521" s="30"/>
      <c r="P521" s="30"/>
      <c r="Q521" s="30"/>
      <c r="R521" s="30"/>
      <c r="S521" s="30"/>
      <c r="T521" s="121"/>
      <c r="U521" s="3"/>
      <c r="V521" s="3"/>
      <c r="W521" s="3"/>
      <c r="X521" s="3"/>
      <c r="Y521" s="3"/>
      <c r="Z521" s="3"/>
    </row>
    <row r="522" spans="1:26" ht="15.75" customHeight="1">
      <c r="A522" s="3"/>
      <c r="B522" s="3"/>
      <c r="C522" s="3"/>
      <c r="D522" s="30"/>
      <c r="E522" s="30"/>
      <c r="F522" s="30"/>
      <c r="G522" s="30"/>
      <c r="H522" s="30"/>
      <c r="I522" s="30"/>
      <c r="J522" s="30"/>
      <c r="K522" s="30"/>
      <c r="L522" s="30"/>
      <c r="M522" s="30"/>
      <c r="N522" s="30"/>
      <c r="O522" s="30"/>
      <c r="P522" s="30"/>
      <c r="Q522" s="30"/>
      <c r="R522" s="30"/>
      <c r="S522" s="30"/>
      <c r="T522" s="121"/>
      <c r="U522" s="3"/>
      <c r="V522" s="3"/>
      <c r="W522" s="3"/>
      <c r="X522" s="3"/>
      <c r="Y522" s="3"/>
      <c r="Z522" s="3"/>
    </row>
    <row r="523" spans="1:26" ht="15.75" customHeight="1">
      <c r="A523" s="3"/>
      <c r="B523" s="3"/>
      <c r="C523" s="3"/>
      <c r="D523" s="30"/>
      <c r="E523" s="30"/>
      <c r="F523" s="30"/>
      <c r="G523" s="30"/>
      <c r="H523" s="30"/>
      <c r="I523" s="30"/>
      <c r="J523" s="30"/>
      <c r="K523" s="30"/>
      <c r="L523" s="30"/>
      <c r="M523" s="30"/>
      <c r="N523" s="30"/>
      <c r="O523" s="30"/>
      <c r="P523" s="30"/>
      <c r="Q523" s="30"/>
      <c r="R523" s="30"/>
      <c r="S523" s="30"/>
      <c r="T523" s="121"/>
      <c r="U523" s="3"/>
      <c r="V523" s="3"/>
      <c r="W523" s="3"/>
      <c r="X523" s="3"/>
      <c r="Y523" s="3"/>
      <c r="Z523" s="3"/>
    </row>
    <row r="524" spans="1:26" ht="15.75" customHeight="1">
      <c r="A524" s="3"/>
      <c r="B524" s="3"/>
      <c r="C524" s="3"/>
      <c r="D524" s="30"/>
      <c r="E524" s="30"/>
      <c r="F524" s="30"/>
      <c r="G524" s="30"/>
      <c r="H524" s="30"/>
      <c r="I524" s="30"/>
      <c r="J524" s="30"/>
      <c r="K524" s="30"/>
      <c r="L524" s="30"/>
      <c r="M524" s="30"/>
      <c r="N524" s="30"/>
      <c r="O524" s="30"/>
      <c r="P524" s="30"/>
      <c r="Q524" s="30"/>
      <c r="R524" s="30"/>
      <c r="S524" s="30"/>
      <c r="T524" s="121"/>
      <c r="U524" s="3"/>
      <c r="V524" s="3"/>
      <c r="W524" s="3"/>
      <c r="X524" s="3"/>
      <c r="Y524" s="3"/>
      <c r="Z524" s="3"/>
    </row>
    <row r="525" spans="1:26" ht="15.75" customHeight="1">
      <c r="A525" s="3"/>
      <c r="B525" s="3"/>
      <c r="C525" s="3"/>
      <c r="D525" s="30"/>
      <c r="E525" s="30"/>
      <c r="F525" s="30"/>
      <c r="G525" s="30"/>
      <c r="H525" s="30"/>
      <c r="I525" s="30"/>
      <c r="J525" s="30"/>
      <c r="K525" s="30"/>
      <c r="L525" s="30"/>
      <c r="M525" s="30"/>
      <c r="N525" s="30"/>
      <c r="O525" s="30"/>
      <c r="P525" s="30"/>
      <c r="Q525" s="30"/>
      <c r="R525" s="30"/>
      <c r="S525" s="30"/>
      <c r="T525" s="121"/>
      <c r="U525" s="3"/>
      <c r="V525" s="3"/>
      <c r="W525" s="3"/>
      <c r="X525" s="3"/>
      <c r="Y525" s="3"/>
      <c r="Z525" s="3"/>
    </row>
    <row r="526" spans="1:26" ht="15.75" customHeight="1">
      <c r="A526" s="3"/>
      <c r="B526" s="3"/>
      <c r="C526" s="3"/>
      <c r="D526" s="30"/>
      <c r="E526" s="30"/>
      <c r="F526" s="30"/>
      <c r="G526" s="30"/>
      <c r="H526" s="30"/>
      <c r="I526" s="30"/>
      <c r="J526" s="30"/>
      <c r="K526" s="30"/>
      <c r="L526" s="30"/>
      <c r="M526" s="30"/>
      <c r="N526" s="30"/>
      <c r="O526" s="30"/>
      <c r="P526" s="30"/>
      <c r="Q526" s="30"/>
      <c r="R526" s="30"/>
      <c r="S526" s="30"/>
      <c r="T526" s="121"/>
      <c r="U526" s="3"/>
      <c r="V526" s="3"/>
      <c r="W526" s="3"/>
      <c r="X526" s="3"/>
      <c r="Y526" s="3"/>
      <c r="Z526" s="3"/>
    </row>
    <row r="527" spans="1:26" ht="15.75" customHeight="1">
      <c r="A527" s="3"/>
      <c r="B527" s="3"/>
      <c r="C527" s="3"/>
      <c r="D527" s="30"/>
      <c r="E527" s="30"/>
      <c r="F527" s="30"/>
      <c r="G527" s="30"/>
      <c r="H527" s="30"/>
      <c r="I527" s="30"/>
      <c r="J527" s="30"/>
      <c r="K527" s="30"/>
      <c r="L527" s="30"/>
      <c r="M527" s="30"/>
      <c r="N527" s="30"/>
      <c r="O527" s="30"/>
      <c r="P527" s="30"/>
      <c r="Q527" s="30"/>
      <c r="R527" s="30"/>
      <c r="S527" s="30"/>
      <c r="T527" s="121"/>
      <c r="U527" s="3"/>
      <c r="V527" s="3"/>
      <c r="W527" s="3"/>
      <c r="X527" s="3"/>
      <c r="Y527" s="3"/>
      <c r="Z527" s="3"/>
    </row>
    <row r="528" spans="1:26" ht="15.75" customHeight="1">
      <c r="A528" s="3"/>
      <c r="B528" s="3"/>
      <c r="C528" s="3"/>
      <c r="D528" s="30"/>
      <c r="E528" s="30"/>
      <c r="F528" s="30"/>
      <c r="G528" s="30"/>
      <c r="H528" s="30"/>
      <c r="I528" s="30"/>
      <c r="J528" s="30"/>
      <c r="K528" s="30"/>
      <c r="L528" s="30"/>
      <c r="M528" s="30"/>
      <c r="N528" s="30"/>
      <c r="O528" s="30"/>
      <c r="P528" s="30"/>
      <c r="Q528" s="30"/>
      <c r="R528" s="30"/>
      <c r="S528" s="30"/>
      <c r="T528" s="121"/>
      <c r="U528" s="3"/>
      <c r="V528" s="3"/>
      <c r="W528" s="3"/>
      <c r="X528" s="3"/>
      <c r="Y528" s="3"/>
      <c r="Z528" s="3"/>
    </row>
    <row r="529" spans="1:26" ht="15.75" customHeight="1">
      <c r="A529" s="3"/>
      <c r="B529" s="3"/>
      <c r="C529" s="3"/>
      <c r="D529" s="30"/>
      <c r="E529" s="30"/>
      <c r="F529" s="30"/>
      <c r="G529" s="30"/>
      <c r="H529" s="30"/>
      <c r="I529" s="30"/>
      <c r="J529" s="30"/>
      <c r="K529" s="30"/>
      <c r="L529" s="30"/>
      <c r="M529" s="30"/>
      <c r="N529" s="30"/>
      <c r="O529" s="30"/>
      <c r="P529" s="30"/>
      <c r="Q529" s="30"/>
      <c r="R529" s="30"/>
      <c r="S529" s="30"/>
      <c r="T529" s="121"/>
      <c r="U529" s="3"/>
      <c r="V529" s="3"/>
      <c r="W529" s="3"/>
      <c r="X529" s="3"/>
      <c r="Y529" s="3"/>
      <c r="Z529" s="3"/>
    </row>
    <row r="530" spans="1:26" ht="15.75" customHeight="1">
      <c r="A530" s="3"/>
      <c r="B530" s="3"/>
      <c r="C530" s="3"/>
      <c r="D530" s="30"/>
      <c r="E530" s="30"/>
      <c r="F530" s="30"/>
      <c r="G530" s="30"/>
      <c r="H530" s="30"/>
      <c r="I530" s="30"/>
      <c r="J530" s="30"/>
      <c r="K530" s="30"/>
      <c r="L530" s="30"/>
      <c r="M530" s="30"/>
      <c r="N530" s="30"/>
      <c r="O530" s="30"/>
      <c r="P530" s="30"/>
      <c r="Q530" s="30"/>
      <c r="R530" s="30"/>
      <c r="S530" s="30"/>
      <c r="T530" s="121"/>
      <c r="U530" s="3"/>
      <c r="V530" s="3"/>
      <c r="W530" s="3"/>
      <c r="X530" s="3"/>
      <c r="Y530" s="3"/>
      <c r="Z530" s="3"/>
    </row>
    <row r="531" spans="1:26" ht="15.75" customHeight="1">
      <c r="A531" s="3"/>
      <c r="B531" s="3"/>
      <c r="C531" s="3"/>
      <c r="D531" s="30"/>
      <c r="E531" s="30"/>
      <c r="F531" s="30"/>
      <c r="G531" s="30"/>
      <c r="H531" s="30"/>
      <c r="I531" s="30"/>
      <c r="J531" s="30"/>
      <c r="K531" s="30"/>
      <c r="L531" s="30"/>
      <c r="M531" s="30"/>
      <c r="N531" s="30"/>
      <c r="O531" s="30"/>
      <c r="P531" s="30"/>
      <c r="Q531" s="30"/>
      <c r="R531" s="30"/>
      <c r="S531" s="30"/>
      <c r="T531" s="121"/>
      <c r="U531" s="3"/>
      <c r="V531" s="3"/>
      <c r="W531" s="3"/>
      <c r="X531" s="3"/>
      <c r="Y531" s="3"/>
      <c r="Z531" s="3"/>
    </row>
    <row r="532" spans="1:26" ht="15.75" customHeight="1">
      <c r="A532" s="3"/>
      <c r="B532" s="3"/>
      <c r="C532" s="3"/>
      <c r="D532" s="30"/>
      <c r="E532" s="30"/>
      <c r="F532" s="30"/>
      <c r="G532" s="30"/>
      <c r="H532" s="30"/>
      <c r="I532" s="30"/>
      <c r="J532" s="30"/>
      <c r="K532" s="30"/>
      <c r="L532" s="30"/>
      <c r="M532" s="30"/>
      <c r="N532" s="30"/>
      <c r="O532" s="30"/>
      <c r="P532" s="30"/>
      <c r="Q532" s="30"/>
      <c r="R532" s="30"/>
      <c r="S532" s="30"/>
      <c r="T532" s="121"/>
      <c r="U532" s="3"/>
      <c r="V532" s="3"/>
      <c r="W532" s="3"/>
      <c r="X532" s="3"/>
      <c r="Y532" s="3"/>
      <c r="Z532" s="3"/>
    </row>
    <row r="533" spans="1:26" ht="15.75" customHeight="1">
      <c r="A533" s="3"/>
      <c r="B533" s="3"/>
      <c r="C533" s="3"/>
      <c r="D533" s="30"/>
      <c r="E533" s="30"/>
      <c r="F533" s="30"/>
      <c r="G533" s="30"/>
      <c r="H533" s="30"/>
      <c r="I533" s="30"/>
      <c r="J533" s="30"/>
      <c r="K533" s="30"/>
      <c r="L533" s="30"/>
      <c r="M533" s="30"/>
      <c r="N533" s="30"/>
      <c r="O533" s="30"/>
      <c r="P533" s="30"/>
      <c r="Q533" s="30"/>
      <c r="R533" s="30"/>
      <c r="S533" s="30"/>
      <c r="T533" s="121"/>
      <c r="U533" s="3"/>
      <c r="V533" s="3"/>
      <c r="W533" s="3"/>
      <c r="X533" s="3"/>
      <c r="Y533" s="3"/>
      <c r="Z533" s="3"/>
    </row>
    <row r="534" spans="1:26" ht="15.75" customHeight="1">
      <c r="A534" s="3"/>
      <c r="B534" s="3"/>
      <c r="C534" s="3"/>
      <c r="D534" s="30"/>
      <c r="E534" s="30"/>
      <c r="F534" s="30"/>
      <c r="G534" s="30"/>
      <c r="H534" s="30"/>
      <c r="I534" s="30"/>
      <c r="J534" s="30"/>
      <c r="K534" s="30"/>
      <c r="L534" s="30"/>
      <c r="M534" s="30"/>
      <c r="N534" s="30"/>
      <c r="O534" s="30"/>
      <c r="P534" s="30"/>
      <c r="Q534" s="30"/>
      <c r="R534" s="30"/>
      <c r="S534" s="30"/>
      <c r="T534" s="121"/>
      <c r="U534" s="3"/>
      <c r="V534" s="3"/>
      <c r="W534" s="3"/>
      <c r="X534" s="3"/>
      <c r="Y534" s="3"/>
      <c r="Z534" s="3"/>
    </row>
    <row r="535" spans="1:26" ht="15.75" customHeight="1">
      <c r="A535" s="3"/>
      <c r="B535" s="3"/>
      <c r="C535" s="3"/>
      <c r="D535" s="30"/>
      <c r="E535" s="30"/>
      <c r="F535" s="30"/>
      <c r="G535" s="30"/>
      <c r="H535" s="30"/>
      <c r="I535" s="30"/>
      <c r="J535" s="30"/>
      <c r="K535" s="30"/>
      <c r="L535" s="30"/>
      <c r="M535" s="30"/>
      <c r="N535" s="30"/>
      <c r="O535" s="30"/>
      <c r="P535" s="30"/>
      <c r="Q535" s="30"/>
      <c r="R535" s="30"/>
      <c r="S535" s="30"/>
      <c r="T535" s="121"/>
      <c r="U535" s="3"/>
      <c r="V535" s="3"/>
      <c r="W535" s="3"/>
      <c r="X535" s="3"/>
      <c r="Y535" s="3"/>
      <c r="Z535" s="3"/>
    </row>
    <row r="536" spans="1:26" ht="15.75" customHeight="1">
      <c r="A536" s="3"/>
      <c r="B536" s="3"/>
      <c r="C536" s="3"/>
      <c r="D536" s="30"/>
      <c r="E536" s="30"/>
      <c r="F536" s="30"/>
      <c r="G536" s="30"/>
      <c r="H536" s="30"/>
      <c r="I536" s="30"/>
      <c r="J536" s="30"/>
      <c r="K536" s="30"/>
      <c r="L536" s="30"/>
      <c r="M536" s="30"/>
      <c r="N536" s="30"/>
      <c r="O536" s="30"/>
      <c r="P536" s="30"/>
      <c r="Q536" s="30"/>
      <c r="R536" s="30"/>
      <c r="S536" s="30"/>
      <c r="T536" s="121"/>
      <c r="U536" s="3"/>
      <c r="V536" s="3"/>
      <c r="W536" s="3"/>
      <c r="X536" s="3"/>
      <c r="Y536" s="3"/>
      <c r="Z536" s="3"/>
    </row>
    <row r="537" spans="1:26" ht="15.75" customHeight="1">
      <c r="A537" s="3"/>
      <c r="B537" s="3"/>
      <c r="C537" s="3"/>
      <c r="D537" s="30"/>
      <c r="E537" s="30"/>
      <c r="F537" s="30"/>
      <c r="G537" s="30"/>
      <c r="H537" s="30"/>
      <c r="I537" s="30"/>
      <c r="J537" s="30"/>
      <c r="K537" s="30"/>
      <c r="L537" s="30"/>
      <c r="M537" s="30"/>
      <c r="N537" s="30"/>
      <c r="O537" s="30"/>
      <c r="P537" s="30"/>
      <c r="Q537" s="30"/>
      <c r="R537" s="30"/>
      <c r="S537" s="30"/>
      <c r="T537" s="121"/>
      <c r="U537" s="3"/>
      <c r="V537" s="3"/>
      <c r="W537" s="3"/>
      <c r="X537" s="3"/>
      <c r="Y537" s="3"/>
      <c r="Z537" s="3"/>
    </row>
    <row r="538" spans="1:26" ht="15.75" customHeight="1">
      <c r="A538" s="3"/>
      <c r="B538" s="3"/>
      <c r="C538" s="3"/>
      <c r="D538" s="30"/>
      <c r="E538" s="30"/>
      <c r="F538" s="30"/>
      <c r="G538" s="30"/>
      <c r="H538" s="30"/>
      <c r="I538" s="30"/>
      <c r="J538" s="30"/>
      <c r="K538" s="30"/>
      <c r="L538" s="30"/>
      <c r="M538" s="30"/>
      <c r="N538" s="30"/>
      <c r="O538" s="30"/>
      <c r="P538" s="30"/>
      <c r="Q538" s="30"/>
      <c r="R538" s="30"/>
      <c r="S538" s="30"/>
      <c r="T538" s="121"/>
      <c r="U538" s="3"/>
      <c r="V538" s="3"/>
      <c r="W538" s="3"/>
      <c r="X538" s="3"/>
      <c r="Y538" s="3"/>
      <c r="Z538" s="3"/>
    </row>
    <row r="539" spans="1:26" ht="15.75" customHeight="1">
      <c r="A539" s="3"/>
      <c r="B539" s="3"/>
      <c r="C539" s="3"/>
      <c r="D539" s="30"/>
      <c r="E539" s="30"/>
      <c r="F539" s="30"/>
      <c r="G539" s="30"/>
      <c r="H539" s="30"/>
      <c r="I539" s="30"/>
      <c r="J539" s="30"/>
      <c r="K539" s="30"/>
      <c r="L539" s="30"/>
      <c r="M539" s="30"/>
      <c r="N539" s="30"/>
      <c r="O539" s="30"/>
      <c r="P539" s="30"/>
      <c r="Q539" s="30"/>
      <c r="R539" s="30"/>
      <c r="S539" s="30"/>
      <c r="T539" s="121"/>
      <c r="U539" s="3"/>
      <c r="V539" s="3"/>
      <c r="W539" s="3"/>
      <c r="X539" s="3"/>
      <c r="Y539" s="3"/>
      <c r="Z539" s="3"/>
    </row>
    <row r="540" spans="1:26" ht="15.75" customHeight="1">
      <c r="A540" s="3"/>
      <c r="B540" s="3"/>
      <c r="C540" s="3"/>
      <c r="D540" s="30"/>
      <c r="E540" s="30"/>
      <c r="F540" s="30"/>
      <c r="G540" s="30"/>
      <c r="H540" s="30"/>
      <c r="I540" s="30"/>
      <c r="J540" s="30"/>
      <c r="K540" s="30"/>
      <c r="L540" s="30"/>
      <c r="M540" s="30"/>
      <c r="N540" s="30"/>
      <c r="O540" s="30"/>
      <c r="P540" s="30"/>
      <c r="Q540" s="30"/>
      <c r="R540" s="30"/>
      <c r="S540" s="30"/>
      <c r="T540" s="121"/>
      <c r="U540" s="3"/>
      <c r="V540" s="3"/>
      <c r="W540" s="3"/>
      <c r="X540" s="3"/>
      <c r="Y540" s="3"/>
      <c r="Z540" s="3"/>
    </row>
    <row r="541" spans="1:26" ht="15.75" customHeight="1">
      <c r="A541" s="3"/>
      <c r="B541" s="3"/>
      <c r="C541" s="3"/>
      <c r="D541" s="30"/>
      <c r="E541" s="30"/>
      <c r="F541" s="30"/>
      <c r="G541" s="30"/>
      <c r="H541" s="30"/>
      <c r="I541" s="30"/>
      <c r="J541" s="30"/>
      <c r="K541" s="30"/>
      <c r="L541" s="30"/>
      <c r="M541" s="30"/>
      <c r="N541" s="30"/>
      <c r="O541" s="30"/>
      <c r="P541" s="30"/>
      <c r="Q541" s="30"/>
      <c r="R541" s="30"/>
      <c r="S541" s="30"/>
      <c r="T541" s="121"/>
      <c r="U541" s="3"/>
      <c r="V541" s="3"/>
      <c r="W541" s="3"/>
      <c r="X541" s="3"/>
      <c r="Y541" s="3"/>
      <c r="Z541" s="3"/>
    </row>
    <row r="542" spans="1:26" ht="15.75" customHeight="1">
      <c r="A542" s="3"/>
      <c r="B542" s="3"/>
      <c r="C542" s="3"/>
      <c r="D542" s="30"/>
      <c r="E542" s="30"/>
      <c r="F542" s="30"/>
      <c r="G542" s="30"/>
      <c r="H542" s="30"/>
      <c r="I542" s="30"/>
      <c r="J542" s="30"/>
      <c r="K542" s="30"/>
      <c r="L542" s="30"/>
      <c r="M542" s="30"/>
      <c r="N542" s="30"/>
      <c r="O542" s="30"/>
      <c r="P542" s="30"/>
      <c r="Q542" s="30"/>
      <c r="R542" s="30"/>
      <c r="S542" s="30"/>
      <c r="T542" s="121"/>
      <c r="U542" s="3"/>
      <c r="V542" s="3"/>
      <c r="W542" s="3"/>
      <c r="X542" s="3"/>
      <c r="Y542" s="3"/>
      <c r="Z542" s="3"/>
    </row>
    <row r="543" spans="1:26" ht="15.75" customHeight="1">
      <c r="A543" s="3"/>
      <c r="B543" s="3"/>
      <c r="C543" s="3"/>
      <c r="D543" s="30"/>
      <c r="E543" s="30"/>
      <c r="F543" s="30"/>
      <c r="G543" s="30"/>
      <c r="H543" s="30"/>
      <c r="I543" s="30"/>
      <c r="J543" s="30"/>
      <c r="K543" s="30"/>
      <c r="L543" s="30"/>
      <c r="M543" s="30"/>
      <c r="N543" s="30"/>
      <c r="O543" s="30"/>
      <c r="P543" s="30"/>
      <c r="Q543" s="30"/>
      <c r="R543" s="30"/>
      <c r="S543" s="30"/>
      <c r="T543" s="121"/>
      <c r="U543" s="3"/>
      <c r="V543" s="3"/>
      <c r="W543" s="3"/>
      <c r="X543" s="3"/>
      <c r="Y543" s="3"/>
      <c r="Z543" s="3"/>
    </row>
    <row r="544" spans="1:26" ht="15.75" customHeight="1">
      <c r="A544" s="3"/>
      <c r="B544" s="3"/>
      <c r="C544" s="3"/>
      <c r="D544" s="30"/>
      <c r="E544" s="30"/>
      <c r="F544" s="30"/>
      <c r="G544" s="30"/>
      <c r="H544" s="30"/>
      <c r="I544" s="30"/>
      <c r="J544" s="30"/>
      <c r="K544" s="30"/>
      <c r="L544" s="30"/>
      <c r="M544" s="30"/>
      <c r="N544" s="30"/>
      <c r="O544" s="30"/>
      <c r="P544" s="30"/>
      <c r="Q544" s="30"/>
      <c r="R544" s="30"/>
      <c r="S544" s="30"/>
      <c r="T544" s="121"/>
      <c r="U544" s="3"/>
      <c r="V544" s="3"/>
      <c r="W544" s="3"/>
      <c r="X544" s="3"/>
      <c r="Y544" s="3"/>
      <c r="Z544" s="3"/>
    </row>
    <row r="545" spans="1:26" ht="15.75" customHeight="1">
      <c r="A545" s="3"/>
      <c r="B545" s="3"/>
      <c r="C545" s="3"/>
      <c r="D545" s="30"/>
      <c r="E545" s="30"/>
      <c r="F545" s="30"/>
      <c r="G545" s="30"/>
      <c r="H545" s="30"/>
      <c r="I545" s="30"/>
      <c r="J545" s="30"/>
      <c r="K545" s="30"/>
      <c r="L545" s="30"/>
      <c r="M545" s="30"/>
      <c r="N545" s="30"/>
      <c r="O545" s="30"/>
      <c r="P545" s="30"/>
      <c r="Q545" s="30"/>
      <c r="R545" s="30"/>
      <c r="S545" s="30"/>
      <c r="T545" s="121"/>
      <c r="U545" s="3"/>
      <c r="V545" s="3"/>
      <c r="W545" s="3"/>
      <c r="X545" s="3"/>
      <c r="Y545" s="3"/>
      <c r="Z545" s="3"/>
    </row>
    <row r="546" spans="1:26" ht="15.75" customHeight="1">
      <c r="A546" s="3"/>
      <c r="B546" s="3"/>
      <c r="C546" s="3"/>
      <c r="D546" s="30"/>
      <c r="E546" s="30"/>
      <c r="F546" s="30"/>
      <c r="G546" s="30"/>
      <c r="H546" s="30"/>
      <c r="I546" s="30"/>
      <c r="J546" s="30"/>
      <c r="K546" s="30"/>
      <c r="L546" s="30"/>
      <c r="M546" s="30"/>
      <c r="N546" s="30"/>
      <c r="O546" s="30"/>
      <c r="P546" s="30"/>
      <c r="Q546" s="30"/>
      <c r="R546" s="30"/>
      <c r="S546" s="30"/>
      <c r="T546" s="121"/>
      <c r="U546" s="3"/>
      <c r="V546" s="3"/>
      <c r="W546" s="3"/>
      <c r="X546" s="3"/>
      <c r="Y546" s="3"/>
      <c r="Z546" s="3"/>
    </row>
    <row r="547" spans="1:26" ht="15.75" customHeight="1">
      <c r="A547" s="3"/>
      <c r="B547" s="3"/>
      <c r="C547" s="3"/>
      <c r="D547" s="30"/>
      <c r="E547" s="30"/>
      <c r="F547" s="30"/>
      <c r="G547" s="30"/>
      <c r="H547" s="30"/>
      <c r="I547" s="30"/>
      <c r="J547" s="30"/>
      <c r="K547" s="30"/>
      <c r="L547" s="30"/>
      <c r="M547" s="30"/>
      <c r="N547" s="30"/>
      <c r="O547" s="30"/>
      <c r="P547" s="30"/>
      <c r="Q547" s="30"/>
      <c r="R547" s="30"/>
      <c r="S547" s="30"/>
      <c r="T547" s="121"/>
      <c r="U547" s="3"/>
      <c r="V547" s="3"/>
      <c r="W547" s="3"/>
      <c r="X547" s="3"/>
      <c r="Y547" s="3"/>
      <c r="Z547" s="3"/>
    </row>
    <row r="548" spans="1:26" ht="15.75" customHeight="1">
      <c r="A548" s="3"/>
      <c r="B548" s="3"/>
      <c r="C548" s="3"/>
      <c r="D548" s="30"/>
      <c r="E548" s="30"/>
      <c r="F548" s="30"/>
      <c r="G548" s="30"/>
      <c r="H548" s="30"/>
      <c r="I548" s="30"/>
      <c r="J548" s="30"/>
      <c r="K548" s="30"/>
      <c r="L548" s="30"/>
      <c r="M548" s="30"/>
      <c r="N548" s="30"/>
      <c r="O548" s="30"/>
      <c r="P548" s="30"/>
      <c r="Q548" s="30"/>
      <c r="R548" s="30"/>
      <c r="S548" s="30"/>
      <c r="T548" s="121"/>
      <c r="U548" s="3"/>
      <c r="V548" s="3"/>
      <c r="W548" s="3"/>
      <c r="X548" s="3"/>
      <c r="Y548" s="3"/>
      <c r="Z548" s="3"/>
    </row>
    <row r="549" spans="1:26" ht="15.75" customHeight="1">
      <c r="A549" s="3"/>
      <c r="B549" s="3"/>
      <c r="C549" s="3"/>
      <c r="D549" s="30"/>
      <c r="E549" s="30"/>
      <c r="F549" s="30"/>
      <c r="G549" s="30"/>
      <c r="H549" s="30"/>
      <c r="I549" s="30"/>
      <c r="J549" s="30"/>
      <c r="K549" s="30"/>
      <c r="L549" s="30"/>
      <c r="M549" s="30"/>
      <c r="N549" s="30"/>
      <c r="O549" s="30"/>
      <c r="P549" s="30"/>
      <c r="Q549" s="30"/>
      <c r="R549" s="30"/>
      <c r="S549" s="30"/>
      <c r="T549" s="121"/>
      <c r="U549" s="3"/>
      <c r="V549" s="3"/>
      <c r="W549" s="3"/>
      <c r="X549" s="3"/>
      <c r="Y549" s="3"/>
      <c r="Z549" s="3"/>
    </row>
    <row r="550" spans="1:26" ht="15.75" customHeight="1">
      <c r="A550" s="3"/>
      <c r="B550" s="3"/>
      <c r="C550" s="3"/>
      <c r="D550" s="30"/>
      <c r="E550" s="30"/>
      <c r="F550" s="30"/>
      <c r="G550" s="30"/>
      <c r="H550" s="30"/>
      <c r="I550" s="30"/>
      <c r="J550" s="30"/>
      <c r="K550" s="30"/>
      <c r="L550" s="30"/>
      <c r="M550" s="30"/>
      <c r="N550" s="30"/>
      <c r="O550" s="30"/>
      <c r="P550" s="30"/>
      <c r="Q550" s="30"/>
      <c r="R550" s="30"/>
      <c r="S550" s="30"/>
      <c r="T550" s="121"/>
      <c r="U550" s="3"/>
      <c r="V550" s="3"/>
      <c r="W550" s="3"/>
      <c r="X550" s="3"/>
      <c r="Y550" s="3"/>
      <c r="Z550" s="3"/>
    </row>
    <row r="551" spans="1:26" ht="15.75" customHeight="1">
      <c r="A551" s="3"/>
      <c r="B551" s="3"/>
      <c r="C551" s="3"/>
      <c r="D551" s="30"/>
      <c r="E551" s="30"/>
      <c r="F551" s="30"/>
      <c r="G551" s="30"/>
      <c r="H551" s="30"/>
      <c r="I551" s="30"/>
      <c r="J551" s="30"/>
      <c r="K551" s="30"/>
      <c r="L551" s="30"/>
      <c r="M551" s="30"/>
      <c r="N551" s="30"/>
      <c r="O551" s="30"/>
      <c r="P551" s="30"/>
      <c r="Q551" s="30"/>
      <c r="R551" s="30"/>
      <c r="S551" s="30"/>
      <c r="T551" s="121"/>
      <c r="U551" s="3"/>
      <c r="V551" s="3"/>
      <c r="W551" s="3"/>
      <c r="X551" s="3"/>
      <c r="Y551" s="3"/>
      <c r="Z551" s="3"/>
    </row>
    <row r="552" spans="1:26" ht="15.75" customHeight="1">
      <c r="A552" s="3"/>
      <c r="B552" s="3"/>
      <c r="C552" s="3"/>
      <c r="D552" s="30"/>
      <c r="E552" s="30"/>
      <c r="F552" s="30"/>
      <c r="G552" s="30"/>
      <c r="H552" s="30"/>
      <c r="I552" s="30"/>
      <c r="J552" s="30"/>
      <c r="K552" s="30"/>
      <c r="L552" s="30"/>
      <c r="M552" s="30"/>
      <c r="N552" s="30"/>
      <c r="O552" s="30"/>
      <c r="P552" s="30"/>
      <c r="Q552" s="30"/>
      <c r="R552" s="30"/>
      <c r="S552" s="30"/>
      <c r="T552" s="121"/>
      <c r="U552" s="3"/>
      <c r="V552" s="3"/>
      <c r="W552" s="3"/>
      <c r="X552" s="3"/>
      <c r="Y552" s="3"/>
      <c r="Z552" s="3"/>
    </row>
    <row r="553" spans="1:26" ht="15.75" customHeight="1">
      <c r="A553" s="3"/>
      <c r="B553" s="3"/>
      <c r="C553" s="3"/>
      <c r="D553" s="30"/>
      <c r="E553" s="30"/>
      <c r="F553" s="30"/>
      <c r="G553" s="30"/>
      <c r="H553" s="30"/>
      <c r="I553" s="30"/>
      <c r="J553" s="30"/>
      <c r="K553" s="30"/>
      <c r="L553" s="30"/>
      <c r="M553" s="30"/>
      <c r="N553" s="30"/>
      <c r="O553" s="30"/>
      <c r="P553" s="30"/>
      <c r="Q553" s="30"/>
      <c r="R553" s="30"/>
      <c r="S553" s="30"/>
      <c r="T553" s="121"/>
      <c r="U553" s="3"/>
      <c r="V553" s="3"/>
      <c r="W553" s="3"/>
      <c r="X553" s="3"/>
      <c r="Y553" s="3"/>
      <c r="Z553" s="3"/>
    </row>
    <row r="554" spans="1:26" ht="15.75" customHeight="1">
      <c r="A554" s="3"/>
      <c r="B554" s="3"/>
      <c r="C554" s="3"/>
      <c r="D554" s="30"/>
      <c r="E554" s="30"/>
      <c r="F554" s="30"/>
      <c r="G554" s="30"/>
      <c r="H554" s="30"/>
      <c r="I554" s="30"/>
      <c r="J554" s="30"/>
      <c r="K554" s="30"/>
      <c r="L554" s="30"/>
      <c r="M554" s="30"/>
      <c r="N554" s="30"/>
      <c r="O554" s="30"/>
      <c r="P554" s="30"/>
      <c r="Q554" s="30"/>
      <c r="R554" s="30"/>
      <c r="S554" s="30"/>
      <c r="T554" s="121"/>
      <c r="U554" s="3"/>
      <c r="V554" s="3"/>
      <c r="W554" s="3"/>
      <c r="X554" s="3"/>
      <c r="Y554" s="3"/>
      <c r="Z554" s="3"/>
    </row>
    <row r="555" spans="1:26" ht="15.75" customHeight="1">
      <c r="A555" s="3"/>
      <c r="B555" s="3"/>
      <c r="C555" s="3"/>
      <c r="D555" s="30"/>
      <c r="E555" s="30"/>
      <c r="F555" s="30"/>
      <c r="G555" s="30"/>
      <c r="H555" s="30"/>
      <c r="I555" s="30"/>
      <c r="J555" s="30"/>
      <c r="K555" s="30"/>
      <c r="L555" s="30"/>
      <c r="M555" s="30"/>
      <c r="N555" s="30"/>
      <c r="O555" s="30"/>
      <c r="P555" s="30"/>
      <c r="Q555" s="30"/>
      <c r="R555" s="30"/>
      <c r="S555" s="30"/>
      <c r="T555" s="121"/>
      <c r="U555" s="3"/>
      <c r="V555" s="3"/>
      <c r="W555" s="3"/>
      <c r="X555" s="3"/>
      <c r="Y555" s="3"/>
      <c r="Z555" s="3"/>
    </row>
    <row r="556" spans="1:26" ht="15.75" customHeight="1">
      <c r="A556" s="3"/>
      <c r="B556" s="3"/>
      <c r="C556" s="3"/>
      <c r="D556" s="30"/>
      <c r="E556" s="30"/>
      <c r="F556" s="30"/>
      <c r="G556" s="30"/>
      <c r="H556" s="30"/>
      <c r="I556" s="30"/>
      <c r="J556" s="30"/>
      <c r="K556" s="30"/>
      <c r="L556" s="30"/>
      <c r="M556" s="30"/>
      <c r="N556" s="30"/>
      <c r="O556" s="30"/>
      <c r="P556" s="30"/>
      <c r="Q556" s="30"/>
      <c r="R556" s="30"/>
      <c r="S556" s="30"/>
      <c r="T556" s="121"/>
      <c r="U556" s="3"/>
      <c r="V556" s="3"/>
      <c r="W556" s="3"/>
      <c r="X556" s="3"/>
      <c r="Y556" s="3"/>
      <c r="Z556" s="3"/>
    </row>
    <row r="557" spans="1:26" ht="15.75" customHeight="1">
      <c r="A557" s="3"/>
      <c r="B557" s="3"/>
      <c r="C557" s="3"/>
      <c r="D557" s="30"/>
      <c r="E557" s="30"/>
      <c r="F557" s="30"/>
      <c r="G557" s="30"/>
      <c r="H557" s="30"/>
      <c r="I557" s="30"/>
      <c r="J557" s="30"/>
      <c r="K557" s="30"/>
      <c r="L557" s="30"/>
      <c r="M557" s="30"/>
      <c r="N557" s="30"/>
      <c r="O557" s="30"/>
      <c r="P557" s="30"/>
      <c r="Q557" s="30"/>
      <c r="R557" s="30"/>
      <c r="S557" s="30"/>
      <c r="T557" s="121"/>
      <c r="U557" s="3"/>
      <c r="V557" s="3"/>
      <c r="W557" s="3"/>
      <c r="X557" s="3"/>
      <c r="Y557" s="3"/>
      <c r="Z557" s="3"/>
    </row>
    <row r="558" spans="1:26" ht="15.75" customHeight="1">
      <c r="A558" s="3"/>
      <c r="B558" s="3"/>
      <c r="C558" s="3"/>
      <c r="D558" s="30"/>
      <c r="E558" s="30"/>
      <c r="F558" s="30"/>
      <c r="G558" s="30"/>
      <c r="H558" s="30"/>
      <c r="I558" s="30"/>
      <c r="J558" s="30"/>
      <c r="K558" s="30"/>
      <c r="L558" s="30"/>
      <c r="M558" s="30"/>
      <c r="N558" s="30"/>
      <c r="O558" s="30"/>
      <c r="P558" s="30"/>
      <c r="Q558" s="30"/>
      <c r="R558" s="30"/>
      <c r="S558" s="30"/>
      <c r="T558" s="121"/>
      <c r="U558" s="3"/>
      <c r="V558" s="3"/>
      <c r="W558" s="3"/>
      <c r="X558" s="3"/>
      <c r="Y558" s="3"/>
      <c r="Z558" s="3"/>
    </row>
    <row r="559" spans="1:26" ht="15.75" customHeight="1">
      <c r="A559" s="3"/>
      <c r="B559" s="3"/>
      <c r="C559" s="3"/>
      <c r="D559" s="30"/>
      <c r="E559" s="30"/>
      <c r="F559" s="30"/>
      <c r="G559" s="30"/>
      <c r="H559" s="30"/>
      <c r="I559" s="30"/>
      <c r="J559" s="30"/>
      <c r="K559" s="30"/>
      <c r="L559" s="30"/>
      <c r="M559" s="30"/>
      <c r="N559" s="30"/>
      <c r="O559" s="30"/>
      <c r="P559" s="30"/>
      <c r="Q559" s="30"/>
      <c r="R559" s="30"/>
      <c r="S559" s="30"/>
      <c r="T559" s="121"/>
      <c r="U559" s="3"/>
      <c r="V559" s="3"/>
      <c r="W559" s="3"/>
      <c r="X559" s="3"/>
      <c r="Y559" s="3"/>
      <c r="Z559" s="3"/>
    </row>
    <row r="560" spans="1:26" ht="15.75" customHeight="1">
      <c r="A560" s="3"/>
      <c r="B560" s="3"/>
      <c r="C560" s="3"/>
      <c r="D560" s="30"/>
      <c r="E560" s="30"/>
      <c r="F560" s="30"/>
      <c r="G560" s="30"/>
      <c r="H560" s="30"/>
      <c r="I560" s="30"/>
      <c r="J560" s="30"/>
      <c r="K560" s="30"/>
      <c r="L560" s="30"/>
      <c r="M560" s="30"/>
      <c r="N560" s="30"/>
      <c r="O560" s="30"/>
      <c r="P560" s="30"/>
      <c r="Q560" s="30"/>
      <c r="R560" s="30"/>
      <c r="S560" s="30"/>
      <c r="T560" s="121"/>
      <c r="U560" s="3"/>
      <c r="V560" s="3"/>
      <c r="W560" s="3"/>
      <c r="X560" s="3"/>
      <c r="Y560" s="3"/>
      <c r="Z560" s="3"/>
    </row>
    <row r="561" spans="1:26" ht="15.75" customHeight="1">
      <c r="A561" s="3"/>
      <c r="B561" s="3"/>
      <c r="C561" s="3"/>
      <c r="D561" s="30"/>
      <c r="E561" s="30"/>
      <c r="F561" s="30"/>
      <c r="G561" s="30"/>
      <c r="H561" s="30"/>
      <c r="I561" s="30"/>
      <c r="J561" s="30"/>
      <c r="K561" s="30"/>
      <c r="L561" s="30"/>
      <c r="M561" s="30"/>
      <c r="N561" s="30"/>
      <c r="O561" s="30"/>
      <c r="P561" s="30"/>
      <c r="Q561" s="30"/>
      <c r="R561" s="30"/>
      <c r="S561" s="30"/>
      <c r="T561" s="121"/>
      <c r="U561" s="3"/>
      <c r="V561" s="3"/>
      <c r="W561" s="3"/>
      <c r="X561" s="3"/>
      <c r="Y561" s="3"/>
      <c r="Z561" s="3"/>
    </row>
    <row r="562" spans="1:26" ht="15.75" customHeight="1">
      <c r="A562" s="3"/>
      <c r="B562" s="3"/>
      <c r="C562" s="3"/>
      <c r="D562" s="30"/>
      <c r="E562" s="30"/>
      <c r="F562" s="30"/>
      <c r="G562" s="30"/>
      <c r="H562" s="30"/>
      <c r="I562" s="30"/>
      <c r="J562" s="30"/>
      <c r="K562" s="30"/>
      <c r="L562" s="30"/>
      <c r="M562" s="30"/>
      <c r="N562" s="30"/>
      <c r="O562" s="30"/>
      <c r="P562" s="30"/>
      <c r="Q562" s="30"/>
      <c r="R562" s="30"/>
      <c r="S562" s="30"/>
      <c r="T562" s="121"/>
      <c r="U562" s="3"/>
      <c r="V562" s="3"/>
      <c r="W562" s="3"/>
      <c r="X562" s="3"/>
      <c r="Y562" s="3"/>
      <c r="Z562" s="3"/>
    </row>
    <row r="563" spans="1:26" ht="15.75" customHeight="1">
      <c r="A563" s="3"/>
      <c r="B563" s="3"/>
      <c r="C563" s="3"/>
      <c r="D563" s="30"/>
      <c r="E563" s="30"/>
      <c r="F563" s="30"/>
      <c r="G563" s="30"/>
      <c r="H563" s="30"/>
      <c r="I563" s="30"/>
      <c r="J563" s="30"/>
      <c r="K563" s="30"/>
      <c r="L563" s="30"/>
      <c r="M563" s="30"/>
      <c r="N563" s="30"/>
      <c r="O563" s="30"/>
      <c r="P563" s="30"/>
      <c r="Q563" s="30"/>
      <c r="R563" s="30"/>
      <c r="S563" s="30"/>
      <c r="T563" s="121"/>
      <c r="U563" s="3"/>
      <c r="V563" s="3"/>
      <c r="W563" s="3"/>
      <c r="X563" s="3"/>
      <c r="Y563" s="3"/>
      <c r="Z563" s="3"/>
    </row>
    <row r="564" spans="1:26" ht="15.75" customHeight="1">
      <c r="A564" s="3"/>
      <c r="B564" s="3"/>
      <c r="C564" s="3"/>
      <c r="D564" s="30"/>
      <c r="E564" s="30"/>
      <c r="F564" s="30"/>
      <c r="G564" s="30"/>
      <c r="H564" s="30"/>
      <c r="I564" s="30"/>
      <c r="J564" s="30"/>
      <c r="K564" s="30"/>
      <c r="L564" s="30"/>
      <c r="M564" s="30"/>
      <c r="N564" s="30"/>
      <c r="O564" s="30"/>
      <c r="P564" s="30"/>
      <c r="Q564" s="30"/>
      <c r="R564" s="30"/>
      <c r="S564" s="30"/>
      <c r="T564" s="121"/>
      <c r="U564" s="3"/>
      <c r="V564" s="3"/>
      <c r="W564" s="3"/>
      <c r="X564" s="3"/>
      <c r="Y564" s="3"/>
      <c r="Z564" s="3"/>
    </row>
    <row r="565" spans="1:26" ht="15.75" customHeight="1">
      <c r="A565" s="3"/>
      <c r="B565" s="3"/>
      <c r="C565" s="3"/>
      <c r="D565" s="30"/>
      <c r="E565" s="30"/>
      <c r="F565" s="30"/>
      <c r="G565" s="30"/>
      <c r="H565" s="30"/>
      <c r="I565" s="30"/>
      <c r="J565" s="30"/>
      <c r="K565" s="30"/>
      <c r="L565" s="30"/>
      <c r="M565" s="30"/>
      <c r="N565" s="30"/>
      <c r="O565" s="30"/>
      <c r="P565" s="30"/>
      <c r="Q565" s="30"/>
      <c r="R565" s="30"/>
      <c r="S565" s="30"/>
      <c r="T565" s="121"/>
      <c r="U565" s="3"/>
      <c r="V565" s="3"/>
      <c r="W565" s="3"/>
      <c r="X565" s="3"/>
      <c r="Y565" s="3"/>
      <c r="Z565" s="3"/>
    </row>
    <row r="566" spans="1:26" ht="15.75" customHeight="1">
      <c r="A566" s="3"/>
      <c r="B566" s="3"/>
      <c r="C566" s="3"/>
      <c r="D566" s="30"/>
      <c r="E566" s="30"/>
      <c r="F566" s="30"/>
      <c r="G566" s="30"/>
      <c r="H566" s="30"/>
      <c r="I566" s="30"/>
      <c r="J566" s="30"/>
      <c r="K566" s="30"/>
      <c r="L566" s="30"/>
      <c r="M566" s="30"/>
      <c r="N566" s="30"/>
      <c r="O566" s="30"/>
      <c r="P566" s="30"/>
      <c r="Q566" s="30"/>
      <c r="R566" s="30"/>
      <c r="S566" s="30"/>
      <c r="T566" s="121"/>
      <c r="U566" s="3"/>
      <c r="V566" s="3"/>
      <c r="W566" s="3"/>
      <c r="X566" s="3"/>
      <c r="Y566" s="3"/>
      <c r="Z566" s="3"/>
    </row>
    <row r="567" spans="1:26" ht="15.75" customHeight="1">
      <c r="A567" s="3"/>
      <c r="B567" s="3"/>
      <c r="C567" s="3"/>
      <c r="D567" s="30"/>
      <c r="E567" s="30"/>
      <c r="F567" s="30"/>
      <c r="G567" s="30"/>
      <c r="H567" s="30"/>
      <c r="I567" s="30"/>
      <c r="J567" s="30"/>
      <c r="K567" s="30"/>
      <c r="L567" s="30"/>
      <c r="M567" s="30"/>
      <c r="N567" s="30"/>
      <c r="O567" s="30"/>
      <c r="P567" s="30"/>
      <c r="Q567" s="30"/>
      <c r="R567" s="30"/>
      <c r="S567" s="30"/>
      <c r="T567" s="121"/>
      <c r="U567" s="3"/>
      <c r="V567" s="3"/>
      <c r="W567" s="3"/>
      <c r="X567" s="3"/>
      <c r="Y567" s="3"/>
      <c r="Z567" s="3"/>
    </row>
    <row r="568" spans="1:26" ht="15.75" customHeight="1">
      <c r="A568" s="3"/>
      <c r="B568" s="3"/>
      <c r="C568" s="3"/>
      <c r="D568" s="30"/>
      <c r="E568" s="30"/>
      <c r="F568" s="30"/>
      <c r="G568" s="30"/>
      <c r="H568" s="30"/>
      <c r="I568" s="30"/>
      <c r="J568" s="30"/>
      <c r="K568" s="30"/>
      <c r="L568" s="30"/>
      <c r="M568" s="30"/>
      <c r="N568" s="30"/>
      <c r="O568" s="30"/>
      <c r="P568" s="30"/>
      <c r="Q568" s="30"/>
      <c r="R568" s="30"/>
      <c r="S568" s="30"/>
      <c r="T568" s="121"/>
      <c r="U568" s="3"/>
      <c r="V568" s="3"/>
      <c r="W568" s="3"/>
      <c r="X568" s="3"/>
      <c r="Y568" s="3"/>
      <c r="Z568" s="3"/>
    </row>
    <row r="569" spans="1:26" ht="15.75" customHeight="1">
      <c r="A569" s="3"/>
      <c r="B569" s="3"/>
      <c r="C569" s="3"/>
      <c r="D569" s="30"/>
      <c r="E569" s="30"/>
      <c r="F569" s="30"/>
      <c r="G569" s="30"/>
      <c r="H569" s="30"/>
      <c r="I569" s="30"/>
      <c r="J569" s="30"/>
      <c r="K569" s="30"/>
      <c r="L569" s="30"/>
      <c r="M569" s="30"/>
      <c r="N569" s="30"/>
      <c r="O569" s="30"/>
      <c r="P569" s="30"/>
      <c r="Q569" s="30"/>
      <c r="R569" s="30"/>
      <c r="S569" s="30"/>
      <c r="T569" s="121"/>
      <c r="U569" s="3"/>
      <c r="V569" s="3"/>
      <c r="W569" s="3"/>
      <c r="X569" s="3"/>
      <c r="Y569" s="3"/>
      <c r="Z569" s="3"/>
    </row>
    <row r="570" spans="1:26" ht="15.75" customHeight="1">
      <c r="A570" s="3"/>
      <c r="B570" s="3"/>
      <c r="C570" s="3"/>
      <c r="D570" s="30"/>
      <c r="E570" s="30"/>
      <c r="F570" s="30"/>
      <c r="G570" s="30"/>
      <c r="H570" s="30"/>
      <c r="I570" s="30"/>
      <c r="J570" s="30"/>
      <c r="K570" s="30"/>
      <c r="L570" s="30"/>
      <c r="M570" s="30"/>
      <c r="N570" s="30"/>
      <c r="O570" s="30"/>
      <c r="P570" s="30"/>
      <c r="Q570" s="30"/>
      <c r="R570" s="30"/>
      <c r="S570" s="30"/>
      <c r="T570" s="121"/>
      <c r="U570" s="3"/>
      <c r="V570" s="3"/>
      <c r="W570" s="3"/>
      <c r="X570" s="3"/>
      <c r="Y570" s="3"/>
      <c r="Z570" s="3"/>
    </row>
    <row r="571" spans="1:26" ht="15.75" customHeight="1">
      <c r="A571" s="3"/>
      <c r="B571" s="3"/>
      <c r="C571" s="3"/>
      <c r="D571" s="30"/>
      <c r="E571" s="30"/>
      <c r="F571" s="30"/>
      <c r="G571" s="30"/>
      <c r="H571" s="30"/>
      <c r="I571" s="30"/>
      <c r="J571" s="30"/>
      <c r="K571" s="30"/>
      <c r="L571" s="30"/>
      <c r="M571" s="30"/>
      <c r="N571" s="30"/>
      <c r="O571" s="30"/>
      <c r="P571" s="30"/>
      <c r="Q571" s="30"/>
      <c r="R571" s="30"/>
      <c r="S571" s="30"/>
      <c r="T571" s="121"/>
      <c r="U571" s="3"/>
      <c r="V571" s="3"/>
      <c r="W571" s="3"/>
      <c r="X571" s="3"/>
      <c r="Y571" s="3"/>
      <c r="Z571" s="3"/>
    </row>
    <row r="572" spans="1:26" ht="15.75" customHeight="1">
      <c r="A572" s="3"/>
      <c r="B572" s="3"/>
      <c r="C572" s="3"/>
      <c r="D572" s="30"/>
      <c r="E572" s="30"/>
      <c r="F572" s="30"/>
      <c r="G572" s="30"/>
      <c r="H572" s="30"/>
      <c r="I572" s="30"/>
      <c r="J572" s="30"/>
      <c r="K572" s="30"/>
      <c r="L572" s="30"/>
      <c r="M572" s="30"/>
      <c r="N572" s="30"/>
      <c r="O572" s="30"/>
      <c r="P572" s="30"/>
      <c r="Q572" s="30"/>
      <c r="R572" s="30"/>
      <c r="S572" s="30"/>
      <c r="T572" s="121"/>
      <c r="U572" s="3"/>
      <c r="V572" s="3"/>
      <c r="W572" s="3"/>
      <c r="X572" s="3"/>
      <c r="Y572" s="3"/>
      <c r="Z572" s="3"/>
    </row>
    <row r="573" spans="1:26" ht="15.75" customHeight="1">
      <c r="A573" s="3"/>
      <c r="B573" s="3"/>
      <c r="C573" s="3"/>
      <c r="D573" s="30"/>
      <c r="E573" s="30"/>
      <c r="F573" s="30"/>
      <c r="G573" s="30"/>
      <c r="H573" s="30"/>
      <c r="I573" s="30"/>
      <c r="J573" s="30"/>
      <c r="K573" s="30"/>
      <c r="L573" s="30"/>
      <c r="M573" s="30"/>
      <c r="N573" s="30"/>
      <c r="O573" s="30"/>
      <c r="P573" s="30"/>
      <c r="Q573" s="30"/>
      <c r="R573" s="30"/>
      <c r="S573" s="30"/>
      <c r="T573" s="121"/>
      <c r="U573" s="3"/>
      <c r="V573" s="3"/>
      <c r="W573" s="3"/>
      <c r="X573" s="3"/>
      <c r="Y573" s="3"/>
      <c r="Z573" s="3"/>
    </row>
    <row r="574" spans="1:26" ht="15.75" customHeight="1">
      <c r="A574" s="3"/>
      <c r="B574" s="3"/>
      <c r="C574" s="3"/>
      <c r="D574" s="30"/>
      <c r="E574" s="30"/>
      <c r="F574" s="30"/>
      <c r="G574" s="30"/>
      <c r="H574" s="30"/>
      <c r="I574" s="30"/>
      <c r="J574" s="30"/>
      <c r="K574" s="30"/>
      <c r="L574" s="30"/>
      <c r="M574" s="30"/>
      <c r="N574" s="30"/>
      <c r="O574" s="30"/>
      <c r="P574" s="30"/>
      <c r="Q574" s="30"/>
      <c r="R574" s="30"/>
      <c r="S574" s="30"/>
      <c r="T574" s="121"/>
      <c r="U574" s="3"/>
      <c r="V574" s="3"/>
      <c r="W574" s="3"/>
      <c r="X574" s="3"/>
      <c r="Y574" s="3"/>
      <c r="Z574" s="3"/>
    </row>
    <row r="575" spans="1:26" ht="15.75" customHeight="1">
      <c r="A575" s="3"/>
      <c r="B575" s="3"/>
      <c r="C575" s="3"/>
      <c r="D575" s="30"/>
      <c r="E575" s="30"/>
      <c r="F575" s="30"/>
      <c r="G575" s="30"/>
      <c r="H575" s="30"/>
      <c r="I575" s="30"/>
      <c r="J575" s="30"/>
      <c r="K575" s="30"/>
      <c r="L575" s="30"/>
      <c r="M575" s="30"/>
      <c r="N575" s="30"/>
      <c r="O575" s="30"/>
      <c r="P575" s="30"/>
      <c r="Q575" s="30"/>
      <c r="R575" s="30"/>
      <c r="S575" s="30"/>
      <c r="T575" s="121"/>
      <c r="U575" s="3"/>
      <c r="V575" s="3"/>
      <c r="W575" s="3"/>
      <c r="X575" s="3"/>
      <c r="Y575" s="3"/>
      <c r="Z575" s="3"/>
    </row>
    <row r="576" spans="1:26" ht="15.75" customHeight="1">
      <c r="A576" s="3"/>
      <c r="B576" s="3"/>
      <c r="C576" s="3"/>
      <c r="D576" s="30"/>
      <c r="E576" s="30"/>
      <c r="F576" s="30"/>
      <c r="G576" s="30"/>
      <c r="H576" s="30"/>
      <c r="I576" s="30"/>
      <c r="J576" s="30"/>
      <c r="K576" s="30"/>
      <c r="L576" s="30"/>
      <c r="M576" s="30"/>
      <c r="N576" s="30"/>
      <c r="O576" s="30"/>
      <c r="P576" s="30"/>
      <c r="Q576" s="30"/>
      <c r="R576" s="30"/>
      <c r="S576" s="30"/>
      <c r="T576" s="121"/>
      <c r="U576" s="3"/>
      <c r="V576" s="3"/>
      <c r="W576" s="3"/>
      <c r="X576" s="3"/>
      <c r="Y576" s="3"/>
      <c r="Z576" s="3"/>
    </row>
    <row r="577" spans="1:26" ht="15.75" customHeight="1">
      <c r="A577" s="3"/>
      <c r="B577" s="3"/>
      <c r="C577" s="3"/>
      <c r="D577" s="30"/>
      <c r="E577" s="30"/>
      <c r="F577" s="30"/>
      <c r="G577" s="30"/>
      <c r="H577" s="30"/>
      <c r="I577" s="30"/>
      <c r="J577" s="30"/>
      <c r="K577" s="30"/>
      <c r="L577" s="30"/>
      <c r="M577" s="30"/>
      <c r="N577" s="30"/>
      <c r="O577" s="30"/>
      <c r="P577" s="30"/>
      <c r="Q577" s="30"/>
      <c r="R577" s="30"/>
      <c r="S577" s="30"/>
      <c r="T577" s="121"/>
      <c r="U577" s="3"/>
      <c r="V577" s="3"/>
      <c r="W577" s="3"/>
      <c r="X577" s="3"/>
      <c r="Y577" s="3"/>
      <c r="Z577" s="3"/>
    </row>
    <row r="578" spans="1:26" ht="15.75" customHeight="1">
      <c r="A578" s="3"/>
      <c r="B578" s="3"/>
      <c r="C578" s="3"/>
      <c r="D578" s="30"/>
      <c r="E578" s="30"/>
      <c r="F578" s="30"/>
      <c r="G578" s="30"/>
      <c r="H578" s="30"/>
      <c r="I578" s="30"/>
      <c r="J578" s="30"/>
      <c r="K578" s="30"/>
      <c r="L578" s="30"/>
      <c r="M578" s="30"/>
      <c r="N578" s="30"/>
      <c r="O578" s="30"/>
      <c r="P578" s="30"/>
      <c r="Q578" s="30"/>
      <c r="R578" s="30"/>
      <c r="S578" s="30"/>
      <c r="T578" s="121"/>
      <c r="U578" s="3"/>
      <c r="V578" s="3"/>
      <c r="W578" s="3"/>
      <c r="X578" s="3"/>
      <c r="Y578" s="3"/>
      <c r="Z578" s="3"/>
    </row>
    <row r="579" spans="1:26" ht="15.75" customHeight="1">
      <c r="A579" s="3"/>
      <c r="B579" s="3"/>
      <c r="C579" s="3"/>
      <c r="D579" s="30"/>
      <c r="E579" s="30"/>
      <c r="F579" s="30"/>
      <c r="G579" s="30"/>
      <c r="H579" s="30"/>
      <c r="I579" s="30"/>
      <c r="J579" s="30"/>
      <c r="K579" s="30"/>
      <c r="L579" s="30"/>
      <c r="M579" s="30"/>
      <c r="N579" s="30"/>
      <c r="O579" s="30"/>
      <c r="P579" s="30"/>
      <c r="Q579" s="30"/>
      <c r="R579" s="30"/>
      <c r="S579" s="30"/>
      <c r="T579" s="121"/>
      <c r="U579" s="3"/>
      <c r="V579" s="3"/>
      <c r="W579" s="3"/>
      <c r="X579" s="3"/>
      <c r="Y579" s="3"/>
      <c r="Z579" s="3"/>
    </row>
    <row r="580" spans="1:26" ht="15.75" customHeight="1">
      <c r="A580" s="3"/>
      <c r="B580" s="3"/>
      <c r="C580" s="3"/>
      <c r="D580" s="30"/>
      <c r="E580" s="30"/>
      <c r="F580" s="30"/>
      <c r="G580" s="30"/>
      <c r="H580" s="30"/>
      <c r="I580" s="30"/>
      <c r="J580" s="30"/>
      <c r="K580" s="30"/>
      <c r="L580" s="30"/>
      <c r="M580" s="30"/>
      <c r="N580" s="30"/>
      <c r="O580" s="30"/>
      <c r="P580" s="30"/>
      <c r="Q580" s="30"/>
      <c r="R580" s="30"/>
      <c r="S580" s="30"/>
      <c r="T580" s="121"/>
      <c r="U580" s="3"/>
      <c r="V580" s="3"/>
      <c r="W580" s="3"/>
      <c r="X580" s="3"/>
      <c r="Y580" s="3"/>
      <c r="Z580" s="3"/>
    </row>
    <row r="581" spans="1:26" ht="15.75" customHeight="1">
      <c r="A581" s="3"/>
      <c r="B581" s="3"/>
      <c r="C581" s="3"/>
      <c r="D581" s="30"/>
      <c r="E581" s="30"/>
      <c r="F581" s="30"/>
      <c r="G581" s="30"/>
      <c r="H581" s="30"/>
      <c r="I581" s="30"/>
      <c r="J581" s="30"/>
      <c r="K581" s="30"/>
      <c r="L581" s="30"/>
      <c r="M581" s="30"/>
      <c r="N581" s="30"/>
      <c r="O581" s="30"/>
      <c r="P581" s="30"/>
      <c r="Q581" s="30"/>
      <c r="R581" s="30"/>
      <c r="S581" s="30"/>
      <c r="T581" s="121"/>
      <c r="U581" s="3"/>
      <c r="V581" s="3"/>
      <c r="W581" s="3"/>
      <c r="X581" s="3"/>
      <c r="Y581" s="3"/>
      <c r="Z581" s="3"/>
    </row>
    <row r="582" spans="1:26" ht="15.75" customHeight="1">
      <c r="A582" s="3"/>
      <c r="B582" s="3"/>
      <c r="C582" s="3"/>
      <c r="D582" s="30"/>
      <c r="E582" s="30"/>
      <c r="F582" s="30"/>
      <c r="G582" s="30"/>
      <c r="H582" s="30"/>
      <c r="I582" s="30"/>
      <c r="J582" s="30"/>
      <c r="K582" s="30"/>
      <c r="L582" s="30"/>
      <c r="M582" s="30"/>
      <c r="N582" s="30"/>
      <c r="O582" s="30"/>
      <c r="P582" s="30"/>
      <c r="Q582" s="30"/>
      <c r="R582" s="30"/>
      <c r="S582" s="30"/>
      <c r="T582" s="121"/>
      <c r="U582" s="3"/>
      <c r="V582" s="3"/>
      <c r="W582" s="3"/>
      <c r="X582" s="3"/>
      <c r="Y582" s="3"/>
      <c r="Z582" s="3"/>
    </row>
    <row r="583" spans="1:26" ht="15.75" customHeight="1">
      <c r="A583" s="3"/>
      <c r="B583" s="3"/>
      <c r="C583" s="3"/>
      <c r="D583" s="30"/>
      <c r="E583" s="30"/>
      <c r="F583" s="30"/>
      <c r="G583" s="30"/>
      <c r="H583" s="30"/>
      <c r="I583" s="30"/>
      <c r="J583" s="30"/>
      <c r="K583" s="30"/>
      <c r="L583" s="30"/>
      <c r="M583" s="30"/>
      <c r="N583" s="30"/>
      <c r="O583" s="30"/>
      <c r="P583" s="30"/>
      <c r="Q583" s="30"/>
      <c r="R583" s="30"/>
      <c r="S583" s="30"/>
      <c r="T583" s="121"/>
      <c r="U583" s="3"/>
      <c r="V583" s="3"/>
      <c r="W583" s="3"/>
      <c r="X583" s="3"/>
      <c r="Y583" s="3"/>
      <c r="Z583" s="3"/>
    </row>
    <row r="584" spans="1:26" ht="15.75" customHeight="1">
      <c r="A584" s="3"/>
      <c r="B584" s="3"/>
      <c r="C584" s="3"/>
      <c r="D584" s="30"/>
      <c r="E584" s="30"/>
      <c r="F584" s="30"/>
      <c r="G584" s="30"/>
      <c r="H584" s="30"/>
      <c r="I584" s="30"/>
      <c r="J584" s="30"/>
      <c r="K584" s="30"/>
      <c r="L584" s="30"/>
      <c r="M584" s="30"/>
      <c r="N584" s="30"/>
      <c r="O584" s="30"/>
      <c r="P584" s="30"/>
      <c r="Q584" s="30"/>
      <c r="R584" s="30"/>
      <c r="S584" s="30"/>
      <c r="T584" s="121"/>
      <c r="U584" s="3"/>
      <c r="V584" s="3"/>
      <c r="W584" s="3"/>
      <c r="X584" s="3"/>
      <c r="Y584" s="3"/>
      <c r="Z584" s="3"/>
    </row>
    <row r="585" spans="1:26" ht="15.75" customHeight="1">
      <c r="A585" s="3"/>
      <c r="B585" s="3"/>
      <c r="C585" s="3"/>
      <c r="D585" s="30"/>
      <c r="E585" s="30"/>
      <c r="F585" s="30"/>
      <c r="G585" s="30"/>
      <c r="H585" s="30"/>
      <c r="I585" s="30"/>
      <c r="J585" s="30"/>
      <c r="K585" s="30"/>
      <c r="L585" s="30"/>
      <c r="M585" s="30"/>
      <c r="N585" s="30"/>
      <c r="O585" s="30"/>
      <c r="P585" s="30"/>
      <c r="Q585" s="30"/>
      <c r="R585" s="30"/>
      <c r="S585" s="30"/>
      <c r="T585" s="121"/>
      <c r="U585" s="3"/>
      <c r="V585" s="3"/>
      <c r="W585" s="3"/>
      <c r="X585" s="3"/>
      <c r="Y585" s="3"/>
      <c r="Z585" s="3"/>
    </row>
    <row r="586" spans="1:26" ht="15.75" customHeight="1">
      <c r="A586" s="3"/>
      <c r="B586" s="3"/>
      <c r="C586" s="3"/>
      <c r="D586" s="30"/>
      <c r="E586" s="30"/>
      <c r="F586" s="30"/>
      <c r="G586" s="30"/>
      <c r="H586" s="30"/>
      <c r="I586" s="30"/>
      <c r="J586" s="30"/>
      <c r="K586" s="30"/>
      <c r="L586" s="30"/>
      <c r="M586" s="30"/>
      <c r="N586" s="30"/>
      <c r="O586" s="30"/>
      <c r="P586" s="30"/>
      <c r="Q586" s="30"/>
      <c r="R586" s="30"/>
      <c r="S586" s="30"/>
      <c r="T586" s="121"/>
      <c r="U586" s="3"/>
      <c r="V586" s="3"/>
      <c r="W586" s="3"/>
      <c r="X586" s="3"/>
      <c r="Y586" s="3"/>
      <c r="Z586" s="3"/>
    </row>
    <row r="587" spans="1:26" ht="15.75" customHeight="1">
      <c r="A587" s="3"/>
      <c r="B587" s="3"/>
      <c r="C587" s="3"/>
      <c r="D587" s="30"/>
      <c r="E587" s="30"/>
      <c r="F587" s="30"/>
      <c r="G587" s="30"/>
      <c r="H587" s="30"/>
      <c r="I587" s="30"/>
      <c r="J587" s="30"/>
      <c r="K587" s="30"/>
      <c r="L587" s="30"/>
      <c r="M587" s="30"/>
      <c r="N587" s="30"/>
      <c r="O587" s="30"/>
      <c r="P587" s="30"/>
      <c r="Q587" s="30"/>
      <c r="R587" s="30"/>
      <c r="S587" s="30"/>
      <c r="T587" s="121"/>
      <c r="U587" s="3"/>
      <c r="V587" s="3"/>
      <c r="W587" s="3"/>
      <c r="X587" s="3"/>
      <c r="Y587" s="3"/>
      <c r="Z587" s="3"/>
    </row>
    <row r="588" spans="1:26" ht="15.75" customHeight="1">
      <c r="A588" s="3"/>
      <c r="B588" s="3"/>
      <c r="C588" s="3"/>
      <c r="D588" s="30"/>
      <c r="E588" s="30"/>
      <c r="F588" s="30"/>
      <c r="G588" s="30"/>
      <c r="H588" s="30"/>
      <c r="I588" s="30"/>
      <c r="J588" s="30"/>
      <c r="K588" s="30"/>
      <c r="L588" s="30"/>
      <c r="M588" s="30"/>
      <c r="N588" s="30"/>
      <c r="O588" s="30"/>
      <c r="P588" s="30"/>
      <c r="Q588" s="30"/>
      <c r="R588" s="30"/>
      <c r="S588" s="30"/>
      <c r="T588" s="121"/>
      <c r="U588" s="3"/>
      <c r="V588" s="3"/>
      <c r="W588" s="3"/>
      <c r="X588" s="3"/>
      <c r="Y588" s="3"/>
      <c r="Z588" s="3"/>
    </row>
    <row r="589" spans="1:26" ht="15.75" customHeight="1">
      <c r="A589" s="3"/>
      <c r="B589" s="3"/>
      <c r="C589" s="3"/>
      <c r="D589" s="30"/>
      <c r="E589" s="30"/>
      <c r="F589" s="30"/>
      <c r="G589" s="30"/>
      <c r="H589" s="30"/>
      <c r="I589" s="30"/>
      <c r="J589" s="30"/>
      <c r="K589" s="30"/>
      <c r="L589" s="30"/>
      <c r="M589" s="30"/>
      <c r="N589" s="30"/>
      <c r="O589" s="30"/>
      <c r="P589" s="30"/>
      <c r="Q589" s="30"/>
      <c r="R589" s="30"/>
      <c r="S589" s="30"/>
      <c r="T589" s="121"/>
      <c r="U589" s="3"/>
      <c r="V589" s="3"/>
      <c r="W589" s="3"/>
      <c r="X589" s="3"/>
      <c r="Y589" s="3"/>
      <c r="Z589" s="3"/>
    </row>
    <row r="590" spans="1:26" ht="15.75" customHeight="1">
      <c r="A590" s="3"/>
      <c r="B590" s="3"/>
      <c r="C590" s="3"/>
      <c r="D590" s="30"/>
      <c r="E590" s="30"/>
      <c r="F590" s="30"/>
      <c r="G590" s="30"/>
      <c r="H590" s="30"/>
      <c r="I590" s="30"/>
      <c r="J590" s="30"/>
      <c r="K590" s="30"/>
      <c r="L590" s="30"/>
      <c r="M590" s="30"/>
      <c r="N590" s="30"/>
      <c r="O590" s="30"/>
      <c r="P590" s="30"/>
      <c r="Q590" s="30"/>
      <c r="R590" s="30"/>
      <c r="S590" s="30"/>
      <c r="T590" s="121"/>
      <c r="U590" s="3"/>
      <c r="V590" s="3"/>
      <c r="W590" s="3"/>
      <c r="X590" s="3"/>
      <c r="Y590" s="3"/>
      <c r="Z590" s="3"/>
    </row>
    <row r="591" spans="1:26" ht="15.75" customHeight="1">
      <c r="A591" s="3"/>
      <c r="B591" s="3"/>
      <c r="C591" s="3"/>
      <c r="D591" s="30"/>
      <c r="E591" s="30"/>
      <c r="F591" s="30"/>
      <c r="G591" s="30"/>
      <c r="H591" s="30"/>
      <c r="I591" s="30"/>
      <c r="J591" s="30"/>
      <c r="K591" s="30"/>
      <c r="L591" s="30"/>
      <c r="M591" s="30"/>
      <c r="N591" s="30"/>
      <c r="O591" s="30"/>
      <c r="P591" s="30"/>
      <c r="Q591" s="30"/>
      <c r="R591" s="30"/>
      <c r="S591" s="30"/>
      <c r="T591" s="121"/>
      <c r="U591" s="3"/>
      <c r="V591" s="3"/>
      <c r="W591" s="3"/>
      <c r="X591" s="3"/>
      <c r="Y591" s="3"/>
      <c r="Z591" s="3"/>
    </row>
    <row r="592" spans="1:26" ht="15.75" customHeight="1">
      <c r="A592" s="3"/>
      <c r="B592" s="3"/>
      <c r="C592" s="3"/>
      <c r="D592" s="30"/>
      <c r="E592" s="30"/>
      <c r="F592" s="30"/>
      <c r="G592" s="30"/>
      <c r="H592" s="30"/>
      <c r="I592" s="30"/>
      <c r="J592" s="30"/>
      <c r="K592" s="30"/>
      <c r="L592" s="30"/>
      <c r="M592" s="30"/>
      <c r="N592" s="30"/>
      <c r="O592" s="30"/>
      <c r="P592" s="30"/>
      <c r="Q592" s="30"/>
      <c r="R592" s="30"/>
      <c r="S592" s="30"/>
      <c r="T592" s="121"/>
      <c r="U592" s="3"/>
      <c r="V592" s="3"/>
      <c r="W592" s="3"/>
      <c r="X592" s="3"/>
      <c r="Y592" s="3"/>
      <c r="Z592" s="3"/>
    </row>
    <row r="593" spans="1:26" ht="15.75" customHeight="1">
      <c r="A593" s="3"/>
      <c r="B593" s="3"/>
      <c r="C593" s="3"/>
      <c r="D593" s="30"/>
      <c r="E593" s="30"/>
      <c r="F593" s="30"/>
      <c r="G593" s="30"/>
      <c r="H593" s="30"/>
      <c r="I593" s="30"/>
      <c r="J593" s="30"/>
      <c r="K593" s="30"/>
      <c r="L593" s="30"/>
      <c r="M593" s="30"/>
      <c r="N593" s="30"/>
      <c r="O593" s="30"/>
      <c r="P593" s="30"/>
      <c r="Q593" s="30"/>
      <c r="R593" s="30"/>
      <c r="S593" s="30"/>
      <c r="T593" s="121"/>
      <c r="U593" s="3"/>
      <c r="V593" s="3"/>
      <c r="W593" s="3"/>
      <c r="X593" s="3"/>
      <c r="Y593" s="3"/>
      <c r="Z593" s="3"/>
    </row>
    <row r="594" spans="1:26" ht="15.75" customHeight="1">
      <c r="A594" s="3"/>
      <c r="B594" s="3"/>
      <c r="C594" s="3"/>
      <c r="D594" s="30"/>
      <c r="E594" s="30"/>
      <c r="F594" s="30"/>
      <c r="G594" s="30"/>
      <c r="H594" s="30"/>
      <c r="I594" s="30"/>
      <c r="J594" s="30"/>
      <c r="K594" s="30"/>
      <c r="L594" s="30"/>
      <c r="M594" s="30"/>
      <c r="N594" s="30"/>
      <c r="O594" s="30"/>
      <c r="P594" s="30"/>
      <c r="Q594" s="30"/>
      <c r="R594" s="30"/>
      <c r="S594" s="30"/>
      <c r="T594" s="121"/>
      <c r="U594" s="3"/>
      <c r="V594" s="3"/>
      <c r="W594" s="3"/>
      <c r="X594" s="3"/>
      <c r="Y594" s="3"/>
      <c r="Z594" s="3"/>
    </row>
    <row r="595" spans="1:26" ht="15.75" customHeight="1">
      <c r="A595" s="3"/>
      <c r="B595" s="3"/>
      <c r="C595" s="3"/>
      <c r="D595" s="30"/>
      <c r="E595" s="30"/>
      <c r="F595" s="30"/>
      <c r="G595" s="30"/>
      <c r="H595" s="30"/>
      <c r="I595" s="30"/>
      <c r="J595" s="30"/>
      <c r="K595" s="30"/>
      <c r="L595" s="30"/>
      <c r="M595" s="30"/>
      <c r="N595" s="30"/>
      <c r="O595" s="30"/>
      <c r="P595" s="30"/>
      <c r="Q595" s="30"/>
      <c r="R595" s="30"/>
      <c r="S595" s="30"/>
      <c r="T595" s="121"/>
      <c r="U595" s="3"/>
      <c r="V595" s="3"/>
      <c r="W595" s="3"/>
      <c r="X595" s="3"/>
      <c r="Y595" s="3"/>
      <c r="Z595" s="3"/>
    </row>
    <row r="596" spans="1:26" ht="15.75" customHeight="1">
      <c r="A596" s="3"/>
      <c r="B596" s="3"/>
      <c r="C596" s="3"/>
      <c r="D596" s="30"/>
      <c r="E596" s="30"/>
      <c r="F596" s="30"/>
      <c r="G596" s="30"/>
      <c r="H596" s="30"/>
      <c r="I596" s="30"/>
      <c r="J596" s="30"/>
      <c r="K596" s="30"/>
      <c r="L596" s="30"/>
      <c r="M596" s="30"/>
      <c r="N596" s="30"/>
      <c r="O596" s="30"/>
      <c r="P596" s="30"/>
      <c r="Q596" s="30"/>
      <c r="R596" s="30"/>
      <c r="S596" s="30"/>
      <c r="T596" s="121"/>
      <c r="U596" s="3"/>
      <c r="V596" s="3"/>
      <c r="W596" s="3"/>
      <c r="X596" s="3"/>
      <c r="Y596" s="3"/>
      <c r="Z596" s="3"/>
    </row>
    <row r="597" spans="1:26" ht="15.75" customHeight="1">
      <c r="A597" s="3"/>
      <c r="B597" s="3"/>
      <c r="C597" s="3"/>
      <c r="D597" s="30"/>
      <c r="E597" s="30"/>
      <c r="F597" s="30"/>
      <c r="G597" s="30"/>
      <c r="H597" s="30"/>
      <c r="I597" s="30"/>
      <c r="J597" s="30"/>
      <c r="K597" s="30"/>
      <c r="L597" s="30"/>
      <c r="M597" s="30"/>
      <c r="N597" s="30"/>
      <c r="O597" s="30"/>
      <c r="P597" s="30"/>
      <c r="Q597" s="30"/>
      <c r="R597" s="30"/>
      <c r="S597" s="30"/>
      <c r="T597" s="121"/>
      <c r="U597" s="3"/>
      <c r="V597" s="3"/>
      <c r="W597" s="3"/>
      <c r="X597" s="3"/>
      <c r="Y597" s="3"/>
      <c r="Z597" s="3"/>
    </row>
    <row r="598" spans="1:26" ht="15.75" customHeight="1">
      <c r="A598" s="3"/>
      <c r="B598" s="3"/>
      <c r="C598" s="3"/>
      <c r="D598" s="30"/>
      <c r="E598" s="30"/>
      <c r="F598" s="30"/>
      <c r="G598" s="30"/>
      <c r="H598" s="30"/>
      <c r="I598" s="30"/>
      <c r="J598" s="30"/>
      <c r="K598" s="30"/>
      <c r="L598" s="30"/>
      <c r="M598" s="30"/>
      <c r="N598" s="30"/>
      <c r="O598" s="30"/>
      <c r="P598" s="30"/>
      <c r="Q598" s="30"/>
      <c r="R598" s="30"/>
      <c r="S598" s="30"/>
      <c r="T598" s="121"/>
      <c r="U598" s="3"/>
      <c r="V598" s="3"/>
      <c r="W598" s="3"/>
      <c r="X598" s="3"/>
      <c r="Y598" s="3"/>
      <c r="Z598" s="3"/>
    </row>
    <row r="599" spans="1:26" ht="15.75" customHeight="1">
      <c r="A599" s="3"/>
      <c r="B599" s="3"/>
      <c r="C599" s="3"/>
      <c r="D599" s="30"/>
      <c r="E599" s="30"/>
      <c r="F599" s="30"/>
      <c r="G599" s="30"/>
      <c r="H599" s="30"/>
      <c r="I599" s="30"/>
      <c r="J599" s="30"/>
      <c r="K599" s="30"/>
      <c r="L599" s="30"/>
      <c r="M599" s="30"/>
      <c r="N599" s="30"/>
      <c r="O599" s="30"/>
      <c r="P599" s="30"/>
      <c r="Q599" s="30"/>
      <c r="R599" s="30"/>
      <c r="S599" s="30"/>
      <c r="T599" s="121"/>
      <c r="U599" s="3"/>
      <c r="V599" s="3"/>
      <c r="W599" s="3"/>
      <c r="X599" s="3"/>
      <c r="Y599" s="3"/>
      <c r="Z599" s="3"/>
    </row>
    <row r="600" spans="1:26" ht="15.75" customHeight="1">
      <c r="A600" s="3"/>
      <c r="B600" s="3"/>
      <c r="C600" s="3"/>
      <c r="D600" s="30"/>
      <c r="E600" s="30"/>
      <c r="F600" s="30"/>
      <c r="G600" s="30"/>
      <c r="H600" s="30"/>
      <c r="I600" s="30"/>
      <c r="J600" s="30"/>
      <c r="K600" s="30"/>
      <c r="L600" s="30"/>
      <c r="M600" s="30"/>
      <c r="N600" s="30"/>
      <c r="O600" s="30"/>
      <c r="P600" s="30"/>
      <c r="Q600" s="30"/>
      <c r="R600" s="30"/>
      <c r="S600" s="30"/>
      <c r="T600" s="121"/>
      <c r="U600" s="3"/>
      <c r="V600" s="3"/>
      <c r="W600" s="3"/>
      <c r="X600" s="3"/>
      <c r="Y600" s="3"/>
      <c r="Z600" s="3"/>
    </row>
    <row r="601" spans="1:26" ht="15.75" customHeight="1">
      <c r="A601" s="3"/>
      <c r="B601" s="3"/>
      <c r="C601" s="3"/>
      <c r="D601" s="30"/>
      <c r="E601" s="30"/>
      <c r="F601" s="30"/>
      <c r="G601" s="30"/>
      <c r="H601" s="30"/>
      <c r="I601" s="30"/>
      <c r="J601" s="30"/>
      <c r="K601" s="30"/>
      <c r="L601" s="30"/>
      <c r="M601" s="30"/>
      <c r="N601" s="30"/>
      <c r="O601" s="30"/>
      <c r="P601" s="30"/>
      <c r="Q601" s="30"/>
      <c r="R601" s="30"/>
      <c r="S601" s="30"/>
      <c r="T601" s="121"/>
      <c r="U601" s="3"/>
      <c r="V601" s="3"/>
      <c r="W601" s="3"/>
      <c r="X601" s="3"/>
      <c r="Y601" s="3"/>
      <c r="Z601" s="3"/>
    </row>
    <row r="602" spans="1:26" ht="15.75" customHeight="1">
      <c r="A602" s="3"/>
      <c r="B602" s="3"/>
      <c r="C602" s="3"/>
      <c r="D602" s="30"/>
      <c r="E602" s="30"/>
      <c r="F602" s="30"/>
      <c r="G602" s="30"/>
      <c r="H602" s="30"/>
      <c r="I602" s="30"/>
      <c r="J602" s="30"/>
      <c r="K602" s="30"/>
      <c r="L602" s="30"/>
      <c r="M602" s="30"/>
      <c r="N602" s="30"/>
      <c r="O602" s="30"/>
      <c r="P602" s="30"/>
      <c r="Q602" s="30"/>
      <c r="R602" s="30"/>
      <c r="S602" s="30"/>
      <c r="T602" s="121"/>
      <c r="U602" s="3"/>
      <c r="V602" s="3"/>
      <c r="W602" s="3"/>
      <c r="X602" s="3"/>
      <c r="Y602" s="3"/>
      <c r="Z602" s="3"/>
    </row>
    <row r="603" spans="1:26" ht="15.75" customHeight="1">
      <c r="A603" s="3"/>
      <c r="B603" s="3"/>
      <c r="C603" s="3"/>
      <c r="D603" s="30"/>
      <c r="E603" s="30"/>
      <c r="F603" s="30"/>
      <c r="G603" s="30"/>
      <c r="H603" s="30"/>
      <c r="I603" s="30"/>
      <c r="J603" s="30"/>
      <c r="K603" s="30"/>
      <c r="L603" s="30"/>
      <c r="M603" s="30"/>
      <c r="N603" s="30"/>
      <c r="O603" s="30"/>
      <c r="P603" s="30"/>
      <c r="Q603" s="30"/>
      <c r="R603" s="30"/>
      <c r="S603" s="30"/>
      <c r="T603" s="121"/>
      <c r="U603" s="3"/>
      <c r="V603" s="3"/>
      <c r="W603" s="3"/>
      <c r="X603" s="3"/>
      <c r="Y603" s="3"/>
      <c r="Z603" s="3"/>
    </row>
    <row r="604" spans="1:26" ht="15.75" customHeight="1">
      <c r="A604" s="3"/>
      <c r="B604" s="3"/>
      <c r="C604" s="3"/>
      <c r="D604" s="30"/>
      <c r="E604" s="30"/>
      <c r="F604" s="30"/>
      <c r="G604" s="30"/>
      <c r="H604" s="30"/>
      <c r="I604" s="30"/>
      <c r="J604" s="30"/>
      <c r="K604" s="30"/>
      <c r="L604" s="30"/>
      <c r="M604" s="30"/>
      <c r="N604" s="30"/>
      <c r="O604" s="30"/>
      <c r="P604" s="30"/>
      <c r="Q604" s="30"/>
      <c r="R604" s="30"/>
      <c r="S604" s="30"/>
      <c r="T604" s="121"/>
      <c r="U604" s="3"/>
      <c r="V604" s="3"/>
      <c r="W604" s="3"/>
      <c r="X604" s="3"/>
      <c r="Y604" s="3"/>
      <c r="Z604" s="3"/>
    </row>
    <row r="605" spans="1:26" ht="15.75" customHeight="1">
      <c r="A605" s="3"/>
      <c r="B605" s="3"/>
      <c r="C605" s="3"/>
      <c r="D605" s="30"/>
      <c r="E605" s="30"/>
      <c r="F605" s="30"/>
      <c r="G605" s="30"/>
      <c r="H605" s="30"/>
      <c r="I605" s="30"/>
      <c r="J605" s="30"/>
      <c r="K605" s="30"/>
      <c r="L605" s="30"/>
      <c r="M605" s="30"/>
      <c r="N605" s="30"/>
      <c r="O605" s="30"/>
      <c r="P605" s="30"/>
      <c r="Q605" s="30"/>
      <c r="R605" s="30"/>
      <c r="S605" s="30"/>
      <c r="T605" s="121"/>
      <c r="U605" s="3"/>
      <c r="V605" s="3"/>
      <c r="W605" s="3"/>
      <c r="X605" s="3"/>
      <c r="Y605" s="3"/>
      <c r="Z605" s="3"/>
    </row>
    <row r="606" spans="1:26" ht="15.75" customHeight="1">
      <c r="A606" s="3"/>
      <c r="B606" s="3"/>
      <c r="C606" s="3"/>
      <c r="D606" s="30"/>
      <c r="E606" s="30"/>
      <c r="F606" s="30"/>
      <c r="G606" s="30"/>
      <c r="H606" s="30"/>
      <c r="I606" s="30"/>
      <c r="J606" s="30"/>
      <c r="K606" s="30"/>
      <c r="L606" s="30"/>
      <c r="M606" s="30"/>
      <c r="N606" s="30"/>
      <c r="O606" s="30"/>
      <c r="P606" s="30"/>
      <c r="Q606" s="30"/>
      <c r="R606" s="30"/>
      <c r="S606" s="30"/>
      <c r="T606" s="121"/>
      <c r="U606" s="3"/>
      <c r="V606" s="3"/>
      <c r="W606" s="3"/>
      <c r="X606" s="3"/>
      <c r="Y606" s="3"/>
      <c r="Z606" s="3"/>
    </row>
    <row r="607" spans="1:26" ht="15.75" customHeight="1">
      <c r="A607" s="3"/>
      <c r="B607" s="3"/>
      <c r="C607" s="3"/>
      <c r="D607" s="30"/>
      <c r="E607" s="30"/>
      <c r="F607" s="30"/>
      <c r="G607" s="30"/>
      <c r="H607" s="30"/>
      <c r="I607" s="30"/>
      <c r="J607" s="30"/>
      <c r="K607" s="30"/>
      <c r="L607" s="30"/>
      <c r="M607" s="30"/>
      <c r="N607" s="30"/>
      <c r="O607" s="30"/>
      <c r="P607" s="30"/>
      <c r="Q607" s="30"/>
      <c r="R607" s="30"/>
      <c r="S607" s="30"/>
      <c r="T607" s="121"/>
      <c r="U607" s="3"/>
      <c r="V607" s="3"/>
      <c r="W607" s="3"/>
      <c r="X607" s="3"/>
      <c r="Y607" s="3"/>
      <c r="Z607" s="3"/>
    </row>
    <row r="608" spans="1:26" ht="15.75" customHeight="1">
      <c r="A608" s="3"/>
      <c r="B608" s="3"/>
      <c r="C608" s="3"/>
      <c r="D608" s="30"/>
      <c r="E608" s="30"/>
      <c r="F608" s="30"/>
      <c r="G608" s="30"/>
      <c r="H608" s="30"/>
      <c r="I608" s="30"/>
      <c r="J608" s="30"/>
      <c r="K608" s="30"/>
      <c r="L608" s="30"/>
      <c r="M608" s="30"/>
      <c r="N608" s="30"/>
      <c r="O608" s="30"/>
      <c r="P608" s="30"/>
      <c r="Q608" s="30"/>
      <c r="R608" s="30"/>
      <c r="S608" s="30"/>
      <c r="T608" s="121"/>
      <c r="U608" s="3"/>
      <c r="V608" s="3"/>
      <c r="W608" s="3"/>
      <c r="X608" s="3"/>
      <c r="Y608" s="3"/>
      <c r="Z608" s="3"/>
    </row>
    <row r="609" spans="1:26" ht="15.75" customHeight="1">
      <c r="A609" s="3"/>
      <c r="B609" s="3"/>
      <c r="C609" s="3"/>
      <c r="D609" s="30"/>
      <c r="E609" s="30"/>
      <c r="F609" s="30"/>
      <c r="G609" s="30"/>
      <c r="H609" s="30"/>
      <c r="I609" s="30"/>
      <c r="J609" s="30"/>
      <c r="K609" s="30"/>
      <c r="L609" s="30"/>
      <c r="M609" s="30"/>
      <c r="N609" s="30"/>
      <c r="O609" s="30"/>
      <c r="P609" s="30"/>
      <c r="Q609" s="30"/>
      <c r="R609" s="30"/>
      <c r="S609" s="30"/>
      <c r="T609" s="121"/>
      <c r="U609" s="3"/>
      <c r="V609" s="3"/>
      <c r="W609" s="3"/>
      <c r="X609" s="3"/>
      <c r="Y609" s="3"/>
      <c r="Z609" s="3"/>
    </row>
    <row r="610" spans="1:26" ht="15.75" customHeight="1">
      <c r="A610" s="3"/>
      <c r="B610" s="3"/>
      <c r="C610" s="3"/>
      <c r="D610" s="30"/>
      <c r="E610" s="30"/>
      <c r="F610" s="30"/>
      <c r="G610" s="30"/>
      <c r="H610" s="30"/>
      <c r="I610" s="30"/>
      <c r="J610" s="30"/>
      <c r="K610" s="30"/>
      <c r="L610" s="30"/>
      <c r="M610" s="30"/>
      <c r="N610" s="30"/>
      <c r="O610" s="30"/>
      <c r="P610" s="30"/>
      <c r="Q610" s="30"/>
      <c r="R610" s="30"/>
      <c r="S610" s="30"/>
      <c r="T610" s="121"/>
      <c r="U610" s="3"/>
      <c r="V610" s="3"/>
      <c r="W610" s="3"/>
      <c r="X610" s="3"/>
      <c r="Y610" s="3"/>
      <c r="Z610" s="3"/>
    </row>
    <row r="611" spans="1:26" ht="15.75" customHeight="1">
      <c r="A611" s="3"/>
      <c r="B611" s="3"/>
      <c r="C611" s="3"/>
      <c r="D611" s="30"/>
      <c r="E611" s="30"/>
      <c r="F611" s="30"/>
      <c r="G611" s="30"/>
      <c r="H611" s="30"/>
      <c r="I611" s="30"/>
      <c r="J611" s="30"/>
      <c r="K611" s="30"/>
      <c r="L611" s="30"/>
      <c r="M611" s="30"/>
      <c r="N611" s="30"/>
      <c r="O611" s="30"/>
      <c r="P611" s="30"/>
      <c r="Q611" s="30"/>
      <c r="R611" s="30"/>
      <c r="S611" s="30"/>
      <c r="T611" s="121"/>
      <c r="U611" s="3"/>
      <c r="V611" s="3"/>
      <c r="W611" s="3"/>
      <c r="X611" s="3"/>
      <c r="Y611" s="3"/>
      <c r="Z611" s="3"/>
    </row>
    <row r="612" spans="1:26" ht="15.75" customHeight="1">
      <c r="A612" s="3"/>
      <c r="B612" s="3"/>
      <c r="C612" s="3"/>
      <c r="D612" s="30"/>
      <c r="E612" s="30"/>
      <c r="F612" s="30"/>
      <c r="G612" s="30"/>
      <c r="H612" s="30"/>
      <c r="I612" s="30"/>
      <c r="J612" s="30"/>
      <c r="K612" s="30"/>
      <c r="L612" s="30"/>
      <c r="M612" s="30"/>
      <c r="N612" s="30"/>
      <c r="O612" s="30"/>
      <c r="P612" s="30"/>
      <c r="Q612" s="30"/>
      <c r="R612" s="30"/>
      <c r="S612" s="30"/>
      <c r="T612" s="121"/>
      <c r="U612" s="3"/>
      <c r="V612" s="3"/>
      <c r="W612" s="3"/>
      <c r="X612" s="3"/>
      <c r="Y612" s="3"/>
      <c r="Z612" s="3"/>
    </row>
    <row r="613" spans="1:26" ht="15.75" customHeight="1">
      <c r="A613" s="3"/>
      <c r="B613" s="3"/>
      <c r="C613" s="3"/>
      <c r="D613" s="30"/>
      <c r="E613" s="30"/>
      <c r="F613" s="30"/>
      <c r="G613" s="30"/>
      <c r="H613" s="30"/>
      <c r="I613" s="30"/>
      <c r="J613" s="30"/>
      <c r="K613" s="30"/>
      <c r="L613" s="30"/>
      <c r="M613" s="30"/>
      <c r="N613" s="30"/>
      <c r="O613" s="30"/>
      <c r="P613" s="30"/>
      <c r="Q613" s="30"/>
      <c r="R613" s="30"/>
      <c r="S613" s="30"/>
      <c r="T613" s="121"/>
      <c r="U613" s="3"/>
      <c r="V613" s="3"/>
      <c r="W613" s="3"/>
      <c r="X613" s="3"/>
      <c r="Y613" s="3"/>
      <c r="Z613" s="3"/>
    </row>
    <row r="614" spans="1:26" ht="15.75" customHeight="1">
      <c r="A614" s="3"/>
      <c r="B614" s="3"/>
      <c r="C614" s="3"/>
      <c r="D614" s="30"/>
      <c r="E614" s="30"/>
      <c r="F614" s="30"/>
      <c r="G614" s="30"/>
      <c r="H614" s="30"/>
      <c r="I614" s="30"/>
      <c r="J614" s="30"/>
      <c r="K614" s="30"/>
      <c r="L614" s="30"/>
      <c r="M614" s="30"/>
      <c r="N614" s="30"/>
      <c r="O614" s="30"/>
      <c r="P614" s="30"/>
      <c r="Q614" s="30"/>
      <c r="R614" s="30"/>
      <c r="S614" s="30"/>
      <c r="T614" s="121"/>
      <c r="U614" s="3"/>
      <c r="V614" s="3"/>
      <c r="W614" s="3"/>
      <c r="X614" s="3"/>
      <c r="Y614" s="3"/>
      <c r="Z614" s="3"/>
    </row>
    <row r="615" spans="1:26" ht="15.75" customHeight="1">
      <c r="A615" s="3"/>
      <c r="B615" s="3"/>
      <c r="C615" s="3"/>
      <c r="D615" s="30"/>
      <c r="E615" s="30"/>
      <c r="F615" s="30"/>
      <c r="G615" s="30"/>
      <c r="H615" s="30"/>
      <c r="I615" s="30"/>
      <c r="J615" s="30"/>
      <c r="K615" s="30"/>
      <c r="L615" s="30"/>
      <c r="M615" s="30"/>
      <c r="N615" s="30"/>
      <c r="O615" s="30"/>
      <c r="P615" s="30"/>
      <c r="Q615" s="30"/>
      <c r="R615" s="30"/>
      <c r="S615" s="30"/>
      <c r="T615" s="121"/>
      <c r="U615" s="3"/>
      <c r="V615" s="3"/>
      <c r="W615" s="3"/>
      <c r="X615" s="3"/>
      <c r="Y615" s="3"/>
      <c r="Z615" s="3"/>
    </row>
    <row r="616" spans="1:26" ht="15.75" customHeight="1">
      <c r="A616" s="3"/>
      <c r="B616" s="3"/>
      <c r="C616" s="3"/>
      <c r="D616" s="30"/>
      <c r="E616" s="30"/>
      <c r="F616" s="30"/>
      <c r="G616" s="30"/>
      <c r="H616" s="30"/>
      <c r="I616" s="30"/>
      <c r="J616" s="30"/>
      <c r="K616" s="30"/>
      <c r="L616" s="30"/>
      <c r="M616" s="30"/>
      <c r="N616" s="30"/>
      <c r="O616" s="30"/>
      <c r="P616" s="30"/>
      <c r="Q616" s="30"/>
      <c r="R616" s="30"/>
      <c r="S616" s="30"/>
      <c r="T616" s="121"/>
      <c r="U616" s="3"/>
      <c r="V616" s="3"/>
      <c r="W616" s="3"/>
      <c r="X616" s="3"/>
      <c r="Y616" s="3"/>
      <c r="Z616" s="3"/>
    </row>
    <row r="617" spans="1:26" ht="15.75" customHeight="1">
      <c r="A617" s="3"/>
      <c r="B617" s="3"/>
      <c r="C617" s="3"/>
      <c r="D617" s="30"/>
      <c r="E617" s="30"/>
      <c r="F617" s="30"/>
      <c r="G617" s="30"/>
      <c r="H617" s="30"/>
      <c r="I617" s="30"/>
      <c r="J617" s="30"/>
      <c r="K617" s="30"/>
      <c r="L617" s="30"/>
      <c r="M617" s="30"/>
      <c r="N617" s="30"/>
      <c r="O617" s="30"/>
      <c r="P617" s="30"/>
      <c r="Q617" s="30"/>
      <c r="R617" s="30"/>
      <c r="S617" s="30"/>
      <c r="T617" s="121"/>
      <c r="U617" s="3"/>
      <c r="V617" s="3"/>
      <c r="W617" s="3"/>
      <c r="X617" s="3"/>
      <c r="Y617" s="3"/>
      <c r="Z617" s="3"/>
    </row>
    <row r="618" spans="1:26" ht="15.75" customHeight="1">
      <c r="A618" s="3"/>
      <c r="B618" s="3"/>
      <c r="C618" s="3"/>
      <c r="D618" s="30"/>
      <c r="E618" s="30"/>
      <c r="F618" s="30"/>
      <c r="G618" s="30"/>
      <c r="H618" s="30"/>
      <c r="I618" s="30"/>
      <c r="J618" s="30"/>
      <c r="K618" s="30"/>
      <c r="L618" s="30"/>
      <c r="M618" s="30"/>
      <c r="N618" s="30"/>
      <c r="O618" s="30"/>
      <c r="P618" s="30"/>
      <c r="Q618" s="30"/>
      <c r="R618" s="30"/>
      <c r="S618" s="30"/>
      <c r="T618" s="121"/>
      <c r="U618" s="3"/>
      <c r="V618" s="3"/>
      <c r="W618" s="3"/>
      <c r="X618" s="3"/>
      <c r="Y618" s="3"/>
      <c r="Z618" s="3"/>
    </row>
    <row r="619" spans="1:26" ht="15.75" customHeight="1">
      <c r="A619" s="3"/>
      <c r="B619" s="3"/>
      <c r="C619" s="3"/>
      <c r="D619" s="30"/>
      <c r="E619" s="30"/>
      <c r="F619" s="30"/>
      <c r="G619" s="30"/>
      <c r="H619" s="30"/>
      <c r="I619" s="30"/>
      <c r="J619" s="30"/>
      <c r="K619" s="30"/>
      <c r="L619" s="30"/>
      <c r="M619" s="30"/>
      <c r="N619" s="30"/>
      <c r="O619" s="30"/>
      <c r="P619" s="30"/>
      <c r="Q619" s="30"/>
      <c r="R619" s="30"/>
      <c r="S619" s="30"/>
      <c r="T619" s="121"/>
      <c r="U619" s="3"/>
      <c r="V619" s="3"/>
      <c r="W619" s="3"/>
      <c r="X619" s="3"/>
      <c r="Y619" s="3"/>
      <c r="Z619" s="3"/>
    </row>
    <row r="620" spans="1:26" ht="15.75" customHeight="1">
      <c r="A620" s="3"/>
      <c r="B620" s="3"/>
      <c r="C620" s="3"/>
      <c r="D620" s="30"/>
      <c r="E620" s="30"/>
      <c r="F620" s="30"/>
      <c r="G620" s="30"/>
      <c r="H620" s="30"/>
      <c r="I620" s="30"/>
      <c r="J620" s="30"/>
      <c r="K620" s="30"/>
      <c r="L620" s="30"/>
      <c r="M620" s="30"/>
      <c r="N620" s="30"/>
      <c r="O620" s="30"/>
      <c r="P620" s="30"/>
      <c r="Q620" s="30"/>
      <c r="R620" s="30"/>
      <c r="S620" s="30"/>
      <c r="T620" s="121"/>
      <c r="U620" s="3"/>
      <c r="V620" s="3"/>
      <c r="W620" s="3"/>
      <c r="X620" s="3"/>
      <c r="Y620" s="3"/>
      <c r="Z620" s="3"/>
    </row>
    <row r="621" spans="1:26" ht="15.75" customHeight="1">
      <c r="A621" s="3"/>
      <c r="B621" s="3"/>
      <c r="C621" s="3"/>
      <c r="D621" s="30"/>
      <c r="E621" s="30"/>
      <c r="F621" s="30"/>
      <c r="G621" s="30"/>
      <c r="H621" s="30"/>
      <c r="I621" s="30"/>
      <c r="J621" s="30"/>
      <c r="K621" s="30"/>
      <c r="L621" s="30"/>
      <c r="M621" s="30"/>
      <c r="N621" s="30"/>
      <c r="O621" s="30"/>
      <c r="P621" s="30"/>
      <c r="Q621" s="30"/>
      <c r="R621" s="30"/>
      <c r="S621" s="30"/>
      <c r="T621" s="121"/>
      <c r="U621" s="3"/>
      <c r="V621" s="3"/>
      <c r="W621" s="3"/>
      <c r="X621" s="3"/>
      <c r="Y621" s="3"/>
      <c r="Z621" s="3"/>
    </row>
    <row r="622" spans="1:26" ht="15.75" customHeight="1">
      <c r="A622" s="3"/>
      <c r="B622" s="3"/>
      <c r="C622" s="3"/>
      <c r="D622" s="30"/>
      <c r="E622" s="30"/>
      <c r="F622" s="30"/>
      <c r="G622" s="30"/>
      <c r="H622" s="30"/>
      <c r="I622" s="30"/>
      <c r="J622" s="30"/>
      <c r="K622" s="30"/>
      <c r="L622" s="30"/>
      <c r="M622" s="30"/>
      <c r="N622" s="30"/>
      <c r="O622" s="30"/>
      <c r="P622" s="30"/>
      <c r="Q622" s="30"/>
      <c r="R622" s="30"/>
      <c r="S622" s="30"/>
      <c r="T622" s="121"/>
      <c r="U622" s="3"/>
      <c r="V622" s="3"/>
      <c r="W622" s="3"/>
      <c r="X622" s="3"/>
      <c r="Y622" s="3"/>
      <c r="Z622" s="3"/>
    </row>
    <row r="623" spans="1:26" ht="15.75" customHeight="1">
      <c r="A623" s="3"/>
      <c r="B623" s="3"/>
      <c r="C623" s="3"/>
      <c r="D623" s="30"/>
      <c r="E623" s="30"/>
      <c r="F623" s="30"/>
      <c r="G623" s="30"/>
      <c r="H623" s="30"/>
      <c r="I623" s="30"/>
      <c r="J623" s="30"/>
      <c r="K623" s="30"/>
      <c r="L623" s="30"/>
      <c r="M623" s="30"/>
      <c r="N623" s="30"/>
      <c r="O623" s="30"/>
      <c r="P623" s="30"/>
      <c r="Q623" s="30"/>
      <c r="R623" s="30"/>
      <c r="S623" s="30"/>
      <c r="T623" s="121"/>
      <c r="U623" s="3"/>
      <c r="V623" s="3"/>
      <c r="W623" s="3"/>
      <c r="X623" s="3"/>
      <c r="Y623" s="3"/>
      <c r="Z623" s="3"/>
    </row>
    <row r="624" spans="1:26" ht="15.75" customHeight="1">
      <c r="A624" s="3"/>
      <c r="B624" s="3"/>
      <c r="C624" s="3"/>
      <c r="D624" s="30"/>
      <c r="E624" s="30"/>
      <c r="F624" s="30"/>
      <c r="G624" s="30"/>
      <c r="H624" s="30"/>
      <c r="I624" s="30"/>
      <c r="J624" s="30"/>
      <c r="K624" s="30"/>
      <c r="L624" s="30"/>
      <c r="M624" s="30"/>
      <c r="N624" s="30"/>
      <c r="O624" s="30"/>
      <c r="P624" s="30"/>
      <c r="Q624" s="30"/>
      <c r="R624" s="30"/>
      <c r="S624" s="30"/>
      <c r="T624" s="121"/>
      <c r="U624" s="3"/>
      <c r="V624" s="3"/>
      <c r="W624" s="3"/>
      <c r="X624" s="3"/>
      <c r="Y624" s="3"/>
      <c r="Z624" s="3"/>
    </row>
    <row r="625" spans="1:26" ht="15.75" customHeight="1">
      <c r="A625" s="3"/>
      <c r="B625" s="3"/>
      <c r="C625" s="3"/>
      <c r="D625" s="30"/>
      <c r="E625" s="30"/>
      <c r="F625" s="30"/>
      <c r="G625" s="30"/>
      <c r="H625" s="30"/>
      <c r="I625" s="30"/>
      <c r="J625" s="30"/>
      <c r="K625" s="30"/>
      <c r="L625" s="30"/>
      <c r="M625" s="30"/>
      <c r="N625" s="30"/>
      <c r="O625" s="30"/>
      <c r="P625" s="30"/>
      <c r="Q625" s="30"/>
      <c r="R625" s="30"/>
      <c r="S625" s="30"/>
      <c r="T625" s="121"/>
      <c r="U625" s="3"/>
      <c r="V625" s="3"/>
      <c r="W625" s="3"/>
      <c r="X625" s="3"/>
      <c r="Y625" s="3"/>
      <c r="Z625" s="3"/>
    </row>
    <row r="626" spans="1:26" ht="15.75" customHeight="1">
      <c r="A626" s="3"/>
      <c r="B626" s="3"/>
      <c r="C626" s="3"/>
      <c r="D626" s="30"/>
      <c r="E626" s="30"/>
      <c r="F626" s="30"/>
      <c r="G626" s="30"/>
      <c r="H626" s="30"/>
      <c r="I626" s="30"/>
      <c r="J626" s="30"/>
      <c r="K626" s="30"/>
      <c r="L626" s="30"/>
      <c r="M626" s="30"/>
      <c r="N626" s="30"/>
      <c r="O626" s="30"/>
      <c r="P626" s="30"/>
      <c r="Q626" s="30"/>
      <c r="R626" s="30"/>
      <c r="S626" s="30"/>
      <c r="T626" s="121"/>
      <c r="U626" s="3"/>
      <c r="V626" s="3"/>
      <c r="W626" s="3"/>
      <c r="X626" s="3"/>
      <c r="Y626" s="3"/>
      <c r="Z626" s="3"/>
    </row>
    <row r="627" spans="1:26" ht="15.75" customHeight="1">
      <c r="A627" s="3"/>
      <c r="B627" s="3"/>
      <c r="C627" s="3"/>
      <c r="D627" s="30"/>
      <c r="E627" s="30"/>
      <c r="F627" s="30"/>
      <c r="G627" s="30"/>
      <c r="H627" s="30"/>
      <c r="I627" s="30"/>
      <c r="J627" s="30"/>
      <c r="K627" s="30"/>
      <c r="L627" s="30"/>
      <c r="M627" s="30"/>
      <c r="N627" s="30"/>
      <c r="O627" s="30"/>
      <c r="P627" s="30"/>
      <c r="Q627" s="30"/>
      <c r="R627" s="30"/>
      <c r="S627" s="30"/>
      <c r="T627" s="121"/>
      <c r="U627" s="3"/>
      <c r="V627" s="3"/>
      <c r="W627" s="3"/>
      <c r="X627" s="3"/>
      <c r="Y627" s="3"/>
      <c r="Z627" s="3"/>
    </row>
    <row r="628" spans="1:26" ht="15.75" customHeight="1">
      <c r="A628" s="3"/>
      <c r="B628" s="3"/>
      <c r="C628" s="3"/>
      <c r="D628" s="30"/>
      <c r="E628" s="30"/>
      <c r="F628" s="30"/>
      <c r="G628" s="30"/>
      <c r="H628" s="30"/>
      <c r="I628" s="30"/>
      <c r="J628" s="30"/>
      <c r="K628" s="30"/>
      <c r="L628" s="30"/>
      <c r="M628" s="30"/>
      <c r="N628" s="30"/>
      <c r="O628" s="30"/>
      <c r="P628" s="30"/>
      <c r="Q628" s="30"/>
      <c r="R628" s="30"/>
      <c r="S628" s="30"/>
      <c r="T628" s="121"/>
      <c r="U628" s="3"/>
      <c r="V628" s="3"/>
      <c r="W628" s="3"/>
      <c r="X628" s="3"/>
      <c r="Y628" s="3"/>
      <c r="Z628" s="3"/>
    </row>
    <row r="629" spans="1:26" ht="15.75" customHeight="1">
      <c r="A629" s="3"/>
      <c r="B629" s="3"/>
      <c r="C629" s="3"/>
      <c r="D629" s="30"/>
      <c r="E629" s="30"/>
      <c r="F629" s="30"/>
      <c r="G629" s="30"/>
      <c r="H629" s="30"/>
      <c r="I629" s="30"/>
      <c r="J629" s="30"/>
      <c r="K629" s="30"/>
      <c r="L629" s="30"/>
      <c r="M629" s="30"/>
      <c r="N629" s="30"/>
      <c r="O629" s="30"/>
      <c r="P629" s="30"/>
      <c r="Q629" s="30"/>
      <c r="R629" s="30"/>
      <c r="S629" s="30"/>
      <c r="T629" s="121"/>
      <c r="U629" s="3"/>
      <c r="V629" s="3"/>
      <c r="W629" s="3"/>
      <c r="X629" s="3"/>
      <c r="Y629" s="3"/>
      <c r="Z629" s="3"/>
    </row>
    <row r="630" spans="1:26" ht="15.75" customHeight="1">
      <c r="A630" s="3"/>
      <c r="B630" s="3"/>
      <c r="C630" s="3"/>
      <c r="D630" s="30"/>
      <c r="E630" s="30"/>
      <c r="F630" s="30"/>
      <c r="G630" s="30"/>
      <c r="H630" s="30"/>
      <c r="I630" s="30"/>
      <c r="J630" s="30"/>
      <c r="K630" s="30"/>
      <c r="L630" s="30"/>
      <c r="M630" s="30"/>
      <c r="N630" s="30"/>
      <c r="O630" s="30"/>
      <c r="P630" s="30"/>
      <c r="Q630" s="30"/>
      <c r="R630" s="30"/>
      <c r="S630" s="30"/>
      <c r="T630" s="121"/>
      <c r="U630" s="3"/>
      <c r="V630" s="3"/>
      <c r="W630" s="3"/>
      <c r="X630" s="3"/>
      <c r="Y630" s="3"/>
      <c r="Z630" s="3"/>
    </row>
    <row r="631" spans="1:26" ht="15.75" customHeight="1">
      <c r="A631" s="3"/>
      <c r="B631" s="3"/>
      <c r="C631" s="3"/>
      <c r="D631" s="30"/>
      <c r="E631" s="30"/>
      <c r="F631" s="30"/>
      <c r="G631" s="30"/>
      <c r="H631" s="30"/>
      <c r="I631" s="30"/>
      <c r="J631" s="30"/>
      <c r="K631" s="30"/>
      <c r="L631" s="30"/>
      <c r="M631" s="30"/>
      <c r="N631" s="30"/>
      <c r="O631" s="30"/>
      <c r="P631" s="30"/>
      <c r="Q631" s="30"/>
      <c r="R631" s="30"/>
      <c r="S631" s="30"/>
      <c r="T631" s="121"/>
      <c r="U631" s="3"/>
      <c r="V631" s="3"/>
      <c r="W631" s="3"/>
      <c r="X631" s="3"/>
      <c r="Y631" s="3"/>
      <c r="Z631" s="3"/>
    </row>
    <row r="632" spans="1:26" ht="15.75" customHeight="1">
      <c r="A632" s="3"/>
      <c r="B632" s="3"/>
      <c r="C632" s="3"/>
      <c r="D632" s="30"/>
      <c r="E632" s="30"/>
      <c r="F632" s="30"/>
      <c r="G632" s="30"/>
      <c r="H632" s="30"/>
      <c r="I632" s="30"/>
      <c r="J632" s="30"/>
      <c r="K632" s="30"/>
      <c r="L632" s="30"/>
      <c r="M632" s="30"/>
      <c r="N632" s="30"/>
      <c r="O632" s="30"/>
      <c r="P632" s="30"/>
      <c r="Q632" s="30"/>
      <c r="R632" s="30"/>
      <c r="S632" s="30"/>
      <c r="T632" s="121"/>
      <c r="U632" s="3"/>
      <c r="V632" s="3"/>
      <c r="W632" s="3"/>
      <c r="X632" s="3"/>
      <c r="Y632" s="3"/>
      <c r="Z632" s="3"/>
    </row>
    <row r="633" spans="1:26" ht="15.75" customHeight="1">
      <c r="A633" s="3"/>
      <c r="B633" s="3"/>
      <c r="C633" s="3"/>
      <c r="D633" s="30"/>
      <c r="E633" s="30"/>
      <c r="F633" s="30"/>
      <c r="G633" s="30"/>
      <c r="H633" s="30"/>
      <c r="I633" s="30"/>
      <c r="J633" s="30"/>
      <c r="K633" s="30"/>
      <c r="L633" s="30"/>
      <c r="M633" s="30"/>
      <c r="N633" s="30"/>
      <c r="O633" s="30"/>
      <c r="P633" s="30"/>
      <c r="Q633" s="30"/>
      <c r="R633" s="30"/>
      <c r="S633" s="30"/>
      <c r="T633" s="121"/>
      <c r="U633" s="3"/>
      <c r="V633" s="3"/>
      <c r="W633" s="3"/>
      <c r="X633" s="3"/>
      <c r="Y633" s="3"/>
      <c r="Z633" s="3"/>
    </row>
    <row r="634" spans="1:26" ht="15.75" customHeight="1">
      <c r="A634" s="3"/>
      <c r="B634" s="3"/>
      <c r="C634" s="3"/>
      <c r="D634" s="30"/>
      <c r="E634" s="30"/>
      <c r="F634" s="30"/>
      <c r="G634" s="30"/>
      <c r="H634" s="30"/>
      <c r="I634" s="30"/>
      <c r="J634" s="30"/>
      <c r="K634" s="30"/>
      <c r="L634" s="30"/>
      <c r="M634" s="30"/>
      <c r="N634" s="30"/>
      <c r="O634" s="30"/>
      <c r="P634" s="30"/>
      <c r="Q634" s="30"/>
      <c r="R634" s="30"/>
      <c r="S634" s="30"/>
      <c r="T634" s="121"/>
      <c r="U634" s="3"/>
      <c r="V634" s="3"/>
      <c r="W634" s="3"/>
      <c r="X634" s="3"/>
      <c r="Y634" s="3"/>
      <c r="Z634" s="3"/>
    </row>
    <row r="635" spans="1:26" ht="15.75" customHeight="1">
      <c r="A635" s="3"/>
      <c r="B635" s="3"/>
      <c r="C635" s="3"/>
      <c r="D635" s="30"/>
      <c r="E635" s="30"/>
      <c r="F635" s="30"/>
      <c r="G635" s="30"/>
      <c r="H635" s="30"/>
      <c r="I635" s="30"/>
      <c r="J635" s="30"/>
      <c r="K635" s="30"/>
      <c r="L635" s="30"/>
      <c r="M635" s="30"/>
      <c r="N635" s="30"/>
      <c r="O635" s="30"/>
      <c r="P635" s="30"/>
      <c r="Q635" s="30"/>
      <c r="R635" s="30"/>
      <c r="S635" s="30"/>
      <c r="T635" s="121"/>
      <c r="U635" s="3"/>
      <c r="V635" s="3"/>
      <c r="W635" s="3"/>
      <c r="X635" s="3"/>
      <c r="Y635" s="3"/>
      <c r="Z635" s="3"/>
    </row>
    <row r="636" spans="1:26" ht="15.75" customHeight="1">
      <c r="A636" s="3"/>
      <c r="B636" s="3"/>
      <c r="C636" s="3"/>
      <c r="D636" s="30"/>
      <c r="E636" s="30"/>
      <c r="F636" s="30"/>
      <c r="G636" s="30"/>
      <c r="H636" s="30"/>
      <c r="I636" s="30"/>
      <c r="J636" s="30"/>
      <c r="K636" s="30"/>
      <c r="L636" s="30"/>
      <c r="M636" s="30"/>
      <c r="N636" s="30"/>
      <c r="O636" s="30"/>
      <c r="P636" s="30"/>
      <c r="Q636" s="30"/>
      <c r="R636" s="30"/>
      <c r="S636" s="30"/>
      <c r="T636" s="121"/>
      <c r="U636" s="3"/>
      <c r="V636" s="3"/>
      <c r="W636" s="3"/>
      <c r="X636" s="3"/>
      <c r="Y636" s="3"/>
      <c r="Z636" s="3"/>
    </row>
    <row r="637" spans="1:26" ht="15.75" customHeight="1">
      <c r="A637" s="3"/>
      <c r="B637" s="3"/>
      <c r="C637" s="3"/>
      <c r="D637" s="30"/>
      <c r="E637" s="30"/>
      <c r="F637" s="30"/>
      <c r="G637" s="30"/>
      <c r="H637" s="30"/>
      <c r="I637" s="30"/>
      <c r="J637" s="30"/>
      <c r="K637" s="30"/>
      <c r="L637" s="30"/>
      <c r="M637" s="30"/>
      <c r="N637" s="30"/>
      <c r="O637" s="30"/>
      <c r="P637" s="30"/>
      <c r="Q637" s="30"/>
      <c r="R637" s="30"/>
      <c r="S637" s="30"/>
      <c r="T637" s="121"/>
      <c r="U637" s="3"/>
      <c r="V637" s="3"/>
      <c r="W637" s="3"/>
      <c r="X637" s="3"/>
      <c r="Y637" s="3"/>
      <c r="Z637" s="3"/>
    </row>
    <row r="638" spans="1:26" ht="15.75" customHeight="1">
      <c r="A638" s="3"/>
      <c r="B638" s="3"/>
      <c r="C638" s="3"/>
      <c r="D638" s="30"/>
      <c r="E638" s="30"/>
      <c r="F638" s="30"/>
      <c r="G638" s="30"/>
      <c r="H638" s="30"/>
      <c r="I638" s="30"/>
      <c r="J638" s="30"/>
      <c r="K638" s="30"/>
      <c r="L638" s="30"/>
      <c r="M638" s="30"/>
      <c r="N638" s="30"/>
      <c r="O638" s="30"/>
      <c r="P638" s="30"/>
      <c r="Q638" s="30"/>
      <c r="R638" s="30"/>
      <c r="S638" s="30"/>
      <c r="T638" s="121"/>
      <c r="U638" s="3"/>
      <c r="V638" s="3"/>
      <c r="W638" s="3"/>
      <c r="X638" s="3"/>
      <c r="Y638" s="3"/>
      <c r="Z638" s="3"/>
    </row>
    <row r="639" spans="1:26" ht="15.75" customHeight="1">
      <c r="A639" s="3"/>
      <c r="B639" s="3"/>
      <c r="C639" s="3"/>
      <c r="D639" s="30"/>
      <c r="E639" s="30"/>
      <c r="F639" s="30"/>
      <c r="G639" s="30"/>
      <c r="H639" s="30"/>
      <c r="I639" s="30"/>
      <c r="J639" s="30"/>
      <c r="K639" s="30"/>
      <c r="L639" s="30"/>
      <c r="M639" s="30"/>
      <c r="N639" s="30"/>
      <c r="O639" s="30"/>
      <c r="P639" s="30"/>
      <c r="Q639" s="30"/>
      <c r="R639" s="30"/>
      <c r="S639" s="30"/>
      <c r="T639" s="121"/>
      <c r="U639" s="3"/>
      <c r="V639" s="3"/>
      <c r="W639" s="3"/>
      <c r="X639" s="3"/>
      <c r="Y639" s="3"/>
      <c r="Z639" s="3"/>
    </row>
    <row r="640" spans="1:26" ht="15.75" customHeight="1">
      <c r="A640" s="3"/>
      <c r="B640" s="3"/>
      <c r="C640" s="3"/>
      <c r="D640" s="30"/>
      <c r="E640" s="30"/>
      <c r="F640" s="30"/>
      <c r="G640" s="30"/>
      <c r="H640" s="30"/>
      <c r="I640" s="30"/>
      <c r="J640" s="30"/>
      <c r="K640" s="30"/>
      <c r="L640" s="30"/>
      <c r="M640" s="30"/>
      <c r="N640" s="30"/>
      <c r="O640" s="30"/>
      <c r="P640" s="30"/>
      <c r="Q640" s="30"/>
      <c r="R640" s="30"/>
      <c r="S640" s="30"/>
      <c r="T640" s="121"/>
      <c r="U640" s="3"/>
      <c r="V640" s="3"/>
      <c r="W640" s="3"/>
      <c r="X640" s="3"/>
      <c r="Y640" s="3"/>
      <c r="Z640" s="3"/>
    </row>
    <row r="641" spans="1:26" ht="15.75" customHeight="1">
      <c r="A641" s="3"/>
      <c r="B641" s="3"/>
      <c r="C641" s="3"/>
      <c r="D641" s="30"/>
      <c r="E641" s="30"/>
      <c r="F641" s="30"/>
      <c r="G641" s="30"/>
      <c r="H641" s="30"/>
      <c r="I641" s="30"/>
      <c r="J641" s="30"/>
      <c r="K641" s="30"/>
      <c r="L641" s="30"/>
      <c r="M641" s="30"/>
      <c r="N641" s="30"/>
      <c r="O641" s="30"/>
      <c r="P641" s="30"/>
      <c r="Q641" s="30"/>
      <c r="R641" s="30"/>
      <c r="S641" s="30"/>
      <c r="T641" s="121"/>
      <c r="U641" s="3"/>
      <c r="V641" s="3"/>
      <c r="W641" s="3"/>
      <c r="X641" s="3"/>
      <c r="Y641" s="3"/>
      <c r="Z641" s="3"/>
    </row>
    <row r="642" spans="1:26" ht="15.75" customHeight="1">
      <c r="A642" s="3"/>
      <c r="B642" s="3"/>
      <c r="C642" s="3"/>
      <c r="D642" s="30"/>
      <c r="E642" s="30"/>
      <c r="F642" s="30"/>
      <c r="G642" s="30"/>
      <c r="H642" s="30"/>
      <c r="I642" s="30"/>
      <c r="J642" s="30"/>
      <c r="K642" s="30"/>
      <c r="L642" s="30"/>
      <c r="M642" s="30"/>
      <c r="N642" s="30"/>
      <c r="O642" s="30"/>
      <c r="P642" s="30"/>
      <c r="Q642" s="30"/>
      <c r="R642" s="30"/>
      <c r="S642" s="30"/>
      <c r="T642" s="121"/>
      <c r="U642" s="3"/>
      <c r="V642" s="3"/>
      <c r="W642" s="3"/>
      <c r="X642" s="3"/>
      <c r="Y642" s="3"/>
      <c r="Z642" s="3"/>
    </row>
    <row r="643" spans="1:26" ht="15.75" customHeight="1">
      <c r="A643" s="3"/>
      <c r="B643" s="3"/>
      <c r="C643" s="3"/>
      <c r="D643" s="30"/>
      <c r="E643" s="30"/>
      <c r="F643" s="30"/>
      <c r="G643" s="30"/>
      <c r="H643" s="30"/>
      <c r="I643" s="30"/>
      <c r="J643" s="30"/>
      <c r="K643" s="30"/>
      <c r="L643" s="30"/>
      <c r="M643" s="30"/>
      <c r="N643" s="30"/>
      <c r="O643" s="30"/>
      <c r="P643" s="30"/>
      <c r="Q643" s="30"/>
      <c r="R643" s="30"/>
      <c r="S643" s="30"/>
      <c r="T643" s="121"/>
      <c r="U643" s="3"/>
      <c r="V643" s="3"/>
      <c r="W643" s="3"/>
      <c r="X643" s="3"/>
      <c r="Y643" s="3"/>
      <c r="Z643" s="3"/>
    </row>
    <row r="644" spans="1:26" ht="15.75" customHeight="1">
      <c r="A644" s="3"/>
      <c r="B644" s="3"/>
      <c r="C644" s="3"/>
      <c r="D644" s="30"/>
      <c r="E644" s="30"/>
      <c r="F644" s="30"/>
      <c r="G644" s="30"/>
      <c r="H644" s="30"/>
      <c r="I644" s="30"/>
      <c r="J644" s="30"/>
      <c r="K644" s="30"/>
      <c r="L644" s="30"/>
      <c r="M644" s="30"/>
      <c r="N644" s="30"/>
      <c r="O644" s="30"/>
      <c r="P644" s="30"/>
      <c r="Q644" s="30"/>
      <c r="R644" s="30"/>
      <c r="S644" s="30"/>
      <c r="T644" s="121"/>
      <c r="U644" s="3"/>
      <c r="V644" s="3"/>
      <c r="W644" s="3"/>
      <c r="X644" s="3"/>
      <c r="Y644" s="3"/>
      <c r="Z644" s="3"/>
    </row>
    <row r="645" spans="1:26" ht="15.75" customHeight="1">
      <c r="A645" s="3"/>
      <c r="B645" s="3"/>
      <c r="C645" s="3"/>
      <c r="D645" s="30"/>
      <c r="E645" s="30"/>
      <c r="F645" s="30"/>
      <c r="G645" s="30"/>
      <c r="H645" s="30"/>
      <c r="I645" s="30"/>
      <c r="J645" s="30"/>
      <c r="K645" s="30"/>
      <c r="L645" s="30"/>
      <c r="M645" s="30"/>
      <c r="N645" s="30"/>
      <c r="O645" s="30"/>
      <c r="P645" s="30"/>
      <c r="Q645" s="30"/>
      <c r="R645" s="30"/>
      <c r="S645" s="30"/>
      <c r="T645" s="121"/>
      <c r="U645" s="3"/>
      <c r="V645" s="3"/>
      <c r="W645" s="3"/>
      <c r="X645" s="3"/>
      <c r="Y645" s="3"/>
      <c r="Z645" s="3"/>
    </row>
    <row r="646" spans="1:26" ht="15.75" customHeight="1">
      <c r="A646" s="3"/>
      <c r="B646" s="3"/>
      <c r="C646" s="3"/>
      <c r="D646" s="30"/>
      <c r="E646" s="30"/>
      <c r="F646" s="30"/>
      <c r="G646" s="30"/>
      <c r="H646" s="30"/>
      <c r="I646" s="30"/>
      <c r="J646" s="30"/>
      <c r="K646" s="30"/>
      <c r="L646" s="30"/>
      <c r="M646" s="30"/>
      <c r="N646" s="30"/>
      <c r="O646" s="30"/>
      <c r="P646" s="30"/>
      <c r="Q646" s="30"/>
      <c r="R646" s="30"/>
      <c r="S646" s="30"/>
      <c r="T646" s="121"/>
      <c r="U646" s="3"/>
      <c r="V646" s="3"/>
      <c r="W646" s="3"/>
      <c r="X646" s="3"/>
      <c r="Y646" s="3"/>
      <c r="Z646" s="3"/>
    </row>
    <row r="647" spans="1:26" ht="15.75" customHeight="1">
      <c r="A647" s="3"/>
      <c r="B647" s="3"/>
      <c r="C647" s="3"/>
      <c r="D647" s="30"/>
      <c r="E647" s="30"/>
      <c r="F647" s="30"/>
      <c r="G647" s="30"/>
      <c r="H647" s="30"/>
      <c r="I647" s="30"/>
      <c r="J647" s="30"/>
      <c r="K647" s="30"/>
      <c r="L647" s="30"/>
      <c r="M647" s="30"/>
      <c r="N647" s="30"/>
      <c r="O647" s="30"/>
      <c r="P647" s="30"/>
      <c r="Q647" s="30"/>
      <c r="R647" s="30"/>
      <c r="S647" s="30"/>
      <c r="T647" s="121"/>
      <c r="U647" s="3"/>
      <c r="V647" s="3"/>
      <c r="W647" s="3"/>
      <c r="X647" s="3"/>
      <c r="Y647" s="3"/>
      <c r="Z647" s="3"/>
    </row>
    <row r="648" spans="1:26" ht="15.75" customHeight="1">
      <c r="A648" s="3"/>
      <c r="B648" s="3"/>
      <c r="C648" s="3"/>
      <c r="D648" s="30"/>
      <c r="E648" s="30"/>
      <c r="F648" s="30"/>
      <c r="G648" s="30"/>
      <c r="H648" s="30"/>
      <c r="I648" s="30"/>
      <c r="J648" s="30"/>
      <c r="K648" s="30"/>
      <c r="L648" s="30"/>
      <c r="M648" s="30"/>
      <c r="N648" s="30"/>
      <c r="O648" s="30"/>
      <c r="P648" s="30"/>
      <c r="Q648" s="30"/>
      <c r="R648" s="30"/>
      <c r="S648" s="30"/>
      <c r="T648" s="121"/>
      <c r="U648" s="3"/>
      <c r="V648" s="3"/>
      <c r="W648" s="3"/>
      <c r="X648" s="3"/>
      <c r="Y648" s="3"/>
      <c r="Z648" s="3"/>
    </row>
    <row r="649" spans="1:26" ht="15.75" customHeight="1">
      <c r="A649" s="3"/>
      <c r="B649" s="3"/>
      <c r="C649" s="3"/>
      <c r="D649" s="30"/>
      <c r="E649" s="30"/>
      <c r="F649" s="30"/>
      <c r="G649" s="30"/>
      <c r="H649" s="30"/>
      <c r="I649" s="30"/>
      <c r="J649" s="30"/>
      <c r="K649" s="30"/>
      <c r="L649" s="30"/>
      <c r="M649" s="30"/>
      <c r="N649" s="30"/>
      <c r="O649" s="30"/>
      <c r="P649" s="30"/>
      <c r="Q649" s="30"/>
      <c r="R649" s="30"/>
      <c r="S649" s="30"/>
      <c r="T649" s="121"/>
      <c r="U649" s="3"/>
      <c r="V649" s="3"/>
      <c r="W649" s="3"/>
      <c r="X649" s="3"/>
      <c r="Y649" s="3"/>
      <c r="Z649" s="3"/>
    </row>
    <row r="650" spans="1:26" ht="15.75" customHeight="1">
      <c r="A650" s="3"/>
      <c r="B650" s="3"/>
      <c r="C650" s="3"/>
      <c r="D650" s="30"/>
      <c r="E650" s="30"/>
      <c r="F650" s="30"/>
      <c r="G650" s="30"/>
      <c r="H650" s="30"/>
      <c r="I650" s="30"/>
      <c r="J650" s="30"/>
      <c r="K650" s="30"/>
      <c r="L650" s="30"/>
      <c r="M650" s="30"/>
      <c r="N650" s="30"/>
      <c r="O650" s="30"/>
      <c r="P650" s="30"/>
      <c r="Q650" s="30"/>
      <c r="R650" s="30"/>
      <c r="S650" s="30"/>
      <c r="T650" s="121"/>
      <c r="U650" s="3"/>
      <c r="V650" s="3"/>
      <c r="W650" s="3"/>
      <c r="X650" s="3"/>
      <c r="Y650" s="3"/>
      <c r="Z650" s="3"/>
    </row>
    <row r="651" spans="1:26" ht="15.75" customHeight="1">
      <c r="A651" s="3"/>
      <c r="B651" s="3"/>
      <c r="C651" s="3"/>
      <c r="D651" s="30"/>
      <c r="E651" s="30"/>
      <c r="F651" s="30"/>
      <c r="G651" s="30"/>
      <c r="H651" s="30"/>
      <c r="I651" s="30"/>
      <c r="J651" s="30"/>
      <c r="K651" s="30"/>
      <c r="L651" s="30"/>
      <c r="M651" s="30"/>
      <c r="N651" s="30"/>
      <c r="O651" s="30"/>
      <c r="P651" s="30"/>
      <c r="Q651" s="30"/>
      <c r="R651" s="30"/>
      <c r="S651" s="30"/>
      <c r="T651" s="121"/>
      <c r="U651" s="3"/>
      <c r="V651" s="3"/>
      <c r="W651" s="3"/>
      <c r="X651" s="3"/>
      <c r="Y651" s="3"/>
      <c r="Z651" s="3"/>
    </row>
    <row r="652" spans="1:26" ht="15.75" customHeight="1">
      <c r="A652" s="3"/>
      <c r="B652" s="3"/>
      <c r="C652" s="3"/>
      <c r="D652" s="30"/>
      <c r="E652" s="30"/>
      <c r="F652" s="30"/>
      <c r="G652" s="30"/>
      <c r="H652" s="30"/>
      <c r="I652" s="30"/>
      <c r="J652" s="30"/>
      <c r="K652" s="30"/>
      <c r="L652" s="30"/>
      <c r="M652" s="30"/>
      <c r="N652" s="30"/>
      <c r="O652" s="30"/>
      <c r="P652" s="30"/>
      <c r="Q652" s="30"/>
      <c r="R652" s="30"/>
      <c r="S652" s="30"/>
      <c r="T652" s="121"/>
      <c r="U652" s="3"/>
      <c r="V652" s="3"/>
      <c r="W652" s="3"/>
      <c r="X652" s="3"/>
      <c r="Y652" s="3"/>
      <c r="Z652" s="3"/>
    </row>
    <row r="653" spans="1:26" ht="15.75" customHeight="1">
      <c r="A653" s="3"/>
      <c r="B653" s="3"/>
      <c r="C653" s="3"/>
      <c r="D653" s="30"/>
      <c r="E653" s="30"/>
      <c r="F653" s="30"/>
      <c r="G653" s="30"/>
      <c r="H653" s="30"/>
      <c r="I653" s="30"/>
      <c r="J653" s="30"/>
      <c r="K653" s="30"/>
      <c r="L653" s="30"/>
      <c r="M653" s="30"/>
      <c r="N653" s="30"/>
      <c r="O653" s="30"/>
      <c r="P653" s="30"/>
      <c r="Q653" s="30"/>
      <c r="R653" s="30"/>
      <c r="S653" s="30"/>
      <c r="T653" s="121"/>
      <c r="U653" s="3"/>
      <c r="V653" s="3"/>
      <c r="W653" s="3"/>
      <c r="X653" s="3"/>
      <c r="Y653" s="3"/>
      <c r="Z653" s="3"/>
    </row>
    <row r="654" spans="1:26" ht="15.75" customHeight="1">
      <c r="A654" s="3"/>
      <c r="B654" s="3"/>
      <c r="C654" s="3"/>
      <c r="D654" s="30"/>
      <c r="E654" s="30"/>
      <c r="F654" s="30"/>
      <c r="G654" s="30"/>
      <c r="H654" s="30"/>
      <c r="I654" s="30"/>
      <c r="J654" s="30"/>
      <c r="K654" s="30"/>
      <c r="L654" s="30"/>
      <c r="M654" s="30"/>
      <c r="N654" s="30"/>
      <c r="O654" s="30"/>
      <c r="P654" s="30"/>
      <c r="Q654" s="30"/>
      <c r="R654" s="30"/>
      <c r="S654" s="30"/>
      <c r="T654" s="121"/>
      <c r="U654" s="3"/>
      <c r="V654" s="3"/>
      <c r="W654" s="3"/>
      <c r="X654" s="3"/>
      <c r="Y654" s="3"/>
      <c r="Z654" s="3"/>
    </row>
    <row r="655" spans="1:26" ht="15.75" customHeight="1">
      <c r="A655" s="3"/>
      <c r="B655" s="3"/>
      <c r="C655" s="3"/>
      <c r="D655" s="30"/>
      <c r="E655" s="30"/>
      <c r="F655" s="30"/>
      <c r="G655" s="30"/>
      <c r="H655" s="30"/>
      <c r="I655" s="30"/>
      <c r="J655" s="30"/>
      <c r="K655" s="30"/>
      <c r="L655" s="30"/>
      <c r="M655" s="30"/>
      <c r="N655" s="30"/>
      <c r="O655" s="30"/>
      <c r="P655" s="30"/>
      <c r="Q655" s="30"/>
      <c r="R655" s="30"/>
      <c r="S655" s="30"/>
      <c r="T655" s="121"/>
      <c r="U655" s="3"/>
      <c r="V655" s="3"/>
      <c r="W655" s="3"/>
      <c r="X655" s="3"/>
      <c r="Y655" s="3"/>
      <c r="Z655" s="3"/>
    </row>
    <row r="656" spans="1:26" ht="15.75" customHeight="1">
      <c r="A656" s="3"/>
      <c r="B656" s="3"/>
      <c r="C656" s="3"/>
      <c r="D656" s="30"/>
      <c r="E656" s="30"/>
      <c r="F656" s="30"/>
      <c r="G656" s="30"/>
      <c r="H656" s="30"/>
      <c r="I656" s="30"/>
      <c r="J656" s="30"/>
      <c r="K656" s="30"/>
      <c r="L656" s="30"/>
      <c r="M656" s="30"/>
      <c r="N656" s="30"/>
      <c r="O656" s="30"/>
      <c r="P656" s="30"/>
      <c r="Q656" s="30"/>
      <c r="R656" s="30"/>
      <c r="S656" s="30"/>
      <c r="T656" s="121"/>
      <c r="U656" s="3"/>
      <c r="V656" s="3"/>
      <c r="W656" s="3"/>
      <c r="X656" s="3"/>
      <c r="Y656" s="3"/>
      <c r="Z656" s="3"/>
    </row>
    <row r="657" spans="1:26" ht="15.75" customHeight="1">
      <c r="A657" s="3"/>
      <c r="B657" s="3"/>
      <c r="C657" s="3"/>
      <c r="D657" s="30"/>
      <c r="E657" s="30"/>
      <c r="F657" s="30"/>
      <c r="G657" s="30"/>
      <c r="H657" s="30"/>
      <c r="I657" s="30"/>
      <c r="J657" s="30"/>
      <c r="K657" s="30"/>
      <c r="L657" s="30"/>
      <c r="M657" s="30"/>
      <c r="N657" s="30"/>
      <c r="O657" s="30"/>
      <c r="P657" s="30"/>
      <c r="Q657" s="30"/>
      <c r="R657" s="30"/>
      <c r="S657" s="30"/>
      <c r="T657" s="121"/>
      <c r="U657" s="3"/>
      <c r="V657" s="3"/>
      <c r="W657" s="3"/>
      <c r="X657" s="3"/>
      <c r="Y657" s="3"/>
      <c r="Z657" s="3"/>
    </row>
    <row r="658" spans="1:26" ht="15.75" customHeight="1">
      <c r="A658" s="3"/>
      <c r="B658" s="3"/>
      <c r="C658" s="3"/>
      <c r="D658" s="30"/>
      <c r="E658" s="30"/>
      <c r="F658" s="30"/>
      <c r="G658" s="30"/>
      <c r="H658" s="30"/>
      <c r="I658" s="30"/>
      <c r="J658" s="30"/>
      <c r="K658" s="30"/>
      <c r="L658" s="30"/>
      <c r="M658" s="30"/>
      <c r="N658" s="30"/>
      <c r="O658" s="30"/>
      <c r="P658" s="30"/>
      <c r="Q658" s="30"/>
      <c r="R658" s="30"/>
      <c r="S658" s="30"/>
      <c r="T658" s="121"/>
      <c r="U658" s="3"/>
      <c r="V658" s="3"/>
      <c r="W658" s="3"/>
      <c r="X658" s="3"/>
      <c r="Y658" s="3"/>
      <c r="Z658" s="3"/>
    </row>
    <row r="659" spans="1:26" ht="15.75" customHeight="1">
      <c r="A659" s="3"/>
      <c r="B659" s="3"/>
      <c r="C659" s="3"/>
      <c r="D659" s="30"/>
      <c r="E659" s="30"/>
      <c r="F659" s="30"/>
      <c r="G659" s="30"/>
      <c r="H659" s="30"/>
      <c r="I659" s="30"/>
      <c r="J659" s="30"/>
      <c r="K659" s="30"/>
      <c r="L659" s="30"/>
      <c r="M659" s="30"/>
      <c r="N659" s="30"/>
      <c r="O659" s="30"/>
      <c r="P659" s="30"/>
      <c r="Q659" s="30"/>
      <c r="R659" s="30"/>
      <c r="S659" s="30"/>
      <c r="T659" s="121"/>
      <c r="U659" s="3"/>
      <c r="V659" s="3"/>
      <c r="W659" s="3"/>
      <c r="X659" s="3"/>
      <c r="Y659" s="3"/>
      <c r="Z659" s="3"/>
    </row>
    <row r="660" spans="1:26" ht="15.75" customHeight="1">
      <c r="A660" s="3"/>
      <c r="B660" s="3"/>
      <c r="C660" s="3"/>
      <c r="D660" s="30"/>
      <c r="E660" s="30"/>
      <c r="F660" s="30"/>
      <c r="G660" s="30"/>
      <c r="H660" s="30"/>
      <c r="I660" s="30"/>
      <c r="J660" s="30"/>
      <c r="K660" s="30"/>
      <c r="L660" s="30"/>
      <c r="M660" s="30"/>
      <c r="N660" s="30"/>
      <c r="O660" s="30"/>
      <c r="P660" s="30"/>
      <c r="Q660" s="30"/>
      <c r="R660" s="30"/>
      <c r="S660" s="30"/>
      <c r="T660" s="121"/>
      <c r="U660" s="3"/>
      <c r="V660" s="3"/>
      <c r="W660" s="3"/>
      <c r="X660" s="3"/>
      <c r="Y660" s="3"/>
      <c r="Z660" s="3"/>
    </row>
    <row r="661" spans="1:26" ht="15.75" customHeight="1">
      <c r="A661" s="3"/>
      <c r="B661" s="3"/>
      <c r="C661" s="3"/>
      <c r="D661" s="30"/>
      <c r="E661" s="30"/>
      <c r="F661" s="30"/>
      <c r="G661" s="30"/>
      <c r="H661" s="30"/>
      <c r="I661" s="30"/>
      <c r="J661" s="30"/>
      <c r="K661" s="30"/>
      <c r="L661" s="30"/>
      <c r="M661" s="30"/>
      <c r="N661" s="30"/>
      <c r="O661" s="30"/>
      <c r="P661" s="30"/>
      <c r="Q661" s="30"/>
      <c r="R661" s="30"/>
      <c r="S661" s="30"/>
      <c r="T661" s="121"/>
      <c r="U661" s="3"/>
      <c r="V661" s="3"/>
      <c r="W661" s="3"/>
      <c r="X661" s="3"/>
      <c r="Y661" s="3"/>
      <c r="Z661" s="3"/>
    </row>
    <row r="662" spans="1:26" ht="15.75" customHeight="1">
      <c r="A662" s="3"/>
      <c r="B662" s="3"/>
      <c r="C662" s="3"/>
      <c r="D662" s="30"/>
      <c r="E662" s="30"/>
      <c r="F662" s="30"/>
      <c r="G662" s="30"/>
      <c r="H662" s="30"/>
      <c r="I662" s="30"/>
      <c r="J662" s="30"/>
      <c r="K662" s="30"/>
      <c r="L662" s="30"/>
      <c r="M662" s="30"/>
      <c r="N662" s="30"/>
      <c r="O662" s="30"/>
      <c r="P662" s="30"/>
      <c r="Q662" s="30"/>
      <c r="R662" s="30"/>
      <c r="S662" s="30"/>
      <c r="T662" s="121"/>
      <c r="U662" s="3"/>
      <c r="V662" s="3"/>
      <c r="W662" s="3"/>
      <c r="X662" s="3"/>
      <c r="Y662" s="3"/>
      <c r="Z662" s="3"/>
    </row>
    <row r="663" spans="1:26" ht="15.75" customHeight="1">
      <c r="A663" s="3"/>
      <c r="B663" s="3"/>
      <c r="C663" s="3"/>
      <c r="D663" s="30"/>
      <c r="E663" s="30"/>
      <c r="F663" s="30"/>
      <c r="G663" s="30"/>
      <c r="H663" s="30"/>
      <c r="I663" s="30"/>
      <c r="J663" s="30"/>
      <c r="K663" s="30"/>
      <c r="L663" s="30"/>
      <c r="M663" s="30"/>
      <c r="N663" s="30"/>
      <c r="O663" s="30"/>
      <c r="P663" s="30"/>
      <c r="Q663" s="30"/>
      <c r="R663" s="30"/>
      <c r="S663" s="30"/>
      <c r="T663" s="121"/>
      <c r="U663" s="3"/>
      <c r="V663" s="3"/>
      <c r="W663" s="3"/>
      <c r="X663" s="3"/>
      <c r="Y663" s="3"/>
      <c r="Z663" s="3"/>
    </row>
    <row r="664" spans="1:26" ht="15.75" customHeight="1">
      <c r="A664" s="3"/>
      <c r="B664" s="3"/>
      <c r="C664" s="3"/>
      <c r="D664" s="30"/>
      <c r="E664" s="30"/>
      <c r="F664" s="30"/>
      <c r="G664" s="30"/>
      <c r="H664" s="30"/>
      <c r="I664" s="30"/>
      <c r="J664" s="30"/>
      <c r="K664" s="30"/>
      <c r="L664" s="30"/>
      <c r="M664" s="30"/>
      <c r="N664" s="30"/>
      <c r="O664" s="30"/>
      <c r="P664" s="30"/>
      <c r="Q664" s="30"/>
      <c r="R664" s="30"/>
      <c r="S664" s="30"/>
      <c r="T664" s="121"/>
      <c r="U664" s="3"/>
      <c r="V664" s="3"/>
      <c r="W664" s="3"/>
      <c r="X664" s="3"/>
      <c r="Y664" s="3"/>
      <c r="Z664" s="3"/>
    </row>
    <row r="665" spans="1:26" ht="15.75" customHeight="1">
      <c r="A665" s="3"/>
      <c r="B665" s="3"/>
      <c r="C665" s="3"/>
      <c r="D665" s="30"/>
      <c r="E665" s="30"/>
      <c r="F665" s="30"/>
      <c r="G665" s="30"/>
      <c r="H665" s="30"/>
      <c r="I665" s="30"/>
      <c r="J665" s="30"/>
      <c r="K665" s="30"/>
      <c r="L665" s="30"/>
      <c r="M665" s="30"/>
      <c r="N665" s="30"/>
      <c r="O665" s="30"/>
      <c r="P665" s="30"/>
      <c r="Q665" s="30"/>
      <c r="R665" s="30"/>
      <c r="S665" s="30"/>
      <c r="T665" s="121"/>
      <c r="U665" s="3"/>
      <c r="V665" s="3"/>
      <c r="W665" s="3"/>
      <c r="X665" s="3"/>
      <c r="Y665" s="3"/>
      <c r="Z665" s="3"/>
    </row>
    <row r="666" spans="1:26" ht="15.75" customHeight="1">
      <c r="A666" s="3"/>
      <c r="B666" s="3"/>
      <c r="C666" s="3"/>
      <c r="D666" s="30"/>
      <c r="E666" s="30"/>
      <c r="F666" s="30"/>
      <c r="G666" s="30"/>
      <c r="H666" s="30"/>
      <c r="I666" s="30"/>
      <c r="J666" s="30"/>
      <c r="K666" s="30"/>
      <c r="L666" s="30"/>
      <c r="M666" s="30"/>
      <c r="N666" s="30"/>
      <c r="O666" s="30"/>
      <c r="P666" s="30"/>
      <c r="Q666" s="30"/>
      <c r="R666" s="30"/>
      <c r="S666" s="30"/>
      <c r="T666" s="121"/>
      <c r="U666" s="3"/>
      <c r="V666" s="3"/>
      <c r="W666" s="3"/>
      <c r="X666" s="3"/>
      <c r="Y666" s="3"/>
      <c r="Z666" s="3"/>
    </row>
    <row r="667" spans="1:26" ht="15.75" customHeight="1">
      <c r="A667" s="3"/>
      <c r="B667" s="3"/>
      <c r="C667" s="3"/>
      <c r="D667" s="30"/>
      <c r="E667" s="30"/>
      <c r="F667" s="30"/>
      <c r="G667" s="30"/>
      <c r="H667" s="30"/>
      <c r="I667" s="30"/>
      <c r="J667" s="30"/>
      <c r="K667" s="30"/>
      <c r="L667" s="30"/>
      <c r="M667" s="30"/>
      <c r="N667" s="30"/>
      <c r="O667" s="30"/>
      <c r="P667" s="30"/>
      <c r="Q667" s="30"/>
      <c r="R667" s="30"/>
      <c r="S667" s="30"/>
      <c r="T667" s="121"/>
      <c r="U667" s="3"/>
      <c r="V667" s="3"/>
      <c r="W667" s="3"/>
      <c r="X667" s="3"/>
      <c r="Y667" s="3"/>
      <c r="Z667" s="3"/>
    </row>
    <row r="668" spans="1:26" ht="15.75" customHeight="1">
      <c r="A668" s="3"/>
      <c r="B668" s="3"/>
      <c r="C668" s="3"/>
      <c r="D668" s="30"/>
      <c r="E668" s="30"/>
      <c r="F668" s="30"/>
      <c r="G668" s="30"/>
      <c r="H668" s="30"/>
      <c r="I668" s="30"/>
      <c r="J668" s="30"/>
      <c r="K668" s="30"/>
      <c r="L668" s="30"/>
      <c r="M668" s="30"/>
      <c r="N668" s="30"/>
      <c r="O668" s="30"/>
      <c r="P668" s="30"/>
      <c r="Q668" s="30"/>
      <c r="R668" s="30"/>
      <c r="S668" s="30"/>
      <c r="T668" s="121"/>
      <c r="U668" s="3"/>
      <c r="V668" s="3"/>
      <c r="W668" s="3"/>
      <c r="X668" s="3"/>
      <c r="Y668" s="3"/>
      <c r="Z668" s="3"/>
    </row>
    <row r="669" spans="1:26" ht="15.75" customHeight="1">
      <c r="A669" s="3"/>
      <c r="B669" s="3"/>
      <c r="C669" s="3"/>
      <c r="D669" s="30"/>
      <c r="E669" s="30"/>
      <c r="F669" s="30"/>
      <c r="G669" s="30"/>
      <c r="H669" s="30"/>
      <c r="I669" s="30"/>
      <c r="J669" s="30"/>
      <c r="K669" s="30"/>
      <c r="L669" s="30"/>
      <c r="M669" s="30"/>
      <c r="N669" s="30"/>
      <c r="O669" s="30"/>
      <c r="P669" s="30"/>
      <c r="Q669" s="30"/>
      <c r="R669" s="30"/>
      <c r="S669" s="30"/>
      <c r="T669" s="121"/>
      <c r="U669" s="3"/>
      <c r="V669" s="3"/>
      <c r="W669" s="3"/>
      <c r="X669" s="3"/>
      <c r="Y669" s="3"/>
      <c r="Z669" s="3"/>
    </row>
    <row r="670" spans="1:26" ht="15.75" customHeight="1">
      <c r="A670" s="3"/>
      <c r="B670" s="3"/>
      <c r="C670" s="3"/>
      <c r="D670" s="30"/>
      <c r="E670" s="30"/>
      <c r="F670" s="30"/>
      <c r="G670" s="30"/>
      <c r="H670" s="30"/>
      <c r="I670" s="30"/>
      <c r="J670" s="30"/>
      <c r="K670" s="30"/>
      <c r="L670" s="30"/>
      <c r="M670" s="30"/>
      <c r="N670" s="30"/>
      <c r="O670" s="30"/>
      <c r="P670" s="30"/>
      <c r="Q670" s="30"/>
      <c r="R670" s="30"/>
      <c r="S670" s="30"/>
      <c r="T670" s="121"/>
      <c r="U670" s="3"/>
      <c r="V670" s="3"/>
      <c r="W670" s="3"/>
      <c r="X670" s="3"/>
      <c r="Y670" s="3"/>
      <c r="Z670" s="3"/>
    </row>
    <row r="671" spans="1:26" ht="15.75" customHeight="1">
      <c r="A671" s="3"/>
      <c r="B671" s="3"/>
      <c r="C671" s="3"/>
      <c r="D671" s="30"/>
      <c r="E671" s="30"/>
      <c r="F671" s="30"/>
      <c r="G671" s="30"/>
      <c r="H671" s="30"/>
      <c r="I671" s="30"/>
      <c r="J671" s="30"/>
      <c r="K671" s="30"/>
      <c r="L671" s="30"/>
      <c r="M671" s="30"/>
      <c r="N671" s="30"/>
      <c r="O671" s="30"/>
      <c r="P671" s="30"/>
      <c r="Q671" s="30"/>
      <c r="R671" s="30"/>
      <c r="S671" s="30"/>
      <c r="T671" s="121"/>
      <c r="U671" s="3"/>
      <c r="V671" s="3"/>
      <c r="W671" s="3"/>
      <c r="X671" s="3"/>
      <c r="Y671" s="3"/>
      <c r="Z671" s="3"/>
    </row>
    <row r="672" spans="1:26" ht="15.75" customHeight="1">
      <c r="A672" s="3"/>
      <c r="B672" s="3"/>
      <c r="C672" s="3"/>
      <c r="D672" s="30"/>
      <c r="E672" s="30"/>
      <c r="F672" s="30"/>
      <c r="G672" s="30"/>
      <c r="H672" s="30"/>
      <c r="I672" s="30"/>
      <c r="J672" s="30"/>
      <c r="K672" s="30"/>
      <c r="L672" s="30"/>
      <c r="M672" s="30"/>
      <c r="N672" s="30"/>
      <c r="O672" s="30"/>
      <c r="P672" s="30"/>
      <c r="Q672" s="30"/>
      <c r="R672" s="30"/>
      <c r="S672" s="30"/>
      <c r="T672" s="121"/>
      <c r="U672" s="3"/>
      <c r="V672" s="3"/>
      <c r="W672" s="3"/>
      <c r="X672" s="3"/>
      <c r="Y672" s="3"/>
      <c r="Z672" s="3"/>
    </row>
    <row r="673" spans="1:26" ht="15.75" customHeight="1">
      <c r="A673" s="3"/>
      <c r="B673" s="3"/>
      <c r="C673" s="3"/>
      <c r="D673" s="30"/>
      <c r="E673" s="30"/>
      <c r="F673" s="30"/>
      <c r="G673" s="30"/>
      <c r="H673" s="30"/>
      <c r="I673" s="30"/>
      <c r="J673" s="30"/>
      <c r="K673" s="30"/>
      <c r="L673" s="30"/>
      <c r="M673" s="30"/>
      <c r="N673" s="30"/>
      <c r="O673" s="30"/>
      <c r="P673" s="30"/>
      <c r="Q673" s="30"/>
      <c r="R673" s="30"/>
      <c r="S673" s="30"/>
      <c r="T673" s="121"/>
      <c r="U673" s="3"/>
      <c r="V673" s="3"/>
      <c r="W673" s="3"/>
      <c r="X673" s="3"/>
      <c r="Y673" s="3"/>
      <c r="Z673" s="3"/>
    </row>
    <row r="674" spans="1:26" ht="15.75" customHeight="1">
      <c r="A674" s="3"/>
      <c r="B674" s="3"/>
      <c r="C674" s="3"/>
      <c r="D674" s="30"/>
      <c r="E674" s="30"/>
      <c r="F674" s="30"/>
      <c r="G674" s="30"/>
      <c r="H674" s="30"/>
      <c r="I674" s="30"/>
      <c r="J674" s="30"/>
      <c r="K674" s="30"/>
      <c r="L674" s="30"/>
      <c r="M674" s="30"/>
      <c r="N674" s="30"/>
      <c r="O674" s="30"/>
      <c r="P674" s="30"/>
      <c r="Q674" s="30"/>
      <c r="R674" s="30"/>
      <c r="S674" s="30"/>
      <c r="T674" s="121"/>
      <c r="U674" s="3"/>
      <c r="V674" s="3"/>
      <c r="W674" s="3"/>
      <c r="X674" s="3"/>
      <c r="Y674" s="3"/>
      <c r="Z674" s="3"/>
    </row>
    <row r="675" spans="1:26" ht="15.75" customHeight="1">
      <c r="A675" s="3"/>
      <c r="B675" s="3"/>
      <c r="C675" s="3"/>
      <c r="D675" s="30"/>
      <c r="E675" s="30"/>
      <c r="F675" s="30"/>
      <c r="G675" s="30"/>
      <c r="H675" s="30"/>
      <c r="I675" s="30"/>
      <c r="J675" s="30"/>
      <c r="K675" s="30"/>
      <c r="L675" s="30"/>
      <c r="M675" s="30"/>
      <c r="N675" s="30"/>
      <c r="O675" s="30"/>
      <c r="P675" s="30"/>
      <c r="Q675" s="30"/>
      <c r="R675" s="30"/>
      <c r="S675" s="30"/>
      <c r="T675" s="121"/>
      <c r="U675" s="3"/>
      <c r="V675" s="3"/>
      <c r="W675" s="3"/>
      <c r="X675" s="3"/>
      <c r="Y675" s="3"/>
      <c r="Z675" s="3"/>
    </row>
    <row r="676" spans="1:26" ht="15.75" customHeight="1">
      <c r="A676" s="3"/>
      <c r="B676" s="3"/>
      <c r="C676" s="3"/>
      <c r="D676" s="30"/>
      <c r="E676" s="30"/>
      <c r="F676" s="30"/>
      <c r="G676" s="30"/>
      <c r="H676" s="30"/>
      <c r="I676" s="30"/>
      <c r="J676" s="30"/>
      <c r="K676" s="30"/>
      <c r="L676" s="30"/>
      <c r="M676" s="30"/>
      <c r="N676" s="30"/>
      <c r="O676" s="30"/>
      <c r="P676" s="30"/>
      <c r="Q676" s="30"/>
      <c r="R676" s="30"/>
      <c r="S676" s="30"/>
      <c r="T676" s="121"/>
      <c r="U676" s="3"/>
      <c r="V676" s="3"/>
      <c r="W676" s="3"/>
      <c r="X676" s="3"/>
      <c r="Y676" s="3"/>
      <c r="Z676" s="3"/>
    </row>
    <row r="677" spans="1:26" ht="15.75" customHeight="1">
      <c r="A677" s="3"/>
      <c r="B677" s="3"/>
      <c r="C677" s="3"/>
      <c r="D677" s="30"/>
      <c r="E677" s="30"/>
      <c r="F677" s="30"/>
      <c r="G677" s="30"/>
      <c r="H677" s="30"/>
      <c r="I677" s="30"/>
      <c r="J677" s="30"/>
      <c r="K677" s="30"/>
      <c r="L677" s="30"/>
      <c r="M677" s="30"/>
      <c r="N677" s="30"/>
      <c r="O677" s="30"/>
      <c r="P677" s="30"/>
      <c r="Q677" s="30"/>
      <c r="R677" s="30"/>
      <c r="S677" s="30"/>
      <c r="T677" s="121"/>
      <c r="U677" s="3"/>
      <c r="V677" s="3"/>
      <c r="W677" s="3"/>
      <c r="X677" s="3"/>
      <c r="Y677" s="3"/>
      <c r="Z677" s="3"/>
    </row>
    <row r="678" spans="1:26" ht="15.75" customHeight="1">
      <c r="A678" s="3"/>
      <c r="B678" s="3"/>
      <c r="C678" s="3"/>
      <c r="D678" s="30"/>
      <c r="E678" s="30"/>
      <c r="F678" s="30"/>
      <c r="G678" s="30"/>
      <c r="H678" s="30"/>
      <c r="I678" s="30"/>
      <c r="J678" s="30"/>
      <c r="K678" s="30"/>
      <c r="L678" s="30"/>
      <c r="M678" s="30"/>
      <c r="N678" s="30"/>
      <c r="O678" s="30"/>
      <c r="P678" s="30"/>
      <c r="Q678" s="30"/>
      <c r="R678" s="30"/>
      <c r="S678" s="30"/>
      <c r="T678" s="121"/>
      <c r="U678" s="3"/>
      <c r="V678" s="3"/>
      <c r="W678" s="3"/>
      <c r="X678" s="3"/>
      <c r="Y678" s="3"/>
      <c r="Z678" s="3"/>
    </row>
    <row r="679" spans="1:26" ht="15.75" customHeight="1">
      <c r="A679" s="3"/>
      <c r="B679" s="3"/>
      <c r="C679" s="3"/>
      <c r="D679" s="30"/>
      <c r="E679" s="30"/>
      <c r="F679" s="30"/>
      <c r="G679" s="30"/>
      <c r="H679" s="30"/>
      <c r="I679" s="30"/>
      <c r="J679" s="30"/>
      <c r="K679" s="30"/>
      <c r="L679" s="30"/>
      <c r="M679" s="30"/>
      <c r="N679" s="30"/>
      <c r="O679" s="30"/>
      <c r="P679" s="30"/>
      <c r="Q679" s="30"/>
      <c r="R679" s="30"/>
      <c r="S679" s="30"/>
      <c r="T679" s="121"/>
      <c r="U679" s="3"/>
      <c r="V679" s="3"/>
      <c r="W679" s="3"/>
      <c r="X679" s="3"/>
      <c r="Y679" s="3"/>
      <c r="Z679" s="3"/>
    </row>
    <row r="680" spans="1:26" ht="15.75" customHeight="1">
      <c r="A680" s="3"/>
      <c r="B680" s="3"/>
      <c r="C680" s="3"/>
      <c r="D680" s="30"/>
      <c r="E680" s="30"/>
      <c r="F680" s="30"/>
      <c r="G680" s="30"/>
      <c r="H680" s="30"/>
      <c r="I680" s="30"/>
      <c r="J680" s="30"/>
      <c r="K680" s="30"/>
      <c r="L680" s="30"/>
      <c r="M680" s="30"/>
      <c r="N680" s="30"/>
      <c r="O680" s="30"/>
      <c r="P680" s="30"/>
      <c r="Q680" s="30"/>
      <c r="R680" s="30"/>
      <c r="S680" s="30"/>
      <c r="T680" s="121"/>
      <c r="U680" s="3"/>
      <c r="V680" s="3"/>
      <c r="W680" s="3"/>
      <c r="X680" s="3"/>
      <c r="Y680" s="3"/>
      <c r="Z680" s="3"/>
    </row>
    <row r="681" spans="1:26" ht="15.75" customHeight="1">
      <c r="A681" s="3"/>
      <c r="B681" s="3"/>
      <c r="C681" s="3"/>
      <c r="D681" s="30"/>
      <c r="E681" s="30"/>
      <c r="F681" s="30"/>
      <c r="G681" s="30"/>
      <c r="H681" s="30"/>
      <c r="I681" s="30"/>
      <c r="J681" s="30"/>
      <c r="K681" s="30"/>
      <c r="L681" s="30"/>
      <c r="M681" s="30"/>
      <c r="N681" s="30"/>
      <c r="O681" s="30"/>
      <c r="P681" s="30"/>
      <c r="Q681" s="30"/>
      <c r="R681" s="30"/>
      <c r="S681" s="30"/>
      <c r="T681" s="121"/>
      <c r="U681" s="3"/>
      <c r="V681" s="3"/>
      <c r="W681" s="3"/>
      <c r="X681" s="3"/>
      <c r="Y681" s="3"/>
      <c r="Z681" s="3"/>
    </row>
    <row r="682" spans="1:26" ht="15.75" customHeight="1">
      <c r="A682" s="3"/>
      <c r="B682" s="3"/>
      <c r="C682" s="3"/>
      <c r="D682" s="30"/>
      <c r="E682" s="30"/>
      <c r="F682" s="30"/>
      <c r="G682" s="30"/>
      <c r="H682" s="30"/>
      <c r="I682" s="30"/>
      <c r="J682" s="30"/>
      <c r="K682" s="30"/>
      <c r="L682" s="30"/>
      <c r="M682" s="30"/>
      <c r="N682" s="30"/>
      <c r="O682" s="30"/>
      <c r="P682" s="30"/>
      <c r="Q682" s="30"/>
      <c r="R682" s="30"/>
      <c r="S682" s="30"/>
      <c r="T682" s="121"/>
      <c r="U682" s="3"/>
      <c r="V682" s="3"/>
      <c r="W682" s="3"/>
      <c r="X682" s="3"/>
      <c r="Y682" s="3"/>
      <c r="Z682" s="3"/>
    </row>
    <row r="683" spans="1:26" ht="15.75" customHeight="1">
      <c r="A683" s="3"/>
      <c r="B683" s="3"/>
      <c r="C683" s="3"/>
      <c r="D683" s="30"/>
      <c r="E683" s="30"/>
      <c r="F683" s="30"/>
      <c r="G683" s="30"/>
      <c r="H683" s="30"/>
      <c r="I683" s="30"/>
      <c r="J683" s="30"/>
      <c r="K683" s="30"/>
      <c r="L683" s="30"/>
      <c r="M683" s="30"/>
      <c r="N683" s="30"/>
      <c r="O683" s="30"/>
      <c r="P683" s="30"/>
      <c r="Q683" s="30"/>
      <c r="R683" s="30"/>
      <c r="S683" s="30"/>
      <c r="T683" s="121"/>
      <c r="U683" s="3"/>
      <c r="V683" s="3"/>
      <c r="W683" s="3"/>
      <c r="X683" s="3"/>
      <c r="Y683" s="3"/>
      <c r="Z683" s="3"/>
    </row>
    <row r="684" spans="1:26" ht="15.75" customHeight="1">
      <c r="A684" s="3"/>
      <c r="B684" s="3"/>
      <c r="C684" s="3"/>
      <c r="D684" s="30"/>
      <c r="E684" s="30"/>
      <c r="F684" s="30"/>
      <c r="G684" s="30"/>
      <c r="H684" s="30"/>
      <c r="I684" s="30"/>
      <c r="J684" s="30"/>
      <c r="K684" s="30"/>
      <c r="L684" s="30"/>
      <c r="M684" s="30"/>
      <c r="N684" s="30"/>
      <c r="O684" s="30"/>
      <c r="P684" s="30"/>
      <c r="Q684" s="30"/>
      <c r="R684" s="30"/>
      <c r="S684" s="30"/>
      <c r="T684" s="121"/>
      <c r="U684" s="3"/>
      <c r="V684" s="3"/>
      <c r="W684" s="3"/>
      <c r="X684" s="3"/>
      <c r="Y684" s="3"/>
      <c r="Z684" s="3"/>
    </row>
    <row r="685" spans="1:26" ht="15.75" customHeight="1">
      <c r="A685" s="3"/>
      <c r="B685" s="3"/>
      <c r="C685" s="3"/>
      <c r="D685" s="30"/>
      <c r="E685" s="30"/>
      <c r="F685" s="30"/>
      <c r="G685" s="30"/>
      <c r="H685" s="30"/>
      <c r="I685" s="30"/>
      <c r="J685" s="30"/>
      <c r="K685" s="30"/>
      <c r="L685" s="30"/>
      <c r="M685" s="30"/>
      <c r="N685" s="30"/>
      <c r="O685" s="30"/>
      <c r="P685" s="30"/>
      <c r="Q685" s="30"/>
      <c r="R685" s="30"/>
      <c r="S685" s="30"/>
      <c r="T685" s="121"/>
      <c r="U685" s="3"/>
      <c r="V685" s="3"/>
      <c r="W685" s="3"/>
      <c r="X685" s="3"/>
      <c r="Y685" s="3"/>
      <c r="Z685" s="3"/>
    </row>
    <row r="686" spans="1:26" ht="15.75" customHeight="1">
      <c r="A686" s="3"/>
      <c r="B686" s="3"/>
      <c r="C686" s="3"/>
      <c r="D686" s="30"/>
      <c r="E686" s="30"/>
      <c r="F686" s="30"/>
      <c r="G686" s="30"/>
      <c r="H686" s="30"/>
      <c r="I686" s="30"/>
      <c r="J686" s="30"/>
      <c r="K686" s="30"/>
      <c r="L686" s="30"/>
      <c r="M686" s="30"/>
      <c r="N686" s="30"/>
      <c r="O686" s="30"/>
      <c r="P686" s="30"/>
      <c r="Q686" s="30"/>
      <c r="R686" s="30"/>
      <c r="S686" s="30"/>
      <c r="T686" s="121"/>
      <c r="U686" s="3"/>
      <c r="V686" s="3"/>
      <c r="W686" s="3"/>
      <c r="X686" s="3"/>
      <c r="Y686" s="3"/>
      <c r="Z686" s="3"/>
    </row>
    <row r="687" spans="1:26" ht="15.75" customHeight="1">
      <c r="A687" s="3"/>
      <c r="B687" s="3"/>
      <c r="C687" s="3"/>
      <c r="D687" s="30"/>
      <c r="E687" s="30"/>
      <c r="F687" s="30"/>
      <c r="G687" s="30"/>
      <c r="H687" s="30"/>
      <c r="I687" s="30"/>
      <c r="J687" s="30"/>
      <c r="K687" s="30"/>
      <c r="L687" s="30"/>
      <c r="M687" s="30"/>
      <c r="N687" s="30"/>
      <c r="O687" s="30"/>
      <c r="P687" s="30"/>
      <c r="Q687" s="30"/>
      <c r="R687" s="30"/>
      <c r="S687" s="30"/>
      <c r="T687" s="121"/>
      <c r="U687" s="3"/>
      <c r="V687" s="3"/>
      <c r="W687" s="3"/>
      <c r="X687" s="3"/>
      <c r="Y687" s="3"/>
      <c r="Z687" s="3"/>
    </row>
    <row r="688" spans="1:26" ht="15.75" customHeight="1">
      <c r="A688" s="3"/>
      <c r="B688" s="3"/>
      <c r="C688" s="3"/>
      <c r="D688" s="30"/>
      <c r="E688" s="30"/>
      <c r="F688" s="30"/>
      <c r="G688" s="30"/>
      <c r="H688" s="30"/>
      <c r="I688" s="30"/>
      <c r="J688" s="30"/>
      <c r="K688" s="30"/>
      <c r="L688" s="30"/>
      <c r="M688" s="30"/>
      <c r="N688" s="30"/>
      <c r="O688" s="30"/>
      <c r="P688" s="30"/>
      <c r="Q688" s="30"/>
      <c r="R688" s="30"/>
      <c r="S688" s="30"/>
      <c r="T688" s="121"/>
      <c r="U688" s="3"/>
      <c r="V688" s="3"/>
      <c r="W688" s="3"/>
      <c r="X688" s="3"/>
      <c r="Y688" s="3"/>
      <c r="Z688" s="3"/>
    </row>
    <row r="689" spans="1:26" ht="15.75" customHeight="1">
      <c r="A689" s="3"/>
      <c r="B689" s="3"/>
      <c r="C689" s="3"/>
      <c r="D689" s="30"/>
      <c r="E689" s="30"/>
      <c r="F689" s="30"/>
      <c r="G689" s="30"/>
      <c r="H689" s="30"/>
      <c r="I689" s="30"/>
      <c r="J689" s="30"/>
      <c r="K689" s="30"/>
      <c r="L689" s="30"/>
      <c r="M689" s="30"/>
      <c r="N689" s="30"/>
      <c r="O689" s="30"/>
      <c r="P689" s="30"/>
      <c r="Q689" s="30"/>
      <c r="R689" s="30"/>
      <c r="S689" s="30"/>
      <c r="T689" s="121"/>
      <c r="U689" s="3"/>
      <c r="V689" s="3"/>
      <c r="W689" s="3"/>
      <c r="X689" s="3"/>
      <c r="Y689" s="3"/>
      <c r="Z689" s="3"/>
    </row>
    <row r="690" spans="1:26" ht="15.75" customHeight="1">
      <c r="A690" s="3"/>
      <c r="B690" s="3"/>
      <c r="C690" s="3"/>
      <c r="D690" s="30"/>
      <c r="E690" s="30"/>
      <c r="F690" s="30"/>
      <c r="G690" s="30"/>
      <c r="H690" s="30"/>
      <c r="I690" s="30"/>
      <c r="J690" s="30"/>
      <c r="K690" s="30"/>
      <c r="L690" s="30"/>
      <c r="M690" s="30"/>
      <c r="N690" s="30"/>
      <c r="O690" s="30"/>
      <c r="P690" s="30"/>
      <c r="Q690" s="30"/>
      <c r="R690" s="30"/>
      <c r="S690" s="30"/>
      <c r="T690" s="121"/>
      <c r="U690" s="3"/>
      <c r="V690" s="3"/>
      <c r="W690" s="3"/>
      <c r="X690" s="3"/>
      <c r="Y690" s="3"/>
      <c r="Z690" s="3"/>
    </row>
    <row r="691" spans="1:26" ht="15.75" customHeight="1">
      <c r="A691" s="3"/>
      <c r="B691" s="3"/>
      <c r="C691" s="3"/>
      <c r="D691" s="30"/>
      <c r="E691" s="30"/>
      <c r="F691" s="30"/>
      <c r="G691" s="30"/>
      <c r="H691" s="30"/>
      <c r="I691" s="30"/>
      <c r="J691" s="30"/>
      <c r="K691" s="30"/>
      <c r="L691" s="30"/>
      <c r="M691" s="30"/>
      <c r="N691" s="30"/>
      <c r="O691" s="30"/>
      <c r="P691" s="30"/>
      <c r="Q691" s="30"/>
      <c r="R691" s="30"/>
      <c r="S691" s="30"/>
      <c r="T691" s="121"/>
      <c r="U691" s="3"/>
      <c r="V691" s="3"/>
      <c r="W691" s="3"/>
      <c r="X691" s="3"/>
      <c r="Y691" s="3"/>
      <c r="Z691" s="3"/>
    </row>
    <row r="692" spans="1:26" ht="15.75" customHeight="1">
      <c r="A692" s="3"/>
      <c r="B692" s="3"/>
      <c r="C692" s="3"/>
      <c r="D692" s="30"/>
      <c r="E692" s="30"/>
      <c r="F692" s="30"/>
      <c r="G692" s="30"/>
      <c r="H692" s="30"/>
      <c r="I692" s="30"/>
      <c r="J692" s="30"/>
      <c r="K692" s="30"/>
      <c r="L692" s="30"/>
      <c r="M692" s="30"/>
      <c r="N692" s="30"/>
      <c r="O692" s="30"/>
      <c r="P692" s="30"/>
      <c r="Q692" s="30"/>
      <c r="R692" s="30"/>
      <c r="S692" s="30"/>
      <c r="T692" s="121"/>
      <c r="U692" s="3"/>
      <c r="V692" s="3"/>
      <c r="W692" s="3"/>
      <c r="X692" s="3"/>
      <c r="Y692" s="3"/>
      <c r="Z692" s="3"/>
    </row>
    <row r="693" spans="1:26" ht="15.75" customHeight="1">
      <c r="A693" s="3"/>
      <c r="B693" s="3"/>
      <c r="C693" s="3"/>
      <c r="D693" s="30"/>
      <c r="E693" s="30"/>
      <c r="F693" s="30"/>
      <c r="G693" s="30"/>
      <c r="H693" s="30"/>
      <c r="I693" s="30"/>
      <c r="J693" s="30"/>
      <c r="K693" s="30"/>
      <c r="L693" s="30"/>
      <c r="M693" s="30"/>
      <c r="N693" s="30"/>
      <c r="O693" s="30"/>
      <c r="P693" s="30"/>
      <c r="Q693" s="30"/>
      <c r="R693" s="30"/>
      <c r="S693" s="30"/>
      <c r="T693" s="121"/>
      <c r="U693" s="3"/>
      <c r="V693" s="3"/>
      <c r="W693" s="3"/>
      <c r="X693" s="3"/>
      <c r="Y693" s="3"/>
      <c r="Z693" s="3"/>
    </row>
    <row r="694" spans="1:26" ht="15.75" customHeight="1">
      <c r="A694" s="3"/>
      <c r="B694" s="3"/>
      <c r="C694" s="3"/>
      <c r="D694" s="30"/>
      <c r="E694" s="30"/>
      <c r="F694" s="30"/>
      <c r="G694" s="30"/>
      <c r="H694" s="30"/>
      <c r="I694" s="30"/>
      <c r="J694" s="30"/>
      <c r="K694" s="30"/>
      <c r="L694" s="30"/>
      <c r="M694" s="30"/>
      <c r="N694" s="30"/>
      <c r="O694" s="30"/>
      <c r="P694" s="30"/>
      <c r="Q694" s="30"/>
      <c r="R694" s="30"/>
      <c r="S694" s="30"/>
      <c r="T694" s="121"/>
      <c r="U694" s="3"/>
      <c r="V694" s="3"/>
      <c r="W694" s="3"/>
      <c r="X694" s="3"/>
      <c r="Y694" s="3"/>
      <c r="Z694" s="3"/>
    </row>
    <row r="695" spans="1:26" ht="15.75" customHeight="1">
      <c r="A695" s="3"/>
      <c r="B695" s="3"/>
      <c r="C695" s="3"/>
      <c r="D695" s="30"/>
      <c r="E695" s="30"/>
      <c r="F695" s="30"/>
      <c r="G695" s="30"/>
      <c r="H695" s="30"/>
      <c r="I695" s="30"/>
      <c r="J695" s="30"/>
      <c r="K695" s="30"/>
      <c r="L695" s="30"/>
      <c r="M695" s="30"/>
      <c r="N695" s="30"/>
      <c r="O695" s="30"/>
      <c r="P695" s="30"/>
      <c r="Q695" s="30"/>
      <c r="R695" s="30"/>
      <c r="S695" s="30"/>
      <c r="T695" s="121"/>
      <c r="U695" s="3"/>
      <c r="V695" s="3"/>
      <c r="W695" s="3"/>
      <c r="X695" s="3"/>
      <c r="Y695" s="3"/>
      <c r="Z695" s="3"/>
    </row>
    <row r="696" spans="1:26" ht="15.75" customHeight="1">
      <c r="A696" s="3"/>
      <c r="B696" s="3"/>
      <c r="C696" s="3"/>
      <c r="D696" s="30"/>
      <c r="E696" s="30"/>
      <c r="F696" s="30"/>
      <c r="G696" s="30"/>
      <c r="H696" s="30"/>
      <c r="I696" s="30"/>
      <c r="J696" s="30"/>
      <c r="K696" s="30"/>
      <c r="L696" s="30"/>
      <c r="M696" s="30"/>
      <c r="N696" s="30"/>
      <c r="O696" s="30"/>
      <c r="P696" s="30"/>
      <c r="Q696" s="30"/>
      <c r="R696" s="30"/>
      <c r="S696" s="30"/>
      <c r="T696" s="121"/>
      <c r="U696" s="3"/>
      <c r="V696" s="3"/>
      <c r="W696" s="3"/>
      <c r="X696" s="3"/>
      <c r="Y696" s="3"/>
      <c r="Z696" s="3"/>
    </row>
    <row r="697" spans="1:26" ht="15.75" customHeight="1">
      <c r="A697" s="3"/>
      <c r="B697" s="3"/>
      <c r="C697" s="3"/>
      <c r="D697" s="30"/>
      <c r="E697" s="30"/>
      <c r="F697" s="30"/>
      <c r="G697" s="30"/>
      <c r="H697" s="30"/>
      <c r="I697" s="30"/>
      <c r="J697" s="30"/>
      <c r="K697" s="30"/>
      <c r="L697" s="30"/>
      <c r="M697" s="30"/>
      <c r="N697" s="30"/>
      <c r="O697" s="30"/>
      <c r="P697" s="30"/>
      <c r="Q697" s="30"/>
      <c r="R697" s="30"/>
      <c r="S697" s="30"/>
      <c r="T697" s="121"/>
      <c r="U697" s="3"/>
      <c r="V697" s="3"/>
      <c r="W697" s="3"/>
      <c r="X697" s="3"/>
      <c r="Y697" s="3"/>
      <c r="Z697" s="3"/>
    </row>
    <row r="698" spans="1:26" ht="15.75" customHeight="1">
      <c r="A698" s="3"/>
      <c r="B698" s="3"/>
      <c r="C698" s="3"/>
      <c r="D698" s="30"/>
      <c r="E698" s="30"/>
      <c r="F698" s="30"/>
      <c r="G698" s="30"/>
      <c r="H698" s="30"/>
      <c r="I698" s="30"/>
      <c r="J698" s="30"/>
      <c r="K698" s="30"/>
      <c r="L698" s="30"/>
      <c r="M698" s="30"/>
      <c r="N698" s="30"/>
      <c r="O698" s="30"/>
      <c r="P698" s="30"/>
      <c r="Q698" s="30"/>
      <c r="R698" s="30"/>
      <c r="S698" s="30"/>
      <c r="T698" s="121"/>
      <c r="U698" s="3"/>
      <c r="V698" s="3"/>
      <c r="W698" s="3"/>
      <c r="X698" s="3"/>
      <c r="Y698" s="3"/>
      <c r="Z698" s="3"/>
    </row>
    <row r="699" spans="1:26" ht="15.75" customHeight="1">
      <c r="A699" s="3"/>
      <c r="B699" s="3"/>
      <c r="C699" s="3"/>
      <c r="D699" s="30"/>
      <c r="E699" s="30"/>
      <c r="F699" s="30"/>
      <c r="G699" s="30"/>
      <c r="H699" s="30"/>
      <c r="I699" s="30"/>
      <c r="J699" s="30"/>
      <c r="K699" s="30"/>
      <c r="L699" s="30"/>
      <c r="M699" s="30"/>
      <c r="N699" s="30"/>
      <c r="O699" s="30"/>
      <c r="P699" s="30"/>
      <c r="Q699" s="30"/>
      <c r="R699" s="30"/>
      <c r="S699" s="30"/>
      <c r="T699" s="121"/>
      <c r="U699" s="3"/>
      <c r="V699" s="3"/>
      <c r="W699" s="3"/>
      <c r="X699" s="3"/>
      <c r="Y699" s="3"/>
      <c r="Z699" s="3"/>
    </row>
    <row r="700" spans="1:26" ht="15.75" customHeight="1">
      <c r="A700" s="3"/>
      <c r="B700" s="3"/>
      <c r="C700" s="3"/>
      <c r="D700" s="30"/>
      <c r="E700" s="30"/>
      <c r="F700" s="30"/>
      <c r="G700" s="30"/>
      <c r="H700" s="30"/>
      <c r="I700" s="30"/>
      <c r="J700" s="30"/>
      <c r="K700" s="30"/>
      <c r="L700" s="30"/>
      <c r="M700" s="30"/>
      <c r="N700" s="30"/>
      <c r="O700" s="30"/>
      <c r="P700" s="30"/>
      <c r="Q700" s="30"/>
      <c r="R700" s="30"/>
      <c r="S700" s="30"/>
      <c r="T700" s="121"/>
      <c r="U700" s="3"/>
      <c r="V700" s="3"/>
      <c r="W700" s="3"/>
      <c r="X700" s="3"/>
      <c r="Y700" s="3"/>
      <c r="Z700" s="3"/>
    </row>
    <row r="701" spans="1:26" ht="15.75" customHeight="1">
      <c r="A701" s="3"/>
      <c r="B701" s="3"/>
      <c r="C701" s="3"/>
      <c r="D701" s="30"/>
      <c r="E701" s="30"/>
      <c r="F701" s="30"/>
      <c r="G701" s="30"/>
      <c r="H701" s="30"/>
      <c r="I701" s="30"/>
      <c r="J701" s="30"/>
      <c r="K701" s="30"/>
      <c r="L701" s="30"/>
      <c r="M701" s="30"/>
      <c r="N701" s="30"/>
      <c r="O701" s="30"/>
      <c r="P701" s="30"/>
      <c r="Q701" s="30"/>
      <c r="R701" s="30"/>
      <c r="S701" s="30"/>
      <c r="T701" s="121"/>
      <c r="U701" s="3"/>
      <c r="V701" s="3"/>
      <c r="W701" s="3"/>
      <c r="X701" s="3"/>
      <c r="Y701" s="3"/>
      <c r="Z701" s="3"/>
    </row>
    <row r="702" spans="1:26" ht="15.75" customHeight="1">
      <c r="A702" s="3"/>
      <c r="B702" s="3"/>
      <c r="C702" s="3"/>
      <c r="D702" s="30"/>
      <c r="E702" s="30"/>
      <c r="F702" s="30"/>
      <c r="G702" s="30"/>
      <c r="H702" s="30"/>
      <c r="I702" s="30"/>
      <c r="J702" s="30"/>
      <c r="K702" s="30"/>
      <c r="L702" s="30"/>
      <c r="M702" s="30"/>
      <c r="N702" s="30"/>
      <c r="O702" s="30"/>
      <c r="P702" s="30"/>
      <c r="Q702" s="30"/>
      <c r="R702" s="30"/>
      <c r="S702" s="30"/>
      <c r="T702" s="121"/>
      <c r="U702" s="3"/>
      <c r="V702" s="3"/>
      <c r="W702" s="3"/>
      <c r="X702" s="3"/>
      <c r="Y702" s="3"/>
      <c r="Z702" s="3"/>
    </row>
    <row r="703" spans="1:26" ht="15.75" customHeight="1">
      <c r="A703" s="3"/>
      <c r="B703" s="3"/>
      <c r="C703" s="3"/>
      <c r="D703" s="30"/>
      <c r="E703" s="30"/>
      <c r="F703" s="30"/>
      <c r="G703" s="30"/>
      <c r="H703" s="30"/>
      <c r="I703" s="30"/>
      <c r="J703" s="30"/>
      <c r="K703" s="30"/>
      <c r="L703" s="30"/>
      <c r="M703" s="30"/>
      <c r="N703" s="30"/>
      <c r="O703" s="30"/>
      <c r="P703" s="30"/>
      <c r="Q703" s="30"/>
      <c r="R703" s="30"/>
      <c r="S703" s="30"/>
      <c r="T703" s="121"/>
      <c r="U703" s="3"/>
      <c r="V703" s="3"/>
      <c r="W703" s="3"/>
      <c r="X703" s="3"/>
      <c r="Y703" s="3"/>
      <c r="Z703" s="3"/>
    </row>
    <row r="704" spans="1:26" ht="15.75" customHeight="1">
      <c r="A704" s="3"/>
      <c r="B704" s="3"/>
      <c r="C704" s="3"/>
      <c r="D704" s="30"/>
      <c r="E704" s="30"/>
      <c r="F704" s="30"/>
      <c r="G704" s="30"/>
      <c r="H704" s="30"/>
      <c r="I704" s="30"/>
      <c r="J704" s="30"/>
      <c r="K704" s="30"/>
      <c r="L704" s="30"/>
      <c r="M704" s="30"/>
      <c r="N704" s="30"/>
      <c r="O704" s="30"/>
      <c r="P704" s="30"/>
      <c r="Q704" s="30"/>
      <c r="R704" s="30"/>
      <c r="S704" s="30"/>
      <c r="T704" s="121"/>
      <c r="U704" s="3"/>
      <c r="V704" s="3"/>
      <c r="W704" s="3"/>
      <c r="X704" s="3"/>
      <c r="Y704" s="3"/>
      <c r="Z704" s="3"/>
    </row>
    <row r="705" spans="1:26" ht="15.75" customHeight="1">
      <c r="A705" s="3"/>
      <c r="B705" s="3"/>
      <c r="C705" s="3"/>
      <c r="D705" s="30"/>
      <c r="E705" s="30"/>
      <c r="F705" s="30"/>
      <c r="G705" s="30"/>
      <c r="H705" s="30"/>
      <c r="I705" s="30"/>
      <c r="J705" s="30"/>
      <c r="K705" s="30"/>
      <c r="L705" s="30"/>
      <c r="M705" s="30"/>
      <c r="N705" s="30"/>
      <c r="O705" s="30"/>
      <c r="P705" s="30"/>
      <c r="Q705" s="30"/>
      <c r="R705" s="30"/>
      <c r="S705" s="30"/>
      <c r="T705" s="121"/>
      <c r="U705" s="3"/>
      <c r="V705" s="3"/>
      <c r="W705" s="3"/>
      <c r="X705" s="3"/>
      <c r="Y705" s="3"/>
      <c r="Z705" s="3"/>
    </row>
    <row r="706" spans="1:26" ht="15.75" customHeight="1">
      <c r="A706" s="3"/>
      <c r="B706" s="3"/>
      <c r="C706" s="3"/>
      <c r="D706" s="30"/>
      <c r="E706" s="30"/>
      <c r="F706" s="30"/>
      <c r="G706" s="30"/>
      <c r="H706" s="30"/>
      <c r="I706" s="30"/>
      <c r="J706" s="30"/>
      <c r="K706" s="30"/>
      <c r="L706" s="30"/>
      <c r="M706" s="30"/>
      <c r="N706" s="30"/>
      <c r="O706" s="30"/>
      <c r="P706" s="30"/>
      <c r="Q706" s="30"/>
      <c r="R706" s="30"/>
      <c r="S706" s="30"/>
      <c r="T706" s="121"/>
      <c r="U706" s="3"/>
      <c r="V706" s="3"/>
      <c r="W706" s="3"/>
      <c r="X706" s="3"/>
      <c r="Y706" s="3"/>
      <c r="Z706" s="3"/>
    </row>
    <row r="707" spans="1:26" ht="15.75" customHeight="1">
      <c r="A707" s="3"/>
      <c r="B707" s="3"/>
      <c r="C707" s="3"/>
      <c r="D707" s="30"/>
      <c r="E707" s="30"/>
      <c r="F707" s="30"/>
      <c r="G707" s="30"/>
      <c r="H707" s="30"/>
      <c r="I707" s="30"/>
      <c r="J707" s="30"/>
      <c r="K707" s="30"/>
      <c r="L707" s="30"/>
      <c r="M707" s="30"/>
      <c r="N707" s="30"/>
      <c r="O707" s="30"/>
      <c r="P707" s="30"/>
      <c r="Q707" s="30"/>
      <c r="R707" s="30"/>
      <c r="S707" s="30"/>
      <c r="T707" s="121"/>
      <c r="U707" s="3"/>
      <c r="V707" s="3"/>
      <c r="W707" s="3"/>
      <c r="X707" s="3"/>
      <c r="Y707" s="3"/>
      <c r="Z707" s="3"/>
    </row>
    <row r="708" spans="1:26" ht="15.75" customHeight="1">
      <c r="A708" s="3"/>
      <c r="B708" s="3"/>
      <c r="C708" s="3"/>
      <c r="D708" s="30"/>
      <c r="E708" s="30"/>
      <c r="F708" s="30"/>
      <c r="G708" s="30"/>
      <c r="H708" s="30"/>
      <c r="I708" s="30"/>
      <c r="J708" s="30"/>
      <c r="K708" s="30"/>
      <c r="L708" s="30"/>
      <c r="M708" s="30"/>
      <c r="N708" s="30"/>
      <c r="O708" s="30"/>
      <c r="P708" s="30"/>
      <c r="Q708" s="30"/>
      <c r="R708" s="30"/>
      <c r="S708" s="30"/>
      <c r="T708" s="121"/>
      <c r="U708" s="3"/>
      <c r="V708" s="3"/>
      <c r="W708" s="3"/>
      <c r="X708" s="3"/>
      <c r="Y708" s="3"/>
      <c r="Z708" s="3"/>
    </row>
    <row r="709" spans="1:26" ht="15.75" customHeight="1">
      <c r="A709" s="3"/>
      <c r="B709" s="3"/>
      <c r="C709" s="3"/>
      <c r="D709" s="30"/>
      <c r="E709" s="30"/>
      <c r="F709" s="30"/>
      <c r="G709" s="30"/>
      <c r="H709" s="30"/>
      <c r="I709" s="30"/>
      <c r="J709" s="30"/>
      <c r="K709" s="30"/>
      <c r="L709" s="30"/>
      <c r="M709" s="30"/>
      <c r="N709" s="30"/>
      <c r="O709" s="30"/>
      <c r="P709" s="30"/>
      <c r="Q709" s="30"/>
      <c r="R709" s="30"/>
      <c r="S709" s="30"/>
      <c r="T709" s="121"/>
      <c r="U709" s="3"/>
      <c r="V709" s="3"/>
      <c r="W709" s="3"/>
      <c r="X709" s="3"/>
      <c r="Y709" s="3"/>
      <c r="Z709" s="3"/>
    </row>
    <row r="710" spans="1:26" ht="15.75" customHeight="1">
      <c r="A710" s="3"/>
      <c r="B710" s="3"/>
      <c r="C710" s="3"/>
      <c r="D710" s="30"/>
      <c r="E710" s="30"/>
      <c r="F710" s="30"/>
      <c r="G710" s="30"/>
      <c r="H710" s="30"/>
      <c r="I710" s="30"/>
      <c r="J710" s="30"/>
      <c r="K710" s="30"/>
      <c r="L710" s="30"/>
      <c r="M710" s="30"/>
      <c r="N710" s="30"/>
      <c r="O710" s="30"/>
      <c r="P710" s="30"/>
      <c r="Q710" s="30"/>
      <c r="R710" s="30"/>
      <c r="S710" s="30"/>
      <c r="T710" s="121"/>
      <c r="U710" s="3"/>
      <c r="V710" s="3"/>
      <c r="W710" s="3"/>
      <c r="X710" s="3"/>
      <c r="Y710" s="3"/>
      <c r="Z710" s="3"/>
    </row>
    <row r="711" spans="1:26" ht="15.75" customHeight="1">
      <c r="A711" s="3"/>
      <c r="B711" s="3"/>
      <c r="C711" s="3"/>
      <c r="D711" s="30"/>
      <c r="E711" s="30"/>
      <c r="F711" s="30"/>
      <c r="G711" s="30"/>
      <c r="H711" s="30"/>
      <c r="I711" s="30"/>
      <c r="J711" s="30"/>
      <c r="K711" s="30"/>
      <c r="L711" s="30"/>
      <c r="M711" s="30"/>
      <c r="N711" s="30"/>
      <c r="O711" s="30"/>
      <c r="P711" s="30"/>
      <c r="Q711" s="30"/>
      <c r="R711" s="30"/>
      <c r="S711" s="30"/>
      <c r="T711" s="121"/>
      <c r="U711" s="3"/>
      <c r="V711" s="3"/>
      <c r="W711" s="3"/>
      <c r="X711" s="3"/>
      <c r="Y711" s="3"/>
      <c r="Z711" s="3"/>
    </row>
    <row r="712" spans="1:26" ht="15.75" customHeight="1">
      <c r="A712" s="3"/>
      <c r="B712" s="3"/>
      <c r="C712" s="3"/>
      <c r="D712" s="30"/>
      <c r="E712" s="30"/>
      <c r="F712" s="30"/>
      <c r="G712" s="30"/>
      <c r="H712" s="30"/>
      <c r="I712" s="30"/>
      <c r="J712" s="30"/>
      <c r="K712" s="30"/>
      <c r="L712" s="30"/>
      <c r="M712" s="30"/>
      <c r="N712" s="30"/>
      <c r="O712" s="30"/>
      <c r="P712" s="30"/>
      <c r="Q712" s="30"/>
      <c r="R712" s="30"/>
      <c r="S712" s="30"/>
      <c r="T712" s="121"/>
      <c r="U712" s="3"/>
      <c r="V712" s="3"/>
      <c r="W712" s="3"/>
      <c r="X712" s="3"/>
      <c r="Y712" s="3"/>
      <c r="Z712" s="3"/>
    </row>
    <row r="713" spans="1:26" ht="15.75" customHeight="1">
      <c r="A713" s="3"/>
      <c r="B713" s="3"/>
      <c r="C713" s="3"/>
      <c r="D713" s="30"/>
      <c r="E713" s="30"/>
      <c r="F713" s="30"/>
      <c r="G713" s="30"/>
      <c r="H713" s="30"/>
      <c r="I713" s="30"/>
      <c r="J713" s="30"/>
      <c r="K713" s="30"/>
      <c r="L713" s="30"/>
      <c r="M713" s="30"/>
      <c r="N713" s="30"/>
      <c r="O713" s="30"/>
      <c r="P713" s="30"/>
      <c r="Q713" s="30"/>
      <c r="R713" s="30"/>
      <c r="S713" s="30"/>
      <c r="T713" s="121"/>
      <c r="U713" s="3"/>
      <c r="V713" s="3"/>
      <c r="W713" s="3"/>
      <c r="X713" s="3"/>
      <c r="Y713" s="3"/>
      <c r="Z713" s="3"/>
    </row>
    <row r="714" spans="1:26" ht="15.75" customHeight="1">
      <c r="A714" s="3"/>
      <c r="B714" s="3"/>
      <c r="C714" s="3"/>
      <c r="D714" s="30"/>
      <c r="E714" s="30"/>
      <c r="F714" s="30"/>
      <c r="G714" s="30"/>
      <c r="H714" s="30"/>
      <c r="I714" s="30"/>
      <c r="J714" s="30"/>
      <c r="K714" s="30"/>
      <c r="L714" s="30"/>
      <c r="M714" s="30"/>
      <c r="N714" s="30"/>
      <c r="O714" s="30"/>
      <c r="P714" s="30"/>
      <c r="Q714" s="30"/>
      <c r="R714" s="30"/>
      <c r="S714" s="30"/>
      <c r="T714" s="121"/>
      <c r="U714" s="3"/>
      <c r="V714" s="3"/>
      <c r="W714" s="3"/>
      <c r="X714" s="3"/>
      <c r="Y714" s="3"/>
      <c r="Z714" s="3"/>
    </row>
    <row r="715" spans="1:26" ht="15.75" customHeight="1">
      <c r="A715" s="3"/>
      <c r="B715" s="3"/>
      <c r="C715" s="3"/>
      <c r="D715" s="30"/>
      <c r="E715" s="30"/>
      <c r="F715" s="30"/>
      <c r="G715" s="30"/>
      <c r="H715" s="30"/>
      <c r="I715" s="30"/>
      <c r="J715" s="30"/>
      <c r="K715" s="30"/>
      <c r="L715" s="30"/>
      <c r="M715" s="30"/>
      <c r="N715" s="30"/>
      <c r="O715" s="30"/>
      <c r="P715" s="30"/>
      <c r="Q715" s="30"/>
      <c r="R715" s="30"/>
      <c r="S715" s="30"/>
      <c r="T715" s="121"/>
      <c r="U715" s="3"/>
      <c r="V715" s="3"/>
      <c r="W715" s="3"/>
      <c r="X715" s="3"/>
      <c r="Y715" s="3"/>
      <c r="Z715" s="3"/>
    </row>
    <row r="716" spans="1:26" ht="15.75" customHeight="1">
      <c r="A716" s="3"/>
      <c r="B716" s="3"/>
      <c r="C716" s="3"/>
      <c r="D716" s="30"/>
      <c r="E716" s="30"/>
      <c r="F716" s="30"/>
      <c r="G716" s="30"/>
      <c r="H716" s="30"/>
      <c r="I716" s="30"/>
      <c r="J716" s="30"/>
      <c r="K716" s="30"/>
      <c r="L716" s="30"/>
      <c r="M716" s="30"/>
      <c r="N716" s="30"/>
      <c r="O716" s="30"/>
      <c r="P716" s="30"/>
      <c r="Q716" s="30"/>
      <c r="R716" s="30"/>
      <c r="S716" s="30"/>
      <c r="T716" s="121"/>
      <c r="U716" s="3"/>
      <c r="V716" s="3"/>
      <c r="W716" s="3"/>
      <c r="X716" s="3"/>
      <c r="Y716" s="3"/>
      <c r="Z716" s="3"/>
    </row>
    <row r="717" spans="1:26" ht="15.75" customHeight="1">
      <c r="A717" s="3"/>
      <c r="B717" s="3"/>
      <c r="C717" s="3"/>
      <c r="D717" s="30"/>
      <c r="E717" s="30"/>
      <c r="F717" s="30"/>
      <c r="G717" s="30"/>
      <c r="H717" s="30"/>
      <c r="I717" s="30"/>
      <c r="J717" s="30"/>
      <c r="K717" s="30"/>
      <c r="L717" s="30"/>
      <c r="M717" s="30"/>
      <c r="N717" s="30"/>
      <c r="O717" s="30"/>
      <c r="P717" s="30"/>
      <c r="Q717" s="30"/>
      <c r="R717" s="30"/>
      <c r="S717" s="30"/>
      <c r="T717" s="121"/>
      <c r="U717" s="3"/>
      <c r="V717" s="3"/>
      <c r="W717" s="3"/>
      <c r="X717" s="3"/>
      <c r="Y717" s="3"/>
      <c r="Z717" s="3"/>
    </row>
    <row r="718" spans="1:26" ht="15.75" customHeight="1">
      <c r="A718" s="3"/>
      <c r="B718" s="3"/>
      <c r="C718" s="3"/>
      <c r="D718" s="30"/>
      <c r="E718" s="30"/>
      <c r="F718" s="30"/>
      <c r="G718" s="30"/>
      <c r="H718" s="30"/>
      <c r="I718" s="30"/>
      <c r="J718" s="30"/>
      <c r="K718" s="30"/>
      <c r="L718" s="30"/>
      <c r="M718" s="30"/>
      <c r="N718" s="30"/>
      <c r="O718" s="30"/>
      <c r="P718" s="30"/>
      <c r="Q718" s="30"/>
      <c r="R718" s="30"/>
      <c r="S718" s="30"/>
      <c r="T718" s="121"/>
      <c r="U718" s="3"/>
      <c r="V718" s="3"/>
      <c r="W718" s="3"/>
      <c r="X718" s="3"/>
      <c r="Y718" s="3"/>
      <c r="Z718" s="3"/>
    </row>
    <row r="719" spans="1:26" ht="15.75" customHeight="1">
      <c r="A719" s="3"/>
      <c r="B719" s="3"/>
      <c r="C719" s="3"/>
      <c r="D719" s="30"/>
      <c r="E719" s="30"/>
      <c r="F719" s="30"/>
      <c r="G719" s="30"/>
      <c r="H719" s="30"/>
      <c r="I719" s="30"/>
      <c r="J719" s="30"/>
      <c r="K719" s="30"/>
      <c r="L719" s="30"/>
      <c r="M719" s="30"/>
      <c r="N719" s="30"/>
      <c r="O719" s="30"/>
      <c r="P719" s="30"/>
      <c r="Q719" s="30"/>
      <c r="R719" s="30"/>
      <c r="S719" s="30"/>
      <c r="T719" s="121"/>
      <c r="U719" s="3"/>
      <c r="V719" s="3"/>
      <c r="W719" s="3"/>
      <c r="X719" s="3"/>
      <c r="Y719" s="3"/>
      <c r="Z719" s="3"/>
    </row>
    <row r="720" spans="1:26" ht="15.75" customHeight="1">
      <c r="A720" s="3"/>
      <c r="B720" s="3"/>
      <c r="C720" s="3"/>
      <c r="D720" s="30"/>
      <c r="E720" s="30"/>
      <c r="F720" s="30"/>
      <c r="G720" s="30"/>
      <c r="H720" s="30"/>
      <c r="I720" s="30"/>
      <c r="J720" s="30"/>
      <c r="K720" s="30"/>
      <c r="L720" s="30"/>
      <c r="M720" s="30"/>
      <c r="N720" s="30"/>
      <c r="O720" s="30"/>
      <c r="P720" s="30"/>
      <c r="Q720" s="30"/>
      <c r="R720" s="30"/>
      <c r="S720" s="30"/>
      <c r="T720" s="121"/>
      <c r="U720" s="3"/>
      <c r="V720" s="3"/>
      <c r="W720" s="3"/>
      <c r="X720" s="3"/>
      <c r="Y720" s="3"/>
      <c r="Z720" s="3"/>
    </row>
    <row r="721" spans="1:26" ht="15.75" customHeight="1">
      <c r="A721" s="3"/>
      <c r="B721" s="3"/>
      <c r="C721" s="3"/>
      <c r="D721" s="30"/>
      <c r="E721" s="30"/>
      <c r="F721" s="30"/>
      <c r="G721" s="30"/>
      <c r="H721" s="30"/>
      <c r="I721" s="30"/>
      <c r="J721" s="30"/>
      <c r="K721" s="30"/>
      <c r="L721" s="30"/>
      <c r="M721" s="30"/>
      <c r="N721" s="30"/>
      <c r="O721" s="30"/>
      <c r="P721" s="30"/>
      <c r="Q721" s="30"/>
      <c r="R721" s="30"/>
      <c r="S721" s="30"/>
      <c r="T721" s="121"/>
      <c r="U721" s="3"/>
      <c r="V721" s="3"/>
      <c r="W721" s="3"/>
      <c r="X721" s="3"/>
      <c r="Y721" s="3"/>
      <c r="Z721" s="3"/>
    </row>
    <row r="722" spans="1:26" ht="15.75" customHeight="1">
      <c r="A722" s="3"/>
      <c r="B722" s="3"/>
      <c r="C722" s="3"/>
      <c r="D722" s="30"/>
      <c r="E722" s="30"/>
      <c r="F722" s="30"/>
      <c r="G722" s="30"/>
      <c r="H722" s="30"/>
      <c r="I722" s="30"/>
      <c r="J722" s="30"/>
      <c r="K722" s="30"/>
      <c r="L722" s="30"/>
      <c r="M722" s="30"/>
      <c r="N722" s="30"/>
      <c r="O722" s="30"/>
      <c r="P722" s="30"/>
      <c r="Q722" s="30"/>
      <c r="R722" s="30"/>
      <c r="S722" s="30"/>
      <c r="T722" s="121"/>
      <c r="U722" s="3"/>
      <c r="V722" s="3"/>
      <c r="W722" s="3"/>
      <c r="X722" s="3"/>
      <c r="Y722" s="3"/>
      <c r="Z722" s="3"/>
    </row>
    <row r="723" spans="1:26" ht="15.75" customHeight="1">
      <c r="A723" s="3"/>
      <c r="B723" s="3"/>
      <c r="C723" s="3"/>
      <c r="D723" s="30"/>
      <c r="E723" s="30"/>
      <c r="F723" s="30"/>
      <c r="G723" s="30"/>
      <c r="H723" s="30"/>
      <c r="I723" s="30"/>
      <c r="J723" s="30"/>
      <c r="K723" s="30"/>
      <c r="L723" s="30"/>
      <c r="M723" s="30"/>
      <c r="N723" s="30"/>
      <c r="O723" s="30"/>
      <c r="P723" s="30"/>
      <c r="Q723" s="30"/>
      <c r="R723" s="30"/>
      <c r="S723" s="30"/>
      <c r="T723" s="121"/>
      <c r="U723" s="3"/>
      <c r="V723" s="3"/>
      <c r="W723" s="3"/>
      <c r="X723" s="3"/>
      <c r="Y723" s="3"/>
      <c r="Z723" s="3"/>
    </row>
    <row r="724" spans="1:26" ht="15.75" customHeight="1">
      <c r="A724" s="3"/>
      <c r="B724" s="3"/>
      <c r="C724" s="3"/>
      <c r="D724" s="30"/>
      <c r="E724" s="30"/>
      <c r="F724" s="30"/>
      <c r="G724" s="30"/>
      <c r="H724" s="30"/>
      <c r="I724" s="30"/>
      <c r="J724" s="30"/>
      <c r="K724" s="30"/>
      <c r="L724" s="30"/>
      <c r="M724" s="30"/>
      <c r="N724" s="30"/>
      <c r="O724" s="30"/>
      <c r="P724" s="30"/>
      <c r="Q724" s="30"/>
      <c r="R724" s="30"/>
      <c r="S724" s="30"/>
      <c r="T724" s="121"/>
      <c r="U724" s="3"/>
      <c r="V724" s="3"/>
      <c r="W724" s="3"/>
      <c r="X724" s="3"/>
      <c r="Y724" s="3"/>
      <c r="Z724" s="3"/>
    </row>
    <row r="725" spans="1:26" ht="15.75" customHeight="1">
      <c r="A725" s="3"/>
      <c r="B725" s="3"/>
      <c r="C725" s="3"/>
      <c r="D725" s="30"/>
      <c r="E725" s="30"/>
      <c r="F725" s="30"/>
      <c r="G725" s="30"/>
      <c r="H725" s="30"/>
      <c r="I725" s="30"/>
      <c r="J725" s="30"/>
      <c r="K725" s="30"/>
      <c r="L725" s="30"/>
      <c r="M725" s="30"/>
      <c r="N725" s="30"/>
      <c r="O725" s="30"/>
      <c r="P725" s="30"/>
      <c r="Q725" s="30"/>
      <c r="R725" s="30"/>
      <c r="S725" s="30"/>
      <c r="T725" s="121"/>
      <c r="U725" s="3"/>
      <c r="V725" s="3"/>
      <c r="W725" s="3"/>
      <c r="X725" s="3"/>
      <c r="Y725" s="3"/>
      <c r="Z725" s="3"/>
    </row>
    <row r="726" spans="1:26" ht="15.75" customHeight="1">
      <c r="A726" s="3"/>
      <c r="B726" s="3"/>
      <c r="C726" s="3"/>
      <c r="D726" s="30"/>
      <c r="E726" s="30"/>
      <c r="F726" s="30"/>
      <c r="G726" s="30"/>
      <c r="H726" s="30"/>
      <c r="I726" s="30"/>
      <c r="J726" s="30"/>
      <c r="K726" s="30"/>
      <c r="L726" s="30"/>
      <c r="M726" s="30"/>
      <c r="N726" s="30"/>
      <c r="O726" s="30"/>
      <c r="P726" s="30"/>
      <c r="Q726" s="30"/>
      <c r="R726" s="30"/>
      <c r="S726" s="30"/>
      <c r="T726" s="121"/>
      <c r="U726" s="3"/>
      <c r="V726" s="3"/>
      <c r="W726" s="3"/>
      <c r="X726" s="3"/>
      <c r="Y726" s="3"/>
      <c r="Z726" s="3"/>
    </row>
    <row r="727" spans="1:26" ht="15.75" customHeight="1">
      <c r="A727" s="3"/>
      <c r="B727" s="3"/>
      <c r="C727" s="3"/>
      <c r="D727" s="30"/>
      <c r="E727" s="30"/>
      <c r="F727" s="30"/>
      <c r="G727" s="30"/>
      <c r="H727" s="30"/>
      <c r="I727" s="30"/>
      <c r="J727" s="30"/>
      <c r="K727" s="30"/>
      <c r="L727" s="30"/>
      <c r="M727" s="30"/>
      <c r="N727" s="30"/>
      <c r="O727" s="30"/>
      <c r="P727" s="30"/>
      <c r="Q727" s="30"/>
      <c r="R727" s="30"/>
      <c r="S727" s="30"/>
      <c r="T727" s="121"/>
      <c r="U727" s="3"/>
      <c r="V727" s="3"/>
      <c r="W727" s="3"/>
      <c r="X727" s="3"/>
      <c r="Y727" s="3"/>
      <c r="Z727" s="3"/>
    </row>
    <row r="728" spans="1:26" ht="15.75" customHeight="1">
      <c r="A728" s="3"/>
      <c r="B728" s="3"/>
      <c r="C728" s="3"/>
      <c r="D728" s="30"/>
      <c r="E728" s="30"/>
      <c r="F728" s="30"/>
      <c r="G728" s="30"/>
      <c r="H728" s="30"/>
      <c r="I728" s="30"/>
      <c r="J728" s="30"/>
      <c r="K728" s="30"/>
      <c r="L728" s="30"/>
      <c r="M728" s="30"/>
      <c r="N728" s="30"/>
      <c r="O728" s="30"/>
      <c r="P728" s="30"/>
      <c r="Q728" s="30"/>
      <c r="R728" s="30"/>
      <c r="S728" s="30"/>
      <c r="T728" s="121"/>
      <c r="U728" s="3"/>
      <c r="V728" s="3"/>
      <c r="W728" s="3"/>
      <c r="X728" s="3"/>
      <c r="Y728" s="3"/>
      <c r="Z728" s="3"/>
    </row>
    <row r="729" spans="1:26" ht="15.75" customHeight="1">
      <c r="A729" s="3"/>
      <c r="B729" s="3"/>
      <c r="C729" s="3"/>
      <c r="D729" s="30"/>
      <c r="E729" s="30"/>
      <c r="F729" s="30"/>
      <c r="G729" s="30"/>
      <c r="H729" s="30"/>
      <c r="I729" s="30"/>
      <c r="J729" s="30"/>
      <c r="K729" s="30"/>
      <c r="L729" s="30"/>
      <c r="M729" s="30"/>
      <c r="N729" s="30"/>
      <c r="O729" s="30"/>
      <c r="P729" s="30"/>
      <c r="Q729" s="30"/>
      <c r="R729" s="30"/>
      <c r="S729" s="30"/>
      <c r="T729" s="121"/>
      <c r="U729" s="3"/>
      <c r="V729" s="3"/>
      <c r="W729" s="3"/>
      <c r="X729" s="3"/>
      <c r="Y729" s="3"/>
      <c r="Z729" s="3"/>
    </row>
    <row r="730" spans="1:26" ht="15.75" customHeight="1">
      <c r="A730" s="3"/>
      <c r="B730" s="3"/>
      <c r="C730" s="3"/>
      <c r="D730" s="30"/>
      <c r="E730" s="30"/>
      <c r="F730" s="30"/>
      <c r="G730" s="30"/>
      <c r="H730" s="30"/>
      <c r="I730" s="30"/>
      <c r="J730" s="30"/>
      <c r="K730" s="30"/>
      <c r="L730" s="30"/>
      <c r="M730" s="30"/>
      <c r="N730" s="30"/>
      <c r="O730" s="30"/>
      <c r="P730" s="30"/>
      <c r="Q730" s="30"/>
      <c r="R730" s="30"/>
      <c r="S730" s="30"/>
      <c r="T730" s="121"/>
      <c r="U730" s="3"/>
      <c r="V730" s="3"/>
      <c r="W730" s="3"/>
      <c r="X730" s="3"/>
      <c r="Y730" s="3"/>
      <c r="Z730" s="3"/>
    </row>
    <row r="731" spans="1:26" ht="15.75" customHeight="1">
      <c r="A731" s="3"/>
      <c r="B731" s="3"/>
      <c r="C731" s="3"/>
      <c r="D731" s="30"/>
      <c r="E731" s="30"/>
      <c r="F731" s="30"/>
      <c r="G731" s="30"/>
      <c r="H731" s="30"/>
      <c r="I731" s="30"/>
      <c r="J731" s="30"/>
      <c r="K731" s="30"/>
      <c r="L731" s="30"/>
      <c r="M731" s="30"/>
      <c r="N731" s="30"/>
      <c r="O731" s="30"/>
      <c r="P731" s="30"/>
      <c r="Q731" s="30"/>
      <c r="R731" s="30"/>
      <c r="S731" s="30"/>
      <c r="T731" s="121"/>
      <c r="U731" s="3"/>
      <c r="V731" s="3"/>
      <c r="W731" s="3"/>
      <c r="X731" s="3"/>
      <c r="Y731" s="3"/>
      <c r="Z731" s="3"/>
    </row>
    <row r="732" spans="1:26" ht="15.75" customHeight="1">
      <c r="A732" s="3"/>
      <c r="B732" s="3"/>
      <c r="C732" s="3"/>
      <c r="D732" s="30"/>
      <c r="E732" s="30"/>
      <c r="F732" s="30"/>
      <c r="G732" s="30"/>
      <c r="H732" s="30"/>
      <c r="I732" s="30"/>
      <c r="J732" s="30"/>
      <c r="K732" s="30"/>
      <c r="L732" s="30"/>
      <c r="M732" s="30"/>
      <c r="N732" s="30"/>
      <c r="O732" s="30"/>
      <c r="P732" s="30"/>
      <c r="Q732" s="30"/>
      <c r="R732" s="30"/>
      <c r="S732" s="30"/>
      <c r="T732" s="121"/>
      <c r="U732" s="3"/>
      <c r="V732" s="3"/>
      <c r="W732" s="3"/>
      <c r="X732" s="3"/>
      <c r="Y732" s="3"/>
      <c r="Z732" s="3"/>
    </row>
    <row r="733" spans="1:26" ht="15.75" customHeight="1">
      <c r="A733" s="3"/>
      <c r="B733" s="3"/>
      <c r="C733" s="3"/>
      <c r="D733" s="30"/>
      <c r="E733" s="30"/>
      <c r="F733" s="30"/>
      <c r="G733" s="30"/>
      <c r="H733" s="30"/>
      <c r="I733" s="30"/>
      <c r="J733" s="30"/>
      <c r="K733" s="30"/>
      <c r="L733" s="30"/>
      <c r="M733" s="30"/>
      <c r="N733" s="30"/>
      <c r="O733" s="30"/>
      <c r="P733" s="30"/>
      <c r="Q733" s="30"/>
      <c r="R733" s="30"/>
      <c r="S733" s="30"/>
      <c r="T733" s="121"/>
      <c r="U733" s="3"/>
      <c r="V733" s="3"/>
      <c r="W733" s="3"/>
      <c r="X733" s="3"/>
      <c r="Y733" s="3"/>
      <c r="Z733" s="3"/>
    </row>
    <row r="734" spans="1:26" ht="15.75" customHeight="1">
      <c r="A734" s="3"/>
      <c r="B734" s="3"/>
      <c r="C734" s="3"/>
      <c r="D734" s="30"/>
      <c r="E734" s="30"/>
      <c r="F734" s="30"/>
      <c r="G734" s="30"/>
      <c r="H734" s="30"/>
      <c r="I734" s="30"/>
      <c r="J734" s="30"/>
      <c r="K734" s="30"/>
      <c r="L734" s="30"/>
      <c r="M734" s="30"/>
      <c r="N734" s="30"/>
      <c r="O734" s="30"/>
      <c r="P734" s="30"/>
      <c r="Q734" s="30"/>
      <c r="R734" s="30"/>
      <c r="S734" s="30"/>
      <c r="T734" s="121"/>
      <c r="U734" s="3"/>
      <c r="V734" s="3"/>
      <c r="W734" s="3"/>
      <c r="X734" s="3"/>
      <c r="Y734" s="3"/>
      <c r="Z734" s="3"/>
    </row>
    <row r="735" spans="1:26" ht="15.75" customHeight="1">
      <c r="A735" s="3"/>
      <c r="B735" s="3"/>
      <c r="C735" s="3"/>
      <c r="D735" s="30"/>
      <c r="E735" s="30"/>
      <c r="F735" s="30"/>
      <c r="G735" s="30"/>
      <c r="H735" s="30"/>
      <c r="I735" s="30"/>
      <c r="J735" s="30"/>
      <c r="K735" s="30"/>
      <c r="L735" s="30"/>
      <c r="M735" s="30"/>
      <c r="N735" s="30"/>
      <c r="O735" s="30"/>
      <c r="P735" s="30"/>
      <c r="Q735" s="30"/>
      <c r="R735" s="30"/>
      <c r="S735" s="30"/>
      <c r="T735" s="121"/>
      <c r="U735" s="3"/>
      <c r="V735" s="3"/>
      <c r="W735" s="3"/>
      <c r="X735" s="3"/>
      <c r="Y735" s="3"/>
      <c r="Z735" s="3"/>
    </row>
    <row r="736" spans="1:26" ht="15.75" customHeight="1">
      <c r="A736" s="3"/>
      <c r="B736" s="3"/>
      <c r="C736" s="3"/>
      <c r="D736" s="30"/>
      <c r="E736" s="30"/>
      <c r="F736" s="30"/>
      <c r="G736" s="30"/>
      <c r="H736" s="30"/>
      <c r="I736" s="30"/>
      <c r="J736" s="30"/>
      <c r="K736" s="30"/>
      <c r="L736" s="30"/>
      <c r="M736" s="30"/>
      <c r="N736" s="30"/>
      <c r="O736" s="30"/>
      <c r="P736" s="30"/>
      <c r="Q736" s="30"/>
      <c r="R736" s="30"/>
      <c r="S736" s="30"/>
      <c r="T736" s="121"/>
      <c r="U736" s="3"/>
      <c r="V736" s="3"/>
      <c r="W736" s="3"/>
      <c r="X736" s="3"/>
      <c r="Y736" s="3"/>
      <c r="Z736" s="3"/>
    </row>
    <row r="737" spans="1:26" ht="15.75" customHeight="1">
      <c r="A737" s="3"/>
      <c r="B737" s="3"/>
      <c r="C737" s="3"/>
      <c r="D737" s="30"/>
      <c r="E737" s="30"/>
      <c r="F737" s="30"/>
      <c r="G737" s="30"/>
      <c r="H737" s="30"/>
      <c r="I737" s="30"/>
      <c r="J737" s="30"/>
      <c r="K737" s="30"/>
      <c r="L737" s="30"/>
      <c r="M737" s="30"/>
      <c r="N737" s="30"/>
      <c r="O737" s="30"/>
      <c r="P737" s="30"/>
      <c r="Q737" s="30"/>
      <c r="R737" s="30"/>
      <c r="S737" s="30"/>
      <c r="T737" s="121"/>
      <c r="U737" s="3"/>
      <c r="V737" s="3"/>
      <c r="W737" s="3"/>
      <c r="X737" s="3"/>
      <c r="Y737" s="3"/>
      <c r="Z737" s="3"/>
    </row>
    <row r="738" spans="1:26" ht="15.75" customHeight="1">
      <c r="A738" s="3"/>
      <c r="B738" s="3"/>
      <c r="C738" s="3"/>
      <c r="D738" s="30"/>
      <c r="E738" s="30"/>
      <c r="F738" s="30"/>
      <c r="G738" s="30"/>
      <c r="H738" s="30"/>
      <c r="I738" s="30"/>
      <c r="J738" s="30"/>
      <c r="K738" s="30"/>
      <c r="L738" s="30"/>
      <c r="M738" s="30"/>
      <c r="N738" s="30"/>
      <c r="O738" s="30"/>
      <c r="P738" s="30"/>
      <c r="Q738" s="30"/>
      <c r="R738" s="30"/>
      <c r="S738" s="30"/>
      <c r="T738" s="121"/>
      <c r="U738" s="3"/>
      <c r="V738" s="3"/>
      <c r="W738" s="3"/>
      <c r="X738" s="3"/>
      <c r="Y738" s="3"/>
      <c r="Z738" s="3"/>
    </row>
    <row r="739" spans="1:26" ht="15.75" customHeight="1">
      <c r="A739" s="3"/>
      <c r="B739" s="3"/>
      <c r="C739" s="3"/>
      <c r="D739" s="30"/>
      <c r="E739" s="30"/>
      <c r="F739" s="30"/>
      <c r="G739" s="30"/>
      <c r="H739" s="30"/>
      <c r="I739" s="30"/>
      <c r="J739" s="30"/>
      <c r="K739" s="30"/>
      <c r="L739" s="30"/>
      <c r="M739" s="30"/>
      <c r="N739" s="30"/>
      <c r="O739" s="30"/>
      <c r="P739" s="30"/>
      <c r="Q739" s="30"/>
      <c r="R739" s="30"/>
      <c r="S739" s="30"/>
      <c r="T739" s="121"/>
      <c r="U739" s="3"/>
      <c r="V739" s="3"/>
      <c r="W739" s="3"/>
      <c r="X739" s="3"/>
      <c r="Y739" s="3"/>
      <c r="Z739" s="3"/>
    </row>
    <row r="740" spans="1:26" ht="15.75" customHeight="1">
      <c r="A740" s="3"/>
      <c r="B740" s="3"/>
      <c r="C740" s="3"/>
      <c r="D740" s="30"/>
      <c r="E740" s="30"/>
      <c r="F740" s="30"/>
      <c r="G740" s="30"/>
      <c r="H740" s="30"/>
      <c r="I740" s="30"/>
      <c r="J740" s="30"/>
      <c r="K740" s="30"/>
      <c r="L740" s="30"/>
      <c r="M740" s="30"/>
      <c r="N740" s="30"/>
      <c r="O740" s="30"/>
      <c r="P740" s="30"/>
      <c r="Q740" s="30"/>
      <c r="R740" s="30"/>
      <c r="S740" s="30"/>
      <c r="T740" s="121"/>
      <c r="U740" s="3"/>
      <c r="V740" s="3"/>
      <c r="W740" s="3"/>
      <c r="X740" s="3"/>
      <c r="Y740" s="3"/>
      <c r="Z740" s="3"/>
    </row>
    <row r="741" spans="1:26" ht="15.75" customHeight="1">
      <c r="A741" s="3"/>
      <c r="B741" s="3"/>
      <c r="C741" s="3"/>
      <c r="D741" s="30"/>
      <c r="E741" s="30"/>
      <c r="F741" s="30"/>
      <c r="G741" s="30"/>
      <c r="H741" s="30"/>
      <c r="I741" s="30"/>
      <c r="J741" s="30"/>
      <c r="K741" s="30"/>
      <c r="L741" s="30"/>
      <c r="M741" s="30"/>
      <c r="N741" s="30"/>
      <c r="O741" s="30"/>
      <c r="P741" s="30"/>
      <c r="Q741" s="30"/>
      <c r="R741" s="30"/>
      <c r="S741" s="30"/>
      <c r="T741" s="121"/>
      <c r="U741" s="3"/>
      <c r="V741" s="3"/>
      <c r="W741" s="3"/>
      <c r="X741" s="3"/>
      <c r="Y741" s="3"/>
      <c r="Z741" s="3"/>
    </row>
    <row r="742" spans="1:26" ht="15.75" customHeight="1">
      <c r="A742" s="3"/>
      <c r="B742" s="3"/>
      <c r="C742" s="3"/>
      <c r="D742" s="30"/>
      <c r="E742" s="30"/>
      <c r="F742" s="30"/>
      <c r="G742" s="30"/>
      <c r="H742" s="30"/>
      <c r="I742" s="30"/>
      <c r="J742" s="30"/>
      <c r="K742" s="30"/>
      <c r="L742" s="30"/>
      <c r="M742" s="30"/>
      <c r="N742" s="30"/>
      <c r="O742" s="30"/>
      <c r="P742" s="30"/>
      <c r="Q742" s="30"/>
      <c r="R742" s="30"/>
      <c r="S742" s="30"/>
      <c r="T742" s="121"/>
      <c r="U742" s="3"/>
      <c r="V742" s="3"/>
      <c r="W742" s="3"/>
      <c r="X742" s="3"/>
      <c r="Y742" s="3"/>
      <c r="Z742" s="3"/>
    </row>
    <row r="743" spans="1:26" ht="15.75" customHeight="1">
      <c r="A743" s="3"/>
      <c r="B743" s="3"/>
      <c r="C743" s="3"/>
      <c r="D743" s="30"/>
      <c r="E743" s="30"/>
      <c r="F743" s="30"/>
      <c r="G743" s="30"/>
      <c r="H743" s="30"/>
      <c r="I743" s="30"/>
      <c r="J743" s="30"/>
      <c r="K743" s="30"/>
      <c r="L743" s="30"/>
      <c r="M743" s="30"/>
      <c r="N743" s="30"/>
      <c r="O743" s="30"/>
      <c r="P743" s="30"/>
      <c r="Q743" s="30"/>
      <c r="R743" s="30"/>
      <c r="S743" s="30"/>
      <c r="T743" s="121"/>
      <c r="U743" s="3"/>
      <c r="V743" s="3"/>
      <c r="W743" s="3"/>
      <c r="X743" s="3"/>
      <c r="Y743" s="3"/>
      <c r="Z743" s="3"/>
    </row>
    <row r="744" spans="1:26" ht="15.75" customHeight="1">
      <c r="A744" s="3"/>
      <c r="B744" s="3"/>
      <c r="C744" s="3"/>
      <c r="D744" s="30"/>
      <c r="E744" s="30"/>
      <c r="F744" s="30"/>
      <c r="G744" s="30"/>
      <c r="H744" s="30"/>
      <c r="I744" s="30"/>
      <c r="J744" s="30"/>
      <c r="K744" s="30"/>
      <c r="L744" s="30"/>
      <c r="M744" s="30"/>
      <c r="N744" s="30"/>
      <c r="O744" s="30"/>
      <c r="P744" s="30"/>
      <c r="Q744" s="30"/>
      <c r="R744" s="30"/>
      <c r="S744" s="30"/>
      <c r="T744" s="121"/>
      <c r="U744" s="3"/>
      <c r="V744" s="3"/>
      <c r="W744" s="3"/>
      <c r="X744" s="3"/>
      <c r="Y744" s="3"/>
      <c r="Z744" s="3"/>
    </row>
    <row r="745" spans="1:26" ht="15.75" customHeight="1">
      <c r="A745" s="3"/>
      <c r="B745" s="3"/>
      <c r="C745" s="3"/>
      <c r="D745" s="30"/>
      <c r="E745" s="30"/>
      <c r="F745" s="30"/>
      <c r="G745" s="30"/>
      <c r="H745" s="30"/>
      <c r="I745" s="30"/>
      <c r="J745" s="30"/>
      <c r="K745" s="30"/>
      <c r="L745" s="30"/>
      <c r="M745" s="30"/>
      <c r="N745" s="30"/>
      <c r="O745" s="30"/>
      <c r="P745" s="30"/>
      <c r="Q745" s="30"/>
      <c r="R745" s="30"/>
      <c r="S745" s="30"/>
      <c r="T745" s="121"/>
      <c r="U745" s="3"/>
      <c r="V745" s="3"/>
      <c r="W745" s="3"/>
      <c r="X745" s="3"/>
      <c r="Y745" s="3"/>
      <c r="Z745" s="3"/>
    </row>
    <row r="746" spans="1:26" ht="15.75" customHeight="1">
      <c r="A746" s="3"/>
      <c r="B746" s="3"/>
      <c r="C746" s="3"/>
      <c r="D746" s="30"/>
      <c r="E746" s="30"/>
      <c r="F746" s="30"/>
      <c r="G746" s="30"/>
      <c r="H746" s="30"/>
      <c r="I746" s="30"/>
      <c r="J746" s="30"/>
      <c r="K746" s="30"/>
      <c r="L746" s="30"/>
      <c r="M746" s="30"/>
      <c r="N746" s="30"/>
      <c r="O746" s="30"/>
      <c r="P746" s="30"/>
      <c r="Q746" s="30"/>
      <c r="R746" s="30"/>
      <c r="S746" s="30"/>
      <c r="T746" s="121"/>
      <c r="U746" s="3"/>
      <c r="V746" s="3"/>
      <c r="W746" s="3"/>
      <c r="X746" s="3"/>
      <c r="Y746" s="3"/>
      <c r="Z746" s="3"/>
    </row>
    <row r="747" spans="1:26" ht="15.75" customHeight="1">
      <c r="A747" s="3"/>
      <c r="B747" s="3"/>
      <c r="C747" s="3"/>
      <c r="D747" s="30"/>
      <c r="E747" s="30"/>
      <c r="F747" s="30"/>
      <c r="G747" s="30"/>
      <c r="H747" s="30"/>
      <c r="I747" s="30"/>
      <c r="J747" s="30"/>
      <c r="K747" s="30"/>
      <c r="L747" s="30"/>
      <c r="M747" s="30"/>
      <c r="N747" s="30"/>
      <c r="O747" s="30"/>
      <c r="P747" s="30"/>
      <c r="Q747" s="30"/>
      <c r="R747" s="30"/>
      <c r="S747" s="30"/>
      <c r="T747" s="121"/>
      <c r="U747" s="3"/>
      <c r="V747" s="3"/>
      <c r="W747" s="3"/>
      <c r="X747" s="3"/>
      <c r="Y747" s="3"/>
      <c r="Z747" s="3"/>
    </row>
    <row r="748" spans="1:26" ht="15.75" customHeight="1">
      <c r="A748" s="3"/>
      <c r="B748" s="3"/>
      <c r="C748" s="3"/>
      <c r="D748" s="30"/>
      <c r="E748" s="30"/>
      <c r="F748" s="30"/>
      <c r="G748" s="30"/>
      <c r="H748" s="30"/>
      <c r="I748" s="30"/>
      <c r="J748" s="30"/>
      <c r="K748" s="30"/>
      <c r="L748" s="30"/>
      <c r="M748" s="30"/>
      <c r="N748" s="30"/>
      <c r="O748" s="30"/>
      <c r="P748" s="30"/>
      <c r="Q748" s="30"/>
      <c r="R748" s="30"/>
      <c r="S748" s="30"/>
      <c r="T748" s="121"/>
      <c r="U748" s="3"/>
      <c r="V748" s="3"/>
      <c r="W748" s="3"/>
      <c r="X748" s="3"/>
      <c r="Y748" s="3"/>
      <c r="Z748" s="3"/>
    </row>
    <row r="749" spans="1:26" ht="15.75" customHeight="1">
      <c r="A749" s="3"/>
      <c r="B749" s="3"/>
      <c r="C749" s="3"/>
      <c r="D749" s="30"/>
      <c r="E749" s="30"/>
      <c r="F749" s="30"/>
      <c r="G749" s="30"/>
      <c r="H749" s="30"/>
      <c r="I749" s="30"/>
      <c r="J749" s="30"/>
      <c r="K749" s="30"/>
      <c r="L749" s="30"/>
      <c r="M749" s="30"/>
      <c r="N749" s="30"/>
      <c r="O749" s="30"/>
      <c r="P749" s="30"/>
      <c r="Q749" s="30"/>
      <c r="R749" s="30"/>
      <c r="S749" s="30"/>
      <c r="T749" s="121"/>
      <c r="U749" s="3"/>
      <c r="V749" s="3"/>
      <c r="W749" s="3"/>
      <c r="X749" s="3"/>
      <c r="Y749" s="3"/>
      <c r="Z749" s="3"/>
    </row>
    <row r="750" spans="1:26" ht="15.75" customHeight="1">
      <c r="A750" s="3"/>
      <c r="B750" s="3"/>
      <c r="C750" s="3"/>
      <c r="D750" s="30"/>
      <c r="E750" s="30"/>
      <c r="F750" s="30"/>
      <c r="G750" s="30"/>
      <c r="H750" s="30"/>
      <c r="I750" s="30"/>
      <c r="J750" s="30"/>
      <c r="K750" s="30"/>
      <c r="L750" s="30"/>
      <c r="M750" s="30"/>
      <c r="N750" s="30"/>
      <c r="O750" s="30"/>
      <c r="P750" s="30"/>
      <c r="Q750" s="30"/>
      <c r="R750" s="30"/>
      <c r="S750" s="30"/>
      <c r="T750" s="121"/>
      <c r="U750" s="3"/>
      <c r="V750" s="3"/>
      <c r="W750" s="3"/>
      <c r="X750" s="3"/>
      <c r="Y750" s="3"/>
      <c r="Z750" s="3"/>
    </row>
    <row r="751" spans="1:26" ht="15.75" customHeight="1">
      <c r="A751" s="3"/>
      <c r="B751" s="3"/>
      <c r="C751" s="3"/>
      <c r="D751" s="30"/>
      <c r="E751" s="30"/>
      <c r="F751" s="30"/>
      <c r="G751" s="30"/>
      <c r="H751" s="30"/>
      <c r="I751" s="30"/>
      <c r="J751" s="30"/>
      <c r="K751" s="30"/>
      <c r="L751" s="30"/>
      <c r="M751" s="30"/>
      <c r="N751" s="30"/>
      <c r="O751" s="30"/>
      <c r="P751" s="30"/>
      <c r="Q751" s="30"/>
      <c r="R751" s="30"/>
      <c r="S751" s="30"/>
      <c r="T751" s="121"/>
      <c r="U751" s="3"/>
      <c r="V751" s="3"/>
      <c r="W751" s="3"/>
      <c r="X751" s="3"/>
      <c r="Y751" s="3"/>
      <c r="Z751" s="3"/>
    </row>
    <row r="752" spans="1:26" ht="15.75" customHeight="1">
      <c r="A752" s="3"/>
      <c r="B752" s="3"/>
      <c r="C752" s="3"/>
      <c r="D752" s="30"/>
      <c r="E752" s="30"/>
      <c r="F752" s="30"/>
      <c r="G752" s="30"/>
      <c r="H752" s="30"/>
      <c r="I752" s="30"/>
      <c r="J752" s="30"/>
      <c r="K752" s="30"/>
      <c r="L752" s="30"/>
      <c r="M752" s="30"/>
      <c r="N752" s="30"/>
      <c r="O752" s="30"/>
      <c r="P752" s="30"/>
      <c r="Q752" s="30"/>
      <c r="R752" s="30"/>
      <c r="S752" s="30"/>
      <c r="T752" s="121"/>
      <c r="U752" s="3"/>
      <c r="V752" s="3"/>
      <c r="W752" s="3"/>
      <c r="X752" s="3"/>
      <c r="Y752" s="3"/>
      <c r="Z752" s="3"/>
    </row>
    <row r="753" spans="1:26" ht="15.75" customHeight="1">
      <c r="A753" s="3"/>
      <c r="B753" s="3"/>
      <c r="C753" s="3"/>
      <c r="D753" s="30"/>
      <c r="E753" s="30"/>
      <c r="F753" s="30"/>
      <c r="G753" s="30"/>
      <c r="H753" s="30"/>
      <c r="I753" s="30"/>
      <c r="J753" s="30"/>
      <c r="K753" s="30"/>
      <c r="L753" s="30"/>
      <c r="M753" s="30"/>
      <c r="N753" s="30"/>
      <c r="O753" s="30"/>
      <c r="P753" s="30"/>
      <c r="Q753" s="30"/>
      <c r="R753" s="30"/>
      <c r="S753" s="30"/>
      <c r="T753" s="121"/>
      <c r="U753" s="3"/>
      <c r="V753" s="3"/>
      <c r="W753" s="3"/>
      <c r="X753" s="3"/>
      <c r="Y753" s="3"/>
      <c r="Z753" s="3"/>
    </row>
    <row r="754" spans="1:26" ht="15.75" customHeight="1">
      <c r="A754" s="3"/>
      <c r="B754" s="3"/>
      <c r="C754" s="3"/>
      <c r="D754" s="30"/>
      <c r="E754" s="30"/>
      <c r="F754" s="30"/>
      <c r="G754" s="30"/>
      <c r="H754" s="30"/>
      <c r="I754" s="30"/>
      <c r="J754" s="30"/>
      <c r="K754" s="30"/>
      <c r="L754" s="30"/>
      <c r="M754" s="30"/>
      <c r="N754" s="30"/>
      <c r="O754" s="30"/>
      <c r="P754" s="30"/>
      <c r="Q754" s="30"/>
      <c r="R754" s="30"/>
      <c r="S754" s="30"/>
      <c r="T754" s="121"/>
      <c r="U754" s="3"/>
      <c r="V754" s="3"/>
      <c r="W754" s="3"/>
      <c r="X754" s="3"/>
      <c r="Y754" s="3"/>
      <c r="Z754" s="3"/>
    </row>
    <row r="755" spans="1:26" ht="15.75" customHeight="1">
      <c r="A755" s="3"/>
      <c r="B755" s="3"/>
      <c r="C755" s="3"/>
      <c r="D755" s="30"/>
      <c r="E755" s="30"/>
      <c r="F755" s="30"/>
      <c r="G755" s="30"/>
      <c r="H755" s="30"/>
      <c r="I755" s="30"/>
      <c r="J755" s="30"/>
      <c r="K755" s="30"/>
      <c r="L755" s="30"/>
      <c r="M755" s="30"/>
      <c r="N755" s="30"/>
      <c r="O755" s="30"/>
      <c r="P755" s="30"/>
      <c r="Q755" s="30"/>
      <c r="R755" s="30"/>
      <c r="S755" s="30"/>
      <c r="T755" s="121"/>
      <c r="U755" s="3"/>
      <c r="V755" s="3"/>
      <c r="W755" s="3"/>
      <c r="X755" s="3"/>
      <c r="Y755" s="3"/>
      <c r="Z755" s="3"/>
    </row>
    <row r="756" spans="1:26" ht="15.75" customHeight="1">
      <c r="A756" s="3"/>
      <c r="B756" s="3"/>
      <c r="C756" s="3"/>
      <c r="D756" s="30"/>
      <c r="E756" s="30"/>
      <c r="F756" s="30"/>
      <c r="G756" s="30"/>
      <c r="H756" s="30"/>
      <c r="I756" s="30"/>
      <c r="J756" s="30"/>
      <c r="K756" s="30"/>
      <c r="L756" s="30"/>
      <c r="M756" s="30"/>
      <c r="N756" s="30"/>
      <c r="O756" s="30"/>
      <c r="P756" s="30"/>
      <c r="Q756" s="30"/>
      <c r="R756" s="30"/>
      <c r="S756" s="30"/>
      <c r="T756" s="121"/>
      <c r="U756" s="3"/>
      <c r="V756" s="3"/>
      <c r="W756" s="3"/>
      <c r="X756" s="3"/>
      <c r="Y756" s="3"/>
      <c r="Z756" s="3"/>
    </row>
    <row r="757" spans="1:26" ht="15.75" customHeight="1">
      <c r="A757" s="3"/>
      <c r="B757" s="3"/>
      <c r="C757" s="3"/>
      <c r="D757" s="30"/>
      <c r="E757" s="30"/>
      <c r="F757" s="30"/>
      <c r="G757" s="30"/>
      <c r="H757" s="30"/>
      <c r="I757" s="30"/>
      <c r="J757" s="30"/>
      <c r="K757" s="30"/>
      <c r="L757" s="30"/>
      <c r="M757" s="30"/>
      <c r="N757" s="30"/>
      <c r="O757" s="30"/>
      <c r="P757" s="30"/>
      <c r="Q757" s="30"/>
      <c r="R757" s="30"/>
      <c r="S757" s="30"/>
      <c r="T757" s="121"/>
      <c r="U757" s="3"/>
      <c r="V757" s="3"/>
      <c r="W757" s="3"/>
      <c r="X757" s="3"/>
      <c r="Y757" s="3"/>
      <c r="Z757" s="3"/>
    </row>
    <row r="758" spans="1:26" ht="15.75" customHeight="1">
      <c r="A758" s="3"/>
      <c r="B758" s="3"/>
      <c r="C758" s="3"/>
      <c r="D758" s="30"/>
      <c r="E758" s="30"/>
      <c r="F758" s="30"/>
      <c r="G758" s="30"/>
      <c r="H758" s="30"/>
      <c r="I758" s="30"/>
      <c r="J758" s="30"/>
      <c r="K758" s="30"/>
      <c r="L758" s="30"/>
      <c r="M758" s="30"/>
      <c r="N758" s="30"/>
      <c r="O758" s="30"/>
      <c r="P758" s="30"/>
      <c r="Q758" s="30"/>
      <c r="R758" s="30"/>
      <c r="S758" s="30"/>
      <c r="T758" s="121"/>
      <c r="U758" s="3"/>
      <c r="V758" s="3"/>
      <c r="W758" s="3"/>
      <c r="X758" s="3"/>
      <c r="Y758" s="3"/>
      <c r="Z758" s="3"/>
    </row>
    <row r="759" spans="1:26" ht="15.75" customHeight="1">
      <c r="A759" s="3"/>
      <c r="B759" s="3"/>
      <c r="C759" s="3"/>
      <c r="D759" s="30"/>
      <c r="E759" s="30"/>
      <c r="F759" s="30"/>
      <c r="G759" s="30"/>
      <c r="H759" s="30"/>
      <c r="I759" s="30"/>
      <c r="J759" s="30"/>
      <c r="K759" s="30"/>
      <c r="L759" s="30"/>
      <c r="M759" s="30"/>
      <c r="N759" s="30"/>
      <c r="O759" s="30"/>
      <c r="P759" s="30"/>
      <c r="Q759" s="30"/>
      <c r="R759" s="30"/>
      <c r="S759" s="30"/>
      <c r="T759" s="121"/>
      <c r="U759" s="3"/>
      <c r="V759" s="3"/>
      <c r="W759" s="3"/>
      <c r="X759" s="3"/>
      <c r="Y759" s="3"/>
      <c r="Z759" s="3"/>
    </row>
    <row r="760" spans="1:26" ht="15.75" customHeight="1">
      <c r="A760" s="3"/>
      <c r="B760" s="3"/>
      <c r="C760" s="3"/>
      <c r="D760" s="30"/>
      <c r="E760" s="30"/>
      <c r="F760" s="30"/>
      <c r="G760" s="30"/>
      <c r="H760" s="30"/>
      <c r="I760" s="30"/>
      <c r="J760" s="30"/>
      <c r="K760" s="30"/>
      <c r="L760" s="30"/>
      <c r="M760" s="30"/>
      <c r="N760" s="30"/>
      <c r="O760" s="30"/>
      <c r="P760" s="30"/>
      <c r="Q760" s="30"/>
      <c r="R760" s="30"/>
      <c r="S760" s="30"/>
      <c r="T760" s="121"/>
      <c r="U760" s="3"/>
      <c r="V760" s="3"/>
      <c r="W760" s="3"/>
      <c r="X760" s="3"/>
      <c r="Y760" s="3"/>
      <c r="Z760" s="3"/>
    </row>
    <row r="761" spans="1:26" ht="15.75" customHeight="1">
      <c r="A761" s="3"/>
      <c r="B761" s="3"/>
      <c r="C761" s="3"/>
      <c r="D761" s="30"/>
      <c r="E761" s="30"/>
      <c r="F761" s="30"/>
      <c r="G761" s="30"/>
      <c r="H761" s="30"/>
      <c r="I761" s="30"/>
      <c r="J761" s="30"/>
      <c r="K761" s="30"/>
      <c r="L761" s="30"/>
      <c r="M761" s="30"/>
      <c r="N761" s="30"/>
      <c r="O761" s="30"/>
      <c r="P761" s="30"/>
      <c r="Q761" s="30"/>
      <c r="R761" s="30"/>
      <c r="S761" s="30"/>
      <c r="T761" s="121"/>
      <c r="U761" s="3"/>
      <c r="V761" s="3"/>
      <c r="W761" s="3"/>
      <c r="X761" s="3"/>
      <c r="Y761" s="3"/>
      <c r="Z761" s="3"/>
    </row>
    <row r="762" spans="1:26" ht="15.75" customHeight="1">
      <c r="A762" s="3"/>
      <c r="B762" s="3"/>
      <c r="C762" s="3"/>
      <c r="D762" s="30"/>
      <c r="E762" s="30"/>
      <c r="F762" s="30"/>
      <c r="G762" s="30"/>
      <c r="H762" s="30"/>
      <c r="I762" s="30"/>
      <c r="J762" s="30"/>
      <c r="K762" s="30"/>
      <c r="L762" s="30"/>
      <c r="M762" s="30"/>
      <c r="N762" s="30"/>
      <c r="O762" s="30"/>
      <c r="P762" s="30"/>
      <c r="Q762" s="30"/>
      <c r="R762" s="30"/>
      <c r="S762" s="30"/>
      <c r="T762" s="121"/>
      <c r="U762" s="3"/>
      <c r="V762" s="3"/>
      <c r="W762" s="3"/>
      <c r="X762" s="3"/>
      <c r="Y762" s="3"/>
      <c r="Z762" s="3"/>
    </row>
    <row r="763" spans="1:26" ht="15.75" customHeight="1">
      <c r="A763" s="3"/>
      <c r="B763" s="3"/>
      <c r="C763" s="3"/>
      <c r="D763" s="30"/>
      <c r="E763" s="30"/>
      <c r="F763" s="30"/>
      <c r="G763" s="30"/>
      <c r="H763" s="30"/>
      <c r="I763" s="30"/>
      <c r="J763" s="30"/>
      <c r="K763" s="30"/>
      <c r="L763" s="30"/>
      <c r="M763" s="30"/>
      <c r="N763" s="30"/>
      <c r="O763" s="30"/>
      <c r="P763" s="30"/>
      <c r="Q763" s="30"/>
      <c r="R763" s="30"/>
      <c r="S763" s="30"/>
      <c r="T763" s="121"/>
      <c r="U763" s="3"/>
      <c r="V763" s="3"/>
      <c r="W763" s="3"/>
      <c r="X763" s="3"/>
      <c r="Y763" s="3"/>
      <c r="Z763" s="3"/>
    </row>
    <row r="764" spans="1:26" ht="15.75" customHeight="1">
      <c r="A764" s="3"/>
      <c r="B764" s="3"/>
      <c r="C764" s="3"/>
      <c r="D764" s="30"/>
      <c r="E764" s="30"/>
      <c r="F764" s="30"/>
      <c r="G764" s="30"/>
      <c r="H764" s="30"/>
      <c r="I764" s="30"/>
      <c r="J764" s="30"/>
      <c r="K764" s="30"/>
      <c r="L764" s="30"/>
      <c r="M764" s="30"/>
      <c r="N764" s="30"/>
      <c r="O764" s="30"/>
      <c r="P764" s="30"/>
      <c r="Q764" s="30"/>
      <c r="R764" s="30"/>
      <c r="S764" s="30"/>
      <c r="T764" s="121"/>
      <c r="U764" s="3"/>
      <c r="V764" s="3"/>
      <c r="W764" s="3"/>
      <c r="X764" s="3"/>
      <c r="Y764" s="3"/>
      <c r="Z764" s="3"/>
    </row>
    <row r="765" spans="1:26" ht="15.75" customHeight="1">
      <c r="A765" s="3"/>
      <c r="B765" s="3"/>
      <c r="C765" s="3"/>
      <c r="D765" s="30"/>
      <c r="E765" s="30"/>
      <c r="F765" s="30"/>
      <c r="G765" s="30"/>
      <c r="H765" s="30"/>
      <c r="I765" s="30"/>
      <c r="J765" s="30"/>
      <c r="K765" s="30"/>
      <c r="L765" s="30"/>
      <c r="M765" s="30"/>
      <c r="N765" s="30"/>
      <c r="O765" s="30"/>
      <c r="P765" s="30"/>
      <c r="Q765" s="30"/>
      <c r="R765" s="30"/>
      <c r="S765" s="30"/>
      <c r="T765" s="121"/>
      <c r="U765" s="3"/>
      <c r="V765" s="3"/>
      <c r="W765" s="3"/>
      <c r="X765" s="3"/>
      <c r="Y765" s="3"/>
      <c r="Z765" s="3"/>
    </row>
    <row r="766" spans="1:26" ht="15.75" customHeight="1">
      <c r="A766" s="3"/>
      <c r="B766" s="3"/>
      <c r="C766" s="3"/>
      <c r="D766" s="30"/>
      <c r="E766" s="30"/>
      <c r="F766" s="30"/>
      <c r="G766" s="30"/>
      <c r="H766" s="30"/>
      <c r="I766" s="30"/>
      <c r="J766" s="30"/>
      <c r="K766" s="30"/>
      <c r="L766" s="30"/>
      <c r="M766" s="30"/>
      <c r="N766" s="30"/>
      <c r="O766" s="30"/>
      <c r="P766" s="30"/>
      <c r="Q766" s="30"/>
      <c r="R766" s="30"/>
      <c r="S766" s="30"/>
      <c r="T766" s="121"/>
      <c r="U766" s="3"/>
      <c r="V766" s="3"/>
      <c r="W766" s="3"/>
      <c r="X766" s="3"/>
      <c r="Y766" s="3"/>
      <c r="Z766" s="3"/>
    </row>
    <row r="767" spans="1:26" ht="15.75" customHeight="1">
      <c r="A767" s="3"/>
      <c r="B767" s="3"/>
      <c r="C767" s="3"/>
      <c r="D767" s="30"/>
      <c r="E767" s="30"/>
      <c r="F767" s="30"/>
      <c r="G767" s="30"/>
      <c r="H767" s="30"/>
      <c r="I767" s="30"/>
      <c r="J767" s="30"/>
      <c r="K767" s="30"/>
      <c r="L767" s="30"/>
      <c r="M767" s="30"/>
      <c r="N767" s="30"/>
      <c r="O767" s="30"/>
      <c r="P767" s="30"/>
      <c r="Q767" s="30"/>
      <c r="R767" s="30"/>
      <c r="S767" s="30"/>
      <c r="T767" s="121"/>
      <c r="U767" s="3"/>
      <c r="V767" s="3"/>
      <c r="W767" s="3"/>
      <c r="X767" s="3"/>
      <c r="Y767" s="3"/>
      <c r="Z767" s="3"/>
    </row>
    <row r="768" spans="1:26" ht="15.75" customHeight="1">
      <c r="A768" s="3"/>
      <c r="B768" s="3"/>
      <c r="C768" s="3"/>
      <c r="D768" s="30"/>
      <c r="E768" s="30"/>
      <c r="F768" s="30"/>
      <c r="G768" s="30"/>
      <c r="H768" s="30"/>
      <c r="I768" s="30"/>
      <c r="J768" s="30"/>
      <c r="K768" s="30"/>
      <c r="L768" s="30"/>
      <c r="M768" s="30"/>
      <c r="N768" s="30"/>
      <c r="O768" s="30"/>
      <c r="P768" s="30"/>
      <c r="Q768" s="30"/>
      <c r="R768" s="30"/>
      <c r="S768" s="30"/>
      <c r="T768" s="121"/>
      <c r="U768" s="3"/>
      <c r="V768" s="3"/>
      <c r="W768" s="3"/>
      <c r="X768" s="3"/>
      <c r="Y768" s="3"/>
      <c r="Z768" s="3"/>
    </row>
    <row r="769" spans="1:26" ht="15.75" customHeight="1">
      <c r="A769" s="3"/>
      <c r="B769" s="3"/>
      <c r="C769" s="3"/>
      <c r="D769" s="30"/>
      <c r="E769" s="30"/>
      <c r="F769" s="30"/>
      <c r="G769" s="30"/>
      <c r="H769" s="30"/>
      <c r="I769" s="30"/>
      <c r="J769" s="30"/>
      <c r="K769" s="30"/>
      <c r="L769" s="30"/>
      <c r="M769" s="30"/>
      <c r="N769" s="30"/>
      <c r="O769" s="30"/>
      <c r="P769" s="30"/>
      <c r="Q769" s="30"/>
      <c r="R769" s="30"/>
      <c r="S769" s="30"/>
      <c r="T769" s="121"/>
      <c r="U769" s="3"/>
      <c r="V769" s="3"/>
      <c r="W769" s="3"/>
      <c r="X769" s="3"/>
      <c r="Y769" s="3"/>
      <c r="Z769" s="3"/>
    </row>
    <row r="770" spans="1:26" ht="15.75" customHeight="1">
      <c r="A770" s="3"/>
      <c r="B770" s="3"/>
      <c r="C770" s="3"/>
      <c r="D770" s="30"/>
      <c r="E770" s="30"/>
      <c r="F770" s="30"/>
      <c r="G770" s="30"/>
      <c r="H770" s="30"/>
      <c r="I770" s="30"/>
      <c r="J770" s="30"/>
      <c r="K770" s="30"/>
      <c r="L770" s="30"/>
      <c r="M770" s="30"/>
      <c r="N770" s="30"/>
      <c r="O770" s="30"/>
      <c r="P770" s="30"/>
      <c r="Q770" s="30"/>
      <c r="R770" s="30"/>
      <c r="S770" s="30"/>
      <c r="T770" s="121"/>
      <c r="U770" s="3"/>
      <c r="V770" s="3"/>
      <c r="W770" s="3"/>
      <c r="X770" s="3"/>
      <c r="Y770" s="3"/>
      <c r="Z770" s="3"/>
    </row>
    <row r="771" spans="1:26" ht="15.75" customHeight="1">
      <c r="A771" s="3"/>
      <c r="B771" s="3"/>
      <c r="C771" s="3"/>
      <c r="D771" s="30"/>
      <c r="E771" s="30"/>
      <c r="F771" s="30"/>
      <c r="G771" s="30"/>
      <c r="H771" s="30"/>
      <c r="I771" s="30"/>
      <c r="J771" s="30"/>
      <c r="K771" s="30"/>
      <c r="L771" s="30"/>
      <c r="M771" s="30"/>
      <c r="N771" s="30"/>
      <c r="O771" s="30"/>
      <c r="P771" s="30"/>
      <c r="Q771" s="30"/>
      <c r="R771" s="30"/>
      <c r="S771" s="30"/>
      <c r="T771" s="121"/>
      <c r="U771" s="3"/>
      <c r="V771" s="3"/>
      <c r="W771" s="3"/>
      <c r="X771" s="3"/>
      <c r="Y771" s="3"/>
      <c r="Z771" s="3"/>
    </row>
    <row r="772" spans="1:26" ht="15.75" customHeight="1">
      <c r="A772" s="3"/>
      <c r="B772" s="3"/>
      <c r="C772" s="3"/>
      <c r="D772" s="30"/>
      <c r="E772" s="30"/>
      <c r="F772" s="30"/>
      <c r="G772" s="30"/>
      <c r="H772" s="30"/>
      <c r="I772" s="30"/>
      <c r="J772" s="30"/>
      <c r="K772" s="30"/>
      <c r="L772" s="30"/>
      <c r="M772" s="30"/>
      <c r="N772" s="30"/>
      <c r="O772" s="30"/>
      <c r="P772" s="30"/>
      <c r="Q772" s="30"/>
      <c r="R772" s="30"/>
      <c r="S772" s="30"/>
      <c r="T772" s="121"/>
      <c r="U772" s="3"/>
      <c r="V772" s="3"/>
      <c r="W772" s="3"/>
      <c r="X772" s="3"/>
      <c r="Y772" s="3"/>
      <c r="Z772" s="3"/>
    </row>
    <row r="773" spans="1:26" ht="15.75" customHeight="1">
      <c r="A773" s="3"/>
      <c r="B773" s="3"/>
      <c r="C773" s="3"/>
      <c r="D773" s="30"/>
      <c r="E773" s="30"/>
      <c r="F773" s="30"/>
      <c r="G773" s="30"/>
      <c r="H773" s="30"/>
      <c r="I773" s="30"/>
      <c r="J773" s="30"/>
      <c r="K773" s="30"/>
      <c r="L773" s="30"/>
      <c r="M773" s="30"/>
      <c r="N773" s="30"/>
      <c r="O773" s="30"/>
      <c r="P773" s="30"/>
      <c r="Q773" s="30"/>
      <c r="R773" s="30"/>
      <c r="S773" s="30"/>
      <c r="T773" s="121"/>
      <c r="U773" s="3"/>
      <c r="V773" s="3"/>
      <c r="W773" s="3"/>
      <c r="X773" s="3"/>
      <c r="Y773" s="3"/>
      <c r="Z773" s="3"/>
    </row>
    <row r="774" spans="1:26" ht="15.75" customHeight="1">
      <c r="A774" s="3"/>
      <c r="B774" s="3"/>
      <c r="C774" s="3"/>
      <c r="D774" s="30"/>
      <c r="E774" s="30"/>
      <c r="F774" s="30"/>
      <c r="G774" s="30"/>
      <c r="H774" s="30"/>
      <c r="I774" s="30"/>
      <c r="J774" s="30"/>
      <c r="K774" s="30"/>
      <c r="L774" s="30"/>
      <c r="M774" s="30"/>
      <c r="N774" s="30"/>
      <c r="O774" s="30"/>
      <c r="P774" s="30"/>
      <c r="Q774" s="30"/>
      <c r="R774" s="30"/>
      <c r="S774" s="30"/>
      <c r="T774" s="121"/>
      <c r="U774" s="3"/>
      <c r="V774" s="3"/>
      <c r="W774" s="3"/>
      <c r="X774" s="3"/>
      <c r="Y774" s="3"/>
      <c r="Z774" s="3"/>
    </row>
    <row r="775" spans="1:26" ht="15.75" customHeight="1">
      <c r="A775" s="3"/>
      <c r="B775" s="3"/>
      <c r="C775" s="3"/>
      <c r="D775" s="30"/>
      <c r="E775" s="30"/>
      <c r="F775" s="30"/>
      <c r="G775" s="30"/>
      <c r="H775" s="30"/>
      <c r="I775" s="30"/>
      <c r="J775" s="30"/>
      <c r="K775" s="30"/>
      <c r="L775" s="30"/>
      <c r="M775" s="30"/>
      <c r="N775" s="30"/>
      <c r="O775" s="30"/>
      <c r="P775" s="30"/>
      <c r="Q775" s="30"/>
      <c r="R775" s="30"/>
      <c r="S775" s="30"/>
      <c r="T775" s="121"/>
      <c r="U775" s="3"/>
      <c r="V775" s="3"/>
      <c r="W775" s="3"/>
      <c r="X775" s="3"/>
      <c r="Y775" s="3"/>
      <c r="Z775" s="3"/>
    </row>
    <row r="776" spans="1:26" ht="15.75" customHeight="1">
      <c r="A776" s="3"/>
      <c r="B776" s="3"/>
      <c r="C776" s="3"/>
      <c r="D776" s="30"/>
      <c r="E776" s="30"/>
      <c r="F776" s="30"/>
      <c r="G776" s="30"/>
      <c r="H776" s="30"/>
      <c r="I776" s="30"/>
      <c r="J776" s="30"/>
      <c r="K776" s="30"/>
      <c r="L776" s="30"/>
      <c r="M776" s="30"/>
      <c r="N776" s="30"/>
      <c r="O776" s="30"/>
      <c r="P776" s="30"/>
      <c r="Q776" s="30"/>
      <c r="R776" s="30"/>
      <c r="S776" s="30"/>
      <c r="T776" s="121"/>
      <c r="U776" s="3"/>
      <c r="V776" s="3"/>
      <c r="W776" s="3"/>
      <c r="X776" s="3"/>
      <c r="Y776" s="3"/>
      <c r="Z776" s="3"/>
    </row>
    <row r="777" spans="1:26" ht="15.75" customHeight="1">
      <c r="A777" s="3"/>
      <c r="B777" s="3"/>
      <c r="C777" s="3"/>
      <c r="D777" s="30"/>
      <c r="E777" s="30"/>
      <c r="F777" s="30"/>
      <c r="G777" s="30"/>
      <c r="H777" s="30"/>
      <c r="I777" s="30"/>
      <c r="J777" s="30"/>
      <c r="K777" s="30"/>
      <c r="L777" s="30"/>
      <c r="M777" s="30"/>
      <c r="N777" s="30"/>
      <c r="O777" s="30"/>
      <c r="P777" s="30"/>
      <c r="Q777" s="30"/>
      <c r="R777" s="30"/>
      <c r="S777" s="30"/>
      <c r="T777" s="121"/>
      <c r="U777" s="3"/>
      <c r="V777" s="3"/>
      <c r="W777" s="3"/>
      <c r="X777" s="3"/>
      <c r="Y777" s="3"/>
      <c r="Z777" s="3"/>
    </row>
    <row r="778" spans="1:26" ht="15.75" customHeight="1">
      <c r="A778" s="3"/>
      <c r="B778" s="3"/>
      <c r="C778" s="3"/>
      <c r="D778" s="30"/>
      <c r="E778" s="30"/>
      <c r="F778" s="30"/>
      <c r="G778" s="30"/>
      <c r="H778" s="30"/>
      <c r="I778" s="30"/>
      <c r="J778" s="30"/>
      <c r="K778" s="30"/>
      <c r="L778" s="30"/>
      <c r="M778" s="30"/>
      <c r="N778" s="30"/>
      <c r="O778" s="30"/>
      <c r="P778" s="30"/>
      <c r="Q778" s="30"/>
      <c r="R778" s="30"/>
      <c r="S778" s="30"/>
      <c r="T778" s="121"/>
      <c r="U778" s="3"/>
      <c r="V778" s="3"/>
      <c r="W778" s="3"/>
      <c r="X778" s="3"/>
      <c r="Y778" s="3"/>
      <c r="Z778" s="3"/>
    </row>
    <row r="779" spans="1:26" ht="15.75" customHeight="1">
      <c r="A779" s="3"/>
      <c r="B779" s="3"/>
      <c r="C779" s="3"/>
      <c r="D779" s="30"/>
      <c r="E779" s="30"/>
      <c r="F779" s="30"/>
      <c r="G779" s="30"/>
      <c r="H779" s="30"/>
      <c r="I779" s="30"/>
      <c r="J779" s="30"/>
      <c r="K779" s="30"/>
      <c r="L779" s="30"/>
      <c r="M779" s="30"/>
      <c r="N779" s="30"/>
      <c r="O779" s="30"/>
      <c r="P779" s="30"/>
      <c r="Q779" s="30"/>
      <c r="R779" s="30"/>
      <c r="S779" s="30"/>
      <c r="T779" s="121"/>
      <c r="U779" s="3"/>
      <c r="V779" s="3"/>
      <c r="W779" s="3"/>
      <c r="X779" s="3"/>
      <c r="Y779" s="3"/>
      <c r="Z779" s="3"/>
    </row>
    <row r="780" spans="1:26" ht="15.75" customHeight="1">
      <c r="A780" s="3"/>
      <c r="B780" s="3"/>
      <c r="C780" s="3"/>
      <c r="D780" s="30"/>
      <c r="E780" s="30"/>
      <c r="F780" s="30"/>
      <c r="G780" s="30"/>
      <c r="H780" s="30"/>
      <c r="I780" s="30"/>
      <c r="J780" s="30"/>
      <c r="K780" s="30"/>
      <c r="L780" s="30"/>
      <c r="M780" s="30"/>
      <c r="N780" s="30"/>
      <c r="O780" s="30"/>
      <c r="P780" s="30"/>
      <c r="Q780" s="30"/>
      <c r="R780" s="30"/>
      <c r="S780" s="30"/>
      <c r="T780" s="121"/>
      <c r="U780" s="3"/>
      <c r="V780" s="3"/>
      <c r="W780" s="3"/>
      <c r="X780" s="3"/>
      <c r="Y780" s="3"/>
      <c r="Z780" s="3"/>
    </row>
    <row r="781" spans="1:26" ht="15.75" customHeight="1">
      <c r="A781" s="3"/>
      <c r="B781" s="3"/>
      <c r="C781" s="3"/>
      <c r="D781" s="30"/>
      <c r="E781" s="30"/>
      <c r="F781" s="30"/>
      <c r="G781" s="30"/>
      <c r="H781" s="30"/>
      <c r="I781" s="30"/>
      <c r="J781" s="30"/>
      <c r="K781" s="30"/>
      <c r="L781" s="30"/>
      <c r="M781" s="30"/>
      <c r="N781" s="30"/>
      <c r="O781" s="30"/>
      <c r="P781" s="30"/>
      <c r="Q781" s="30"/>
      <c r="R781" s="30"/>
      <c r="S781" s="30"/>
      <c r="T781" s="121"/>
      <c r="U781" s="3"/>
      <c r="V781" s="3"/>
      <c r="W781" s="3"/>
      <c r="X781" s="3"/>
      <c r="Y781" s="3"/>
      <c r="Z781" s="3"/>
    </row>
    <row r="782" spans="1:26" ht="15.75" customHeight="1">
      <c r="A782" s="3"/>
      <c r="B782" s="3"/>
      <c r="C782" s="3"/>
      <c r="D782" s="30"/>
      <c r="E782" s="30"/>
      <c r="F782" s="30"/>
      <c r="G782" s="30"/>
      <c r="H782" s="30"/>
      <c r="I782" s="30"/>
      <c r="J782" s="30"/>
      <c r="K782" s="30"/>
      <c r="L782" s="30"/>
      <c r="M782" s="30"/>
      <c r="N782" s="30"/>
      <c r="O782" s="30"/>
      <c r="P782" s="30"/>
      <c r="Q782" s="30"/>
      <c r="R782" s="30"/>
      <c r="S782" s="30"/>
      <c r="T782" s="121"/>
      <c r="U782" s="3"/>
      <c r="V782" s="3"/>
      <c r="W782" s="3"/>
      <c r="X782" s="3"/>
      <c r="Y782" s="3"/>
      <c r="Z782" s="3"/>
    </row>
    <row r="783" spans="1:26" ht="15.75" customHeight="1">
      <c r="A783" s="3"/>
      <c r="B783" s="3"/>
      <c r="C783" s="3"/>
      <c r="D783" s="30"/>
      <c r="E783" s="30"/>
      <c r="F783" s="30"/>
      <c r="G783" s="30"/>
      <c r="H783" s="30"/>
      <c r="I783" s="30"/>
      <c r="J783" s="30"/>
      <c r="K783" s="30"/>
      <c r="L783" s="30"/>
      <c r="M783" s="30"/>
      <c r="N783" s="30"/>
      <c r="O783" s="30"/>
      <c r="P783" s="30"/>
      <c r="Q783" s="30"/>
      <c r="R783" s="30"/>
      <c r="S783" s="30"/>
      <c r="T783" s="121"/>
      <c r="U783" s="3"/>
      <c r="V783" s="3"/>
      <c r="W783" s="3"/>
      <c r="X783" s="3"/>
      <c r="Y783" s="3"/>
      <c r="Z783" s="3"/>
    </row>
    <row r="784" spans="1:26" ht="15.75" customHeight="1">
      <c r="A784" s="3"/>
      <c r="B784" s="3"/>
      <c r="C784" s="3"/>
      <c r="D784" s="30"/>
      <c r="E784" s="30"/>
      <c r="F784" s="30"/>
      <c r="G784" s="30"/>
      <c r="H784" s="30"/>
      <c r="I784" s="30"/>
      <c r="J784" s="30"/>
      <c r="K784" s="30"/>
      <c r="L784" s="30"/>
      <c r="M784" s="30"/>
      <c r="N784" s="30"/>
      <c r="O784" s="30"/>
      <c r="P784" s="30"/>
      <c r="Q784" s="30"/>
      <c r="R784" s="30"/>
      <c r="S784" s="30"/>
      <c r="T784" s="121"/>
      <c r="U784" s="3"/>
      <c r="V784" s="3"/>
      <c r="W784" s="3"/>
      <c r="X784" s="3"/>
      <c r="Y784" s="3"/>
      <c r="Z784" s="3"/>
    </row>
    <row r="785" spans="1:26" ht="15.75" customHeight="1">
      <c r="A785" s="3"/>
      <c r="B785" s="3"/>
      <c r="C785" s="3"/>
      <c r="D785" s="30"/>
      <c r="E785" s="30"/>
      <c r="F785" s="30"/>
      <c r="G785" s="30"/>
      <c r="H785" s="30"/>
      <c r="I785" s="30"/>
      <c r="J785" s="30"/>
      <c r="K785" s="30"/>
      <c r="L785" s="30"/>
      <c r="M785" s="30"/>
      <c r="N785" s="30"/>
      <c r="O785" s="30"/>
      <c r="P785" s="30"/>
      <c r="Q785" s="30"/>
      <c r="R785" s="30"/>
      <c r="S785" s="30"/>
      <c r="T785" s="121"/>
      <c r="U785" s="3"/>
      <c r="V785" s="3"/>
      <c r="W785" s="3"/>
      <c r="X785" s="3"/>
      <c r="Y785" s="3"/>
      <c r="Z785" s="3"/>
    </row>
    <row r="786" spans="1:26" ht="15.75" customHeight="1">
      <c r="A786" s="3"/>
      <c r="B786" s="3"/>
      <c r="C786" s="3"/>
      <c r="D786" s="30"/>
      <c r="E786" s="30"/>
      <c r="F786" s="30"/>
      <c r="G786" s="30"/>
      <c r="H786" s="30"/>
      <c r="I786" s="30"/>
      <c r="J786" s="30"/>
      <c r="K786" s="30"/>
      <c r="L786" s="30"/>
      <c r="M786" s="30"/>
      <c r="N786" s="30"/>
      <c r="O786" s="30"/>
      <c r="P786" s="30"/>
      <c r="Q786" s="30"/>
      <c r="R786" s="30"/>
      <c r="S786" s="30"/>
      <c r="T786" s="121"/>
      <c r="U786" s="3"/>
      <c r="V786" s="3"/>
      <c r="W786" s="3"/>
      <c r="X786" s="3"/>
      <c r="Y786" s="3"/>
      <c r="Z786" s="3"/>
    </row>
    <row r="787" spans="1:26" ht="15.75" customHeight="1">
      <c r="A787" s="3"/>
      <c r="B787" s="3"/>
      <c r="C787" s="3"/>
      <c r="D787" s="30"/>
      <c r="E787" s="30"/>
      <c r="F787" s="30"/>
      <c r="G787" s="30"/>
      <c r="H787" s="30"/>
      <c r="I787" s="30"/>
      <c r="J787" s="30"/>
      <c r="K787" s="30"/>
      <c r="L787" s="30"/>
      <c r="M787" s="30"/>
      <c r="N787" s="30"/>
      <c r="O787" s="30"/>
      <c r="P787" s="30"/>
      <c r="Q787" s="30"/>
      <c r="R787" s="30"/>
      <c r="S787" s="30"/>
      <c r="T787" s="121"/>
      <c r="U787" s="3"/>
      <c r="V787" s="3"/>
      <c r="W787" s="3"/>
      <c r="X787" s="3"/>
      <c r="Y787" s="3"/>
      <c r="Z787" s="3"/>
    </row>
    <row r="788" spans="1:26" ht="15.75" customHeight="1">
      <c r="A788" s="3"/>
      <c r="B788" s="3"/>
      <c r="C788" s="3"/>
      <c r="D788" s="30"/>
      <c r="E788" s="30"/>
      <c r="F788" s="30"/>
      <c r="G788" s="30"/>
      <c r="H788" s="30"/>
      <c r="I788" s="30"/>
      <c r="J788" s="30"/>
      <c r="K788" s="30"/>
      <c r="L788" s="30"/>
      <c r="M788" s="30"/>
      <c r="N788" s="30"/>
      <c r="O788" s="30"/>
      <c r="P788" s="30"/>
      <c r="Q788" s="30"/>
      <c r="R788" s="30"/>
      <c r="S788" s="30"/>
      <c r="T788" s="121"/>
      <c r="U788" s="3"/>
      <c r="V788" s="3"/>
      <c r="W788" s="3"/>
      <c r="X788" s="3"/>
      <c r="Y788" s="3"/>
      <c r="Z788" s="3"/>
    </row>
    <row r="789" spans="1:26" ht="15.75" customHeight="1">
      <c r="A789" s="3"/>
      <c r="B789" s="3"/>
      <c r="C789" s="3"/>
      <c r="D789" s="30"/>
      <c r="E789" s="30"/>
      <c r="F789" s="30"/>
      <c r="G789" s="30"/>
      <c r="H789" s="30"/>
      <c r="I789" s="30"/>
      <c r="J789" s="30"/>
      <c r="K789" s="30"/>
      <c r="L789" s="30"/>
      <c r="M789" s="30"/>
      <c r="N789" s="30"/>
      <c r="O789" s="30"/>
      <c r="P789" s="30"/>
      <c r="Q789" s="30"/>
      <c r="R789" s="30"/>
      <c r="S789" s="30"/>
      <c r="T789" s="121"/>
      <c r="U789" s="3"/>
      <c r="V789" s="3"/>
      <c r="W789" s="3"/>
      <c r="X789" s="3"/>
      <c r="Y789" s="3"/>
      <c r="Z789" s="3"/>
    </row>
    <row r="790" spans="1:26" ht="15.75" customHeight="1">
      <c r="A790" s="3"/>
      <c r="B790" s="3"/>
      <c r="C790" s="3"/>
      <c r="D790" s="30"/>
      <c r="E790" s="30"/>
      <c r="F790" s="30"/>
      <c r="G790" s="30"/>
      <c r="H790" s="30"/>
      <c r="I790" s="30"/>
      <c r="J790" s="30"/>
      <c r="K790" s="30"/>
      <c r="L790" s="30"/>
      <c r="M790" s="30"/>
      <c r="N790" s="30"/>
      <c r="O790" s="30"/>
      <c r="P790" s="30"/>
      <c r="Q790" s="30"/>
      <c r="R790" s="30"/>
      <c r="S790" s="30"/>
      <c r="T790" s="121"/>
      <c r="U790" s="3"/>
      <c r="V790" s="3"/>
      <c r="W790" s="3"/>
      <c r="X790" s="3"/>
      <c r="Y790" s="3"/>
      <c r="Z790" s="3"/>
    </row>
    <row r="791" spans="1:26" ht="15.75" customHeight="1">
      <c r="A791" s="3"/>
      <c r="B791" s="3"/>
      <c r="C791" s="3"/>
      <c r="D791" s="30"/>
      <c r="E791" s="30"/>
      <c r="F791" s="30"/>
      <c r="G791" s="30"/>
      <c r="H791" s="30"/>
      <c r="I791" s="30"/>
      <c r="J791" s="30"/>
      <c r="K791" s="30"/>
      <c r="L791" s="30"/>
      <c r="M791" s="30"/>
      <c r="N791" s="30"/>
      <c r="O791" s="30"/>
      <c r="P791" s="30"/>
      <c r="Q791" s="30"/>
      <c r="R791" s="30"/>
      <c r="S791" s="30"/>
      <c r="T791" s="121"/>
      <c r="U791" s="3"/>
      <c r="V791" s="3"/>
      <c r="W791" s="3"/>
      <c r="X791" s="3"/>
      <c r="Y791" s="3"/>
      <c r="Z791" s="3"/>
    </row>
    <row r="792" spans="1:26" ht="15.75" customHeight="1">
      <c r="A792" s="3"/>
      <c r="B792" s="3"/>
      <c r="C792" s="3"/>
      <c r="D792" s="30"/>
      <c r="E792" s="30"/>
      <c r="F792" s="30"/>
      <c r="G792" s="30"/>
      <c r="H792" s="30"/>
      <c r="I792" s="30"/>
      <c r="J792" s="30"/>
      <c r="K792" s="30"/>
      <c r="L792" s="30"/>
      <c r="M792" s="30"/>
      <c r="N792" s="30"/>
      <c r="O792" s="30"/>
      <c r="P792" s="30"/>
      <c r="Q792" s="30"/>
      <c r="R792" s="30"/>
      <c r="S792" s="30"/>
      <c r="T792" s="121"/>
      <c r="U792" s="3"/>
      <c r="V792" s="3"/>
      <c r="W792" s="3"/>
      <c r="X792" s="3"/>
      <c r="Y792" s="3"/>
      <c r="Z792" s="3"/>
    </row>
    <row r="793" spans="1:26" ht="15.75" customHeight="1">
      <c r="A793" s="3"/>
      <c r="B793" s="3"/>
      <c r="C793" s="3"/>
      <c r="D793" s="30"/>
      <c r="E793" s="30"/>
      <c r="F793" s="30"/>
      <c r="G793" s="30"/>
      <c r="H793" s="30"/>
      <c r="I793" s="30"/>
      <c r="J793" s="30"/>
      <c r="K793" s="30"/>
      <c r="L793" s="30"/>
      <c r="M793" s="30"/>
      <c r="N793" s="30"/>
      <c r="O793" s="30"/>
      <c r="P793" s="30"/>
      <c r="Q793" s="30"/>
      <c r="R793" s="30"/>
      <c r="S793" s="30"/>
      <c r="T793" s="121"/>
      <c r="U793" s="3"/>
      <c r="V793" s="3"/>
      <c r="W793" s="3"/>
      <c r="X793" s="3"/>
      <c r="Y793" s="3"/>
      <c r="Z793" s="3"/>
    </row>
    <row r="794" spans="1:26" ht="15.75" customHeight="1">
      <c r="A794" s="3"/>
      <c r="B794" s="3"/>
      <c r="C794" s="3"/>
      <c r="D794" s="30"/>
      <c r="E794" s="30"/>
      <c r="F794" s="30"/>
      <c r="G794" s="30"/>
      <c r="H794" s="30"/>
      <c r="I794" s="30"/>
      <c r="J794" s="30"/>
      <c r="K794" s="30"/>
      <c r="L794" s="30"/>
      <c r="M794" s="30"/>
      <c r="N794" s="30"/>
      <c r="O794" s="30"/>
      <c r="P794" s="30"/>
      <c r="Q794" s="30"/>
      <c r="R794" s="30"/>
      <c r="S794" s="30"/>
      <c r="T794" s="121"/>
      <c r="U794" s="3"/>
      <c r="V794" s="3"/>
      <c r="W794" s="3"/>
      <c r="X794" s="3"/>
      <c r="Y794" s="3"/>
      <c r="Z794" s="3"/>
    </row>
    <row r="795" spans="1:26" ht="15.75" customHeight="1">
      <c r="A795" s="3"/>
      <c r="B795" s="3"/>
      <c r="C795" s="3"/>
      <c r="D795" s="30"/>
      <c r="E795" s="30"/>
      <c r="F795" s="30"/>
      <c r="G795" s="30"/>
      <c r="H795" s="30"/>
      <c r="I795" s="30"/>
      <c r="J795" s="30"/>
      <c r="K795" s="30"/>
      <c r="L795" s="30"/>
      <c r="M795" s="30"/>
      <c r="N795" s="30"/>
      <c r="O795" s="30"/>
      <c r="P795" s="30"/>
      <c r="Q795" s="30"/>
      <c r="R795" s="30"/>
      <c r="S795" s="30"/>
      <c r="T795" s="121"/>
      <c r="U795" s="3"/>
      <c r="V795" s="3"/>
      <c r="W795" s="3"/>
      <c r="X795" s="3"/>
      <c r="Y795" s="3"/>
      <c r="Z795" s="3"/>
    </row>
    <row r="796" spans="1:26" ht="15.75" customHeight="1">
      <c r="A796" s="3"/>
      <c r="B796" s="3"/>
      <c r="C796" s="3"/>
      <c r="D796" s="30"/>
      <c r="E796" s="30"/>
      <c r="F796" s="30"/>
      <c r="G796" s="30"/>
      <c r="H796" s="30"/>
      <c r="I796" s="30"/>
      <c r="J796" s="30"/>
      <c r="K796" s="30"/>
      <c r="L796" s="30"/>
      <c r="M796" s="30"/>
      <c r="N796" s="30"/>
      <c r="O796" s="30"/>
      <c r="P796" s="30"/>
      <c r="Q796" s="30"/>
      <c r="R796" s="30"/>
      <c r="S796" s="30"/>
      <c r="T796" s="121"/>
      <c r="U796" s="3"/>
      <c r="V796" s="3"/>
      <c r="W796" s="3"/>
      <c r="X796" s="3"/>
      <c r="Y796" s="3"/>
      <c r="Z796" s="3"/>
    </row>
    <row r="797" spans="1:26" ht="15.75" customHeight="1">
      <c r="A797" s="3"/>
      <c r="B797" s="3"/>
      <c r="C797" s="3"/>
      <c r="D797" s="30"/>
      <c r="E797" s="30"/>
      <c r="F797" s="30"/>
      <c r="G797" s="30"/>
      <c r="H797" s="30"/>
      <c r="I797" s="30"/>
      <c r="J797" s="30"/>
      <c r="K797" s="30"/>
      <c r="L797" s="30"/>
      <c r="M797" s="30"/>
      <c r="N797" s="30"/>
      <c r="O797" s="30"/>
      <c r="P797" s="30"/>
      <c r="Q797" s="30"/>
      <c r="R797" s="30"/>
      <c r="S797" s="30"/>
      <c r="T797" s="121"/>
      <c r="U797" s="3"/>
      <c r="V797" s="3"/>
      <c r="W797" s="3"/>
      <c r="X797" s="3"/>
      <c r="Y797" s="3"/>
      <c r="Z797" s="3"/>
    </row>
    <row r="798" spans="1:26" ht="15.75" customHeight="1">
      <c r="A798" s="3"/>
      <c r="B798" s="3"/>
      <c r="C798" s="3"/>
      <c r="D798" s="30"/>
      <c r="E798" s="30"/>
      <c r="F798" s="30"/>
      <c r="G798" s="30"/>
      <c r="H798" s="30"/>
      <c r="I798" s="30"/>
      <c r="J798" s="30"/>
      <c r="K798" s="30"/>
      <c r="L798" s="30"/>
      <c r="M798" s="30"/>
      <c r="N798" s="30"/>
      <c r="O798" s="30"/>
      <c r="P798" s="30"/>
      <c r="Q798" s="30"/>
      <c r="R798" s="30"/>
      <c r="S798" s="30"/>
      <c r="T798" s="121"/>
      <c r="U798" s="3"/>
      <c r="V798" s="3"/>
      <c r="W798" s="3"/>
      <c r="X798" s="3"/>
      <c r="Y798" s="3"/>
      <c r="Z798" s="3"/>
    </row>
    <row r="799" spans="1:26" ht="15.75" customHeight="1">
      <c r="A799" s="3"/>
      <c r="B799" s="3"/>
      <c r="C799" s="3"/>
      <c r="D799" s="30"/>
      <c r="E799" s="30"/>
      <c r="F799" s="30"/>
      <c r="G799" s="30"/>
      <c r="H799" s="30"/>
      <c r="I799" s="30"/>
      <c r="J799" s="30"/>
      <c r="K799" s="30"/>
      <c r="L799" s="30"/>
      <c r="M799" s="30"/>
      <c r="N799" s="30"/>
      <c r="O799" s="30"/>
      <c r="P799" s="30"/>
      <c r="Q799" s="30"/>
      <c r="R799" s="30"/>
      <c r="S799" s="30"/>
      <c r="T799" s="121"/>
      <c r="U799" s="3"/>
      <c r="V799" s="3"/>
      <c r="W799" s="3"/>
      <c r="X799" s="3"/>
      <c r="Y799" s="3"/>
      <c r="Z799" s="3"/>
    </row>
    <row r="800" spans="1:26" ht="15.75" customHeight="1">
      <c r="A800" s="3"/>
      <c r="B800" s="3"/>
      <c r="C800" s="3"/>
      <c r="D800" s="30"/>
      <c r="E800" s="30"/>
      <c r="F800" s="30"/>
      <c r="G800" s="30"/>
      <c r="H800" s="30"/>
      <c r="I800" s="30"/>
      <c r="J800" s="30"/>
      <c r="K800" s="30"/>
      <c r="L800" s="30"/>
      <c r="M800" s="30"/>
      <c r="N800" s="30"/>
      <c r="O800" s="30"/>
      <c r="P800" s="30"/>
      <c r="Q800" s="30"/>
      <c r="R800" s="30"/>
      <c r="S800" s="30"/>
      <c r="T800" s="121"/>
      <c r="U800" s="3"/>
      <c r="V800" s="3"/>
      <c r="W800" s="3"/>
      <c r="X800" s="3"/>
      <c r="Y800" s="3"/>
      <c r="Z800" s="3"/>
    </row>
    <row r="801" spans="1:26" ht="15.75" customHeight="1">
      <c r="A801" s="3"/>
      <c r="B801" s="3"/>
      <c r="C801" s="3"/>
      <c r="D801" s="30"/>
      <c r="E801" s="30"/>
      <c r="F801" s="30"/>
      <c r="G801" s="30"/>
      <c r="H801" s="30"/>
      <c r="I801" s="30"/>
      <c r="J801" s="30"/>
      <c r="K801" s="30"/>
      <c r="L801" s="30"/>
      <c r="M801" s="30"/>
      <c r="N801" s="30"/>
      <c r="O801" s="30"/>
      <c r="P801" s="30"/>
      <c r="Q801" s="30"/>
      <c r="R801" s="30"/>
      <c r="S801" s="30"/>
      <c r="T801" s="121"/>
      <c r="U801" s="3"/>
      <c r="V801" s="3"/>
      <c r="W801" s="3"/>
      <c r="X801" s="3"/>
      <c r="Y801" s="3"/>
      <c r="Z801" s="3"/>
    </row>
    <row r="802" spans="1:26" ht="15.75" customHeight="1">
      <c r="A802" s="3"/>
      <c r="B802" s="3"/>
      <c r="C802" s="3"/>
      <c r="D802" s="30"/>
      <c r="E802" s="30"/>
      <c r="F802" s="30"/>
      <c r="G802" s="30"/>
      <c r="H802" s="30"/>
      <c r="I802" s="30"/>
      <c r="J802" s="30"/>
      <c r="K802" s="30"/>
      <c r="L802" s="30"/>
      <c r="M802" s="30"/>
      <c r="N802" s="30"/>
      <c r="O802" s="30"/>
      <c r="P802" s="30"/>
      <c r="Q802" s="30"/>
      <c r="R802" s="30"/>
      <c r="S802" s="30"/>
      <c r="T802" s="121"/>
      <c r="U802" s="3"/>
      <c r="V802" s="3"/>
      <c r="W802" s="3"/>
      <c r="X802" s="3"/>
      <c r="Y802" s="3"/>
      <c r="Z802" s="3"/>
    </row>
    <row r="803" spans="1:26" ht="15.75" customHeight="1">
      <c r="A803" s="3"/>
      <c r="B803" s="3"/>
      <c r="C803" s="3"/>
      <c r="D803" s="30"/>
      <c r="E803" s="30"/>
      <c r="F803" s="30"/>
      <c r="G803" s="30"/>
      <c r="H803" s="30"/>
      <c r="I803" s="30"/>
      <c r="J803" s="30"/>
      <c r="K803" s="30"/>
      <c r="L803" s="30"/>
      <c r="M803" s="30"/>
      <c r="N803" s="30"/>
      <c r="O803" s="30"/>
      <c r="P803" s="30"/>
      <c r="Q803" s="30"/>
      <c r="R803" s="30"/>
      <c r="S803" s="30"/>
      <c r="T803" s="121"/>
      <c r="U803" s="3"/>
      <c r="V803" s="3"/>
      <c r="W803" s="3"/>
      <c r="X803" s="3"/>
      <c r="Y803" s="3"/>
      <c r="Z803" s="3"/>
    </row>
    <row r="804" spans="1:26" ht="15.75" customHeight="1">
      <c r="A804" s="3"/>
      <c r="B804" s="3"/>
      <c r="C804" s="3"/>
      <c r="D804" s="30"/>
      <c r="E804" s="30"/>
      <c r="F804" s="30"/>
      <c r="G804" s="30"/>
      <c r="H804" s="30"/>
      <c r="I804" s="30"/>
      <c r="J804" s="30"/>
      <c r="K804" s="30"/>
      <c r="L804" s="30"/>
      <c r="M804" s="30"/>
      <c r="N804" s="30"/>
      <c r="O804" s="30"/>
      <c r="P804" s="30"/>
      <c r="Q804" s="30"/>
      <c r="R804" s="30"/>
      <c r="S804" s="30"/>
      <c r="T804" s="121"/>
      <c r="U804" s="3"/>
      <c r="V804" s="3"/>
      <c r="W804" s="3"/>
      <c r="X804" s="3"/>
      <c r="Y804" s="3"/>
      <c r="Z804" s="3"/>
    </row>
    <row r="805" spans="1:26" ht="15.75" customHeight="1">
      <c r="A805" s="3"/>
      <c r="B805" s="3"/>
      <c r="C805" s="3"/>
      <c r="D805" s="30"/>
      <c r="E805" s="30"/>
      <c r="F805" s="30"/>
      <c r="G805" s="30"/>
      <c r="H805" s="30"/>
      <c r="I805" s="30"/>
      <c r="J805" s="30"/>
      <c r="K805" s="30"/>
      <c r="L805" s="30"/>
      <c r="M805" s="30"/>
      <c r="N805" s="30"/>
      <c r="O805" s="30"/>
      <c r="P805" s="30"/>
      <c r="Q805" s="30"/>
      <c r="R805" s="30"/>
      <c r="S805" s="30"/>
      <c r="T805" s="121"/>
      <c r="U805" s="3"/>
      <c r="V805" s="3"/>
      <c r="W805" s="3"/>
      <c r="X805" s="3"/>
      <c r="Y805" s="3"/>
      <c r="Z805" s="3"/>
    </row>
    <row r="806" spans="1:26" ht="15.75" customHeight="1">
      <c r="A806" s="3"/>
      <c r="B806" s="3"/>
      <c r="C806" s="3"/>
      <c r="D806" s="30"/>
      <c r="E806" s="30"/>
      <c r="F806" s="30"/>
      <c r="G806" s="30"/>
      <c r="H806" s="30"/>
      <c r="I806" s="30"/>
      <c r="J806" s="30"/>
      <c r="K806" s="30"/>
      <c r="L806" s="30"/>
      <c r="M806" s="30"/>
      <c r="N806" s="30"/>
      <c r="O806" s="30"/>
      <c r="P806" s="30"/>
      <c r="Q806" s="30"/>
      <c r="R806" s="30"/>
      <c r="S806" s="30"/>
      <c r="T806" s="121"/>
      <c r="U806" s="3"/>
      <c r="V806" s="3"/>
      <c r="W806" s="3"/>
      <c r="X806" s="3"/>
      <c r="Y806" s="3"/>
      <c r="Z806" s="3"/>
    </row>
    <row r="807" spans="1:26" ht="15.75" customHeight="1">
      <c r="A807" s="3"/>
      <c r="B807" s="3"/>
      <c r="C807" s="3"/>
      <c r="D807" s="30"/>
      <c r="E807" s="30"/>
      <c r="F807" s="30"/>
      <c r="G807" s="30"/>
      <c r="H807" s="30"/>
      <c r="I807" s="30"/>
      <c r="J807" s="30"/>
      <c r="K807" s="30"/>
      <c r="L807" s="30"/>
      <c r="M807" s="30"/>
      <c r="N807" s="30"/>
      <c r="O807" s="30"/>
      <c r="P807" s="30"/>
      <c r="Q807" s="30"/>
      <c r="R807" s="30"/>
      <c r="S807" s="30"/>
      <c r="T807" s="121"/>
      <c r="U807" s="3"/>
      <c r="V807" s="3"/>
      <c r="W807" s="3"/>
      <c r="X807" s="3"/>
      <c r="Y807" s="3"/>
      <c r="Z807" s="3"/>
    </row>
    <row r="808" spans="1:26" ht="15.75" customHeight="1">
      <c r="A808" s="3"/>
      <c r="B808" s="3"/>
      <c r="C808" s="3"/>
      <c r="D808" s="30"/>
      <c r="E808" s="30"/>
      <c r="F808" s="30"/>
      <c r="G808" s="30"/>
      <c r="H808" s="30"/>
      <c r="I808" s="30"/>
      <c r="J808" s="30"/>
      <c r="K808" s="30"/>
      <c r="L808" s="30"/>
      <c r="M808" s="30"/>
      <c r="N808" s="30"/>
      <c r="O808" s="30"/>
      <c r="P808" s="30"/>
      <c r="Q808" s="30"/>
      <c r="R808" s="30"/>
      <c r="S808" s="30"/>
      <c r="T808" s="121"/>
      <c r="U808" s="3"/>
      <c r="V808" s="3"/>
      <c r="W808" s="3"/>
      <c r="X808" s="3"/>
      <c r="Y808" s="3"/>
      <c r="Z808" s="3"/>
    </row>
    <row r="809" spans="1:26" ht="15.75" customHeight="1">
      <c r="A809" s="3"/>
      <c r="B809" s="3"/>
      <c r="C809" s="3"/>
      <c r="D809" s="30"/>
      <c r="E809" s="30"/>
      <c r="F809" s="30"/>
      <c r="G809" s="30"/>
      <c r="H809" s="30"/>
      <c r="I809" s="30"/>
      <c r="J809" s="30"/>
      <c r="K809" s="30"/>
      <c r="L809" s="30"/>
      <c r="M809" s="30"/>
      <c r="N809" s="30"/>
      <c r="O809" s="30"/>
      <c r="P809" s="30"/>
      <c r="Q809" s="30"/>
      <c r="R809" s="30"/>
      <c r="S809" s="30"/>
      <c r="T809" s="121"/>
      <c r="U809" s="3"/>
      <c r="V809" s="3"/>
      <c r="W809" s="3"/>
      <c r="X809" s="3"/>
      <c r="Y809" s="3"/>
      <c r="Z809" s="3"/>
    </row>
    <row r="810" spans="1:26" ht="15.75" customHeight="1">
      <c r="A810" s="3"/>
      <c r="B810" s="3"/>
      <c r="C810" s="3"/>
      <c r="D810" s="30"/>
      <c r="E810" s="30"/>
      <c r="F810" s="30"/>
      <c r="G810" s="30"/>
      <c r="H810" s="30"/>
      <c r="I810" s="30"/>
      <c r="J810" s="30"/>
      <c r="K810" s="30"/>
      <c r="L810" s="30"/>
      <c r="M810" s="30"/>
      <c r="N810" s="30"/>
      <c r="O810" s="30"/>
      <c r="P810" s="30"/>
      <c r="Q810" s="30"/>
      <c r="R810" s="30"/>
      <c r="S810" s="30"/>
      <c r="T810" s="121"/>
      <c r="U810" s="3"/>
      <c r="V810" s="3"/>
      <c r="W810" s="3"/>
      <c r="X810" s="3"/>
      <c r="Y810" s="3"/>
      <c r="Z810" s="3"/>
    </row>
    <row r="811" spans="1:26" ht="15.75" customHeight="1">
      <c r="A811" s="3"/>
      <c r="B811" s="3"/>
      <c r="C811" s="3"/>
      <c r="D811" s="30"/>
      <c r="E811" s="30"/>
      <c r="F811" s="30"/>
      <c r="G811" s="30"/>
      <c r="H811" s="30"/>
      <c r="I811" s="30"/>
      <c r="J811" s="30"/>
      <c r="K811" s="30"/>
      <c r="L811" s="30"/>
      <c r="M811" s="30"/>
      <c r="N811" s="30"/>
      <c r="O811" s="30"/>
      <c r="P811" s="30"/>
      <c r="Q811" s="30"/>
      <c r="R811" s="30"/>
      <c r="S811" s="30"/>
      <c r="T811" s="121"/>
      <c r="U811" s="3"/>
      <c r="V811" s="3"/>
      <c r="W811" s="3"/>
      <c r="X811" s="3"/>
      <c r="Y811" s="3"/>
      <c r="Z811" s="3"/>
    </row>
    <row r="812" spans="1:26" ht="15.75" customHeight="1">
      <c r="A812" s="3"/>
      <c r="B812" s="3"/>
      <c r="C812" s="3"/>
      <c r="D812" s="30"/>
      <c r="E812" s="30"/>
      <c r="F812" s="30"/>
      <c r="G812" s="30"/>
      <c r="H812" s="30"/>
      <c r="I812" s="30"/>
      <c r="J812" s="30"/>
      <c r="K812" s="30"/>
      <c r="L812" s="30"/>
      <c r="M812" s="30"/>
      <c r="N812" s="30"/>
      <c r="O812" s="30"/>
      <c r="P812" s="30"/>
      <c r="Q812" s="30"/>
      <c r="R812" s="30"/>
      <c r="S812" s="30"/>
      <c r="T812" s="121"/>
      <c r="U812" s="3"/>
      <c r="V812" s="3"/>
      <c r="W812" s="3"/>
      <c r="X812" s="3"/>
      <c r="Y812" s="3"/>
      <c r="Z812" s="3"/>
    </row>
    <row r="813" spans="1:26" ht="15.75" customHeight="1">
      <c r="A813" s="3"/>
      <c r="B813" s="3"/>
      <c r="C813" s="3"/>
      <c r="D813" s="30"/>
      <c r="E813" s="30"/>
      <c r="F813" s="30"/>
      <c r="G813" s="30"/>
      <c r="H813" s="30"/>
      <c r="I813" s="30"/>
      <c r="J813" s="30"/>
      <c r="K813" s="30"/>
      <c r="L813" s="30"/>
      <c r="M813" s="30"/>
      <c r="N813" s="30"/>
      <c r="O813" s="30"/>
      <c r="P813" s="30"/>
      <c r="Q813" s="30"/>
      <c r="R813" s="30"/>
      <c r="S813" s="30"/>
      <c r="T813" s="121"/>
      <c r="U813" s="3"/>
      <c r="V813" s="3"/>
      <c r="W813" s="3"/>
      <c r="X813" s="3"/>
      <c r="Y813" s="3"/>
      <c r="Z813" s="3"/>
    </row>
    <row r="814" spans="1:26" ht="15.75" customHeight="1">
      <c r="A814" s="3"/>
      <c r="B814" s="3"/>
      <c r="C814" s="3"/>
      <c r="D814" s="30"/>
      <c r="E814" s="30"/>
      <c r="F814" s="30"/>
      <c r="G814" s="30"/>
      <c r="H814" s="30"/>
      <c r="I814" s="30"/>
      <c r="J814" s="30"/>
      <c r="K814" s="30"/>
      <c r="L814" s="30"/>
      <c r="M814" s="30"/>
      <c r="N814" s="30"/>
      <c r="O814" s="30"/>
      <c r="P814" s="30"/>
      <c r="Q814" s="30"/>
      <c r="R814" s="30"/>
      <c r="S814" s="30"/>
      <c r="T814" s="121"/>
      <c r="U814" s="3"/>
      <c r="V814" s="3"/>
      <c r="W814" s="3"/>
      <c r="X814" s="3"/>
      <c r="Y814" s="3"/>
      <c r="Z814" s="3"/>
    </row>
    <row r="815" spans="1:26" ht="15.75" customHeight="1">
      <c r="A815" s="3"/>
      <c r="B815" s="3"/>
      <c r="C815" s="3"/>
      <c r="D815" s="30"/>
      <c r="E815" s="30"/>
      <c r="F815" s="30"/>
      <c r="G815" s="30"/>
      <c r="H815" s="30"/>
      <c r="I815" s="30"/>
      <c r="J815" s="30"/>
      <c r="K815" s="30"/>
      <c r="L815" s="30"/>
      <c r="M815" s="30"/>
      <c r="N815" s="30"/>
      <c r="O815" s="30"/>
      <c r="P815" s="30"/>
      <c r="Q815" s="30"/>
      <c r="R815" s="30"/>
      <c r="S815" s="30"/>
      <c r="T815" s="121"/>
      <c r="U815" s="3"/>
      <c r="V815" s="3"/>
      <c r="W815" s="3"/>
      <c r="X815" s="3"/>
      <c r="Y815" s="3"/>
      <c r="Z815" s="3"/>
    </row>
    <row r="816" spans="1:26" ht="15.75" customHeight="1">
      <c r="A816" s="3"/>
      <c r="B816" s="3"/>
      <c r="C816" s="3"/>
      <c r="D816" s="30"/>
      <c r="E816" s="30"/>
      <c r="F816" s="30"/>
      <c r="G816" s="30"/>
      <c r="H816" s="30"/>
      <c r="I816" s="30"/>
      <c r="J816" s="30"/>
      <c r="K816" s="30"/>
      <c r="L816" s="30"/>
      <c r="M816" s="30"/>
      <c r="N816" s="30"/>
      <c r="O816" s="30"/>
      <c r="P816" s="30"/>
      <c r="Q816" s="30"/>
      <c r="R816" s="30"/>
      <c r="S816" s="30"/>
      <c r="T816" s="121"/>
      <c r="U816" s="3"/>
      <c r="V816" s="3"/>
      <c r="W816" s="3"/>
      <c r="X816" s="3"/>
      <c r="Y816" s="3"/>
      <c r="Z816" s="3"/>
    </row>
    <row r="817" spans="1:26" ht="15.75" customHeight="1">
      <c r="A817" s="3"/>
      <c r="B817" s="3"/>
      <c r="C817" s="3"/>
      <c r="D817" s="30"/>
      <c r="E817" s="30"/>
      <c r="F817" s="30"/>
      <c r="G817" s="30"/>
      <c r="H817" s="30"/>
      <c r="I817" s="30"/>
      <c r="J817" s="30"/>
      <c r="K817" s="30"/>
      <c r="L817" s="30"/>
      <c r="M817" s="30"/>
      <c r="N817" s="30"/>
      <c r="O817" s="30"/>
      <c r="P817" s="30"/>
      <c r="Q817" s="30"/>
      <c r="R817" s="30"/>
      <c r="S817" s="30"/>
      <c r="T817" s="121"/>
      <c r="U817" s="3"/>
      <c r="V817" s="3"/>
      <c r="W817" s="3"/>
      <c r="X817" s="3"/>
      <c r="Y817" s="3"/>
      <c r="Z817" s="3"/>
    </row>
    <row r="818" spans="1:26" ht="15.75" customHeight="1">
      <c r="A818" s="3"/>
      <c r="B818" s="3"/>
      <c r="C818" s="3"/>
      <c r="D818" s="30"/>
      <c r="E818" s="30"/>
      <c r="F818" s="30"/>
      <c r="G818" s="30"/>
      <c r="H818" s="30"/>
      <c r="I818" s="30"/>
      <c r="J818" s="30"/>
      <c r="K818" s="30"/>
      <c r="L818" s="30"/>
      <c r="M818" s="30"/>
      <c r="N818" s="30"/>
      <c r="O818" s="30"/>
      <c r="P818" s="30"/>
      <c r="Q818" s="30"/>
      <c r="R818" s="30"/>
      <c r="S818" s="30"/>
      <c r="T818" s="121"/>
      <c r="U818" s="3"/>
      <c r="V818" s="3"/>
      <c r="W818" s="3"/>
      <c r="X818" s="3"/>
      <c r="Y818" s="3"/>
      <c r="Z818" s="3"/>
    </row>
    <row r="819" spans="1:26" ht="15.75" customHeight="1">
      <c r="A819" s="3"/>
      <c r="B819" s="3"/>
      <c r="C819" s="3"/>
      <c r="D819" s="30"/>
      <c r="E819" s="30"/>
      <c r="F819" s="30"/>
      <c r="G819" s="30"/>
      <c r="H819" s="30"/>
      <c r="I819" s="30"/>
      <c r="J819" s="30"/>
      <c r="K819" s="30"/>
      <c r="L819" s="30"/>
      <c r="M819" s="30"/>
      <c r="N819" s="30"/>
      <c r="O819" s="30"/>
      <c r="P819" s="30"/>
      <c r="Q819" s="30"/>
      <c r="R819" s="30"/>
      <c r="S819" s="30"/>
      <c r="T819" s="121"/>
      <c r="U819" s="3"/>
      <c r="V819" s="3"/>
      <c r="W819" s="3"/>
      <c r="X819" s="3"/>
      <c r="Y819" s="3"/>
      <c r="Z819" s="3"/>
    </row>
    <row r="820" spans="1:26" ht="15.75" customHeight="1">
      <c r="A820" s="3"/>
      <c r="B820" s="3"/>
      <c r="C820" s="3"/>
      <c r="D820" s="30"/>
      <c r="E820" s="30"/>
      <c r="F820" s="30"/>
      <c r="G820" s="30"/>
      <c r="H820" s="30"/>
      <c r="I820" s="30"/>
      <c r="J820" s="30"/>
      <c r="K820" s="30"/>
      <c r="L820" s="30"/>
      <c r="M820" s="30"/>
      <c r="N820" s="30"/>
      <c r="O820" s="30"/>
      <c r="P820" s="30"/>
      <c r="Q820" s="30"/>
      <c r="R820" s="30"/>
      <c r="S820" s="30"/>
      <c r="T820" s="121"/>
      <c r="U820" s="3"/>
      <c r="V820" s="3"/>
      <c r="W820" s="3"/>
      <c r="X820" s="3"/>
      <c r="Y820" s="3"/>
      <c r="Z820" s="3"/>
    </row>
    <row r="821" spans="1:26" ht="15.75" customHeight="1">
      <c r="A821" s="3"/>
      <c r="B821" s="3"/>
      <c r="C821" s="3"/>
      <c r="D821" s="30"/>
      <c r="E821" s="30"/>
      <c r="F821" s="30"/>
      <c r="G821" s="30"/>
      <c r="H821" s="30"/>
      <c r="I821" s="30"/>
      <c r="J821" s="30"/>
      <c r="K821" s="30"/>
      <c r="L821" s="30"/>
      <c r="M821" s="30"/>
      <c r="N821" s="30"/>
      <c r="O821" s="30"/>
      <c r="P821" s="30"/>
      <c r="Q821" s="30"/>
      <c r="R821" s="30"/>
      <c r="S821" s="30"/>
      <c r="T821" s="121"/>
      <c r="U821" s="3"/>
      <c r="V821" s="3"/>
      <c r="W821" s="3"/>
      <c r="X821" s="3"/>
      <c r="Y821" s="3"/>
      <c r="Z821" s="3"/>
    </row>
    <row r="822" spans="1:26" ht="15.75" customHeight="1">
      <c r="A822" s="3"/>
      <c r="B822" s="3"/>
      <c r="C822" s="3"/>
      <c r="D822" s="30"/>
      <c r="E822" s="30"/>
      <c r="F822" s="30"/>
      <c r="G822" s="30"/>
      <c r="H822" s="30"/>
      <c r="I822" s="30"/>
      <c r="J822" s="30"/>
      <c r="K822" s="30"/>
      <c r="L822" s="30"/>
      <c r="M822" s="30"/>
      <c r="N822" s="30"/>
      <c r="O822" s="30"/>
      <c r="P822" s="30"/>
      <c r="Q822" s="30"/>
      <c r="R822" s="30"/>
      <c r="S822" s="30"/>
      <c r="T822" s="121"/>
      <c r="U822" s="3"/>
      <c r="V822" s="3"/>
      <c r="W822" s="3"/>
      <c r="X822" s="3"/>
      <c r="Y822" s="3"/>
      <c r="Z822" s="3"/>
    </row>
    <row r="823" spans="1:26" ht="15.75" customHeight="1">
      <c r="A823" s="3"/>
      <c r="B823" s="3"/>
      <c r="C823" s="3"/>
      <c r="D823" s="30"/>
      <c r="E823" s="30"/>
      <c r="F823" s="30"/>
      <c r="G823" s="30"/>
      <c r="H823" s="30"/>
      <c r="I823" s="30"/>
      <c r="J823" s="30"/>
      <c r="K823" s="30"/>
      <c r="L823" s="30"/>
      <c r="M823" s="30"/>
      <c r="N823" s="30"/>
      <c r="O823" s="30"/>
      <c r="P823" s="30"/>
      <c r="Q823" s="30"/>
      <c r="R823" s="30"/>
      <c r="S823" s="30"/>
      <c r="T823" s="121"/>
      <c r="U823" s="3"/>
      <c r="V823" s="3"/>
      <c r="W823" s="3"/>
      <c r="X823" s="3"/>
      <c r="Y823" s="3"/>
      <c r="Z823" s="3"/>
    </row>
    <row r="824" spans="1:26" ht="15.75" customHeight="1">
      <c r="A824" s="3"/>
      <c r="B824" s="3"/>
      <c r="C824" s="3"/>
      <c r="D824" s="30"/>
      <c r="E824" s="30"/>
      <c r="F824" s="30"/>
      <c r="G824" s="30"/>
      <c r="H824" s="30"/>
      <c r="I824" s="30"/>
      <c r="J824" s="30"/>
      <c r="K824" s="30"/>
      <c r="L824" s="30"/>
      <c r="M824" s="30"/>
      <c r="N824" s="30"/>
      <c r="O824" s="30"/>
      <c r="P824" s="30"/>
      <c r="Q824" s="30"/>
      <c r="R824" s="30"/>
      <c r="S824" s="30"/>
      <c r="T824" s="121"/>
      <c r="U824" s="3"/>
      <c r="V824" s="3"/>
      <c r="W824" s="3"/>
      <c r="X824" s="3"/>
      <c r="Y824" s="3"/>
      <c r="Z824" s="3"/>
    </row>
    <row r="825" spans="1:26" ht="15.75" customHeight="1">
      <c r="A825" s="3"/>
      <c r="B825" s="3"/>
      <c r="C825" s="3"/>
      <c r="D825" s="30"/>
      <c r="E825" s="30"/>
      <c r="F825" s="30"/>
      <c r="G825" s="30"/>
      <c r="H825" s="30"/>
      <c r="I825" s="30"/>
      <c r="J825" s="30"/>
      <c r="K825" s="30"/>
      <c r="L825" s="30"/>
      <c r="M825" s="30"/>
      <c r="N825" s="30"/>
      <c r="O825" s="30"/>
      <c r="P825" s="30"/>
      <c r="Q825" s="30"/>
      <c r="R825" s="30"/>
      <c r="S825" s="30"/>
      <c r="T825" s="121"/>
      <c r="U825" s="3"/>
      <c r="V825" s="3"/>
      <c r="W825" s="3"/>
      <c r="X825" s="3"/>
      <c r="Y825" s="3"/>
      <c r="Z825" s="3"/>
    </row>
    <row r="826" spans="1:26" ht="15.75" customHeight="1">
      <c r="A826" s="3"/>
      <c r="B826" s="3"/>
      <c r="C826" s="3"/>
      <c r="D826" s="30"/>
      <c r="E826" s="30"/>
      <c r="F826" s="30"/>
      <c r="G826" s="30"/>
      <c r="H826" s="30"/>
      <c r="I826" s="30"/>
      <c r="J826" s="30"/>
      <c r="K826" s="30"/>
      <c r="L826" s="30"/>
      <c r="M826" s="30"/>
      <c r="N826" s="30"/>
      <c r="O826" s="30"/>
      <c r="P826" s="30"/>
      <c r="Q826" s="30"/>
      <c r="R826" s="30"/>
      <c r="S826" s="30"/>
      <c r="T826" s="121"/>
      <c r="U826" s="3"/>
      <c r="V826" s="3"/>
      <c r="W826" s="3"/>
      <c r="X826" s="3"/>
      <c r="Y826" s="3"/>
      <c r="Z826" s="3"/>
    </row>
    <row r="827" spans="1:26" ht="15.75" customHeight="1">
      <c r="A827" s="3"/>
      <c r="B827" s="3"/>
      <c r="C827" s="3"/>
      <c r="D827" s="30"/>
      <c r="E827" s="30"/>
      <c r="F827" s="30"/>
      <c r="G827" s="30"/>
      <c r="H827" s="30"/>
      <c r="I827" s="30"/>
      <c r="J827" s="30"/>
      <c r="K827" s="30"/>
      <c r="L827" s="30"/>
      <c r="M827" s="30"/>
      <c r="N827" s="30"/>
      <c r="O827" s="30"/>
      <c r="P827" s="30"/>
      <c r="Q827" s="30"/>
      <c r="R827" s="30"/>
      <c r="S827" s="30"/>
      <c r="T827" s="121"/>
      <c r="U827" s="3"/>
      <c r="V827" s="3"/>
      <c r="W827" s="3"/>
      <c r="X827" s="3"/>
      <c r="Y827" s="3"/>
      <c r="Z827" s="3"/>
    </row>
    <row r="828" spans="1:26" ht="15.75" customHeight="1">
      <c r="A828" s="3"/>
      <c r="B828" s="3"/>
      <c r="C828" s="3"/>
      <c r="D828" s="30"/>
      <c r="E828" s="30"/>
      <c r="F828" s="30"/>
      <c r="G828" s="30"/>
      <c r="H828" s="30"/>
      <c r="I828" s="30"/>
      <c r="J828" s="30"/>
      <c r="K828" s="30"/>
      <c r="L828" s="30"/>
      <c r="M828" s="30"/>
      <c r="N828" s="30"/>
      <c r="O828" s="30"/>
      <c r="P828" s="30"/>
      <c r="Q828" s="30"/>
      <c r="R828" s="30"/>
      <c r="S828" s="30"/>
      <c r="T828" s="121"/>
      <c r="U828" s="3"/>
      <c r="V828" s="3"/>
      <c r="W828" s="3"/>
      <c r="X828" s="3"/>
      <c r="Y828" s="3"/>
      <c r="Z828" s="3"/>
    </row>
    <row r="829" spans="1:26" ht="15.75" customHeight="1">
      <c r="A829" s="3"/>
      <c r="B829" s="3"/>
      <c r="C829" s="3"/>
      <c r="D829" s="30"/>
      <c r="E829" s="30"/>
      <c r="F829" s="30"/>
      <c r="G829" s="30"/>
      <c r="H829" s="30"/>
      <c r="I829" s="30"/>
      <c r="J829" s="30"/>
      <c r="K829" s="30"/>
      <c r="L829" s="30"/>
      <c r="M829" s="30"/>
      <c r="N829" s="30"/>
      <c r="O829" s="30"/>
      <c r="P829" s="30"/>
      <c r="Q829" s="30"/>
      <c r="R829" s="30"/>
      <c r="S829" s="30"/>
      <c r="T829" s="121"/>
      <c r="U829" s="3"/>
      <c r="V829" s="3"/>
      <c r="W829" s="3"/>
      <c r="X829" s="3"/>
      <c r="Y829" s="3"/>
      <c r="Z829" s="3"/>
    </row>
    <row r="830" spans="1:26" ht="15.75" customHeight="1">
      <c r="A830" s="3"/>
      <c r="B830" s="3"/>
      <c r="C830" s="3"/>
      <c r="D830" s="30"/>
      <c r="E830" s="30"/>
      <c r="F830" s="30"/>
      <c r="G830" s="30"/>
      <c r="H830" s="30"/>
      <c r="I830" s="30"/>
      <c r="J830" s="30"/>
      <c r="K830" s="30"/>
      <c r="L830" s="30"/>
      <c r="M830" s="30"/>
      <c r="N830" s="30"/>
      <c r="O830" s="30"/>
      <c r="P830" s="30"/>
      <c r="Q830" s="30"/>
      <c r="R830" s="30"/>
      <c r="S830" s="30"/>
      <c r="T830" s="121"/>
      <c r="U830" s="3"/>
      <c r="V830" s="3"/>
      <c r="W830" s="3"/>
      <c r="X830" s="3"/>
      <c r="Y830" s="3"/>
      <c r="Z830" s="3"/>
    </row>
    <row r="831" spans="1:26" ht="15.75" customHeight="1">
      <c r="A831" s="3"/>
      <c r="B831" s="3"/>
      <c r="C831" s="3"/>
      <c r="D831" s="30"/>
      <c r="E831" s="30"/>
      <c r="F831" s="30"/>
      <c r="G831" s="30"/>
      <c r="H831" s="30"/>
      <c r="I831" s="30"/>
      <c r="J831" s="30"/>
      <c r="K831" s="30"/>
      <c r="L831" s="30"/>
      <c r="M831" s="30"/>
      <c r="N831" s="30"/>
      <c r="O831" s="30"/>
      <c r="P831" s="30"/>
      <c r="Q831" s="30"/>
      <c r="R831" s="30"/>
      <c r="S831" s="30"/>
      <c r="T831" s="121"/>
      <c r="U831" s="3"/>
      <c r="V831" s="3"/>
      <c r="W831" s="3"/>
      <c r="X831" s="3"/>
      <c r="Y831" s="3"/>
      <c r="Z831" s="3"/>
    </row>
    <row r="832" spans="1:26" ht="15.75" customHeight="1">
      <c r="A832" s="3"/>
      <c r="B832" s="3"/>
      <c r="C832" s="3"/>
      <c r="D832" s="30"/>
      <c r="E832" s="30"/>
      <c r="F832" s="30"/>
      <c r="G832" s="30"/>
      <c r="H832" s="30"/>
      <c r="I832" s="30"/>
      <c r="J832" s="30"/>
      <c r="K832" s="30"/>
      <c r="L832" s="30"/>
      <c r="M832" s="30"/>
      <c r="N832" s="30"/>
      <c r="O832" s="30"/>
      <c r="P832" s="30"/>
      <c r="Q832" s="30"/>
      <c r="R832" s="30"/>
      <c r="S832" s="30"/>
      <c r="T832" s="121"/>
      <c r="U832" s="3"/>
      <c r="V832" s="3"/>
      <c r="W832" s="3"/>
      <c r="X832" s="3"/>
      <c r="Y832" s="3"/>
      <c r="Z832" s="3"/>
    </row>
    <row r="833" spans="1:26" ht="15.75" customHeight="1">
      <c r="A833" s="3"/>
      <c r="B833" s="3"/>
      <c r="C833" s="3"/>
      <c r="D833" s="30"/>
      <c r="E833" s="30"/>
      <c r="F833" s="30"/>
      <c r="G833" s="30"/>
      <c r="H833" s="30"/>
      <c r="I833" s="30"/>
      <c r="J833" s="30"/>
      <c r="K833" s="30"/>
      <c r="L833" s="30"/>
      <c r="M833" s="30"/>
      <c r="N833" s="30"/>
      <c r="O833" s="30"/>
      <c r="P833" s="30"/>
      <c r="Q833" s="30"/>
      <c r="R833" s="30"/>
      <c r="S833" s="30"/>
      <c r="T833" s="121"/>
      <c r="U833" s="3"/>
      <c r="V833" s="3"/>
      <c r="W833" s="3"/>
      <c r="X833" s="3"/>
      <c r="Y833" s="3"/>
      <c r="Z833" s="3"/>
    </row>
    <row r="834" spans="1:26" ht="15.75" customHeight="1">
      <c r="A834" s="3"/>
      <c r="B834" s="3"/>
      <c r="C834" s="3"/>
      <c r="D834" s="30"/>
      <c r="E834" s="30"/>
      <c r="F834" s="30"/>
      <c r="G834" s="30"/>
      <c r="H834" s="30"/>
      <c r="I834" s="30"/>
      <c r="J834" s="30"/>
      <c r="K834" s="30"/>
      <c r="L834" s="30"/>
      <c r="M834" s="30"/>
      <c r="N834" s="30"/>
      <c r="O834" s="30"/>
      <c r="P834" s="30"/>
      <c r="Q834" s="30"/>
      <c r="R834" s="30"/>
      <c r="S834" s="30"/>
      <c r="T834" s="121"/>
      <c r="U834" s="3"/>
      <c r="V834" s="3"/>
      <c r="W834" s="3"/>
      <c r="X834" s="3"/>
      <c r="Y834" s="3"/>
      <c r="Z834" s="3"/>
    </row>
    <row r="835" spans="1:26" ht="15.75" customHeight="1">
      <c r="A835" s="3"/>
      <c r="B835" s="3"/>
      <c r="C835" s="3"/>
      <c r="D835" s="30"/>
      <c r="E835" s="30"/>
      <c r="F835" s="30"/>
      <c r="G835" s="30"/>
      <c r="H835" s="30"/>
      <c r="I835" s="30"/>
      <c r="J835" s="30"/>
      <c r="K835" s="30"/>
      <c r="L835" s="30"/>
      <c r="M835" s="30"/>
      <c r="N835" s="30"/>
      <c r="O835" s="30"/>
      <c r="P835" s="30"/>
      <c r="Q835" s="30"/>
      <c r="R835" s="30"/>
      <c r="S835" s="30"/>
      <c r="T835" s="121"/>
      <c r="U835" s="3"/>
      <c r="V835" s="3"/>
      <c r="W835" s="3"/>
      <c r="X835" s="3"/>
      <c r="Y835" s="3"/>
      <c r="Z835" s="3"/>
    </row>
    <row r="836" spans="1:26" ht="15.75" customHeight="1">
      <c r="A836" s="3"/>
      <c r="B836" s="3"/>
      <c r="C836" s="3"/>
      <c r="D836" s="30"/>
      <c r="E836" s="30"/>
      <c r="F836" s="30"/>
      <c r="G836" s="30"/>
      <c r="H836" s="30"/>
      <c r="I836" s="30"/>
      <c r="J836" s="30"/>
      <c r="K836" s="30"/>
      <c r="L836" s="30"/>
      <c r="M836" s="30"/>
      <c r="N836" s="30"/>
      <c r="O836" s="30"/>
      <c r="P836" s="30"/>
      <c r="Q836" s="30"/>
      <c r="R836" s="30"/>
      <c r="S836" s="30"/>
      <c r="T836" s="121"/>
      <c r="U836" s="3"/>
      <c r="V836" s="3"/>
      <c r="W836" s="3"/>
      <c r="X836" s="3"/>
      <c r="Y836" s="3"/>
      <c r="Z836" s="3"/>
    </row>
    <row r="837" spans="1:26" ht="15.75" customHeight="1">
      <c r="A837" s="3"/>
      <c r="B837" s="3"/>
      <c r="C837" s="3"/>
      <c r="D837" s="30"/>
      <c r="E837" s="30"/>
      <c r="F837" s="30"/>
      <c r="G837" s="30"/>
      <c r="H837" s="30"/>
      <c r="I837" s="30"/>
      <c r="J837" s="30"/>
      <c r="K837" s="30"/>
      <c r="L837" s="30"/>
      <c r="M837" s="30"/>
      <c r="N837" s="30"/>
      <c r="O837" s="30"/>
      <c r="P837" s="30"/>
      <c r="Q837" s="30"/>
      <c r="R837" s="30"/>
      <c r="S837" s="30"/>
      <c r="T837" s="121"/>
      <c r="U837" s="3"/>
      <c r="V837" s="3"/>
      <c r="W837" s="3"/>
      <c r="X837" s="3"/>
      <c r="Y837" s="3"/>
      <c r="Z837" s="3"/>
    </row>
    <row r="838" spans="1:26" ht="15.75" customHeight="1">
      <c r="A838" s="3"/>
      <c r="B838" s="3"/>
      <c r="C838" s="3"/>
      <c r="D838" s="30"/>
      <c r="E838" s="30"/>
      <c r="F838" s="30"/>
      <c r="G838" s="30"/>
      <c r="H838" s="30"/>
      <c r="I838" s="30"/>
      <c r="J838" s="30"/>
      <c r="K838" s="30"/>
      <c r="L838" s="30"/>
      <c r="M838" s="30"/>
      <c r="N838" s="30"/>
      <c r="O838" s="30"/>
      <c r="P838" s="30"/>
      <c r="Q838" s="30"/>
      <c r="R838" s="30"/>
      <c r="S838" s="30"/>
      <c r="T838" s="121"/>
      <c r="U838" s="3"/>
      <c r="V838" s="3"/>
      <c r="W838" s="3"/>
      <c r="X838" s="3"/>
      <c r="Y838" s="3"/>
      <c r="Z838" s="3"/>
    </row>
    <row r="839" spans="1:26" ht="15.75" customHeight="1">
      <c r="A839" s="3"/>
      <c r="B839" s="3"/>
      <c r="C839" s="3"/>
      <c r="D839" s="30"/>
      <c r="E839" s="30"/>
      <c r="F839" s="30"/>
      <c r="G839" s="30"/>
      <c r="H839" s="30"/>
      <c r="I839" s="30"/>
      <c r="J839" s="30"/>
      <c r="K839" s="30"/>
      <c r="L839" s="30"/>
      <c r="M839" s="30"/>
      <c r="N839" s="30"/>
      <c r="O839" s="30"/>
      <c r="P839" s="30"/>
      <c r="Q839" s="30"/>
      <c r="R839" s="30"/>
      <c r="S839" s="30"/>
      <c r="T839" s="121"/>
      <c r="U839" s="3"/>
      <c r="V839" s="3"/>
      <c r="W839" s="3"/>
      <c r="X839" s="3"/>
      <c r="Y839" s="3"/>
      <c r="Z839" s="3"/>
    </row>
    <row r="840" spans="1:26" ht="15.75" customHeight="1">
      <c r="A840" s="3"/>
      <c r="B840" s="3"/>
      <c r="C840" s="3"/>
      <c r="D840" s="30"/>
      <c r="E840" s="30"/>
      <c r="F840" s="30"/>
      <c r="G840" s="30"/>
      <c r="H840" s="30"/>
      <c r="I840" s="30"/>
      <c r="J840" s="30"/>
      <c r="K840" s="30"/>
      <c r="L840" s="30"/>
      <c r="M840" s="30"/>
      <c r="N840" s="30"/>
      <c r="O840" s="30"/>
      <c r="P840" s="30"/>
      <c r="Q840" s="30"/>
      <c r="R840" s="30"/>
      <c r="S840" s="30"/>
      <c r="T840" s="121"/>
      <c r="U840" s="3"/>
      <c r="V840" s="3"/>
      <c r="W840" s="3"/>
      <c r="X840" s="3"/>
      <c r="Y840" s="3"/>
      <c r="Z840" s="3"/>
    </row>
    <row r="841" spans="1:26" ht="15.75" customHeight="1">
      <c r="A841" s="3"/>
      <c r="B841" s="3"/>
      <c r="C841" s="3"/>
      <c r="D841" s="30"/>
      <c r="E841" s="30"/>
      <c r="F841" s="30"/>
      <c r="G841" s="30"/>
      <c r="H841" s="30"/>
      <c r="I841" s="30"/>
      <c r="J841" s="30"/>
      <c r="K841" s="30"/>
      <c r="L841" s="30"/>
      <c r="M841" s="30"/>
      <c r="N841" s="30"/>
      <c r="O841" s="30"/>
      <c r="P841" s="30"/>
      <c r="Q841" s="30"/>
      <c r="R841" s="30"/>
      <c r="S841" s="30"/>
      <c r="T841" s="121"/>
      <c r="U841" s="3"/>
      <c r="V841" s="3"/>
      <c r="W841" s="3"/>
      <c r="X841" s="3"/>
      <c r="Y841" s="3"/>
      <c r="Z841" s="3"/>
    </row>
    <row r="842" spans="1:26" ht="15.75" customHeight="1">
      <c r="A842" s="3"/>
      <c r="B842" s="3"/>
      <c r="C842" s="3"/>
      <c r="D842" s="30"/>
      <c r="E842" s="30"/>
      <c r="F842" s="30"/>
      <c r="G842" s="30"/>
      <c r="H842" s="30"/>
      <c r="I842" s="30"/>
      <c r="J842" s="30"/>
      <c r="K842" s="30"/>
      <c r="L842" s="30"/>
      <c r="M842" s="30"/>
      <c r="N842" s="30"/>
      <c r="O842" s="30"/>
      <c r="P842" s="30"/>
      <c r="Q842" s="30"/>
      <c r="R842" s="30"/>
      <c r="S842" s="30"/>
      <c r="T842" s="121"/>
      <c r="U842" s="3"/>
      <c r="V842" s="3"/>
      <c r="W842" s="3"/>
      <c r="X842" s="3"/>
      <c r="Y842" s="3"/>
      <c r="Z842" s="3"/>
    </row>
    <row r="843" spans="1:26" ht="15.75" customHeight="1">
      <c r="A843" s="3"/>
      <c r="B843" s="3"/>
      <c r="C843" s="3"/>
      <c r="D843" s="30"/>
      <c r="E843" s="30"/>
      <c r="F843" s="30"/>
      <c r="G843" s="30"/>
      <c r="H843" s="30"/>
      <c r="I843" s="30"/>
      <c r="J843" s="30"/>
      <c r="K843" s="30"/>
      <c r="L843" s="30"/>
      <c r="M843" s="30"/>
      <c r="N843" s="30"/>
      <c r="O843" s="30"/>
      <c r="P843" s="30"/>
      <c r="Q843" s="30"/>
      <c r="R843" s="30"/>
      <c r="S843" s="30"/>
      <c r="T843" s="121"/>
      <c r="U843" s="3"/>
      <c r="V843" s="3"/>
      <c r="W843" s="3"/>
      <c r="X843" s="3"/>
      <c r="Y843" s="3"/>
      <c r="Z843" s="3"/>
    </row>
    <row r="844" spans="1:26" ht="15.75" customHeight="1">
      <c r="A844" s="3"/>
      <c r="B844" s="3"/>
      <c r="C844" s="3"/>
      <c r="D844" s="30"/>
      <c r="E844" s="30"/>
      <c r="F844" s="30"/>
      <c r="G844" s="30"/>
      <c r="H844" s="30"/>
      <c r="I844" s="30"/>
      <c r="J844" s="30"/>
      <c r="K844" s="30"/>
      <c r="L844" s="30"/>
      <c r="M844" s="30"/>
      <c r="N844" s="30"/>
      <c r="O844" s="30"/>
      <c r="P844" s="30"/>
      <c r="Q844" s="30"/>
      <c r="R844" s="30"/>
      <c r="S844" s="30"/>
      <c r="T844" s="121"/>
      <c r="U844" s="3"/>
      <c r="V844" s="3"/>
      <c r="W844" s="3"/>
      <c r="X844" s="3"/>
      <c r="Y844" s="3"/>
      <c r="Z844" s="3"/>
    </row>
    <row r="845" spans="1:26" ht="15.75" customHeight="1">
      <c r="A845" s="3"/>
      <c r="B845" s="3"/>
      <c r="C845" s="3"/>
      <c r="D845" s="30"/>
      <c r="E845" s="30"/>
      <c r="F845" s="30"/>
      <c r="G845" s="30"/>
      <c r="H845" s="30"/>
      <c r="I845" s="30"/>
      <c r="J845" s="30"/>
      <c r="K845" s="30"/>
      <c r="L845" s="30"/>
      <c r="M845" s="30"/>
      <c r="N845" s="30"/>
      <c r="O845" s="30"/>
      <c r="P845" s="30"/>
      <c r="Q845" s="30"/>
      <c r="R845" s="30"/>
      <c r="S845" s="30"/>
      <c r="T845" s="121"/>
      <c r="U845" s="3"/>
      <c r="V845" s="3"/>
      <c r="W845" s="3"/>
      <c r="X845" s="3"/>
      <c r="Y845" s="3"/>
      <c r="Z845" s="3"/>
    </row>
    <row r="846" spans="1:26" ht="15.75" customHeight="1">
      <c r="A846" s="3"/>
      <c r="B846" s="3"/>
      <c r="C846" s="3"/>
      <c r="D846" s="30"/>
      <c r="E846" s="30"/>
      <c r="F846" s="30"/>
      <c r="G846" s="30"/>
      <c r="H846" s="30"/>
      <c r="I846" s="30"/>
      <c r="J846" s="30"/>
      <c r="K846" s="30"/>
      <c r="L846" s="30"/>
      <c r="M846" s="30"/>
      <c r="N846" s="30"/>
      <c r="O846" s="30"/>
      <c r="P846" s="30"/>
      <c r="Q846" s="30"/>
      <c r="R846" s="30"/>
      <c r="S846" s="30"/>
      <c r="T846" s="121"/>
      <c r="U846" s="3"/>
      <c r="V846" s="3"/>
      <c r="W846" s="3"/>
      <c r="X846" s="3"/>
      <c r="Y846" s="3"/>
      <c r="Z846" s="3"/>
    </row>
    <row r="847" spans="1:26" ht="15.75" customHeight="1">
      <c r="A847" s="3"/>
      <c r="B847" s="3"/>
      <c r="C847" s="3"/>
      <c r="D847" s="30"/>
      <c r="E847" s="30"/>
      <c r="F847" s="30"/>
      <c r="G847" s="30"/>
      <c r="H847" s="30"/>
      <c r="I847" s="30"/>
      <c r="J847" s="30"/>
      <c r="K847" s="30"/>
      <c r="L847" s="30"/>
      <c r="M847" s="30"/>
      <c r="N847" s="30"/>
      <c r="O847" s="30"/>
      <c r="P847" s="30"/>
      <c r="Q847" s="30"/>
      <c r="R847" s="30"/>
      <c r="S847" s="30"/>
      <c r="T847" s="121"/>
      <c r="U847" s="3"/>
      <c r="V847" s="3"/>
      <c r="W847" s="3"/>
      <c r="X847" s="3"/>
      <c r="Y847" s="3"/>
      <c r="Z847" s="3"/>
    </row>
    <row r="848" spans="1:26" ht="15.75" customHeight="1">
      <c r="A848" s="3"/>
      <c r="B848" s="3"/>
      <c r="C848" s="3"/>
      <c r="D848" s="30"/>
      <c r="E848" s="30"/>
      <c r="F848" s="30"/>
      <c r="G848" s="30"/>
      <c r="H848" s="30"/>
      <c r="I848" s="30"/>
      <c r="J848" s="30"/>
      <c r="K848" s="30"/>
      <c r="L848" s="30"/>
      <c r="M848" s="30"/>
      <c r="N848" s="30"/>
      <c r="O848" s="30"/>
      <c r="P848" s="30"/>
      <c r="Q848" s="30"/>
      <c r="R848" s="30"/>
      <c r="S848" s="30"/>
      <c r="T848" s="121"/>
      <c r="U848" s="3"/>
      <c r="V848" s="3"/>
      <c r="W848" s="3"/>
      <c r="X848" s="3"/>
      <c r="Y848" s="3"/>
      <c r="Z848" s="3"/>
    </row>
    <row r="849" spans="1:26" ht="15.75" customHeight="1">
      <c r="A849" s="3"/>
      <c r="B849" s="3"/>
      <c r="C849" s="3"/>
      <c r="D849" s="30"/>
      <c r="E849" s="30"/>
      <c r="F849" s="30"/>
      <c r="G849" s="30"/>
      <c r="H849" s="30"/>
      <c r="I849" s="30"/>
      <c r="J849" s="30"/>
      <c r="K849" s="30"/>
      <c r="L849" s="30"/>
      <c r="M849" s="30"/>
      <c r="N849" s="30"/>
      <c r="O849" s="30"/>
      <c r="P849" s="30"/>
      <c r="Q849" s="30"/>
      <c r="R849" s="30"/>
      <c r="S849" s="30"/>
      <c r="T849" s="121"/>
      <c r="U849" s="3"/>
      <c r="V849" s="3"/>
      <c r="W849" s="3"/>
      <c r="X849" s="3"/>
      <c r="Y849" s="3"/>
      <c r="Z849" s="3"/>
    </row>
    <row r="850" spans="1:26" ht="15.75" customHeight="1">
      <c r="A850" s="3"/>
      <c r="B850" s="3"/>
      <c r="C850" s="3"/>
      <c r="D850" s="30"/>
      <c r="E850" s="30"/>
      <c r="F850" s="30"/>
      <c r="G850" s="30"/>
      <c r="H850" s="30"/>
      <c r="I850" s="30"/>
      <c r="J850" s="30"/>
      <c r="K850" s="30"/>
      <c r="L850" s="30"/>
      <c r="M850" s="30"/>
      <c r="N850" s="30"/>
      <c r="O850" s="30"/>
      <c r="P850" s="30"/>
      <c r="Q850" s="30"/>
      <c r="R850" s="30"/>
      <c r="S850" s="30"/>
      <c r="T850" s="121"/>
      <c r="U850" s="3"/>
      <c r="V850" s="3"/>
      <c r="W850" s="3"/>
      <c r="X850" s="3"/>
      <c r="Y850" s="3"/>
      <c r="Z850" s="3"/>
    </row>
    <row r="851" spans="1:26" ht="15.75" customHeight="1">
      <c r="A851" s="3"/>
      <c r="B851" s="3"/>
      <c r="C851" s="3"/>
      <c r="D851" s="30"/>
      <c r="E851" s="30"/>
      <c r="F851" s="30"/>
      <c r="G851" s="30"/>
      <c r="H851" s="30"/>
      <c r="I851" s="30"/>
      <c r="J851" s="30"/>
      <c r="K851" s="30"/>
      <c r="L851" s="30"/>
      <c r="M851" s="30"/>
      <c r="N851" s="30"/>
      <c r="O851" s="30"/>
      <c r="P851" s="30"/>
      <c r="Q851" s="30"/>
      <c r="R851" s="30"/>
      <c r="S851" s="30"/>
      <c r="T851" s="121"/>
      <c r="U851" s="3"/>
      <c r="V851" s="3"/>
      <c r="W851" s="3"/>
      <c r="X851" s="3"/>
      <c r="Y851" s="3"/>
      <c r="Z851" s="3"/>
    </row>
    <row r="852" spans="1:26" ht="15.75" customHeight="1">
      <c r="A852" s="3"/>
      <c r="B852" s="3"/>
      <c r="C852" s="3"/>
      <c r="D852" s="30"/>
      <c r="E852" s="30"/>
      <c r="F852" s="30"/>
      <c r="G852" s="30"/>
      <c r="H852" s="30"/>
      <c r="I852" s="30"/>
      <c r="J852" s="30"/>
      <c r="K852" s="30"/>
      <c r="L852" s="30"/>
      <c r="M852" s="30"/>
      <c r="N852" s="30"/>
      <c r="O852" s="30"/>
      <c r="P852" s="30"/>
      <c r="Q852" s="30"/>
      <c r="R852" s="30"/>
      <c r="S852" s="30"/>
      <c r="T852" s="121"/>
      <c r="U852" s="3"/>
      <c r="V852" s="3"/>
      <c r="W852" s="3"/>
      <c r="X852" s="3"/>
      <c r="Y852" s="3"/>
      <c r="Z852" s="3"/>
    </row>
    <row r="853" spans="1:26" ht="15.75" customHeight="1">
      <c r="A853" s="3"/>
      <c r="B853" s="3"/>
      <c r="C853" s="3"/>
      <c r="D853" s="30"/>
      <c r="E853" s="30"/>
      <c r="F853" s="30"/>
      <c r="G853" s="30"/>
      <c r="H853" s="30"/>
      <c r="I853" s="30"/>
      <c r="J853" s="30"/>
      <c r="K853" s="30"/>
      <c r="L853" s="30"/>
      <c r="M853" s="30"/>
      <c r="N853" s="30"/>
      <c r="O853" s="30"/>
      <c r="P853" s="30"/>
      <c r="Q853" s="30"/>
      <c r="R853" s="30"/>
      <c r="S853" s="30"/>
      <c r="T853" s="121"/>
      <c r="U853" s="3"/>
      <c r="V853" s="3"/>
      <c r="W853" s="3"/>
      <c r="X853" s="3"/>
      <c r="Y853" s="3"/>
      <c r="Z853" s="3"/>
    </row>
    <row r="854" spans="1:26" ht="15.75" customHeight="1">
      <c r="A854" s="3"/>
      <c r="B854" s="3"/>
      <c r="C854" s="3"/>
      <c r="D854" s="30"/>
      <c r="E854" s="30"/>
      <c r="F854" s="30"/>
      <c r="G854" s="30"/>
      <c r="H854" s="30"/>
      <c r="I854" s="30"/>
      <c r="J854" s="30"/>
      <c r="K854" s="30"/>
      <c r="L854" s="30"/>
      <c r="M854" s="30"/>
      <c r="N854" s="30"/>
      <c r="O854" s="30"/>
      <c r="P854" s="30"/>
      <c r="Q854" s="30"/>
      <c r="R854" s="30"/>
      <c r="S854" s="30"/>
      <c r="T854" s="121"/>
      <c r="U854" s="3"/>
      <c r="V854" s="3"/>
      <c r="W854" s="3"/>
      <c r="X854" s="3"/>
      <c r="Y854" s="3"/>
      <c r="Z854" s="3"/>
    </row>
    <row r="855" spans="1:26" ht="15.75" customHeight="1">
      <c r="A855" s="3"/>
      <c r="B855" s="3"/>
      <c r="C855" s="3"/>
      <c r="D855" s="30"/>
      <c r="E855" s="30"/>
      <c r="F855" s="30"/>
      <c r="G855" s="30"/>
      <c r="H855" s="30"/>
      <c r="I855" s="30"/>
      <c r="J855" s="30"/>
      <c r="K855" s="30"/>
      <c r="L855" s="30"/>
      <c r="M855" s="30"/>
      <c r="N855" s="30"/>
      <c r="O855" s="30"/>
      <c r="P855" s="30"/>
      <c r="Q855" s="30"/>
      <c r="R855" s="30"/>
      <c r="S855" s="30"/>
      <c r="T855" s="121"/>
      <c r="U855" s="3"/>
      <c r="V855" s="3"/>
      <c r="W855" s="3"/>
      <c r="X855" s="3"/>
      <c r="Y855" s="3"/>
      <c r="Z855" s="3"/>
    </row>
    <row r="856" spans="1:26" ht="15.75" customHeight="1">
      <c r="A856" s="3"/>
      <c r="B856" s="3"/>
      <c r="C856" s="3"/>
      <c r="D856" s="30"/>
      <c r="E856" s="30"/>
      <c r="F856" s="30"/>
      <c r="G856" s="30"/>
      <c r="H856" s="30"/>
      <c r="I856" s="30"/>
      <c r="J856" s="30"/>
      <c r="K856" s="30"/>
      <c r="L856" s="30"/>
      <c r="M856" s="30"/>
      <c r="N856" s="30"/>
      <c r="O856" s="30"/>
      <c r="P856" s="30"/>
      <c r="Q856" s="30"/>
      <c r="R856" s="30"/>
      <c r="S856" s="30"/>
      <c r="T856" s="121"/>
      <c r="U856" s="3"/>
      <c r="V856" s="3"/>
      <c r="W856" s="3"/>
      <c r="X856" s="3"/>
      <c r="Y856" s="3"/>
      <c r="Z856" s="3"/>
    </row>
    <row r="857" spans="1:26" ht="15.75" customHeight="1">
      <c r="A857" s="3"/>
      <c r="B857" s="3"/>
      <c r="C857" s="3"/>
      <c r="D857" s="30"/>
      <c r="E857" s="30"/>
      <c r="F857" s="30"/>
      <c r="G857" s="30"/>
      <c r="H857" s="30"/>
      <c r="I857" s="30"/>
      <c r="J857" s="30"/>
      <c r="K857" s="30"/>
      <c r="L857" s="30"/>
      <c r="M857" s="30"/>
      <c r="N857" s="30"/>
      <c r="O857" s="30"/>
      <c r="P857" s="30"/>
      <c r="Q857" s="30"/>
      <c r="R857" s="30"/>
      <c r="S857" s="30"/>
      <c r="T857" s="121"/>
      <c r="U857" s="3"/>
      <c r="V857" s="3"/>
      <c r="W857" s="3"/>
      <c r="X857" s="3"/>
      <c r="Y857" s="3"/>
      <c r="Z857" s="3"/>
    </row>
    <row r="858" spans="1:26" ht="15.75" customHeight="1">
      <c r="A858" s="3"/>
      <c r="B858" s="3"/>
      <c r="C858" s="3"/>
      <c r="D858" s="30"/>
      <c r="E858" s="30"/>
      <c r="F858" s="30"/>
      <c r="G858" s="30"/>
      <c r="H858" s="30"/>
      <c r="I858" s="30"/>
      <c r="J858" s="30"/>
      <c r="K858" s="30"/>
      <c r="L858" s="30"/>
      <c r="M858" s="30"/>
      <c r="N858" s="30"/>
      <c r="O858" s="30"/>
      <c r="P858" s="30"/>
      <c r="Q858" s="30"/>
      <c r="R858" s="30"/>
      <c r="S858" s="30"/>
      <c r="T858" s="121"/>
      <c r="U858" s="3"/>
      <c r="V858" s="3"/>
      <c r="W858" s="3"/>
      <c r="X858" s="3"/>
      <c r="Y858" s="3"/>
      <c r="Z858" s="3"/>
    </row>
    <row r="859" spans="1:26" ht="15.75" customHeight="1">
      <c r="A859" s="3"/>
      <c r="B859" s="3"/>
      <c r="C859" s="3"/>
      <c r="D859" s="30"/>
      <c r="E859" s="30"/>
      <c r="F859" s="30"/>
      <c r="G859" s="30"/>
      <c r="H859" s="30"/>
      <c r="I859" s="30"/>
      <c r="J859" s="30"/>
      <c r="K859" s="30"/>
      <c r="L859" s="30"/>
      <c r="M859" s="30"/>
      <c r="N859" s="30"/>
      <c r="O859" s="30"/>
      <c r="P859" s="30"/>
      <c r="Q859" s="30"/>
      <c r="R859" s="30"/>
      <c r="S859" s="30"/>
      <c r="T859" s="121"/>
      <c r="U859" s="3"/>
      <c r="V859" s="3"/>
      <c r="W859" s="3"/>
      <c r="X859" s="3"/>
      <c r="Y859" s="3"/>
      <c r="Z859" s="3"/>
    </row>
    <row r="860" spans="1:26" ht="15.75" customHeight="1">
      <c r="A860" s="3"/>
      <c r="B860" s="3"/>
      <c r="C860" s="3"/>
      <c r="D860" s="30"/>
      <c r="E860" s="30"/>
      <c r="F860" s="30"/>
      <c r="G860" s="30"/>
      <c r="H860" s="30"/>
      <c r="I860" s="30"/>
      <c r="J860" s="30"/>
      <c r="K860" s="30"/>
      <c r="L860" s="30"/>
      <c r="M860" s="30"/>
      <c r="N860" s="30"/>
      <c r="O860" s="30"/>
      <c r="P860" s="30"/>
      <c r="Q860" s="30"/>
      <c r="R860" s="30"/>
      <c r="S860" s="30"/>
      <c r="T860" s="121"/>
      <c r="U860" s="3"/>
      <c r="V860" s="3"/>
      <c r="W860" s="3"/>
      <c r="X860" s="3"/>
      <c r="Y860" s="3"/>
      <c r="Z860" s="3"/>
    </row>
    <row r="861" spans="1:26" ht="15.75" customHeight="1">
      <c r="A861" s="3"/>
      <c r="B861" s="3"/>
      <c r="C861" s="3"/>
      <c r="D861" s="30"/>
      <c r="E861" s="30"/>
      <c r="F861" s="30"/>
      <c r="G861" s="30"/>
      <c r="H861" s="30"/>
      <c r="I861" s="30"/>
      <c r="J861" s="30"/>
      <c r="K861" s="30"/>
      <c r="L861" s="30"/>
      <c r="M861" s="30"/>
      <c r="N861" s="30"/>
      <c r="O861" s="30"/>
      <c r="P861" s="30"/>
      <c r="Q861" s="30"/>
      <c r="R861" s="30"/>
      <c r="S861" s="30"/>
      <c r="T861" s="121"/>
      <c r="U861" s="3"/>
      <c r="V861" s="3"/>
      <c r="W861" s="3"/>
      <c r="X861" s="3"/>
      <c r="Y861" s="3"/>
      <c r="Z861" s="3"/>
    </row>
    <row r="862" spans="1:26" ht="15.75" customHeight="1">
      <c r="A862" s="3"/>
      <c r="B862" s="3"/>
      <c r="C862" s="3"/>
      <c r="D862" s="30"/>
      <c r="E862" s="30"/>
      <c r="F862" s="30"/>
      <c r="G862" s="30"/>
      <c r="H862" s="30"/>
      <c r="I862" s="30"/>
      <c r="J862" s="30"/>
      <c r="K862" s="30"/>
      <c r="L862" s="30"/>
      <c r="M862" s="30"/>
      <c r="N862" s="30"/>
      <c r="O862" s="30"/>
      <c r="P862" s="30"/>
      <c r="Q862" s="30"/>
      <c r="R862" s="30"/>
      <c r="S862" s="30"/>
      <c r="T862" s="121"/>
      <c r="U862" s="3"/>
      <c r="V862" s="3"/>
      <c r="W862" s="3"/>
      <c r="X862" s="3"/>
      <c r="Y862" s="3"/>
      <c r="Z862" s="3"/>
    </row>
    <row r="863" spans="1:26" ht="15.75" customHeight="1">
      <c r="A863" s="3"/>
      <c r="B863" s="3"/>
      <c r="C863" s="3"/>
      <c r="D863" s="30"/>
      <c r="E863" s="30"/>
      <c r="F863" s="30"/>
      <c r="G863" s="30"/>
      <c r="H863" s="30"/>
      <c r="I863" s="30"/>
      <c r="J863" s="30"/>
      <c r="K863" s="30"/>
      <c r="L863" s="30"/>
      <c r="M863" s="30"/>
      <c r="N863" s="30"/>
      <c r="O863" s="30"/>
      <c r="P863" s="30"/>
      <c r="Q863" s="30"/>
      <c r="R863" s="30"/>
      <c r="S863" s="30"/>
      <c r="T863" s="121"/>
      <c r="U863" s="3"/>
      <c r="V863" s="3"/>
      <c r="W863" s="3"/>
      <c r="X863" s="3"/>
      <c r="Y863" s="3"/>
      <c r="Z863" s="3"/>
    </row>
    <row r="864" spans="1:26" ht="15.75" customHeight="1">
      <c r="A864" s="3"/>
      <c r="B864" s="3"/>
      <c r="C864" s="3"/>
      <c r="D864" s="30"/>
      <c r="E864" s="30"/>
      <c r="F864" s="30"/>
      <c r="G864" s="30"/>
      <c r="H864" s="30"/>
      <c r="I864" s="30"/>
      <c r="J864" s="30"/>
      <c r="K864" s="30"/>
      <c r="L864" s="30"/>
      <c r="M864" s="30"/>
      <c r="N864" s="30"/>
      <c r="O864" s="30"/>
      <c r="P864" s="30"/>
      <c r="Q864" s="30"/>
      <c r="R864" s="30"/>
      <c r="S864" s="30"/>
      <c r="T864" s="121"/>
      <c r="U864" s="3"/>
      <c r="V864" s="3"/>
      <c r="W864" s="3"/>
      <c r="X864" s="3"/>
      <c r="Y864" s="3"/>
      <c r="Z864" s="3"/>
    </row>
    <row r="865" spans="1:26" ht="15.75" customHeight="1">
      <c r="A865" s="3"/>
      <c r="B865" s="3"/>
      <c r="C865" s="3"/>
      <c r="D865" s="30"/>
      <c r="E865" s="30"/>
      <c r="F865" s="30"/>
      <c r="G865" s="30"/>
      <c r="H865" s="30"/>
      <c r="I865" s="30"/>
      <c r="J865" s="30"/>
      <c r="K865" s="30"/>
      <c r="L865" s="30"/>
      <c r="M865" s="30"/>
      <c r="N865" s="30"/>
      <c r="O865" s="30"/>
      <c r="P865" s="30"/>
      <c r="Q865" s="30"/>
      <c r="R865" s="30"/>
      <c r="S865" s="30"/>
      <c r="T865" s="121"/>
      <c r="U865" s="3"/>
      <c r="V865" s="3"/>
      <c r="W865" s="3"/>
      <c r="X865" s="3"/>
      <c r="Y865" s="3"/>
      <c r="Z865" s="3"/>
    </row>
    <row r="866" spans="1:26" ht="15.75" customHeight="1">
      <c r="A866" s="3"/>
      <c r="B866" s="3"/>
      <c r="C866" s="3"/>
      <c r="D866" s="30"/>
      <c r="E866" s="30"/>
      <c r="F866" s="30"/>
      <c r="G866" s="30"/>
      <c r="H866" s="30"/>
      <c r="I866" s="30"/>
      <c r="J866" s="30"/>
      <c r="K866" s="30"/>
      <c r="L866" s="30"/>
      <c r="M866" s="30"/>
      <c r="N866" s="30"/>
      <c r="O866" s="30"/>
      <c r="P866" s="30"/>
      <c r="Q866" s="30"/>
      <c r="R866" s="30"/>
      <c r="S866" s="30"/>
      <c r="T866" s="121"/>
      <c r="U866" s="3"/>
      <c r="V866" s="3"/>
      <c r="W866" s="3"/>
      <c r="X866" s="3"/>
      <c r="Y866" s="3"/>
      <c r="Z866" s="3"/>
    </row>
    <row r="867" spans="1:26" ht="15.75" customHeight="1">
      <c r="A867" s="3"/>
      <c r="B867" s="3"/>
      <c r="C867" s="3"/>
      <c r="D867" s="30"/>
      <c r="E867" s="30"/>
      <c r="F867" s="30"/>
      <c r="G867" s="30"/>
      <c r="H867" s="30"/>
      <c r="I867" s="30"/>
      <c r="J867" s="30"/>
      <c r="K867" s="30"/>
      <c r="L867" s="30"/>
      <c r="M867" s="30"/>
      <c r="N867" s="30"/>
      <c r="O867" s="30"/>
      <c r="P867" s="30"/>
      <c r="Q867" s="30"/>
      <c r="R867" s="30"/>
      <c r="S867" s="30"/>
      <c r="T867" s="121"/>
      <c r="U867" s="3"/>
      <c r="V867" s="3"/>
      <c r="W867" s="3"/>
      <c r="X867" s="3"/>
      <c r="Y867" s="3"/>
      <c r="Z867" s="3"/>
    </row>
    <row r="868" spans="1:26" ht="15.75" customHeight="1">
      <c r="A868" s="3"/>
      <c r="B868" s="3"/>
      <c r="C868" s="3"/>
      <c r="D868" s="30"/>
      <c r="E868" s="30"/>
      <c r="F868" s="30"/>
      <c r="G868" s="30"/>
      <c r="H868" s="30"/>
      <c r="I868" s="30"/>
      <c r="J868" s="30"/>
      <c r="K868" s="30"/>
      <c r="L868" s="30"/>
      <c r="M868" s="30"/>
      <c r="N868" s="30"/>
      <c r="O868" s="30"/>
      <c r="P868" s="30"/>
      <c r="Q868" s="30"/>
      <c r="R868" s="30"/>
      <c r="S868" s="30"/>
      <c r="T868" s="121"/>
      <c r="U868" s="3"/>
      <c r="V868" s="3"/>
      <c r="W868" s="3"/>
      <c r="X868" s="3"/>
      <c r="Y868" s="3"/>
      <c r="Z868" s="3"/>
    </row>
    <row r="869" spans="1:26" ht="15.75" customHeight="1">
      <c r="A869" s="3"/>
      <c r="B869" s="3"/>
      <c r="C869" s="3"/>
      <c r="D869" s="30"/>
      <c r="E869" s="30"/>
      <c r="F869" s="30"/>
      <c r="G869" s="30"/>
      <c r="H869" s="30"/>
      <c r="I869" s="30"/>
      <c r="J869" s="30"/>
      <c r="K869" s="30"/>
      <c r="L869" s="30"/>
      <c r="M869" s="30"/>
      <c r="N869" s="30"/>
      <c r="O869" s="30"/>
      <c r="P869" s="30"/>
      <c r="Q869" s="30"/>
      <c r="R869" s="30"/>
      <c r="S869" s="30"/>
      <c r="T869" s="121"/>
      <c r="U869" s="3"/>
      <c r="V869" s="3"/>
      <c r="W869" s="3"/>
      <c r="X869" s="3"/>
      <c r="Y869" s="3"/>
      <c r="Z869" s="3"/>
    </row>
    <row r="870" spans="1:26" ht="15.75" customHeight="1">
      <c r="A870" s="3"/>
      <c r="B870" s="3"/>
      <c r="C870" s="3"/>
      <c r="D870" s="30"/>
      <c r="E870" s="30"/>
      <c r="F870" s="30"/>
      <c r="G870" s="30"/>
      <c r="H870" s="30"/>
      <c r="I870" s="30"/>
      <c r="J870" s="30"/>
      <c r="K870" s="30"/>
      <c r="L870" s="30"/>
      <c r="M870" s="30"/>
      <c r="N870" s="30"/>
      <c r="O870" s="30"/>
      <c r="P870" s="30"/>
      <c r="Q870" s="30"/>
      <c r="R870" s="30"/>
      <c r="S870" s="30"/>
      <c r="T870" s="121"/>
      <c r="U870" s="3"/>
      <c r="V870" s="3"/>
      <c r="W870" s="3"/>
      <c r="X870" s="3"/>
      <c r="Y870" s="3"/>
      <c r="Z870" s="3"/>
    </row>
    <row r="871" spans="1:26" ht="15.75" customHeight="1">
      <c r="A871" s="3"/>
      <c r="B871" s="3"/>
      <c r="C871" s="3"/>
      <c r="D871" s="30"/>
      <c r="E871" s="30"/>
      <c r="F871" s="30"/>
      <c r="G871" s="30"/>
      <c r="H871" s="30"/>
      <c r="I871" s="30"/>
      <c r="J871" s="30"/>
      <c r="K871" s="30"/>
      <c r="L871" s="30"/>
      <c r="M871" s="30"/>
      <c r="N871" s="30"/>
      <c r="O871" s="30"/>
      <c r="P871" s="30"/>
      <c r="Q871" s="30"/>
      <c r="R871" s="30"/>
      <c r="S871" s="30"/>
      <c r="T871" s="121"/>
      <c r="U871" s="3"/>
      <c r="V871" s="3"/>
      <c r="W871" s="3"/>
      <c r="X871" s="3"/>
      <c r="Y871" s="3"/>
      <c r="Z871" s="3"/>
    </row>
    <row r="872" spans="1:26" ht="15.75" customHeight="1">
      <c r="A872" s="3"/>
      <c r="B872" s="3"/>
      <c r="C872" s="3"/>
      <c r="D872" s="30"/>
      <c r="E872" s="30"/>
      <c r="F872" s="30"/>
      <c r="G872" s="30"/>
      <c r="H872" s="30"/>
      <c r="I872" s="30"/>
      <c r="J872" s="30"/>
      <c r="K872" s="30"/>
      <c r="L872" s="30"/>
      <c r="M872" s="30"/>
      <c r="N872" s="30"/>
      <c r="O872" s="30"/>
      <c r="P872" s="30"/>
      <c r="Q872" s="30"/>
      <c r="R872" s="30"/>
      <c r="S872" s="30"/>
      <c r="T872" s="121"/>
      <c r="U872" s="3"/>
      <c r="V872" s="3"/>
      <c r="W872" s="3"/>
      <c r="X872" s="3"/>
      <c r="Y872" s="3"/>
      <c r="Z872" s="3"/>
    </row>
    <row r="873" spans="1:26" ht="15.75" customHeight="1">
      <c r="A873" s="3"/>
      <c r="B873" s="3"/>
      <c r="C873" s="3"/>
      <c r="D873" s="30"/>
      <c r="E873" s="30"/>
      <c r="F873" s="30"/>
      <c r="G873" s="30"/>
      <c r="H873" s="30"/>
      <c r="I873" s="30"/>
      <c r="J873" s="30"/>
      <c r="K873" s="30"/>
      <c r="L873" s="30"/>
      <c r="M873" s="30"/>
      <c r="N873" s="30"/>
      <c r="O873" s="30"/>
      <c r="P873" s="30"/>
      <c r="Q873" s="30"/>
      <c r="R873" s="30"/>
      <c r="S873" s="30"/>
      <c r="T873" s="121"/>
      <c r="U873" s="3"/>
      <c r="V873" s="3"/>
      <c r="W873" s="3"/>
      <c r="X873" s="3"/>
      <c r="Y873" s="3"/>
      <c r="Z873" s="3"/>
    </row>
    <row r="874" spans="1:26" ht="15.75" customHeight="1">
      <c r="A874" s="3"/>
      <c r="B874" s="3"/>
      <c r="C874" s="3"/>
      <c r="D874" s="30"/>
      <c r="E874" s="30"/>
      <c r="F874" s="30"/>
      <c r="G874" s="30"/>
      <c r="H874" s="30"/>
      <c r="I874" s="30"/>
      <c r="J874" s="30"/>
      <c r="K874" s="30"/>
      <c r="L874" s="30"/>
      <c r="M874" s="30"/>
      <c r="N874" s="30"/>
      <c r="O874" s="30"/>
      <c r="P874" s="30"/>
      <c r="Q874" s="30"/>
      <c r="R874" s="30"/>
      <c r="S874" s="30"/>
      <c r="T874" s="121"/>
      <c r="U874" s="3"/>
      <c r="V874" s="3"/>
      <c r="W874" s="3"/>
      <c r="X874" s="3"/>
      <c r="Y874" s="3"/>
      <c r="Z874" s="3"/>
    </row>
    <row r="875" spans="1:26" ht="15.75" customHeight="1">
      <c r="A875" s="3"/>
      <c r="B875" s="3"/>
      <c r="C875" s="3"/>
      <c r="D875" s="30"/>
      <c r="E875" s="30"/>
      <c r="F875" s="30"/>
      <c r="G875" s="30"/>
      <c r="H875" s="30"/>
      <c r="I875" s="30"/>
      <c r="J875" s="30"/>
      <c r="K875" s="30"/>
      <c r="L875" s="30"/>
      <c r="M875" s="30"/>
      <c r="N875" s="30"/>
      <c r="O875" s="30"/>
      <c r="P875" s="30"/>
      <c r="Q875" s="30"/>
      <c r="R875" s="30"/>
      <c r="S875" s="30"/>
      <c r="T875" s="121"/>
      <c r="U875" s="3"/>
      <c r="V875" s="3"/>
      <c r="W875" s="3"/>
      <c r="X875" s="3"/>
      <c r="Y875" s="3"/>
      <c r="Z875" s="3"/>
    </row>
    <row r="876" spans="1:26" ht="15.75" customHeight="1">
      <c r="A876" s="3"/>
      <c r="B876" s="3"/>
      <c r="C876" s="3"/>
      <c r="D876" s="30"/>
      <c r="E876" s="30"/>
      <c r="F876" s="30"/>
      <c r="G876" s="30"/>
      <c r="H876" s="30"/>
      <c r="I876" s="30"/>
      <c r="J876" s="30"/>
      <c r="K876" s="30"/>
      <c r="L876" s="30"/>
      <c r="M876" s="30"/>
      <c r="N876" s="30"/>
      <c r="O876" s="30"/>
      <c r="P876" s="30"/>
      <c r="Q876" s="30"/>
      <c r="R876" s="30"/>
      <c r="S876" s="30"/>
      <c r="T876" s="121"/>
      <c r="U876" s="3"/>
      <c r="V876" s="3"/>
      <c r="W876" s="3"/>
      <c r="X876" s="3"/>
      <c r="Y876" s="3"/>
      <c r="Z876" s="3"/>
    </row>
    <row r="877" spans="1:26" ht="15.75" customHeight="1">
      <c r="A877" s="3"/>
      <c r="B877" s="3"/>
      <c r="C877" s="3"/>
      <c r="D877" s="30"/>
      <c r="E877" s="30"/>
      <c r="F877" s="30"/>
      <c r="G877" s="30"/>
      <c r="H877" s="30"/>
      <c r="I877" s="30"/>
      <c r="J877" s="30"/>
      <c r="K877" s="30"/>
      <c r="L877" s="30"/>
      <c r="M877" s="30"/>
      <c r="N877" s="30"/>
      <c r="O877" s="30"/>
      <c r="P877" s="30"/>
      <c r="Q877" s="30"/>
      <c r="R877" s="30"/>
      <c r="S877" s="30"/>
      <c r="T877" s="121"/>
      <c r="U877" s="3"/>
      <c r="V877" s="3"/>
      <c r="W877" s="3"/>
      <c r="X877" s="3"/>
      <c r="Y877" s="3"/>
      <c r="Z877" s="3"/>
    </row>
    <row r="878" spans="1:26" ht="15.75" customHeight="1">
      <c r="A878" s="3"/>
      <c r="B878" s="3"/>
      <c r="C878" s="3"/>
      <c r="D878" s="30"/>
      <c r="E878" s="30"/>
      <c r="F878" s="30"/>
      <c r="G878" s="30"/>
      <c r="H878" s="30"/>
      <c r="I878" s="30"/>
      <c r="J878" s="30"/>
      <c r="K878" s="30"/>
      <c r="L878" s="30"/>
      <c r="M878" s="30"/>
      <c r="N878" s="30"/>
      <c r="O878" s="30"/>
      <c r="P878" s="30"/>
      <c r="Q878" s="30"/>
      <c r="R878" s="30"/>
      <c r="S878" s="30"/>
      <c r="T878" s="121"/>
      <c r="U878" s="3"/>
      <c r="V878" s="3"/>
      <c r="W878" s="3"/>
      <c r="X878" s="3"/>
      <c r="Y878" s="3"/>
      <c r="Z878" s="3"/>
    </row>
    <row r="879" spans="1:26" ht="15.75" customHeight="1">
      <c r="A879" s="3"/>
      <c r="B879" s="3"/>
      <c r="C879" s="3"/>
      <c r="D879" s="30"/>
      <c r="E879" s="30"/>
      <c r="F879" s="30"/>
      <c r="G879" s="30"/>
      <c r="H879" s="30"/>
      <c r="I879" s="30"/>
      <c r="J879" s="30"/>
      <c r="K879" s="30"/>
      <c r="L879" s="30"/>
      <c r="M879" s="30"/>
      <c r="N879" s="30"/>
      <c r="O879" s="30"/>
      <c r="P879" s="30"/>
      <c r="Q879" s="30"/>
      <c r="R879" s="30"/>
      <c r="S879" s="30"/>
      <c r="T879" s="121"/>
      <c r="U879" s="3"/>
      <c r="V879" s="3"/>
      <c r="W879" s="3"/>
      <c r="X879" s="3"/>
      <c r="Y879" s="3"/>
      <c r="Z879" s="3"/>
    </row>
    <row r="880" spans="1:26" ht="15.75" customHeight="1">
      <c r="A880" s="3"/>
      <c r="B880" s="3"/>
      <c r="C880" s="3"/>
      <c r="D880" s="30"/>
      <c r="E880" s="30"/>
      <c r="F880" s="30"/>
      <c r="G880" s="30"/>
      <c r="H880" s="30"/>
      <c r="I880" s="30"/>
      <c r="J880" s="30"/>
      <c r="K880" s="30"/>
      <c r="L880" s="30"/>
      <c r="M880" s="30"/>
      <c r="N880" s="30"/>
      <c r="O880" s="30"/>
      <c r="P880" s="30"/>
      <c r="Q880" s="30"/>
      <c r="R880" s="30"/>
      <c r="S880" s="30"/>
      <c r="T880" s="121"/>
      <c r="U880" s="3"/>
      <c r="V880" s="3"/>
      <c r="W880" s="3"/>
      <c r="X880" s="3"/>
      <c r="Y880" s="3"/>
      <c r="Z880" s="3"/>
    </row>
    <row r="881" spans="1:26" ht="15.75" customHeight="1">
      <c r="A881" s="3"/>
      <c r="B881" s="3"/>
      <c r="C881" s="3"/>
      <c r="D881" s="30"/>
      <c r="E881" s="30"/>
      <c r="F881" s="30"/>
      <c r="G881" s="30"/>
      <c r="H881" s="30"/>
      <c r="I881" s="30"/>
      <c r="J881" s="30"/>
      <c r="K881" s="30"/>
      <c r="L881" s="30"/>
      <c r="M881" s="30"/>
      <c r="N881" s="30"/>
      <c r="O881" s="30"/>
      <c r="P881" s="30"/>
      <c r="Q881" s="30"/>
      <c r="R881" s="30"/>
      <c r="S881" s="30"/>
      <c r="T881" s="121"/>
      <c r="U881" s="3"/>
      <c r="V881" s="3"/>
      <c r="W881" s="3"/>
      <c r="X881" s="3"/>
      <c r="Y881" s="3"/>
      <c r="Z881" s="3"/>
    </row>
    <row r="882" spans="1:26" ht="15.75" customHeight="1">
      <c r="A882" s="3"/>
      <c r="B882" s="3"/>
      <c r="C882" s="3"/>
      <c r="D882" s="30"/>
      <c r="E882" s="30"/>
      <c r="F882" s="30"/>
      <c r="G882" s="30"/>
      <c r="H882" s="30"/>
      <c r="I882" s="30"/>
      <c r="J882" s="30"/>
      <c r="K882" s="30"/>
      <c r="L882" s="30"/>
      <c r="M882" s="30"/>
      <c r="N882" s="30"/>
      <c r="O882" s="30"/>
      <c r="P882" s="30"/>
      <c r="Q882" s="30"/>
      <c r="R882" s="30"/>
      <c r="S882" s="30"/>
      <c r="T882" s="121"/>
      <c r="U882" s="3"/>
      <c r="V882" s="3"/>
      <c r="W882" s="3"/>
      <c r="X882" s="3"/>
      <c r="Y882" s="3"/>
      <c r="Z882" s="3"/>
    </row>
    <row r="883" spans="1:26" ht="15.75" customHeight="1">
      <c r="A883" s="3"/>
      <c r="B883" s="3"/>
      <c r="C883" s="3"/>
      <c r="D883" s="30"/>
      <c r="E883" s="30"/>
      <c r="F883" s="30"/>
      <c r="G883" s="30"/>
      <c r="H883" s="30"/>
      <c r="I883" s="30"/>
      <c r="J883" s="30"/>
      <c r="K883" s="30"/>
      <c r="L883" s="30"/>
      <c r="M883" s="30"/>
      <c r="N883" s="30"/>
      <c r="O883" s="30"/>
      <c r="P883" s="30"/>
      <c r="Q883" s="30"/>
      <c r="R883" s="30"/>
      <c r="S883" s="30"/>
      <c r="T883" s="121"/>
      <c r="U883" s="3"/>
      <c r="V883" s="3"/>
      <c r="W883" s="3"/>
      <c r="X883" s="3"/>
      <c r="Y883" s="3"/>
      <c r="Z883" s="3"/>
    </row>
    <row r="884" spans="1:26" ht="15.75" customHeight="1">
      <c r="A884" s="3"/>
      <c r="B884" s="3"/>
      <c r="C884" s="3"/>
      <c r="D884" s="30"/>
      <c r="E884" s="30"/>
      <c r="F884" s="30"/>
      <c r="G884" s="30"/>
      <c r="H884" s="30"/>
      <c r="I884" s="30"/>
      <c r="J884" s="30"/>
      <c r="K884" s="30"/>
      <c r="L884" s="30"/>
      <c r="M884" s="30"/>
      <c r="N884" s="30"/>
      <c r="O884" s="30"/>
      <c r="P884" s="30"/>
      <c r="Q884" s="30"/>
      <c r="R884" s="30"/>
      <c r="S884" s="30"/>
      <c r="T884" s="121"/>
      <c r="U884" s="3"/>
      <c r="V884" s="3"/>
      <c r="W884" s="3"/>
      <c r="X884" s="3"/>
      <c r="Y884" s="3"/>
      <c r="Z884" s="3"/>
    </row>
    <row r="885" spans="1:26" ht="15.75" customHeight="1">
      <c r="A885" s="3"/>
      <c r="B885" s="3"/>
      <c r="C885" s="3"/>
      <c r="D885" s="30"/>
      <c r="E885" s="30"/>
      <c r="F885" s="30"/>
      <c r="G885" s="30"/>
      <c r="H885" s="30"/>
      <c r="I885" s="30"/>
      <c r="J885" s="30"/>
      <c r="K885" s="30"/>
      <c r="L885" s="30"/>
      <c r="M885" s="30"/>
      <c r="N885" s="30"/>
      <c r="O885" s="30"/>
      <c r="P885" s="30"/>
      <c r="Q885" s="30"/>
      <c r="R885" s="30"/>
      <c r="S885" s="30"/>
      <c r="T885" s="121"/>
      <c r="U885" s="3"/>
      <c r="V885" s="3"/>
      <c r="W885" s="3"/>
      <c r="X885" s="3"/>
      <c r="Y885" s="3"/>
      <c r="Z885" s="3"/>
    </row>
    <row r="886" spans="1:26" ht="15.75" customHeight="1">
      <c r="A886" s="3"/>
      <c r="B886" s="3"/>
      <c r="C886" s="3"/>
      <c r="D886" s="30"/>
      <c r="E886" s="30"/>
      <c r="F886" s="30"/>
      <c r="G886" s="30"/>
      <c r="H886" s="30"/>
      <c r="I886" s="30"/>
      <c r="J886" s="30"/>
      <c r="K886" s="30"/>
      <c r="L886" s="30"/>
      <c r="M886" s="30"/>
      <c r="N886" s="30"/>
      <c r="O886" s="30"/>
      <c r="P886" s="30"/>
      <c r="Q886" s="30"/>
      <c r="R886" s="30"/>
      <c r="S886" s="30"/>
      <c r="T886" s="121"/>
      <c r="U886" s="3"/>
      <c r="V886" s="3"/>
      <c r="W886" s="3"/>
      <c r="X886" s="3"/>
      <c r="Y886" s="3"/>
      <c r="Z886" s="3"/>
    </row>
    <row r="887" spans="1:26" ht="15.75" customHeight="1">
      <c r="A887" s="3"/>
      <c r="B887" s="3"/>
      <c r="C887" s="3"/>
      <c r="D887" s="30"/>
      <c r="E887" s="30"/>
      <c r="F887" s="30"/>
      <c r="G887" s="30"/>
      <c r="H887" s="30"/>
      <c r="I887" s="30"/>
      <c r="J887" s="30"/>
      <c r="K887" s="30"/>
      <c r="L887" s="30"/>
      <c r="M887" s="30"/>
      <c r="N887" s="30"/>
      <c r="O887" s="30"/>
      <c r="P887" s="30"/>
      <c r="Q887" s="30"/>
      <c r="R887" s="30"/>
      <c r="S887" s="30"/>
      <c r="T887" s="121"/>
      <c r="U887" s="3"/>
      <c r="V887" s="3"/>
      <c r="W887" s="3"/>
      <c r="X887" s="3"/>
      <c r="Y887" s="3"/>
      <c r="Z887" s="3"/>
    </row>
    <row r="888" spans="1:26" ht="15.75" customHeight="1">
      <c r="A888" s="3"/>
      <c r="B888" s="3"/>
      <c r="C888" s="3"/>
      <c r="D888" s="30"/>
      <c r="E888" s="30"/>
      <c r="F888" s="30"/>
      <c r="G888" s="30"/>
      <c r="H888" s="30"/>
      <c r="I888" s="30"/>
      <c r="J888" s="30"/>
      <c r="K888" s="30"/>
      <c r="L888" s="30"/>
      <c r="M888" s="30"/>
      <c r="N888" s="30"/>
      <c r="O888" s="30"/>
      <c r="P888" s="30"/>
      <c r="Q888" s="30"/>
      <c r="R888" s="30"/>
      <c r="S888" s="30"/>
      <c r="T888" s="121"/>
      <c r="U888" s="3"/>
      <c r="V888" s="3"/>
      <c r="W888" s="3"/>
      <c r="X888" s="3"/>
      <c r="Y888" s="3"/>
      <c r="Z888" s="3"/>
    </row>
    <row r="889" spans="1:26" ht="15.75" customHeight="1">
      <c r="A889" s="3"/>
      <c r="B889" s="3"/>
      <c r="C889" s="3"/>
      <c r="D889" s="30"/>
      <c r="E889" s="30"/>
      <c r="F889" s="30"/>
      <c r="G889" s="30"/>
      <c r="H889" s="30"/>
      <c r="I889" s="30"/>
      <c r="J889" s="30"/>
      <c r="K889" s="30"/>
      <c r="L889" s="30"/>
      <c r="M889" s="30"/>
      <c r="N889" s="30"/>
      <c r="O889" s="30"/>
      <c r="P889" s="30"/>
      <c r="Q889" s="30"/>
      <c r="R889" s="30"/>
      <c r="S889" s="30"/>
      <c r="T889" s="121"/>
      <c r="U889" s="3"/>
      <c r="V889" s="3"/>
      <c r="W889" s="3"/>
      <c r="X889" s="3"/>
      <c r="Y889" s="3"/>
      <c r="Z889" s="3"/>
    </row>
    <row r="890" spans="1:26" ht="15.75" customHeight="1">
      <c r="A890" s="3"/>
      <c r="B890" s="3"/>
      <c r="C890" s="3"/>
      <c r="D890" s="30"/>
      <c r="E890" s="30"/>
      <c r="F890" s="30"/>
      <c r="G890" s="30"/>
      <c r="H890" s="30"/>
      <c r="I890" s="30"/>
      <c r="J890" s="30"/>
      <c r="K890" s="30"/>
      <c r="L890" s="30"/>
      <c r="M890" s="30"/>
      <c r="N890" s="30"/>
      <c r="O890" s="30"/>
      <c r="P890" s="30"/>
      <c r="Q890" s="30"/>
      <c r="R890" s="30"/>
      <c r="S890" s="30"/>
      <c r="T890" s="121"/>
      <c r="U890" s="3"/>
      <c r="V890" s="3"/>
      <c r="W890" s="3"/>
      <c r="X890" s="3"/>
      <c r="Y890" s="3"/>
      <c r="Z890" s="3"/>
    </row>
    <row r="891" spans="1:26" ht="15.75" customHeight="1">
      <c r="A891" s="3"/>
      <c r="B891" s="3"/>
      <c r="C891" s="3"/>
      <c r="D891" s="30"/>
      <c r="E891" s="30"/>
      <c r="F891" s="30"/>
      <c r="G891" s="30"/>
      <c r="H891" s="30"/>
      <c r="I891" s="30"/>
      <c r="J891" s="30"/>
      <c r="K891" s="30"/>
      <c r="L891" s="30"/>
      <c r="M891" s="30"/>
      <c r="N891" s="30"/>
      <c r="O891" s="30"/>
      <c r="P891" s="30"/>
      <c r="Q891" s="30"/>
      <c r="R891" s="30"/>
      <c r="S891" s="30"/>
      <c r="T891" s="121"/>
      <c r="U891" s="3"/>
      <c r="V891" s="3"/>
      <c r="W891" s="3"/>
      <c r="X891" s="3"/>
      <c r="Y891" s="3"/>
      <c r="Z891" s="3"/>
    </row>
    <row r="892" spans="1:26" ht="15.75" customHeight="1">
      <c r="A892" s="3"/>
      <c r="B892" s="3"/>
      <c r="C892" s="3"/>
      <c r="D892" s="30"/>
      <c r="E892" s="30"/>
      <c r="F892" s="30"/>
      <c r="G892" s="30"/>
      <c r="H892" s="30"/>
      <c r="I892" s="30"/>
      <c r="J892" s="30"/>
      <c r="K892" s="30"/>
      <c r="L892" s="30"/>
      <c r="M892" s="30"/>
      <c r="N892" s="30"/>
      <c r="O892" s="30"/>
      <c r="P892" s="30"/>
      <c r="Q892" s="30"/>
      <c r="R892" s="30"/>
      <c r="S892" s="30"/>
      <c r="T892" s="121"/>
      <c r="U892" s="3"/>
      <c r="V892" s="3"/>
      <c r="W892" s="3"/>
      <c r="X892" s="3"/>
      <c r="Y892" s="3"/>
      <c r="Z892" s="3"/>
    </row>
    <row r="893" spans="1:26" ht="15.75" customHeight="1">
      <c r="A893" s="3"/>
      <c r="B893" s="3"/>
      <c r="C893" s="3"/>
      <c r="D893" s="30"/>
      <c r="E893" s="30"/>
      <c r="F893" s="30"/>
      <c r="G893" s="30"/>
      <c r="H893" s="30"/>
      <c r="I893" s="30"/>
      <c r="J893" s="30"/>
      <c r="K893" s="30"/>
      <c r="L893" s="30"/>
      <c r="M893" s="30"/>
      <c r="N893" s="30"/>
      <c r="O893" s="30"/>
      <c r="P893" s="30"/>
      <c r="Q893" s="30"/>
      <c r="R893" s="30"/>
      <c r="S893" s="30"/>
      <c r="T893" s="121"/>
      <c r="U893" s="3"/>
      <c r="V893" s="3"/>
      <c r="W893" s="3"/>
      <c r="X893" s="3"/>
      <c r="Y893" s="3"/>
      <c r="Z893" s="3"/>
    </row>
    <row r="894" spans="1:26" ht="15.75" customHeight="1">
      <c r="A894" s="3"/>
      <c r="B894" s="3"/>
      <c r="C894" s="3"/>
      <c r="D894" s="30"/>
      <c r="E894" s="30"/>
      <c r="F894" s="30"/>
      <c r="G894" s="30"/>
      <c r="H894" s="30"/>
      <c r="I894" s="30"/>
      <c r="J894" s="30"/>
      <c r="K894" s="30"/>
      <c r="L894" s="30"/>
      <c r="M894" s="30"/>
      <c r="N894" s="30"/>
      <c r="O894" s="30"/>
      <c r="P894" s="30"/>
      <c r="Q894" s="30"/>
      <c r="R894" s="30"/>
      <c r="S894" s="30"/>
      <c r="T894" s="121"/>
      <c r="U894" s="3"/>
      <c r="V894" s="3"/>
      <c r="W894" s="3"/>
      <c r="X894" s="3"/>
      <c r="Y894" s="3"/>
      <c r="Z894" s="3"/>
    </row>
    <row r="895" spans="1:26" ht="15.75" customHeight="1">
      <c r="A895" s="3"/>
      <c r="B895" s="3"/>
      <c r="C895" s="3"/>
      <c r="D895" s="30"/>
      <c r="E895" s="30"/>
      <c r="F895" s="30"/>
      <c r="G895" s="30"/>
      <c r="H895" s="30"/>
      <c r="I895" s="30"/>
      <c r="J895" s="30"/>
      <c r="K895" s="30"/>
      <c r="L895" s="30"/>
      <c r="M895" s="30"/>
      <c r="N895" s="30"/>
      <c r="O895" s="30"/>
      <c r="P895" s="30"/>
      <c r="Q895" s="30"/>
      <c r="R895" s="30"/>
      <c r="S895" s="30"/>
      <c r="T895" s="121"/>
      <c r="U895" s="3"/>
      <c r="V895" s="3"/>
      <c r="W895" s="3"/>
      <c r="X895" s="3"/>
      <c r="Y895" s="3"/>
      <c r="Z895" s="3"/>
    </row>
    <row r="896" spans="1:26" ht="15.75" customHeight="1">
      <c r="A896" s="3"/>
      <c r="B896" s="3"/>
      <c r="C896" s="3"/>
      <c r="D896" s="30"/>
      <c r="E896" s="30"/>
      <c r="F896" s="30"/>
      <c r="G896" s="30"/>
      <c r="H896" s="30"/>
      <c r="I896" s="30"/>
      <c r="J896" s="30"/>
      <c r="K896" s="30"/>
      <c r="L896" s="30"/>
      <c r="M896" s="30"/>
      <c r="N896" s="30"/>
      <c r="O896" s="30"/>
      <c r="P896" s="30"/>
      <c r="Q896" s="30"/>
      <c r="R896" s="30"/>
      <c r="S896" s="30"/>
      <c r="T896" s="121"/>
      <c r="U896" s="3"/>
      <c r="V896" s="3"/>
      <c r="W896" s="3"/>
      <c r="X896" s="3"/>
      <c r="Y896" s="3"/>
      <c r="Z896" s="3"/>
    </row>
    <row r="897" spans="1:26" ht="15.75" customHeight="1">
      <c r="A897" s="3"/>
      <c r="B897" s="3"/>
      <c r="C897" s="3"/>
      <c r="D897" s="30"/>
      <c r="E897" s="30"/>
      <c r="F897" s="30"/>
      <c r="G897" s="30"/>
      <c r="H897" s="30"/>
      <c r="I897" s="30"/>
      <c r="J897" s="30"/>
      <c r="K897" s="30"/>
      <c r="L897" s="30"/>
      <c r="M897" s="30"/>
      <c r="N897" s="30"/>
      <c r="O897" s="30"/>
      <c r="P897" s="30"/>
      <c r="Q897" s="30"/>
      <c r="R897" s="30"/>
      <c r="S897" s="30"/>
      <c r="T897" s="121"/>
      <c r="U897" s="3"/>
      <c r="V897" s="3"/>
      <c r="W897" s="3"/>
      <c r="X897" s="3"/>
      <c r="Y897" s="3"/>
      <c r="Z897" s="3"/>
    </row>
    <row r="898" spans="1:26" ht="15.75" customHeight="1">
      <c r="A898" s="3"/>
      <c r="B898" s="3"/>
      <c r="C898" s="3"/>
      <c r="D898" s="30"/>
      <c r="E898" s="30"/>
      <c r="F898" s="30"/>
      <c r="G898" s="30"/>
      <c r="H898" s="30"/>
      <c r="I898" s="30"/>
      <c r="J898" s="30"/>
      <c r="K898" s="30"/>
      <c r="L898" s="30"/>
      <c r="M898" s="30"/>
      <c r="N898" s="30"/>
      <c r="O898" s="30"/>
      <c r="P898" s="30"/>
      <c r="Q898" s="30"/>
      <c r="R898" s="30"/>
      <c r="S898" s="30"/>
      <c r="T898" s="121"/>
      <c r="U898" s="3"/>
      <c r="V898" s="3"/>
      <c r="W898" s="3"/>
      <c r="X898" s="3"/>
      <c r="Y898" s="3"/>
      <c r="Z898" s="3"/>
    </row>
    <row r="899" spans="1:26" ht="15.75" customHeight="1">
      <c r="A899" s="3"/>
      <c r="B899" s="3"/>
      <c r="C899" s="3"/>
      <c r="D899" s="30"/>
      <c r="E899" s="30"/>
      <c r="F899" s="30"/>
      <c r="G899" s="30"/>
      <c r="H899" s="30"/>
      <c r="I899" s="30"/>
      <c r="J899" s="30"/>
      <c r="K899" s="30"/>
      <c r="L899" s="30"/>
      <c r="M899" s="30"/>
      <c r="N899" s="30"/>
      <c r="O899" s="30"/>
      <c r="P899" s="30"/>
      <c r="Q899" s="30"/>
      <c r="R899" s="30"/>
      <c r="S899" s="30"/>
      <c r="T899" s="121"/>
      <c r="U899" s="3"/>
      <c r="V899" s="3"/>
      <c r="W899" s="3"/>
      <c r="X899" s="3"/>
      <c r="Y899" s="3"/>
      <c r="Z899" s="3"/>
    </row>
    <row r="900" spans="1:26" ht="15.75" customHeight="1">
      <c r="A900" s="3"/>
      <c r="B900" s="3"/>
      <c r="C900" s="3"/>
      <c r="D900" s="30"/>
      <c r="E900" s="30"/>
      <c r="F900" s="30"/>
      <c r="G900" s="30"/>
      <c r="H900" s="30"/>
      <c r="I900" s="30"/>
      <c r="J900" s="30"/>
      <c r="K900" s="30"/>
      <c r="L900" s="30"/>
      <c r="M900" s="30"/>
      <c r="N900" s="30"/>
      <c r="O900" s="30"/>
      <c r="P900" s="30"/>
      <c r="Q900" s="30"/>
      <c r="R900" s="30"/>
      <c r="S900" s="30"/>
      <c r="T900" s="121"/>
      <c r="U900" s="3"/>
      <c r="V900" s="3"/>
      <c r="W900" s="3"/>
      <c r="X900" s="3"/>
      <c r="Y900" s="3"/>
      <c r="Z900" s="3"/>
    </row>
    <row r="901" spans="1:26" ht="15.75" customHeight="1">
      <c r="A901" s="3"/>
      <c r="B901" s="3"/>
      <c r="C901" s="3"/>
      <c r="D901" s="30"/>
      <c r="E901" s="30"/>
      <c r="F901" s="30"/>
      <c r="G901" s="30"/>
      <c r="H901" s="30"/>
      <c r="I901" s="30"/>
      <c r="J901" s="30"/>
      <c r="K901" s="30"/>
      <c r="L901" s="30"/>
      <c r="M901" s="30"/>
      <c r="N901" s="30"/>
      <c r="O901" s="30"/>
      <c r="P901" s="30"/>
      <c r="Q901" s="30"/>
      <c r="R901" s="30"/>
      <c r="S901" s="30"/>
      <c r="T901" s="121"/>
      <c r="U901" s="3"/>
      <c r="V901" s="3"/>
      <c r="W901" s="3"/>
      <c r="X901" s="3"/>
      <c r="Y901" s="3"/>
      <c r="Z901" s="3"/>
    </row>
    <row r="902" spans="1:26" ht="15.75" customHeight="1">
      <c r="A902" s="3"/>
      <c r="B902" s="3"/>
      <c r="C902" s="3"/>
      <c r="D902" s="30"/>
      <c r="E902" s="30"/>
      <c r="F902" s="30"/>
      <c r="G902" s="30"/>
      <c r="H902" s="30"/>
      <c r="I902" s="30"/>
      <c r="J902" s="30"/>
      <c r="K902" s="30"/>
      <c r="L902" s="30"/>
      <c r="M902" s="30"/>
      <c r="N902" s="30"/>
      <c r="O902" s="30"/>
      <c r="P902" s="30"/>
      <c r="Q902" s="30"/>
      <c r="R902" s="30"/>
      <c r="S902" s="30"/>
      <c r="T902" s="121"/>
      <c r="U902" s="3"/>
      <c r="V902" s="3"/>
      <c r="W902" s="3"/>
      <c r="X902" s="3"/>
      <c r="Y902" s="3"/>
      <c r="Z902" s="3"/>
    </row>
    <row r="903" spans="1:26" ht="15.75" customHeight="1">
      <c r="A903" s="3"/>
      <c r="B903" s="3"/>
      <c r="C903" s="3"/>
      <c r="D903" s="30"/>
      <c r="E903" s="30"/>
      <c r="F903" s="30"/>
      <c r="G903" s="30"/>
      <c r="H903" s="30"/>
      <c r="I903" s="30"/>
      <c r="J903" s="30"/>
      <c r="K903" s="30"/>
      <c r="L903" s="30"/>
      <c r="M903" s="30"/>
      <c r="N903" s="30"/>
      <c r="O903" s="30"/>
      <c r="P903" s="30"/>
      <c r="Q903" s="30"/>
      <c r="R903" s="30"/>
      <c r="S903" s="30"/>
      <c r="T903" s="121"/>
      <c r="U903" s="3"/>
      <c r="V903" s="3"/>
      <c r="W903" s="3"/>
      <c r="X903" s="3"/>
      <c r="Y903" s="3"/>
      <c r="Z903" s="3"/>
    </row>
    <row r="904" spans="1:26" ht="15.75" customHeight="1">
      <c r="A904" s="3"/>
      <c r="B904" s="3"/>
      <c r="C904" s="3"/>
      <c r="D904" s="30"/>
      <c r="E904" s="30"/>
      <c r="F904" s="30"/>
      <c r="G904" s="30"/>
      <c r="H904" s="30"/>
      <c r="I904" s="30"/>
      <c r="J904" s="30"/>
      <c r="K904" s="30"/>
      <c r="L904" s="30"/>
      <c r="M904" s="30"/>
      <c r="N904" s="30"/>
      <c r="O904" s="30"/>
      <c r="P904" s="30"/>
      <c r="Q904" s="30"/>
      <c r="R904" s="30"/>
      <c r="S904" s="30"/>
      <c r="T904" s="121"/>
      <c r="U904" s="3"/>
      <c r="V904" s="3"/>
      <c r="W904" s="3"/>
      <c r="X904" s="3"/>
      <c r="Y904" s="3"/>
      <c r="Z904" s="3"/>
    </row>
    <row r="905" spans="1:26" ht="15.75" customHeight="1">
      <c r="A905" s="3"/>
      <c r="B905" s="3"/>
      <c r="C905" s="3"/>
      <c r="D905" s="30"/>
      <c r="E905" s="30"/>
      <c r="F905" s="30"/>
      <c r="G905" s="30"/>
      <c r="H905" s="30"/>
      <c r="I905" s="30"/>
      <c r="J905" s="30"/>
      <c r="K905" s="30"/>
      <c r="L905" s="30"/>
      <c r="M905" s="30"/>
      <c r="N905" s="30"/>
      <c r="O905" s="30"/>
      <c r="P905" s="30"/>
      <c r="Q905" s="30"/>
      <c r="R905" s="30"/>
      <c r="S905" s="30"/>
      <c r="T905" s="121"/>
      <c r="U905" s="3"/>
      <c r="V905" s="3"/>
      <c r="W905" s="3"/>
      <c r="X905" s="3"/>
      <c r="Y905" s="3"/>
      <c r="Z905" s="3"/>
    </row>
    <row r="906" spans="1:26" ht="15.75" customHeight="1">
      <c r="A906" s="3"/>
      <c r="B906" s="3"/>
      <c r="C906" s="3"/>
      <c r="D906" s="30"/>
      <c r="E906" s="30"/>
      <c r="F906" s="30"/>
      <c r="G906" s="30"/>
      <c r="H906" s="30"/>
      <c r="I906" s="30"/>
      <c r="J906" s="30"/>
      <c r="K906" s="30"/>
      <c r="L906" s="30"/>
      <c r="M906" s="30"/>
      <c r="N906" s="30"/>
      <c r="O906" s="30"/>
      <c r="P906" s="30"/>
      <c r="Q906" s="30"/>
      <c r="R906" s="30"/>
      <c r="S906" s="30"/>
      <c r="T906" s="121"/>
      <c r="U906" s="3"/>
      <c r="V906" s="3"/>
      <c r="W906" s="3"/>
      <c r="X906" s="3"/>
      <c r="Y906" s="3"/>
      <c r="Z906" s="3"/>
    </row>
    <row r="907" spans="1:26" ht="15.75" customHeight="1">
      <c r="A907" s="3"/>
      <c r="B907" s="3"/>
      <c r="C907" s="3"/>
      <c r="D907" s="30"/>
      <c r="E907" s="30"/>
      <c r="F907" s="30"/>
      <c r="G907" s="30"/>
      <c r="H907" s="30"/>
      <c r="I907" s="30"/>
      <c r="J907" s="30"/>
      <c r="K907" s="30"/>
      <c r="L907" s="30"/>
      <c r="M907" s="30"/>
      <c r="N907" s="30"/>
      <c r="O907" s="30"/>
      <c r="P907" s="30"/>
      <c r="Q907" s="30"/>
      <c r="R907" s="30"/>
      <c r="S907" s="30"/>
      <c r="T907" s="121"/>
      <c r="U907" s="3"/>
      <c r="V907" s="3"/>
      <c r="W907" s="3"/>
      <c r="X907" s="3"/>
      <c r="Y907" s="3"/>
      <c r="Z907" s="3"/>
    </row>
    <row r="908" spans="1:26" ht="15.75" customHeight="1">
      <c r="A908" s="3"/>
      <c r="B908" s="3"/>
      <c r="C908" s="3"/>
      <c r="D908" s="30"/>
      <c r="E908" s="30"/>
      <c r="F908" s="30"/>
      <c r="G908" s="30"/>
      <c r="H908" s="30"/>
      <c r="I908" s="30"/>
      <c r="J908" s="30"/>
      <c r="K908" s="30"/>
      <c r="L908" s="30"/>
      <c r="M908" s="30"/>
      <c r="N908" s="30"/>
      <c r="O908" s="30"/>
      <c r="P908" s="30"/>
      <c r="Q908" s="30"/>
      <c r="R908" s="30"/>
      <c r="S908" s="30"/>
      <c r="T908" s="121"/>
      <c r="U908" s="3"/>
      <c r="V908" s="3"/>
      <c r="W908" s="3"/>
      <c r="X908" s="3"/>
      <c r="Y908" s="3"/>
      <c r="Z908" s="3"/>
    </row>
    <row r="909" spans="1:26" ht="15.75" customHeight="1">
      <c r="A909" s="3"/>
      <c r="B909" s="3"/>
      <c r="C909" s="3"/>
      <c r="D909" s="30"/>
      <c r="E909" s="30"/>
      <c r="F909" s="30"/>
      <c r="G909" s="30"/>
      <c r="H909" s="30"/>
      <c r="I909" s="30"/>
      <c r="J909" s="30"/>
      <c r="K909" s="30"/>
      <c r="L909" s="30"/>
      <c r="M909" s="30"/>
      <c r="N909" s="30"/>
      <c r="O909" s="30"/>
      <c r="P909" s="30"/>
      <c r="Q909" s="30"/>
      <c r="R909" s="30"/>
      <c r="S909" s="30"/>
      <c r="T909" s="121"/>
      <c r="U909" s="3"/>
      <c r="V909" s="3"/>
      <c r="W909" s="3"/>
      <c r="X909" s="3"/>
      <c r="Y909" s="3"/>
      <c r="Z909" s="3"/>
    </row>
    <row r="910" spans="1:26" ht="15.75" customHeight="1">
      <c r="A910" s="3"/>
      <c r="B910" s="3"/>
      <c r="C910" s="3"/>
      <c r="D910" s="30"/>
      <c r="E910" s="30"/>
      <c r="F910" s="30"/>
      <c r="G910" s="30"/>
      <c r="H910" s="30"/>
      <c r="I910" s="30"/>
      <c r="J910" s="30"/>
      <c r="K910" s="30"/>
      <c r="L910" s="30"/>
      <c r="M910" s="30"/>
      <c r="N910" s="30"/>
      <c r="O910" s="30"/>
      <c r="P910" s="30"/>
      <c r="Q910" s="30"/>
      <c r="R910" s="30"/>
      <c r="S910" s="30"/>
      <c r="T910" s="121"/>
      <c r="U910" s="3"/>
      <c r="V910" s="3"/>
      <c r="W910" s="3"/>
      <c r="X910" s="3"/>
      <c r="Y910" s="3"/>
      <c r="Z910" s="3"/>
    </row>
    <row r="911" spans="1:26" ht="15.75" customHeight="1">
      <c r="A911" s="3"/>
      <c r="B911" s="3"/>
      <c r="C911" s="3"/>
      <c r="D911" s="30"/>
      <c r="E911" s="30"/>
      <c r="F911" s="30"/>
      <c r="G911" s="30"/>
      <c r="H911" s="30"/>
      <c r="I911" s="30"/>
      <c r="J911" s="30"/>
      <c r="K911" s="30"/>
      <c r="L911" s="30"/>
      <c r="M911" s="30"/>
      <c r="N911" s="30"/>
      <c r="O911" s="30"/>
      <c r="P911" s="30"/>
      <c r="Q911" s="30"/>
      <c r="R911" s="30"/>
      <c r="S911" s="30"/>
      <c r="T911" s="121"/>
      <c r="U911" s="3"/>
      <c r="V911" s="3"/>
      <c r="W911" s="3"/>
      <c r="X911" s="3"/>
      <c r="Y911" s="3"/>
      <c r="Z911" s="3"/>
    </row>
    <row r="912" spans="1:26" ht="15.75" customHeight="1">
      <c r="A912" s="3"/>
      <c r="B912" s="3"/>
      <c r="C912" s="3"/>
      <c r="D912" s="30"/>
      <c r="E912" s="30"/>
      <c r="F912" s="30"/>
      <c r="G912" s="30"/>
      <c r="H912" s="30"/>
      <c r="I912" s="30"/>
      <c r="J912" s="30"/>
      <c r="K912" s="30"/>
      <c r="L912" s="30"/>
      <c r="M912" s="30"/>
      <c r="N912" s="30"/>
      <c r="O912" s="30"/>
      <c r="P912" s="30"/>
      <c r="Q912" s="30"/>
      <c r="R912" s="30"/>
      <c r="S912" s="30"/>
      <c r="T912" s="121"/>
      <c r="U912" s="3"/>
      <c r="V912" s="3"/>
      <c r="W912" s="3"/>
      <c r="X912" s="3"/>
      <c r="Y912" s="3"/>
      <c r="Z912" s="3"/>
    </row>
    <row r="913" spans="1:26" ht="15.75" customHeight="1">
      <c r="A913" s="3"/>
      <c r="B913" s="3"/>
      <c r="C913" s="3"/>
      <c r="D913" s="30"/>
      <c r="E913" s="30"/>
      <c r="F913" s="30"/>
      <c r="G913" s="30"/>
      <c r="H913" s="30"/>
      <c r="I913" s="30"/>
      <c r="J913" s="30"/>
      <c r="K913" s="30"/>
      <c r="L913" s="30"/>
      <c r="M913" s="30"/>
      <c r="N913" s="30"/>
      <c r="O913" s="30"/>
      <c r="P913" s="30"/>
      <c r="Q913" s="30"/>
      <c r="R913" s="30"/>
      <c r="S913" s="30"/>
      <c r="T913" s="121"/>
      <c r="U913" s="3"/>
      <c r="V913" s="3"/>
      <c r="W913" s="3"/>
      <c r="X913" s="3"/>
      <c r="Y913" s="3"/>
      <c r="Z913" s="3"/>
    </row>
    <row r="914" spans="1:26" ht="15.75" customHeight="1">
      <c r="A914" s="3"/>
      <c r="B914" s="3"/>
      <c r="C914" s="3"/>
      <c r="D914" s="30"/>
      <c r="E914" s="30"/>
      <c r="F914" s="30"/>
      <c r="G914" s="30"/>
      <c r="H914" s="30"/>
      <c r="I914" s="30"/>
      <c r="J914" s="30"/>
      <c r="K914" s="30"/>
      <c r="L914" s="30"/>
      <c r="M914" s="30"/>
      <c r="N914" s="30"/>
      <c r="O914" s="30"/>
      <c r="P914" s="30"/>
      <c r="Q914" s="30"/>
      <c r="R914" s="30"/>
      <c r="S914" s="30"/>
      <c r="T914" s="121"/>
      <c r="U914" s="3"/>
      <c r="V914" s="3"/>
      <c r="W914" s="3"/>
      <c r="X914" s="3"/>
      <c r="Y914" s="3"/>
      <c r="Z914" s="3"/>
    </row>
    <row r="915" spans="1:26" ht="15.75" customHeight="1">
      <c r="A915" s="3"/>
      <c r="B915" s="3"/>
      <c r="C915" s="3"/>
      <c r="D915" s="30"/>
      <c r="E915" s="30"/>
      <c r="F915" s="30"/>
      <c r="G915" s="30"/>
      <c r="H915" s="30"/>
      <c r="I915" s="30"/>
      <c r="J915" s="30"/>
      <c r="K915" s="30"/>
      <c r="L915" s="30"/>
      <c r="M915" s="30"/>
      <c r="N915" s="30"/>
      <c r="O915" s="30"/>
      <c r="P915" s="30"/>
      <c r="Q915" s="30"/>
      <c r="R915" s="30"/>
      <c r="S915" s="30"/>
      <c r="T915" s="121"/>
      <c r="U915" s="3"/>
      <c r="V915" s="3"/>
      <c r="W915" s="3"/>
      <c r="X915" s="3"/>
      <c r="Y915" s="3"/>
      <c r="Z915" s="3"/>
    </row>
    <row r="916" spans="1:26" ht="15.75" customHeight="1">
      <c r="A916" s="3"/>
      <c r="B916" s="3"/>
      <c r="C916" s="3"/>
      <c r="D916" s="30"/>
      <c r="E916" s="30"/>
      <c r="F916" s="30"/>
      <c r="G916" s="30"/>
      <c r="H916" s="30"/>
      <c r="I916" s="30"/>
      <c r="J916" s="30"/>
      <c r="K916" s="30"/>
      <c r="L916" s="30"/>
      <c r="M916" s="30"/>
      <c r="N916" s="30"/>
      <c r="O916" s="30"/>
      <c r="P916" s="30"/>
      <c r="Q916" s="30"/>
      <c r="R916" s="30"/>
      <c r="S916" s="30"/>
      <c r="T916" s="121"/>
      <c r="U916" s="3"/>
      <c r="V916" s="3"/>
      <c r="W916" s="3"/>
      <c r="X916" s="3"/>
      <c r="Y916" s="3"/>
      <c r="Z916" s="3"/>
    </row>
    <row r="917" spans="1:26" ht="15.75" customHeight="1">
      <c r="A917" s="3"/>
      <c r="B917" s="3"/>
      <c r="C917" s="3"/>
      <c r="D917" s="30"/>
      <c r="E917" s="30"/>
      <c r="F917" s="30"/>
      <c r="G917" s="30"/>
      <c r="H917" s="30"/>
      <c r="I917" s="30"/>
      <c r="J917" s="30"/>
      <c r="K917" s="30"/>
      <c r="L917" s="30"/>
      <c r="M917" s="30"/>
      <c r="N917" s="30"/>
      <c r="O917" s="30"/>
      <c r="P917" s="30"/>
      <c r="Q917" s="30"/>
      <c r="R917" s="30"/>
      <c r="S917" s="30"/>
      <c r="T917" s="121"/>
      <c r="U917" s="3"/>
      <c r="V917" s="3"/>
      <c r="W917" s="3"/>
      <c r="X917" s="3"/>
      <c r="Y917" s="3"/>
      <c r="Z917" s="3"/>
    </row>
    <row r="918" spans="1:26" ht="15.75" customHeight="1">
      <c r="A918" s="3"/>
      <c r="B918" s="3"/>
      <c r="C918" s="3"/>
      <c r="D918" s="30"/>
      <c r="E918" s="30"/>
      <c r="F918" s="30"/>
      <c r="G918" s="30"/>
      <c r="H918" s="30"/>
      <c r="I918" s="30"/>
      <c r="J918" s="30"/>
      <c r="K918" s="30"/>
      <c r="L918" s="30"/>
      <c r="M918" s="30"/>
      <c r="N918" s="30"/>
      <c r="O918" s="30"/>
      <c r="P918" s="30"/>
      <c r="Q918" s="30"/>
      <c r="R918" s="30"/>
      <c r="S918" s="30"/>
      <c r="T918" s="121"/>
      <c r="U918" s="3"/>
      <c r="V918" s="3"/>
      <c r="W918" s="3"/>
      <c r="X918" s="3"/>
      <c r="Y918" s="3"/>
      <c r="Z918" s="3"/>
    </row>
    <row r="919" spans="1:26" ht="15.75" customHeight="1">
      <c r="A919" s="3"/>
      <c r="B919" s="3"/>
      <c r="C919" s="3"/>
      <c r="D919" s="30"/>
      <c r="E919" s="30"/>
      <c r="F919" s="30"/>
      <c r="G919" s="30"/>
      <c r="H919" s="30"/>
      <c r="I919" s="30"/>
      <c r="J919" s="30"/>
      <c r="K919" s="30"/>
      <c r="L919" s="30"/>
      <c r="M919" s="30"/>
      <c r="N919" s="30"/>
      <c r="O919" s="30"/>
      <c r="P919" s="30"/>
      <c r="Q919" s="30"/>
      <c r="R919" s="30"/>
      <c r="S919" s="30"/>
      <c r="T919" s="121"/>
      <c r="U919" s="3"/>
      <c r="V919" s="3"/>
      <c r="W919" s="3"/>
      <c r="X919" s="3"/>
      <c r="Y919" s="3"/>
      <c r="Z919" s="3"/>
    </row>
    <row r="920" spans="1:26" ht="15.75" customHeight="1">
      <c r="A920" s="3"/>
      <c r="B920" s="3"/>
      <c r="C920" s="3"/>
      <c r="D920" s="30"/>
      <c r="E920" s="30"/>
      <c r="F920" s="30"/>
      <c r="G920" s="30"/>
      <c r="H920" s="30"/>
      <c r="I920" s="30"/>
      <c r="J920" s="30"/>
      <c r="K920" s="30"/>
      <c r="L920" s="30"/>
      <c r="M920" s="30"/>
      <c r="N920" s="30"/>
      <c r="O920" s="30"/>
      <c r="P920" s="30"/>
      <c r="Q920" s="30"/>
      <c r="R920" s="30"/>
      <c r="S920" s="30"/>
      <c r="T920" s="121"/>
      <c r="U920" s="3"/>
      <c r="V920" s="3"/>
      <c r="W920" s="3"/>
      <c r="X920" s="3"/>
      <c r="Y920" s="3"/>
      <c r="Z920" s="3"/>
    </row>
    <row r="921" spans="1:26" ht="15.75" customHeight="1">
      <c r="A921" s="3"/>
      <c r="B921" s="3"/>
      <c r="C921" s="3"/>
      <c r="D921" s="30"/>
      <c r="E921" s="30"/>
      <c r="F921" s="30"/>
      <c r="G921" s="30"/>
      <c r="H921" s="30"/>
      <c r="I921" s="30"/>
      <c r="J921" s="30"/>
      <c r="K921" s="30"/>
      <c r="L921" s="30"/>
      <c r="M921" s="30"/>
      <c r="N921" s="30"/>
      <c r="O921" s="30"/>
      <c r="P921" s="30"/>
      <c r="Q921" s="30"/>
      <c r="R921" s="30"/>
      <c r="S921" s="30"/>
      <c r="T921" s="121"/>
      <c r="U921" s="3"/>
      <c r="V921" s="3"/>
      <c r="W921" s="3"/>
      <c r="X921" s="3"/>
      <c r="Y921" s="3"/>
      <c r="Z921" s="3"/>
    </row>
    <row r="922" spans="1:26" ht="15.75" customHeight="1">
      <c r="A922" s="3"/>
      <c r="B922" s="3"/>
      <c r="C922" s="3"/>
      <c r="D922" s="30"/>
      <c r="E922" s="30"/>
      <c r="F922" s="30"/>
      <c r="G922" s="30"/>
      <c r="H922" s="30"/>
      <c r="I922" s="30"/>
      <c r="J922" s="30"/>
      <c r="K922" s="30"/>
      <c r="L922" s="30"/>
      <c r="M922" s="30"/>
      <c r="N922" s="30"/>
      <c r="O922" s="30"/>
      <c r="P922" s="30"/>
      <c r="Q922" s="30"/>
      <c r="R922" s="30"/>
      <c r="S922" s="30"/>
      <c r="T922" s="121"/>
      <c r="U922" s="3"/>
      <c r="V922" s="3"/>
      <c r="W922" s="3"/>
      <c r="X922" s="3"/>
      <c r="Y922" s="3"/>
      <c r="Z922" s="3"/>
    </row>
    <row r="923" spans="1:26" ht="15.75" customHeight="1">
      <c r="A923" s="3"/>
      <c r="B923" s="3"/>
      <c r="C923" s="3"/>
      <c r="D923" s="30"/>
      <c r="E923" s="30"/>
      <c r="F923" s="30"/>
      <c r="G923" s="30"/>
      <c r="H923" s="30"/>
      <c r="I923" s="30"/>
      <c r="J923" s="30"/>
      <c r="K923" s="30"/>
      <c r="L923" s="30"/>
      <c r="M923" s="30"/>
      <c r="N923" s="30"/>
      <c r="O923" s="30"/>
      <c r="P923" s="30"/>
      <c r="Q923" s="30"/>
      <c r="R923" s="30"/>
      <c r="S923" s="30"/>
      <c r="T923" s="121"/>
      <c r="U923" s="3"/>
      <c r="V923" s="3"/>
      <c r="W923" s="3"/>
      <c r="X923" s="3"/>
      <c r="Y923" s="3"/>
      <c r="Z923" s="3"/>
    </row>
    <row r="924" spans="1:26" ht="15.75" customHeight="1">
      <c r="A924" s="3"/>
      <c r="B924" s="3"/>
      <c r="C924" s="3"/>
      <c r="D924" s="30"/>
      <c r="E924" s="30"/>
      <c r="F924" s="30"/>
      <c r="G924" s="30"/>
      <c r="H924" s="30"/>
      <c r="I924" s="30"/>
      <c r="J924" s="30"/>
      <c r="K924" s="30"/>
      <c r="L924" s="30"/>
      <c r="M924" s="30"/>
      <c r="N924" s="30"/>
      <c r="O924" s="30"/>
      <c r="P924" s="30"/>
      <c r="Q924" s="30"/>
      <c r="R924" s="30"/>
      <c r="S924" s="30"/>
      <c r="T924" s="121"/>
      <c r="U924" s="3"/>
      <c r="V924" s="3"/>
      <c r="W924" s="3"/>
      <c r="X924" s="3"/>
      <c r="Y924" s="3"/>
      <c r="Z924" s="3"/>
    </row>
    <row r="925" spans="1:26" ht="15.75" customHeight="1">
      <c r="A925" s="3"/>
      <c r="B925" s="3"/>
      <c r="C925" s="3"/>
      <c r="D925" s="30"/>
      <c r="E925" s="30"/>
      <c r="F925" s="30"/>
      <c r="G925" s="30"/>
      <c r="H925" s="30"/>
      <c r="I925" s="30"/>
      <c r="J925" s="30"/>
      <c r="K925" s="30"/>
      <c r="L925" s="30"/>
      <c r="M925" s="30"/>
      <c r="N925" s="30"/>
      <c r="O925" s="30"/>
      <c r="P925" s="30"/>
      <c r="Q925" s="30"/>
      <c r="R925" s="30"/>
      <c r="S925" s="30"/>
      <c r="T925" s="121"/>
      <c r="U925" s="3"/>
      <c r="V925" s="3"/>
      <c r="W925" s="3"/>
      <c r="X925" s="3"/>
      <c r="Y925" s="3"/>
      <c r="Z925" s="3"/>
    </row>
    <row r="926" spans="1:26" ht="15.75" customHeight="1">
      <c r="A926" s="3"/>
      <c r="B926" s="3"/>
      <c r="C926" s="3"/>
      <c r="D926" s="30"/>
      <c r="E926" s="30"/>
      <c r="F926" s="30"/>
      <c r="G926" s="30"/>
      <c r="H926" s="30"/>
      <c r="I926" s="30"/>
      <c r="J926" s="30"/>
      <c r="K926" s="30"/>
      <c r="L926" s="30"/>
      <c r="M926" s="30"/>
      <c r="N926" s="30"/>
      <c r="O926" s="30"/>
      <c r="P926" s="30"/>
      <c r="Q926" s="30"/>
      <c r="R926" s="30"/>
      <c r="S926" s="30"/>
      <c r="T926" s="121"/>
      <c r="U926" s="3"/>
      <c r="V926" s="3"/>
      <c r="W926" s="3"/>
      <c r="X926" s="3"/>
      <c r="Y926" s="3"/>
      <c r="Z926" s="3"/>
    </row>
    <row r="927" spans="1:26" ht="15.75" customHeight="1">
      <c r="A927" s="3"/>
      <c r="B927" s="3"/>
      <c r="C927" s="3"/>
      <c r="D927" s="30"/>
      <c r="E927" s="30"/>
      <c r="F927" s="30"/>
      <c r="G927" s="30"/>
      <c r="H927" s="30"/>
      <c r="I927" s="30"/>
      <c r="J927" s="30"/>
      <c r="K927" s="30"/>
      <c r="L927" s="30"/>
      <c r="M927" s="30"/>
      <c r="N927" s="30"/>
      <c r="O927" s="30"/>
      <c r="P927" s="30"/>
      <c r="Q927" s="30"/>
      <c r="R927" s="30"/>
      <c r="S927" s="30"/>
      <c r="T927" s="121"/>
      <c r="U927" s="3"/>
      <c r="V927" s="3"/>
      <c r="W927" s="3"/>
      <c r="X927" s="3"/>
      <c r="Y927" s="3"/>
      <c r="Z927" s="3"/>
    </row>
    <row r="928" spans="1:26" ht="15.75" customHeight="1">
      <c r="A928" s="3"/>
      <c r="B928" s="3"/>
      <c r="C928" s="3"/>
      <c r="D928" s="30"/>
      <c r="E928" s="30"/>
      <c r="F928" s="30"/>
      <c r="G928" s="30"/>
      <c r="H928" s="30"/>
      <c r="I928" s="30"/>
      <c r="J928" s="30"/>
      <c r="K928" s="30"/>
      <c r="L928" s="30"/>
      <c r="M928" s="30"/>
      <c r="N928" s="30"/>
      <c r="O928" s="30"/>
      <c r="P928" s="30"/>
      <c r="Q928" s="30"/>
      <c r="R928" s="30"/>
      <c r="S928" s="30"/>
      <c r="T928" s="121"/>
      <c r="U928" s="3"/>
      <c r="V928" s="3"/>
      <c r="W928" s="3"/>
      <c r="X928" s="3"/>
      <c r="Y928" s="3"/>
      <c r="Z928" s="3"/>
    </row>
    <row r="929" spans="1:26" ht="15.75" customHeight="1">
      <c r="A929" s="3"/>
      <c r="B929" s="3"/>
      <c r="C929" s="3"/>
      <c r="D929" s="30"/>
      <c r="E929" s="30"/>
      <c r="F929" s="30"/>
      <c r="G929" s="30"/>
      <c r="H929" s="30"/>
      <c r="I929" s="30"/>
      <c r="J929" s="30"/>
      <c r="K929" s="30"/>
      <c r="L929" s="30"/>
      <c r="M929" s="30"/>
      <c r="N929" s="30"/>
      <c r="O929" s="30"/>
      <c r="P929" s="30"/>
      <c r="Q929" s="30"/>
      <c r="R929" s="30"/>
      <c r="S929" s="30"/>
      <c r="T929" s="121"/>
      <c r="U929" s="3"/>
      <c r="V929" s="3"/>
      <c r="W929" s="3"/>
      <c r="X929" s="3"/>
      <c r="Y929" s="3"/>
      <c r="Z929" s="3"/>
    </row>
    <row r="930" spans="1:26" ht="15.75" customHeight="1">
      <c r="A930" s="3"/>
      <c r="B930" s="3"/>
      <c r="C930" s="3"/>
      <c r="D930" s="30"/>
      <c r="E930" s="30"/>
      <c r="F930" s="30"/>
      <c r="G930" s="30"/>
      <c r="H930" s="30"/>
      <c r="I930" s="30"/>
      <c r="J930" s="30"/>
      <c r="K930" s="30"/>
      <c r="L930" s="30"/>
      <c r="M930" s="30"/>
      <c r="N930" s="30"/>
      <c r="O930" s="30"/>
      <c r="P930" s="30"/>
      <c r="Q930" s="30"/>
      <c r="R930" s="30"/>
      <c r="S930" s="30"/>
      <c r="T930" s="121"/>
      <c r="U930" s="3"/>
      <c r="V930" s="3"/>
      <c r="W930" s="3"/>
      <c r="X930" s="3"/>
      <c r="Y930" s="3"/>
      <c r="Z930" s="3"/>
    </row>
    <row r="931" spans="1:26" ht="15.75" customHeight="1">
      <c r="A931" s="3"/>
      <c r="B931" s="3"/>
      <c r="C931" s="3"/>
      <c r="D931" s="30"/>
      <c r="E931" s="30"/>
      <c r="F931" s="30"/>
      <c r="G931" s="30"/>
      <c r="H931" s="30"/>
      <c r="I931" s="30"/>
      <c r="J931" s="30"/>
      <c r="K931" s="30"/>
      <c r="L931" s="30"/>
      <c r="M931" s="30"/>
      <c r="N931" s="30"/>
      <c r="O931" s="30"/>
      <c r="P931" s="30"/>
      <c r="Q931" s="30"/>
      <c r="R931" s="30"/>
      <c r="S931" s="30"/>
      <c r="T931" s="121"/>
      <c r="U931" s="3"/>
      <c r="V931" s="3"/>
      <c r="W931" s="3"/>
      <c r="X931" s="3"/>
      <c r="Y931" s="3"/>
      <c r="Z931" s="3"/>
    </row>
    <row r="932" spans="1:26" ht="15.75" customHeight="1">
      <c r="A932" s="3"/>
      <c r="B932" s="3"/>
      <c r="C932" s="3"/>
      <c r="D932" s="30"/>
      <c r="E932" s="30"/>
      <c r="F932" s="30"/>
      <c r="G932" s="30"/>
      <c r="H932" s="30"/>
      <c r="I932" s="30"/>
      <c r="J932" s="30"/>
      <c r="K932" s="30"/>
      <c r="L932" s="30"/>
      <c r="M932" s="30"/>
      <c r="N932" s="30"/>
      <c r="O932" s="30"/>
      <c r="P932" s="30"/>
      <c r="Q932" s="30"/>
      <c r="R932" s="30"/>
      <c r="S932" s="30"/>
      <c r="T932" s="121"/>
      <c r="U932" s="3"/>
      <c r="V932" s="3"/>
      <c r="W932" s="3"/>
      <c r="X932" s="3"/>
      <c r="Y932" s="3"/>
      <c r="Z932" s="3"/>
    </row>
    <row r="933" spans="1:26" ht="15.75" customHeight="1">
      <c r="A933" s="3"/>
      <c r="B933" s="3"/>
      <c r="C933" s="3"/>
      <c r="D933" s="30"/>
      <c r="E933" s="30"/>
      <c r="F933" s="30"/>
      <c r="G933" s="30"/>
      <c r="H933" s="30"/>
      <c r="I933" s="30"/>
      <c r="J933" s="30"/>
      <c r="K933" s="30"/>
      <c r="L933" s="30"/>
      <c r="M933" s="30"/>
      <c r="N933" s="30"/>
      <c r="O933" s="30"/>
      <c r="P933" s="30"/>
      <c r="Q933" s="30"/>
      <c r="R933" s="30"/>
      <c r="S933" s="30"/>
      <c r="T933" s="121"/>
      <c r="U933" s="3"/>
      <c r="V933" s="3"/>
      <c r="W933" s="3"/>
      <c r="X933" s="3"/>
      <c r="Y933" s="3"/>
      <c r="Z933" s="3"/>
    </row>
    <row r="934" spans="1:26" ht="15.75" customHeight="1">
      <c r="A934" s="3"/>
      <c r="B934" s="3"/>
      <c r="C934" s="3"/>
      <c r="D934" s="30"/>
      <c r="E934" s="30"/>
      <c r="F934" s="30"/>
      <c r="G934" s="30"/>
      <c r="H934" s="30"/>
      <c r="I934" s="30"/>
      <c r="J934" s="30"/>
      <c r="K934" s="30"/>
      <c r="L934" s="30"/>
      <c r="M934" s="30"/>
      <c r="N934" s="30"/>
      <c r="O934" s="30"/>
      <c r="P934" s="30"/>
      <c r="Q934" s="30"/>
      <c r="R934" s="30"/>
      <c r="S934" s="30"/>
      <c r="T934" s="121"/>
      <c r="U934" s="3"/>
      <c r="V934" s="3"/>
      <c r="W934" s="3"/>
      <c r="X934" s="3"/>
      <c r="Y934" s="3"/>
      <c r="Z934" s="3"/>
    </row>
    <row r="935" spans="1:26" ht="15.75" customHeight="1">
      <c r="A935" s="3"/>
      <c r="B935" s="3"/>
      <c r="C935" s="3"/>
      <c r="D935" s="30"/>
      <c r="E935" s="30"/>
      <c r="F935" s="30"/>
      <c r="G935" s="30"/>
      <c r="H935" s="30"/>
      <c r="I935" s="30"/>
      <c r="J935" s="30"/>
      <c r="K935" s="30"/>
      <c r="L935" s="30"/>
      <c r="M935" s="30"/>
      <c r="N935" s="30"/>
      <c r="O935" s="30"/>
      <c r="P935" s="30"/>
      <c r="Q935" s="30"/>
      <c r="R935" s="30"/>
      <c r="S935" s="30"/>
      <c r="T935" s="121"/>
      <c r="U935" s="3"/>
      <c r="V935" s="3"/>
      <c r="W935" s="3"/>
      <c r="X935" s="3"/>
      <c r="Y935" s="3"/>
      <c r="Z935" s="3"/>
    </row>
    <row r="936" spans="1:26" ht="15.75" customHeight="1">
      <c r="A936" s="3"/>
      <c r="B936" s="3"/>
      <c r="C936" s="3"/>
      <c r="D936" s="30"/>
      <c r="E936" s="30"/>
      <c r="F936" s="30"/>
      <c r="G936" s="30"/>
      <c r="H936" s="30"/>
      <c r="I936" s="30"/>
      <c r="J936" s="30"/>
      <c r="K936" s="30"/>
      <c r="L936" s="30"/>
      <c r="M936" s="30"/>
      <c r="N936" s="30"/>
      <c r="O936" s="30"/>
      <c r="P936" s="30"/>
      <c r="Q936" s="30"/>
      <c r="R936" s="30"/>
      <c r="S936" s="30"/>
      <c r="T936" s="121"/>
      <c r="U936" s="3"/>
      <c r="V936" s="3"/>
      <c r="W936" s="3"/>
      <c r="X936" s="3"/>
      <c r="Y936" s="3"/>
      <c r="Z936" s="3"/>
    </row>
    <row r="937" spans="1:26" ht="15.75" customHeight="1">
      <c r="A937" s="3"/>
      <c r="B937" s="3"/>
      <c r="C937" s="3"/>
      <c r="D937" s="30"/>
      <c r="E937" s="30"/>
      <c r="F937" s="30"/>
      <c r="G937" s="30"/>
      <c r="H937" s="30"/>
      <c r="I937" s="30"/>
      <c r="J937" s="30"/>
      <c r="K937" s="30"/>
      <c r="L937" s="30"/>
      <c r="M937" s="30"/>
      <c r="N937" s="30"/>
      <c r="O937" s="30"/>
      <c r="P937" s="30"/>
      <c r="Q937" s="30"/>
      <c r="R937" s="30"/>
      <c r="S937" s="30"/>
      <c r="T937" s="121"/>
      <c r="U937" s="3"/>
      <c r="V937" s="3"/>
      <c r="W937" s="3"/>
      <c r="X937" s="3"/>
      <c r="Y937" s="3"/>
      <c r="Z937" s="3"/>
    </row>
    <row r="938" spans="1:26" ht="15.75" customHeight="1">
      <c r="A938" s="3"/>
      <c r="B938" s="3"/>
      <c r="C938" s="3"/>
      <c r="D938" s="30"/>
      <c r="E938" s="30"/>
      <c r="F938" s="30"/>
      <c r="G938" s="30"/>
      <c r="H938" s="30"/>
      <c r="I938" s="30"/>
      <c r="J938" s="30"/>
      <c r="K938" s="30"/>
      <c r="L938" s="30"/>
      <c r="M938" s="30"/>
      <c r="N938" s="30"/>
      <c r="O938" s="30"/>
      <c r="P938" s="30"/>
      <c r="Q938" s="30"/>
      <c r="R938" s="30"/>
      <c r="S938" s="30"/>
      <c r="T938" s="121"/>
      <c r="U938" s="3"/>
      <c r="V938" s="3"/>
      <c r="W938" s="3"/>
      <c r="X938" s="3"/>
      <c r="Y938" s="3"/>
      <c r="Z938" s="3"/>
    </row>
    <row r="939" spans="1:26" ht="15.75" customHeight="1">
      <c r="A939" s="3"/>
      <c r="B939" s="3"/>
      <c r="C939" s="3"/>
      <c r="D939" s="30"/>
      <c r="E939" s="30"/>
      <c r="F939" s="30"/>
      <c r="G939" s="30"/>
      <c r="H939" s="30"/>
      <c r="I939" s="30"/>
      <c r="J939" s="30"/>
      <c r="K939" s="30"/>
      <c r="L939" s="30"/>
      <c r="M939" s="30"/>
      <c r="N939" s="30"/>
      <c r="O939" s="30"/>
      <c r="P939" s="30"/>
      <c r="Q939" s="30"/>
      <c r="R939" s="30"/>
      <c r="S939" s="30"/>
      <c r="T939" s="121"/>
      <c r="U939" s="3"/>
      <c r="V939" s="3"/>
      <c r="W939" s="3"/>
      <c r="X939" s="3"/>
      <c r="Y939" s="3"/>
      <c r="Z939" s="3"/>
    </row>
    <row r="940" spans="1:26" ht="15.75" customHeight="1">
      <c r="A940" s="3"/>
      <c r="B940" s="3"/>
      <c r="C940" s="3"/>
      <c r="D940" s="30"/>
      <c r="E940" s="30"/>
      <c r="F940" s="30"/>
      <c r="G940" s="30"/>
      <c r="H940" s="30"/>
      <c r="I940" s="30"/>
      <c r="J940" s="30"/>
      <c r="K940" s="30"/>
      <c r="L940" s="30"/>
      <c r="M940" s="30"/>
      <c r="N940" s="30"/>
      <c r="O940" s="30"/>
      <c r="P940" s="30"/>
      <c r="Q940" s="30"/>
      <c r="R940" s="30"/>
      <c r="S940" s="30"/>
      <c r="T940" s="121"/>
      <c r="U940" s="3"/>
      <c r="V940" s="3"/>
      <c r="W940" s="3"/>
      <c r="X940" s="3"/>
      <c r="Y940" s="3"/>
      <c r="Z940" s="3"/>
    </row>
    <row r="941" spans="1:26" ht="15.75" customHeight="1">
      <c r="A941" s="3"/>
      <c r="B941" s="3"/>
      <c r="C941" s="3"/>
      <c r="D941" s="30"/>
      <c r="E941" s="30"/>
      <c r="F941" s="30"/>
      <c r="G941" s="30"/>
      <c r="H941" s="30"/>
      <c r="I941" s="30"/>
      <c r="J941" s="30"/>
      <c r="K941" s="30"/>
      <c r="L941" s="30"/>
      <c r="M941" s="30"/>
      <c r="N941" s="30"/>
      <c r="O941" s="30"/>
      <c r="P941" s="30"/>
      <c r="Q941" s="30"/>
      <c r="R941" s="30"/>
      <c r="S941" s="30"/>
      <c r="T941" s="121"/>
      <c r="U941" s="3"/>
      <c r="V941" s="3"/>
      <c r="W941" s="3"/>
      <c r="X941" s="3"/>
      <c r="Y941" s="3"/>
      <c r="Z941" s="3"/>
    </row>
    <row r="942" spans="1:26" ht="15.75" customHeight="1">
      <c r="A942" s="3"/>
      <c r="B942" s="3"/>
      <c r="C942" s="3"/>
      <c r="D942" s="30"/>
      <c r="E942" s="30"/>
      <c r="F942" s="30"/>
      <c r="G942" s="30"/>
      <c r="H942" s="30"/>
      <c r="I942" s="30"/>
      <c r="J942" s="30"/>
      <c r="K942" s="30"/>
      <c r="L942" s="30"/>
      <c r="M942" s="30"/>
      <c r="N942" s="30"/>
      <c r="O942" s="30"/>
      <c r="P942" s="30"/>
      <c r="Q942" s="30"/>
      <c r="R942" s="30"/>
      <c r="S942" s="30"/>
      <c r="T942" s="121"/>
      <c r="U942" s="3"/>
      <c r="V942" s="3"/>
      <c r="W942" s="3"/>
      <c r="X942" s="3"/>
      <c r="Y942" s="3"/>
      <c r="Z942" s="3"/>
    </row>
    <row r="943" spans="1:26" ht="15.75" customHeight="1">
      <c r="A943" s="3"/>
      <c r="B943" s="3"/>
      <c r="C943" s="3"/>
      <c r="D943" s="30"/>
      <c r="E943" s="30"/>
      <c r="F943" s="30"/>
      <c r="G943" s="30"/>
      <c r="H943" s="30"/>
      <c r="I943" s="30"/>
      <c r="J943" s="30"/>
      <c r="K943" s="30"/>
      <c r="L943" s="30"/>
      <c r="M943" s="30"/>
      <c r="N943" s="30"/>
      <c r="O943" s="30"/>
      <c r="P943" s="30"/>
      <c r="Q943" s="30"/>
      <c r="R943" s="30"/>
      <c r="S943" s="30"/>
      <c r="T943" s="121"/>
      <c r="U943" s="3"/>
      <c r="V943" s="3"/>
      <c r="W943" s="3"/>
      <c r="X943" s="3"/>
      <c r="Y943" s="3"/>
      <c r="Z943" s="3"/>
    </row>
    <row r="944" spans="1:26" ht="15.75" customHeight="1">
      <c r="A944" s="3"/>
      <c r="B944" s="3"/>
      <c r="C944" s="3"/>
      <c r="D944" s="30"/>
      <c r="E944" s="30"/>
      <c r="F944" s="30"/>
      <c r="G944" s="30"/>
      <c r="H944" s="30"/>
      <c r="I944" s="30"/>
      <c r="J944" s="30"/>
      <c r="K944" s="30"/>
      <c r="L944" s="30"/>
      <c r="M944" s="30"/>
      <c r="N944" s="30"/>
      <c r="O944" s="30"/>
      <c r="P944" s="30"/>
      <c r="Q944" s="30"/>
      <c r="R944" s="30"/>
      <c r="S944" s="30"/>
      <c r="T944" s="121"/>
      <c r="U944" s="3"/>
      <c r="V944" s="3"/>
      <c r="W944" s="3"/>
      <c r="X944" s="3"/>
      <c r="Y944" s="3"/>
      <c r="Z944" s="3"/>
    </row>
    <row r="945" spans="1:26" ht="15.75" customHeight="1">
      <c r="A945" s="3"/>
      <c r="B945" s="3"/>
      <c r="C945" s="3"/>
      <c r="D945" s="30"/>
      <c r="E945" s="30"/>
      <c r="F945" s="30"/>
      <c r="G945" s="30"/>
      <c r="H945" s="30"/>
      <c r="I945" s="30"/>
      <c r="J945" s="30"/>
      <c r="K945" s="30"/>
      <c r="L945" s="30"/>
      <c r="M945" s="30"/>
      <c r="N945" s="30"/>
      <c r="O945" s="30"/>
      <c r="P945" s="30"/>
      <c r="Q945" s="30"/>
      <c r="R945" s="30"/>
      <c r="S945" s="30"/>
      <c r="T945" s="121"/>
      <c r="U945" s="3"/>
      <c r="V945" s="3"/>
      <c r="W945" s="3"/>
      <c r="X945" s="3"/>
      <c r="Y945" s="3"/>
      <c r="Z945" s="3"/>
    </row>
    <row r="946" spans="1:26" ht="15.75" customHeight="1">
      <c r="A946" s="3"/>
      <c r="B946" s="3"/>
      <c r="C946" s="3"/>
      <c r="D946" s="30"/>
      <c r="E946" s="30"/>
      <c r="F946" s="30"/>
      <c r="G946" s="30"/>
      <c r="H946" s="30"/>
      <c r="I946" s="30"/>
      <c r="J946" s="30"/>
      <c r="K946" s="30"/>
      <c r="L946" s="30"/>
      <c r="M946" s="30"/>
      <c r="N946" s="30"/>
      <c r="O946" s="30"/>
      <c r="P946" s="30"/>
      <c r="Q946" s="30"/>
      <c r="R946" s="30"/>
      <c r="S946" s="30"/>
      <c r="T946" s="121"/>
      <c r="U946" s="3"/>
      <c r="V946" s="3"/>
      <c r="W946" s="3"/>
      <c r="X946" s="3"/>
      <c r="Y946" s="3"/>
      <c r="Z946" s="3"/>
    </row>
    <row r="947" spans="1:26" ht="15.75" customHeight="1">
      <c r="A947" s="3"/>
      <c r="B947" s="3"/>
      <c r="C947" s="3"/>
      <c r="D947" s="30"/>
      <c r="E947" s="30"/>
      <c r="F947" s="30"/>
      <c r="G947" s="30"/>
      <c r="H947" s="30"/>
      <c r="I947" s="30"/>
      <c r="J947" s="30"/>
      <c r="K947" s="30"/>
      <c r="L947" s="30"/>
      <c r="M947" s="30"/>
      <c r="N947" s="30"/>
      <c r="O947" s="30"/>
      <c r="P947" s="30"/>
      <c r="Q947" s="30"/>
      <c r="R947" s="30"/>
      <c r="S947" s="30"/>
      <c r="T947" s="121"/>
      <c r="U947" s="3"/>
      <c r="V947" s="3"/>
      <c r="W947" s="3"/>
      <c r="X947" s="3"/>
      <c r="Y947" s="3"/>
      <c r="Z947" s="3"/>
    </row>
    <row r="948" spans="1:26" ht="15.75" customHeight="1">
      <c r="A948" s="3"/>
      <c r="B948" s="3"/>
      <c r="C948" s="3"/>
      <c r="D948" s="30"/>
      <c r="E948" s="30"/>
      <c r="F948" s="30"/>
      <c r="G948" s="30"/>
      <c r="H948" s="30"/>
      <c r="I948" s="30"/>
      <c r="J948" s="30"/>
      <c r="K948" s="30"/>
      <c r="L948" s="30"/>
      <c r="M948" s="30"/>
      <c r="N948" s="30"/>
      <c r="O948" s="30"/>
      <c r="P948" s="30"/>
      <c r="Q948" s="30"/>
      <c r="R948" s="30"/>
      <c r="S948" s="30"/>
      <c r="T948" s="121"/>
      <c r="U948" s="3"/>
      <c r="V948" s="3"/>
      <c r="W948" s="3"/>
      <c r="X948" s="3"/>
      <c r="Y948" s="3"/>
      <c r="Z948" s="3"/>
    </row>
    <row r="949" spans="1:26" ht="15.75" customHeight="1">
      <c r="A949" s="3"/>
      <c r="B949" s="3"/>
      <c r="C949" s="3"/>
      <c r="D949" s="30"/>
      <c r="E949" s="30"/>
      <c r="F949" s="30"/>
      <c r="G949" s="30"/>
      <c r="H949" s="30"/>
      <c r="I949" s="30"/>
      <c r="J949" s="30"/>
      <c r="K949" s="30"/>
      <c r="L949" s="30"/>
      <c r="M949" s="30"/>
      <c r="N949" s="30"/>
      <c r="O949" s="30"/>
      <c r="P949" s="30"/>
      <c r="Q949" s="30"/>
      <c r="R949" s="30"/>
      <c r="S949" s="30"/>
      <c r="T949" s="121"/>
      <c r="U949" s="3"/>
      <c r="V949" s="3"/>
      <c r="W949" s="3"/>
      <c r="X949" s="3"/>
      <c r="Y949" s="3"/>
      <c r="Z949" s="3"/>
    </row>
    <row r="950" spans="1:26" ht="15.75" customHeight="1">
      <c r="A950" s="3"/>
      <c r="B950" s="3"/>
      <c r="C950" s="3"/>
      <c r="D950" s="30"/>
      <c r="E950" s="30"/>
      <c r="F950" s="30"/>
      <c r="G950" s="30"/>
      <c r="H950" s="30"/>
      <c r="I950" s="30"/>
      <c r="J950" s="30"/>
      <c r="K950" s="30"/>
      <c r="L950" s="30"/>
      <c r="M950" s="30"/>
      <c r="N950" s="30"/>
      <c r="O950" s="30"/>
      <c r="P950" s="30"/>
      <c r="Q950" s="30"/>
      <c r="R950" s="30"/>
      <c r="S950" s="30"/>
      <c r="T950" s="121"/>
      <c r="U950" s="3"/>
      <c r="V950" s="3"/>
      <c r="W950" s="3"/>
      <c r="X950" s="3"/>
      <c r="Y950" s="3"/>
      <c r="Z950" s="3"/>
    </row>
    <row r="951" spans="1:26" ht="15.75" customHeight="1">
      <c r="A951" s="3"/>
      <c r="B951" s="3"/>
      <c r="C951" s="3"/>
      <c r="D951" s="30"/>
      <c r="E951" s="30"/>
      <c r="F951" s="30"/>
      <c r="G951" s="30"/>
      <c r="H951" s="30"/>
      <c r="I951" s="30"/>
      <c r="J951" s="30"/>
      <c r="K951" s="30"/>
      <c r="L951" s="30"/>
      <c r="M951" s="30"/>
      <c r="N951" s="30"/>
      <c r="O951" s="30"/>
      <c r="P951" s="30"/>
      <c r="Q951" s="30"/>
      <c r="R951" s="30"/>
      <c r="S951" s="30"/>
      <c r="T951" s="121"/>
      <c r="U951" s="3"/>
      <c r="V951" s="3"/>
      <c r="W951" s="3"/>
      <c r="X951" s="3"/>
      <c r="Y951" s="3"/>
      <c r="Z951" s="3"/>
    </row>
    <row r="952" spans="1:26" ht="15.75" customHeight="1">
      <c r="A952" s="3"/>
      <c r="B952" s="3"/>
      <c r="C952" s="3"/>
      <c r="D952" s="30"/>
      <c r="E952" s="30"/>
      <c r="F952" s="30"/>
      <c r="G952" s="30"/>
      <c r="H952" s="30"/>
      <c r="I952" s="30"/>
      <c r="J952" s="30"/>
      <c r="K952" s="30"/>
      <c r="L952" s="30"/>
      <c r="M952" s="30"/>
      <c r="N952" s="30"/>
      <c r="O952" s="30"/>
      <c r="P952" s="30"/>
      <c r="Q952" s="30"/>
      <c r="R952" s="30"/>
      <c r="S952" s="30"/>
      <c r="T952" s="121"/>
      <c r="U952" s="3"/>
      <c r="V952" s="3"/>
      <c r="W952" s="3"/>
      <c r="X952" s="3"/>
      <c r="Y952" s="3"/>
      <c r="Z952" s="3"/>
    </row>
    <row r="953" spans="1:26" ht="15.75" customHeight="1">
      <c r="A953" s="3"/>
      <c r="B953" s="3"/>
      <c r="C953" s="3"/>
      <c r="D953" s="30"/>
      <c r="E953" s="30"/>
      <c r="F953" s="30"/>
      <c r="G953" s="30"/>
      <c r="H953" s="30"/>
      <c r="I953" s="30"/>
      <c r="J953" s="30"/>
      <c r="K953" s="30"/>
      <c r="L953" s="30"/>
      <c r="M953" s="30"/>
      <c r="N953" s="30"/>
      <c r="O953" s="30"/>
      <c r="P953" s="30"/>
      <c r="Q953" s="30"/>
      <c r="R953" s="30"/>
      <c r="S953" s="30"/>
      <c r="T953" s="121"/>
      <c r="U953" s="3"/>
      <c r="V953" s="3"/>
      <c r="W953" s="3"/>
      <c r="X953" s="3"/>
      <c r="Y953" s="3"/>
      <c r="Z953" s="3"/>
    </row>
    <row r="954" spans="1:26" ht="15.75" customHeight="1">
      <c r="A954" s="3"/>
      <c r="B954" s="3"/>
      <c r="C954" s="3"/>
      <c r="D954" s="30"/>
      <c r="E954" s="30"/>
      <c r="F954" s="30"/>
      <c r="G954" s="30"/>
      <c r="H954" s="30"/>
      <c r="I954" s="30"/>
      <c r="J954" s="30"/>
      <c r="K954" s="30"/>
      <c r="L954" s="30"/>
      <c r="M954" s="30"/>
      <c r="N954" s="30"/>
      <c r="O954" s="30"/>
      <c r="P954" s="30"/>
      <c r="Q954" s="30"/>
      <c r="R954" s="30"/>
      <c r="S954" s="30"/>
      <c r="T954" s="121"/>
      <c r="U954" s="3"/>
      <c r="V954" s="3"/>
      <c r="W954" s="3"/>
      <c r="X954" s="3"/>
      <c r="Y954" s="3"/>
      <c r="Z954" s="3"/>
    </row>
    <row r="955" spans="1:26" ht="15.75" customHeight="1">
      <c r="A955" s="3"/>
      <c r="B955" s="3"/>
      <c r="C955" s="3"/>
      <c r="D955" s="30"/>
      <c r="E955" s="30"/>
      <c r="F955" s="30"/>
      <c r="G955" s="30"/>
      <c r="H955" s="30"/>
      <c r="I955" s="30"/>
      <c r="J955" s="30"/>
      <c r="K955" s="30"/>
      <c r="L955" s="30"/>
      <c r="M955" s="30"/>
      <c r="N955" s="30"/>
      <c r="O955" s="30"/>
      <c r="P955" s="30"/>
      <c r="Q955" s="30"/>
      <c r="R955" s="30"/>
      <c r="S955" s="30"/>
      <c r="T955" s="121"/>
      <c r="U955" s="3"/>
      <c r="V955" s="3"/>
      <c r="W955" s="3"/>
      <c r="X955" s="3"/>
      <c r="Y955" s="3"/>
      <c r="Z955" s="3"/>
    </row>
    <row r="956" spans="1:26" ht="15.75" customHeight="1">
      <c r="A956" s="3"/>
      <c r="B956" s="3"/>
      <c r="C956" s="3"/>
      <c r="D956" s="30"/>
      <c r="E956" s="30"/>
      <c r="F956" s="30"/>
      <c r="G956" s="30"/>
      <c r="H956" s="30"/>
      <c r="I956" s="30"/>
      <c r="J956" s="30"/>
      <c r="K956" s="30"/>
      <c r="L956" s="30"/>
      <c r="M956" s="30"/>
      <c r="N956" s="30"/>
      <c r="O956" s="30"/>
      <c r="P956" s="30"/>
      <c r="Q956" s="30"/>
      <c r="R956" s="30"/>
      <c r="S956" s="30"/>
      <c r="T956" s="121"/>
      <c r="U956" s="3"/>
      <c r="V956" s="3"/>
      <c r="W956" s="3"/>
      <c r="X956" s="3"/>
      <c r="Y956" s="3"/>
      <c r="Z956" s="3"/>
    </row>
    <row r="957" spans="1:26" ht="15.75" customHeight="1">
      <c r="A957" s="3"/>
      <c r="B957" s="3"/>
      <c r="C957" s="3"/>
      <c r="D957" s="30"/>
      <c r="E957" s="30"/>
      <c r="F957" s="30"/>
      <c r="G957" s="30"/>
      <c r="H957" s="30"/>
      <c r="I957" s="30"/>
      <c r="J957" s="30"/>
      <c r="K957" s="30"/>
      <c r="L957" s="30"/>
      <c r="M957" s="30"/>
      <c r="N957" s="30"/>
      <c r="O957" s="30"/>
      <c r="P957" s="30"/>
      <c r="Q957" s="30"/>
      <c r="R957" s="30"/>
      <c r="S957" s="30"/>
      <c r="T957" s="121"/>
      <c r="U957" s="3"/>
      <c r="V957" s="3"/>
      <c r="W957" s="3"/>
      <c r="X957" s="3"/>
      <c r="Y957" s="3"/>
      <c r="Z957" s="3"/>
    </row>
    <row r="958" spans="1:26" ht="15.75" customHeight="1">
      <c r="A958" s="3"/>
      <c r="B958" s="3"/>
      <c r="C958" s="3"/>
      <c r="D958" s="30"/>
      <c r="E958" s="30"/>
      <c r="F958" s="30"/>
      <c r="G958" s="30"/>
      <c r="H958" s="30"/>
      <c r="I958" s="30"/>
      <c r="J958" s="30"/>
      <c r="K958" s="30"/>
      <c r="L958" s="30"/>
      <c r="M958" s="30"/>
      <c r="N958" s="30"/>
      <c r="O958" s="30"/>
      <c r="P958" s="30"/>
      <c r="Q958" s="30"/>
      <c r="R958" s="30"/>
      <c r="S958" s="30"/>
      <c r="T958" s="121"/>
      <c r="U958" s="3"/>
      <c r="V958" s="3"/>
      <c r="W958" s="3"/>
      <c r="X958" s="3"/>
      <c r="Y958" s="3"/>
      <c r="Z958" s="3"/>
    </row>
    <row r="959" spans="1:26" ht="15.75" customHeight="1">
      <c r="A959" s="3"/>
      <c r="B959" s="3"/>
      <c r="C959" s="3"/>
      <c r="D959" s="30"/>
      <c r="E959" s="30"/>
      <c r="F959" s="30"/>
      <c r="G959" s="30"/>
      <c r="H959" s="30"/>
      <c r="I959" s="30"/>
      <c r="J959" s="30"/>
      <c r="K959" s="30"/>
      <c r="L959" s="30"/>
      <c r="M959" s="30"/>
      <c r="N959" s="30"/>
      <c r="O959" s="30"/>
      <c r="P959" s="30"/>
      <c r="Q959" s="30"/>
      <c r="R959" s="30"/>
      <c r="S959" s="30"/>
      <c r="T959" s="121"/>
      <c r="U959" s="3"/>
      <c r="V959" s="3"/>
      <c r="W959" s="3"/>
      <c r="X959" s="3"/>
      <c r="Y959" s="3"/>
      <c r="Z959" s="3"/>
    </row>
    <row r="960" spans="1:26" ht="15.75" customHeight="1">
      <c r="A960" s="3"/>
      <c r="B960" s="3"/>
      <c r="C960" s="3"/>
      <c r="D960" s="30"/>
      <c r="E960" s="30"/>
      <c r="F960" s="30"/>
      <c r="G960" s="30"/>
      <c r="H960" s="30"/>
      <c r="I960" s="30"/>
      <c r="J960" s="30"/>
      <c r="K960" s="30"/>
      <c r="L960" s="30"/>
      <c r="M960" s="30"/>
      <c r="N960" s="30"/>
      <c r="O960" s="30"/>
      <c r="P960" s="30"/>
      <c r="Q960" s="30"/>
      <c r="R960" s="30"/>
      <c r="S960" s="30"/>
      <c r="T960" s="121"/>
      <c r="U960" s="3"/>
      <c r="V960" s="3"/>
      <c r="W960" s="3"/>
      <c r="X960" s="3"/>
      <c r="Y960" s="3"/>
      <c r="Z960" s="3"/>
    </row>
    <row r="961" spans="1:26" ht="15.75" customHeight="1">
      <c r="A961" s="3"/>
      <c r="B961" s="3"/>
      <c r="C961" s="3"/>
      <c r="D961" s="30"/>
      <c r="E961" s="30"/>
      <c r="F961" s="30"/>
      <c r="G961" s="30"/>
      <c r="H961" s="30"/>
      <c r="I961" s="30"/>
      <c r="J961" s="30"/>
      <c r="K961" s="30"/>
      <c r="L961" s="30"/>
      <c r="M961" s="30"/>
      <c r="N961" s="30"/>
      <c r="O961" s="30"/>
      <c r="P961" s="30"/>
      <c r="Q961" s="30"/>
      <c r="R961" s="30"/>
      <c r="S961" s="30"/>
      <c r="T961" s="121"/>
      <c r="U961" s="3"/>
      <c r="V961" s="3"/>
      <c r="W961" s="3"/>
      <c r="X961" s="3"/>
      <c r="Y961" s="3"/>
      <c r="Z961" s="3"/>
    </row>
    <row r="962" spans="1:26" ht="15.75" customHeight="1">
      <c r="A962" s="3"/>
      <c r="B962" s="3"/>
      <c r="C962" s="3"/>
      <c r="D962" s="30"/>
      <c r="E962" s="30"/>
      <c r="F962" s="30"/>
      <c r="G962" s="30"/>
      <c r="H962" s="30"/>
      <c r="I962" s="30"/>
      <c r="J962" s="30"/>
      <c r="K962" s="30"/>
      <c r="L962" s="30"/>
      <c r="M962" s="30"/>
      <c r="N962" s="30"/>
      <c r="O962" s="30"/>
      <c r="P962" s="30"/>
      <c r="Q962" s="30"/>
      <c r="R962" s="30"/>
      <c r="S962" s="30"/>
      <c r="T962" s="121"/>
      <c r="U962" s="3"/>
      <c r="V962" s="3"/>
      <c r="W962" s="3"/>
      <c r="X962" s="3"/>
      <c r="Y962" s="3"/>
      <c r="Z962" s="3"/>
    </row>
    <row r="963" spans="1:26" ht="15.75" customHeight="1">
      <c r="A963" s="3"/>
      <c r="B963" s="3"/>
      <c r="C963" s="3"/>
      <c r="D963" s="30"/>
      <c r="E963" s="30"/>
      <c r="F963" s="30"/>
      <c r="G963" s="30"/>
      <c r="H963" s="30"/>
      <c r="I963" s="30"/>
      <c r="J963" s="30"/>
      <c r="K963" s="30"/>
      <c r="L963" s="30"/>
      <c r="M963" s="30"/>
      <c r="N963" s="30"/>
      <c r="O963" s="30"/>
      <c r="P963" s="30"/>
      <c r="Q963" s="30"/>
      <c r="R963" s="30"/>
      <c r="S963" s="30"/>
      <c r="T963" s="121"/>
      <c r="U963" s="3"/>
      <c r="V963" s="3"/>
      <c r="W963" s="3"/>
      <c r="X963" s="3"/>
      <c r="Y963" s="3"/>
      <c r="Z963" s="3"/>
    </row>
    <row r="964" spans="1:26" ht="15.75" customHeight="1">
      <c r="A964" s="3"/>
      <c r="B964" s="3"/>
      <c r="C964" s="3"/>
      <c r="D964" s="30"/>
      <c r="E964" s="30"/>
      <c r="F964" s="30"/>
      <c r="G964" s="30"/>
      <c r="H964" s="30"/>
      <c r="I964" s="30"/>
      <c r="J964" s="30"/>
      <c r="K964" s="30"/>
      <c r="L964" s="30"/>
      <c r="M964" s="30"/>
      <c r="N964" s="30"/>
      <c r="O964" s="30"/>
      <c r="P964" s="30"/>
      <c r="Q964" s="30"/>
      <c r="R964" s="30"/>
      <c r="S964" s="30"/>
      <c r="T964" s="121"/>
      <c r="U964" s="3"/>
      <c r="V964" s="3"/>
      <c r="W964" s="3"/>
      <c r="X964" s="3"/>
      <c r="Y964" s="3"/>
      <c r="Z964" s="3"/>
    </row>
    <row r="965" spans="1:26" ht="15.75" customHeight="1">
      <c r="A965" s="3"/>
      <c r="B965" s="3"/>
      <c r="C965" s="3"/>
      <c r="D965" s="30"/>
      <c r="E965" s="30"/>
      <c r="F965" s="30"/>
      <c r="G965" s="30"/>
      <c r="H965" s="30"/>
      <c r="I965" s="30"/>
      <c r="J965" s="30"/>
      <c r="K965" s="30"/>
      <c r="L965" s="30"/>
      <c r="M965" s="30"/>
      <c r="N965" s="30"/>
      <c r="O965" s="30"/>
      <c r="P965" s="30"/>
      <c r="Q965" s="30"/>
      <c r="R965" s="30"/>
      <c r="S965" s="30"/>
      <c r="T965" s="121"/>
      <c r="U965" s="3"/>
      <c r="V965" s="3"/>
      <c r="W965" s="3"/>
      <c r="X965" s="3"/>
      <c r="Y965" s="3"/>
      <c r="Z965" s="3"/>
    </row>
    <row r="966" spans="1:26" ht="15.75" customHeight="1">
      <c r="A966" s="3"/>
      <c r="B966" s="3"/>
      <c r="C966" s="3"/>
      <c r="D966" s="30"/>
      <c r="E966" s="30"/>
      <c r="F966" s="30"/>
      <c r="G966" s="30"/>
      <c r="H966" s="30"/>
      <c r="I966" s="30"/>
      <c r="J966" s="30"/>
      <c r="K966" s="30"/>
      <c r="L966" s="30"/>
      <c r="M966" s="30"/>
      <c r="N966" s="30"/>
      <c r="O966" s="30"/>
      <c r="P966" s="30"/>
      <c r="Q966" s="30"/>
      <c r="R966" s="30"/>
      <c r="S966" s="30"/>
      <c r="T966" s="121"/>
      <c r="U966" s="3"/>
      <c r="V966" s="3"/>
      <c r="W966" s="3"/>
      <c r="X966" s="3"/>
      <c r="Y966" s="3"/>
      <c r="Z966" s="3"/>
    </row>
    <row r="967" spans="1:26" ht="15.75" customHeight="1">
      <c r="A967" s="3"/>
      <c r="B967" s="3"/>
      <c r="C967" s="3"/>
      <c r="D967" s="30"/>
      <c r="E967" s="30"/>
      <c r="F967" s="30"/>
      <c r="G967" s="30"/>
      <c r="H967" s="30"/>
      <c r="I967" s="30"/>
      <c r="J967" s="30"/>
      <c r="K967" s="30"/>
      <c r="L967" s="30"/>
      <c r="M967" s="30"/>
      <c r="N967" s="30"/>
      <c r="O967" s="30"/>
      <c r="P967" s="30"/>
      <c r="Q967" s="30"/>
      <c r="R967" s="30"/>
      <c r="S967" s="30"/>
      <c r="T967" s="121"/>
      <c r="U967" s="3"/>
      <c r="V967" s="3"/>
      <c r="W967" s="3"/>
      <c r="X967" s="3"/>
      <c r="Y967" s="3"/>
      <c r="Z967" s="3"/>
    </row>
    <row r="968" spans="1:26" ht="15.75" customHeight="1">
      <c r="A968" s="3"/>
      <c r="B968" s="3"/>
      <c r="C968" s="3"/>
      <c r="D968" s="30"/>
      <c r="E968" s="30"/>
      <c r="F968" s="30"/>
      <c r="G968" s="30"/>
      <c r="H968" s="30"/>
      <c r="I968" s="30"/>
      <c r="J968" s="30"/>
      <c r="K968" s="30"/>
      <c r="L968" s="30"/>
      <c r="M968" s="30"/>
      <c r="N968" s="30"/>
      <c r="O968" s="30"/>
      <c r="P968" s="30"/>
      <c r="Q968" s="30"/>
      <c r="R968" s="30"/>
      <c r="S968" s="30"/>
      <c r="T968" s="121"/>
      <c r="U968" s="3"/>
      <c r="V968" s="3"/>
      <c r="W968" s="3"/>
      <c r="X968" s="3"/>
      <c r="Y968" s="3"/>
      <c r="Z968" s="3"/>
    </row>
    <row r="969" spans="1:26" ht="15.75" customHeight="1">
      <c r="A969" s="3"/>
      <c r="B969" s="3"/>
      <c r="C969" s="3"/>
      <c r="D969" s="30"/>
      <c r="E969" s="30"/>
      <c r="F969" s="30"/>
      <c r="G969" s="30"/>
      <c r="H969" s="30"/>
      <c r="I969" s="30"/>
      <c r="J969" s="30"/>
      <c r="K969" s="30"/>
      <c r="L969" s="30"/>
      <c r="M969" s="30"/>
      <c r="N969" s="30"/>
      <c r="O969" s="30"/>
      <c r="P969" s="30"/>
      <c r="Q969" s="30"/>
      <c r="R969" s="30"/>
      <c r="S969" s="30"/>
      <c r="T969" s="121"/>
      <c r="U969" s="3"/>
      <c r="V969" s="3"/>
      <c r="W969" s="3"/>
      <c r="X969" s="3"/>
      <c r="Y969" s="3"/>
      <c r="Z969" s="3"/>
    </row>
    <row r="970" spans="1:26" ht="15.75" customHeight="1">
      <c r="A970" s="3"/>
      <c r="B970" s="3"/>
      <c r="C970" s="3"/>
      <c r="D970" s="30"/>
      <c r="E970" s="30"/>
      <c r="F970" s="30"/>
      <c r="G970" s="30"/>
      <c r="H970" s="30"/>
      <c r="I970" s="30"/>
      <c r="J970" s="30"/>
      <c r="K970" s="30"/>
      <c r="L970" s="30"/>
      <c r="M970" s="30"/>
      <c r="N970" s="30"/>
      <c r="O970" s="30"/>
      <c r="P970" s="30"/>
      <c r="Q970" s="30"/>
      <c r="R970" s="30"/>
      <c r="S970" s="30"/>
      <c r="T970" s="121"/>
      <c r="U970" s="3"/>
      <c r="V970" s="3"/>
      <c r="W970" s="3"/>
      <c r="X970" s="3"/>
      <c r="Y970" s="3"/>
      <c r="Z970" s="3"/>
    </row>
    <row r="971" spans="1:26" ht="15.75" customHeight="1">
      <c r="A971" s="3"/>
      <c r="B971" s="3"/>
      <c r="C971" s="3"/>
      <c r="D971" s="30"/>
      <c r="E971" s="30"/>
      <c r="F971" s="30"/>
      <c r="G971" s="30"/>
      <c r="H971" s="30"/>
      <c r="I971" s="30"/>
      <c r="J971" s="30"/>
      <c r="K971" s="30"/>
      <c r="L971" s="30"/>
      <c r="M971" s="30"/>
      <c r="N971" s="30"/>
      <c r="O971" s="30"/>
      <c r="P971" s="30"/>
      <c r="Q971" s="30"/>
      <c r="R971" s="30"/>
      <c r="S971" s="30"/>
      <c r="T971" s="121"/>
      <c r="U971" s="3"/>
      <c r="V971" s="3"/>
      <c r="W971" s="3"/>
      <c r="X971" s="3"/>
      <c r="Y971" s="3"/>
      <c r="Z971" s="3"/>
    </row>
    <row r="972" spans="1:26" ht="15.75" customHeight="1">
      <c r="A972" s="3"/>
      <c r="B972" s="3"/>
      <c r="C972" s="3"/>
      <c r="D972" s="30"/>
      <c r="E972" s="30"/>
      <c r="F972" s="30"/>
      <c r="G972" s="30"/>
      <c r="H972" s="30"/>
      <c r="I972" s="30"/>
      <c r="J972" s="30"/>
      <c r="K972" s="30"/>
      <c r="L972" s="30"/>
      <c r="M972" s="30"/>
      <c r="N972" s="30"/>
      <c r="O972" s="30"/>
      <c r="P972" s="30"/>
      <c r="Q972" s="30"/>
      <c r="R972" s="30"/>
      <c r="S972" s="30"/>
      <c r="T972" s="121"/>
      <c r="U972" s="3"/>
      <c r="V972" s="3"/>
      <c r="W972" s="3"/>
      <c r="X972" s="3"/>
      <c r="Y972" s="3"/>
      <c r="Z972" s="3"/>
    </row>
    <row r="973" spans="1:26" ht="15.75" customHeight="1">
      <c r="A973" s="3"/>
      <c r="B973" s="3"/>
      <c r="C973" s="3"/>
      <c r="D973" s="30"/>
      <c r="E973" s="30"/>
      <c r="F973" s="30"/>
      <c r="G973" s="30"/>
      <c r="H973" s="30"/>
      <c r="I973" s="30"/>
      <c r="J973" s="30"/>
      <c r="K973" s="30"/>
      <c r="L973" s="30"/>
      <c r="M973" s="30"/>
      <c r="N973" s="30"/>
      <c r="O973" s="30"/>
      <c r="P973" s="30"/>
      <c r="Q973" s="30"/>
      <c r="R973" s="30"/>
      <c r="S973" s="30"/>
      <c r="T973" s="121"/>
      <c r="U973" s="3"/>
      <c r="V973" s="3"/>
      <c r="W973" s="3"/>
      <c r="X973" s="3"/>
      <c r="Y973" s="3"/>
      <c r="Z973" s="3"/>
    </row>
    <row r="974" spans="1:26" ht="15.75" customHeight="1">
      <c r="A974" s="3"/>
      <c r="B974" s="3"/>
      <c r="C974" s="3"/>
      <c r="D974" s="30"/>
      <c r="E974" s="30"/>
      <c r="F974" s="30"/>
      <c r="G974" s="30"/>
      <c r="H974" s="30"/>
      <c r="I974" s="30"/>
      <c r="J974" s="30"/>
      <c r="K974" s="30"/>
      <c r="L974" s="30"/>
      <c r="M974" s="30"/>
      <c r="N974" s="30"/>
      <c r="O974" s="30"/>
      <c r="P974" s="30"/>
      <c r="Q974" s="30"/>
      <c r="R974" s="30"/>
      <c r="S974" s="30"/>
      <c r="T974" s="121"/>
      <c r="U974" s="3"/>
      <c r="V974" s="3"/>
      <c r="W974" s="3"/>
      <c r="X974" s="3"/>
      <c r="Y974" s="3"/>
      <c r="Z974" s="3"/>
    </row>
    <row r="975" spans="1:26" ht="15.75" customHeight="1">
      <c r="A975" s="3"/>
      <c r="B975" s="3"/>
      <c r="C975" s="3"/>
      <c r="D975" s="30"/>
      <c r="E975" s="30"/>
      <c r="F975" s="30"/>
      <c r="G975" s="30"/>
      <c r="H975" s="30"/>
      <c r="I975" s="30"/>
      <c r="J975" s="30"/>
      <c r="K975" s="30"/>
      <c r="L975" s="30"/>
      <c r="M975" s="30"/>
      <c r="N975" s="30"/>
      <c r="O975" s="30"/>
      <c r="P975" s="30"/>
      <c r="Q975" s="30"/>
      <c r="R975" s="30"/>
      <c r="S975" s="30"/>
      <c r="T975" s="121"/>
      <c r="U975" s="3"/>
      <c r="V975" s="3"/>
      <c r="W975" s="3"/>
      <c r="X975" s="3"/>
      <c r="Y975" s="3"/>
      <c r="Z975" s="3"/>
    </row>
    <row r="976" spans="1:26" ht="15.75" customHeight="1">
      <c r="A976" s="3"/>
      <c r="B976" s="3"/>
      <c r="C976" s="3"/>
      <c r="D976" s="30"/>
      <c r="E976" s="30"/>
      <c r="F976" s="30"/>
      <c r="G976" s="30"/>
      <c r="H976" s="30"/>
      <c r="I976" s="30"/>
      <c r="J976" s="30"/>
      <c r="K976" s="30"/>
      <c r="L976" s="30"/>
      <c r="M976" s="30"/>
      <c r="N976" s="30"/>
      <c r="O976" s="30"/>
      <c r="P976" s="30"/>
      <c r="Q976" s="30"/>
      <c r="R976" s="30"/>
      <c r="S976" s="30"/>
      <c r="T976" s="121"/>
      <c r="U976" s="3"/>
      <c r="V976" s="3"/>
      <c r="W976" s="3"/>
      <c r="X976" s="3"/>
      <c r="Y976" s="3"/>
      <c r="Z976" s="3"/>
    </row>
    <row r="977" spans="1:26" ht="15.75" customHeight="1">
      <c r="A977" s="3"/>
      <c r="B977" s="3"/>
      <c r="C977" s="3"/>
      <c r="D977" s="30"/>
      <c r="E977" s="30"/>
      <c r="F977" s="30"/>
      <c r="G977" s="30"/>
      <c r="H977" s="30"/>
      <c r="I977" s="30"/>
      <c r="J977" s="30"/>
      <c r="K977" s="30"/>
      <c r="L977" s="30"/>
      <c r="M977" s="30"/>
      <c r="N977" s="30"/>
      <c r="O977" s="30"/>
      <c r="P977" s="30"/>
      <c r="Q977" s="30"/>
      <c r="R977" s="30"/>
      <c r="S977" s="30"/>
      <c r="T977" s="121"/>
      <c r="U977" s="3"/>
      <c r="V977" s="3"/>
      <c r="W977" s="3"/>
      <c r="X977" s="3"/>
      <c r="Y977" s="3"/>
      <c r="Z977" s="3"/>
    </row>
    <row r="978" spans="1:26" ht="15.75" customHeight="1">
      <c r="A978" s="3"/>
      <c r="B978" s="3"/>
      <c r="C978" s="3"/>
      <c r="D978" s="30"/>
      <c r="E978" s="30"/>
      <c r="F978" s="30"/>
      <c r="G978" s="30"/>
      <c r="H978" s="30"/>
      <c r="I978" s="30"/>
      <c r="J978" s="30"/>
      <c r="K978" s="30"/>
      <c r="L978" s="30"/>
      <c r="M978" s="30"/>
      <c r="N978" s="30"/>
      <c r="O978" s="30"/>
      <c r="P978" s="30"/>
      <c r="Q978" s="30"/>
      <c r="R978" s="30"/>
      <c r="S978" s="30"/>
      <c r="T978" s="121"/>
      <c r="U978" s="3"/>
      <c r="V978" s="3"/>
      <c r="W978" s="3"/>
      <c r="X978" s="3"/>
      <c r="Y978" s="3"/>
      <c r="Z978" s="3"/>
    </row>
    <row r="979" spans="1:26" ht="15.75" customHeight="1">
      <c r="A979" s="3"/>
      <c r="B979" s="3"/>
      <c r="C979" s="3"/>
      <c r="D979" s="30"/>
      <c r="E979" s="30"/>
      <c r="F979" s="30"/>
      <c r="G979" s="30"/>
      <c r="H979" s="30"/>
      <c r="I979" s="30"/>
      <c r="J979" s="30"/>
      <c r="K979" s="30"/>
      <c r="L979" s="30"/>
      <c r="M979" s="30"/>
      <c r="N979" s="30"/>
      <c r="O979" s="30"/>
      <c r="P979" s="30"/>
      <c r="Q979" s="30"/>
      <c r="R979" s="30"/>
      <c r="S979" s="30"/>
      <c r="T979" s="121"/>
      <c r="U979" s="3"/>
      <c r="V979" s="3"/>
      <c r="W979" s="3"/>
      <c r="X979" s="3"/>
      <c r="Y979" s="3"/>
      <c r="Z979" s="3"/>
    </row>
    <row r="980" spans="1:26" ht="15.75" customHeight="1">
      <c r="A980" s="3"/>
      <c r="B980" s="3"/>
      <c r="C980" s="3"/>
      <c r="D980" s="30"/>
      <c r="E980" s="30"/>
      <c r="F980" s="30"/>
      <c r="G980" s="30"/>
      <c r="H980" s="30"/>
      <c r="I980" s="30"/>
      <c r="J980" s="30"/>
      <c r="K980" s="30"/>
      <c r="L980" s="30"/>
      <c r="M980" s="30"/>
      <c r="N980" s="30"/>
      <c r="O980" s="30"/>
      <c r="P980" s="30"/>
      <c r="Q980" s="30"/>
      <c r="R980" s="30"/>
      <c r="S980" s="30"/>
      <c r="T980" s="121"/>
      <c r="U980" s="3"/>
      <c r="V980" s="3"/>
      <c r="W980" s="3"/>
      <c r="X980" s="3"/>
      <c r="Y980" s="3"/>
      <c r="Z980" s="3"/>
    </row>
    <row r="981" spans="1:26" ht="15.75" customHeight="1">
      <c r="A981" s="3"/>
      <c r="B981" s="3"/>
      <c r="C981" s="3"/>
      <c r="D981" s="30"/>
      <c r="E981" s="30"/>
      <c r="F981" s="30"/>
      <c r="G981" s="30"/>
      <c r="H981" s="30"/>
      <c r="I981" s="30"/>
      <c r="J981" s="30"/>
      <c r="K981" s="30"/>
      <c r="L981" s="30"/>
      <c r="M981" s="30"/>
      <c r="N981" s="30"/>
      <c r="O981" s="30"/>
      <c r="P981" s="30"/>
      <c r="Q981" s="30"/>
      <c r="R981" s="30"/>
      <c r="S981" s="30"/>
      <c r="T981" s="121"/>
      <c r="U981" s="3"/>
      <c r="V981" s="3"/>
      <c r="W981" s="3"/>
      <c r="X981" s="3"/>
      <c r="Y981" s="3"/>
      <c r="Z981" s="3"/>
    </row>
    <row r="982" spans="1:26" ht="15.75" customHeight="1">
      <c r="A982" s="3"/>
      <c r="B982" s="3"/>
      <c r="C982" s="3"/>
      <c r="D982" s="30"/>
      <c r="E982" s="30"/>
      <c r="F982" s="30"/>
      <c r="G982" s="30"/>
      <c r="H982" s="30"/>
      <c r="I982" s="30"/>
      <c r="J982" s="30"/>
      <c r="K982" s="30"/>
      <c r="L982" s="30"/>
      <c r="M982" s="30"/>
      <c r="N982" s="30"/>
      <c r="O982" s="30"/>
      <c r="P982" s="30"/>
      <c r="Q982" s="30"/>
      <c r="R982" s="30"/>
      <c r="S982" s="30"/>
      <c r="T982" s="121"/>
      <c r="U982" s="3"/>
      <c r="V982" s="3"/>
      <c r="W982" s="3"/>
      <c r="X982" s="3"/>
      <c r="Y982" s="3"/>
      <c r="Z982" s="3"/>
    </row>
    <row r="983" spans="1:26" ht="15.75" customHeight="1">
      <c r="A983" s="3"/>
      <c r="B983" s="3"/>
      <c r="C983" s="3"/>
      <c r="D983" s="30"/>
      <c r="E983" s="30"/>
      <c r="F983" s="30"/>
      <c r="G983" s="30"/>
      <c r="H983" s="30"/>
      <c r="I983" s="30"/>
      <c r="J983" s="30"/>
      <c r="K983" s="30"/>
      <c r="L983" s="30"/>
      <c r="M983" s="30"/>
      <c r="N983" s="30"/>
      <c r="O983" s="30"/>
      <c r="P983" s="30"/>
      <c r="Q983" s="30"/>
      <c r="R983" s="30"/>
      <c r="S983" s="30"/>
      <c r="T983" s="121"/>
      <c r="U983" s="3"/>
      <c r="V983" s="3"/>
      <c r="W983" s="3"/>
      <c r="X983" s="3"/>
      <c r="Y983" s="3"/>
      <c r="Z983" s="3"/>
    </row>
    <row r="984" spans="1:26" ht="15.75" customHeight="1">
      <c r="A984" s="3"/>
      <c r="B984" s="3"/>
      <c r="C984" s="3"/>
      <c r="D984" s="30"/>
      <c r="E984" s="30"/>
      <c r="F984" s="30"/>
      <c r="G984" s="30"/>
      <c r="H984" s="30"/>
      <c r="I984" s="30"/>
      <c r="J984" s="30"/>
      <c r="K984" s="30"/>
      <c r="L984" s="30"/>
      <c r="M984" s="30"/>
      <c r="N984" s="30"/>
      <c r="O984" s="30"/>
      <c r="P984" s="30"/>
      <c r="Q984" s="30"/>
      <c r="R984" s="30"/>
      <c r="S984" s="30"/>
      <c r="T984" s="121"/>
      <c r="U984" s="3"/>
      <c r="V984" s="3"/>
      <c r="W984" s="3"/>
      <c r="X984" s="3"/>
      <c r="Y984" s="3"/>
      <c r="Z984" s="3"/>
    </row>
    <row r="985" spans="1:26" ht="15.75" customHeight="1">
      <c r="A985" s="3"/>
      <c r="B985" s="3"/>
      <c r="C985" s="3"/>
      <c r="D985" s="30"/>
      <c r="E985" s="30"/>
      <c r="F985" s="30"/>
      <c r="G985" s="30"/>
      <c r="H985" s="30"/>
      <c r="I985" s="30"/>
      <c r="J985" s="30"/>
      <c r="K985" s="30"/>
      <c r="L985" s="30"/>
      <c r="M985" s="30"/>
      <c r="N985" s="30"/>
      <c r="O985" s="30"/>
      <c r="P985" s="30"/>
      <c r="Q985" s="30"/>
      <c r="R985" s="30"/>
      <c r="S985" s="30"/>
      <c r="T985" s="121"/>
      <c r="U985" s="3"/>
      <c r="V985" s="3"/>
      <c r="W985" s="3"/>
      <c r="X985" s="3"/>
      <c r="Y985" s="3"/>
      <c r="Z985" s="3"/>
    </row>
    <row r="986" spans="1:26" ht="15.75" customHeight="1">
      <c r="A986" s="3"/>
      <c r="B986" s="3"/>
      <c r="C986" s="3"/>
      <c r="D986" s="30"/>
      <c r="E986" s="30"/>
      <c r="F986" s="30"/>
      <c r="G986" s="30"/>
      <c r="H986" s="30"/>
      <c r="I986" s="30"/>
      <c r="J986" s="30"/>
      <c r="K986" s="30"/>
      <c r="L986" s="30"/>
      <c r="M986" s="30"/>
      <c r="N986" s="30"/>
      <c r="O986" s="30"/>
      <c r="P986" s="30"/>
      <c r="Q986" s="30"/>
      <c r="R986" s="30"/>
      <c r="S986" s="30"/>
      <c r="T986" s="121"/>
      <c r="U986" s="3"/>
      <c r="V986" s="3"/>
      <c r="W986" s="3"/>
      <c r="X986" s="3"/>
      <c r="Y986" s="3"/>
      <c r="Z986" s="3"/>
    </row>
    <row r="987" spans="1:26" ht="15.75" customHeight="1">
      <c r="A987" s="3"/>
      <c r="B987" s="3"/>
      <c r="C987" s="3"/>
      <c r="D987" s="30"/>
      <c r="E987" s="30"/>
      <c r="F987" s="30"/>
      <c r="G987" s="30"/>
      <c r="H987" s="30"/>
      <c r="I987" s="30"/>
      <c r="J987" s="30"/>
      <c r="K987" s="30"/>
      <c r="L987" s="30"/>
      <c r="M987" s="30"/>
      <c r="N987" s="30"/>
      <c r="O987" s="30"/>
      <c r="P987" s="30"/>
      <c r="Q987" s="30"/>
      <c r="R987" s="30"/>
      <c r="S987" s="30"/>
      <c r="T987" s="121"/>
      <c r="U987" s="3"/>
      <c r="V987" s="3"/>
      <c r="W987" s="3"/>
      <c r="X987" s="3"/>
      <c r="Y987" s="3"/>
      <c r="Z987" s="3"/>
    </row>
    <row r="988" spans="1:26" ht="15.75" customHeight="1">
      <c r="A988" s="3"/>
      <c r="B988" s="3"/>
      <c r="C988" s="3"/>
      <c r="D988" s="30"/>
      <c r="E988" s="30"/>
      <c r="F988" s="30"/>
      <c r="G988" s="30"/>
      <c r="H988" s="30"/>
      <c r="I988" s="30"/>
      <c r="J988" s="30"/>
      <c r="K988" s="30"/>
      <c r="L988" s="30"/>
      <c r="M988" s="30"/>
      <c r="N988" s="30"/>
      <c r="O988" s="30"/>
      <c r="P988" s="30"/>
      <c r="Q988" s="30"/>
      <c r="R988" s="30"/>
      <c r="S988" s="30"/>
      <c r="T988" s="121"/>
      <c r="U988" s="3"/>
      <c r="V988" s="3"/>
      <c r="W988" s="3"/>
      <c r="X988" s="3"/>
      <c r="Y988" s="3"/>
      <c r="Z988" s="3"/>
    </row>
    <row r="989" spans="1:26" ht="15.75" customHeight="1">
      <c r="A989" s="3"/>
      <c r="B989" s="3"/>
      <c r="C989" s="3"/>
      <c r="D989" s="30"/>
      <c r="E989" s="30"/>
      <c r="F989" s="30"/>
      <c r="G989" s="30"/>
      <c r="H989" s="30"/>
      <c r="I989" s="30"/>
      <c r="J989" s="30"/>
      <c r="K989" s="30"/>
      <c r="L989" s="30"/>
      <c r="M989" s="30"/>
      <c r="N989" s="30"/>
      <c r="O989" s="30"/>
      <c r="P989" s="30"/>
      <c r="Q989" s="30"/>
      <c r="R989" s="30"/>
      <c r="S989" s="30"/>
      <c r="T989" s="121"/>
      <c r="U989" s="3"/>
      <c r="V989" s="3"/>
      <c r="W989" s="3"/>
      <c r="X989" s="3"/>
      <c r="Y989" s="3"/>
      <c r="Z989" s="3"/>
    </row>
    <row r="990" spans="1:26" ht="15.75" customHeight="1">
      <c r="A990" s="3"/>
      <c r="B990" s="3"/>
      <c r="C990" s="3"/>
      <c r="D990" s="30"/>
      <c r="E990" s="30"/>
      <c r="F990" s="30"/>
      <c r="G990" s="30"/>
      <c r="H990" s="30"/>
      <c r="I990" s="30"/>
      <c r="J990" s="30"/>
      <c r="K990" s="30"/>
      <c r="L990" s="30"/>
      <c r="M990" s="30"/>
      <c r="N990" s="30"/>
      <c r="O990" s="30"/>
      <c r="P990" s="30"/>
      <c r="Q990" s="30"/>
      <c r="R990" s="30"/>
      <c r="S990" s="30"/>
      <c r="T990" s="121"/>
      <c r="U990" s="3"/>
      <c r="V990" s="3"/>
      <c r="W990" s="3"/>
      <c r="X990" s="3"/>
      <c r="Y990" s="3"/>
      <c r="Z990" s="3"/>
    </row>
    <row r="991" spans="1:26" ht="15.75" customHeight="1">
      <c r="A991" s="3"/>
      <c r="B991" s="3"/>
      <c r="C991" s="3"/>
      <c r="D991" s="30"/>
      <c r="E991" s="30"/>
      <c r="F991" s="30"/>
      <c r="G991" s="30"/>
      <c r="H991" s="30"/>
      <c r="I991" s="30"/>
      <c r="J991" s="30"/>
      <c r="K991" s="30"/>
      <c r="L991" s="30"/>
      <c r="M991" s="30"/>
      <c r="N991" s="30"/>
      <c r="O991" s="30"/>
      <c r="P991" s="30"/>
      <c r="Q991" s="30"/>
      <c r="R991" s="30"/>
      <c r="S991" s="30"/>
      <c r="T991" s="121"/>
      <c r="U991" s="3"/>
      <c r="V991" s="3"/>
      <c r="W991" s="3"/>
      <c r="X991" s="3"/>
      <c r="Y991" s="3"/>
      <c r="Z991" s="3"/>
    </row>
    <row r="992" spans="1:26" ht="15.75" customHeight="1">
      <c r="A992" s="3"/>
      <c r="B992" s="3"/>
      <c r="C992" s="3"/>
      <c r="D992" s="30"/>
      <c r="E992" s="30"/>
      <c r="F992" s="30"/>
      <c r="G992" s="30"/>
      <c r="H992" s="30"/>
      <c r="I992" s="30"/>
      <c r="J992" s="30"/>
      <c r="K992" s="30"/>
      <c r="L992" s="30"/>
      <c r="M992" s="30"/>
      <c r="N992" s="30"/>
      <c r="O992" s="30"/>
      <c r="P992" s="30"/>
      <c r="Q992" s="30"/>
      <c r="R992" s="30"/>
      <c r="S992" s="30"/>
      <c r="T992" s="121"/>
      <c r="U992" s="3"/>
      <c r="V992" s="3"/>
      <c r="W992" s="3"/>
      <c r="X992" s="3"/>
      <c r="Y992" s="3"/>
      <c r="Z992" s="3"/>
    </row>
    <row r="993" spans="1:26" ht="15.75" customHeight="1">
      <c r="A993" s="3"/>
      <c r="B993" s="3"/>
      <c r="C993" s="3"/>
      <c r="D993" s="30"/>
      <c r="E993" s="30"/>
      <c r="F993" s="30"/>
      <c r="G993" s="30"/>
      <c r="H993" s="30"/>
      <c r="I993" s="30"/>
      <c r="J993" s="30"/>
      <c r="K993" s="30"/>
      <c r="L993" s="30"/>
      <c r="M993" s="30"/>
      <c r="N993" s="30"/>
      <c r="O993" s="30"/>
      <c r="P993" s="30"/>
      <c r="Q993" s="30"/>
      <c r="R993" s="30"/>
      <c r="S993" s="30"/>
      <c r="T993" s="121"/>
      <c r="U993" s="3"/>
      <c r="V993" s="3"/>
      <c r="W993" s="3"/>
      <c r="X993" s="3"/>
      <c r="Y993" s="3"/>
      <c r="Z993" s="3"/>
    </row>
    <row r="994" spans="1:26" ht="15.75" customHeight="1">
      <c r="A994" s="3"/>
      <c r="B994" s="3"/>
      <c r="C994" s="3"/>
      <c r="D994" s="30"/>
      <c r="E994" s="30"/>
      <c r="F994" s="30"/>
      <c r="G994" s="30"/>
      <c r="H994" s="30"/>
      <c r="I994" s="30"/>
      <c r="J994" s="30"/>
      <c r="K994" s="30"/>
      <c r="L994" s="30"/>
      <c r="M994" s="30"/>
      <c r="N994" s="30"/>
      <c r="O994" s="30"/>
      <c r="P994" s="30"/>
      <c r="Q994" s="30"/>
      <c r="R994" s="30"/>
      <c r="S994" s="30"/>
      <c r="T994" s="121"/>
      <c r="U994" s="3"/>
      <c r="V994" s="3"/>
      <c r="W994" s="3"/>
      <c r="X994" s="3"/>
      <c r="Y994" s="3"/>
      <c r="Z994" s="3"/>
    </row>
    <row r="995" spans="1:26" ht="15.75" customHeight="1">
      <c r="A995" s="3"/>
      <c r="B995" s="3"/>
      <c r="C995" s="3"/>
      <c r="D995" s="30"/>
      <c r="E995" s="30"/>
      <c r="F995" s="30"/>
      <c r="G995" s="30"/>
      <c r="H995" s="30"/>
      <c r="I995" s="30"/>
      <c r="J995" s="30"/>
      <c r="K995" s="30"/>
      <c r="L995" s="30"/>
      <c r="M995" s="30"/>
      <c r="N995" s="30"/>
      <c r="O995" s="30"/>
      <c r="P995" s="30"/>
      <c r="Q995" s="30"/>
      <c r="R995" s="30"/>
      <c r="S995" s="30"/>
      <c r="T995" s="121"/>
      <c r="U995" s="3"/>
      <c r="V995" s="3"/>
      <c r="W995" s="3"/>
      <c r="X995" s="3"/>
      <c r="Y995" s="3"/>
      <c r="Z995" s="3"/>
    </row>
    <row r="996" spans="1:26" ht="15.75" customHeight="1">
      <c r="A996" s="3"/>
      <c r="B996" s="3"/>
      <c r="C996" s="3"/>
      <c r="D996" s="30"/>
      <c r="E996" s="30"/>
      <c r="F996" s="30"/>
      <c r="G996" s="30"/>
      <c r="H996" s="30"/>
      <c r="I996" s="30"/>
      <c r="J996" s="30"/>
      <c r="K996" s="30"/>
      <c r="L996" s="30"/>
      <c r="M996" s="30"/>
      <c r="N996" s="30"/>
      <c r="O996" s="30"/>
      <c r="P996" s="30"/>
      <c r="Q996" s="30"/>
      <c r="R996" s="30"/>
      <c r="S996" s="30"/>
      <c r="T996" s="121"/>
      <c r="U996" s="3"/>
      <c r="V996" s="3"/>
      <c r="W996" s="3"/>
      <c r="X996" s="3"/>
      <c r="Y996" s="3"/>
      <c r="Z996" s="3"/>
    </row>
    <row r="997" spans="1:26" ht="15.75" customHeight="1">
      <c r="A997" s="3"/>
      <c r="B997" s="3"/>
      <c r="C997" s="3"/>
      <c r="D997" s="30"/>
      <c r="E997" s="30"/>
      <c r="F997" s="30"/>
      <c r="G997" s="30"/>
      <c r="H997" s="30"/>
      <c r="I997" s="30"/>
      <c r="J997" s="30"/>
      <c r="K997" s="30"/>
      <c r="L997" s="30"/>
      <c r="M997" s="30"/>
      <c r="N997" s="30"/>
      <c r="O997" s="30"/>
      <c r="P997" s="30"/>
      <c r="Q997" s="30"/>
      <c r="R997" s="30"/>
      <c r="S997" s="30"/>
      <c r="T997" s="121"/>
      <c r="U997" s="3"/>
      <c r="V997" s="3"/>
      <c r="W997" s="3"/>
      <c r="X997" s="3"/>
      <c r="Y997" s="3"/>
      <c r="Z997" s="3"/>
    </row>
    <row r="998" spans="1:26" ht="15.75" customHeight="1">
      <c r="A998" s="3"/>
      <c r="B998" s="3"/>
      <c r="C998" s="3"/>
      <c r="D998" s="30"/>
      <c r="E998" s="30"/>
      <c r="F998" s="30"/>
      <c r="G998" s="30"/>
      <c r="H998" s="30"/>
      <c r="I998" s="30"/>
      <c r="J998" s="30"/>
      <c r="K998" s="30"/>
      <c r="L998" s="30"/>
      <c r="M998" s="30"/>
      <c r="N998" s="30"/>
      <c r="O998" s="30"/>
      <c r="P998" s="30"/>
      <c r="Q998" s="30"/>
      <c r="R998" s="30"/>
      <c r="S998" s="30"/>
      <c r="T998" s="121"/>
      <c r="U998" s="3"/>
      <c r="V998" s="3"/>
      <c r="W998" s="3"/>
      <c r="X998" s="3"/>
      <c r="Y998" s="3"/>
      <c r="Z998" s="3"/>
    </row>
    <row r="999" spans="1:26" ht="15.75" customHeight="1">
      <c r="A999" s="3"/>
      <c r="B999" s="3"/>
      <c r="C999" s="3"/>
      <c r="D999" s="30"/>
      <c r="E999" s="30"/>
      <c r="F999" s="30"/>
      <c r="G999" s="30"/>
      <c r="H999" s="30"/>
      <c r="I999" s="30"/>
      <c r="J999" s="30"/>
      <c r="K999" s="30"/>
      <c r="L999" s="30"/>
      <c r="M999" s="30"/>
      <c r="N999" s="30"/>
      <c r="O999" s="30"/>
      <c r="P999" s="30"/>
      <c r="Q999" s="30"/>
      <c r="R999" s="30"/>
      <c r="S999" s="30"/>
      <c r="T999" s="121"/>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baseColWidth="10" defaultColWidth="12.59765625" defaultRowHeight="15" customHeight="1"/>
  <cols>
    <col min="1" max="2" width="11" customWidth="1"/>
    <col min="3" max="3" width="25.59765625" customWidth="1"/>
    <col min="4" max="4" width="18.59765625" customWidth="1"/>
    <col min="5" max="5" width="12" customWidth="1"/>
    <col min="6" max="6" width="12.59765625" customWidth="1"/>
    <col min="7" max="7" width="23.59765625" customWidth="1"/>
    <col min="8" max="9" width="11" customWidth="1"/>
    <col min="10" max="10" width="13.59765625" customWidth="1"/>
    <col min="11" max="12" width="11" customWidth="1"/>
    <col min="13" max="13" width="14.59765625" bestFit="1" customWidth="1"/>
    <col min="14" max="14" width="12.59765625" customWidth="1"/>
    <col min="15" max="15" width="13.19921875" customWidth="1"/>
    <col min="16" max="28" width="11" customWidth="1"/>
  </cols>
  <sheetData>
    <row r="1" spans="1:28" ht="14.25" customHeight="1">
      <c r="A1" s="727" t="s">
        <v>248</v>
      </c>
      <c r="B1" s="733" t="s">
        <v>7</v>
      </c>
      <c r="C1" s="733" t="s">
        <v>249</v>
      </c>
      <c r="D1" s="733" t="s">
        <v>250</v>
      </c>
      <c r="E1" s="729" t="s">
        <v>646</v>
      </c>
      <c r="F1" s="729" t="s">
        <v>649</v>
      </c>
      <c r="G1" s="727" t="s">
        <v>253</v>
      </c>
      <c r="H1" s="731" t="s">
        <v>254</v>
      </c>
      <c r="I1" s="135"/>
      <c r="J1" s="135"/>
      <c r="K1" s="135"/>
      <c r="L1" s="135"/>
      <c r="M1" s="682">
        <v>45169</v>
      </c>
      <c r="N1" s="137" t="s">
        <v>251</v>
      </c>
      <c r="O1" s="137" t="s">
        <v>252</v>
      </c>
      <c r="P1" s="135"/>
      <c r="Q1" s="135"/>
      <c r="R1" s="135"/>
      <c r="S1" s="135"/>
      <c r="T1" s="135"/>
      <c r="U1" s="135"/>
      <c r="V1" s="135"/>
      <c r="W1" s="135"/>
      <c r="X1" s="135"/>
      <c r="Y1" s="135"/>
      <c r="Z1" s="135"/>
      <c r="AA1" s="135"/>
      <c r="AB1" s="135"/>
    </row>
    <row r="2" spans="1:28" ht="14.25" customHeight="1">
      <c r="A2" s="728" t="s">
        <v>277</v>
      </c>
      <c r="B2" s="728" t="s">
        <v>274</v>
      </c>
      <c r="C2" s="728" t="s">
        <v>263</v>
      </c>
      <c r="D2" s="728" t="s">
        <v>278</v>
      </c>
      <c r="E2" s="730">
        <v>32007.51</v>
      </c>
      <c r="F2" s="730">
        <v>-22494.36</v>
      </c>
      <c r="G2" s="728" t="s">
        <v>279</v>
      </c>
      <c r="H2" s="725">
        <v>423</v>
      </c>
      <c r="I2" s="708"/>
      <c r="J2" s="707"/>
      <c r="K2" s="707"/>
      <c r="L2" s="135"/>
      <c r="M2" s="137" t="s">
        <v>257</v>
      </c>
      <c r="N2" s="139">
        <f>+SUM(E:E)</f>
        <v>2779322.1000000006</v>
      </c>
      <c r="O2" s="140">
        <f>+SUM(F:F)</f>
        <v>-640715.52999999991</v>
      </c>
      <c r="P2" s="135"/>
      <c r="Q2" s="135"/>
      <c r="R2" s="135"/>
      <c r="S2" s="135"/>
      <c r="T2" s="135"/>
      <c r="U2" s="135"/>
      <c r="V2" s="135"/>
      <c r="W2" s="135"/>
      <c r="X2" s="135"/>
      <c r="Y2" s="135"/>
      <c r="Z2" s="135"/>
      <c r="AA2" s="135"/>
      <c r="AB2" s="135"/>
    </row>
    <row r="3" spans="1:28" ht="14.25" customHeight="1">
      <c r="A3" s="728" t="s">
        <v>674</v>
      </c>
      <c r="B3" s="728" t="s">
        <v>274</v>
      </c>
      <c r="C3" s="728" t="s">
        <v>263</v>
      </c>
      <c r="D3" s="728" t="s">
        <v>278</v>
      </c>
      <c r="E3" s="730">
        <v>24454.46</v>
      </c>
      <c r="F3" s="726"/>
      <c r="G3" s="728" t="s">
        <v>675</v>
      </c>
      <c r="H3" s="725">
        <v>306</v>
      </c>
      <c r="I3" s="707"/>
      <c r="J3" s="707"/>
      <c r="K3" s="707"/>
      <c r="L3" s="135"/>
      <c r="M3" s="135" t="s">
        <v>259</v>
      </c>
      <c r="N3" s="145">
        <f>COUNT(E:E)</f>
        <v>111</v>
      </c>
      <c r="O3" s="141">
        <f>-O2/N2</f>
        <v>0.23052942658211503</v>
      </c>
      <c r="P3" s="135"/>
      <c r="Q3" s="135"/>
      <c r="R3" s="135"/>
      <c r="S3" s="135"/>
      <c r="T3" s="135"/>
      <c r="U3" s="135"/>
      <c r="V3" s="135"/>
      <c r="W3" s="135"/>
      <c r="X3" s="135"/>
      <c r="Y3" s="135"/>
      <c r="Z3" s="135"/>
      <c r="AA3" s="135"/>
      <c r="AB3" s="135"/>
    </row>
    <row r="4" spans="1:28" ht="14.25" customHeight="1">
      <c r="A4" s="728" t="s">
        <v>682</v>
      </c>
      <c r="B4" s="728" t="s">
        <v>264</v>
      </c>
      <c r="C4" s="728" t="s">
        <v>263</v>
      </c>
      <c r="D4" s="728" t="s">
        <v>265</v>
      </c>
      <c r="E4" s="730">
        <v>37735.15</v>
      </c>
      <c r="F4" s="726"/>
      <c r="G4" s="728" t="s">
        <v>683</v>
      </c>
      <c r="H4" s="725">
        <v>188</v>
      </c>
      <c r="I4" s="707"/>
      <c r="J4" s="707"/>
      <c r="K4" s="707"/>
      <c r="L4" s="135"/>
      <c r="M4" s="135"/>
      <c r="N4" s="135"/>
      <c r="O4" s="135"/>
      <c r="P4" s="135"/>
      <c r="Q4" s="135"/>
      <c r="R4" s="135"/>
      <c r="S4" s="135"/>
      <c r="T4" s="135"/>
      <c r="U4" s="135"/>
      <c r="V4" s="135"/>
      <c r="W4" s="135"/>
      <c r="X4" s="135"/>
      <c r="Y4" s="135"/>
      <c r="Z4" s="135"/>
      <c r="AA4" s="135"/>
      <c r="AB4" s="135"/>
    </row>
    <row r="5" spans="1:28" ht="14.25" customHeight="1">
      <c r="A5" s="728" t="s">
        <v>684</v>
      </c>
      <c r="B5" s="728" t="s">
        <v>262</v>
      </c>
      <c r="C5" s="728" t="s">
        <v>263</v>
      </c>
      <c r="D5" s="728" t="s">
        <v>678</v>
      </c>
      <c r="E5" s="730">
        <v>29929.55</v>
      </c>
      <c r="F5" s="726"/>
      <c r="G5" s="728" t="s">
        <v>685</v>
      </c>
      <c r="H5" s="725">
        <v>187</v>
      </c>
      <c r="I5" s="707"/>
      <c r="J5" s="707"/>
      <c r="K5" s="707"/>
      <c r="L5" s="135"/>
      <c r="M5" s="135" t="s">
        <v>270</v>
      </c>
      <c r="N5" s="146">
        <f>+N2/N3</f>
        <v>25038.937837837842</v>
      </c>
      <c r="O5" s="135"/>
      <c r="P5" s="135"/>
      <c r="Q5" s="135"/>
      <c r="R5" s="135"/>
      <c r="S5" s="135"/>
      <c r="T5" s="135"/>
      <c r="U5" s="135"/>
      <c r="V5" s="135"/>
      <c r="W5" s="135"/>
      <c r="X5" s="135"/>
      <c r="Y5" s="135"/>
      <c r="Z5" s="135"/>
      <c r="AA5" s="135"/>
      <c r="AB5" s="135"/>
    </row>
    <row r="6" spans="1:28" ht="14.25" customHeight="1">
      <c r="A6" s="728" t="s">
        <v>696</v>
      </c>
      <c r="B6" s="728" t="s">
        <v>262</v>
      </c>
      <c r="C6" s="728" t="s">
        <v>263</v>
      </c>
      <c r="D6" s="728" t="s">
        <v>258</v>
      </c>
      <c r="E6" s="730">
        <v>31306.12</v>
      </c>
      <c r="F6" s="726"/>
      <c r="G6" s="728" t="s">
        <v>697</v>
      </c>
      <c r="H6" s="725">
        <v>131</v>
      </c>
      <c r="I6" s="707"/>
      <c r="J6" s="707"/>
      <c r="K6" s="707"/>
      <c r="L6" s="135"/>
      <c r="M6" s="135"/>
      <c r="N6" s="135"/>
      <c r="O6" s="135"/>
      <c r="P6" s="135"/>
      <c r="Q6" s="135"/>
      <c r="R6" s="135"/>
      <c r="S6" s="135"/>
      <c r="T6" s="135"/>
      <c r="U6" s="135"/>
      <c r="V6" s="135"/>
      <c r="W6" s="135"/>
      <c r="X6" s="135"/>
      <c r="Y6" s="135"/>
      <c r="Z6" s="135"/>
      <c r="AA6" s="135"/>
      <c r="AB6" s="135"/>
    </row>
    <row r="7" spans="1:28" ht="14.25" customHeight="1">
      <c r="A7" s="728" t="s">
        <v>803</v>
      </c>
      <c r="B7" s="728" t="s">
        <v>804</v>
      </c>
      <c r="C7" s="728" t="s">
        <v>798</v>
      </c>
      <c r="D7" s="728" t="s">
        <v>799</v>
      </c>
      <c r="E7" s="730">
        <v>17680.419999999998</v>
      </c>
      <c r="F7" s="726"/>
      <c r="G7" s="728" t="s">
        <v>805</v>
      </c>
      <c r="H7" s="725">
        <v>121</v>
      </c>
      <c r="I7" s="707"/>
      <c r="J7" s="707"/>
      <c r="K7" s="707"/>
      <c r="L7" s="135"/>
      <c r="M7" s="147" t="s">
        <v>272</v>
      </c>
      <c r="N7" s="148">
        <f>SUM(E2:E13)</f>
        <v>337989.36</v>
      </c>
      <c r="O7" s="141">
        <f>+N7/N2</f>
        <v>0.12160856059108799</v>
      </c>
      <c r="P7" s="135"/>
      <c r="Q7" s="135"/>
      <c r="R7" s="135"/>
      <c r="S7" s="135"/>
      <c r="T7" s="135"/>
      <c r="U7" s="135"/>
      <c r="V7" s="135"/>
      <c r="W7" s="135"/>
      <c r="X7" s="135"/>
      <c r="Y7" s="135"/>
      <c r="Z7" s="135"/>
      <c r="AA7" s="135"/>
      <c r="AB7" s="135"/>
    </row>
    <row r="8" spans="1:28" ht="14.25" customHeight="1">
      <c r="A8" s="728" t="s">
        <v>718</v>
      </c>
      <c r="B8" s="728" t="s">
        <v>264</v>
      </c>
      <c r="C8" s="728" t="s">
        <v>263</v>
      </c>
      <c r="D8" s="728" t="s">
        <v>256</v>
      </c>
      <c r="E8" s="730">
        <v>28635.15</v>
      </c>
      <c r="F8" s="730">
        <v>-31332.799999999999</v>
      </c>
      <c r="G8" s="728" t="s">
        <v>719</v>
      </c>
      <c r="H8" s="725">
        <v>104</v>
      </c>
      <c r="I8" s="707"/>
      <c r="J8" s="707"/>
      <c r="K8" s="707"/>
      <c r="L8" s="135"/>
      <c r="M8" s="135"/>
      <c r="N8" s="144">
        <f>COUNT(H2:H13)</f>
        <v>12</v>
      </c>
      <c r="O8" s="141">
        <f>+N8/(N3)</f>
        <v>0.10810810810810811</v>
      </c>
      <c r="P8" s="135"/>
      <c r="Q8" s="135"/>
      <c r="R8" s="135"/>
      <c r="S8" s="135"/>
      <c r="T8" s="135"/>
      <c r="U8" s="135"/>
      <c r="V8" s="135"/>
      <c r="W8" s="135"/>
      <c r="X8" s="135"/>
      <c r="Y8" s="135"/>
      <c r="Z8" s="135"/>
      <c r="AA8" s="135"/>
      <c r="AB8" s="135"/>
    </row>
    <row r="9" spans="1:28" ht="14.25" customHeight="1">
      <c r="A9" s="728" t="s">
        <v>714</v>
      </c>
      <c r="B9" s="728" t="s">
        <v>255</v>
      </c>
      <c r="C9" s="728" t="s">
        <v>263</v>
      </c>
      <c r="D9" s="728" t="s">
        <v>256</v>
      </c>
      <c r="E9" s="730">
        <v>38815.25</v>
      </c>
      <c r="F9" s="726"/>
      <c r="G9" s="728" t="s">
        <v>715</v>
      </c>
      <c r="H9" s="725">
        <v>94</v>
      </c>
      <c r="I9" s="707"/>
      <c r="J9" s="707"/>
      <c r="K9" s="707"/>
      <c r="L9" s="135"/>
      <c r="M9" s="135"/>
      <c r="N9" s="135"/>
      <c r="O9" s="135"/>
      <c r="P9" s="135"/>
      <c r="Q9" s="135"/>
      <c r="R9" s="135"/>
      <c r="S9" s="135"/>
      <c r="T9" s="135"/>
      <c r="U9" s="135"/>
      <c r="V9" s="135"/>
      <c r="W9" s="135"/>
      <c r="X9" s="135"/>
      <c r="Y9" s="135"/>
      <c r="Z9" s="135"/>
      <c r="AA9" s="135"/>
      <c r="AB9" s="135"/>
    </row>
    <row r="10" spans="1:28" ht="14.25" customHeight="1">
      <c r="A10" s="728" t="s">
        <v>716</v>
      </c>
      <c r="B10" s="728" t="s">
        <v>274</v>
      </c>
      <c r="C10" s="728" t="s">
        <v>263</v>
      </c>
      <c r="D10" s="728" t="s">
        <v>256</v>
      </c>
      <c r="E10" s="730">
        <v>31315.25</v>
      </c>
      <c r="F10" s="730">
        <v>-24944.54</v>
      </c>
      <c r="G10" s="728" t="s">
        <v>717</v>
      </c>
      <c r="H10" s="725">
        <v>94</v>
      </c>
      <c r="I10" s="707"/>
      <c r="J10" s="707"/>
      <c r="K10" s="707"/>
      <c r="L10" s="135"/>
      <c r="M10" s="135"/>
      <c r="N10" s="135"/>
      <c r="O10" s="135"/>
      <c r="P10" s="135"/>
      <c r="Q10" s="135"/>
      <c r="R10" s="135"/>
      <c r="S10" s="135"/>
      <c r="T10" s="135"/>
      <c r="U10" s="135"/>
      <c r="V10" s="135"/>
      <c r="W10" s="135"/>
      <c r="X10" s="135"/>
      <c r="Y10" s="135"/>
      <c r="Z10" s="135"/>
      <c r="AA10" s="135"/>
      <c r="AB10" s="135"/>
    </row>
    <row r="11" spans="1:28" ht="14.25" customHeight="1">
      <c r="A11" s="728" t="s">
        <v>721</v>
      </c>
      <c r="B11" s="728" t="s">
        <v>271</v>
      </c>
      <c r="C11" s="728" t="s">
        <v>263</v>
      </c>
      <c r="D11" s="728" t="s">
        <v>273</v>
      </c>
      <c r="E11" s="730">
        <v>21280.25</v>
      </c>
      <c r="F11" s="730">
        <v>-10962</v>
      </c>
      <c r="G11" s="728" t="s">
        <v>722</v>
      </c>
      <c r="H11" s="725">
        <v>94</v>
      </c>
      <c r="I11" s="707"/>
      <c r="J11" s="707"/>
      <c r="K11" s="707"/>
      <c r="L11" s="135"/>
      <c r="M11" s="135"/>
      <c r="N11" s="135"/>
      <c r="O11" s="135"/>
      <c r="P11" s="135"/>
      <c r="Q11" s="135"/>
      <c r="R11" s="135"/>
      <c r="S11" s="135"/>
      <c r="T11" s="135"/>
      <c r="U11" s="135"/>
      <c r="V11" s="135"/>
      <c r="W11" s="135"/>
      <c r="X11" s="135"/>
      <c r="Y11" s="135"/>
      <c r="Z11" s="135"/>
      <c r="AA11" s="135"/>
      <c r="AB11" s="135"/>
    </row>
    <row r="12" spans="1:28" ht="14.25" customHeight="1">
      <c r="A12" s="728" t="s">
        <v>723</v>
      </c>
      <c r="B12" s="728" t="s">
        <v>262</v>
      </c>
      <c r="C12" s="728" t="s">
        <v>724</v>
      </c>
      <c r="D12" s="728" t="s">
        <v>725</v>
      </c>
      <c r="E12" s="730">
        <v>17550</v>
      </c>
      <c r="F12" s="726"/>
      <c r="G12" s="728" t="s">
        <v>726</v>
      </c>
      <c r="H12" s="725">
        <v>93</v>
      </c>
      <c r="I12" s="707"/>
      <c r="J12" s="707"/>
      <c r="K12" s="707"/>
      <c r="L12" s="135"/>
      <c r="M12" s="135"/>
      <c r="N12" s="135"/>
      <c r="O12" s="135"/>
      <c r="P12" s="135"/>
      <c r="Q12" s="135"/>
      <c r="R12" s="135"/>
      <c r="S12" s="135"/>
      <c r="T12" s="135"/>
      <c r="U12" s="135"/>
      <c r="V12" s="135"/>
      <c r="W12" s="135"/>
      <c r="X12" s="135"/>
      <c r="Y12" s="135"/>
      <c r="Z12" s="135"/>
      <c r="AA12" s="135"/>
      <c r="AB12" s="135"/>
    </row>
    <row r="13" spans="1:28" ht="14.25" customHeight="1">
      <c r="A13" s="728" t="s">
        <v>789</v>
      </c>
      <c r="B13" s="728" t="s">
        <v>271</v>
      </c>
      <c r="C13" s="728" t="s">
        <v>263</v>
      </c>
      <c r="D13" s="728" t="s">
        <v>275</v>
      </c>
      <c r="E13" s="730">
        <v>27280.25</v>
      </c>
      <c r="F13" s="730">
        <v>-17480.23</v>
      </c>
      <c r="G13" s="728" t="s">
        <v>790</v>
      </c>
      <c r="H13" s="725">
        <v>90</v>
      </c>
      <c r="I13" s="707"/>
      <c r="J13" s="707"/>
      <c r="K13" s="707"/>
      <c r="L13" s="135"/>
      <c r="M13" s="135"/>
      <c r="N13" s="135"/>
      <c r="O13" s="135"/>
      <c r="P13" s="135"/>
      <c r="Q13" s="135"/>
      <c r="R13" s="135"/>
      <c r="S13" s="135"/>
      <c r="T13" s="135"/>
      <c r="U13" s="135"/>
      <c r="V13" s="135"/>
      <c r="W13" s="135"/>
      <c r="X13" s="135"/>
      <c r="Y13" s="135"/>
      <c r="Z13" s="135"/>
      <c r="AA13" s="135"/>
      <c r="AB13" s="135"/>
    </row>
    <row r="14" spans="1:28" ht="14.25" customHeight="1">
      <c r="A14" s="728" t="s">
        <v>766</v>
      </c>
      <c r="B14" s="728" t="s">
        <v>255</v>
      </c>
      <c r="C14" s="728" t="s">
        <v>263</v>
      </c>
      <c r="D14" s="728" t="s">
        <v>265</v>
      </c>
      <c r="E14" s="730">
        <v>44105.05</v>
      </c>
      <c r="F14" s="730">
        <v>-38250</v>
      </c>
      <c r="G14" s="728" t="s">
        <v>767</v>
      </c>
      <c r="H14" s="732">
        <v>88</v>
      </c>
      <c r="I14" s="707"/>
      <c r="J14" s="707"/>
      <c r="K14" s="707"/>
      <c r="L14" s="135"/>
      <c r="M14" s="135"/>
      <c r="N14" s="135"/>
      <c r="O14" s="135"/>
      <c r="P14" s="135"/>
      <c r="Q14" s="135"/>
      <c r="R14" s="135"/>
      <c r="S14" s="135"/>
      <c r="T14" s="135"/>
      <c r="U14" s="135"/>
      <c r="V14" s="135"/>
      <c r="W14" s="135"/>
      <c r="X14" s="135"/>
      <c r="Y14" s="135"/>
      <c r="Z14" s="135"/>
      <c r="AA14" s="135"/>
      <c r="AB14" s="135"/>
    </row>
    <row r="15" spans="1:28" ht="14.25" customHeight="1">
      <c r="A15" s="728" t="s">
        <v>780</v>
      </c>
      <c r="B15" s="728" t="s">
        <v>274</v>
      </c>
      <c r="C15" s="728" t="s">
        <v>263</v>
      </c>
      <c r="D15" s="728" t="s">
        <v>265</v>
      </c>
      <c r="E15" s="730">
        <v>36415.129999999997</v>
      </c>
      <c r="F15" s="730">
        <v>-26892</v>
      </c>
      <c r="G15" s="728" t="s">
        <v>781</v>
      </c>
      <c r="H15" s="732">
        <v>82</v>
      </c>
      <c r="I15" s="707"/>
      <c r="J15" s="707"/>
      <c r="K15" s="707"/>
      <c r="L15" s="135"/>
      <c r="M15" s="135"/>
      <c r="N15" s="135"/>
      <c r="O15" s="135"/>
      <c r="P15" s="135"/>
      <c r="Q15" s="135"/>
      <c r="R15" s="135"/>
      <c r="S15" s="135"/>
      <c r="T15" s="135"/>
      <c r="U15" s="135"/>
      <c r="V15" s="135"/>
      <c r="W15" s="135"/>
      <c r="X15" s="135"/>
      <c r="Y15" s="135"/>
      <c r="Z15" s="135"/>
      <c r="AA15" s="135"/>
      <c r="AB15" s="135"/>
    </row>
    <row r="16" spans="1:28" ht="14.25" customHeight="1">
      <c r="A16" s="728" t="s">
        <v>774</v>
      </c>
      <c r="B16" s="728" t="s">
        <v>274</v>
      </c>
      <c r="C16" s="728" t="s">
        <v>263</v>
      </c>
      <c r="D16" s="728" t="s">
        <v>256</v>
      </c>
      <c r="E16" s="730">
        <v>27935.05</v>
      </c>
      <c r="F16" s="726"/>
      <c r="G16" s="728" t="s">
        <v>775</v>
      </c>
      <c r="H16" s="732">
        <v>76</v>
      </c>
      <c r="I16" s="707"/>
      <c r="J16" s="707"/>
      <c r="K16" s="707"/>
      <c r="L16" s="135"/>
      <c r="M16" s="135"/>
      <c r="N16" s="135"/>
      <c r="O16" s="135"/>
      <c r="P16" s="135"/>
      <c r="Q16" s="135"/>
      <c r="R16" s="135"/>
      <c r="S16" s="135"/>
      <c r="T16" s="135"/>
      <c r="U16" s="135"/>
      <c r="V16" s="135"/>
      <c r="W16" s="135"/>
      <c r="X16" s="135"/>
      <c r="Y16" s="135"/>
      <c r="Z16" s="135"/>
      <c r="AA16" s="135"/>
      <c r="AB16" s="135"/>
    </row>
    <row r="17" spans="1:28" ht="14.25" customHeight="1">
      <c r="A17" s="728" t="s">
        <v>800</v>
      </c>
      <c r="B17" s="728" t="s">
        <v>276</v>
      </c>
      <c r="C17" s="728" t="s">
        <v>677</v>
      </c>
      <c r="D17" s="728" t="s">
        <v>801</v>
      </c>
      <c r="E17" s="730">
        <v>20050</v>
      </c>
      <c r="F17" s="726"/>
      <c r="G17" s="728" t="s">
        <v>802</v>
      </c>
      <c r="H17" s="732">
        <v>74</v>
      </c>
      <c r="I17" s="707"/>
      <c r="J17" s="707"/>
      <c r="K17" s="707"/>
      <c r="L17" s="135"/>
      <c r="M17" s="135"/>
      <c r="N17" s="135"/>
      <c r="O17" s="135"/>
      <c r="P17" s="135"/>
      <c r="Q17" s="135"/>
      <c r="R17" s="135"/>
      <c r="S17" s="135"/>
      <c r="T17" s="135"/>
      <c r="U17" s="135"/>
      <c r="V17" s="135"/>
      <c r="W17" s="135"/>
      <c r="X17" s="135"/>
      <c r="Y17" s="135"/>
      <c r="Z17" s="135"/>
      <c r="AA17" s="135"/>
      <c r="AB17" s="135"/>
    </row>
    <row r="18" spans="1:28" ht="14.25" customHeight="1">
      <c r="A18" s="728" t="s">
        <v>793</v>
      </c>
      <c r="B18" s="728" t="s">
        <v>262</v>
      </c>
      <c r="C18" s="728" t="s">
        <v>263</v>
      </c>
      <c r="D18" s="728" t="s">
        <v>256</v>
      </c>
      <c r="E18" s="730">
        <v>20497.05</v>
      </c>
      <c r="F18" s="726"/>
      <c r="G18" s="728" t="s">
        <v>794</v>
      </c>
      <c r="H18" s="732">
        <v>72</v>
      </c>
      <c r="I18" s="707"/>
      <c r="J18" s="707"/>
      <c r="K18" s="707"/>
      <c r="L18" s="135"/>
      <c r="M18" s="135"/>
      <c r="N18" s="135"/>
      <c r="O18" s="135"/>
      <c r="P18" s="135"/>
      <c r="Q18" s="135"/>
      <c r="R18" s="135"/>
      <c r="S18" s="135"/>
      <c r="T18" s="135"/>
      <c r="U18" s="135"/>
      <c r="V18" s="135"/>
      <c r="W18" s="135"/>
      <c r="X18" s="135"/>
      <c r="Y18" s="135"/>
      <c r="Z18" s="135"/>
      <c r="AA18" s="135"/>
      <c r="AB18" s="135"/>
    </row>
    <row r="19" spans="1:28" ht="14.25" customHeight="1">
      <c r="A19" s="728" t="s">
        <v>776</v>
      </c>
      <c r="B19" s="728" t="s">
        <v>274</v>
      </c>
      <c r="C19" s="728" t="s">
        <v>263</v>
      </c>
      <c r="D19" s="728" t="s">
        <v>256</v>
      </c>
      <c r="E19" s="730">
        <v>28075.78</v>
      </c>
      <c r="F19" s="730">
        <v>-23850</v>
      </c>
      <c r="G19" s="728" t="s">
        <v>777</v>
      </c>
      <c r="H19" s="732">
        <v>69</v>
      </c>
      <c r="I19" s="707"/>
      <c r="J19" s="707"/>
      <c r="K19" s="707"/>
      <c r="L19" s="135"/>
      <c r="M19" s="135"/>
      <c r="N19" s="135"/>
      <c r="O19" s="135"/>
      <c r="P19" s="135"/>
      <c r="Q19" s="135"/>
      <c r="R19" s="135"/>
      <c r="S19" s="135"/>
      <c r="T19" s="135"/>
      <c r="U19" s="135"/>
      <c r="V19" s="135"/>
      <c r="W19" s="135"/>
      <c r="X19" s="135"/>
      <c r="Y19" s="135"/>
      <c r="Z19" s="135"/>
      <c r="AA19" s="135"/>
      <c r="AB19" s="135"/>
    </row>
    <row r="20" spans="1:28" ht="14.25" customHeight="1">
      <c r="A20" s="728" t="s">
        <v>787</v>
      </c>
      <c r="B20" s="728" t="s">
        <v>271</v>
      </c>
      <c r="C20" s="728" t="s">
        <v>263</v>
      </c>
      <c r="D20" s="728" t="s">
        <v>256</v>
      </c>
      <c r="E20" s="730">
        <v>26815.25</v>
      </c>
      <c r="F20" s="726"/>
      <c r="G20" s="728" t="s">
        <v>788</v>
      </c>
      <c r="H20" s="732">
        <v>69</v>
      </c>
      <c r="I20" s="707"/>
      <c r="J20" s="707"/>
      <c r="K20" s="707"/>
      <c r="L20" s="135"/>
      <c r="M20" s="135"/>
      <c r="N20" s="135"/>
      <c r="O20" s="135"/>
      <c r="P20" s="135"/>
      <c r="Q20" s="135"/>
      <c r="R20" s="135"/>
      <c r="S20" s="135"/>
      <c r="T20" s="135"/>
      <c r="U20" s="135"/>
      <c r="V20" s="135"/>
      <c r="W20" s="135"/>
      <c r="X20" s="135"/>
      <c r="Y20" s="135"/>
      <c r="Z20" s="135"/>
      <c r="AA20" s="135"/>
      <c r="AB20" s="135"/>
    </row>
    <row r="21" spans="1:28" ht="14.25" customHeight="1">
      <c r="A21" s="728" t="s">
        <v>833</v>
      </c>
      <c r="B21" s="728" t="s">
        <v>264</v>
      </c>
      <c r="C21" s="728" t="s">
        <v>263</v>
      </c>
      <c r="D21" s="728" t="s">
        <v>256</v>
      </c>
      <c r="E21" s="730">
        <v>28447.25</v>
      </c>
      <c r="F21" s="730">
        <v>-24418.799999999999</v>
      </c>
      <c r="G21" s="728" t="s">
        <v>834</v>
      </c>
      <c r="H21" s="732">
        <v>68</v>
      </c>
      <c r="I21" s="707"/>
      <c r="J21" s="707"/>
      <c r="K21" s="707"/>
      <c r="L21" s="135"/>
      <c r="M21" s="135"/>
      <c r="N21" s="135"/>
      <c r="O21" s="135"/>
      <c r="P21" s="135"/>
      <c r="Q21" s="135"/>
      <c r="R21" s="135"/>
      <c r="S21" s="135"/>
      <c r="T21" s="135"/>
      <c r="U21" s="135"/>
      <c r="V21" s="135"/>
      <c r="W21" s="135"/>
      <c r="X21" s="135"/>
      <c r="Y21" s="135"/>
      <c r="Z21" s="135"/>
      <c r="AA21" s="135"/>
      <c r="AB21" s="135"/>
    </row>
    <row r="22" spans="1:28" ht="14.25" customHeight="1">
      <c r="A22" s="728" t="s">
        <v>791</v>
      </c>
      <c r="B22" s="728" t="s">
        <v>271</v>
      </c>
      <c r="C22" s="728" t="s">
        <v>263</v>
      </c>
      <c r="D22" s="728" t="s">
        <v>258</v>
      </c>
      <c r="E22" s="730">
        <v>29352</v>
      </c>
      <c r="F22" s="726"/>
      <c r="G22" s="728" t="s">
        <v>792</v>
      </c>
      <c r="H22" s="732">
        <v>66</v>
      </c>
      <c r="I22" s="707"/>
      <c r="J22" s="707"/>
      <c r="K22" s="707"/>
      <c r="L22" s="135"/>
      <c r="M22" s="135"/>
      <c r="N22" s="135"/>
      <c r="O22" s="135"/>
      <c r="P22" s="135"/>
      <c r="Q22" s="135"/>
      <c r="R22" s="135"/>
      <c r="S22" s="135"/>
      <c r="T22" s="135"/>
      <c r="U22" s="135"/>
      <c r="V22" s="135"/>
      <c r="W22" s="135"/>
      <c r="X22" s="135"/>
      <c r="Y22" s="135"/>
      <c r="Z22" s="135"/>
      <c r="AA22" s="135"/>
      <c r="AB22" s="135"/>
    </row>
    <row r="23" spans="1:28" ht="14.25" customHeight="1">
      <c r="A23" s="728" t="s">
        <v>796</v>
      </c>
      <c r="B23" s="728" t="s">
        <v>262</v>
      </c>
      <c r="C23" s="728" t="s">
        <v>263</v>
      </c>
      <c r="D23" s="728" t="s">
        <v>269</v>
      </c>
      <c r="E23" s="730">
        <v>18787.5</v>
      </c>
      <c r="F23" s="726"/>
      <c r="G23" s="728" t="s">
        <v>797</v>
      </c>
      <c r="H23" s="732">
        <v>66</v>
      </c>
      <c r="I23" s="707"/>
      <c r="J23" s="707"/>
      <c r="K23" s="707"/>
      <c r="L23" s="135"/>
      <c r="M23" s="135"/>
      <c r="N23" s="135"/>
      <c r="O23" s="135"/>
      <c r="P23" s="135"/>
      <c r="Q23" s="135"/>
      <c r="R23" s="135"/>
      <c r="S23" s="135"/>
      <c r="T23" s="135"/>
      <c r="U23" s="135"/>
      <c r="V23" s="135"/>
      <c r="W23" s="135"/>
      <c r="X23" s="135"/>
      <c r="Y23" s="135"/>
      <c r="Z23" s="135"/>
      <c r="AA23" s="135"/>
      <c r="AB23" s="135"/>
    </row>
    <row r="24" spans="1:28" ht="14.25" customHeight="1">
      <c r="A24" s="728" t="s">
        <v>778</v>
      </c>
      <c r="B24" s="728" t="s">
        <v>274</v>
      </c>
      <c r="C24" s="728" t="s">
        <v>263</v>
      </c>
      <c r="D24" s="728" t="s">
        <v>273</v>
      </c>
      <c r="E24" s="730">
        <v>18043.82</v>
      </c>
      <c r="F24" s="726"/>
      <c r="G24" s="728" t="s">
        <v>779</v>
      </c>
      <c r="H24" s="732">
        <v>65</v>
      </c>
      <c r="I24" s="707"/>
      <c r="J24" s="707"/>
      <c r="K24" s="707"/>
      <c r="L24" s="135"/>
      <c r="M24" s="135"/>
      <c r="N24" s="135"/>
      <c r="O24" s="135"/>
      <c r="P24" s="135"/>
      <c r="Q24" s="135"/>
      <c r="R24" s="135"/>
      <c r="S24" s="135"/>
      <c r="T24" s="135"/>
      <c r="U24" s="135"/>
      <c r="V24" s="135"/>
      <c r="W24" s="135"/>
      <c r="X24" s="135"/>
      <c r="Y24" s="135"/>
      <c r="Z24" s="135"/>
      <c r="AA24" s="135"/>
      <c r="AB24" s="135"/>
    </row>
    <row r="25" spans="1:28" ht="14.25" customHeight="1">
      <c r="A25" s="728" t="s">
        <v>770</v>
      </c>
      <c r="B25" s="728" t="s">
        <v>264</v>
      </c>
      <c r="C25" s="728" t="s">
        <v>263</v>
      </c>
      <c r="D25" s="728" t="s">
        <v>258</v>
      </c>
      <c r="E25" s="730">
        <v>40209.65</v>
      </c>
      <c r="F25" s="726"/>
      <c r="G25" s="728" t="s">
        <v>771</v>
      </c>
      <c r="H25" s="732">
        <v>62</v>
      </c>
      <c r="I25" s="707"/>
      <c r="J25" s="707"/>
      <c r="K25" s="707"/>
      <c r="L25" s="135"/>
      <c r="M25" s="135"/>
      <c r="N25" s="135"/>
      <c r="O25" s="135"/>
      <c r="P25" s="135"/>
      <c r="Q25" s="135"/>
      <c r="R25" s="135"/>
      <c r="S25" s="135"/>
      <c r="T25" s="135"/>
      <c r="U25" s="135"/>
      <c r="V25" s="135"/>
      <c r="W25" s="135"/>
      <c r="X25" s="135"/>
      <c r="Y25" s="135"/>
      <c r="Z25" s="135"/>
      <c r="AA25" s="135"/>
      <c r="AB25" s="135"/>
    </row>
    <row r="26" spans="1:28" ht="14.25" customHeight="1">
      <c r="A26" s="728" t="s">
        <v>772</v>
      </c>
      <c r="B26" s="728" t="s">
        <v>274</v>
      </c>
      <c r="C26" s="728" t="s">
        <v>263</v>
      </c>
      <c r="D26" s="728" t="s">
        <v>256</v>
      </c>
      <c r="E26" s="730">
        <v>30620.3</v>
      </c>
      <c r="F26" s="726"/>
      <c r="G26" s="728" t="s">
        <v>773</v>
      </c>
      <c r="H26" s="732">
        <v>62</v>
      </c>
      <c r="I26" s="707"/>
      <c r="J26" s="707"/>
      <c r="K26" s="707"/>
      <c r="L26" s="135"/>
      <c r="M26" s="135"/>
      <c r="N26" s="135"/>
      <c r="O26" s="135"/>
      <c r="P26" s="135"/>
      <c r="Q26" s="135"/>
      <c r="R26" s="135"/>
      <c r="S26" s="135"/>
      <c r="T26" s="135"/>
      <c r="U26" s="135"/>
      <c r="V26" s="135"/>
      <c r="W26" s="135"/>
      <c r="X26" s="135"/>
      <c r="Y26" s="135"/>
      <c r="Z26" s="135"/>
      <c r="AA26" s="135"/>
      <c r="AB26" s="135"/>
    </row>
    <row r="27" spans="1:28" ht="14.25" customHeight="1">
      <c r="A27" s="728" t="s">
        <v>785</v>
      </c>
      <c r="B27" s="728" t="s">
        <v>274</v>
      </c>
      <c r="C27" s="728" t="s">
        <v>728</v>
      </c>
      <c r="D27" s="728" t="s">
        <v>729</v>
      </c>
      <c r="E27" s="730">
        <v>28211.38</v>
      </c>
      <c r="F27" s="726"/>
      <c r="G27" s="728" t="s">
        <v>786</v>
      </c>
      <c r="H27" s="732">
        <v>62</v>
      </c>
      <c r="I27" s="707"/>
      <c r="J27" s="707"/>
      <c r="K27" s="707"/>
      <c r="L27" s="135"/>
      <c r="M27" s="135"/>
      <c r="N27" s="135"/>
      <c r="O27" s="135"/>
      <c r="P27" s="135"/>
      <c r="Q27" s="135"/>
      <c r="R27" s="135"/>
      <c r="S27" s="135"/>
      <c r="T27" s="135"/>
      <c r="U27" s="135"/>
      <c r="V27" s="135"/>
      <c r="W27" s="135"/>
      <c r="X27" s="135"/>
      <c r="Y27" s="135"/>
      <c r="Z27" s="135"/>
      <c r="AA27" s="135"/>
      <c r="AB27" s="135"/>
    </row>
    <row r="28" spans="1:28" ht="14.25" customHeight="1">
      <c r="A28" s="728" t="s">
        <v>782</v>
      </c>
      <c r="B28" s="728" t="s">
        <v>274</v>
      </c>
      <c r="C28" s="728" t="s">
        <v>689</v>
      </c>
      <c r="D28" s="728" t="s">
        <v>783</v>
      </c>
      <c r="E28" s="730">
        <v>23550</v>
      </c>
      <c r="F28" s="726"/>
      <c r="G28" s="728" t="s">
        <v>784</v>
      </c>
      <c r="H28" s="732">
        <v>61</v>
      </c>
      <c r="I28" s="707"/>
      <c r="J28" s="707"/>
      <c r="K28" s="707"/>
      <c r="L28" s="135"/>
      <c r="M28" s="135"/>
      <c r="N28" s="135"/>
      <c r="O28" s="135"/>
      <c r="P28" s="135"/>
      <c r="Q28" s="135"/>
      <c r="R28" s="135"/>
      <c r="S28" s="135"/>
      <c r="T28" s="135"/>
      <c r="U28" s="135"/>
      <c r="V28" s="135"/>
      <c r="W28" s="135"/>
      <c r="X28" s="135"/>
      <c r="Y28" s="135"/>
      <c r="Z28" s="135"/>
      <c r="AA28" s="135"/>
      <c r="AB28" s="135"/>
    </row>
    <row r="29" spans="1:28" ht="14.25" customHeight="1">
      <c r="A29" s="728" t="s">
        <v>835</v>
      </c>
      <c r="B29" s="728" t="s">
        <v>255</v>
      </c>
      <c r="C29" s="728" t="s">
        <v>263</v>
      </c>
      <c r="D29" s="728" t="s">
        <v>256</v>
      </c>
      <c r="E29" s="730">
        <v>36524.6</v>
      </c>
      <c r="F29" s="726"/>
      <c r="G29" s="728" t="s">
        <v>836</v>
      </c>
      <c r="H29" s="732">
        <v>60</v>
      </c>
      <c r="I29" s="707"/>
      <c r="J29" s="707"/>
      <c r="K29" s="707"/>
      <c r="L29" s="135"/>
      <c r="M29" s="135"/>
      <c r="N29" s="135"/>
      <c r="O29" s="135"/>
      <c r="P29" s="135"/>
      <c r="Q29" s="135"/>
      <c r="R29" s="135"/>
      <c r="S29" s="135"/>
      <c r="T29" s="135"/>
      <c r="U29" s="135"/>
      <c r="V29" s="135"/>
      <c r="W29" s="135"/>
      <c r="X29" s="135"/>
      <c r="Y29" s="135"/>
      <c r="Z29" s="135"/>
      <c r="AA29" s="135"/>
      <c r="AB29" s="135"/>
    </row>
    <row r="30" spans="1:28" ht="14.25" customHeight="1">
      <c r="A30" s="728" t="s">
        <v>837</v>
      </c>
      <c r="B30" s="728" t="s">
        <v>274</v>
      </c>
      <c r="C30" s="728" t="s">
        <v>263</v>
      </c>
      <c r="D30" s="728" t="s">
        <v>256</v>
      </c>
      <c r="E30" s="730">
        <v>24346.21</v>
      </c>
      <c r="F30" s="730">
        <v>-16047.88</v>
      </c>
      <c r="G30" s="728" t="s">
        <v>838</v>
      </c>
      <c r="H30" s="732">
        <v>60</v>
      </c>
      <c r="I30" s="707"/>
      <c r="J30" s="707"/>
      <c r="K30" s="707"/>
      <c r="L30" s="135"/>
      <c r="M30" s="135"/>
      <c r="N30" s="135"/>
      <c r="O30" s="135"/>
      <c r="P30" s="135"/>
      <c r="Q30" s="135"/>
      <c r="R30" s="135"/>
      <c r="S30" s="135"/>
      <c r="T30" s="135"/>
      <c r="U30" s="135"/>
      <c r="V30" s="135"/>
      <c r="W30" s="135"/>
      <c r="X30" s="135"/>
      <c r="Y30" s="135"/>
      <c r="Z30" s="135"/>
      <c r="AA30" s="135"/>
      <c r="AB30" s="135"/>
    </row>
    <row r="31" spans="1:28" ht="14.25" customHeight="1">
      <c r="A31" s="728" t="s">
        <v>839</v>
      </c>
      <c r="B31" s="728" t="s">
        <v>271</v>
      </c>
      <c r="C31" s="728" t="s">
        <v>263</v>
      </c>
      <c r="D31" s="728" t="s">
        <v>269</v>
      </c>
      <c r="E31" s="730">
        <v>18530.25</v>
      </c>
      <c r="F31" s="726"/>
      <c r="G31" s="728" t="s">
        <v>840</v>
      </c>
      <c r="H31" s="732">
        <v>60</v>
      </c>
      <c r="I31" s="707"/>
      <c r="J31" s="707"/>
      <c r="K31" s="707"/>
      <c r="L31" s="135"/>
      <c r="M31" s="135"/>
      <c r="N31" s="135"/>
      <c r="O31" s="135"/>
      <c r="P31" s="135"/>
      <c r="Q31" s="135"/>
      <c r="R31" s="135"/>
      <c r="S31" s="135"/>
      <c r="T31" s="135"/>
      <c r="U31" s="135"/>
      <c r="V31" s="135"/>
      <c r="W31" s="135"/>
      <c r="X31" s="135"/>
      <c r="Y31" s="135"/>
      <c r="Z31" s="135"/>
      <c r="AA31" s="135"/>
      <c r="AB31" s="135"/>
    </row>
    <row r="32" spans="1:28" ht="14.25" customHeight="1">
      <c r="A32" s="728" t="s">
        <v>768</v>
      </c>
      <c r="B32" s="728" t="s">
        <v>264</v>
      </c>
      <c r="C32" s="728" t="s">
        <v>263</v>
      </c>
      <c r="D32" s="728" t="s">
        <v>256</v>
      </c>
      <c r="E32" s="730">
        <v>29670.31</v>
      </c>
      <c r="F32" s="730">
        <v>-25505.1</v>
      </c>
      <c r="G32" s="728" t="s">
        <v>769</v>
      </c>
      <c r="H32" s="732">
        <v>59</v>
      </c>
      <c r="I32" s="707"/>
      <c r="J32" s="707"/>
      <c r="K32" s="707"/>
      <c r="L32" s="135"/>
      <c r="M32" s="135"/>
      <c r="N32" s="135"/>
      <c r="O32" s="135"/>
      <c r="P32" s="135"/>
      <c r="Q32" s="135"/>
      <c r="R32" s="135"/>
      <c r="S32" s="135"/>
      <c r="T32" s="135"/>
      <c r="U32" s="135"/>
      <c r="V32" s="135"/>
      <c r="W32" s="135"/>
      <c r="X32" s="135"/>
      <c r="Y32" s="135"/>
      <c r="Z32" s="135"/>
      <c r="AA32" s="135"/>
      <c r="AB32" s="135"/>
    </row>
    <row r="33" spans="1:28" ht="14.25" customHeight="1">
      <c r="A33" s="728" t="s">
        <v>841</v>
      </c>
      <c r="B33" s="728" t="s">
        <v>274</v>
      </c>
      <c r="C33" s="728" t="s">
        <v>263</v>
      </c>
      <c r="D33" s="728" t="s">
        <v>273</v>
      </c>
      <c r="E33" s="730">
        <v>22965.200000000001</v>
      </c>
      <c r="F33" s="726"/>
      <c r="G33" s="728" t="s">
        <v>842</v>
      </c>
      <c r="H33" s="732">
        <v>55</v>
      </c>
      <c r="I33" s="707"/>
      <c r="J33" s="707"/>
      <c r="K33" s="707"/>
      <c r="L33" s="694"/>
      <c r="M33" s="135"/>
      <c r="N33" s="135"/>
      <c r="O33" s="135"/>
      <c r="P33" s="135"/>
      <c r="Q33" s="135"/>
      <c r="R33" s="135"/>
      <c r="S33" s="135"/>
      <c r="T33" s="135"/>
      <c r="U33" s="135"/>
      <c r="V33" s="135"/>
      <c r="W33" s="135"/>
      <c r="X33" s="135"/>
      <c r="Y33" s="135"/>
      <c r="Z33" s="135"/>
      <c r="AA33" s="135"/>
      <c r="AB33" s="135"/>
    </row>
    <row r="34" spans="1:28" ht="14.25" customHeight="1">
      <c r="A34" s="728" t="s">
        <v>973</v>
      </c>
      <c r="B34" s="728" t="s">
        <v>264</v>
      </c>
      <c r="C34" s="728" t="s">
        <v>263</v>
      </c>
      <c r="D34" s="728" t="s">
        <v>256</v>
      </c>
      <c r="E34" s="730">
        <v>31666.799999999999</v>
      </c>
      <c r="F34" s="730">
        <v>-33046.589999999997</v>
      </c>
      <c r="G34" s="728" t="s">
        <v>974</v>
      </c>
      <c r="H34" s="732">
        <v>54</v>
      </c>
      <c r="I34" s="707"/>
      <c r="J34" s="707"/>
      <c r="K34" s="707"/>
      <c r="L34" s="135"/>
      <c r="M34" s="135"/>
      <c r="N34" s="135"/>
      <c r="O34" s="135"/>
      <c r="P34" s="135"/>
      <c r="Q34" s="135"/>
      <c r="R34" s="135"/>
      <c r="S34" s="135"/>
      <c r="T34" s="135"/>
      <c r="U34" s="135"/>
      <c r="V34" s="135"/>
      <c r="W34" s="135"/>
      <c r="X34" s="135"/>
      <c r="Y34" s="135"/>
      <c r="Z34" s="135"/>
      <c r="AA34" s="135"/>
      <c r="AB34" s="135"/>
    </row>
    <row r="35" spans="1:28" ht="14.25" customHeight="1">
      <c r="A35" s="728" t="s">
        <v>843</v>
      </c>
      <c r="B35" s="728" t="s">
        <v>271</v>
      </c>
      <c r="C35" s="728" t="s">
        <v>263</v>
      </c>
      <c r="D35" s="728" t="s">
        <v>256</v>
      </c>
      <c r="E35" s="730">
        <v>24846.26</v>
      </c>
      <c r="F35" s="726"/>
      <c r="G35" s="728" t="s">
        <v>844</v>
      </c>
      <c r="H35" s="732">
        <v>53</v>
      </c>
      <c r="I35" s="707"/>
      <c r="J35" s="707"/>
      <c r="K35" s="707"/>
      <c r="L35" s="135"/>
      <c r="M35" s="135"/>
      <c r="N35" s="135"/>
      <c r="O35" s="135"/>
      <c r="P35" s="135"/>
      <c r="Q35" s="135"/>
      <c r="R35" s="135"/>
      <c r="S35" s="135"/>
      <c r="T35" s="135"/>
      <c r="U35" s="135"/>
      <c r="V35" s="135"/>
      <c r="W35" s="135"/>
      <c r="X35" s="135"/>
      <c r="Y35" s="135"/>
      <c r="Z35" s="135"/>
      <c r="AA35" s="135"/>
      <c r="AB35" s="135"/>
    </row>
    <row r="36" spans="1:28" ht="14.25" customHeight="1">
      <c r="A36" s="728" t="s">
        <v>845</v>
      </c>
      <c r="B36" s="728" t="s">
        <v>274</v>
      </c>
      <c r="C36" s="728" t="s">
        <v>263</v>
      </c>
      <c r="D36" s="728" t="s">
        <v>273</v>
      </c>
      <c r="E36" s="730">
        <v>19323.740000000002</v>
      </c>
      <c r="F36" s="726"/>
      <c r="G36" s="728" t="s">
        <v>846</v>
      </c>
      <c r="H36" s="732">
        <v>51</v>
      </c>
      <c r="I36" s="707"/>
      <c r="J36" s="707"/>
      <c r="K36" s="707"/>
      <c r="L36" s="135"/>
      <c r="M36" s="135"/>
      <c r="N36" s="135"/>
      <c r="O36" s="135"/>
      <c r="P36" s="135"/>
      <c r="Q36" s="135"/>
      <c r="R36" s="135"/>
      <c r="S36" s="135"/>
      <c r="T36" s="135"/>
      <c r="U36" s="135"/>
      <c r="V36" s="135"/>
      <c r="W36" s="135"/>
      <c r="X36" s="135"/>
      <c r="Y36" s="135"/>
      <c r="Z36" s="135"/>
      <c r="AA36" s="135"/>
      <c r="AB36" s="135"/>
    </row>
    <row r="37" spans="1:28" ht="14.25" customHeight="1">
      <c r="A37" s="728" t="s">
        <v>847</v>
      </c>
      <c r="B37" s="728" t="s">
        <v>271</v>
      </c>
      <c r="C37" s="728" t="s">
        <v>263</v>
      </c>
      <c r="D37" s="728" t="s">
        <v>269</v>
      </c>
      <c r="E37" s="730">
        <v>18294.75</v>
      </c>
      <c r="F37" s="726"/>
      <c r="G37" s="728" t="s">
        <v>848</v>
      </c>
      <c r="H37" s="732">
        <v>48</v>
      </c>
      <c r="I37" s="707"/>
      <c r="J37" s="707"/>
      <c r="K37" s="707"/>
      <c r="L37" s="135"/>
      <c r="M37" s="135"/>
      <c r="N37" s="135"/>
      <c r="O37" s="135"/>
      <c r="P37" s="135"/>
      <c r="Q37" s="135"/>
      <c r="R37" s="135"/>
      <c r="S37" s="135"/>
      <c r="T37" s="135"/>
      <c r="U37" s="135"/>
      <c r="V37" s="135"/>
      <c r="W37" s="135"/>
      <c r="X37" s="135"/>
      <c r="Y37" s="135"/>
      <c r="Z37" s="135"/>
      <c r="AA37" s="135"/>
      <c r="AB37" s="135"/>
    </row>
    <row r="38" spans="1:28" ht="14.25" customHeight="1">
      <c r="A38" s="728" t="s">
        <v>849</v>
      </c>
      <c r="B38" s="728" t="s">
        <v>262</v>
      </c>
      <c r="C38" s="728" t="s">
        <v>263</v>
      </c>
      <c r="D38" s="728" t="s">
        <v>269</v>
      </c>
      <c r="E38" s="730">
        <v>16745.3</v>
      </c>
      <c r="F38" s="726"/>
      <c r="G38" s="728" t="s">
        <v>850</v>
      </c>
      <c r="H38" s="732">
        <v>48</v>
      </c>
      <c r="I38" s="707"/>
      <c r="J38" s="707"/>
      <c r="K38" s="707"/>
      <c r="L38" s="135"/>
      <c r="M38" s="135"/>
      <c r="N38" s="135"/>
      <c r="O38" s="135"/>
      <c r="P38" s="135"/>
      <c r="Q38" s="135"/>
      <c r="R38" s="135"/>
      <c r="S38" s="135"/>
      <c r="T38" s="135"/>
      <c r="U38" s="135"/>
      <c r="V38" s="135"/>
      <c r="W38" s="135"/>
      <c r="X38" s="135"/>
      <c r="Y38" s="135"/>
      <c r="Z38" s="135"/>
      <c r="AA38" s="135"/>
      <c r="AB38" s="135"/>
    </row>
    <row r="39" spans="1:28" ht="14.25" customHeight="1">
      <c r="A39" s="728" t="s">
        <v>851</v>
      </c>
      <c r="B39" s="728" t="s">
        <v>255</v>
      </c>
      <c r="C39" s="728" t="s">
        <v>263</v>
      </c>
      <c r="D39" s="728" t="s">
        <v>258</v>
      </c>
      <c r="E39" s="730">
        <v>49927.29</v>
      </c>
      <c r="F39" s="726"/>
      <c r="G39" s="728" t="s">
        <v>852</v>
      </c>
      <c r="H39" s="732">
        <v>47</v>
      </c>
      <c r="I39" s="707"/>
      <c r="J39" s="707"/>
      <c r="K39" s="707"/>
      <c r="L39" s="135"/>
      <c r="M39" s="135"/>
      <c r="N39" s="135"/>
      <c r="O39" s="135"/>
      <c r="P39" s="135"/>
      <c r="Q39" s="135"/>
      <c r="R39" s="135"/>
      <c r="S39" s="135"/>
      <c r="T39" s="135"/>
      <c r="U39" s="135"/>
      <c r="V39" s="135"/>
      <c r="W39" s="135"/>
      <c r="X39" s="135"/>
      <c r="Y39" s="135"/>
      <c r="Z39" s="135"/>
      <c r="AA39" s="135"/>
      <c r="AB39" s="135"/>
    </row>
    <row r="40" spans="1:28" ht="14.25" customHeight="1">
      <c r="A40" s="728" t="s">
        <v>853</v>
      </c>
      <c r="B40" s="728" t="s">
        <v>274</v>
      </c>
      <c r="C40" s="728" t="s">
        <v>263</v>
      </c>
      <c r="D40" s="728" t="s">
        <v>256</v>
      </c>
      <c r="E40" s="730">
        <v>24483.1</v>
      </c>
      <c r="F40" s="730">
        <v>-18876</v>
      </c>
      <c r="G40" s="728" t="s">
        <v>854</v>
      </c>
      <c r="H40" s="732">
        <v>47</v>
      </c>
      <c r="I40" s="707"/>
      <c r="J40" s="707"/>
      <c r="K40" s="707"/>
      <c r="L40" s="135"/>
      <c r="M40" s="135"/>
      <c r="N40" s="135"/>
      <c r="O40" s="135"/>
      <c r="P40" s="135"/>
      <c r="Q40" s="135"/>
      <c r="R40" s="135"/>
      <c r="S40" s="135"/>
      <c r="T40" s="135"/>
      <c r="U40" s="135"/>
      <c r="V40" s="135"/>
      <c r="W40" s="135"/>
      <c r="X40" s="135"/>
      <c r="Y40" s="135"/>
      <c r="Z40" s="135"/>
      <c r="AA40" s="135"/>
      <c r="AB40" s="135"/>
    </row>
    <row r="41" spans="1:28" ht="14.25" customHeight="1">
      <c r="A41" s="728" t="s">
        <v>855</v>
      </c>
      <c r="B41" s="728" t="s">
        <v>271</v>
      </c>
      <c r="C41" s="728" t="s">
        <v>263</v>
      </c>
      <c r="D41" s="728" t="s">
        <v>269</v>
      </c>
      <c r="E41" s="730">
        <v>21779.599999999999</v>
      </c>
      <c r="F41" s="726"/>
      <c r="G41" s="728" t="s">
        <v>856</v>
      </c>
      <c r="H41" s="732">
        <v>47</v>
      </c>
      <c r="I41" s="707"/>
      <c r="J41" s="707"/>
      <c r="K41" s="707"/>
      <c r="L41" s="135"/>
      <c r="M41" s="135"/>
      <c r="N41" s="135"/>
      <c r="O41" s="135"/>
      <c r="P41" s="135"/>
      <c r="Q41" s="135"/>
      <c r="R41" s="135"/>
      <c r="S41" s="135"/>
      <c r="T41" s="135"/>
      <c r="U41" s="135"/>
      <c r="V41" s="135"/>
      <c r="W41" s="135"/>
      <c r="X41" s="135"/>
      <c r="Y41" s="135"/>
      <c r="Z41" s="135"/>
      <c r="AA41" s="135"/>
      <c r="AB41" s="135"/>
    </row>
    <row r="42" spans="1:28" ht="14.25" customHeight="1">
      <c r="A42" s="728" t="s">
        <v>857</v>
      </c>
      <c r="B42" s="728" t="s">
        <v>264</v>
      </c>
      <c r="C42" s="728" t="s">
        <v>263</v>
      </c>
      <c r="D42" s="728" t="s">
        <v>269</v>
      </c>
      <c r="E42" s="730">
        <v>21350</v>
      </c>
      <c r="F42" s="726"/>
      <c r="G42" s="728" t="s">
        <v>858</v>
      </c>
      <c r="H42" s="732">
        <v>45</v>
      </c>
      <c r="I42" s="707"/>
      <c r="J42" s="707"/>
      <c r="K42" s="707"/>
      <c r="L42" s="135"/>
      <c r="M42" s="135"/>
      <c r="N42" s="135"/>
      <c r="O42" s="135"/>
      <c r="P42" s="135"/>
      <c r="Q42" s="135"/>
      <c r="R42" s="135"/>
      <c r="S42" s="135"/>
      <c r="T42" s="135"/>
      <c r="U42" s="135"/>
      <c r="V42" s="135"/>
      <c r="W42" s="135"/>
      <c r="X42" s="135"/>
      <c r="Y42" s="135"/>
      <c r="Z42" s="135"/>
      <c r="AA42" s="135"/>
      <c r="AB42" s="135"/>
    </row>
    <row r="43" spans="1:28" ht="14.25" customHeight="1">
      <c r="A43" s="728" t="s">
        <v>859</v>
      </c>
      <c r="B43" s="728" t="s">
        <v>271</v>
      </c>
      <c r="C43" s="728" t="s">
        <v>263</v>
      </c>
      <c r="D43" s="728" t="s">
        <v>273</v>
      </c>
      <c r="E43" s="730">
        <v>17488.18</v>
      </c>
      <c r="F43" s="726"/>
      <c r="G43" s="728" t="s">
        <v>860</v>
      </c>
      <c r="H43" s="732">
        <v>45</v>
      </c>
      <c r="I43" s="707"/>
      <c r="J43" s="707"/>
      <c r="K43" s="707"/>
      <c r="L43" s="135"/>
      <c r="M43" s="135"/>
      <c r="N43" s="135"/>
      <c r="O43" s="135"/>
      <c r="P43" s="135"/>
      <c r="Q43" s="135"/>
      <c r="R43" s="135"/>
      <c r="S43" s="135"/>
      <c r="T43" s="135"/>
      <c r="U43" s="135"/>
      <c r="V43" s="135"/>
      <c r="W43" s="135"/>
      <c r="X43" s="135"/>
      <c r="Y43" s="135"/>
      <c r="Z43" s="135"/>
      <c r="AA43" s="135"/>
      <c r="AB43" s="135"/>
    </row>
    <row r="44" spans="1:28" ht="14.25" customHeight="1">
      <c r="A44" s="728" t="s">
        <v>861</v>
      </c>
      <c r="B44" s="728" t="s">
        <v>274</v>
      </c>
      <c r="C44" s="728" t="s">
        <v>263</v>
      </c>
      <c r="D44" s="728" t="s">
        <v>273</v>
      </c>
      <c r="E44" s="730">
        <v>18370.25</v>
      </c>
      <c r="F44" s="726"/>
      <c r="G44" s="728" t="s">
        <v>862</v>
      </c>
      <c r="H44" s="732">
        <v>44</v>
      </c>
      <c r="I44" s="707"/>
      <c r="J44" s="707"/>
      <c r="K44" s="707"/>
      <c r="L44" s="135"/>
      <c r="M44" s="135"/>
      <c r="N44" s="135"/>
      <c r="O44" s="135"/>
      <c r="P44" s="135"/>
      <c r="Q44" s="135"/>
      <c r="R44" s="135"/>
      <c r="S44" s="135"/>
      <c r="T44" s="135"/>
      <c r="U44" s="135"/>
      <c r="V44" s="135"/>
      <c r="W44" s="135"/>
      <c r="X44" s="135"/>
      <c r="Y44" s="135"/>
      <c r="Z44" s="135"/>
      <c r="AA44" s="135"/>
      <c r="AB44" s="135"/>
    </row>
    <row r="45" spans="1:28" ht="14.25" customHeight="1">
      <c r="A45" s="728" t="s">
        <v>863</v>
      </c>
      <c r="B45" s="728" t="s">
        <v>262</v>
      </c>
      <c r="C45" s="728" t="s">
        <v>263</v>
      </c>
      <c r="D45" s="728" t="s">
        <v>256</v>
      </c>
      <c r="E45" s="730">
        <v>20165.3</v>
      </c>
      <c r="F45" s="726"/>
      <c r="G45" s="728" t="s">
        <v>864</v>
      </c>
      <c r="H45" s="732">
        <v>44</v>
      </c>
      <c r="I45" s="707"/>
      <c r="J45" s="707"/>
      <c r="K45" s="707"/>
      <c r="L45" s="135"/>
      <c r="M45" s="135"/>
      <c r="N45" s="135"/>
      <c r="O45" s="135"/>
      <c r="P45" s="135"/>
      <c r="Q45" s="135"/>
      <c r="R45" s="135"/>
      <c r="S45" s="135"/>
      <c r="T45" s="135"/>
      <c r="U45" s="135"/>
      <c r="V45" s="135"/>
      <c r="W45" s="135"/>
      <c r="X45" s="135"/>
      <c r="Y45" s="135"/>
      <c r="Z45" s="135"/>
      <c r="AA45" s="135"/>
      <c r="AB45" s="135"/>
    </row>
    <row r="46" spans="1:28" ht="14.25" customHeight="1">
      <c r="A46" s="728" t="s">
        <v>975</v>
      </c>
      <c r="B46" s="728" t="s">
        <v>673</v>
      </c>
      <c r="C46" s="728" t="s">
        <v>728</v>
      </c>
      <c r="D46" s="728" t="s">
        <v>976</v>
      </c>
      <c r="E46" s="730">
        <v>15050</v>
      </c>
      <c r="F46" s="726"/>
      <c r="G46" s="728" t="s">
        <v>977</v>
      </c>
      <c r="H46" s="732">
        <v>44</v>
      </c>
      <c r="I46" s="707"/>
      <c r="J46" s="707"/>
      <c r="K46" s="707"/>
      <c r="L46" s="135"/>
      <c r="M46" s="135"/>
      <c r="N46" s="135"/>
      <c r="O46" s="135"/>
      <c r="P46" s="135"/>
      <c r="Q46" s="135"/>
      <c r="R46" s="135"/>
      <c r="S46" s="135"/>
      <c r="T46" s="135"/>
      <c r="U46" s="135"/>
      <c r="V46" s="135"/>
      <c r="W46" s="135"/>
      <c r="X46" s="135"/>
      <c r="Y46" s="135"/>
      <c r="Z46" s="135"/>
      <c r="AA46" s="135"/>
      <c r="AB46" s="135"/>
    </row>
    <row r="47" spans="1:28" ht="14.25" customHeight="1">
      <c r="A47" s="728" t="s">
        <v>865</v>
      </c>
      <c r="B47" s="728" t="s">
        <v>274</v>
      </c>
      <c r="C47" s="728" t="s">
        <v>263</v>
      </c>
      <c r="D47" s="728" t="s">
        <v>273</v>
      </c>
      <c r="E47" s="730">
        <v>21360.2</v>
      </c>
      <c r="F47" s="726"/>
      <c r="G47" s="728" t="s">
        <v>866</v>
      </c>
      <c r="H47" s="732">
        <v>41</v>
      </c>
      <c r="I47" s="707"/>
      <c r="J47" s="707"/>
      <c r="K47" s="707"/>
      <c r="L47" s="135"/>
      <c r="M47" s="135"/>
      <c r="N47" s="135"/>
      <c r="O47" s="135"/>
      <c r="P47" s="135"/>
      <c r="Q47" s="135"/>
      <c r="R47" s="135"/>
      <c r="S47" s="135"/>
      <c r="T47" s="135"/>
      <c r="U47" s="135"/>
      <c r="V47" s="135"/>
      <c r="W47" s="135"/>
      <c r="X47" s="135"/>
      <c r="Y47" s="135"/>
      <c r="Z47" s="135"/>
      <c r="AA47" s="135"/>
      <c r="AB47" s="135"/>
    </row>
    <row r="48" spans="1:28" ht="14.25" customHeight="1">
      <c r="A48" s="728" t="s">
        <v>867</v>
      </c>
      <c r="B48" s="728" t="s">
        <v>264</v>
      </c>
      <c r="C48" s="728" t="s">
        <v>263</v>
      </c>
      <c r="D48" s="728" t="s">
        <v>273</v>
      </c>
      <c r="E48" s="730">
        <v>25003.85</v>
      </c>
      <c r="F48" s="730">
        <v>-21330</v>
      </c>
      <c r="G48" s="728" t="s">
        <v>868</v>
      </c>
      <c r="H48" s="732">
        <v>40</v>
      </c>
      <c r="I48" s="707"/>
      <c r="J48" s="707"/>
      <c r="K48" s="707"/>
      <c r="L48" s="135"/>
      <c r="M48" s="135"/>
      <c r="N48" s="135"/>
      <c r="O48" s="135"/>
      <c r="P48" s="135"/>
      <c r="Q48" s="135"/>
      <c r="R48" s="135"/>
      <c r="S48" s="135"/>
      <c r="T48" s="135"/>
      <c r="U48" s="135"/>
      <c r="V48" s="135"/>
      <c r="W48" s="135"/>
      <c r="X48" s="135"/>
      <c r="Y48" s="135"/>
      <c r="Z48" s="135"/>
      <c r="AA48" s="135"/>
      <c r="AB48" s="135"/>
    </row>
    <row r="49" spans="1:28" ht="14.25" customHeight="1">
      <c r="A49" s="728" t="s">
        <v>869</v>
      </c>
      <c r="B49" s="728" t="s">
        <v>274</v>
      </c>
      <c r="C49" s="728" t="s">
        <v>263</v>
      </c>
      <c r="D49" s="728" t="s">
        <v>256</v>
      </c>
      <c r="E49" s="730">
        <v>24894.97</v>
      </c>
      <c r="F49" s="726"/>
      <c r="G49" s="728" t="s">
        <v>870</v>
      </c>
      <c r="H49" s="732">
        <v>40</v>
      </c>
      <c r="I49" s="707"/>
      <c r="J49" s="707"/>
      <c r="K49" s="707"/>
      <c r="L49" s="135"/>
      <c r="M49" s="135"/>
      <c r="N49" s="135"/>
      <c r="O49" s="135"/>
      <c r="P49" s="135"/>
      <c r="Q49" s="135"/>
      <c r="R49" s="135"/>
      <c r="S49" s="135"/>
      <c r="T49" s="135"/>
      <c r="U49" s="135"/>
      <c r="V49" s="135"/>
      <c r="W49" s="135"/>
      <c r="X49" s="135"/>
      <c r="Y49" s="135"/>
      <c r="Z49" s="135"/>
      <c r="AA49" s="135"/>
      <c r="AB49" s="135"/>
    </row>
    <row r="50" spans="1:28" ht="14.25" customHeight="1">
      <c r="A50" s="728" t="s">
        <v>871</v>
      </c>
      <c r="B50" s="728" t="s">
        <v>271</v>
      </c>
      <c r="C50" s="728" t="s">
        <v>263</v>
      </c>
      <c r="D50" s="728" t="s">
        <v>256</v>
      </c>
      <c r="E50" s="730">
        <v>27870.3</v>
      </c>
      <c r="F50" s="726"/>
      <c r="G50" s="728" t="s">
        <v>872</v>
      </c>
      <c r="H50" s="732">
        <v>40</v>
      </c>
      <c r="I50" s="707"/>
      <c r="J50" s="707"/>
      <c r="K50" s="707"/>
      <c r="L50" s="135"/>
      <c r="M50" s="135"/>
      <c r="N50" s="135"/>
      <c r="O50" s="135"/>
      <c r="P50" s="135"/>
      <c r="Q50" s="135"/>
      <c r="R50" s="135"/>
      <c r="S50" s="135"/>
      <c r="T50" s="135"/>
      <c r="U50" s="135"/>
      <c r="V50" s="135"/>
      <c r="W50" s="135"/>
      <c r="X50" s="135"/>
      <c r="Y50" s="135"/>
      <c r="Z50" s="135"/>
      <c r="AA50" s="135"/>
      <c r="AB50" s="135"/>
    </row>
    <row r="51" spans="1:28" ht="14.25" customHeight="1">
      <c r="A51" s="728" t="s">
        <v>873</v>
      </c>
      <c r="B51" s="728" t="s">
        <v>264</v>
      </c>
      <c r="C51" s="728" t="s">
        <v>263</v>
      </c>
      <c r="D51" s="728" t="s">
        <v>273</v>
      </c>
      <c r="E51" s="730">
        <v>24530.400000000001</v>
      </c>
      <c r="F51" s="726"/>
      <c r="G51" s="728" t="s">
        <v>874</v>
      </c>
      <c r="H51" s="732">
        <v>37</v>
      </c>
      <c r="I51" s="707"/>
      <c r="J51" s="707"/>
      <c r="K51" s="707"/>
      <c r="L51" s="135"/>
      <c r="M51" s="135"/>
      <c r="N51" s="135"/>
      <c r="O51" s="135"/>
      <c r="P51" s="135"/>
      <c r="Q51" s="135"/>
      <c r="R51" s="135"/>
      <c r="S51" s="135"/>
      <c r="T51" s="135"/>
      <c r="U51" s="135"/>
      <c r="V51" s="135"/>
      <c r="W51" s="135"/>
      <c r="X51" s="135"/>
      <c r="Y51" s="135"/>
      <c r="Z51" s="135"/>
      <c r="AA51" s="135"/>
      <c r="AB51" s="135"/>
    </row>
    <row r="52" spans="1:28" ht="14.25" customHeight="1">
      <c r="A52" s="728" t="s">
        <v>875</v>
      </c>
      <c r="B52" s="728" t="s">
        <v>876</v>
      </c>
      <c r="C52" s="728" t="s">
        <v>263</v>
      </c>
      <c r="D52" s="728" t="s">
        <v>877</v>
      </c>
      <c r="E52" s="730">
        <v>4314.03</v>
      </c>
      <c r="F52" s="726"/>
      <c r="G52" s="728" t="s">
        <v>878</v>
      </c>
      <c r="H52" s="732">
        <v>37</v>
      </c>
      <c r="I52" s="707"/>
      <c r="J52" s="707"/>
      <c r="K52" s="707"/>
      <c r="L52" s="135"/>
      <c r="M52" s="135"/>
      <c r="N52" s="135"/>
      <c r="O52" s="135"/>
      <c r="P52" s="135"/>
      <c r="Q52" s="135"/>
      <c r="R52" s="135"/>
      <c r="S52" s="135"/>
      <c r="T52" s="135"/>
      <c r="U52" s="135"/>
      <c r="V52" s="135"/>
      <c r="W52" s="135"/>
      <c r="X52" s="135"/>
      <c r="Y52" s="135"/>
      <c r="Z52" s="135"/>
      <c r="AA52" s="135"/>
      <c r="AB52" s="135"/>
    </row>
    <row r="53" spans="1:28" ht="14.25" customHeight="1">
      <c r="A53" s="728" t="s">
        <v>881</v>
      </c>
      <c r="B53" s="728" t="s">
        <v>264</v>
      </c>
      <c r="C53" s="728" t="s">
        <v>263</v>
      </c>
      <c r="D53" s="728" t="s">
        <v>273</v>
      </c>
      <c r="E53" s="730">
        <v>24447.5</v>
      </c>
      <c r="F53" s="726"/>
      <c r="G53" s="728" t="s">
        <v>882</v>
      </c>
      <c r="H53" s="732">
        <v>33</v>
      </c>
      <c r="I53" s="707"/>
      <c r="J53" s="707"/>
      <c r="K53" s="707"/>
      <c r="L53" s="135"/>
      <c r="M53" s="135"/>
      <c r="N53" s="135"/>
      <c r="O53" s="135"/>
      <c r="P53" s="135"/>
      <c r="Q53" s="135"/>
      <c r="R53" s="135"/>
      <c r="S53" s="135"/>
      <c r="T53" s="135"/>
      <c r="U53" s="135"/>
      <c r="V53" s="135"/>
      <c r="W53" s="135"/>
      <c r="X53" s="135"/>
      <c r="Y53" s="135"/>
      <c r="Z53" s="135"/>
      <c r="AA53" s="135"/>
      <c r="AB53" s="135"/>
    </row>
    <row r="54" spans="1:28" ht="14.25" customHeight="1">
      <c r="A54" s="728" t="s">
        <v>883</v>
      </c>
      <c r="B54" s="728" t="s">
        <v>271</v>
      </c>
      <c r="C54" s="728" t="s">
        <v>263</v>
      </c>
      <c r="D54" s="728" t="s">
        <v>269</v>
      </c>
      <c r="E54" s="730">
        <v>20373.45</v>
      </c>
      <c r="F54" s="730">
        <v>-12553.38</v>
      </c>
      <c r="G54" s="728" t="s">
        <v>884</v>
      </c>
      <c r="H54" s="732">
        <v>33</v>
      </c>
      <c r="I54" s="707"/>
      <c r="J54" s="707"/>
      <c r="K54" s="707"/>
      <c r="L54" s="135"/>
      <c r="M54" s="135"/>
      <c r="N54" s="135"/>
      <c r="O54" s="135"/>
      <c r="P54" s="135"/>
      <c r="Q54" s="135"/>
      <c r="R54" s="135"/>
      <c r="S54" s="135"/>
      <c r="T54" s="135"/>
      <c r="U54" s="135"/>
      <c r="V54" s="135"/>
      <c r="W54" s="135"/>
      <c r="X54" s="135"/>
      <c r="Y54" s="135"/>
      <c r="Z54" s="135"/>
      <c r="AA54" s="135"/>
      <c r="AB54" s="135"/>
    </row>
    <row r="55" spans="1:28" ht="14.25" customHeight="1">
      <c r="A55" s="728" t="s">
        <v>889</v>
      </c>
      <c r="B55" s="728" t="s">
        <v>264</v>
      </c>
      <c r="C55" s="728" t="s">
        <v>263</v>
      </c>
      <c r="D55" s="728" t="s">
        <v>275</v>
      </c>
      <c r="E55" s="730">
        <v>32388.2</v>
      </c>
      <c r="F55" s="726"/>
      <c r="G55" s="728" t="s">
        <v>890</v>
      </c>
      <c r="H55" s="732">
        <v>32</v>
      </c>
      <c r="I55" s="707"/>
      <c r="J55" s="707"/>
      <c r="K55" s="707"/>
      <c r="L55" s="135"/>
      <c r="M55" s="135"/>
      <c r="N55" s="135"/>
      <c r="O55" s="135"/>
      <c r="P55" s="135"/>
      <c r="Q55" s="135"/>
      <c r="R55" s="135"/>
      <c r="S55" s="135"/>
      <c r="T55" s="135"/>
      <c r="U55" s="135"/>
      <c r="V55" s="135"/>
      <c r="W55" s="135"/>
      <c r="X55" s="135"/>
      <c r="Y55" s="135"/>
      <c r="Z55" s="135"/>
      <c r="AA55" s="135"/>
      <c r="AB55" s="135"/>
    </row>
    <row r="56" spans="1:28" ht="14.25" customHeight="1">
      <c r="A56" s="728" t="s">
        <v>893</v>
      </c>
      <c r="B56" s="728" t="s">
        <v>274</v>
      </c>
      <c r="C56" s="728" t="s">
        <v>263</v>
      </c>
      <c r="D56" s="728" t="s">
        <v>894</v>
      </c>
      <c r="E56" s="730">
        <v>23491.599999999999</v>
      </c>
      <c r="F56" s="726"/>
      <c r="G56" s="728" t="s">
        <v>895</v>
      </c>
      <c r="H56" s="732">
        <v>32</v>
      </c>
      <c r="I56" s="707"/>
      <c r="J56" s="707"/>
      <c r="K56" s="707"/>
      <c r="L56" s="135"/>
      <c r="M56" s="135"/>
      <c r="N56" s="135"/>
      <c r="O56" s="135"/>
      <c r="P56" s="135"/>
      <c r="Q56" s="135"/>
      <c r="R56" s="135"/>
      <c r="S56" s="135"/>
      <c r="T56" s="135"/>
      <c r="U56" s="135"/>
      <c r="V56" s="135"/>
      <c r="W56" s="135"/>
      <c r="X56" s="135"/>
      <c r="Y56" s="135"/>
      <c r="Z56" s="135"/>
      <c r="AA56" s="135"/>
      <c r="AB56" s="135"/>
    </row>
    <row r="57" spans="1:28" ht="14.25" customHeight="1">
      <c r="A57" s="728" t="s">
        <v>896</v>
      </c>
      <c r="B57" s="728" t="s">
        <v>264</v>
      </c>
      <c r="C57" s="728" t="s">
        <v>263</v>
      </c>
      <c r="D57" s="728" t="s">
        <v>256</v>
      </c>
      <c r="E57" s="730">
        <v>29343.25</v>
      </c>
      <c r="F57" s="726"/>
      <c r="G57" s="728" t="s">
        <v>897</v>
      </c>
      <c r="H57" s="732">
        <v>31</v>
      </c>
      <c r="I57" s="707"/>
      <c r="J57" s="707"/>
      <c r="K57" s="707"/>
      <c r="L57" s="135"/>
      <c r="M57" s="135"/>
      <c r="N57" s="135"/>
      <c r="O57" s="135"/>
      <c r="P57" s="135"/>
      <c r="Q57" s="135"/>
      <c r="R57" s="135"/>
      <c r="S57" s="135"/>
      <c r="T57" s="135"/>
      <c r="U57" s="135"/>
      <c r="V57" s="135"/>
      <c r="W57" s="135"/>
      <c r="X57" s="135"/>
      <c r="Y57" s="135"/>
      <c r="Z57" s="135"/>
      <c r="AA57" s="135"/>
      <c r="AB57" s="135"/>
    </row>
    <row r="58" spans="1:28" ht="14.25" customHeight="1">
      <c r="A58" s="728" t="s">
        <v>898</v>
      </c>
      <c r="B58" s="728" t="s">
        <v>274</v>
      </c>
      <c r="C58" s="728" t="s">
        <v>263</v>
      </c>
      <c r="D58" s="728" t="s">
        <v>256</v>
      </c>
      <c r="E58" s="730">
        <v>29950</v>
      </c>
      <c r="F58" s="726"/>
      <c r="G58" s="728" t="s">
        <v>899</v>
      </c>
      <c r="H58" s="732">
        <v>31</v>
      </c>
      <c r="I58" s="707"/>
      <c r="J58" s="707"/>
      <c r="K58" s="707"/>
      <c r="L58" s="135"/>
      <c r="M58" s="135"/>
      <c r="N58" s="135"/>
      <c r="O58" s="135"/>
      <c r="P58" s="135"/>
      <c r="Q58" s="135"/>
      <c r="R58" s="135"/>
      <c r="S58" s="135"/>
      <c r="T58" s="135"/>
      <c r="U58" s="135"/>
      <c r="V58" s="135"/>
      <c r="W58" s="135"/>
      <c r="X58" s="135"/>
      <c r="Y58" s="135"/>
      <c r="Z58" s="135"/>
      <c r="AA58" s="135"/>
      <c r="AB58" s="135"/>
    </row>
    <row r="59" spans="1:28" ht="14.25" customHeight="1">
      <c r="A59" s="728" t="s">
        <v>900</v>
      </c>
      <c r="B59" s="728" t="s">
        <v>271</v>
      </c>
      <c r="C59" s="728" t="s">
        <v>263</v>
      </c>
      <c r="D59" s="728" t="s">
        <v>256</v>
      </c>
      <c r="E59" s="730">
        <v>21448.99</v>
      </c>
      <c r="F59" s="730">
        <v>-18000</v>
      </c>
      <c r="G59" s="728" t="s">
        <v>901</v>
      </c>
      <c r="H59" s="732">
        <v>31</v>
      </c>
      <c r="I59" s="707"/>
      <c r="J59" s="707"/>
      <c r="K59" s="707"/>
      <c r="L59" s="135"/>
      <c r="M59" s="135"/>
      <c r="N59" s="135"/>
      <c r="O59" s="135"/>
      <c r="P59" s="135"/>
      <c r="Q59" s="135"/>
      <c r="R59" s="135"/>
      <c r="S59" s="135"/>
      <c r="T59" s="135"/>
      <c r="U59" s="135"/>
      <c r="V59" s="135"/>
      <c r="W59" s="135"/>
      <c r="X59" s="135"/>
      <c r="Y59" s="135"/>
      <c r="Z59" s="135"/>
      <c r="AA59" s="135"/>
      <c r="AB59" s="135"/>
    </row>
    <row r="60" spans="1:28" ht="14.25" customHeight="1">
      <c r="A60" s="728" t="s">
        <v>902</v>
      </c>
      <c r="B60" s="728" t="s">
        <v>271</v>
      </c>
      <c r="C60" s="728" t="s">
        <v>263</v>
      </c>
      <c r="D60" s="728" t="s">
        <v>795</v>
      </c>
      <c r="E60" s="730">
        <v>23680.2</v>
      </c>
      <c r="F60" s="726"/>
      <c r="G60" s="728" t="s">
        <v>903</v>
      </c>
      <c r="H60" s="732">
        <v>31</v>
      </c>
      <c r="I60" s="707"/>
      <c r="J60" s="707"/>
      <c r="K60" s="707"/>
      <c r="L60" s="135"/>
      <c r="M60" s="135"/>
      <c r="N60" s="135"/>
      <c r="O60" s="135"/>
      <c r="P60" s="135"/>
      <c r="Q60" s="135"/>
      <c r="R60" s="135"/>
      <c r="S60" s="135"/>
      <c r="T60" s="135"/>
      <c r="U60" s="135"/>
      <c r="V60" s="135"/>
      <c r="W60" s="135"/>
      <c r="X60" s="135"/>
      <c r="Y60" s="135"/>
      <c r="Z60" s="135"/>
      <c r="AA60" s="135"/>
      <c r="AB60" s="135"/>
    </row>
    <row r="61" spans="1:28" ht="14.25" customHeight="1">
      <c r="A61" s="728" t="s">
        <v>904</v>
      </c>
      <c r="B61" s="728" t="s">
        <v>271</v>
      </c>
      <c r="C61" s="728" t="s">
        <v>263</v>
      </c>
      <c r="D61" s="728" t="s">
        <v>269</v>
      </c>
      <c r="E61" s="730">
        <v>19433.849999999999</v>
      </c>
      <c r="F61" s="726"/>
      <c r="G61" s="728" t="s">
        <v>905</v>
      </c>
      <c r="H61" s="732">
        <v>31</v>
      </c>
      <c r="I61" s="707"/>
      <c r="J61" s="707"/>
      <c r="K61" s="707"/>
      <c r="L61" s="135"/>
      <c r="M61" s="135"/>
      <c r="N61" s="135"/>
      <c r="O61" s="135"/>
      <c r="P61" s="135"/>
      <c r="Q61" s="135"/>
      <c r="R61" s="135"/>
      <c r="S61" s="135"/>
      <c r="T61" s="135"/>
      <c r="U61" s="135"/>
      <c r="V61" s="135"/>
      <c r="W61" s="135"/>
      <c r="X61" s="135"/>
      <c r="Y61" s="135"/>
      <c r="Z61" s="135"/>
      <c r="AA61" s="135"/>
      <c r="AB61" s="135"/>
    </row>
    <row r="62" spans="1:28" ht="14.25" customHeight="1">
      <c r="A62" s="728" t="s">
        <v>906</v>
      </c>
      <c r="B62" s="728" t="s">
        <v>271</v>
      </c>
      <c r="C62" s="728" t="s">
        <v>689</v>
      </c>
      <c r="D62" s="728" t="s">
        <v>783</v>
      </c>
      <c r="E62" s="730">
        <v>17516.849999999999</v>
      </c>
      <c r="F62" s="726"/>
      <c r="G62" s="728" t="s">
        <v>907</v>
      </c>
      <c r="H62" s="732">
        <v>31</v>
      </c>
      <c r="I62" s="707"/>
      <c r="J62" s="707"/>
      <c r="K62" s="707"/>
      <c r="L62" s="135"/>
      <c r="M62" s="135"/>
      <c r="N62" s="135"/>
      <c r="O62" s="135"/>
      <c r="P62" s="135"/>
      <c r="Q62" s="135"/>
      <c r="R62" s="135"/>
      <c r="S62" s="135"/>
      <c r="T62" s="135"/>
      <c r="U62" s="135"/>
      <c r="V62" s="135"/>
      <c r="W62" s="135"/>
      <c r="X62" s="135"/>
      <c r="Y62" s="135"/>
      <c r="Z62" s="135"/>
      <c r="AA62" s="135"/>
      <c r="AB62" s="135"/>
    </row>
    <row r="63" spans="1:28" ht="14.25" customHeight="1">
      <c r="A63" s="728" t="s">
        <v>887</v>
      </c>
      <c r="B63" s="728" t="s">
        <v>264</v>
      </c>
      <c r="C63" s="728" t="s">
        <v>263</v>
      </c>
      <c r="D63" s="728" t="s">
        <v>256</v>
      </c>
      <c r="E63" s="730">
        <v>28418.09</v>
      </c>
      <c r="F63" s="726"/>
      <c r="G63" s="728" t="s">
        <v>888</v>
      </c>
      <c r="H63" s="732">
        <v>30</v>
      </c>
      <c r="I63" s="707"/>
      <c r="J63" s="707"/>
      <c r="K63" s="707"/>
      <c r="L63" s="135"/>
      <c r="M63" s="135"/>
      <c r="N63" s="135"/>
      <c r="O63" s="135"/>
      <c r="P63" s="135"/>
      <c r="Q63" s="135"/>
      <c r="R63" s="135"/>
      <c r="S63" s="135"/>
      <c r="T63" s="135"/>
      <c r="U63" s="135"/>
      <c r="V63" s="135"/>
      <c r="W63" s="135"/>
      <c r="X63" s="135"/>
      <c r="Y63" s="135"/>
      <c r="Z63" s="135"/>
      <c r="AA63" s="135"/>
      <c r="AB63" s="135"/>
    </row>
    <row r="64" spans="1:28" ht="14.25" customHeight="1">
      <c r="A64" s="728" t="s">
        <v>891</v>
      </c>
      <c r="B64" s="728" t="s">
        <v>274</v>
      </c>
      <c r="C64" s="728" t="s">
        <v>263</v>
      </c>
      <c r="D64" s="728" t="s">
        <v>256</v>
      </c>
      <c r="E64" s="730">
        <v>26650</v>
      </c>
      <c r="F64" s="726"/>
      <c r="G64" s="728" t="s">
        <v>892</v>
      </c>
      <c r="H64" s="732">
        <v>30</v>
      </c>
      <c r="I64" s="707"/>
      <c r="J64" s="707"/>
      <c r="K64" s="707"/>
      <c r="L64" s="135"/>
      <c r="M64" s="135"/>
      <c r="N64" s="135"/>
      <c r="O64" s="135"/>
      <c r="P64" s="135"/>
      <c r="Q64" s="135"/>
      <c r="R64" s="135"/>
      <c r="S64" s="135"/>
      <c r="T64" s="135"/>
      <c r="U64" s="135"/>
      <c r="V64" s="135"/>
      <c r="W64" s="135"/>
      <c r="X64" s="135"/>
      <c r="Y64" s="135"/>
      <c r="Z64" s="135"/>
      <c r="AA64" s="135"/>
      <c r="AB64" s="135"/>
    </row>
    <row r="65" spans="1:28" ht="14.25" customHeight="1">
      <c r="A65" s="728" t="s">
        <v>978</v>
      </c>
      <c r="B65" s="728" t="s">
        <v>271</v>
      </c>
      <c r="C65" s="728" t="s">
        <v>263</v>
      </c>
      <c r="D65" s="728" t="s">
        <v>256</v>
      </c>
      <c r="E65" s="730">
        <v>22943.200000000001</v>
      </c>
      <c r="F65" s="730">
        <v>-14910</v>
      </c>
      <c r="G65" s="728" t="s">
        <v>979</v>
      </c>
      <c r="H65" s="732">
        <v>27</v>
      </c>
      <c r="I65" s="707"/>
      <c r="J65" s="707"/>
      <c r="K65" s="707"/>
      <c r="L65" s="135"/>
      <c r="M65" s="135"/>
      <c r="N65" s="135"/>
      <c r="O65" s="135"/>
      <c r="P65" s="135"/>
      <c r="Q65" s="135"/>
      <c r="R65" s="135"/>
      <c r="S65" s="135"/>
      <c r="T65" s="135"/>
      <c r="U65" s="135"/>
      <c r="V65" s="135"/>
      <c r="W65" s="135"/>
      <c r="X65" s="135"/>
      <c r="Y65" s="135"/>
      <c r="Z65" s="135"/>
      <c r="AA65" s="135"/>
      <c r="AB65" s="135"/>
    </row>
    <row r="66" spans="1:28" ht="14.25" customHeight="1">
      <c r="A66" s="728" t="s">
        <v>980</v>
      </c>
      <c r="B66" s="728" t="s">
        <v>694</v>
      </c>
      <c r="C66" s="728" t="s">
        <v>263</v>
      </c>
      <c r="D66" s="728" t="s">
        <v>824</v>
      </c>
      <c r="E66" s="730">
        <v>56282.9</v>
      </c>
      <c r="F66" s="730">
        <v>-53444.44</v>
      </c>
      <c r="G66" s="728" t="s">
        <v>981</v>
      </c>
      <c r="H66" s="732">
        <v>26</v>
      </c>
      <c r="I66" s="707"/>
      <c r="J66" s="707"/>
      <c r="K66" s="707"/>
      <c r="L66" s="135"/>
      <c r="M66" s="135"/>
      <c r="N66" s="135"/>
      <c r="O66" s="135"/>
      <c r="P66" s="135"/>
      <c r="Q66" s="135"/>
      <c r="R66" s="135"/>
      <c r="S66" s="135"/>
      <c r="T66" s="135"/>
      <c r="U66" s="135"/>
      <c r="V66" s="135"/>
      <c r="W66" s="135"/>
      <c r="X66" s="135"/>
      <c r="Y66" s="135"/>
      <c r="Z66" s="135"/>
      <c r="AA66" s="135"/>
      <c r="AB66" s="135"/>
    </row>
    <row r="67" spans="1:28" ht="14.25" customHeight="1">
      <c r="A67" s="728" t="s">
        <v>982</v>
      </c>
      <c r="B67" s="728" t="s">
        <v>260</v>
      </c>
      <c r="C67" s="728" t="s">
        <v>263</v>
      </c>
      <c r="D67" s="728" t="s">
        <v>256</v>
      </c>
      <c r="E67" s="730">
        <v>37343.25</v>
      </c>
      <c r="F67" s="730">
        <v>-31500</v>
      </c>
      <c r="G67" s="728" t="s">
        <v>983</v>
      </c>
      <c r="H67" s="732">
        <v>26</v>
      </c>
      <c r="I67" s="707"/>
      <c r="J67" s="707"/>
      <c r="K67" s="707"/>
      <c r="L67" s="135"/>
      <c r="M67" s="135"/>
      <c r="N67" s="135"/>
      <c r="O67" s="135"/>
      <c r="P67" s="135"/>
      <c r="Q67" s="135"/>
      <c r="R67" s="135"/>
      <c r="S67" s="135"/>
      <c r="T67" s="135"/>
      <c r="U67" s="135"/>
      <c r="V67" s="135"/>
      <c r="W67" s="135"/>
      <c r="X67" s="135"/>
      <c r="Y67" s="135"/>
      <c r="Z67" s="135"/>
      <c r="AA67" s="135"/>
      <c r="AB67" s="135"/>
    </row>
    <row r="68" spans="1:28" ht="14.25" customHeight="1">
      <c r="A68" s="728" t="s">
        <v>984</v>
      </c>
      <c r="B68" s="728" t="s">
        <v>264</v>
      </c>
      <c r="C68" s="728" t="s">
        <v>263</v>
      </c>
      <c r="D68" s="728" t="s">
        <v>256</v>
      </c>
      <c r="E68" s="730">
        <v>27555.439999999999</v>
      </c>
      <c r="F68" s="730">
        <v>-26142.19</v>
      </c>
      <c r="G68" s="728" t="s">
        <v>985</v>
      </c>
      <c r="H68" s="732">
        <v>26</v>
      </c>
      <c r="I68" s="707"/>
      <c r="J68" s="707"/>
      <c r="K68" s="707"/>
      <c r="L68" s="135"/>
      <c r="M68" s="135"/>
      <c r="N68" s="135"/>
      <c r="O68" s="135"/>
      <c r="P68" s="135"/>
      <c r="Q68" s="135"/>
      <c r="R68" s="135"/>
      <c r="S68" s="135"/>
      <c r="T68" s="135"/>
      <c r="U68" s="135"/>
      <c r="V68" s="135"/>
      <c r="W68" s="135"/>
      <c r="X68" s="135"/>
      <c r="Y68" s="135"/>
      <c r="Z68" s="135"/>
      <c r="AA68" s="135"/>
      <c r="AB68" s="135"/>
    </row>
    <row r="69" spans="1:28" ht="14.25" customHeight="1">
      <c r="A69" s="728" t="s">
        <v>879</v>
      </c>
      <c r="B69" s="728" t="s">
        <v>271</v>
      </c>
      <c r="C69" s="728" t="s">
        <v>263</v>
      </c>
      <c r="D69" s="728" t="s">
        <v>273</v>
      </c>
      <c r="E69" s="730">
        <v>15050</v>
      </c>
      <c r="F69" s="726"/>
      <c r="G69" s="728" t="s">
        <v>880</v>
      </c>
      <c r="H69" s="732">
        <v>26</v>
      </c>
      <c r="I69" s="707"/>
      <c r="J69" s="707"/>
      <c r="K69" s="707"/>
      <c r="L69" s="135"/>
      <c r="M69" s="135"/>
      <c r="N69" s="135"/>
      <c r="O69" s="135"/>
      <c r="P69" s="135"/>
      <c r="Q69" s="135"/>
      <c r="R69" s="135"/>
      <c r="S69" s="135"/>
      <c r="T69" s="135"/>
      <c r="U69" s="135"/>
      <c r="V69" s="135"/>
      <c r="W69" s="135"/>
      <c r="X69" s="135"/>
      <c r="Y69" s="135"/>
      <c r="Z69" s="135"/>
      <c r="AA69" s="135"/>
      <c r="AB69" s="135"/>
    </row>
    <row r="70" spans="1:28" ht="14.25" customHeight="1">
      <c r="A70" s="728" t="s">
        <v>986</v>
      </c>
      <c r="B70" s="728" t="s">
        <v>274</v>
      </c>
      <c r="C70" s="728" t="s">
        <v>263</v>
      </c>
      <c r="D70" s="728" t="s">
        <v>278</v>
      </c>
      <c r="E70" s="730">
        <v>24148.3</v>
      </c>
      <c r="F70" s="730">
        <v>-13011</v>
      </c>
      <c r="G70" s="728" t="s">
        <v>987</v>
      </c>
      <c r="H70" s="732">
        <v>25</v>
      </c>
      <c r="I70" s="707"/>
      <c r="J70" s="707"/>
      <c r="K70" s="707"/>
      <c r="L70" s="135"/>
      <c r="M70" s="135"/>
      <c r="N70" s="135"/>
      <c r="O70" s="135"/>
      <c r="P70" s="135"/>
      <c r="Q70" s="135"/>
      <c r="R70" s="135"/>
      <c r="S70" s="135"/>
      <c r="T70" s="135"/>
      <c r="U70" s="135"/>
      <c r="V70" s="135"/>
      <c r="W70" s="135"/>
      <c r="X70" s="135"/>
      <c r="Y70" s="135"/>
      <c r="Z70" s="135"/>
      <c r="AA70" s="135"/>
      <c r="AB70" s="135"/>
    </row>
    <row r="71" spans="1:28" ht="14.25" customHeight="1">
      <c r="A71" s="728" t="s">
        <v>988</v>
      </c>
      <c r="B71" s="728" t="s">
        <v>276</v>
      </c>
      <c r="C71" s="728" t="s">
        <v>263</v>
      </c>
      <c r="D71" s="728" t="s">
        <v>256</v>
      </c>
      <c r="E71" s="730">
        <v>17323.25</v>
      </c>
      <c r="F71" s="730">
        <v>-14400</v>
      </c>
      <c r="G71" s="728" t="s">
        <v>989</v>
      </c>
      <c r="H71" s="732">
        <v>25</v>
      </c>
      <c r="I71" s="707"/>
      <c r="J71" s="707"/>
      <c r="K71" s="707"/>
      <c r="L71" s="135"/>
      <c r="M71" s="135"/>
      <c r="N71" s="135"/>
      <c r="O71" s="135"/>
      <c r="P71" s="135"/>
      <c r="Q71" s="135"/>
      <c r="R71" s="135"/>
      <c r="S71" s="135"/>
      <c r="T71" s="135"/>
      <c r="U71" s="135"/>
      <c r="V71" s="135"/>
      <c r="W71" s="135"/>
      <c r="X71" s="135"/>
      <c r="Y71" s="135"/>
      <c r="Z71" s="135"/>
      <c r="AA71" s="135"/>
      <c r="AB71" s="135"/>
    </row>
    <row r="72" spans="1:28" ht="14.25" customHeight="1">
      <c r="A72" s="728" t="s">
        <v>990</v>
      </c>
      <c r="B72" s="728" t="s">
        <v>274</v>
      </c>
      <c r="C72" s="728" t="s">
        <v>263</v>
      </c>
      <c r="D72" s="728" t="s">
        <v>256</v>
      </c>
      <c r="E72" s="730">
        <v>24729.89</v>
      </c>
      <c r="F72" s="730">
        <v>-21121.07</v>
      </c>
      <c r="G72" s="728" t="s">
        <v>991</v>
      </c>
      <c r="H72" s="732">
        <v>24</v>
      </c>
      <c r="I72" s="707"/>
      <c r="J72" s="707"/>
      <c r="K72" s="707"/>
      <c r="L72" s="135"/>
      <c r="M72" s="135"/>
      <c r="N72" s="135"/>
      <c r="O72" s="135"/>
      <c r="P72" s="135"/>
      <c r="Q72" s="135"/>
      <c r="R72" s="135"/>
      <c r="S72" s="135"/>
      <c r="T72" s="135"/>
      <c r="U72" s="135"/>
      <c r="V72" s="135"/>
      <c r="W72" s="135"/>
      <c r="X72" s="135"/>
      <c r="Y72" s="135"/>
      <c r="Z72" s="135"/>
      <c r="AA72" s="135"/>
      <c r="AB72" s="135"/>
    </row>
    <row r="73" spans="1:28" ht="14.25" customHeight="1">
      <c r="A73" s="728" t="s">
        <v>992</v>
      </c>
      <c r="B73" s="728" t="s">
        <v>260</v>
      </c>
      <c r="C73" s="728" t="s">
        <v>886</v>
      </c>
      <c r="D73" s="728" t="s">
        <v>993</v>
      </c>
      <c r="E73" s="730">
        <v>39801.279999999999</v>
      </c>
      <c r="F73" s="726"/>
      <c r="G73" s="728" t="s">
        <v>994</v>
      </c>
      <c r="H73" s="732">
        <v>17</v>
      </c>
      <c r="I73" s="707"/>
      <c r="J73" s="707"/>
      <c r="K73" s="707"/>
      <c r="L73" s="135"/>
      <c r="M73" s="135"/>
      <c r="N73" s="135"/>
      <c r="O73" s="135"/>
      <c r="P73" s="135"/>
      <c r="Q73" s="135"/>
      <c r="R73" s="135"/>
      <c r="S73" s="135"/>
      <c r="T73" s="135"/>
      <c r="U73" s="135"/>
      <c r="V73" s="135"/>
      <c r="W73" s="135"/>
      <c r="X73" s="135"/>
      <c r="Y73" s="135"/>
      <c r="Z73" s="135"/>
      <c r="AA73" s="135"/>
      <c r="AB73" s="135"/>
    </row>
    <row r="74" spans="1:28" ht="14.25" customHeight="1">
      <c r="A74" s="728" t="s">
        <v>995</v>
      </c>
      <c r="B74" s="728" t="s">
        <v>274</v>
      </c>
      <c r="C74" s="728" t="s">
        <v>263</v>
      </c>
      <c r="D74" s="728" t="s">
        <v>256</v>
      </c>
      <c r="E74" s="730">
        <v>27897</v>
      </c>
      <c r="F74" s="730">
        <v>-21259.15</v>
      </c>
      <c r="G74" s="728" t="s">
        <v>996</v>
      </c>
      <c r="H74" s="732">
        <v>17</v>
      </c>
      <c r="I74" s="707"/>
      <c r="J74" s="707"/>
      <c r="K74" s="707"/>
      <c r="L74" s="135"/>
      <c r="M74" s="135"/>
      <c r="N74" s="135"/>
      <c r="O74" s="135"/>
      <c r="P74" s="135"/>
      <c r="Q74" s="135"/>
      <c r="R74" s="135"/>
      <c r="S74" s="135"/>
      <c r="T74" s="135"/>
      <c r="U74" s="135"/>
      <c r="V74" s="135"/>
      <c r="W74" s="135"/>
      <c r="X74" s="135"/>
      <c r="Y74" s="135"/>
      <c r="Z74" s="135"/>
      <c r="AA74" s="135"/>
      <c r="AB74" s="135"/>
    </row>
    <row r="75" spans="1:28" ht="14.25" customHeight="1">
      <c r="A75" s="728" t="s">
        <v>997</v>
      </c>
      <c r="B75" s="728" t="s">
        <v>264</v>
      </c>
      <c r="C75" s="728" t="s">
        <v>263</v>
      </c>
      <c r="D75" s="728" t="s">
        <v>256</v>
      </c>
      <c r="E75" s="730">
        <v>29849.7</v>
      </c>
      <c r="F75" s="730">
        <v>-25650</v>
      </c>
      <c r="G75" s="728" t="s">
        <v>998</v>
      </c>
      <c r="H75" s="732">
        <v>16</v>
      </c>
      <c r="I75" s="707"/>
      <c r="J75" s="707"/>
      <c r="K75" s="707"/>
      <c r="L75" s="135"/>
      <c r="M75" s="135"/>
      <c r="N75" s="135"/>
      <c r="O75" s="135"/>
      <c r="P75" s="135"/>
      <c r="Q75" s="135"/>
      <c r="R75" s="135"/>
      <c r="S75" s="135"/>
      <c r="T75" s="135"/>
      <c r="U75" s="135"/>
      <c r="V75" s="135"/>
      <c r="W75" s="135"/>
      <c r="X75" s="135"/>
      <c r="Y75" s="135"/>
      <c r="Z75" s="135"/>
      <c r="AA75" s="135"/>
      <c r="AB75" s="135"/>
    </row>
    <row r="76" spans="1:28" ht="14.25" customHeight="1">
      <c r="A76" s="728" t="s">
        <v>999</v>
      </c>
      <c r="B76" s="728" t="s">
        <v>264</v>
      </c>
      <c r="C76" s="728" t="s">
        <v>263</v>
      </c>
      <c r="D76" s="728" t="s">
        <v>273</v>
      </c>
      <c r="E76" s="730">
        <v>22734.85</v>
      </c>
      <c r="F76" s="726"/>
      <c r="G76" s="728" t="s">
        <v>1000</v>
      </c>
      <c r="H76" s="732">
        <v>16</v>
      </c>
      <c r="I76" s="707"/>
      <c r="J76" s="707"/>
      <c r="K76" s="707"/>
      <c r="L76" s="135"/>
      <c r="M76" s="135"/>
      <c r="N76" s="135"/>
      <c r="O76" s="135"/>
      <c r="P76" s="135"/>
      <c r="Q76" s="135"/>
      <c r="R76" s="135"/>
      <c r="S76" s="135"/>
      <c r="T76" s="135"/>
      <c r="U76" s="135"/>
      <c r="V76" s="135"/>
      <c r="W76" s="135"/>
      <c r="X76" s="135"/>
      <c r="Y76" s="135"/>
      <c r="Z76" s="135"/>
      <c r="AA76" s="135"/>
      <c r="AB76" s="135"/>
    </row>
    <row r="77" spans="1:28" ht="14.25" customHeight="1">
      <c r="A77" s="728" t="s">
        <v>1001</v>
      </c>
      <c r="B77" s="728" t="s">
        <v>274</v>
      </c>
      <c r="C77" s="728" t="s">
        <v>263</v>
      </c>
      <c r="D77" s="728" t="s">
        <v>256</v>
      </c>
      <c r="E77" s="730">
        <v>23937.85</v>
      </c>
      <c r="F77" s="726"/>
      <c r="G77" s="728" t="s">
        <v>1002</v>
      </c>
      <c r="H77" s="732">
        <v>16</v>
      </c>
      <c r="I77" s="135"/>
      <c r="J77" s="135"/>
      <c r="K77" s="135"/>
      <c r="L77" s="135"/>
      <c r="M77" s="135"/>
      <c r="N77" s="135"/>
      <c r="O77" s="135"/>
      <c r="P77" s="135"/>
      <c r="Q77" s="135"/>
      <c r="R77" s="135"/>
      <c r="S77" s="135"/>
      <c r="T77" s="135"/>
      <c r="U77" s="135"/>
      <c r="V77" s="135"/>
      <c r="W77" s="135"/>
      <c r="X77" s="135"/>
      <c r="Y77" s="135"/>
      <c r="Z77" s="135"/>
      <c r="AA77" s="135"/>
      <c r="AB77" s="135"/>
    </row>
    <row r="78" spans="1:28" ht="14.25" customHeight="1">
      <c r="A78" s="728" t="s">
        <v>1003</v>
      </c>
      <c r="B78" s="728" t="s">
        <v>274</v>
      </c>
      <c r="C78" s="728" t="s">
        <v>1004</v>
      </c>
      <c r="D78" s="728" t="s">
        <v>1005</v>
      </c>
      <c r="E78" s="730">
        <v>37860.379999999997</v>
      </c>
      <c r="F78" s="726"/>
      <c r="G78" s="728" t="s">
        <v>1006</v>
      </c>
      <c r="H78" s="732">
        <v>16</v>
      </c>
      <c r="I78" s="135"/>
      <c r="J78" s="135"/>
      <c r="K78" s="135"/>
      <c r="L78" s="135"/>
      <c r="M78" s="135"/>
      <c r="N78" s="135"/>
      <c r="O78" s="135"/>
      <c r="P78" s="135"/>
      <c r="Q78" s="135"/>
      <c r="R78" s="135"/>
      <c r="S78" s="135"/>
      <c r="T78" s="135"/>
      <c r="U78" s="135"/>
      <c r="V78" s="135"/>
      <c r="W78" s="135"/>
      <c r="X78" s="135"/>
      <c r="Y78" s="135"/>
      <c r="Z78" s="135"/>
      <c r="AA78" s="135"/>
      <c r="AB78" s="135"/>
    </row>
    <row r="79" spans="1:28" ht="14.25" customHeight="1">
      <c r="A79" s="728" t="s">
        <v>1007</v>
      </c>
      <c r="B79" s="728" t="s">
        <v>271</v>
      </c>
      <c r="C79" s="728" t="s">
        <v>263</v>
      </c>
      <c r="D79" s="728" t="s">
        <v>269</v>
      </c>
      <c r="E79" s="730">
        <v>17250</v>
      </c>
      <c r="F79" s="730">
        <v>-10994</v>
      </c>
      <c r="G79" s="728" t="s">
        <v>1008</v>
      </c>
      <c r="H79" s="732">
        <v>16</v>
      </c>
      <c r="I79" s="135"/>
      <c r="J79" s="135"/>
      <c r="K79" s="135"/>
      <c r="L79" s="135"/>
      <c r="M79" s="135"/>
      <c r="N79" s="135"/>
      <c r="O79" s="135"/>
      <c r="P79" s="135"/>
      <c r="Q79" s="135"/>
      <c r="R79" s="135"/>
      <c r="S79" s="135"/>
      <c r="T79" s="135"/>
      <c r="U79" s="135"/>
      <c r="V79" s="135"/>
      <c r="W79" s="135"/>
      <c r="X79" s="135"/>
      <c r="Y79" s="135"/>
      <c r="Z79" s="135"/>
      <c r="AA79" s="135"/>
      <c r="AB79" s="135"/>
    </row>
    <row r="80" spans="1:28" ht="14.25" customHeight="1">
      <c r="A80" s="728" t="s">
        <v>1009</v>
      </c>
      <c r="B80" s="728" t="s">
        <v>673</v>
      </c>
      <c r="C80" s="728" t="s">
        <v>263</v>
      </c>
      <c r="D80" s="728" t="s">
        <v>261</v>
      </c>
      <c r="E80" s="730">
        <v>9050</v>
      </c>
      <c r="F80" s="726"/>
      <c r="G80" s="728" t="s">
        <v>1010</v>
      </c>
      <c r="H80" s="732">
        <v>13</v>
      </c>
      <c r="I80" s="135"/>
      <c r="J80" s="135"/>
      <c r="K80" s="135"/>
      <c r="L80" s="135"/>
      <c r="M80" s="135"/>
      <c r="N80" s="135"/>
      <c r="O80" s="135"/>
      <c r="P80" s="135"/>
      <c r="Q80" s="135"/>
      <c r="R80" s="135"/>
      <c r="S80" s="135"/>
      <c r="T80" s="135"/>
      <c r="U80" s="135"/>
      <c r="V80" s="135"/>
      <c r="W80" s="135"/>
      <c r="X80" s="135"/>
      <c r="Y80" s="135"/>
      <c r="Z80" s="135"/>
      <c r="AA80" s="135"/>
      <c r="AB80" s="135"/>
    </row>
    <row r="81" spans="1:28" ht="14.25" customHeight="1">
      <c r="A81" s="728" t="s">
        <v>1011</v>
      </c>
      <c r="B81" s="728" t="s">
        <v>804</v>
      </c>
      <c r="C81" s="728" t="s">
        <v>689</v>
      </c>
      <c r="D81" s="728" t="s">
        <v>1012</v>
      </c>
      <c r="E81" s="730">
        <v>10550</v>
      </c>
      <c r="F81" s="726"/>
      <c r="G81" s="728" t="s">
        <v>1013</v>
      </c>
      <c r="H81" s="732">
        <v>12</v>
      </c>
      <c r="I81" s="135"/>
      <c r="J81" s="135"/>
      <c r="K81" s="135"/>
      <c r="L81" s="135"/>
      <c r="M81" s="135"/>
      <c r="N81" s="135"/>
      <c r="O81" s="135"/>
      <c r="P81" s="135"/>
      <c r="Q81" s="135"/>
      <c r="R81" s="135"/>
      <c r="S81" s="135"/>
      <c r="T81" s="135"/>
      <c r="U81" s="135"/>
      <c r="V81" s="135"/>
      <c r="W81" s="135"/>
      <c r="X81" s="135"/>
      <c r="Y81" s="135"/>
      <c r="Z81" s="135"/>
      <c r="AA81" s="135"/>
      <c r="AB81" s="135"/>
    </row>
    <row r="82" spans="1:28" ht="14.25" customHeight="1">
      <c r="A82" s="728" t="s">
        <v>1014</v>
      </c>
      <c r="B82" s="728" t="s">
        <v>255</v>
      </c>
      <c r="C82" s="728" t="s">
        <v>263</v>
      </c>
      <c r="D82" s="728" t="s">
        <v>824</v>
      </c>
      <c r="E82" s="730">
        <v>48197.8</v>
      </c>
      <c r="F82" s="730">
        <v>-42300</v>
      </c>
      <c r="G82" s="728" t="s">
        <v>1015</v>
      </c>
      <c r="H82" s="732">
        <v>11</v>
      </c>
      <c r="I82" s="135"/>
      <c r="J82" s="135"/>
      <c r="K82" s="135"/>
      <c r="L82" s="135"/>
      <c r="M82" s="135"/>
      <c r="N82" s="135"/>
      <c r="O82" s="135"/>
      <c r="P82" s="135"/>
      <c r="Q82" s="135"/>
      <c r="R82" s="135"/>
      <c r="S82" s="135"/>
      <c r="T82" s="135"/>
      <c r="U82" s="135"/>
      <c r="V82" s="135"/>
      <c r="W82" s="135"/>
      <c r="X82" s="135"/>
      <c r="Y82" s="135"/>
      <c r="Z82" s="135"/>
      <c r="AA82" s="135"/>
      <c r="AB82" s="135"/>
    </row>
    <row r="83" spans="1:28" ht="14.25" customHeight="1">
      <c r="A83" s="728" t="s">
        <v>1016</v>
      </c>
      <c r="B83" s="728" t="s">
        <v>271</v>
      </c>
      <c r="C83" s="728" t="s">
        <v>263</v>
      </c>
      <c r="D83" s="728" t="s">
        <v>273</v>
      </c>
      <c r="E83" s="730">
        <v>21402.85</v>
      </c>
      <c r="F83" s="726"/>
      <c r="G83" s="728" t="s">
        <v>1017</v>
      </c>
      <c r="H83" s="732">
        <v>11</v>
      </c>
      <c r="I83" s="135"/>
      <c r="J83" s="135"/>
      <c r="K83" s="135"/>
      <c r="L83" s="135"/>
      <c r="M83" s="135"/>
      <c r="N83" s="135"/>
      <c r="O83" s="135"/>
      <c r="P83" s="135"/>
      <c r="Q83" s="135"/>
      <c r="R83" s="135"/>
      <c r="S83" s="135"/>
      <c r="T83" s="135"/>
      <c r="U83" s="135"/>
      <c r="V83" s="135"/>
      <c r="W83" s="135"/>
      <c r="X83" s="135"/>
      <c r="Y83" s="135"/>
      <c r="Z83" s="135"/>
      <c r="AA83" s="135"/>
      <c r="AB83" s="135"/>
    </row>
    <row r="84" spans="1:28" ht="14.25" customHeight="1">
      <c r="A84" s="728" t="s">
        <v>1018</v>
      </c>
      <c r="B84" s="728" t="s">
        <v>271</v>
      </c>
      <c r="C84" s="728" t="s">
        <v>263</v>
      </c>
      <c r="D84" s="728" t="s">
        <v>269</v>
      </c>
      <c r="E84" s="730">
        <v>18179.95</v>
      </c>
      <c r="F84" s="726"/>
      <c r="G84" s="728" t="s">
        <v>1019</v>
      </c>
      <c r="H84" s="732">
        <v>11</v>
      </c>
      <c r="I84" s="135"/>
      <c r="J84" s="135"/>
      <c r="K84" s="135"/>
      <c r="L84" s="135"/>
      <c r="M84" s="135"/>
      <c r="N84" s="135"/>
      <c r="O84" s="135"/>
      <c r="P84" s="135"/>
      <c r="Q84" s="135"/>
      <c r="R84" s="135"/>
      <c r="S84" s="135"/>
      <c r="T84" s="135"/>
      <c r="U84" s="135"/>
      <c r="V84" s="135"/>
      <c r="W84" s="135"/>
      <c r="X84" s="135"/>
      <c r="Y84" s="135"/>
      <c r="Z84" s="135"/>
      <c r="AA84" s="135"/>
      <c r="AB84" s="135"/>
    </row>
    <row r="85" spans="1:28" ht="14.25" customHeight="1">
      <c r="A85" s="728" t="s">
        <v>1020</v>
      </c>
      <c r="B85" s="728" t="s">
        <v>727</v>
      </c>
      <c r="C85" s="728" t="s">
        <v>1021</v>
      </c>
      <c r="D85" s="728" t="s">
        <v>1022</v>
      </c>
      <c r="E85" s="730">
        <v>22550</v>
      </c>
      <c r="F85" s="726"/>
      <c r="G85" s="728" t="s">
        <v>1023</v>
      </c>
      <c r="H85" s="732">
        <v>11</v>
      </c>
      <c r="I85" s="135"/>
      <c r="J85" s="135"/>
      <c r="K85" s="135"/>
      <c r="L85" s="135"/>
      <c r="M85" s="135"/>
      <c r="N85" s="135"/>
      <c r="O85" s="135"/>
      <c r="P85" s="135"/>
      <c r="Q85" s="135"/>
      <c r="R85" s="135"/>
      <c r="S85" s="135"/>
      <c r="T85" s="135"/>
      <c r="U85" s="135"/>
      <c r="V85" s="135"/>
      <c r="W85" s="135"/>
      <c r="X85" s="135"/>
      <c r="Y85" s="135"/>
      <c r="Z85" s="135"/>
      <c r="AA85" s="135"/>
      <c r="AB85" s="135"/>
    </row>
    <row r="86" spans="1:28" ht="14.25" customHeight="1">
      <c r="A86" s="728" t="s">
        <v>1024</v>
      </c>
      <c r="B86" s="728" t="s">
        <v>698</v>
      </c>
      <c r="C86" s="728" t="s">
        <v>687</v>
      </c>
      <c r="D86" s="728" t="s">
        <v>1025</v>
      </c>
      <c r="E86" s="730">
        <v>5450</v>
      </c>
      <c r="F86" s="726"/>
      <c r="G86" s="728" t="s">
        <v>1026</v>
      </c>
      <c r="H86" s="732">
        <v>11</v>
      </c>
      <c r="I86" s="135"/>
      <c r="J86" s="135"/>
      <c r="K86" s="135"/>
      <c r="L86" s="135"/>
      <c r="M86" s="135"/>
      <c r="N86" s="135"/>
      <c r="O86" s="135"/>
      <c r="P86" s="135"/>
      <c r="Q86" s="135"/>
      <c r="R86" s="135"/>
      <c r="S86" s="135"/>
      <c r="T86" s="135"/>
      <c r="U86" s="135"/>
      <c r="V86" s="135"/>
      <c r="W86" s="135"/>
      <c r="X86" s="135"/>
      <c r="Y86" s="135"/>
      <c r="Z86" s="135"/>
      <c r="AA86" s="135"/>
      <c r="AB86" s="135"/>
    </row>
    <row r="87" spans="1:28" ht="14.25" customHeight="1">
      <c r="A87" s="728" t="s">
        <v>1027</v>
      </c>
      <c r="B87" s="728" t="s">
        <v>271</v>
      </c>
      <c r="C87" s="728" t="s">
        <v>263</v>
      </c>
      <c r="D87" s="728" t="s">
        <v>256</v>
      </c>
      <c r="E87" s="730">
        <v>20650</v>
      </c>
      <c r="F87" s="726"/>
      <c r="G87" s="728" t="s">
        <v>1028</v>
      </c>
      <c r="H87" s="732">
        <v>10</v>
      </c>
      <c r="I87" s="135"/>
      <c r="J87" s="135"/>
      <c r="K87" s="135"/>
      <c r="L87" s="135"/>
      <c r="M87" s="135"/>
      <c r="N87" s="135"/>
      <c r="O87" s="135"/>
      <c r="P87" s="135"/>
      <c r="Q87" s="135"/>
      <c r="R87" s="135"/>
      <c r="S87" s="135"/>
      <c r="T87" s="135"/>
      <c r="U87" s="135"/>
      <c r="V87" s="135"/>
      <c r="W87" s="135"/>
      <c r="X87" s="135"/>
      <c r="Y87" s="135"/>
      <c r="Z87" s="135"/>
      <c r="AA87" s="135"/>
      <c r="AB87" s="135"/>
    </row>
    <row r="88" spans="1:28" ht="14.25" customHeight="1">
      <c r="A88" s="728" t="s">
        <v>1029</v>
      </c>
      <c r="B88" s="728" t="s">
        <v>673</v>
      </c>
      <c r="C88" s="728" t="s">
        <v>263</v>
      </c>
      <c r="D88" s="728" t="s">
        <v>256</v>
      </c>
      <c r="E88" s="730">
        <v>8550</v>
      </c>
      <c r="F88" s="726"/>
      <c r="G88" s="728" t="s">
        <v>1030</v>
      </c>
      <c r="H88" s="732">
        <v>10</v>
      </c>
      <c r="I88" s="135"/>
      <c r="J88" s="135"/>
      <c r="K88" s="135"/>
      <c r="L88" s="135"/>
      <c r="M88" s="135"/>
      <c r="N88" s="135"/>
      <c r="O88" s="135"/>
      <c r="P88" s="135"/>
      <c r="Q88" s="135"/>
      <c r="R88" s="135"/>
      <c r="S88" s="135"/>
      <c r="T88" s="135"/>
      <c r="U88" s="135"/>
      <c r="V88" s="135"/>
      <c r="W88" s="135"/>
      <c r="X88" s="135"/>
      <c r="Y88" s="135"/>
      <c r="Z88" s="135"/>
      <c r="AA88" s="135"/>
      <c r="AB88" s="135"/>
    </row>
    <row r="89" spans="1:28" ht="14.25" customHeight="1">
      <c r="A89" s="728" t="s">
        <v>1031</v>
      </c>
      <c r="B89" s="728" t="s">
        <v>274</v>
      </c>
      <c r="C89" s="728" t="s">
        <v>263</v>
      </c>
      <c r="D89" s="728" t="s">
        <v>256</v>
      </c>
      <c r="E89" s="730">
        <v>25550</v>
      </c>
      <c r="F89" s="726"/>
      <c r="G89" s="728" t="s">
        <v>1032</v>
      </c>
      <c r="H89" s="732">
        <v>9</v>
      </c>
      <c r="I89" s="135"/>
      <c r="J89" s="135"/>
      <c r="K89" s="135"/>
      <c r="L89" s="135"/>
      <c r="M89" s="135"/>
      <c r="N89" s="135"/>
      <c r="O89" s="135"/>
      <c r="P89" s="135"/>
      <c r="Q89" s="135"/>
      <c r="R89" s="135"/>
      <c r="S89" s="135"/>
      <c r="T89" s="135"/>
      <c r="U89" s="135"/>
      <c r="V89" s="135"/>
      <c r="W89" s="135"/>
      <c r="X89" s="135"/>
      <c r="Y89" s="135"/>
      <c r="Z89" s="135"/>
      <c r="AA89" s="135"/>
      <c r="AB89" s="135"/>
    </row>
    <row r="90" spans="1:28" ht="14.25" customHeight="1">
      <c r="A90" s="728" t="s">
        <v>1033</v>
      </c>
      <c r="B90" s="728" t="s">
        <v>274</v>
      </c>
      <c r="C90" s="728" t="s">
        <v>688</v>
      </c>
      <c r="D90" s="728" t="s">
        <v>1034</v>
      </c>
      <c r="E90" s="730">
        <v>28550</v>
      </c>
      <c r="F90" s="726"/>
      <c r="G90" s="728" t="s">
        <v>1035</v>
      </c>
      <c r="H90" s="732">
        <v>9</v>
      </c>
      <c r="I90" s="135"/>
      <c r="J90" s="135"/>
      <c r="K90" s="135"/>
      <c r="L90" s="135"/>
      <c r="M90" s="135"/>
      <c r="N90" s="135"/>
      <c r="O90" s="135"/>
      <c r="P90" s="135"/>
      <c r="Q90" s="135"/>
      <c r="R90" s="135"/>
      <c r="S90" s="135"/>
      <c r="T90" s="135"/>
      <c r="U90" s="135"/>
      <c r="V90" s="135"/>
      <c r="W90" s="135"/>
      <c r="X90" s="135"/>
      <c r="Y90" s="135"/>
      <c r="Z90" s="135"/>
      <c r="AA90" s="135"/>
      <c r="AB90" s="135"/>
    </row>
    <row r="91" spans="1:28" ht="14.25" customHeight="1">
      <c r="A91" s="728" t="s">
        <v>1036</v>
      </c>
      <c r="B91" s="728" t="s">
        <v>271</v>
      </c>
      <c r="C91" s="728" t="s">
        <v>263</v>
      </c>
      <c r="D91" s="728" t="s">
        <v>269</v>
      </c>
      <c r="E91" s="730">
        <v>17050</v>
      </c>
      <c r="F91" s="726"/>
      <c r="G91" s="728" t="s">
        <v>1037</v>
      </c>
      <c r="H91" s="732">
        <v>9</v>
      </c>
      <c r="I91" s="135"/>
      <c r="J91" s="135"/>
      <c r="K91" s="135"/>
      <c r="L91" s="135"/>
      <c r="M91" s="135"/>
      <c r="N91" s="135"/>
      <c r="O91" s="135"/>
      <c r="P91" s="135"/>
      <c r="Q91" s="135"/>
      <c r="R91" s="135"/>
      <c r="S91" s="135"/>
      <c r="T91" s="135"/>
      <c r="U91" s="135"/>
      <c r="V91" s="135"/>
      <c r="W91" s="135"/>
      <c r="X91" s="135"/>
      <c r="Y91" s="135"/>
      <c r="Z91" s="135"/>
      <c r="AA91" s="135"/>
      <c r="AB91" s="135"/>
    </row>
    <row r="92" spans="1:28" ht="14.25" customHeight="1">
      <c r="A92" s="728" t="s">
        <v>1038</v>
      </c>
      <c r="B92" s="728" t="s">
        <v>255</v>
      </c>
      <c r="C92" s="728" t="s">
        <v>263</v>
      </c>
      <c r="D92" s="728" t="s">
        <v>256</v>
      </c>
      <c r="E92" s="730">
        <v>31300</v>
      </c>
      <c r="F92" s="726"/>
      <c r="G92" s="728" t="s">
        <v>1039</v>
      </c>
      <c r="H92" s="732">
        <v>8</v>
      </c>
      <c r="I92" s="135"/>
      <c r="J92" s="135"/>
      <c r="K92" s="135"/>
      <c r="L92" s="135"/>
      <c r="M92" s="135"/>
      <c r="N92" s="135"/>
      <c r="O92" s="135"/>
      <c r="P92" s="135"/>
      <c r="Q92" s="135"/>
      <c r="R92" s="135"/>
      <c r="S92" s="135"/>
      <c r="T92" s="135"/>
      <c r="U92" s="135"/>
      <c r="V92" s="135"/>
      <c r="W92" s="135"/>
      <c r="X92" s="135"/>
      <c r="Y92" s="135"/>
      <c r="Z92" s="135"/>
      <c r="AA92" s="135"/>
      <c r="AB92" s="135"/>
    </row>
    <row r="93" spans="1:28" ht="14.25" customHeight="1">
      <c r="A93" s="728" t="s">
        <v>1040</v>
      </c>
      <c r="B93" s="728" t="s">
        <v>260</v>
      </c>
      <c r="C93" s="728" t="s">
        <v>263</v>
      </c>
      <c r="D93" s="728" t="s">
        <v>258</v>
      </c>
      <c r="E93" s="730">
        <v>47388.75</v>
      </c>
      <c r="F93" s="726"/>
      <c r="G93" s="728" t="s">
        <v>1041</v>
      </c>
      <c r="H93" s="732">
        <v>4</v>
      </c>
      <c r="I93" s="135"/>
      <c r="J93" s="135"/>
      <c r="K93" s="135"/>
      <c r="L93" s="135"/>
      <c r="M93" s="135"/>
      <c r="N93" s="135"/>
      <c r="O93" s="135"/>
      <c r="P93" s="135"/>
      <c r="Q93" s="135"/>
      <c r="R93" s="135"/>
      <c r="S93" s="135"/>
      <c r="T93" s="135"/>
      <c r="U93" s="135"/>
      <c r="V93" s="135"/>
      <c r="W93" s="135"/>
      <c r="X93" s="135"/>
      <c r="Y93" s="135"/>
      <c r="Z93" s="135"/>
      <c r="AA93" s="135"/>
      <c r="AB93" s="135"/>
    </row>
    <row r="94" spans="1:28" ht="14.25" customHeight="1">
      <c r="A94" s="728" t="s">
        <v>1042</v>
      </c>
      <c r="B94" s="728" t="s">
        <v>264</v>
      </c>
      <c r="C94" s="728" t="s">
        <v>263</v>
      </c>
      <c r="D94" s="728" t="s">
        <v>273</v>
      </c>
      <c r="E94" s="730">
        <v>24050</v>
      </c>
      <c r="F94" s="726"/>
      <c r="G94" s="728" t="s">
        <v>1043</v>
      </c>
      <c r="H94" s="732">
        <v>4</v>
      </c>
      <c r="I94" s="135"/>
      <c r="J94" s="135"/>
      <c r="K94" s="135"/>
      <c r="L94" s="135"/>
      <c r="M94" s="135"/>
      <c r="N94" s="135"/>
      <c r="O94" s="135"/>
      <c r="P94" s="135"/>
      <c r="Q94" s="135"/>
      <c r="R94" s="135"/>
      <c r="S94" s="135"/>
      <c r="T94" s="135"/>
      <c r="U94" s="135"/>
      <c r="V94" s="135"/>
      <c r="W94" s="135"/>
      <c r="X94" s="135"/>
      <c r="Y94" s="135"/>
      <c r="Z94" s="135"/>
      <c r="AA94" s="135"/>
      <c r="AB94" s="135"/>
    </row>
    <row r="95" spans="1:28" ht="14.25" customHeight="1">
      <c r="A95" s="728" t="s">
        <v>1044</v>
      </c>
      <c r="B95" s="728" t="s">
        <v>274</v>
      </c>
      <c r="C95" s="728" t="s">
        <v>263</v>
      </c>
      <c r="D95" s="728" t="s">
        <v>256</v>
      </c>
      <c r="E95" s="730">
        <v>29837.9</v>
      </c>
      <c r="F95" s="726"/>
      <c r="G95" s="728" t="s">
        <v>1045</v>
      </c>
      <c r="H95" s="732">
        <v>4</v>
      </c>
      <c r="I95" s="135"/>
      <c r="J95" s="135"/>
      <c r="K95" s="135"/>
      <c r="L95" s="135"/>
      <c r="M95" s="135"/>
      <c r="N95" s="135"/>
      <c r="O95" s="135"/>
      <c r="P95" s="135"/>
      <c r="Q95" s="135"/>
      <c r="R95" s="135"/>
      <c r="S95" s="135"/>
      <c r="T95" s="135"/>
      <c r="U95" s="135"/>
      <c r="V95" s="135"/>
      <c r="W95" s="135"/>
      <c r="X95" s="135"/>
      <c r="Y95" s="135"/>
      <c r="Z95" s="135"/>
      <c r="AA95" s="135"/>
      <c r="AB95" s="135"/>
    </row>
    <row r="96" spans="1:28" ht="14.25" customHeight="1">
      <c r="A96" s="728" t="s">
        <v>1046</v>
      </c>
      <c r="B96" s="728" t="s">
        <v>274</v>
      </c>
      <c r="C96" s="728" t="s">
        <v>263</v>
      </c>
      <c r="D96" s="728" t="s">
        <v>273</v>
      </c>
      <c r="E96" s="730">
        <v>18250</v>
      </c>
      <c r="F96" s="726"/>
      <c r="G96" s="728" t="s">
        <v>1047</v>
      </c>
      <c r="H96" s="732">
        <v>4</v>
      </c>
      <c r="I96" s="135"/>
      <c r="J96" s="135"/>
      <c r="K96" s="135"/>
      <c r="L96" s="135"/>
      <c r="M96" s="135"/>
      <c r="N96" s="135"/>
      <c r="O96" s="135"/>
      <c r="P96" s="135"/>
      <c r="Q96" s="135"/>
      <c r="R96" s="135"/>
      <c r="S96" s="135"/>
      <c r="T96" s="135"/>
      <c r="U96" s="135"/>
      <c r="V96" s="135"/>
      <c r="W96" s="135"/>
      <c r="X96" s="135"/>
      <c r="Y96" s="135"/>
      <c r="Z96" s="135"/>
      <c r="AA96" s="135"/>
      <c r="AB96" s="135"/>
    </row>
    <row r="97" spans="1:28" ht="14.25" customHeight="1">
      <c r="A97" s="728" t="s">
        <v>1048</v>
      </c>
      <c r="B97" s="728" t="s">
        <v>264</v>
      </c>
      <c r="C97" s="728" t="s">
        <v>263</v>
      </c>
      <c r="D97" s="728" t="s">
        <v>256</v>
      </c>
      <c r="E97" s="730">
        <v>24300</v>
      </c>
      <c r="F97" s="726"/>
      <c r="G97" s="728" t="s">
        <v>1049</v>
      </c>
      <c r="H97" s="732">
        <v>3</v>
      </c>
      <c r="I97" s="135"/>
      <c r="J97" s="135"/>
      <c r="K97" s="135"/>
      <c r="L97" s="135"/>
      <c r="M97" s="135"/>
      <c r="N97" s="135"/>
      <c r="O97" s="135"/>
      <c r="P97" s="135"/>
      <c r="Q97" s="135"/>
      <c r="R97" s="135"/>
      <c r="S97" s="135"/>
      <c r="T97" s="135"/>
      <c r="U97" s="135"/>
      <c r="V97" s="135"/>
      <c r="W97" s="135"/>
      <c r="X97" s="135"/>
      <c r="Y97" s="135"/>
      <c r="Z97" s="135"/>
      <c r="AA97" s="135"/>
      <c r="AB97" s="135"/>
    </row>
    <row r="98" spans="1:28" ht="14.25" customHeight="1">
      <c r="A98" s="728" t="s">
        <v>1050</v>
      </c>
      <c r="B98" s="728" t="s">
        <v>274</v>
      </c>
      <c r="C98" s="728" t="s">
        <v>263</v>
      </c>
      <c r="D98" s="728" t="s">
        <v>273</v>
      </c>
      <c r="E98" s="730">
        <v>16550</v>
      </c>
      <c r="F98" s="726"/>
      <c r="G98" s="728" t="s">
        <v>1051</v>
      </c>
      <c r="H98" s="732">
        <v>3</v>
      </c>
      <c r="I98" s="135"/>
      <c r="J98" s="135"/>
      <c r="K98" s="135"/>
      <c r="L98" s="135"/>
      <c r="M98" s="135"/>
      <c r="N98" s="135"/>
      <c r="O98" s="135"/>
      <c r="P98" s="135"/>
      <c r="Q98" s="135"/>
      <c r="R98" s="135"/>
      <c r="S98" s="135"/>
      <c r="T98" s="135"/>
      <c r="U98" s="135"/>
      <c r="V98" s="135"/>
      <c r="W98" s="135"/>
      <c r="X98" s="135"/>
      <c r="Y98" s="135"/>
      <c r="Z98" s="135"/>
      <c r="AA98" s="135"/>
      <c r="AB98" s="135"/>
    </row>
    <row r="99" spans="1:28" ht="14.25" customHeight="1">
      <c r="A99" s="728" t="s">
        <v>1052</v>
      </c>
      <c r="B99" s="728" t="s">
        <v>274</v>
      </c>
      <c r="C99" s="728" t="s">
        <v>677</v>
      </c>
      <c r="D99" s="728" t="s">
        <v>1053</v>
      </c>
      <c r="E99" s="730">
        <v>53050</v>
      </c>
      <c r="F99" s="726"/>
      <c r="G99" s="728" t="s">
        <v>1054</v>
      </c>
      <c r="H99" s="732">
        <v>3</v>
      </c>
      <c r="I99" s="135"/>
      <c r="J99" s="135"/>
      <c r="K99" s="135"/>
      <c r="L99" s="135"/>
      <c r="M99" s="135"/>
      <c r="N99" s="135"/>
      <c r="O99" s="135"/>
      <c r="P99" s="135"/>
      <c r="Q99" s="135"/>
      <c r="R99" s="135"/>
      <c r="S99" s="135"/>
      <c r="T99" s="135"/>
      <c r="U99" s="135"/>
      <c r="V99" s="135"/>
      <c r="W99" s="135"/>
      <c r="X99" s="135"/>
      <c r="Y99" s="135"/>
      <c r="Z99" s="135"/>
      <c r="AA99" s="135"/>
      <c r="AB99" s="135"/>
    </row>
    <row r="100" spans="1:28" ht="14.25" customHeight="1">
      <c r="A100" s="728" t="s">
        <v>1055</v>
      </c>
      <c r="B100" s="728" t="s">
        <v>276</v>
      </c>
      <c r="C100" s="728" t="s">
        <v>1056</v>
      </c>
      <c r="D100" s="728" t="s">
        <v>1057</v>
      </c>
      <c r="E100" s="730">
        <v>10300</v>
      </c>
      <c r="F100" s="726"/>
      <c r="G100" s="728" t="s">
        <v>1058</v>
      </c>
      <c r="H100" s="732">
        <v>3</v>
      </c>
      <c r="I100" s="135"/>
      <c r="J100" s="135"/>
      <c r="K100" s="135"/>
      <c r="L100" s="135"/>
      <c r="M100" s="135"/>
      <c r="N100" s="135"/>
      <c r="O100" s="135"/>
      <c r="P100" s="135"/>
      <c r="Q100" s="135"/>
      <c r="R100" s="135"/>
      <c r="S100" s="135"/>
      <c r="T100" s="135"/>
      <c r="U100" s="135"/>
      <c r="V100" s="135"/>
      <c r="W100" s="135"/>
      <c r="X100" s="135"/>
      <c r="Y100" s="135"/>
      <c r="Z100" s="135"/>
      <c r="AA100" s="135"/>
      <c r="AB100" s="135"/>
    </row>
    <row r="101" spans="1:28" ht="14.25" customHeight="1">
      <c r="A101" s="728" t="s">
        <v>1059</v>
      </c>
      <c r="B101" s="728" t="s">
        <v>885</v>
      </c>
      <c r="C101" s="728" t="s">
        <v>263</v>
      </c>
      <c r="D101" s="728" t="s">
        <v>894</v>
      </c>
      <c r="E101" s="730">
        <v>2550</v>
      </c>
      <c r="F101" s="726"/>
      <c r="G101" s="728" t="s">
        <v>1060</v>
      </c>
      <c r="H101" s="732">
        <v>3</v>
      </c>
      <c r="I101" s="135"/>
      <c r="J101" s="135"/>
      <c r="K101" s="135"/>
      <c r="L101" s="135"/>
      <c r="M101" s="135"/>
      <c r="N101" s="135"/>
      <c r="O101" s="135"/>
      <c r="P101" s="135"/>
      <c r="Q101" s="135"/>
      <c r="R101" s="135"/>
      <c r="S101" s="135"/>
      <c r="T101" s="135"/>
      <c r="U101" s="135"/>
      <c r="V101" s="135"/>
      <c r="W101" s="135"/>
      <c r="X101" s="135"/>
      <c r="Y101" s="135"/>
      <c r="Z101" s="135"/>
      <c r="AA101" s="135"/>
      <c r="AB101" s="135"/>
    </row>
    <row r="102" spans="1:28" ht="14.25" customHeight="1">
      <c r="A102" s="728" t="s">
        <v>1061</v>
      </c>
      <c r="B102" s="728" t="s">
        <v>885</v>
      </c>
      <c r="C102" s="728" t="s">
        <v>720</v>
      </c>
      <c r="D102" s="728" t="s">
        <v>1062</v>
      </c>
      <c r="E102" s="730">
        <v>2300</v>
      </c>
      <c r="F102" s="726"/>
      <c r="G102" s="728" t="s">
        <v>1063</v>
      </c>
      <c r="H102" s="732">
        <v>3</v>
      </c>
      <c r="I102" s="135"/>
      <c r="J102" s="135"/>
      <c r="K102" s="135"/>
      <c r="L102" s="135"/>
      <c r="M102" s="135"/>
      <c r="N102" s="135"/>
      <c r="O102" s="135"/>
      <c r="P102" s="135"/>
      <c r="Q102" s="135"/>
      <c r="R102" s="135"/>
      <c r="S102" s="135"/>
      <c r="T102" s="135"/>
      <c r="U102" s="135"/>
      <c r="V102" s="135"/>
      <c r="W102" s="135"/>
      <c r="X102" s="135"/>
      <c r="Y102" s="135"/>
      <c r="Z102" s="135"/>
      <c r="AA102" s="135"/>
      <c r="AB102" s="135"/>
    </row>
    <row r="103" spans="1:28" ht="14.25" customHeight="1">
      <c r="A103" s="728" t="s">
        <v>1064</v>
      </c>
      <c r="B103" s="728" t="s">
        <v>260</v>
      </c>
      <c r="C103" s="728" t="s">
        <v>263</v>
      </c>
      <c r="D103" s="728" t="s">
        <v>256</v>
      </c>
      <c r="E103" s="730">
        <v>36050</v>
      </c>
      <c r="F103" s="726"/>
      <c r="G103" s="728" t="s">
        <v>1065</v>
      </c>
      <c r="H103" s="732">
        <v>2</v>
      </c>
      <c r="I103" s="135"/>
      <c r="J103" s="135"/>
      <c r="K103" s="135"/>
      <c r="L103" s="135"/>
      <c r="M103" s="135"/>
      <c r="N103" s="135"/>
      <c r="O103" s="135"/>
      <c r="P103" s="135"/>
      <c r="Q103" s="135"/>
      <c r="R103" s="135"/>
      <c r="S103" s="135"/>
      <c r="T103" s="135"/>
      <c r="U103" s="135"/>
      <c r="V103" s="135"/>
      <c r="W103" s="135"/>
      <c r="X103" s="135"/>
      <c r="Y103" s="135"/>
      <c r="Z103" s="135"/>
      <c r="AA103" s="135"/>
      <c r="AB103" s="135"/>
    </row>
    <row r="104" spans="1:28" ht="14.25" customHeight="1">
      <c r="A104" s="728" t="s">
        <v>1066</v>
      </c>
      <c r="B104" s="728" t="s">
        <v>255</v>
      </c>
      <c r="C104" s="728" t="s">
        <v>263</v>
      </c>
      <c r="D104" s="728" t="s">
        <v>256</v>
      </c>
      <c r="E104" s="730">
        <v>33550</v>
      </c>
      <c r="F104" s="726"/>
      <c r="G104" s="728" t="s">
        <v>1067</v>
      </c>
      <c r="H104" s="732">
        <v>2</v>
      </c>
      <c r="I104" s="135"/>
      <c r="J104" s="135"/>
      <c r="K104" s="135"/>
      <c r="L104" s="135"/>
      <c r="M104" s="135"/>
      <c r="N104" s="135"/>
      <c r="O104" s="135"/>
      <c r="P104" s="135"/>
      <c r="Q104" s="135"/>
      <c r="R104" s="135"/>
      <c r="S104" s="135"/>
      <c r="T104" s="135"/>
      <c r="U104" s="135"/>
      <c r="V104" s="135"/>
      <c r="W104" s="135"/>
      <c r="X104" s="135"/>
      <c r="Y104" s="135"/>
      <c r="Z104" s="135"/>
      <c r="AA104" s="135"/>
      <c r="AB104" s="135"/>
    </row>
    <row r="105" spans="1:28" ht="14.25" customHeight="1">
      <c r="A105" s="728" t="s">
        <v>1068</v>
      </c>
      <c r="B105" s="728" t="s">
        <v>255</v>
      </c>
      <c r="C105" s="728" t="s">
        <v>798</v>
      </c>
      <c r="D105" s="728" t="s">
        <v>1069</v>
      </c>
      <c r="E105" s="730">
        <v>20750</v>
      </c>
      <c r="F105" s="726"/>
      <c r="G105" s="728" t="s">
        <v>1070</v>
      </c>
      <c r="H105" s="732">
        <v>2</v>
      </c>
      <c r="I105" s="135"/>
      <c r="J105" s="135"/>
      <c r="K105" s="135"/>
      <c r="L105" s="135"/>
      <c r="M105" s="135"/>
      <c r="N105" s="135"/>
      <c r="O105" s="135"/>
      <c r="P105" s="135"/>
      <c r="Q105" s="135"/>
      <c r="R105" s="135"/>
      <c r="S105" s="135"/>
      <c r="T105" s="135"/>
      <c r="U105" s="135"/>
      <c r="V105" s="135"/>
      <c r="W105" s="135"/>
      <c r="X105" s="135"/>
      <c r="Y105" s="135"/>
      <c r="Z105" s="135"/>
      <c r="AA105" s="135"/>
      <c r="AB105" s="135"/>
    </row>
    <row r="106" spans="1:28" ht="14.25" customHeight="1">
      <c r="A106" s="728" t="s">
        <v>1071</v>
      </c>
      <c r="B106" s="728" t="s">
        <v>264</v>
      </c>
      <c r="C106" s="728" t="s">
        <v>263</v>
      </c>
      <c r="D106" s="728" t="s">
        <v>256</v>
      </c>
      <c r="E106" s="730">
        <v>26050</v>
      </c>
      <c r="F106" s="726"/>
      <c r="G106" s="728" t="s">
        <v>1072</v>
      </c>
      <c r="H106" s="732">
        <v>2</v>
      </c>
      <c r="I106" s="135"/>
      <c r="J106" s="135"/>
      <c r="K106" s="135"/>
      <c r="L106" s="135"/>
      <c r="M106" s="135"/>
      <c r="N106" s="135"/>
      <c r="O106" s="135"/>
      <c r="P106" s="135"/>
      <c r="Q106" s="135"/>
      <c r="R106" s="135"/>
      <c r="S106" s="135"/>
      <c r="T106" s="135"/>
      <c r="U106" s="135"/>
      <c r="V106" s="135"/>
      <c r="W106" s="135"/>
      <c r="X106" s="135"/>
      <c r="Y106" s="135"/>
      <c r="Z106" s="135"/>
      <c r="AA106" s="135"/>
      <c r="AB106" s="135"/>
    </row>
    <row r="107" spans="1:28" ht="14.25" customHeight="1">
      <c r="A107" s="728" t="s">
        <v>1073</v>
      </c>
      <c r="B107" s="728" t="s">
        <v>264</v>
      </c>
      <c r="C107" s="728" t="s">
        <v>798</v>
      </c>
      <c r="D107" s="728" t="s">
        <v>799</v>
      </c>
      <c r="E107" s="730">
        <v>29050</v>
      </c>
      <c r="F107" s="726"/>
      <c r="G107" s="728" t="s">
        <v>1074</v>
      </c>
      <c r="H107" s="732">
        <v>2</v>
      </c>
      <c r="I107" s="135"/>
      <c r="J107" s="135"/>
      <c r="K107" s="135"/>
      <c r="L107" s="135"/>
      <c r="M107" s="135"/>
      <c r="N107" s="135"/>
      <c r="O107" s="135"/>
      <c r="P107" s="135"/>
      <c r="Q107" s="135"/>
      <c r="R107" s="135"/>
      <c r="S107" s="135"/>
      <c r="T107" s="135"/>
      <c r="U107" s="135"/>
      <c r="V107" s="135"/>
      <c r="W107" s="135"/>
      <c r="X107" s="135"/>
      <c r="Y107" s="135"/>
      <c r="Z107" s="135"/>
      <c r="AA107" s="135"/>
      <c r="AB107" s="135"/>
    </row>
    <row r="108" spans="1:28" ht="14.25" customHeight="1">
      <c r="A108" s="728" t="s">
        <v>1075</v>
      </c>
      <c r="B108" s="728" t="s">
        <v>271</v>
      </c>
      <c r="C108" s="728" t="s">
        <v>724</v>
      </c>
      <c r="D108" s="728" t="s">
        <v>1076</v>
      </c>
      <c r="E108" s="730">
        <v>35550</v>
      </c>
      <c r="F108" s="726"/>
      <c r="G108" s="728" t="s">
        <v>1077</v>
      </c>
      <c r="H108" s="732">
        <v>2</v>
      </c>
      <c r="I108" s="135"/>
      <c r="J108" s="135"/>
      <c r="K108" s="135"/>
      <c r="L108" s="135"/>
      <c r="M108" s="135"/>
      <c r="N108" s="135"/>
      <c r="O108" s="135"/>
      <c r="P108" s="135"/>
      <c r="Q108" s="135"/>
      <c r="R108" s="135"/>
      <c r="S108" s="135"/>
      <c r="T108" s="135"/>
      <c r="U108" s="135"/>
      <c r="V108" s="135"/>
      <c r="W108" s="135"/>
      <c r="X108" s="135"/>
      <c r="Y108" s="135"/>
      <c r="Z108" s="135"/>
      <c r="AA108" s="135"/>
      <c r="AB108" s="135"/>
    </row>
    <row r="109" spans="1:28" ht="14.25" customHeight="1">
      <c r="A109" s="728" t="s">
        <v>1078</v>
      </c>
      <c r="B109" s="728" t="s">
        <v>673</v>
      </c>
      <c r="C109" s="728" t="s">
        <v>263</v>
      </c>
      <c r="D109" s="728" t="s">
        <v>261</v>
      </c>
      <c r="E109" s="730">
        <v>4050</v>
      </c>
      <c r="F109" s="726"/>
      <c r="G109" s="728" t="s">
        <v>1079</v>
      </c>
      <c r="H109" s="732">
        <v>2</v>
      </c>
      <c r="I109" s="135"/>
      <c r="J109" s="135"/>
      <c r="K109" s="135"/>
      <c r="L109" s="135"/>
      <c r="M109" s="135"/>
      <c r="N109" s="135"/>
      <c r="O109" s="135"/>
      <c r="P109" s="135"/>
      <c r="Q109" s="135"/>
      <c r="R109" s="135"/>
      <c r="S109" s="135"/>
      <c r="T109" s="135"/>
      <c r="U109" s="135"/>
      <c r="V109" s="135"/>
      <c r="W109" s="135"/>
      <c r="X109" s="135"/>
      <c r="Y109" s="135"/>
      <c r="Z109" s="135"/>
      <c r="AA109" s="135"/>
      <c r="AB109" s="135"/>
    </row>
    <row r="110" spans="1:28" ht="14.25" customHeight="1">
      <c r="A110" s="4"/>
      <c r="B110" s="4"/>
      <c r="C110" s="4"/>
      <c r="D110" s="4"/>
      <c r="E110" s="143"/>
      <c r="F110" s="143"/>
      <c r="G110" s="4"/>
      <c r="H110" s="4"/>
      <c r="I110" s="135"/>
      <c r="J110" s="135"/>
      <c r="K110" s="135"/>
      <c r="L110" s="135"/>
      <c r="M110" s="135"/>
      <c r="N110" s="135"/>
      <c r="O110" s="135"/>
      <c r="P110" s="135"/>
      <c r="Q110" s="135"/>
      <c r="R110" s="135"/>
      <c r="S110" s="135"/>
      <c r="T110" s="135"/>
      <c r="U110" s="135"/>
      <c r="V110" s="135"/>
      <c r="W110" s="135"/>
      <c r="X110" s="135"/>
      <c r="Y110" s="135"/>
      <c r="Z110" s="135"/>
      <c r="AA110" s="135"/>
      <c r="AB110" s="135"/>
    </row>
    <row r="111" spans="1:28" ht="14.25" customHeight="1">
      <c r="A111" s="4"/>
      <c r="B111" s="4"/>
      <c r="C111" s="4"/>
      <c r="D111" s="4"/>
      <c r="E111" s="143"/>
      <c r="F111" s="143"/>
      <c r="G111" s="4"/>
      <c r="H111" s="4"/>
      <c r="I111" s="135"/>
      <c r="J111" s="135"/>
      <c r="K111" s="135"/>
      <c r="L111" s="135"/>
      <c r="M111" s="135"/>
      <c r="N111" s="135"/>
      <c r="O111" s="135"/>
      <c r="P111" s="135"/>
      <c r="Q111" s="135"/>
      <c r="R111" s="135"/>
      <c r="S111" s="135"/>
      <c r="T111" s="135"/>
      <c r="U111" s="135"/>
      <c r="V111" s="135"/>
      <c r="W111" s="135"/>
      <c r="X111" s="135"/>
      <c r="Y111" s="135"/>
      <c r="Z111" s="135"/>
      <c r="AA111" s="135"/>
      <c r="AB111" s="135"/>
    </row>
    <row r="112" spans="1:28" ht="14.25" customHeight="1">
      <c r="A112" s="715" t="s">
        <v>266</v>
      </c>
      <c r="B112" s="715" t="s">
        <v>267</v>
      </c>
      <c r="C112" s="715" t="s">
        <v>263</v>
      </c>
      <c r="D112" s="715" t="s">
        <v>261</v>
      </c>
      <c r="E112" s="713">
        <v>9521.7099999999991</v>
      </c>
      <c r="F112" s="712"/>
      <c r="G112" s="715" t="s">
        <v>268</v>
      </c>
      <c r="H112" s="714">
        <v>554</v>
      </c>
      <c r="I112" s="135"/>
      <c r="J112" s="135"/>
      <c r="K112" s="135"/>
      <c r="L112" s="135"/>
      <c r="M112" s="135"/>
      <c r="N112" s="135"/>
      <c r="O112" s="135"/>
      <c r="P112" s="135"/>
      <c r="Q112" s="135"/>
      <c r="R112" s="135"/>
      <c r="S112" s="135"/>
      <c r="T112" s="135"/>
      <c r="U112" s="135"/>
      <c r="V112" s="135"/>
      <c r="W112" s="135"/>
      <c r="X112" s="135"/>
      <c r="Y112" s="135"/>
      <c r="Z112" s="135"/>
      <c r="AA112" s="135"/>
      <c r="AB112" s="135"/>
    </row>
    <row r="113" spans="1:28" ht="14.25" customHeight="1">
      <c r="A113" s="715" t="s">
        <v>679</v>
      </c>
      <c r="B113" s="715" t="s">
        <v>271</v>
      </c>
      <c r="C113" s="715" t="s">
        <v>680</v>
      </c>
      <c r="D113" s="715" t="s">
        <v>908</v>
      </c>
      <c r="E113" s="713">
        <v>36739.79</v>
      </c>
      <c r="F113" s="712"/>
      <c r="G113" s="715" t="s">
        <v>681</v>
      </c>
      <c r="H113" s="714">
        <v>209</v>
      </c>
      <c r="I113" s="135"/>
      <c r="J113" s="135"/>
      <c r="K113" s="135"/>
      <c r="L113" s="135"/>
      <c r="M113" s="135"/>
      <c r="N113" s="135"/>
      <c r="O113" s="135"/>
      <c r="P113" s="135"/>
      <c r="Q113" s="135"/>
      <c r="R113" s="135"/>
      <c r="S113" s="135"/>
      <c r="T113" s="135"/>
      <c r="U113" s="135"/>
      <c r="V113" s="135"/>
      <c r="W113" s="135"/>
      <c r="X113" s="135"/>
      <c r="Y113" s="135"/>
      <c r="Z113" s="135"/>
      <c r="AA113" s="135"/>
      <c r="AB113" s="135"/>
    </row>
    <row r="114" spans="1:28" ht="14.25" customHeight="1">
      <c r="A114" s="715" t="s">
        <v>699</v>
      </c>
      <c r="B114" s="715" t="s">
        <v>698</v>
      </c>
      <c r="C114" s="715" t="s">
        <v>263</v>
      </c>
      <c r="D114" s="715" t="s">
        <v>666</v>
      </c>
      <c r="E114" s="713">
        <v>11948.62</v>
      </c>
      <c r="F114" s="712"/>
      <c r="G114" s="715" t="s">
        <v>700</v>
      </c>
      <c r="H114" s="714">
        <v>94</v>
      </c>
      <c r="I114" s="135"/>
      <c r="J114" s="135"/>
      <c r="K114" s="135"/>
      <c r="L114" s="135"/>
      <c r="M114" s="135"/>
      <c r="N114" s="135"/>
      <c r="O114" s="135"/>
      <c r="P114" s="135"/>
      <c r="Q114" s="135"/>
      <c r="R114" s="135"/>
      <c r="S114" s="135"/>
      <c r="T114" s="135"/>
      <c r="U114" s="135"/>
      <c r="V114" s="135"/>
      <c r="W114" s="135"/>
      <c r="X114" s="135"/>
      <c r="Y114" s="135"/>
      <c r="Z114" s="135"/>
      <c r="AA114" s="135"/>
      <c r="AB114" s="135"/>
    </row>
    <row r="115" spans="1:28" ht="14.25" customHeight="1">
      <c r="A115" s="4"/>
      <c r="B115" s="4"/>
      <c r="C115" s="4"/>
      <c r="D115" s="4"/>
      <c r="E115" s="143"/>
      <c r="F115" s="143"/>
      <c r="G115" s="4"/>
      <c r="H115" s="4"/>
      <c r="I115" s="135"/>
      <c r="J115" s="135"/>
      <c r="K115" s="135"/>
      <c r="L115" s="135"/>
      <c r="M115" s="135"/>
      <c r="N115" s="135"/>
      <c r="O115" s="135"/>
      <c r="P115" s="135"/>
      <c r="Q115" s="135"/>
      <c r="R115" s="135"/>
      <c r="S115" s="135"/>
      <c r="T115" s="135"/>
      <c r="U115" s="135"/>
      <c r="V115" s="135"/>
      <c r="W115" s="135"/>
      <c r="X115" s="135"/>
      <c r="Y115" s="135"/>
      <c r="Z115" s="135"/>
      <c r="AA115" s="135"/>
      <c r="AB115" s="135"/>
    </row>
    <row r="116" spans="1:28" ht="14.25" customHeight="1">
      <c r="A116" s="4"/>
      <c r="B116" s="4"/>
      <c r="C116" s="4"/>
      <c r="D116" s="4"/>
      <c r="E116" s="143"/>
      <c r="F116" s="143"/>
      <c r="G116" s="4"/>
      <c r="H116" s="4"/>
      <c r="I116" s="135"/>
      <c r="J116" s="135"/>
      <c r="K116" s="135"/>
      <c r="L116" s="135"/>
      <c r="M116" s="135"/>
      <c r="N116" s="135"/>
      <c r="O116" s="135"/>
      <c r="P116" s="135"/>
      <c r="Q116" s="135"/>
      <c r="R116" s="135"/>
      <c r="S116" s="135"/>
      <c r="T116" s="135"/>
      <c r="U116" s="135"/>
      <c r="V116" s="135"/>
      <c r="W116" s="135"/>
      <c r="X116" s="135"/>
      <c r="Y116" s="135"/>
      <c r="Z116" s="135"/>
      <c r="AA116" s="135"/>
      <c r="AB116" s="135"/>
    </row>
    <row r="117" spans="1:28" ht="14.25" customHeight="1">
      <c r="A117" s="4"/>
      <c r="B117" s="4"/>
      <c r="C117" s="4"/>
      <c r="D117" s="4"/>
      <c r="E117" s="143"/>
      <c r="F117" s="143"/>
      <c r="G117" s="4"/>
      <c r="H117" s="4"/>
      <c r="I117" s="135"/>
      <c r="J117" s="135"/>
      <c r="K117" s="135"/>
      <c r="L117" s="135"/>
      <c r="M117" s="135"/>
      <c r="N117" s="135"/>
      <c r="O117" s="135"/>
      <c r="P117" s="135"/>
      <c r="Q117" s="135"/>
      <c r="R117" s="135"/>
      <c r="S117" s="135"/>
      <c r="T117" s="135"/>
      <c r="U117" s="135"/>
      <c r="V117" s="135"/>
      <c r="W117" s="135"/>
      <c r="X117" s="135"/>
      <c r="Y117" s="135"/>
      <c r="Z117" s="135"/>
      <c r="AA117" s="135"/>
      <c r="AB117" s="135"/>
    </row>
    <row r="118" spans="1:28" ht="14.25" customHeight="1">
      <c r="A118" s="4"/>
      <c r="B118" s="4"/>
      <c r="C118" s="4"/>
      <c r="D118" s="4"/>
      <c r="E118" s="143"/>
      <c r="F118" s="143"/>
      <c r="G118" s="4"/>
      <c r="H118" s="4"/>
      <c r="I118" s="135"/>
      <c r="J118" s="135"/>
      <c r="K118" s="135"/>
      <c r="L118" s="135"/>
      <c r="M118" s="135"/>
      <c r="N118" s="135"/>
      <c r="O118" s="135"/>
      <c r="P118" s="135"/>
      <c r="Q118" s="135"/>
      <c r="R118" s="135"/>
      <c r="S118" s="135"/>
      <c r="T118" s="135"/>
      <c r="U118" s="135"/>
      <c r="V118" s="135"/>
      <c r="W118" s="135"/>
      <c r="X118" s="135"/>
      <c r="Y118" s="135"/>
      <c r="Z118" s="135"/>
      <c r="AA118" s="135"/>
      <c r="AB118" s="135"/>
    </row>
    <row r="119" spans="1:28" ht="14.25" customHeight="1">
      <c r="A119" s="4"/>
      <c r="B119" s="4"/>
      <c r="C119" s="4"/>
      <c r="D119" s="4"/>
      <c r="E119" s="143"/>
      <c r="F119" s="143"/>
      <c r="G119" s="4"/>
      <c r="H119" s="4"/>
      <c r="I119" s="135"/>
      <c r="J119" s="135"/>
      <c r="K119" s="135"/>
      <c r="L119" s="135"/>
      <c r="M119" s="135"/>
      <c r="N119" s="135"/>
      <c r="O119" s="135"/>
      <c r="P119" s="135"/>
      <c r="Q119" s="135"/>
      <c r="R119" s="135"/>
      <c r="S119" s="135"/>
      <c r="T119" s="135"/>
      <c r="U119" s="135"/>
      <c r="V119" s="135"/>
      <c r="W119" s="135"/>
      <c r="X119" s="135"/>
      <c r="Y119" s="135"/>
      <c r="Z119" s="135"/>
      <c r="AA119" s="135"/>
      <c r="AB119" s="135"/>
    </row>
    <row r="120" spans="1:28" ht="14.25" customHeight="1">
      <c r="A120" s="4"/>
      <c r="B120" s="4"/>
      <c r="C120" s="4"/>
      <c r="D120" s="4"/>
      <c r="E120" s="143"/>
      <c r="F120" s="143"/>
      <c r="G120" s="4"/>
      <c r="H120" s="4"/>
      <c r="I120" s="135"/>
      <c r="J120" s="135"/>
      <c r="K120" s="135"/>
      <c r="L120" s="135"/>
      <c r="M120" s="135"/>
      <c r="N120" s="135"/>
      <c r="O120" s="135"/>
      <c r="P120" s="135"/>
      <c r="Q120" s="135"/>
      <c r="R120" s="135"/>
      <c r="S120" s="135"/>
      <c r="T120" s="135"/>
      <c r="U120" s="135"/>
      <c r="V120" s="135"/>
      <c r="W120" s="135"/>
      <c r="X120" s="135"/>
      <c r="Y120" s="135"/>
      <c r="Z120" s="135"/>
      <c r="AA120" s="135"/>
      <c r="AB120" s="135"/>
    </row>
    <row r="121" spans="1:28" ht="14.25" customHeight="1">
      <c r="A121" s="4"/>
      <c r="B121" s="4"/>
      <c r="C121" s="4"/>
      <c r="D121" s="4"/>
      <c r="E121" s="143"/>
      <c r="F121" s="143"/>
      <c r="G121" s="4"/>
      <c r="H121" s="4"/>
      <c r="I121" s="135"/>
      <c r="J121" s="135"/>
      <c r="K121" s="135"/>
      <c r="L121" s="135"/>
      <c r="M121" s="135"/>
      <c r="N121" s="135"/>
      <c r="O121" s="135"/>
      <c r="P121" s="135"/>
      <c r="Q121" s="135"/>
      <c r="R121" s="135"/>
      <c r="S121" s="135"/>
      <c r="T121" s="135"/>
      <c r="U121" s="135"/>
      <c r="V121" s="135"/>
      <c r="W121" s="135"/>
      <c r="X121" s="135"/>
      <c r="Y121" s="135"/>
      <c r="Z121" s="135"/>
      <c r="AA121" s="135"/>
      <c r="AB121" s="135"/>
    </row>
    <row r="122" spans="1:28" ht="14.25" customHeight="1">
      <c r="A122" s="4"/>
      <c r="B122" s="4"/>
      <c r="C122" s="4"/>
      <c r="D122" s="4"/>
      <c r="E122" s="143"/>
      <c r="F122" s="143"/>
      <c r="G122" s="4"/>
      <c r="H122" s="4"/>
      <c r="I122" s="135"/>
      <c r="J122" s="135"/>
      <c r="K122" s="135"/>
      <c r="L122" s="135"/>
      <c r="M122" s="135"/>
      <c r="N122" s="135"/>
      <c r="O122" s="135"/>
      <c r="P122" s="135"/>
      <c r="Q122" s="135"/>
      <c r="R122" s="135"/>
      <c r="S122" s="135"/>
      <c r="T122" s="135"/>
      <c r="U122" s="135"/>
      <c r="V122" s="135"/>
      <c r="W122" s="135"/>
      <c r="X122" s="135"/>
      <c r="Y122" s="135"/>
      <c r="Z122" s="135"/>
      <c r="AA122" s="135"/>
      <c r="AB122" s="135"/>
    </row>
    <row r="123" spans="1:28" ht="14.25" customHeight="1">
      <c r="A123" s="4"/>
      <c r="B123" s="4"/>
      <c r="C123" s="4"/>
      <c r="D123" s="4"/>
      <c r="E123" s="143"/>
      <c r="F123" s="143"/>
      <c r="G123" s="4"/>
      <c r="H123" s="4"/>
      <c r="I123" s="135"/>
      <c r="J123" s="135"/>
      <c r="K123" s="135"/>
      <c r="L123" s="135"/>
      <c r="M123" s="135"/>
      <c r="N123" s="135"/>
      <c r="O123" s="135"/>
      <c r="P123" s="135"/>
      <c r="Q123" s="135"/>
      <c r="R123" s="135"/>
      <c r="S123" s="135"/>
      <c r="T123" s="135"/>
      <c r="U123" s="135"/>
      <c r="V123" s="135"/>
      <c r="W123" s="135"/>
      <c r="X123" s="135"/>
      <c r="Y123" s="135"/>
      <c r="Z123" s="135"/>
      <c r="AA123" s="135"/>
      <c r="AB123" s="135"/>
    </row>
    <row r="124" spans="1:28" ht="14.25" customHeight="1">
      <c r="A124" s="4"/>
      <c r="B124" s="4"/>
      <c r="C124" s="4"/>
      <c r="D124" s="4"/>
      <c r="E124" s="143"/>
      <c r="F124" s="143"/>
      <c r="G124" s="4"/>
      <c r="H124" s="4"/>
      <c r="I124" s="135"/>
      <c r="J124" s="135"/>
      <c r="K124" s="135"/>
      <c r="L124" s="135"/>
      <c r="M124" s="135"/>
      <c r="N124" s="135"/>
      <c r="O124" s="135"/>
      <c r="P124" s="135"/>
      <c r="Q124" s="135"/>
      <c r="R124" s="135"/>
      <c r="S124" s="135"/>
      <c r="T124" s="135"/>
      <c r="U124" s="135"/>
      <c r="V124" s="135"/>
      <c r="W124" s="135"/>
      <c r="X124" s="135"/>
      <c r="Y124" s="135"/>
      <c r="Z124" s="135"/>
      <c r="AA124" s="135"/>
      <c r="AB124" s="135"/>
    </row>
    <row r="125" spans="1:28" ht="14.25" customHeight="1">
      <c r="A125" s="4"/>
      <c r="B125" s="4"/>
      <c r="C125" s="4"/>
      <c r="D125" s="4"/>
      <c r="E125" s="143"/>
      <c r="F125" s="143"/>
      <c r="G125" s="4"/>
      <c r="H125" s="4"/>
      <c r="I125" s="135"/>
      <c r="J125" s="135"/>
      <c r="K125" s="135"/>
      <c r="L125" s="135"/>
      <c r="M125" s="135"/>
      <c r="N125" s="135"/>
      <c r="O125" s="135"/>
      <c r="P125" s="135"/>
      <c r="Q125" s="135"/>
      <c r="R125" s="135"/>
      <c r="S125" s="135"/>
      <c r="T125" s="135"/>
      <c r="U125" s="135"/>
      <c r="V125" s="135"/>
      <c r="W125" s="135"/>
      <c r="X125" s="135"/>
      <c r="Y125" s="135"/>
      <c r="Z125" s="135"/>
      <c r="AA125" s="135"/>
      <c r="AB125" s="135"/>
    </row>
    <row r="126" spans="1:28" ht="14.25" customHeight="1">
      <c r="A126" s="4"/>
      <c r="B126" s="4"/>
      <c r="C126" s="4"/>
      <c r="D126" s="4"/>
      <c r="E126" s="143"/>
      <c r="F126" s="143"/>
      <c r="G126" s="4"/>
      <c r="H126" s="4"/>
      <c r="I126" s="135"/>
      <c r="J126" s="135"/>
      <c r="K126" s="135"/>
      <c r="L126" s="135"/>
      <c r="M126" s="135"/>
      <c r="N126" s="135"/>
      <c r="O126" s="135"/>
      <c r="P126" s="135"/>
      <c r="Q126" s="135"/>
      <c r="R126" s="135"/>
      <c r="S126" s="135"/>
      <c r="T126" s="135"/>
      <c r="U126" s="135"/>
      <c r="V126" s="135"/>
      <c r="W126" s="135"/>
      <c r="X126" s="135"/>
      <c r="Y126" s="135"/>
      <c r="Z126" s="135"/>
      <c r="AA126" s="135"/>
      <c r="AB126" s="135"/>
    </row>
    <row r="127" spans="1:28" ht="14.25" customHeight="1">
      <c r="A127" s="4"/>
      <c r="B127" s="4"/>
      <c r="C127" s="4"/>
      <c r="D127" s="4"/>
      <c r="E127" s="143"/>
      <c r="F127" s="143"/>
      <c r="G127" s="4"/>
      <c r="H127" s="4"/>
      <c r="I127" s="135"/>
      <c r="J127" s="135"/>
      <c r="K127" s="135"/>
      <c r="L127" s="135"/>
      <c r="M127" s="135"/>
      <c r="N127" s="135"/>
      <c r="O127" s="135"/>
      <c r="P127" s="135"/>
      <c r="Q127" s="135"/>
      <c r="R127" s="135"/>
      <c r="S127" s="135"/>
      <c r="T127" s="135"/>
      <c r="U127" s="135"/>
      <c r="V127" s="135"/>
      <c r="W127" s="135"/>
      <c r="X127" s="135"/>
      <c r="Y127" s="135"/>
      <c r="Z127" s="135"/>
      <c r="AA127" s="135"/>
      <c r="AB127" s="135"/>
    </row>
    <row r="128" spans="1:28" ht="14.25" customHeight="1">
      <c r="A128" s="4"/>
      <c r="B128" s="4"/>
      <c r="C128" s="4"/>
      <c r="D128" s="4"/>
      <c r="E128" s="143"/>
      <c r="F128" s="143"/>
      <c r="G128" s="4"/>
      <c r="H128" s="4"/>
      <c r="I128" s="135"/>
      <c r="J128" s="135"/>
      <c r="K128" s="135"/>
      <c r="L128" s="135"/>
      <c r="M128" s="135"/>
      <c r="N128" s="135"/>
      <c r="O128" s="135"/>
      <c r="P128" s="135"/>
      <c r="Q128" s="135"/>
      <c r="R128" s="135"/>
      <c r="S128" s="135"/>
      <c r="T128" s="135"/>
      <c r="U128" s="135"/>
      <c r="V128" s="135"/>
      <c r="W128" s="135"/>
      <c r="X128" s="135"/>
      <c r="Y128" s="135"/>
      <c r="Z128" s="135"/>
      <c r="AA128" s="135"/>
      <c r="AB128" s="135"/>
    </row>
    <row r="129" spans="1:28" ht="14.25" customHeight="1">
      <c r="A129" s="4"/>
      <c r="B129" s="4"/>
      <c r="C129" s="4"/>
      <c r="D129" s="4"/>
      <c r="E129" s="143"/>
      <c r="F129" s="143"/>
      <c r="G129" s="4"/>
      <c r="H129" s="4"/>
      <c r="I129" s="135"/>
      <c r="J129" s="135"/>
      <c r="K129" s="135"/>
      <c r="L129" s="135"/>
      <c r="M129" s="135"/>
      <c r="N129" s="135"/>
      <c r="O129" s="135"/>
      <c r="P129" s="135"/>
      <c r="Q129" s="135"/>
      <c r="R129" s="135"/>
      <c r="S129" s="135"/>
      <c r="T129" s="135"/>
      <c r="U129" s="135"/>
      <c r="V129" s="135"/>
      <c r="W129" s="135"/>
      <c r="X129" s="135"/>
      <c r="Y129" s="135"/>
      <c r="Z129" s="135"/>
      <c r="AA129" s="135"/>
      <c r="AB129" s="135"/>
    </row>
    <row r="130" spans="1:28" ht="14.25" customHeight="1">
      <c r="A130" s="4"/>
      <c r="B130" s="4"/>
      <c r="C130" s="4"/>
      <c r="D130" s="4"/>
      <c r="E130" s="143"/>
      <c r="F130" s="143"/>
      <c r="G130" s="4"/>
      <c r="H130" s="4"/>
      <c r="I130" s="135"/>
      <c r="J130" s="135"/>
      <c r="K130" s="135"/>
      <c r="L130" s="135"/>
      <c r="M130" s="135"/>
      <c r="N130" s="135"/>
      <c r="O130" s="135"/>
      <c r="P130" s="135"/>
      <c r="Q130" s="135"/>
      <c r="R130" s="135"/>
      <c r="S130" s="135"/>
      <c r="T130" s="135"/>
      <c r="U130" s="135"/>
      <c r="V130" s="135"/>
      <c r="W130" s="135"/>
      <c r="X130" s="135"/>
      <c r="Y130" s="135"/>
      <c r="Z130" s="135"/>
      <c r="AA130" s="135"/>
      <c r="AB130" s="135"/>
    </row>
    <row r="131" spans="1:28" ht="14.25" customHeight="1">
      <c r="A131" s="4"/>
      <c r="B131" s="4"/>
      <c r="C131" s="4"/>
      <c r="D131" s="4"/>
      <c r="E131" s="143"/>
      <c r="F131" s="143"/>
      <c r="G131" s="4"/>
      <c r="H131" s="4"/>
      <c r="I131" s="135"/>
      <c r="J131" s="135"/>
      <c r="K131" s="135"/>
      <c r="L131" s="135"/>
      <c r="M131" s="135"/>
      <c r="N131" s="135"/>
      <c r="O131" s="135"/>
      <c r="P131" s="135"/>
      <c r="Q131" s="135"/>
      <c r="R131" s="135"/>
      <c r="S131" s="135"/>
      <c r="T131" s="135"/>
      <c r="U131" s="135"/>
      <c r="V131" s="135"/>
      <c r="W131" s="135"/>
      <c r="X131" s="135"/>
      <c r="Y131" s="135"/>
      <c r="Z131" s="135"/>
      <c r="AA131" s="135"/>
      <c r="AB131" s="135"/>
    </row>
    <row r="132" spans="1:28" ht="14.25" customHeight="1">
      <c r="A132" s="4"/>
      <c r="B132" s="4"/>
      <c r="C132" s="4"/>
      <c r="D132" s="4"/>
      <c r="E132" s="143"/>
      <c r="F132" s="143"/>
      <c r="G132" s="4"/>
      <c r="H132" s="4"/>
      <c r="I132" s="135"/>
      <c r="J132" s="135"/>
      <c r="K132" s="135"/>
      <c r="L132" s="135"/>
      <c r="M132" s="135"/>
      <c r="N132" s="135"/>
      <c r="O132" s="135"/>
      <c r="P132" s="135"/>
      <c r="Q132" s="135"/>
      <c r="R132" s="135"/>
      <c r="S132" s="135"/>
      <c r="T132" s="135"/>
      <c r="U132" s="135"/>
      <c r="V132" s="135"/>
      <c r="W132" s="135"/>
      <c r="X132" s="135"/>
      <c r="Y132" s="135"/>
      <c r="Z132" s="135"/>
      <c r="AA132" s="135"/>
      <c r="AB132" s="135"/>
    </row>
    <row r="133" spans="1:28" ht="14.25" customHeight="1">
      <c r="A133" s="4"/>
      <c r="B133" s="4"/>
      <c r="C133" s="4"/>
      <c r="D133" s="4"/>
      <c r="E133" s="143"/>
      <c r="F133" s="143"/>
      <c r="G133" s="4"/>
      <c r="H133" s="4"/>
      <c r="I133" s="135"/>
      <c r="J133" s="135"/>
      <c r="K133" s="135"/>
      <c r="L133" s="135"/>
      <c r="M133" s="135"/>
      <c r="N133" s="135"/>
      <c r="O133" s="135"/>
      <c r="P133" s="135"/>
      <c r="Q133" s="135"/>
      <c r="R133" s="135"/>
      <c r="S133" s="135"/>
      <c r="T133" s="135"/>
      <c r="U133" s="135"/>
      <c r="V133" s="135"/>
      <c r="W133" s="135"/>
      <c r="X133" s="135"/>
      <c r="Y133" s="135"/>
      <c r="Z133" s="135"/>
      <c r="AA133" s="135"/>
      <c r="AB133" s="135"/>
    </row>
    <row r="134" spans="1:28" ht="14.25" customHeight="1">
      <c r="A134" s="4"/>
      <c r="B134" s="4"/>
      <c r="C134" s="4"/>
      <c r="D134" s="4"/>
      <c r="E134" s="143"/>
      <c r="F134" s="143"/>
      <c r="G134" s="4"/>
      <c r="H134" s="4"/>
      <c r="I134" s="135"/>
      <c r="J134" s="135"/>
      <c r="K134" s="135"/>
      <c r="L134" s="135"/>
      <c r="M134" s="135"/>
      <c r="N134" s="135"/>
      <c r="O134" s="135"/>
      <c r="P134" s="135"/>
      <c r="Q134" s="135"/>
      <c r="R134" s="135"/>
      <c r="S134" s="135"/>
      <c r="T134" s="135"/>
      <c r="U134" s="135"/>
      <c r="V134" s="135"/>
      <c r="W134" s="135"/>
      <c r="X134" s="135"/>
      <c r="Y134" s="135"/>
      <c r="Z134" s="135"/>
      <c r="AA134" s="135"/>
      <c r="AB134" s="135"/>
    </row>
    <row r="135" spans="1:28" ht="14.25" customHeight="1">
      <c r="A135" s="4"/>
      <c r="B135" s="4"/>
      <c r="C135" s="4"/>
      <c r="D135" s="4"/>
      <c r="E135" s="143"/>
      <c r="F135" s="143"/>
      <c r="G135" s="4"/>
      <c r="H135" s="4"/>
      <c r="I135" s="135"/>
      <c r="J135" s="135"/>
      <c r="K135" s="135"/>
      <c r="L135" s="135"/>
      <c r="M135" s="135"/>
      <c r="N135" s="135"/>
      <c r="O135" s="135"/>
      <c r="P135" s="135"/>
      <c r="Q135" s="135"/>
      <c r="R135" s="135"/>
      <c r="S135" s="135"/>
      <c r="T135" s="135"/>
      <c r="U135" s="135"/>
      <c r="V135" s="135"/>
      <c r="W135" s="135"/>
      <c r="X135" s="135"/>
      <c r="Y135" s="135"/>
      <c r="Z135" s="135"/>
      <c r="AA135" s="135"/>
      <c r="AB135" s="135"/>
    </row>
    <row r="136" spans="1:28" ht="14.25" customHeight="1">
      <c r="A136" s="4"/>
      <c r="B136" s="4"/>
      <c r="C136" s="4"/>
      <c r="D136" s="4"/>
      <c r="E136" s="143"/>
      <c r="F136" s="143"/>
      <c r="G136" s="4"/>
      <c r="H136" s="4"/>
      <c r="I136" s="135"/>
      <c r="J136" s="135"/>
      <c r="K136" s="135"/>
      <c r="L136" s="135"/>
      <c r="M136" s="135"/>
      <c r="N136" s="135"/>
      <c r="O136" s="135"/>
      <c r="P136" s="135"/>
      <c r="Q136" s="135"/>
      <c r="R136" s="135"/>
      <c r="S136" s="135"/>
      <c r="T136" s="135"/>
      <c r="U136" s="135"/>
      <c r="V136" s="135"/>
      <c r="W136" s="135"/>
      <c r="X136" s="135"/>
      <c r="Y136" s="135"/>
      <c r="Z136" s="135"/>
      <c r="AA136" s="135"/>
      <c r="AB136" s="135"/>
    </row>
    <row r="137" spans="1:28" ht="14.25" customHeight="1">
      <c r="A137" s="4"/>
      <c r="B137" s="4"/>
      <c r="C137" s="4"/>
      <c r="D137" s="4"/>
      <c r="E137" s="143"/>
      <c r="F137" s="143"/>
      <c r="G137" s="4"/>
      <c r="H137" s="4"/>
      <c r="I137" s="135"/>
      <c r="J137" s="135"/>
      <c r="K137" s="135"/>
      <c r="L137" s="135"/>
      <c r="M137" s="135"/>
      <c r="N137" s="135"/>
      <c r="O137" s="135"/>
      <c r="P137" s="135"/>
      <c r="Q137" s="135"/>
      <c r="R137" s="135"/>
      <c r="S137" s="135"/>
      <c r="T137" s="135"/>
      <c r="U137" s="135"/>
      <c r="V137" s="135"/>
      <c r="W137" s="135"/>
      <c r="X137" s="135"/>
      <c r="Y137" s="135"/>
      <c r="Z137" s="135"/>
      <c r="AA137" s="135"/>
      <c r="AB137" s="135"/>
    </row>
    <row r="138" spans="1:28" ht="14.25" customHeight="1">
      <c r="A138" s="4"/>
      <c r="B138" s="4"/>
      <c r="C138" s="4"/>
      <c r="D138" s="4"/>
      <c r="E138" s="143"/>
      <c r="F138" s="143"/>
      <c r="G138" s="4"/>
      <c r="H138" s="4"/>
      <c r="I138" s="135"/>
      <c r="J138" s="135"/>
      <c r="K138" s="135"/>
      <c r="L138" s="135"/>
      <c r="M138" s="135"/>
      <c r="N138" s="135"/>
      <c r="O138" s="135"/>
      <c r="P138" s="135"/>
      <c r="Q138" s="135"/>
      <c r="R138" s="135"/>
      <c r="S138" s="135"/>
      <c r="T138" s="135"/>
      <c r="U138" s="135"/>
      <c r="V138" s="135"/>
      <c r="W138" s="135"/>
      <c r="X138" s="135"/>
      <c r="Y138" s="135"/>
      <c r="Z138" s="135"/>
      <c r="AA138" s="135"/>
      <c r="AB138" s="135"/>
    </row>
    <row r="139" spans="1:28" ht="14.25" customHeight="1">
      <c r="A139" s="4"/>
      <c r="B139" s="4"/>
      <c r="C139" s="4"/>
      <c r="D139" s="4"/>
      <c r="E139" s="143"/>
      <c r="F139" s="143"/>
      <c r="G139" s="4"/>
      <c r="H139" s="4"/>
      <c r="I139" s="135"/>
      <c r="J139" s="135"/>
      <c r="K139" s="135"/>
      <c r="L139" s="135"/>
      <c r="M139" s="135"/>
      <c r="N139" s="135"/>
      <c r="O139" s="135"/>
      <c r="P139" s="135"/>
      <c r="Q139" s="135"/>
      <c r="R139" s="135"/>
      <c r="S139" s="135"/>
      <c r="T139" s="135"/>
      <c r="U139" s="135"/>
      <c r="V139" s="135"/>
      <c r="W139" s="135"/>
      <c r="X139" s="135"/>
      <c r="Y139" s="135"/>
      <c r="Z139" s="135"/>
      <c r="AA139" s="135"/>
      <c r="AB139" s="135"/>
    </row>
    <row r="140" spans="1:28" ht="14.25" customHeight="1">
      <c r="A140" s="4"/>
      <c r="B140" s="4"/>
      <c r="C140" s="4"/>
      <c r="D140" s="4"/>
      <c r="E140" s="143"/>
      <c r="F140" s="143"/>
      <c r="G140" s="4"/>
      <c r="H140" s="4"/>
      <c r="I140" s="135"/>
      <c r="J140" s="135"/>
      <c r="K140" s="135"/>
      <c r="L140" s="135"/>
      <c r="M140" s="135"/>
      <c r="N140" s="135"/>
      <c r="O140" s="135"/>
      <c r="P140" s="135"/>
      <c r="Q140" s="135"/>
      <c r="R140" s="135"/>
      <c r="S140" s="135"/>
      <c r="T140" s="135"/>
      <c r="U140" s="135"/>
      <c r="V140" s="135"/>
      <c r="W140" s="135"/>
      <c r="X140" s="135"/>
      <c r="Y140" s="135"/>
      <c r="Z140" s="135"/>
      <c r="AA140" s="135"/>
      <c r="AB140" s="135"/>
    </row>
    <row r="141" spans="1:28" ht="14.25" customHeight="1">
      <c r="A141" s="4"/>
      <c r="B141" s="4"/>
      <c r="C141" s="4"/>
      <c r="D141" s="4"/>
      <c r="E141" s="143"/>
      <c r="F141" s="143"/>
      <c r="G141" s="4"/>
      <c r="H141" s="4"/>
      <c r="I141" s="135"/>
      <c r="J141" s="135"/>
      <c r="K141" s="135"/>
      <c r="L141" s="135"/>
      <c r="M141" s="135"/>
      <c r="N141" s="135"/>
      <c r="O141" s="135"/>
      <c r="P141" s="135"/>
      <c r="Q141" s="135"/>
      <c r="R141" s="135"/>
      <c r="S141" s="135"/>
      <c r="T141" s="135"/>
      <c r="U141" s="135"/>
      <c r="V141" s="135"/>
      <c r="W141" s="135"/>
      <c r="X141" s="135"/>
      <c r="Y141" s="135"/>
      <c r="Z141" s="135"/>
      <c r="AA141" s="135"/>
      <c r="AB141" s="135"/>
    </row>
    <row r="142" spans="1:28" ht="14.25" customHeight="1">
      <c r="A142" s="4"/>
      <c r="B142" s="4"/>
      <c r="C142" s="4"/>
      <c r="D142" s="4"/>
      <c r="E142" s="143"/>
      <c r="F142" s="143"/>
      <c r="G142" s="4"/>
      <c r="H142" s="4"/>
      <c r="I142" s="135"/>
      <c r="J142" s="135"/>
      <c r="K142" s="135"/>
      <c r="L142" s="135"/>
      <c r="M142" s="135"/>
      <c r="N142" s="135"/>
      <c r="O142" s="135"/>
      <c r="P142" s="135"/>
      <c r="Q142" s="135"/>
      <c r="R142" s="135"/>
      <c r="S142" s="135"/>
      <c r="T142" s="135"/>
      <c r="U142" s="135"/>
      <c r="V142" s="135"/>
      <c r="W142" s="135"/>
      <c r="X142" s="135"/>
      <c r="Y142" s="135"/>
      <c r="Z142" s="135"/>
      <c r="AA142" s="135"/>
      <c r="AB142" s="135"/>
    </row>
    <row r="143" spans="1:28" ht="14.25" customHeight="1">
      <c r="A143" s="4"/>
      <c r="B143" s="4"/>
      <c r="C143" s="4"/>
      <c r="D143" s="4"/>
      <c r="E143" s="143"/>
      <c r="F143" s="143"/>
      <c r="G143" s="4"/>
      <c r="H143" s="4"/>
      <c r="I143" s="135"/>
      <c r="J143" s="135"/>
      <c r="K143" s="135"/>
      <c r="L143" s="135"/>
      <c r="M143" s="135"/>
      <c r="N143" s="135"/>
      <c r="O143" s="135"/>
      <c r="P143" s="135"/>
      <c r="Q143" s="135"/>
      <c r="R143" s="135"/>
      <c r="S143" s="135"/>
      <c r="T143" s="135"/>
      <c r="U143" s="135"/>
      <c r="V143" s="135"/>
      <c r="W143" s="135"/>
      <c r="X143" s="135"/>
      <c r="Y143" s="135"/>
      <c r="Z143" s="135"/>
      <c r="AA143" s="135"/>
      <c r="AB143" s="135"/>
    </row>
    <row r="144" spans="1:28" ht="14.25" customHeight="1">
      <c r="A144" s="4"/>
      <c r="B144" s="4"/>
      <c r="C144" s="4"/>
      <c r="D144" s="4"/>
      <c r="E144" s="143"/>
      <c r="F144" s="143"/>
      <c r="G144" s="4"/>
      <c r="H144" s="4"/>
      <c r="I144" s="135"/>
      <c r="J144" s="135"/>
      <c r="K144" s="135"/>
      <c r="L144" s="135"/>
      <c r="M144" s="135"/>
      <c r="N144" s="135"/>
      <c r="O144" s="135"/>
      <c r="P144" s="135"/>
      <c r="Q144" s="135"/>
      <c r="R144" s="135"/>
      <c r="S144" s="135"/>
      <c r="T144" s="135"/>
      <c r="U144" s="135"/>
      <c r="V144" s="135"/>
      <c r="W144" s="135"/>
      <c r="X144" s="135"/>
      <c r="Y144" s="135"/>
      <c r="Z144" s="135"/>
      <c r="AA144" s="135"/>
      <c r="AB144" s="135"/>
    </row>
    <row r="145" spans="1:28" ht="14.25" customHeight="1">
      <c r="A145" s="4"/>
      <c r="B145" s="4"/>
      <c r="C145" s="4"/>
      <c r="D145" s="4"/>
      <c r="E145" s="143"/>
      <c r="F145" s="143"/>
      <c r="G145" s="4"/>
      <c r="H145" s="4"/>
      <c r="I145" s="135"/>
      <c r="J145" s="135"/>
      <c r="K145" s="135"/>
      <c r="L145" s="135"/>
      <c r="M145" s="135"/>
      <c r="N145" s="135"/>
      <c r="O145" s="135"/>
      <c r="P145" s="135"/>
      <c r="Q145" s="135"/>
      <c r="R145" s="135"/>
      <c r="S145" s="135"/>
      <c r="T145" s="135"/>
      <c r="U145" s="135"/>
      <c r="V145" s="135"/>
      <c r="W145" s="135"/>
      <c r="X145" s="135"/>
      <c r="Y145" s="135"/>
      <c r="Z145" s="135"/>
      <c r="AA145" s="135"/>
      <c r="AB145" s="135"/>
    </row>
    <row r="146" spans="1:28" ht="14.25" customHeight="1">
      <c r="A146" s="4"/>
      <c r="B146" s="4"/>
      <c r="C146" s="4"/>
      <c r="D146" s="4"/>
      <c r="E146" s="143"/>
      <c r="F146" s="143"/>
      <c r="G146" s="4"/>
      <c r="H146" s="4"/>
      <c r="I146" s="135"/>
      <c r="J146" s="135"/>
      <c r="K146" s="135"/>
      <c r="L146" s="135"/>
      <c r="M146" s="135"/>
      <c r="N146" s="135"/>
      <c r="O146" s="135"/>
      <c r="P146" s="135"/>
      <c r="Q146" s="135"/>
      <c r="R146" s="135"/>
      <c r="S146" s="135"/>
      <c r="T146" s="135"/>
      <c r="U146" s="135"/>
      <c r="V146" s="135"/>
      <c r="W146" s="135"/>
      <c r="X146" s="135"/>
      <c r="Y146" s="135"/>
      <c r="Z146" s="135"/>
      <c r="AA146" s="135"/>
      <c r="AB146" s="135"/>
    </row>
    <row r="147" spans="1:28" ht="14.25" customHeight="1">
      <c r="A147" s="4"/>
      <c r="B147" s="4"/>
      <c r="C147" s="4"/>
      <c r="D147" s="4"/>
      <c r="E147" s="143"/>
      <c r="F147" s="143"/>
      <c r="G147" s="4"/>
      <c r="H147" s="4"/>
      <c r="I147" s="135"/>
      <c r="J147" s="135"/>
      <c r="K147" s="135"/>
      <c r="L147" s="135"/>
      <c r="M147" s="135"/>
      <c r="N147" s="135"/>
      <c r="O147" s="135"/>
      <c r="P147" s="135"/>
      <c r="Q147" s="135"/>
      <c r="R147" s="135"/>
      <c r="S147" s="135"/>
      <c r="T147" s="135"/>
      <c r="U147" s="135"/>
      <c r="V147" s="135"/>
      <c r="W147" s="135"/>
      <c r="X147" s="135"/>
      <c r="Y147" s="135"/>
      <c r="Z147" s="135"/>
      <c r="AA147" s="135"/>
      <c r="AB147" s="135"/>
    </row>
    <row r="148" spans="1:28" ht="14.25" customHeight="1">
      <c r="A148" s="4"/>
      <c r="B148" s="4"/>
      <c r="C148" s="4"/>
      <c r="D148" s="4"/>
      <c r="E148" s="143"/>
      <c r="F148" s="143"/>
      <c r="G148" s="4"/>
      <c r="H148" s="4"/>
      <c r="I148" s="135"/>
      <c r="J148" s="135"/>
      <c r="K148" s="135"/>
      <c r="L148" s="135"/>
      <c r="M148" s="135"/>
      <c r="N148" s="135"/>
      <c r="O148" s="135"/>
      <c r="P148" s="135"/>
      <c r="Q148" s="135"/>
      <c r="R148" s="135"/>
      <c r="S148" s="135"/>
      <c r="T148" s="135"/>
      <c r="U148" s="135"/>
      <c r="V148" s="135"/>
      <c r="W148" s="135"/>
      <c r="X148" s="135"/>
      <c r="Y148" s="135"/>
      <c r="Z148" s="135"/>
      <c r="AA148" s="135"/>
      <c r="AB148" s="135"/>
    </row>
    <row r="149" spans="1:28" ht="14.25" customHeight="1">
      <c r="A149" s="4"/>
      <c r="B149" s="4"/>
      <c r="C149" s="4"/>
      <c r="D149" s="4"/>
      <c r="E149" s="143"/>
      <c r="F149" s="143"/>
      <c r="G149" s="4"/>
      <c r="H149" s="4"/>
      <c r="I149" s="135"/>
      <c r="J149" s="135"/>
      <c r="K149" s="135"/>
      <c r="L149" s="135"/>
      <c r="M149" s="135"/>
      <c r="N149" s="135"/>
      <c r="O149" s="135"/>
      <c r="P149" s="135"/>
      <c r="Q149" s="135"/>
      <c r="R149" s="135"/>
      <c r="S149" s="135"/>
      <c r="T149" s="135"/>
      <c r="U149" s="135"/>
      <c r="V149" s="135"/>
      <c r="W149" s="135"/>
      <c r="X149" s="135"/>
      <c r="Y149" s="135"/>
      <c r="Z149" s="135"/>
      <c r="AA149" s="135"/>
      <c r="AB149" s="135"/>
    </row>
    <row r="150" spans="1:28" ht="14.25" customHeight="1">
      <c r="A150" s="4"/>
      <c r="B150" s="4"/>
      <c r="C150" s="4"/>
      <c r="D150" s="4"/>
      <c r="E150" s="143"/>
      <c r="F150" s="143"/>
      <c r="G150" s="4"/>
      <c r="H150" s="4"/>
      <c r="I150" s="135"/>
      <c r="J150" s="135"/>
      <c r="K150" s="135"/>
      <c r="L150" s="135"/>
      <c r="M150" s="135"/>
      <c r="N150" s="135"/>
      <c r="O150" s="135"/>
      <c r="P150" s="135"/>
      <c r="Q150" s="135"/>
      <c r="R150" s="135"/>
      <c r="S150" s="135"/>
      <c r="T150" s="135"/>
      <c r="U150" s="135"/>
      <c r="V150" s="135"/>
      <c r="W150" s="135"/>
      <c r="X150" s="135"/>
      <c r="Y150" s="135"/>
      <c r="Z150" s="135"/>
      <c r="AA150" s="135"/>
      <c r="AB150" s="135"/>
    </row>
    <row r="151" spans="1:28" ht="14.25" customHeight="1">
      <c r="A151" s="4"/>
      <c r="B151" s="4"/>
      <c r="C151" s="4"/>
      <c r="D151" s="4"/>
      <c r="E151" s="143"/>
      <c r="F151" s="143"/>
      <c r="G151" s="4"/>
      <c r="H151" s="4"/>
      <c r="I151" s="135"/>
      <c r="J151" s="135"/>
      <c r="K151" s="135"/>
      <c r="L151" s="135"/>
      <c r="M151" s="135"/>
      <c r="N151" s="135"/>
      <c r="O151" s="135"/>
      <c r="P151" s="135"/>
      <c r="Q151" s="135"/>
      <c r="R151" s="135"/>
      <c r="S151" s="135"/>
      <c r="T151" s="135"/>
      <c r="U151" s="135"/>
      <c r="V151" s="135"/>
      <c r="W151" s="135"/>
      <c r="X151" s="135"/>
      <c r="Y151" s="135"/>
      <c r="Z151" s="135"/>
      <c r="AA151" s="135"/>
      <c r="AB151" s="135"/>
    </row>
    <row r="152" spans="1:28" ht="14.25" customHeight="1">
      <c r="A152" s="4"/>
      <c r="B152" s="4"/>
      <c r="C152" s="4"/>
      <c r="D152" s="4"/>
      <c r="E152" s="143"/>
      <c r="F152" s="143"/>
      <c r="G152" s="4"/>
      <c r="H152" s="4"/>
      <c r="I152" s="135"/>
      <c r="J152" s="135"/>
      <c r="K152" s="135"/>
      <c r="L152" s="135"/>
      <c r="M152" s="135"/>
      <c r="N152" s="135"/>
      <c r="O152" s="135"/>
      <c r="P152" s="135"/>
      <c r="Q152" s="135"/>
      <c r="R152" s="135"/>
      <c r="S152" s="135"/>
      <c r="T152" s="135"/>
      <c r="U152" s="135"/>
      <c r="V152" s="135"/>
      <c r="W152" s="135"/>
      <c r="X152" s="135"/>
      <c r="Y152" s="135"/>
      <c r="Z152" s="135"/>
      <c r="AA152" s="135"/>
      <c r="AB152" s="135"/>
    </row>
    <row r="153" spans="1:28" ht="14.25" customHeight="1">
      <c r="A153" s="4"/>
      <c r="B153" s="4"/>
      <c r="C153" s="4"/>
      <c r="D153" s="4"/>
      <c r="E153" s="143"/>
      <c r="F153" s="143"/>
      <c r="G153" s="4"/>
      <c r="H153" s="4"/>
      <c r="I153" s="135"/>
      <c r="J153" s="135"/>
      <c r="K153" s="135"/>
      <c r="L153" s="135"/>
      <c r="M153" s="135"/>
      <c r="N153" s="135"/>
      <c r="O153" s="135"/>
      <c r="P153" s="135"/>
      <c r="Q153" s="135"/>
      <c r="R153" s="135"/>
      <c r="S153" s="135"/>
      <c r="T153" s="135"/>
      <c r="U153" s="135"/>
      <c r="V153" s="135"/>
      <c r="W153" s="135"/>
      <c r="X153" s="135"/>
      <c r="Y153" s="135"/>
      <c r="Z153" s="135"/>
      <c r="AA153" s="135"/>
      <c r="AB153" s="135"/>
    </row>
    <row r="154" spans="1:28" ht="14.25" customHeight="1">
      <c r="A154" s="4"/>
      <c r="B154" s="4"/>
      <c r="C154" s="4"/>
      <c r="D154" s="4"/>
      <c r="E154" s="143"/>
      <c r="F154" s="143"/>
      <c r="G154" s="4"/>
      <c r="H154" s="4"/>
      <c r="I154" s="135"/>
      <c r="J154" s="135"/>
      <c r="K154" s="135"/>
      <c r="L154" s="135"/>
      <c r="M154" s="135"/>
      <c r="N154" s="135"/>
      <c r="O154" s="135"/>
      <c r="P154" s="135"/>
      <c r="Q154" s="135"/>
      <c r="R154" s="135"/>
      <c r="S154" s="135"/>
      <c r="T154" s="135"/>
      <c r="U154" s="135"/>
      <c r="V154" s="135"/>
      <c r="W154" s="135"/>
      <c r="X154" s="135"/>
      <c r="Y154" s="135"/>
      <c r="Z154" s="135"/>
      <c r="AA154" s="135"/>
      <c r="AB154" s="135"/>
    </row>
    <row r="155" spans="1:28" ht="14.25" customHeight="1">
      <c r="A155" s="4"/>
      <c r="B155" s="4"/>
      <c r="C155" s="4"/>
      <c r="D155" s="4"/>
      <c r="E155" s="143"/>
      <c r="F155" s="143"/>
      <c r="G155" s="4"/>
      <c r="H155" s="4"/>
      <c r="I155" s="135"/>
      <c r="J155" s="135"/>
      <c r="K155" s="135"/>
      <c r="L155" s="135"/>
      <c r="M155" s="135"/>
      <c r="N155" s="135"/>
      <c r="O155" s="135"/>
      <c r="P155" s="135"/>
      <c r="Q155" s="135"/>
      <c r="R155" s="135"/>
      <c r="S155" s="135"/>
      <c r="T155" s="135"/>
      <c r="U155" s="135"/>
      <c r="V155" s="135"/>
      <c r="W155" s="135"/>
      <c r="X155" s="135"/>
      <c r="Y155" s="135"/>
      <c r="Z155" s="135"/>
      <c r="AA155" s="135"/>
      <c r="AB155" s="135"/>
    </row>
    <row r="156" spans="1:28" ht="14.25" customHeight="1">
      <c r="A156" s="4"/>
      <c r="B156" s="4"/>
      <c r="C156" s="4"/>
      <c r="D156" s="4"/>
      <c r="E156" s="143"/>
      <c r="F156" s="143"/>
      <c r="G156" s="4"/>
      <c r="H156" s="4"/>
      <c r="I156" s="135"/>
      <c r="J156" s="135"/>
      <c r="K156" s="135"/>
      <c r="L156" s="135"/>
      <c r="M156" s="135"/>
      <c r="N156" s="135"/>
      <c r="O156" s="135"/>
      <c r="P156" s="135"/>
      <c r="Q156" s="135"/>
      <c r="R156" s="135"/>
      <c r="S156" s="135"/>
      <c r="T156" s="135"/>
      <c r="U156" s="135"/>
      <c r="V156" s="135"/>
      <c r="W156" s="135"/>
      <c r="X156" s="135"/>
      <c r="Y156" s="135"/>
      <c r="Z156" s="135"/>
      <c r="AA156" s="135"/>
      <c r="AB156" s="135"/>
    </row>
    <row r="157" spans="1:28" ht="14.25" customHeight="1">
      <c r="A157" s="4"/>
      <c r="B157" s="4"/>
      <c r="C157" s="4"/>
      <c r="D157" s="4"/>
      <c r="E157" s="143"/>
      <c r="F157" s="143"/>
      <c r="G157" s="4"/>
      <c r="H157" s="4"/>
      <c r="I157" s="135"/>
      <c r="J157" s="135"/>
      <c r="K157" s="135"/>
      <c r="L157" s="135"/>
      <c r="M157" s="135"/>
      <c r="N157" s="135"/>
      <c r="O157" s="135"/>
      <c r="P157" s="135"/>
      <c r="Q157" s="135"/>
      <c r="R157" s="135"/>
      <c r="S157" s="135"/>
      <c r="T157" s="135"/>
      <c r="U157" s="135"/>
      <c r="V157" s="135"/>
      <c r="W157" s="135"/>
      <c r="X157" s="135"/>
      <c r="Y157" s="135"/>
      <c r="Z157" s="135"/>
      <c r="AA157" s="135"/>
      <c r="AB157" s="135"/>
    </row>
    <row r="158" spans="1:28" ht="14.25" customHeight="1">
      <c r="A158" s="4"/>
      <c r="B158" s="4"/>
      <c r="C158" s="4"/>
      <c r="D158" s="4"/>
      <c r="E158" s="143"/>
      <c r="F158" s="143"/>
      <c r="G158" s="4"/>
      <c r="H158" s="4"/>
      <c r="I158" s="135"/>
      <c r="J158" s="135"/>
      <c r="K158" s="135"/>
      <c r="L158" s="135"/>
      <c r="M158" s="135"/>
      <c r="N158" s="135"/>
      <c r="O158" s="135"/>
      <c r="P158" s="135"/>
      <c r="Q158" s="135"/>
      <c r="R158" s="135"/>
      <c r="S158" s="135"/>
      <c r="T158" s="135"/>
      <c r="U158" s="135"/>
      <c r="V158" s="135"/>
      <c r="W158" s="135"/>
      <c r="X158" s="135"/>
      <c r="Y158" s="135"/>
      <c r="Z158" s="135"/>
      <c r="AA158" s="135"/>
      <c r="AB158" s="135"/>
    </row>
    <row r="159" spans="1:28" ht="14.25" customHeight="1">
      <c r="A159" s="4"/>
      <c r="B159" s="4"/>
      <c r="C159" s="4"/>
      <c r="D159" s="4"/>
      <c r="E159" s="143"/>
      <c r="F159" s="143"/>
      <c r="G159" s="4"/>
      <c r="H159" s="4"/>
      <c r="I159" s="135"/>
      <c r="J159" s="135"/>
      <c r="K159" s="135"/>
      <c r="L159" s="135"/>
      <c r="M159" s="135"/>
      <c r="N159" s="135"/>
      <c r="O159" s="135"/>
      <c r="P159" s="135"/>
      <c r="Q159" s="135"/>
      <c r="R159" s="135"/>
      <c r="S159" s="135"/>
      <c r="T159" s="135"/>
      <c r="U159" s="135"/>
      <c r="V159" s="135"/>
      <c r="W159" s="135"/>
      <c r="X159" s="135"/>
      <c r="Y159" s="135"/>
      <c r="Z159" s="135"/>
      <c r="AA159" s="135"/>
      <c r="AB159" s="135"/>
    </row>
    <row r="160" spans="1:28" ht="14.25" customHeight="1">
      <c r="A160" s="4"/>
      <c r="B160" s="4"/>
      <c r="C160" s="4"/>
      <c r="D160" s="4"/>
      <c r="E160" s="143"/>
      <c r="F160" s="143"/>
      <c r="G160" s="4"/>
      <c r="H160" s="4"/>
      <c r="I160" s="135"/>
      <c r="J160" s="135"/>
      <c r="K160" s="135"/>
      <c r="L160" s="135"/>
      <c r="M160" s="135"/>
      <c r="N160" s="135"/>
      <c r="O160" s="135"/>
      <c r="P160" s="135"/>
      <c r="Q160" s="135"/>
      <c r="R160" s="135"/>
      <c r="S160" s="135"/>
      <c r="T160" s="135"/>
      <c r="U160" s="135"/>
      <c r="V160" s="135"/>
      <c r="W160" s="135"/>
      <c r="X160" s="135"/>
      <c r="Y160" s="135"/>
      <c r="Z160" s="135"/>
      <c r="AA160" s="135"/>
      <c r="AB160" s="135"/>
    </row>
    <row r="161" spans="1:28" ht="14.25" customHeight="1">
      <c r="A161" s="4"/>
      <c r="B161" s="4"/>
      <c r="C161" s="4"/>
      <c r="D161" s="4"/>
      <c r="E161" s="143"/>
      <c r="F161" s="143"/>
      <c r="G161" s="4"/>
      <c r="H161" s="4"/>
      <c r="I161" s="135"/>
      <c r="J161" s="135"/>
      <c r="K161" s="135"/>
      <c r="L161" s="135"/>
      <c r="M161" s="135"/>
      <c r="N161" s="135"/>
      <c r="O161" s="135"/>
      <c r="P161" s="135"/>
      <c r="Q161" s="135"/>
      <c r="R161" s="135"/>
      <c r="S161" s="135"/>
      <c r="T161" s="135"/>
      <c r="U161" s="135"/>
      <c r="V161" s="135"/>
      <c r="W161" s="135"/>
      <c r="X161" s="135"/>
      <c r="Y161" s="135"/>
      <c r="Z161" s="135"/>
      <c r="AA161" s="135"/>
      <c r="AB161" s="135"/>
    </row>
    <row r="162" spans="1:28" ht="14.25" customHeight="1">
      <c r="A162" s="4"/>
      <c r="B162" s="4"/>
      <c r="C162" s="4"/>
      <c r="D162" s="4"/>
      <c r="E162" s="143"/>
      <c r="F162" s="143"/>
      <c r="G162" s="4"/>
      <c r="H162" s="4"/>
      <c r="I162" s="135"/>
      <c r="J162" s="135"/>
      <c r="K162" s="135"/>
      <c r="L162" s="135"/>
      <c r="M162" s="135"/>
      <c r="N162" s="135"/>
      <c r="O162" s="135"/>
      <c r="P162" s="135"/>
      <c r="Q162" s="135"/>
      <c r="R162" s="135"/>
      <c r="S162" s="135"/>
      <c r="T162" s="135"/>
      <c r="U162" s="135"/>
      <c r="V162" s="135"/>
      <c r="W162" s="135"/>
      <c r="X162" s="135"/>
      <c r="Y162" s="135"/>
      <c r="Z162" s="135"/>
      <c r="AA162" s="135"/>
      <c r="AB162" s="135"/>
    </row>
    <row r="163" spans="1:28" ht="14.25" customHeight="1">
      <c r="A163" s="4"/>
      <c r="B163" s="4"/>
      <c r="C163" s="4"/>
      <c r="D163" s="4"/>
      <c r="E163" s="143"/>
      <c r="F163" s="143"/>
      <c r="G163" s="4"/>
      <c r="H163" s="4"/>
      <c r="I163" s="135"/>
      <c r="J163" s="135"/>
      <c r="K163" s="135"/>
      <c r="L163" s="135"/>
      <c r="M163" s="135"/>
      <c r="N163" s="135"/>
      <c r="O163" s="135"/>
      <c r="P163" s="135"/>
      <c r="Q163" s="135"/>
      <c r="R163" s="135"/>
      <c r="S163" s="135"/>
      <c r="T163" s="135"/>
      <c r="U163" s="135"/>
      <c r="V163" s="135"/>
      <c r="W163" s="135"/>
      <c r="X163" s="135"/>
      <c r="Y163" s="135"/>
      <c r="Z163" s="135"/>
      <c r="AA163" s="135"/>
      <c r="AB163" s="135"/>
    </row>
    <row r="164" spans="1:28" ht="14.25" customHeight="1">
      <c r="A164" s="4"/>
      <c r="B164" s="4"/>
      <c r="C164" s="4"/>
      <c r="D164" s="4"/>
      <c r="E164" s="143"/>
      <c r="F164" s="143"/>
      <c r="G164" s="4"/>
      <c r="H164" s="4"/>
      <c r="I164" s="135"/>
      <c r="J164" s="135"/>
      <c r="K164" s="135"/>
      <c r="L164" s="135"/>
      <c r="M164" s="135"/>
      <c r="N164" s="135"/>
      <c r="O164" s="135"/>
      <c r="P164" s="135"/>
      <c r="Q164" s="135"/>
      <c r="R164" s="135"/>
      <c r="S164" s="135"/>
      <c r="T164" s="135"/>
      <c r="U164" s="135"/>
      <c r="V164" s="135"/>
      <c r="W164" s="135"/>
      <c r="X164" s="135"/>
      <c r="Y164" s="135"/>
      <c r="Z164" s="135"/>
      <c r="AA164" s="135"/>
      <c r="AB164" s="135"/>
    </row>
    <row r="165" spans="1:28" ht="14.25" customHeight="1">
      <c r="A165" s="4"/>
      <c r="B165" s="4"/>
      <c r="C165" s="4"/>
      <c r="D165" s="4"/>
      <c r="E165" s="143"/>
      <c r="F165" s="143"/>
      <c r="G165" s="4"/>
      <c r="H165" s="4"/>
      <c r="I165" s="135"/>
      <c r="J165" s="135"/>
      <c r="K165" s="135"/>
      <c r="L165" s="135"/>
      <c r="M165" s="135"/>
      <c r="N165" s="135"/>
      <c r="O165" s="135"/>
      <c r="P165" s="135"/>
      <c r="Q165" s="135"/>
      <c r="R165" s="135"/>
      <c r="S165" s="135"/>
      <c r="T165" s="135"/>
      <c r="U165" s="135"/>
      <c r="V165" s="135"/>
      <c r="W165" s="135"/>
      <c r="X165" s="135"/>
      <c r="Y165" s="135"/>
      <c r="Z165" s="135"/>
      <c r="AA165" s="135"/>
      <c r="AB165" s="135"/>
    </row>
    <row r="166" spans="1:28" ht="14.25" customHeight="1">
      <c r="A166" s="4"/>
      <c r="B166" s="4"/>
      <c r="C166" s="4"/>
      <c r="D166" s="4"/>
      <c r="E166" s="143"/>
      <c r="F166" s="143"/>
      <c r="G166" s="4"/>
      <c r="H166" s="4"/>
      <c r="I166" s="135"/>
      <c r="J166" s="135"/>
      <c r="K166" s="135"/>
      <c r="L166" s="135"/>
      <c r="M166" s="135"/>
      <c r="N166" s="135"/>
      <c r="O166" s="135"/>
      <c r="P166" s="135"/>
      <c r="Q166" s="135"/>
      <c r="R166" s="135"/>
      <c r="S166" s="135"/>
      <c r="T166" s="135"/>
      <c r="U166" s="135"/>
      <c r="V166" s="135"/>
      <c r="W166" s="135"/>
      <c r="X166" s="135"/>
      <c r="Y166" s="135"/>
      <c r="Z166" s="135"/>
      <c r="AA166" s="135"/>
      <c r="AB166" s="135"/>
    </row>
    <row r="167" spans="1:28" ht="14.25" customHeight="1">
      <c r="A167" s="4"/>
      <c r="B167" s="4"/>
      <c r="C167" s="4"/>
      <c r="D167" s="4"/>
      <c r="E167" s="143"/>
      <c r="F167" s="143"/>
      <c r="G167" s="4"/>
      <c r="H167" s="4"/>
      <c r="I167" s="135"/>
      <c r="J167" s="135"/>
      <c r="K167" s="135"/>
      <c r="L167" s="135"/>
      <c r="M167" s="135"/>
      <c r="N167" s="135"/>
      <c r="O167" s="135"/>
      <c r="P167" s="135"/>
      <c r="Q167" s="135"/>
      <c r="R167" s="135"/>
      <c r="S167" s="135"/>
      <c r="T167" s="135"/>
      <c r="U167" s="135"/>
      <c r="V167" s="135"/>
      <c r="W167" s="135"/>
      <c r="X167" s="135"/>
      <c r="Y167" s="135"/>
      <c r="Z167" s="135"/>
      <c r="AA167" s="135"/>
      <c r="AB167" s="135"/>
    </row>
    <row r="168" spans="1:28" ht="14.25" customHeight="1">
      <c r="A168" s="4"/>
      <c r="B168" s="4"/>
      <c r="C168" s="4"/>
      <c r="D168" s="4"/>
      <c r="E168" s="143"/>
      <c r="F168" s="143"/>
      <c r="G168" s="4"/>
      <c r="H168" s="4"/>
      <c r="I168" s="135"/>
      <c r="J168" s="135"/>
      <c r="K168" s="135"/>
      <c r="L168" s="135"/>
      <c r="M168" s="135"/>
      <c r="N168" s="135"/>
      <c r="O168" s="135"/>
      <c r="P168" s="135"/>
      <c r="Q168" s="135"/>
      <c r="R168" s="135"/>
      <c r="S168" s="135"/>
      <c r="T168" s="135"/>
      <c r="U168" s="135"/>
      <c r="V168" s="135"/>
      <c r="W168" s="135"/>
      <c r="X168" s="135"/>
      <c r="Y168" s="135"/>
      <c r="Z168" s="135"/>
      <c r="AA168" s="135"/>
      <c r="AB168" s="135"/>
    </row>
    <row r="169" spans="1:28" ht="14.25" customHeight="1">
      <c r="A169" s="4"/>
      <c r="B169" s="4"/>
      <c r="C169" s="4"/>
      <c r="D169" s="4"/>
      <c r="E169" s="143"/>
      <c r="F169" s="143"/>
      <c r="G169" s="4"/>
      <c r="H169" s="4"/>
      <c r="I169" s="135"/>
      <c r="J169" s="135"/>
      <c r="K169" s="135"/>
      <c r="L169" s="135"/>
      <c r="M169" s="135"/>
      <c r="N169" s="135"/>
      <c r="O169" s="135"/>
      <c r="P169" s="135"/>
      <c r="Q169" s="135"/>
      <c r="R169" s="135"/>
      <c r="S169" s="135"/>
      <c r="T169" s="135"/>
      <c r="U169" s="135"/>
      <c r="V169" s="135"/>
      <c r="W169" s="135"/>
      <c r="X169" s="135"/>
      <c r="Y169" s="135"/>
      <c r="Z169" s="135"/>
      <c r="AA169" s="135"/>
      <c r="AB169" s="135"/>
    </row>
    <row r="170" spans="1:28" ht="14.25" customHeight="1">
      <c r="A170" s="4"/>
      <c r="B170" s="4"/>
      <c r="C170" s="4"/>
      <c r="D170" s="4"/>
      <c r="E170" s="143"/>
      <c r="F170" s="143"/>
      <c r="G170" s="4"/>
      <c r="H170" s="4"/>
      <c r="I170" s="135"/>
      <c r="J170" s="135"/>
      <c r="K170" s="135"/>
      <c r="L170" s="135"/>
      <c r="M170" s="135"/>
      <c r="N170" s="135"/>
      <c r="O170" s="135"/>
      <c r="P170" s="135"/>
      <c r="Q170" s="135"/>
      <c r="R170" s="135"/>
      <c r="S170" s="135"/>
      <c r="T170" s="135"/>
      <c r="U170" s="135"/>
      <c r="V170" s="135"/>
      <c r="W170" s="135"/>
      <c r="X170" s="135"/>
      <c r="Y170" s="135"/>
      <c r="Z170" s="135"/>
      <c r="AA170" s="135"/>
      <c r="AB170" s="135"/>
    </row>
    <row r="171" spans="1:28" ht="14.25" customHeight="1">
      <c r="A171" s="4"/>
      <c r="B171" s="4"/>
      <c r="C171" s="4"/>
      <c r="D171" s="4"/>
      <c r="E171" s="143"/>
      <c r="F171" s="143"/>
      <c r="G171" s="4"/>
      <c r="H171" s="4"/>
      <c r="I171" s="135"/>
      <c r="J171" s="135"/>
      <c r="K171" s="135"/>
      <c r="L171" s="135"/>
      <c r="M171" s="135"/>
      <c r="N171" s="135"/>
      <c r="O171" s="135"/>
      <c r="P171" s="135"/>
      <c r="Q171" s="135"/>
      <c r="R171" s="135"/>
      <c r="S171" s="135"/>
      <c r="T171" s="135"/>
      <c r="U171" s="135"/>
      <c r="V171" s="135"/>
      <c r="W171" s="135"/>
      <c r="X171" s="135"/>
      <c r="Y171" s="135"/>
      <c r="Z171" s="135"/>
      <c r="AA171" s="135"/>
      <c r="AB171" s="135"/>
    </row>
    <row r="172" spans="1:28" ht="14.25" customHeight="1">
      <c r="A172" s="4"/>
      <c r="B172" s="4"/>
      <c r="C172" s="4"/>
      <c r="D172" s="4"/>
      <c r="E172" s="143"/>
      <c r="F172" s="143"/>
      <c r="G172" s="4"/>
      <c r="H172" s="4"/>
      <c r="I172" s="135"/>
      <c r="J172" s="135"/>
      <c r="K172" s="135"/>
      <c r="L172" s="135"/>
      <c r="M172" s="135"/>
      <c r="N172" s="135"/>
      <c r="O172" s="135"/>
      <c r="P172" s="135"/>
      <c r="Q172" s="135"/>
      <c r="R172" s="135"/>
      <c r="S172" s="135"/>
      <c r="T172" s="135"/>
      <c r="U172" s="135"/>
      <c r="V172" s="135"/>
      <c r="W172" s="135"/>
      <c r="X172" s="135"/>
      <c r="Y172" s="135"/>
      <c r="Z172" s="135"/>
      <c r="AA172" s="135"/>
      <c r="AB172" s="135"/>
    </row>
    <row r="173" spans="1:28" ht="14.25" customHeight="1">
      <c r="A173" s="4"/>
      <c r="B173" s="4"/>
      <c r="C173" s="4"/>
      <c r="D173" s="4"/>
      <c r="E173" s="143"/>
      <c r="F173" s="143"/>
      <c r="G173" s="4"/>
      <c r="H173" s="4"/>
      <c r="I173" s="135"/>
      <c r="J173" s="135"/>
      <c r="K173" s="135"/>
      <c r="L173" s="135"/>
      <c r="M173" s="135"/>
      <c r="N173" s="135"/>
      <c r="O173" s="135"/>
      <c r="P173" s="135"/>
      <c r="Q173" s="135"/>
      <c r="R173" s="135"/>
      <c r="S173" s="135"/>
      <c r="T173" s="135"/>
      <c r="U173" s="135"/>
      <c r="V173" s="135"/>
      <c r="W173" s="135"/>
      <c r="X173" s="135"/>
      <c r="Y173" s="135"/>
      <c r="Z173" s="135"/>
      <c r="AA173" s="135"/>
      <c r="AB173" s="135"/>
    </row>
    <row r="174" spans="1:28" ht="14.25" customHeight="1">
      <c r="A174" s="4"/>
      <c r="B174" s="4"/>
      <c r="C174" s="4"/>
      <c r="D174" s="4"/>
      <c r="E174" s="143"/>
      <c r="F174" s="143"/>
      <c r="G174" s="4"/>
      <c r="H174" s="4"/>
      <c r="I174" s="135"/>
      <c r="J174" s="135"/>
      <c r="K174" s="135"/>
      <c r="L174" s="135"/>
      <c r="M174" s="135"/>
      <c r="N174" s="135"/>
      <c r="O174" s="135"/>
      <c r="P174" s="135"/>
      <c r="Q174" s="135"/>
      <c r="R174" s="135"/>
      <c r="S174" s="135"/>
      <c r="T174" s="135"/>
      <c r="U174" s="135"/>
      <c r="V174" s="135"/>
      <c r="W174" s="135"/>
      <c r="X174" s="135"/>
      <c r="Y174" s="135"/>
      <c r="Z174" s="135"/>
      <c r="AA174" s="135"/>
      <c r="AB174" s="135"/>
    </row>
    <row r="175" spans="1:28" ht="14.25" customHeight="1">
      <c r="A175" s="4"/>
      <c r="B175" s="4"/>
      <c r="C175" s="4"/>
      <c r="D175" s="4"/>
      <c r="E175" s="143"/>
      <c r="F175" s="143"/>
      <c r="G175" s="4"/>
      <c r="H175" s="4"/>
      <c r="I175" s="135"/>
      <c r="J175" s="135"/>
      <c r="K175" s="135"/>
      <c r="L175" s="135"/>
      <c r="M175" s="135"/>
      <c r="N175" s="135"/>
      <c r="O175" s="135"/>
      <c r="P175" s="135"/>
      <c r="Q175" s="135"/>
      <c r="R175" s="135"/>
      <c r="S175" s="135"/>
      <c r="T175" s="135"/>
      <c r="U175" s="135"/>
      <c r="V175" s="135"/>
      <c r="W175" s="135"/>
      <c r="X175" s="135"/>
      <c r="Y175" s="135"/>
      <c r="Z175" s="135"/>
      <c r="AA175" s="135"/>
      <c r="AB175" s="135"/>
    </row>
    <row r="176" spans="1:28" ht="14.25" customHeight="1">
      <c r="A176" s="4"/>
      <c r="B176" s="4"/>
      <c r="C176" s="4"/>
      <c r="D176" s="4"/>
      <c r="E176" s="143"/>
      <c r="F176" s="143"/>
      <c r="G176" s="4"/>
      <c r="H176" s="4"/>
      <c r="I176" s="135"/>
      <c r="J176" s="135"/>
      <c r="K176" s="135"/>
      <c r="L176" s="135"/>
      <c r="M176" s="135"/>
      <c r="N176" s="135"/>
      <c r="O176" s="135"/>
      <c r="P176" s="135"/>
      <c r="Q176" s="135"/>
      <c r="R176" s="135"/>
      <c r="S176" s="135"/>
      <c r="T176" s="135"/>
      <c r="U176" s="135"/>
      <c r="V176" s="135"/>
      <c r="W176" s="135"/>
      <c r="X176" s="135"/>
      <c r="Y176" s="135"/>
      <c r="Z176" s="135"/>
      <c r="AA176" s="135"/>
      <c r="AB176" s="135"/>
    </row>
    <row r="177" spans="1:28" ht="14.25" customHeight="1">
      <c r="A177" s="4"/>
      <c r="B177" s="4"/>
      <c r="C177" s="4"/>
      <c r="D177" s="4"/>
      <c r="E177" s="143"/>
      <c r="F177" s="143"/>
      <c r="G177" s="4"/>
      <c r="H177" s="4"/>
      <c r="I177" s="135"/>
      <c r="J177" s="135"/>
      <c r="K177" s="135"/>
      <c r="L177" s="135"/>
      <c r="M177" s="135"/>
      <c r="N177" s="135"/>
      <c r="O177" s="135"/>
      <c r="P177" s="135"/>
      <c r="Q177" s="135"/>
      <c r="R177" s="135"/>
      <c r="S177" s="135"/>
      <c r="T177" s="135"/>
      <c r="U177" s="135"/>
      <c r="V177" s="135"/>
      <c r="W177" s="135"/>
      <c r="X177" s="135"/>
      <c r="Y177" s="135"/>
      <c r="Z177" s="135"/>
      <c r="AA177" s="135"/>
      <c r="AB177" s="135"/>
    </row>
    <row r="178" spans="1:28" ht="14.25" customHeight="1">
      <c r="A178" s="4"/>
      <c r="B178" s="4"/>
      <c r="C178" s="4"/>
      <c r="D178" s="4"/>
      <c r="E178" s="143"/>
      <c r="F178" s="143"/>
      <c r="G178" s="4"/>
      <c r="H178" s="4"/>
      <c r="I178" s="135"/>
      <c r="J178" s="135"/>
      <c r="K178" s="135"/>
      <c r="L178" s="135"/>
      <c r="M178" s="135"/>
      <c r="N178" s="135"/>
      <c r="O178" s="135"/>
      <c r="P178" s="135"/>
      <c r="Q178" s="135"/>
      <c r="R178" s="135"/>
      <c r="S178" s="135"/>
      <c r="T178" s="135"/>
      <c r="U178" s="135"/>
      <c r="V178" s="135"/>
      <c r="W178" s="135"/>
      <c r="X178" s="135"/>
      <c r="Y178" s="135"/>
      <c r="Z178" s="135"/>
      <c r="AA178" s="135"/>
      <c r="AB178" s="135"/>
    </row>
    <row r="179" spans="1:28" ht="14.25" customHeight="1">
      <c r="A179" s="4"/>
      <c r="B179" s="4"/>
      <c r="C179" s="4"/>
      <c r="D179" s="4"/>
      <c r="E179" s="143"/>
      <c r="F179" s="143"/>
      <c r="G179" s="4"/>
      <c r="H179" s="4"/>
      <c r="I179" s="135"/>
      <c r="J179" s="135"/>
      <c r="K179" s="135"/>
      <c r="L179" s="135"/>
      <c r="M179" s="135"/>
      <c r="N179" s="135"/>
      <c r="O179" s="135"/>
      <c r="P179" s="135"/>
      <c r="Q179" s="135"/>
      <c r="R179" s="135"/>
      <c r="S179" s="135"/>
      <c r="T179" s="135"/>
      <c r="U179" s="135"/>
      <c r="V179" s="135"/>
      <c r="W179" s="135"/>
      <c r="X179" s="135"/>
      <c r="Y179" s="135"/>
      <c r="Z179" s="135"/>
      <c r="AA179" s="135"/>
      <c r="AB179" s="135"/>
    </row>
    <row r="180" spans="1:28" ht="14.25" customHeight="1">
      <c r="A180" s="4"/>
      <c r="B180" s="4"/>
      <c r="C180" s="4"/>
      <c r="D180" s="4"/>
      <c r="E180" s="143"/>
      <c r="F180" s="143"/>
      <c r="G180" s="4"/>
      <c r="H180" s="4"/>
      <c r="I180" s="135"/>
      <c r="J180" s="135"/>
      <c r="K180" s="135"/>
      <c r="L180" s="135"/>
      <c r="M180" s="135"/>
      <c r="N180" s="135"/>
      <c r="O180" s="135"/>
      <c r="P180" s="135"/>
      <c r="Q180" s="135"/>
      <c r="R180" s="135"/>
      <c r="S180" s="135"/>
      <c r="T180" s="135"/>
      <c r="U180" s="135"/>
      <c r="V180" s="135"/>
      <c r="W180" s="135"/>
      <c r="X180" s="135"/>
      <c r="Y180" s="135"/>
      <c r="Z180" s="135"/>
      <c r="AA180" s="135"/>
      <c r="AB180" s="135"/>
    </row>
    <row r="181" spans="1:28" ht="14.25" customHeight="1">
      <c r="A181" s="4"/>
      <c r="B181" s="4"/>
      <c r="C181" s="4"/>
      <c r="D181" s="4"/>
      <c r="E181" s="143"/>
      <c r="F181" s="143"/>
      <c r="G181" s="4"/>
      <c r="H181" s="4"/>
      <c r="I181" s="135"/>
      <c r="J181" s="135"/>
      <c r="K181" s="135"/>
      <c r="L181" s="135"/>
      <c r="M181" s="135"/>
      <c r="N181" s="135"/>
      <c r="O181" s="135"/>
      <c r="P181" s="135"/>
      <c r="Q181" s="135"/>
      <c r="R181" s="135"/>
      <c r="S181" s="135"/>
      <c r="T181" s="135"/>
      <c r="U181" s="135"/>
      <c r="V181" s="135"/>
      <c r="W181" s="135"/>
      <c r="X181" s="135"/>
      <c r="Y181" s="135"/>
      <c r="Z181" s="135"/>
      <c r="AA181" s="135"/>
      <c r="AB181" s="135"/>
    </row>
    <row r="182" spans="1:28" ht="14.25" customHeight="1">
      <c r="A182" s="4"/>
      <c r="B182" s="4"/>
      <c r="C182" s="4"/>
      <c r="D182" s="4"/>
      <c r="E182" s="143"/>
      <c r="F182" s="143"/>
      <c r="G182" s="4"/>
      <c r="H182" s="4"/>
      <c r="I182" s="135"/>
      <c r="J182" s="135"/>
      <c r="K182" s="135"/>
      <c r="L182" s="135"/>
      <c r="M182" s="135"/>
      <c r="N182" s="135"/>
      <c r="O182" s="135"/>
      <c r="P182" s="135"/>
      <c r="Q182" s="135"/>
      <c r="R182" s="135"/>
      <c r="S182" s="135"/>
      <c r="T182" s="135"/>
      <c r="U182" s="135"/>
      <c r="V182" s="135"/>
      <c r="W182" s="135"/>
      <c r="X182" s="135"/>
      <c r="Y182" s="135"/>
      <c r="Z182" s="135"/>
      <c r="AA182" s="135"/>
      <c r="AB182" s="135"/>
    </row>
    <row r="183" spans="1:28" ht="14.25" customHeight="1">
      <c r="A183" s="4"/>
      <c r="B183" s="4"/>
      <c r="C183" s="4"/>
      <c r="D183" s="4"/>
      <c r="E183" s="143"/>
      <c r="F183" s="143"/>
      <c r="G183" s="4"/>
      <c r="H183" s="4"/>
      <c r="I183" s="135"/>
      <c r="J183" s="135"/>
      <c r="K183" s="135"/>
      <c r="L183" s="135"/>
      <c r="M183" s="135"/>
      <c r="N183" s="135"/>
      <c r="O183" s="135"/>
      <c r="P183" s="135"/>
      <c r="Q183" s="135"/>
      <c r="R183" s="135"/>
      <c r="S183" s="135"/>
      <c r="T183" s="135"/>
      <c r="U183" s="135"/>
      <c r="V183" s="135"/>
      <c r="W183" s="135"/>
      <c r="X183" s="135"/>
      <c r="Y183" s="135"/>
      <c r="Z183" s="135"/>
      <c r="AA183" s="135"/>
      <c r="AB183" s="135"/>
    </row>
    <row r="184" spans="1:28" ht="14.25" customHeight="1">
      <c r="A184" s="4"/>
      <c r="B184" s="4"/>
      <c r="C184" s="4"/>
      <c r="D184" s="4"/>
      <c r="E184" s="143"/>
      <c r="F184" s="143"/>
      <c r="G184" s="4"/>
      <c r="H184" s="4"/>
      <c r="I184" s="135"/>
      <c r="J184" s="135"/>
      <c r="K184" s="135"/>
      <c r="L184" s="135"/>
      <c r="M184" s="135"/>
      <c r="N184" s="135"/>
      <c r="O184" s="135"/>
      <c r="P184" s="135"/>
      <c r="Q184" s="135"/>
      <c r="R184" s="135"/>
      <c r="S184" s="135"/>
      <c r="T184" s="135"/>
      <c r="U184" s="135"/>
      <c r="V184" s="135"/>
      <c r="W184" s="135"/>
      <c r="X184" s="135"/>
      <c r="Y184" s="135"/>
      <c r="Z184" s="135"/>
      <c r="AA184" s="135"/>
      <c r="AB184" s="135"/>
    </row>
    <row r="185" spans="1:28" ht="14.25" customHeight="1">
      <c r="A185" s="4"/>
      <c r="B185" s="4"/>
      <c r="C185" s="4"/>
      <c r="D185" s="4"/>
      <c r="E185" s="143"/>
      <c r="F185" s="143"/>
      <c r="G185" s="4"/>
      <c r="H185" s="4"/>
      <c r="I185" s="135"/>
      <c r="J185" s="135"/>
      <c r="K185" s="135"/>
      <c r="L185" s="135"/>
      <c r="M185" s="135"/>
      <c r="N185" s="135"/>
      <c r="O185" s="135"/>
      <c r="P185" s="135"/>
      <c r="Q185" s="135"/>
      <c r="R185" s="135"/>
      <c r="S185" s="135"/>
      <c r="T185" s="135"/>
      <c r="U185" s="135"/>
      <c r="V185" s="135"/>
      <c r="W185" s="135"/>
      <c r="X185" s="135"/>
      <c r="Y185" s="135"/>
      <c r="Z185" s="135"/>
      <c r="AA185" s="135"/>
      <c r="AB185" s="135"/>
    </row>
    <row r="186" spans="1:28" ht="14.25" customHeight="1">
      <c r="A186" s="4"/>
      <c r="B186" s="4"/>
      <c r="C186" s="4"/>
      <c r="D186" s="4"/>
      <c r="E186" s="143"/>
      <c r="F186" s="143"/>
      <c r="G186" s="4"/>
      <c r="H186" s="4"/>
      <c r="I186" s="135"/>
      <c r="J186" s="135"/>
      <c r="K186" s="135"/>
      <c r="L186" s="135"/>
      <c r="M186" s="135"/>
      <c r="N186" s="135"/>
      <c r="O186" s="135"/>
      <c r="P186" s="135"/>
      <c r="Q186" s="135"/>
      <c r="R186" s="135"/>
      <c r="S186" s="135"/>
      <c r="T186" s="135"/>
      <c r="U186" s="135"/>
      <c r="V186" s="135"/>
      <c r="W186" s="135"/>
      <c r="X186" s="135"/>
      <c r="Y186" s="135"/>
      <c r="Z186" s="135"/>
      <c r="AA186" s="135"/>
      <c r="AB186" s="135"/>
    </row>
    <row r="187" spans="1:28" ht="14.25" customHeight="1">
      <c r="A187" s="4"/>
      <c r="B187" s="4"/>
      <c r="C187" s="4"/>
      <c r="D187" s="4"/>
      <c r="E187" s="143"/>
      <c r="F187" s="143"/>
      <c r="G187" s="4"/>
      <c r="H187" s="4"/>
      <c r="I187" s="135"/>
      <c r="J187" s="135"/>
      <c r="K187" s="135"/>
      <c r="L187" s="135"/>
      <c r="M187" s="135"/>
      <c r="N187" s="135"/>
      <c r="O187" s="135"/>
      <c r="P187" s="135"/>
      <c r="Q187" s="135"/>
      <c r="R187" s="135"/>
      <c r="S187" s="135"/>
      <c r="T187" s="135"/>
      <c r="U187" s="135"/>
      <c r="V187" s="135"/>
      <c r="W187" s="135"/>
      <c r="X187" s="135"/>
      <c r="Y187" s="135"/>
      <c r="Z187" s="135"/>
      <c r="AA187" s="135"/>
      <c r="AB187" s="135"/>
    </row>
    <row r="188" spans="1:28" ht="14.25" customHeight="1">
      <c r="A188" s="4"/>
      <c r="B188" s="4"/>
      <c r="C188" s="4"/>
      <c r="D188" s="4"/>
      <c r="E188" s="143"/>
      <c r="F188" s="143"/>
      <c r="G188" s="4"/>
      <c r="H188" s="4"/>
      <c r="I188" s="135"/>
      <c r="J188" s="135"/>
      <c r="K188" s="135"/>
      <c r="L188" s="135"/>
      <c r="M188" s="135"/>
      <c r="N188" s="135"/>
      <c r="O188" s="135"/>
      <c r="P188" s="135"/>
      <c r="Q188" s="135"/>
      <c r="R188" s="135"/>
      <c r="S188" s="135"/>
      <c r="T188" s="135"/>
      <c r="U188" s="135"/>
      <c r="V188" s="135"/>
      <c r="W188" s="135"/>
      <c r="X188" s="135"/>
      <c r="Y188" s="135"/>
      <c r="Z188" s="135"/>
      <c r="AA188" s="135"/>
      <c r="AB188" s="135"/>
    </row>
    <row r="189" spans="1:28" ht="14.25" customHeight="1">
      <c r="A189" s="4"/>
      <c r="B189" s="4"/>
      <c r="C189" s="4"/>
      <c r="D189" s="4"/>
      <c r="E189" s="143"/>
      <c r="F189" s="143"/>
      <c r="G189" s="4"/>
      <c r="H189" s="4"/>
      <c r="I189" s="135"/>
      <c r="J189" s="135"/>
      <c r="K189" s="135"/>
      <c r="L189" s="135"/>
      <c r="M189" s="135"/>
      <c r="N189" s="135"/>
      <c r="O189" s="135"/>
      <c r="P189" s="135"/>
      <c r="Q189" s="135"/>
      <c r="R189" s="135"/>
      <c r="S189" s="135"/>
      <c r="T189" s="135"/>
      <c r="U189" s="135"/>
      <c r="V189" s="135"/>
      <c r="W189" s="135"/>
      <c r="X189" s="135"/>
      <c r="Y189" s="135"/>
      <c r="Z189" s="135"/>
      <c r="AA189" s="135"/>
      <c r="AB189" s="135"/>
    </row>
    <row r="190" spans="1:28" ht="14.25" customHeight="1">
      <c r="A190" s="4"/>
      <c r="B190" s="4"/>
      <c r="C190" s="4"/>
      <c r="D190" s="4"/>
      <c r="E190" s="143"/>
      <c r="F190" s="143"/>
      <c r="G190" s="4"/>
      <c r="H190" s="4"/>
      <c r="I190" s="135"/>
      <c r="J190" s="135"/>
      <c r="K190" s="135"/>
      <c r="L190" s="135"/>
      <c r="M190" s="135"/>
      <c r="N190" s="135"/>
      <c r="O190" s="135"/>
      <c r="P190" s="135"/>
      <c r="Q190" s="135"/>
      <c r="R190" s="135"/>
      <c r="S190" s="135"/>
      <c r="T190" s="135"/>
      <c r="U190" s="135"/>
      <c r="V190" s="135"/>
      <c r="W190" s="135"/>
      <c r="X190" s="135"/>
      <c r="Y190" s="135"/>
      <c r="Z190" s="135"/>
      <c r="AA190" s="135"/>
      <c r="AB190" s="135"/>
    </row>
    <row r="191" spans="1:28" ht="14.25" customHeight="1">
      <c r="A191" s="4"/>
      <c r="B191" s="4"/>
      <c r="C191" s="4"/>
      <c r="D191" s="4"/>
      <c r="E191" s="143"/>
      <c r="F191" s="143"/>
      <c r="G191" s="4"/>
      <c r="H191" s="4"/>
      <c r="I191" s="135"/>
      <c r="J191" s="135"/>
      <c r="K191" s="135"/>
      <c r="L191" s="135"/>
      <c r="M191" s="135"/>
      <c r="N191" s="135"/>
      <c r="O191" s="135"/>
      <c r="P191" s="135"/>
      <c r="Q191" s="135"/>
      <c r="R191" s="135"/>
      <c r="S191" s="135"/>
      <c r="T191" s="135"/>
      <c r="U191" s="135"/>
      <c r="V191" s="135"/>
      <c r="W191" s="135"/>
      <c r="X191" s="135"/>
      <c r="Y191" s="135"/>
      <c r="Z191" s="135"/>
      <c r="AA191" s="135"/>
      <c r="AB191" s="135"/>
    </row>
    <row r="192" spans="1:28" ht="14.25" customHeight="1">
      <c r="A192" s="4"/>
      <c r="B192" s="4"/>
      <c r="C192" s="4"/>
      <c r="D192" s="4"/>
      <c r="E192" s="143"/>
      <c r="F192" s="143"/>
      <c r="G192" s="4"/>
      <c r="H192" s="4"/>
      <c r="I192" s="135"/>
      <c r="J192" s="135"/>
      <c r="K192" s="135"/>
      <c r="L192" s="135"/>
      <c r="M192" s="135"/>
      <c r="N192" s="135"/>
      <c r="O192" s="135"/>
      <c r="P192" s="135"/>
      <c r="Q192" s="135"/>
      <c r="R192" s="135"/>
      <c r="S192" s="135"/>
      <c r="T192" s="135"/>
      <c r="U192" s="135"/>
      <c r="V192" s="135"/>
      <c r="W192" s="135"/>
      <c r="X192" s="135"/>
      <c r="Y192" s="135"/>
      <c r="Z192" s="135"/>
      <c r="AA192" s="135"/>
      <c r="AB192" s="135"/>
    </row>
    <row r="193" spans="1:28" ht="14.25" customHeight="1">
      <c r="A193" s="4"/>
      <c r="B193" s="4"/>
      <c r="C193" s="4"/>
      <c r="D193" s="4"/>
      <c r="E193" s="143"/>
      <c r="F193" s="143"/>
      <c r="G193" s="4"/>
      <c r="H193" s="4"/>
      <c r="I193" s="135"/>
      <c r="J193" s="135"/>
      <c r="K193" s="135"/>
      <c r="L193" s="135"/>
      <c r="M193" s="135"/>
      <c r="N193" s="135"/>
      <c r="O193" s="135"/>
      <c r="P193" s="135"/>
      <c r="Q193" s="135"/>
      <c r="R193" s="135"/>
      <c r="S193" s="135"/>
      <c r="T193" s="135"/>
      <c r="U193" s="135"/>
      <c r="V193" s="135"/>
      <c r="W193" s="135"/>
      <c r="X193" s="135"/>
      <c r="Y193" s="135"/>
      <c r="Z193" s="135"/>
      <c r="AA193" s="135"/>
      <c r="AB193" s="135"/>
    </row>
    <row r="194" spans="1:28" ht="14.25" customHeight="1">
      <c r="A194" s="4"/>
      <c r="B194" s="4"/>
      <c r="C194" s="4"/>
      <c r="D194" s="4"/>
      <c r="E194" s="143"/>
      <c r="F194" s="143"/>
      <c r="G194" s="4"/>
      <c r="H194" s="4"/>
      <c r="I194" s="135"/>
      <c r="J194" s="135"/>
      <c r="K194" s="135"/>
      <c r="L194" s="135"/>
      <c r="M194" s="135"/>
      <c r="N194" s="135"/>
      <c r="O194" s="135"/>
      <c r="P194" s="135"/>
      <c r="Q194" s="135"/>
      <c r="R194" s="135"/>
      <c r="S194" s="135"/>
      <c r="T194" s="135"/>
      <c r="U194" s="135"/>
      <c r="V194" s="135"/>
      <c r="W194" s="135"/>
      <c r="X194" s="135"/>
      <c r="Y194" s="135"/>
      <c r="Z194" s="135"/>
      <c r="AA194" s="135"/>
      <c r="AB194" s="135"/>
    </row>
    <row r="195" spans="1:28" ht="14.25" customHeight="1">
      <c r="A195" s="4"/>
      <c r="B195" s="4"/>
      <c r="C195" s="4"/>
      <c r="D195" s="4"/>
      <c r="E195" s="143"/>
      <c r="F195" s="143"/>
      <c r="G195" s="4"/>
      <c r="H195" s="4"/>
      <c r="I195" s="135"/>
      <c r="J195" s="135"/>
      <c r="K195" s="135"/>
      <c r="L195" s="135"/>
      <c r="M195" s="135"/>
      <c r="N195" s="135"/>
      <c r="O195" s="135"/>
      <c r="P195" s="135"/>
      <c r="Q195" s="135"/>
      <c r="R195" s="135"/>
      <c r="S195" s="135"/>
      <c r="T195" s="135"/>
      <c r="U195" s="135"/>
      <c r="V195" s="135"/>
      <c r="W195" s="135"/>
      <c r="X195" s="135"/>
      <c r="Y195" s="135"/>
      <c r="Z195" s="135"/>
      <c r="AA195" s="135"/>
      <c r="AB195" s="135"/>
    </row>
    <row r="196" spans="1:28" ht="14.25" customHeight="1">
      <c r="A196" s="4"/>
      <c r="B196" s="4"/>
      <c r="C196" s="4"/>
      <c r="D196" s="4"/>
      <c r="E196" s="143"/>
      <c r="F196" s="143"/>
      <c r="G196" s="4"/>
      <c r="H196" s="4"/>
      <c r="I196" s="135"/>
      <c r="J196" s="135"/>
      <c r="K196" s="135"/>
      <c r="L196" s="135"/>
      <c r="M196" s="135"/>
      <c r="N196" s="135"/>
      <c r="O196" s="135"/>
      <c r="P196" s="135"/>
      <c r="Q196" s="135"/>
      <c r="R196" s="135"/>
      <c r="S196" s="135"/>
      <c r="T196" s="135"/>
      <c r="U196" s="135"/>
      <c r="V196" s="135"/>
      <c r="W196" s="135"/>
      <c r="X196" s="135"/>
      <c r="Y196" s="135"/>
      <c r="Z196" s="135"/>
      <c r="AA196" s="135"/>
      <c r="AB196" s="135"/>
    </row>
    <row r="197" spans="1:28" ht="14.25" customHeight="1">
      <c r="A197" s="4"/>
      <c r="B197" s="4"/>
      <c r="C197" s="4"/>
      <c r="D197" s="4"/>
      <c r="E197" s="143"/>
      <c r="F197" s="143"/>
      <c r="G197" s="4"/>
      <c r="H197" s="4"/>
      <c r="I197" s="135"/>
      <c r="J197" s="135"/>
      <c r="K197" s="135"/>
      <c r="L197" s="135"/>
      <c r="M197" s="135"/>
      <c r="N197" s="135"/>
      <c r="O197" s="135"/>
      <c r="P197" s="135"/>
      <c r="Q197" s="135"/>
      <c r="R197" s="135"/>
      <c r="S197" s="135"/>
      <c r="T197" s="135"/>
      <c r="U197" s="135"/>
      <c r="V197" s="135"/>
      <c r="W197" s="135"/>
      <c r="X197" s="135"/>
      <c r="Y197" s="135"/>
      <c r="Z197" s="135"/>
      <c r="AA197" s="135"/>
      <c r="AB197" s="135"/>
    </row>
    <row r="198" spans="1:28" ht="14.25" customHeight="1">
      <c r="A198" s="4"/>
      <c r="B198" s="4"/>
      <c r="C198" s="4"/>
      <c r="D198" s="4"/>
      <c r="E198" s="143"/>
      <c r="F198" s="143"/>
      <c r="G198" s="4"/>
      <c r="H198" s="4"/>
      <c r="I198" s="135"/>
      <c r="J198" s="135"/>
      <c r="K198" s="135"/>
      <c r="L198" s="135"/>
      <c r="M198" s="135"/>
      <c r="N198" s="135"/>
      <c r="O198" s="135"/>
      <c r="P198" s="135"/>
      <c r="Q198" s="135"/>
      <c r="R198" s="135"/>
      <c r="S198" s="135"/>
      <c r="T198" s="135"/>
      <c r="U198" s="135"/>
      <c r="V198" s="135"/>
      <c r="W198" s="135"/>
      <c r="X198" s="135"/>
      <c r="Y198" s="135"/>
      <c r="Z198" s="135"/>
      <c r="AA198" s="135"/>
      <c r="AB198" s="135"/>
    </row>
    <row r="199" spans="1:28" ht="14.25" customHeight="1">
      <c r="A199" s="4"/>
      <c r="B199" s="4"/>
      <c r="C199" s="4"/>
      <c r="D199" s="4"/>
      <c r="E199" s="143"/>
      <c r="F199" s="143"/>
      <c r="G199" s="4"/>
      <c r="H199" s="4"/>
      <c r="I199" s="135"/>
      <c r="J199" s="135"/>
      <c r="K199" s="135"/>
      <c r="L199" s="135"/>
      <c r="M199" s="135"/>
      <c r="N199" s="135"/>
      <c r="O199" s="135"/>
      <c r="P199" s="135"/>
      <c r="Q199" s="135"/>
      <c r="R199" s="135"/>
      <c r="S199" s="135"/>
      <c r="T199" s="135"/>
      <c r="U199" s="135"/>
      <c r="V199" s="135"/>
      <c r="W199" s="135"/>
      <c r="X199" s="135"/>
      <c r="Y199" s="135"/>
      <c r="Z199" s="135"/>
      <c r="AA199" s="135"/>
      <c r="AB199" s="135"/>
    </row>
    <row r="200" spans="1:28" ht="14.25" customHeight="1">
      <c r="A200" s="4"/>
      <c r="B200" s="4"/>
      <c r="C200" s="4"/>
      <c r="D200" s="4"/>
      <c r="E200" s="143"/>
      <c r="F200" s="143"/>
      <c r="G200" s="4"/>
      <c r="H200" s="4"/>
      <c r="I200" s="135"/>
      <c r="J200" s="135"/>
      <c r="K200" s="135"/>
      <c r="L200" s="135"/>
      <c r="M200" s="135"/>
      <c r="N200" s="135"/>
      <c r="O200" s="135"/>
      <c r="P200" s="135"/>
      <c r="Q200" s="135"/>
      <c r="R200" s="135"/>
      <c r="S200" s="135"/>
      <c r="T200" s="135"/>
      <c r="U200" s="135"/>
      <c r="V200" s="135"/>
      <c r="W200" s="135"/>
      <c r="X200" s="135"/>
      <c r="Y200" s="135"/>
      <c r="Z200" s="135"/>
      <c r="AA200" s="135"/>
      <c r="AB200" s="135"/>
    </row>
    <row r="201" spans="1:28" ht="14.25" customHeight="1">
      <c r="A201" s="4"/>
      <c r="B201" s="4"/>
      <c r="C201" s="4"/>
      <c r="D201" s="4"/>
      <c r="E201" s="143"/>
      <c r="F201" s="143"/>
      <c r="G201" s="4"/>
      <c r="H201" s="4"/>
      <c r="I201" s="135"/>
      <c r="J201" s="135"/>
      <c r="K201" s="135"/>
      <c r="L201" s="135"/>
      <c r="M201" s="135"/>
      <c r="N201" s="135"/>
      <c r="O201" s="135"/>
      <c r="P201" s="135"/>
      <c r="Q201" s="135"/>
      <c r="R201" s="135"/>
      <c r="S201" s="135"/>
      <c r="T201" s="135"/>
      <c r="U201" s="135"/>
      <c r="V201" s="135"/>
      <c r="W201" s="135"/>
      <c r="X201" s="135"/>
      <c r="Y201" s="135"/>
      <c r="Z201" s="135"/>
      <c r="AA201" s="135"/>
      <c r="AB201" s="135"/>
    </row>
    <row r="202" spans="1:28" ht="14.25" customHeight="1">
      <c r="A202" s="4"/>
      <c r="B202" s="4"/>
      <c r="C202" s="4"/>
      <c r="D202" s="4"/>
      <c r="E202" s="143"/>
      <c r="F202" s="143"/>
      <c r="G202" s="4"/>
      <c r="H202" s="4"/>
      <c r="I202" s="135"/>
      <c r="J202" s="135"/>
      <c r="K202" s="135"/>
      <c r="L202" s="135"/>
      <c r="M202" s="135"/>
      <c r="N202" s="135"/>
      <c r="O202" s="135"/>
      <c r="P202" s="135"/>
      <c r="Q202" s="135"/>
      <c r="R202" s="135"/>
      <c r="S202" s="135"/>
      <c r="T202" s="135"/>
      <c r="U202" s="135"/>
      <c r="V202" s="135"/>
      <c r="W202" s="135"/>
      <c r="X202" s="135"/>
      <c r="Y202" s="135"/>
      <c r="Z202" s="135"/>
      <c r="AA202" s="135"/>
      <c r="AB202" s="135"/>
    </row>
    <row r="203" spans="1:28" ht="14.25" customHeight="1">
      <c r="A203" s="4"/>
      <c r="B203" s="4"/>
      <c r="C203" s="4"/>
      <c r="D203" s="4"/>
      <c r="E203" s="143"/>
      <c r="F203" s="143"/>
      <c r="G203" s="4"/>
      <c r="H203" s="4"/>
      <c r="I203" s="135"/>
      <c r="J203" s="135"/>
      <c r="K203" s="135"/>
      <c r="L203" s="135"/>
      <c r="M203" s="135"/>
      <c r="N203" s="135"/>
      <c r="O203" s="135"/>
      <c r="P203" s="135"/>
      <c r="Q203" s="135"/>
      <c r="R203" s="135"/>
      <c r="S203" s="135"/>
      <c r="T203" s="135"/>
      <c r="U203" s="135"/>
      <c r="V203" s="135"/>
      <c r="W203" s="135"/>
      <c r="X203" s="135"/>
      <c r="Y203" s="135"/>
      <c r="Z203" s="135"/>
      <c r="AA203" s="135"/>
      <c r="AB203" s="135"/>
    </row>
    <row r="204" spans="1:28" ht="14.25" customHeight="1">
      <c r="A204" s="4"/>
      <c r="B204" s="4"/>
      <c r="C204" s="4"/>
      <c r="D204" s="4"/>
      <c r="E204" s="143"/>
      <c r="F204" s="143"/>
      <c r="G204" s="4"/>
      <c r="H204" s="4"/>
      <c r="I204" s="135"/>
      <c r="J204" s="135"/>
      <c r="K204" s="135"/>
      <c r="L204" s="135"/>
      <c r="M204" s="135"/>
      <c r="N204" s="135"/>
      <c r="O204" s="135"/>
      <c r="P204" s="135"/>
      <c r="Q204" s="135"/>
      <c r="R204" s="135"/>
      <c r="S204" s="135"/>
      <c r="T204" s="135"/>
      <c r="U204" s="135"/>
      <c r="V204" s="135"/>
      <c r="W204" s="135"/>
      <c r="X204" s="135"/>
      <c r="Y204" s="135"/>
      <c r="Z204" s="135"/>
      <c r="AA204" s="135"/>
      <c r="AB204" s="135"/>
    </row>
    <row r="205" spans="1:28" ht="14.25" customHeight="1">
      <c r="A205" s="4"/>
      <c r="B205" s="4"/>
      <c r="C205" s="4"/>
      <c r="D205" s="4"/>
      <c r="E205" s="143"/>
      <c r="F205" s="143"/>
      <c r="G205" s="4"/>
      <c r="H205" s="4"/>
      <c r="I205" s="135"/>
      <c r="J205" s="135"/>
      <c r="K205" s="135"/>
      <c r="L205" s="135"/>
      <c r="M205" s="135"/>
      <c r="N205" s="135"/>
      <c r="O205" s="135"/>
      <c r="P205" s="135"/>
      <c r="Q205" s="135"/>
      <c r="R205" s="135"/>
      <c r="S205" s="135"/>
      <c r="T205" s="135"/>
      <c r="U205" s="135"/>
      <c r="V205" s="135"/>
      <c r="W205" s="135"/>
      <c r="X205" s="135"/>
      <c r="Y205" s="135"/>
      <c r="Z205" s="135"/>
      <c r="AA205" s="135"/>
      <c r="AB205" s="135"/>
    </row>
    <row r="206" spans="1:28" ht="14.25" customHeight="1">
      <c r="A206" s="4"/>
      <c r="B206" s="4"/>
      <c r="C206" s="4"/>
      <c r="D206" s="4"/>
      <c r="E206" s="143"/>
      <c r="F206" s="143"/>
      <c r="G206" s="4"/>
      <c r="H206" s="4"/>
      <c r="I206" s="135"/>
      <c r="J206" s="135"/>
      <c r="K206" s="135"/>
      <c r="L206" s="135"/>
      <c r="M206" s="135"/>
      <c r="N206" s="135"/>
      <c r="O206" s="135"/>
      <c r="P206" s="135"/>
      <c r="Q206" s="135"/>
      <c r="R206" s="135"/>
      <c r="S206" s="135"/>
      <c r="T206" s="135"/>
      <c r="U206" s="135"/>
      <c r="V206" s="135"/>
      <c r="W206" s="135"/>
      <c r="X206" s="135"/>
      <c r="Y206" s="135"/>
      <c r="Z206" s="135"/>
      <c r="AA206" s="135"/>
      <c r="AB206" s="135"/>
    </row>
    <row r="207" spans="1:28" ht="14.25" customHeight="1">
      <c r="A207" s="4"/>
      <c r="B207" s="4"/>
      <c r="C207" s="4"/>
      <c r="D207" s="4"/>
      <c r="E207" s="143"/>
      <c r="F207" s="143"/>
      <c r="G207" s="4"/>
      <c r="H207" s="4"/>
      <c r="I207" s="135"/>
      <c r="J207" s="135"/>
      <c r="K207" s="135"/>
      <c r="L207" s="135"/>
      <c r="M207" s="135"/>
      <c r="N207" s="135"/>
      <c r="O207" s="135"/>
      <c r="P207" s="135"/>
      <c r="Q207" s="135"/>
      <c r="R207" s="135"/>
      <c r="S207" s="135"/>
      <c r="T207" s="135"/>
      <c r="U207" s="135"/>
      <c r="V207" s="135"/>
      <c r="W207" s="135"/>
      <c r="X207" s="135"/>
      <c r="Y207" s="135"/>
      <c r="Z207" s="135"/>
      <c r="AA207" s="135"/>
      <c r="AB207" s="135"/>
    </row>
    <row r="208" spans="1:28" ht="14.25" customHeight="1">
      <c r="A208" s="4"/>
      <c r="B208" s="4"/>
      <c r="C208" s="4"/>
      <c r="D208" s="4"/>
      <c r="E208" s="143"/>
      <c r="F208" s="143"/>
      <c r="G208" s="4"/>
      <c r="H208" s="4"/>
      <c r="I208" s="135"/>
      <c r="J208" s="135"/>
      <c r="K208" s="135"/>
      <c r="L208" s="135"/>
      <c r="M208" s="135"/>
      <c r="N208" s="135"/>
      <c r="O208" s="135"/>
      <c r="P208" s="135"/>
      <c r="Q208" s="135"/>
      <c r="R208" s="135"/>
      <c r="S208" s="135"/>
      <c r="T208" s="135"/>
      <c r="U208" s="135"/>
      <c r="V208" s="135"/>
      <c r="W208" s="135"/>
      <c r="X208" s="135"/>
      <c r="Y208" s="135"/>
      <c r="Z208" s="135"/>
      <c r="AA208" s="135"/>
      <c r="AB208" s="135"/>
    </row>
    <row r="209" spans="1:28" ht="14.25" customHeight="1">
      <c r="A209" s="4"/>
      <c r="B209" s="4"/>
      <c r="C209" s="4"/>
      <c r="D209" s="4"/>
      <c r="E209" s="143"/>
      <c r="F209" s="143"/>
      <c r="G209" s="4"/>
      <c r="H209" s="4"/>
      <c r="I209" s="135"/>
      <c r="J209" s="135"/>
      <c r="K209" s="135"/>
      <c r="L209" s="135"/>
      <c r="M209" s="135"/>
      <c r="N209" s="135"/>
      <c r="O209" s="135"/>
      <c r="P209" s="135"/>
      <c r="Q209" s="135"/>
      <c r="R209" s="135"/>
      <c r="S209" s="135"/>
      <c r="T209" s="135"/>
      <c r="U209" s="135"/>
      <c r="V209" s="135"/>
      <c r="W209" s="135"/>
      <c r="X209" s="135"/>
      <c r="Y209" s="135"/>
      <c r="Z209" s="135"/>
      <c r="AA209" s="135"/>
      <c r="AB209" s="135"/>
    </row>
    <row r="210" spans="1:28" ht="14.25" customHeight="1">
      <c r="A210" s="4"/>
      <c r="B210" s="4"/>
      <c r="C210" s="4"/>
      <c r="D210" s="4"/>
      <c r="E210" s="143"/>
      <c r="F210" s="143"/>
      <c r="G210" s="4"/>
      <c r="H210" s="4"/>
      <c r="I210" s="135"/>
      <c r="J210" s="135"/>
      <c r="K210" s="135"/>
      <c r="L210" s="135"/>
      <c r="M210" s="135"/>
      <c r="N210" s="135"/>
      <c r="O210" s="135"/>
      <c r="P210" s="135"/>
      <c r="Q210" s="135"/>
      <c r="R210" s="135"/>
      <c r="S210" s="135"/>
      <c r="T210" s="135"/>
      <c r="U210" s="135"/>
      <c r="V210" s="135"/>
      <c r="W210" s="135"/>
      <c r="X210" s="135"/>
      <c r="Y210" s="135"/>
      <c r="Z210" s="135"/>
      <c r="AA210" s="135"/>
      <c r="AB210" s="135"/>
    </row>
    <row r="211" spans="1:28" ht="14.25" customHeight="1">
      <c r="A211" s="4"/>
      <c r="B211" s="4"/>
      <c r="C211" s="4"/>
      <c r="D211" s="4"/>
      <c r="E211" s="143"/>
      <c r="F211" s="143"/>
      <c r="G211" s="4"/>
      <c r="H211" s="4"/>
      <c r="I211" s="135"/>
      <c r="J211" s="135"/>
      <c r="K211" s="135"/>
      <c r="L211" s="135"/>
      <c r="M211" s="135"/>
      <c r="N211" s="135"/>
      <c r="O211" s="135"/>
      <c r="P211" s="135"/>
      <c r="Q211" s="135"/>
      <c r="R211" s="135"/>
      <c r="S211" s="135"/>
      <c r="T211" s="135"/>
      <c r="U211" s="135"/>
      <c r="V211" s="135"/>
      <c r="W211" s="135"/>
      <c r="X211" s="135"/>
      <c r="Y211" s="135"/>
      <c r="Z211" s="135"/>
      <c r="AA211" s="135"/>
      <c r="AB211" s="135"/>
    </row>
    <row r="212" spans="1:28" ht="14.25" customHeight="1">
      <c r="A212" s="4"/>
      <c r="B212" s="4"/>
      <c r="C212" s="4"/>
      <c r="D212" s="4"/>
      <c r="E212" s="143"/>
      <c r="F212" s="143"/>
      <c r="G212" s="4"/>
      <c r="H212" s="4"/>
      <c r="I212" s="135"/>
      <c r="J212" s="135"/>
      <c r="K212" s="135"/>
      <c r="L212" s="135"/>
      <c r="M212" s="135"/>
      <c r="N212" s="135"/>
      <c r="O212" s="135"/>
      <c r="P212" s="135"/>
      <c r="Q212" s="135"/>
      <c r="R212" s="135"/>
      <c r="S212" s="135"/>
      <c r="T212" s="135"/>
      <c r="U212" s="135"/>
      <c r="V212" s="135"/>
      <c r="W212" s="135"/>
      <c r="X212" s="135"/>
      <c r="Y212" s="135"/>
      <c r="Z212" s="135"/>
      <c r="AA212" s="135"/>
      <c r="AB212" s="135"/>
    </row>
    <row r="213" spans="1:28" ht="14.25" customHeight="1">
      <c r="A213" s="4"/>
      <c r="B213" s="4"/>
      <c r="C213" s="4"/>
      <c r="D213" s="4"/>
      <c r="E213" s="143"/>
      <c r="F213" s="143"/>
      <c r="G213" s="4"/>
      <c r="H213" s="4"/>
      <c r="I213" s="135"/>
      <c r="J213" s="135"/>
      <c r="K213" s="135"/>
      <c r="L213" s="135"/>
      <c r="M213" s="135"/>
      <c r="N213" s="135"/>
      <c r="O213" s="135"/>
      <c r="P213" s="135"/>
      <c r="Q213" s="135"/>
      <c r="R213" s="135"/>
      <c r="S213" s="135"/>
      <c r="T213" s="135"/>
      <c r="U213" s="135"/>
      <c r="V213" s="135"/>
      <c r="W213" s="135"/>
      <c r="X213" s="135"/>
      <c r="Y213" s="135"/>
      <c r="Z213" s="135"/>
      <c r="AA213" s="135"/>
      <c r="AB213" s="135"/>
    </row>
    <row r="214" spans="1:28" ht="14.25" customHeight="1">
      <c r="A214" s="4"/>
      <c r="B214" s="4"/>
      <c r="C214" s="4"/>
      <c r="D214" s="4"/>
      <c r="E214" s="143"/>
      <c r="F214" s="143"/>
      <c r="G214" s="4"/>
      <c r="H214" s="4"/>
      <c r="I214" s="135"/>
      <c r="J214" s="135"/>
      <c r="K214" s="135"/>
      <c r="L214" s="135"/>
      <c r="M214" s="135"/>
      <c r="N214" s="135"/>
      <c r="O214" s="135"/>
      <c r="P214" s="135"/>
      <c r="Q214" s="135"/>
      <c r="R214" s="135"/>
      <c r="S214" s="135"/>
      <c r="T214" s="135"/>
      <c r="U214" s="135"/>
      <c r="V214" s="135"/>
      <c r="W214" s="135"/>
      <c r="X214" s="135"/>
      <c r="Y214" s="135"/>
      <c r="Z214" s="135"/>
      <c r="AA214" s="135"/>
      <c r="AB214" s="135"/>
    </row>
    <row r="215" spans="1:28" ht="14.25" customHeight="1">
      <c r="A215" s="4"/>
      <c r="B215" s="4"/>
      <c r="C215" s="4"/>
      <c r="D215" s="4"/>
      <c r="E215" s="143"/>
      <c r="F215" s="143"/>
      <c r="G215" s="4"/>
      <c r="H215" s="4"/>
      <c r="I215" s="135"/>
      <c r="J215" s="135"/>
      <c r="K215" s="135"/>
      <c r="L215" s="135"/>
      <c r="M215" s="135"/>
      <c r="N215" s="135"/>
      <c r="O215" s="135"/>
      <c r="P215" s="135"/>
      <c r="Q215" s="135"/>
      <c r="R215" s="135"/>
      <c r="S215" s="135"/>
      <c r="T215" s="135"/>
      <c r="U215" s="135"/>
      <c r="V215" s="135"/>
      <c r="W215" s="135"/>
      <c r="X215" s="135"/>
      <c r="Y215" s="135"/>
      <c r="Z215" s="135"/>
      <c r="AA215" s="135"/>
      <c r="AB215" s="135"/>
    </row>
    <row r="216" spans="1:28" ht="14.25" customHeight="1">
      <c r="A216" s="4"/>
      <c r="B216" s="4"/>
      <c r="C216" s="4"/>
      <c r="D216" s="4"/>
      <c r="E216" s="143"/>
      <c r="F216" s="143"/>
      <c r="G216" s="4"/>
      <c r="H216" s="4"/>
      <c r="I216" s="135"/>
      <c r="J216" s="135"/>
      <c r="K216" s="135"/>
      <c r="L216" s="135"/>
      <c r="M216" s="135"/>
      <c r="N216" s="135"/>
      <c r="O216" s="135"/>
      <c r="P216" s="135"/>
      <c r="Q216" s="135"/>
      <c r="R216" s="135"/>
      <c r="S216" s="135"/>
      <c r="T216" s="135"/>
      <c r="U216" s="135"/>
      <c r="V216" s="135"/>
      <c r="W216" s="135"/>
      <c r="X216" s="135"/>
      <c r="Y216" s="135"/>
      <c r="Z216" s="135"/>
      <c r="AA216" s="135"/>
      <c r="AB216" s="135"/>
    </row>
    <row r="217" spans="1:28" ht="14.25" customHeight="1">
      <c r="A217" s="4"/>
      <c r="B217" s="4"/>
      <c r="C217" s="4"/>
      <c r="D217" s="4"/>
      <c r="E217" s="143"/>
      <c r="F217" s="143"/>
      <c r="G217" s="4"/>
      <c r="H217" s="4"/>
      <c r="I217" s="135"/>
      <c r="J217" s="135"/>
      <c r="K217" s="135"/>
      <c r="L217" s="135"/>
      <c r="M217" s="135"/>
      <c r="N217" s="135"/>
      <c r="O217" s="135"/>
      <c r="P217" s="135"/>
      <c r="Q217" s="135"/>
      <c r="R217" s="135"/>
      <c r="S217" s="135"/>
      <c r="T217" s="135"/>
      <c r="U217" s="135"/>
      <c r="V217" s="135"/>
      <c r="W217" s="135"/>
      <c r="X217" s="135"/>
      <c r="Y217" s="135"/>
      <c r="Z217" s="135"/>
      <c r="AA217" s="135"/>
      <c r="AB217" s="135"/>
    </row>
    <row r="218" spans="1:28" ht="14.25" customHeight="1">
      <c r="A218" s="4"/>
      <c r="B218" s="4"/>
      <c r="C218" s="4"/>
      <c r="D218" s="4"/>
      <c r="E218" s="143"/>
      <c r="F218" s="143"/>
      <c r="G218" s="4"/>
      <c r="H218" s="4"/>
      <c r="I218" s="135"/>
      <c r="J218" s="135"/>
      <c r="K218" s="135"/>
      <c r="L218" s="135"/>
      <c r="M218" s="135"/>
      <c r="N218" s="135"/>
      <c r="O218" s="135"/>
      <c r="P218" s="135"/>
      <c r="Q218" s="135"/>
      <c r="R218" s="135"/>
      <c r="S218" s="135"/>
      <c r="T218" s="135"/>
      <c r="U218" s="135"/>
      <c r="V218" s="135"/>
      <c r="W218" s="135"/>
      <c r="X218" s="135"/>
      <c r="Y218" s="135"/>
      <c r="Z218" s="135"/>
      <c r="AA218" s="135"/>
      <c r="AB218" s="135"/>
    </row>
    <row r="219" spans="1:28" ht="14.25" customHeight="1">
      <c r="A219" s="4"/>
      <c r="B219" s="4"/>
      <c r="C219" s="4"/>
      <c r="D219" s="4"/>
      <c r="E219" s="143"/>
      <c r="F219" s="143"/>
      <c r="G219" s="4"/>
      <c r="H219" s="4"/>
      <c r="I219" s="135"/>
      <c r="J219" s="135"/>
      <c r="K219" s="135"/>
      <c r="L219" s="135"/>
      <c r="M219" s="135"/>
      <c r="N219" s="135"/>
      <c r="O219" s="135"/>
      <c r="P219" s="135"/>
      <c r="Q219" s="135"/>
      <c r="R219" s="135"/>
      <c r="S219" s="135"/>
      <c r="T219" s="135"/>
      <c r="U219" s="135"/>
      <c r="V219" s="135"/>
      <c r="W219" s="135"/>
      <c r="X219" s="135"/>
      <c r="Y219" s="135"/>
      <c r="Z219" s="135"/>
      <c r="AA219" s="135"/>
      <c r="AB219" s="135"/>
    </row>
    <row r="220" spans="1:28" ht="14.25" customHeight="1">
      <c r="A220" s="4"/>
      <c r="B220" s="4"/>
      <c r="C220" s="4"/>
      <c r="D220" s="4"/>
      <c r="E220" s="143"/>
      <c r="F220" s="143"/>
      <c r="G220" s="4"/>
      <c r="H220" s="4"/>
      <c r="I220" s="135"/>
      <c r="J220" s="135"/>
      <c r="K220" s="135"/>
      <c r="L220" s="135"/>
      <c r="M220" s="135"/>
      <c r="N220" s="135"/>
      <c r="O220" s="135"/>
      <c r="P220" s="135"/>
      <c r="Q220" s="135"/>
      <c r="R220" s="135"/>
      <c r="S220" s="135"/>
      <c r="T220" s="135"/>
      <c r="U220" s="135"/>
      <c r="V220" s="135"/>
      <c r="W220" s="135"/>
      <c r="X220" s="135"/>
      <c r="Y220" s="135"/>
      <c r="Z220" s="135"/>
      <c r="AA220" s="135"/>
      <c r="AB220" s="135"/>
    </row>
    <row r="221" spans="1:28" ht="14.25" customHeight="1">
      <c r="A221" s="4"/>
      <c r="B221" s="4"/>
      <c r="C221" s="4"/>
      <c r="D221" s="4"/>
      <c r="E221" s="143"/>
      <c r="F221" s="143"/>
      <c r="G221" s="4"/>
      <c r="H221" s="4"/>
      <c r="I221" s="135"/>
      <c r="J221" s="135"/>
      <c r="K221" s="135"/>
      <c r="L221" s="135"/>
      <c r="M221" s="135"/>
      <c r="N221" s="135"/>
      <c r="O221" s="135"/>
      <c r="P221" s="135"/>
      <c r="Q221" s="135"/>
      <c r="R221" s="135"/>
      <c r="S221" s="135"/>
      <c r="T221" s="135"/>
      <c r="U221" s="135"/>
      <c r="V221" s="135"/>
      <c r="W221" s="135"/>
      <c r="X221" s="135"/>
      <c r="Y221" s="135"/>
      <c r="Z221" s="135"/>
      <c r="AA221" s="135"/>
      <c r="AB221" s="135"/>
    </row>
    <row r="222" spans="1:28" ht="14.25" customHeight="1">
      <c r="A222" s="4"/>
      <c r="B222" s="4"/>
      <c r="C222" s="4"/>
      <c r="D222" s="4"/>
      <c r="E222" s="143"/>
      <c r="F222" s="143"/>
      <c r="G222" s="4"/>
      <c r="H222" s="4"/>
      <c r="I222" s="135"/>
      <c r="J222" s="135"/>
      <c r="K222" s="135"/>
      <c r="L222" s="135"/>
      <c r="M222" s="135"/>
      <c r="N222" s="135"/>
      <c r="O222" s="135"/>
      <c r="P222" s="135"/>
      <c r="Q222" s="135"/>
      <c r="R222" s="135"/>
      <c r="S222" s="135"/>
      <c r="T222" s="135"/>
      <c r="U222" s="135"/>
      <c r="V222" s="135"/>
      <c r="W222" s="135"/>
      <c r="X222" s="135"/>
      <c r="Y222" s="135"/>
      <c r="Z222" s="135"/>
      <c r="AA222" s="135"/>
      <c r="AB222" s="135"/>
    </row>
    <row r="223" spans="1:28" ht="14.25" customHeight="1">
      <c r="A223" s="4"/>
      <c r="B223" s="4"/>
      <c r="C223" s="4"/>
      <c r="D223" s="4"/>
      <c r="E223" s="143"/>
      <c r="F223" s="143"/>
      <c r="G223" s="4"/>
      <c r="H223" s="4"/>
      <c r="I223" s="135"/>
      <c r="J223" s="135"/>
      <c r="K223" s="135"/>
      <c r="L223" s="135"/>
      <c r="M223" s="135"/>
      <c r="N223" s="135"/>
      <c r="O223" s="135"/>
      <c r="P223" s="135"/>
      <c r="Q223" s="135"/>
      <c r="R223" s="135"/>
      <c r="S223" s="135"/>
      <c r="T223" s="135"/>
      <c r="U223" s="135"/>
      <c r="V223" s="135"/>
      <c r="W223" s="135"/>
      <c r="X223" s="135"/>
      <c r="Y223" s="135"/>
      <c r="Z223" s="135"/>
      <c r="AA223" s="135"/>
      <c r="AB223" s="135"/>
    </row>
    <row r="224" spans="1:28" ht="14.25" customHeight="1">
      <c r="A224" s="4"/>
      <c r="B224" s="4"/>
      <c r="C224" s="4"/>
      <c r="D224" s="4"/>
      <c r="E224" s="143"/>
      <c r="F224" s="143"/>
      <c r="G224" s="4"/>
      <c r="H224" s="4"/>
      <c r="I224" s="135"/>
      <c r="J224" s="135"/>
      <c r="K224" s="135"/>
      <c r="L224" s="135"/>
      <c r="M224" s="135"/>
      <c r="N224" s="135"/>
      <c r="O224" s="135"/>
      <c r="P224" s="135"/>
      <c r="Q224" s="135"/>
      <c r="R224" s="135"/>
      <c r="S224" s="135"/>
      <c r="T224" s="135"/>
      <c r="U224" s="135"/>
      <c r="V224" s="135"/>
      <c r="W224" s="135"/>
      <c r="X224" s="135"/>
      <c r="Y224" s="135"/>
      <c r="Z224" s="135"/>
      <c r="AA224" s="135"/>
      <c r="AB224" s="135"/>
    </row>
    <row r="225" spans="1:28" ht="14.25" customHeight="1">
      <c r="A225" s="4"/>
      <c r="B225" s="4"/>
      <c r="C225" s="4"/>
      <c r="D225" s="4"/>
      <c r="E225" s="143"/>
      <c r="F225" s="143"/>
      <c r="G225" s="4"/>
      <c r="H225" s="4"/>
      <c r="I225" s="135"/>
      <c r="J225" s="135"/>
      <c r="K225" s="135"/>
      <c r="L225" s="135"/>
      <c r="M225" s="135"/>
      <c r="N225" s="135"/>
      <c r="O225" s="135"/>
      <c r="P225" s="135"/>
      <c r="Q225" s="135"/>
      <c r="R225" s="135"/>
      <c r="S225" s="135"/>
      <c r="T225" s="135"/>
      <c r="U225" s="135"/>
      <c r="V225" s="135"/>
      <c r="W225" s="135"/>
      <c r="X225" s="135"/>
      <c r="Y225" s="135"/>
      <c r="Z225" s="135"/>
      <c r="AA225" s="135"/>
      <c r="AB225" s="135"/>
    </row>
    <row r="226" spans="1:28" ht="14.25" customHeight="1">
      <c r="A226" s="4"/>
      <c r="B226" s="4"/>
      <c r="C226" s="4"/>
      <c r="D226" s="4"/>
      <c r="E226" s="143"/>
      <c r="F226" s="143"/>
      <c r="G226" s="4"/>
      <c r="H226" s="4"/>
      <c r="I226" s="135"/>
      <c r="J226" s="135"/>
      <c r="K226" s="135"/>
      <c r="L226" s="135"/>
      <c r="M226" s="135"/>
      <c r="N226" s="135"/>
      <c r="O226" s="135"/>
      <c r="P226" s="135"/>
      <c r="Q226" s="135"/>
      <c r="R226" s="135"/>
      <c r="S226" s="135"/>
      <c r="T226" s="135"/>
      <c r="U226" s="135"/>
      <c r="V226" s="135"/>
      <c r="W226" s="135"/>
      <c r="X226" s="135"/>
      <c r="Y226" s="135"/>
      <c r="Z226" s="135"/>
      <c r="AA226" s="135"/>
      <c r="AB226" s="135"/>
    </row>
    <row r="227" spans="1:28" ht="14.25" customHeight="1">
      <c r="A227" s="4"/>
      <c r="B227" s="4"/>
      <c r="C227" s="4"/>
      <c r="D227" s="4"/>
      <c r="E227" s="143"/>
      <c r="F227" s="143"/>
      <c r="G227" s="4"/>
      <c r="H227" s="4"/>
      <c r="I227" s="135"/>
      <c r="J227" s="135"/>
      <c r="K227" s="135"/>
      <c r="L227" s="135"/>
      <c r="M227" s="135"/>
      <c r="N227" s="135"/>
      <c r="O227" s="135"/>
      <c r="P227" s="135"/>
      <c r="Q227" s="135"/>
      <c r="R227" s="135"/>
      <c r="S227" s="135"/>
      <c r="T227" s="135"/>
      <c r="U227" s="135"/>
      <c r="V227" s="135"/>
      <c r="W227" s="135"/>
      <c r="X227" s="135"/>
      <c r="Y227" s="135"/>
      <c r="Z227" s="135"/>
      <c r="AA227" s="135"/>
      <c r="AB227" s="135"/>
    </row>
    <row r="228" spans="1:28" ht="14.25" customHeight="1">
      <c r="A228" s="4"/>
      <c r="B228" s="4"/>
      <c r="C228" s="4"/>
      <c r="D228" s="4"/>
      <c r="E228" s="143"/>
      <c r="F228" s="143"/>
      <c r="G228" s="4"/>
      <c r="H228" s="4"/>
      <c r="I228" s="135"/>
      <c r="J228" s="135"/>
      <c r="K228" s="135"/>
      <c r="L228" s="135"/>
      <c r="M228" s="135"/>
      <c r="N228" s="135"/>
      <c r="O228" s="135"/>
      <c r="P228" s="135"/>
      <c r="Q228" s="135"/>
      <c r="R228" s="135"/>
      <c r="S228" s="135"/>
      <c r="T228" s="135"/>
      <c r="U228" s="135"/>
      <c r="V228" s="135"/>
      <c r="W228" s="135"/>
      <c r="X228" s="135"/>
      <c r="Y228" s="135"/>
      <c r="Z228" s="135"/>
      <c r="AA228" s="135"/>
      <c r="AB228" s="135"/>
    </row>
    <row r="229" spans="1:28" ht="14.25" customHeight="1">
      <c r="A229" s="4"/>
      <c r="B229" s="4"/>
      <c r="C229" s="4"/>
      <c r="D229" s="4"/>
      <c r="E229" s="143"/>
      <c r="F229" s="143"/>
      <c r="G229" s="4"/>
      <c r="H229" s="4"/>
      <c r="I229" s="135"/>
      <c r="J229" s="135"/>
      <c r="K229" s="135"/>
      <c r="L229" s="135"/>
      <c r="M229" s="135"/>
      <c r="N229" s="135"/>
      <c r="O229" s="135"/>
      <c r="P229" s="135"/>
      <c r="Q229" s="135"/>
      <c r="R229" s="135"/>
      <c r="S229" s="135"/>
      <c r="T229" s="135"/>
      <c r="U229" s="135"/>
      <c r="V229" s="135"/>
      <c r="W229" s="135"/>
      <c r="X229" s="135"/>
      <c r="Y229" s="135"/>
      <c r="Z229" s="135"/>
      <c r="AA229" s="135"/>
      <c r="AB229" s="135"/>
    </row>
    <row r="230" spans="1:28" ht="14.25" customHeight="1">
      <c r="A230" s="4"/>
      <c r="B230" s="4"/>
      <c r="C230" s="4"/>
      <c r="D230" s="4"/>
      <c r="E230" s="143"/>
      <c r="F230" s="143"/>
      <c r="G230" s="4"/>
      <c r="H230" s="4"/>
      <c r="I230" s="135"/>
      <c r="J230" s="135"/>
      <c r="K230" s="135"/>
      <c r="L230" s="135"/>
      <c r="M230" s="135"/>
      <c r="N230" s="135"/>
      <c r="O230" s="135"/>
      <c r="P230" s="135"/>
      <c r="Q230" s="135"/>
      <c r="R230" s="135"/>
      <c r="S230" s="135"/>
      <c r="T230" s="135"/>
      <c r="U230" s="135"/>
      <c r="V230" s="135"/>
      <c r="W230" s="135"/>
      <c r="X230" s="135"/>
      <c r="Y230" s="135"/>
      <c r="Z230" s="135"/>
      <c r="AA230" s="135"/>
      <c r="AB230" s="135"/>
    </row>
    <row r="231" spans="1:28" ht="14.25" customHeight="1">
      <c r="A231" s="4"/>
      <c r="B231" s="4"/>
      <c r="C231" s="4"/>
      <c r="D231" s="4"/>
      <c r="E231" s="143"/>
      <c r="F231" s="143"/>
      <c r="G231" s="4"/>
      <c r="H231" s="4"/>
      <c r="I231" s="135"/>
      <c r="J231" s="135"/>
      <c r="K231" s="135"/>
      <c r="L231" s="135"/>
      <c r="M231" s="135"/>
      <c r="N231" s="135"/>
      <c r="O231" s="135"/>
      <c r="P231" s="135"/>
      <c r="Q231" s="135"/>
      <c r="R231" s="135"/>
      <c r="S231" s="135"/>
      <c r="T231" s="135"/>
      <c r="U231" s="135"/>
      <c r="V231" s="135"/>
      <c r="W231" s="135"/>
      <c r="X231" s="135"/>
      <c r="Y231" s="135"/>
      <c r="Z231" s="135"/>
      <c r="AA231" s="135"/>
      <c r="AB231" s="135"/>
    </row>
    <row r="232" spans="1:28" ht="14.25" customHeight="1">
      <c r="A232" s="4"/>
      <c r="B232" s="4"/>
      <c r="C232" s="4"/>
      <c r="D232" s="4"/>
      <c r="E232" s="143"/>
      <c r="F232" s="143"/>
      <c r="G232" s="4"/>
      <c r="H232" s="4"/>
      <c r="I232" s="135"/>
      <c r="J232" s="135"/>
      <c r="K232" s="135"/>
      <c r="L232" s="135"/>
      <c r="M232" s="135"/>
      <c r="N232" s="135"/>
      <c r="O232" s="135"/>
      <c r="P232" s="135"/>
      <c r="Q232" s="135"/>
      <c r="R232" s="135"/>
      <c r="S232" s="135"/>
      <c r="T232" s="135"/>
      <c r="U232" s="135"/>
      <c r="V232" s="135"/>
      <c r="W232" s="135"/>
      <c r="X232" s="135"/>
      <c r="Y232" s="135"/>
      <c r="Z232" s="135"/>
      <c r="AA232" s="135"/>
      <c r="AB232" s="135"/>
    </row>
    <row r="233" spans="1:28" ht="14.25" customHeight="1">
      <c r="A233" s="4"/>
      <c r="B233" s="4"/>
      <c r="C233" s="4"/>
      <c r="D233" s="4"/>
      <c r="E233" s="143"/>
      <c r="F233" s="143"/>
      <c r="G233" s="4"/>
      <c r="H233" s="4"/>
      <c r="I233" s="135"/>
      <c r="J233" s="135"/>
      <c r="K233" s="135"/>
      <c r="L233" s="135"/>
      <c r="M233" s="135"/>
      <c r="N233" s="135"/>
      <c r="O233" s="135"/>
      <c r="P233" s="135"/>
      <c r="Q233" s="135"/>
      <c r="R233" s="135"/>
      <c r="S233" s="135"/>
      <c r="T233" s="135"/>
      <c r="U233" s="135"/>
      <c r="V233" s="135"/>
      <c r="W233" s="135"/>
      <c r="X233" s="135"/>
      <c r="Y233" s="135"/>
      <c r="Z233" s="135"/>
      <c r="AA233" s="135"/>
      <c r="AB233" s="135"/>
    </row>
    <row r="234" spans="1:28" ht="14.25" customHeight="1">
      <c r="A234" s="4"/>
      <c r="B234" s="4"/>
      <c r="C234" s="4"/>
      <c r="D234" s="4"/>
      <c r="E234" s="143"/>
      <c r="F234" s="143"/>
      <c r="G234" s="4"/>
      <c r="H234" s="4"/>
      <c r="I234" s="135"/>
      <c r="J234" s="135"/>
      <c r="K234" s="135"/>
      <c r="L234" s="135"/>
      <c r="M234" s="135"/>
      <c r="N234" s="135"/>
      <c r="O234" s="135"/>
      <c r="P234" s="135"/>
      <c r="Q234" s="135"/>
      <c r="R234" s="135"/>
      <c r="S234" s="135"/>
      <c r="T234" s="135"/>
      <c r="U234" s="135"/>
      <c r="V234" s="135"/>
      <c r="W234" s="135"/>
      <c r="X234" s="135"/>
      <c r="Y234" s="135"/>
      <c r="Z234" s="135"/>
      <c r="AA234" s="135"/>
      <c r="AB234" s="135"/>
    </row>
    <row r="235" spans="1:28" ht="14.25" customHeight="1">
      <c r="A235" s="4"/>
      <c r="B235" s="4"/>
      <c r="C235" s="4"/>
      <c r="D235" s="4"/>
      <c r="E235" s="143"/>
      <c r="F235" s="143"/>
      <c r="G235" s="4"/>
      <c r="H235" s="4"/>
      <c r="I235" s="135"/>
      <c r="J235" s="135"/>
      <c r="K235" s="135"/>
      <c r="L235" s="135"/>
      <c r="M235" s="135"/>
      <c r="N235" s="135"/>
      <c r="O235" s="135"/>
      <c r="P235" s="135"/>
      <c r="Q235" s="135"/>
      <c r="R235" s="135"/>
      <c r="S235" s="135"/>
      <c r="T235" s="135"/>
      <c r="U235" s="135"/>
      <c r="V235" s="135"/>
      <c r="W235" s="135"/>
      <c r="X235" s="135"/>
      <c r="Y235" s="135"/>
      <c r="Z235" s="135"/>
      <c r="AA235" s="135"/>
      <c r="AB235" s="135"/>
    </row>
    <row r="236" spans="1:28" ht="14.25" customHeight="1">
      <c r="A236" s="4"/>
      <c r="B236" s="4"/>
      <c r="C236" s="4"/>
      <c r="D236" s="4"/>
      <c r="E236" s="143"/>
      <c r="F236" s="143"/>
      <c r="G236" s="4"/>
      <c r="H236" s="4"/>
      <c r="I236" s="135"/>
      <c r="J236" s="135"/>
      <c r="K236" s="135"/>
      <c r="L236" s="135"/>
      <c r="M236" s="135"/>
      <c r="N236" s="135"/>
      <c r="O236" s="135"/>
      <c r="P236" s="135"/>
      <c r="Q236" s="135"/>
      <c r="R236" s="135"/>
      <c r="S236" s="135"/>
      <c r="T236" s="135"/>
      <c r="U236" s="135"/>
      <c r="V236" s="135"/>
      <c r="W236" s="135"/>
      <c r="X236" s="135"/>
      <c r="Y236" s="135"/>
      <c r="Z236" s="135"/>
      <c r="AA236" s="135"/>
      <c r="AB236" s="135"/>
    </row>
    <row r="237" spans="1:28" ht="14.25" customHeight="1">
      <c r="A237" s="4"/>
      <c r="B237" s="4"/>
      <c r="C237" s="4"/>
      <c r="D237" s="4"/>
      <c r="E237" s="143"/>
      <c r="F237" s="143"/>
      <c r="G237" s="4"/>
      <c r="H237" s="4"/>
      <c r="I237" s="135"/>
      <c r="J237" s="135"/>
      <c r="K237" s="135"/>
      <c r="L237" s="135"/>
      <c r="M237" s="135"/>
      <c r="N237" s="135"/>
      <c r="O237" s="135"/>
      <c r="P237" s="135"/>
      <c r="Q237" s="135"/>
      <c r="R237" s="135"/>
      <c r="S237" s="135"/>
      <c r="T237" s="135"/>
      <c r="U237" s="135"/>
      <c r="V237" s="135"/>
      <c r="W237" s="135"/>
      <c r="X237" s="135"/>
      <c r="Y237" s="135"/>
      <c r="Z237" s="135"/>
      <c r="AA237" s="135"/>
      <c r="AB237" s="135"/>
    </row>
    <row r="238" spans="1:28" ht="14.25" customHeight="1">
      <c r="A238" s="4"/>
      <c r="B238" s="4"/>
      <c r="C238" s="4"/>
      <c r="D238" s="4"/>
      <c r="E238" s="143"/>
      <c r="F238" s="143"/>
      <c r="G238" s="4"/>
      <c r="H238" s="4"/>
      <c r="I238" s="135"/>
      <c r="J238" s="135"/>
      <c r="K238" s="135"/>
      <c r="L238" s="135"/>
      <c r="M238" s="135"/>
      <c r="N238" s="135"/>
      <c r="O238" s="135"/>
      <c r="P238" s="135"/>
      <c r="Q238" s="135"/>
      <c r="R238" s="135"/>
      <c r="S238" s="135"/>
      <c r="T238" s="135"/>
      <c r="U238" s="135"/>
      <c r="V238" s="135"/>
      <c r="W238" s="135"/>
      <c r="X238" s="135"/>
      <c r="Y238" s="135"/>
      <c r="Z238" s="135"/>
      <c r="AA238" s="135"/>
      <c r="AB238" s="135"/>
    </row>
    <row r="239" spans="1:28" ht="14.25" customHeight="1">
      <c r="A239" s="4"/>
      <c r="B239" s="4"/>
      <c r="C239" s="4"/>
      <c r="D239" s="4"/>
      <c r="E239" s="143"/>
      <c r="F239" s="143"/>
      <c r="G239" s="4"/>
      <c r="H239" s="4"/>
      <c r="I239" s="135"/>
      <c r="J239" s="135"/>
      <c r="K239" s="135"/>
      <c r="L239" s="135"/>
      <c r="M239" s="135"/>
      <c r="N239" s="135"/>
      <c r="O239" s="135"/>
      <c r="P239" s="135"/>
      <c r="Q239" s="135"/>
      <c r="R239" s="135"/>
      <c r="S239" s="135"/>
      <c r="T239" s="135"/>
      <c r="U239" s="135"/>
      <c r="V239" s="135"/>
      <c r="W239" s="135"/>
      <c r="X239" s="135"/>
      <c r="Y239" s="135"/>
      <c r="Z239" s="135"/>
      <c r="AA239" s="135"/>
      <c r="AB239" s="135"/>
    </row>
    <row r="240" spans="1:28" ht="14.25" customHeight="1">
      <c r="A240" s="4"/>
      <c r="B240" s="4"/>
      <c r="C240" s="4"/>
      <c r="D240" s="4"/>
      <c r="E240" s="143"/>
      <c r="F240" s="143"/>
      <c r="G240" s="4"/>
      <c r="H240" s="4"/>
      <c r="I240" s="135"/>
      <c r="J240" s="135"/>
      <c r="K240" s="135"/>
      <c r="L240" s="135"/>
      <c r="M240" s="135"/>
      <c r="N240" s="135"/>
      <c r="O240" s="135"/>
      <c r="P240" s="135"/>
      <c r="Q240" s="135"/>
      <c r="R240" s="135"/>
      <c r="S240" s="135"/>
      <c r="T240" s="135"/>
      <c r="U240" s="135"/>
      <c r="V240" s="135"/>
      <c r="W240" s="135"/>
      <c r="X240" s="135"/>
      <c r="Y240" s="135"/>
      <c r="Z240" s="135"/>
      <c r="AA240" s="135"/>
      <c r="AB240" s="135"/>
    </row>
    <row r="241" spans="1:28" ht="14.25" customHeight="1">
      <c r="A241" s="4"/>
      <c r="B241" s="4"/>
      <c r="C241" s="4"/>
      <c r="D241" s="4"/>
      <c r="E241" s="143"/>
      <c r="F241" s="143"/>
      <c r="G241" s="4"/>
      <c r="H241" s="4"/>
      <c r="I241" s="135"/>
      <c r="J241" s="135"/>
      <c r="K241" s="135"/>
      <c r="L241" s="135"/>
      <c r="M241" s="135"/>
      <c r="N241" s="135"/>
      <c r="O241" s="135"/>
      <c r="P241" s="135"/>
      <c r="Q241" s="135"/>
      <c r="R241" s="135"/>
      <c r="S241" s="135"/>
      <c r="T241" s="135"/>
      <c r="U241" s="135"/>
      <c r="V241" s="135"/>
      <c r="W241" s="135"/>
      <c r="X241" s="135"/>
      <c r="Y241" s="135"/>
      <c r="Z241" s="135"/>
      <c r="AA241" s="135"/>
      <c r="AB241" s="135"/>
    </row>
    <row r="242" spans="1:28" ht="14.25" customHeight="1">
      <c r="A242" s="4"/>
      <c r="B242" s="4"/>
      <c r="C242" s="4"/>
      <c r="D242" s="4"/>
      <c r="E242" s="143"/>
      <c r="F242" s="143"/>
      <c r="G242" s="4"/>
      <c r="H242" s="4"/>
      <c r="I242" s="135"/>
      <c r="J242" s="135"/>
      <c r="K242" s="135"/>
      <c r="L242" s="135"/>
      <c r="M242" s="135"/>
      <c r="N242" s="135"/>
      <c r="O242" s="135"/>
      <c r="P242" s="135"/>
      <c r="Q242" s="135"/>
      <c r="R242" s="135"/>
      <c r="S242" s="135"/>
      <c r="T242" s="135"/>
      <c r="U242" s="135"/>
      <c r="V242" s="135"/>
      <c r="W242" s="135"/>
      <c r="X242" s="135"/>
      <c r="Y242" s="135"/>
      <c r="Z242" s="135"/>
      <c r="AA242" s="135"/>
      <c r="AB242" s="135"/>
    </row>
    <row r="243" spans="1:28" ht="14.25" customHeight="1">
      <c r="A243" s="4"/>
      <c r="B243" s="4"/>
      <c r="C243" s="4"/>
      <c r="D243" s="4"/>
      <c r="E243" s="143"/>
      <c r="F243" s="143"/>
      <c r="G243" s="4"/>
      <c r="H243" s="4"/>
      <c r="I243" s="135"/>
      <c r="J243" s="135"/>
      <c r="K243" s="135"/>
      <c r="L243" s="135"/>
      <c r="M243" s="135"/>
      <c r="N243" s="135"/>
      <c r="O243" s="135"/>
      <c r="P243" s="135"/>
      <c r="Q243" s="135"/>
      <c r="R243" s="135"/>
      <c r="S243" s="135"/>
      <c r="T243" s="135"/>
      <c r="U243" s="135"/>
      <c r="V243" s="135"/>
      <c r="W243" s="135"/>
      <c r="X243" s="135"/>
      <c r="Y243" s="135"/>
      <c r="Z243" s="135"/>
      <c r="AA243" s="135"/>
      <c r="AB243" s="135"/>
    </row>
    <row r="244" spans="1:28" ht="14.25" customHeight="1">
      <c r="A244" s="4"/>
      <c r="B244" s="4"/>
      <c r="C244" s="4"/>
      <c r="D244" s="4"/>
      <c r="E244" s="143"/>
      <c r="F244" s="143"/>
      <c r="G244" s="4"/>
      <c r="H244" s="4"/>
      <c r="I244" s="135"/>
      <c r="J244" s="135"/>
      <c r="K244" s="135"/>
      <c r="L244" s="135"/>
      <c r="M244" s="135"/>
      <c r="N244" s="135"/>
      <c r="O244" s="135"/>
      <c r="P244" s="135"/>
      <c r="Q244" s="135"/>
      <c r="R244" s="135"/>
      <c r="S244" s="135"/>
      <c r="T244" s="135"/>
      <c r="U244" s="135"/>
      <c r="V244" s="135"/>
      <c r="W244" s="135"/>
      <c r="X244" s="135"/>
      <c r="Y244" s="135"/>
      <c r="Z244" s="135"/>
      <c r="AA244" s="135"/>
      <c r="AB244" s="135"/>
    </row>
    <row r="245" spans="1:28" ht="14.25" customHeight="1">
      <c r="A245" s="4"/>
      <c r="B245" s="4"/>
      <c r="C245" s="4"/>
      <c r="D245" s="4"/>
      <c r="E245" s="143"/>
      <c r="F245" s="143"/>
      <c r="G245" s="4"/>
      <c r="H245" s="4"/>
      <c r="I245" s="135"/>
      <c r="J245" s="135"/>
      <c r="K245" s="135"/>
      <c r="L245" s="135"/>
      <c r="M245" s="135"/>
      <c r="N245" s="135"/>
      <c r="O245" s="135"/>
      <c r="P245" s="135"/>
      <c r="Q245" s="135"/>
      <c r="R245" s="135"/>
      <c r="S245" s="135"/>
      <c r="T245" s="135"/>
      <c r="U245" s="135"/>
      <c r="V245" s="135"/>
      <c r="W245" s="135"/>
      <c r="X245" s="135"/>
      <c r="Y245" s="135"/>
      <c r="Z245" s="135"/>
      <c r="AA245" s="135"/>
      <c r="AB245" s="135"/>
    </row>
    <row r="246" spans="1:28" ht="14.25" customHeight="1">
      <c r="A246" s="4"/>
      <c r="B246" s="4"/>
      <c r="C246" s="4"/>
      <c r="D246" s="4"/>
      <c r="E246" s="143"/>
      <c r="F246" s="143"/>
      <c r="G246" s="4"/>
      <c r="H246" s="4"/>
      <c r="I246" s="135"/>
      <c r="J246" s="135"/>
      <c r="K246" s="135"/>
      <c r="L246" s="135"/>
      <c r="M246" s="135"/>
      <c r="N246" s="135"/>
      <c r="O246" s="135"/>
      <c r="P246" s="135"/>
      <c r="Q246" s="135"/>
      <c r="R246" s="135"/>
      <c r="S246" s="135"/>
      <c r="T246" s="135"/>
      <c r="U246" s="135"/>
      <c r="V246" s="135"/>
      <c r="W246" s="135"/>
      <c r="X246" s="135"/>
      <c r="Y246" s="135"/>
      <c r="Z246" s="135"/>
      <c r="AA246" s="135"/>
      <c r="AB246" s="135"/>
    </row>
    <row r="247" spans="1:28" ht="14.25" customHeight="1">
      <c r="A247" s="4"/>
      <c r="B247" s="4"/>
      <c r="C247" s="4"/>
      <c r="D247" s="4"/>
      <c r="E247" s="143"/>
      <c r="F247" s="143"/>
      <c r="G247" s="4"/>
      <c r="H247" s="4"/>
      <c r="I247" s="135"/>
      <c r="J247" s="135"/>
      <c r="K247" s="135"/>
      <c r="L247" s="135"/>
      <c r="M247" s="135"/>
      <c r="N247" s="135"/>
      <c r="O247" s="135"/>
      <c r="P247" s="135"/>
      <c r="Q247" s="135"/>
      <c r="R247" s="135"/>
      <c r="S247" s="135"/>
      <c r="T247" s="135"/>
      <c r="U247" s="135"/>
      <c r="V247" s="135"/>
      <c r="W247" s="135"/>
      <c r="X247" s="135"/>
      <c r="Y247" s="135"/>
      <c r="Z247" s="135"/>
      <c r="AA247" s="135"/>
      <c r="AB247" s="135"/>
    </row>
    <row r="248" spans="1:28" ht="14.25" customHeight="1">
      <c r="A248" s="4"/>
      <c r="B248" s="4"/>
      <c r="C248" s="4"/>
      <c r="D248" s="4"/>
      <c r="E248" s="143"/>
      <c r="F248" s="143"/>
      <c r="G248" s="4"/>
      <c r="H248" s="4"/>
      <c r="I248" s="135"/>
      <c r="J248" s="135"/>
      <c r="K248" s="135"/>
      <c r="L248" s="135"/>
      <c r="M248" s="135"/>
      <c r="N248" s="135"/>
      <c r="O248" s="135"/>
      <c r="P248" s="135"/>
      <c r="Q248" s="135"/>
      <c r="R248" s="135"/>
      <c r="S248" s="135"/>
      <c r="T248" s="135"/>
      <c r="U248" s="135"/>
      <c r="V248" s="135"/>
      <c r="W248" s="135"/>
      <c r="X248" s="135"/>
      <c r="Y248" s="135"/>
      <c r="Z248" s="135"/>
      <c r="AA248" s="135"/>
      <c r="AB248" s="135"/>
    </row>
    <row r="249" spans="1:28" ht="14.25" customHeight="1">
      <c r="A249" s="4"/>
      <c r="B249" s="4"/>
      <c r="C249" s="4"/>
      <c r="D249" s="4"/>
      <c r="E249" s="143"/>
      <c r="F249" s="143"/>
      <c r="G249" s="4"/>
      <c r="H249" s="4"/>
      <c r="I249" s="135"/>
      <c r="J249" s="135"/>
      <c r="K249" s="135"/>
      <c r="L249" s="135"/>
      <c r="M249" s="135"/>
      <c r="N249" s="135"/>
      <c r="O249" s="135"/>
      <c r="P249" s="135"/>
      <c r="Q249" s="135"/>
      <c r="R249" s="135"/>
      <c r="S249" s="135"/>
      <c r="T249" s="135"/>
      <c r="U249" s="135"/>
      <c r="V249" s="135"/>
      <c r="W249" s="135"/>
      <c r="X249" s="135"/>
      <c r="Y249" s="135"/>
      <c r="Z249" s="135"/>
      <c r="AA249" s="135"/>
      <c r="AB249" s="135"/>
    </row>
    <row r="250" spans="1:28" ht="14.25" customHeight="1">
      <c r="A250" s="4"/>
      <c r="B250" s="4"/>
      <c r="C250" s="4"/>
      <c r="D250" s="4"/>
      <c r="E250" s="143"/>
      <c r="F250" s="143"/>
      <c r="G250" s="4"/>
      <c r="H250" s="4"/>
      <c r="I250" s="135"/>
      <c r="J250" s="135"/>
      <c r="K250" s="135"/>
      <c r="L250" s="135"/>
      <c r="M250" s="135"/>
      <c r="N250" s="135"/>
      <c r="O250" s="135"/>
      <c r="P250" s="135"/>
      <c r="Q250" s="135"/>
      <c r="R250" s="135"/>
      <c r="S250" s="135"/>
      <c r="T250" s="135"/>
      <c r="U250" s="135"/>
      <c r="V250" s="135"/>
      <c r="W250" s="135"/>
      <c r="X250" s="135"/>
      <c r="Y250" s="135"/>
      <c r="Z250" s="135"/>
      <c r="AA250" s="135"/>
      <c r="AB250" s="135"/>
    </row>
    <row r="251" spans="1:28" ht="14.25" customHeight="1">
      <c r="A251" s="4"/>
      <c r="B251" s="4"/>
      <c r="C251" s="4"/>
      <c r="D251" s="4"/>
      <c r="E251" s="143"/>
      <c r="F251" s="143"/>
      <c r="G251" s="4"/>
      <c r="H251" s="4"/>
      <c r="I251" s="135"/>
      <c r="J251" s="135"/>
      <c r="K251" s="135"/>
      <c r="L251" s="135"/>
      <c r="M251" s="135"/>
      <c r="N251" s="135"/>
      <c r="O251" s="135"/>
      <c r="P251" s="135"/>
      <c r="Q251" s="135"/>
      <c r="R251" s="135"/>
      <c r="S251" s="135"/>
      <c r="T251" s="135"/>
      <c r="U251" s="135"/>
      <c r="V251" s="135"/>
      <c r="W251" s="135"/>
      <c r="X251" s="135"/>
      <c r="Y251" s="135"/>
      <c r="Z251" s="135"/>
      <c r="AA251" s="135"/>
      <c r="AB251" s="135"/>
    </row>
    <row r="252" spans="1:28" ht="14.25" customHeight="1">
      <c r="A252" s="4"/>
      <c r="B252" s="4"/>
      <c r="C252" s="4"/>
      <c r="D252" s="4"/>
      <c r="E252" s="143"/>
      <c r="F252" s="143"/>
      <c r="G252" s="4"/>
      <c r="H252" s="4"/>
      <c r="I252" s="135"/>
      <c r="J252" s="135"/>
      <c r="K252" s="135"/>
      <c r="L252" s="135"/>
      <c r="M252" s="135"/>
      <c r="N252" s="135"/>
      <c r="O252" s="135"/>
      <c r="P252" s="135"/>
      <c r="Q252" s="135"/>
      <c r="R252" s="135"/>
      <c r="S252" s="135"/>
      <c r="T252" s="135"/>
      <c r="U252" s="135"/>
      <c r="V252" s="135"/>
      <c r="W252" s="135"/>
      <c r="X252" s="135"/>
      <c r="Y252" s="135"/>
      <c r="Z252" s="135"/>
      <c r="AA252" s="135"/>
      <c r="AB252" s="135"/>
    </row>
    <row r="253" spans="1:28" ht="14.25" customHeight="1">
      <c r="A253" s="4"/>
      <c r="B253" s="4"/>
      <c r="C253" s="4"/>
      <c r="D253" s="4"/>
      <c r="E253" s="143"/>
      <c r="F253" s="143"/>
      <c r="G253" s="4"/>
      <c r="H253" s="4"/>
      <c r="I253" s="135"/>
      <c r="J253" s="135"/>
      <c r="K253" s="135"/>
      <c r="L253" s="135"/>
      <c r="M253" s="135"/>
      <c r="N253" s="135"/>
      <c r="O253" s="135"/>
      <c r="P253" s="135"/>
      <c r="Q253" s="135"/>
      <c r="R253" s="135"/>
      <c r="S253" s="135"/>
      <c r="T253" s="135"/>
      <c r="U253" s="135"/>
      <c r="V253" s="135"/>
      <c r="W253" s="135"/>
      <c r="X253" s="135"/>
      <c r="Y253" s="135"/>
      <c r="Z253" s="135"/>
      <c r="AA253" s="135"/>
      <c r="AB253" s="135"/>
    </row>
    <row r="254" spans="1:28" ht="14.25" customHeight="1">
      <c r="A254" s="4"/>
      <c r="B254" s="4"/>
      <c r="C254" s="4"/>
      <c r="D254" s="4"/>
      <c r="E254" s="143"/>
      <c r="F254" s="143"/>
      <c r="G254" s="4"/>
      <c r="H254" s="4"/>
      <c r="I254" s="135"/>
      <c r="J254" s="135"/>
      <c r="K254" s="135"/>
      <c r="L254" s="135"/>
      <c r="M254" s="135"/>
      <c r="N254" s="135"/>
      <c r="O254" s="135"/>
      <c r="P254" s="135"/>
      <c r="Q254" s="135"/>
      <c r="R254" s="135"/>
      <c r="S254" s="135"/>
      <c r="T254" s="135"/>
      <c r="U254" s="135"/>
      <c r="V254" s="135"/>
      <c r="W254" s="135"/>
      <c r="X254" s="135"/>
      <c r="Y254" s="135"/>
      <c r="Z254" s="135"/>
      <c r="AA254" s="135"/>
      <c r="AB254" s="135"/>
    </row>
    <row r="255" spans="1:28" ht="14.25" customHeight="1">
      <c r="A255" s="4"/>
      <c r="B255" s="4"/>
      <c r="C255" s="4"/>
      <c r="D255" s="4"/>
      <c r="E255" s="143"/>
      <c r="F255" s="143"/>
      <c r="G255" s="4"/>
      <c r="H255" s="4"/>
      <c r="I255" s="135"/>
      <c r="J255" s="135"/>
      <c r="K255" s="135"/>
      <c r="L255" s="135"/>
      <c r="M255" s="135"/>
      <c r="N255" s="135"/>
      <c r="O255" s="135"/>
      <c r="P255" s="135"/>
      <c r="Q255" s="135"/>
      <c r="R255" s="135"/>
      <c r="S255" s="135"/>
      <c r="T255" s="135"/>
      <c r="U255" s="135"/>
      <c r="V255" s="135"/>
      <c r="W255" s="135"/>
      <c r="X255" s="135"/>
      <c r="Y255" s="135"/>
      <c r="Z255" s="135"/>
      <c r="AA255" s="135"/>
      <c r="AB255" s="135"/>
    </row>
    <row r="256" spans="1:28" ht="14.25" customHeight="1">
      <c r="A256" s="4"/>
      <c r="B256" s="4"/>
      <c r="C256" s="4"/>
      <c r="D256" s="4"/>
      <c r="E256" s="143"/>
      <c r="F256" s="143"/>
      <c r="G256" s="4"/>
      <c r="H256" s="4"/>
      <c r="I256" s="135"/>
      <c r="J256" s="135"/>
      <c r="K256" s="135"/>
      <c r="L256" s="135"/>
      <c r="M256" s="135"/>
      <c r="N256" s="135"/>
      <c r="O256" s="135"/>
      <c r="P256" s="135"/>
      <c r="Q256" s="135"/>
      <c r="R256" s="135"/>
      <c r="S256" s="135"/>
      <c r="T256" s="135"/>
      <c r="U256" s="135"/>
      <c r="V256" s="135"/>
      <c r="W256" s="135"/>
      <c r="X256" s="135"/>
      <c r="Y256" s="135"/>
      <c r="Z256" s="135"/>
      <c r="AA256" s="135"/>
      <c r="AB256" s="135"/>
    </row>
    <row r="257" spans="1:28" ht="14.25" customHeight="1">
      <c r="A257" s="4"/>
      <c r="B257" s="4"/>
      <c r="C257" s="4"/>
      <c r="D257" s="4"/>
      <c r="E257" s="143"/>
      <c r="F257" s="143"/>
      <c r="G257" s="4"/>
      <c r="H257" s="4"/>
      <c r="I257" s="135"/>
      <c r="J257" s="135"/>
      <c r="K257" s="135"/>
      <c r="L257" s="135"/>
      <c r="M257" s="135"/>
      <c r="N257" s="135"/>
      <c r="O257" s="135"/>
      <c r="P257" s="135"/>
      <c r="Q257" s="135"/>
      <c r="R257" s="135"/>
      <c r="S257" s="135"/>
      <c r="T257" s="135"/>
      <c r="U257" s="135"/>
      <c r="V257" s="135"/>
      <c r="W257" s="135"/>
      <c r="X257" s="135"/>
      <c r="Y257" s="135"/>
      <c r="Z257" s="135"/>
      <c r="AA257" s="135"/>
      <c r="AB257" s="135"/>
    </row>
    <row r="258" spans="1:28" ht="14.25" customHeight="1">
      <c r="A258" s="4"/>
      <c r="B258" s="4"/>
      <c r="C258" s="4"/>
      <c r="D258" s="4"/>
      <c r="E258" s="143"/>
      <c r="F258" s="143"/>
      <c r="G258" s="4"/>
      <c r="H258" s="4"/>
      <c r="I258" s="135"/>
      <c r="J258" s="135"/>
      <c r="K258" s="135"/>
      <c r="L258" s="135"/>
      <c r="M258" s="135"/>
      <c r="N258" s="135"/>
      <c r="O258" s="135"/>
      <c r="P258" s="135"/>
      <c r="Q258" s="135"/>
      <c r="R258" s="135"/>
      <c r="S258" s="135"/>
      <c r="T258" s="135"/>
      <c r="U258" s="135"/>
      <c r="V258" s="135"/>
      <c r="W258" s="135"/>
      <c r="X258" s="135"/>
      <c r="Y258" s="135"/>
      <c r="Z258" s="135"/>
      <c r="AA258" s="135"/>
      <c r="AB258" s="135"/>
    </row>
    <row r="259" spans="1:28" ht="14.25" customHeight="1">
      <c r="A259" s="4"/>
      <c r="B259" s="4"/>
      <c r="C259" s="4"/>
      <c r="D259" s="4"/>
      <c r="E259" s="143"/>
      <c r="F259" s="143"/>
      <c r="G259" s="4"/>
      <c r="H259" s="4"/>
      <c r="I259" s="135"/>
      <c r="J259" s="135"/>
      <c r="K259" s="135"/>
      <c r="L259" s="135"/>
      <c r="M259" s="135"/>
      <c r="N259" s="135"/>
      <c r="O259" s="135"/>
      <c r="P259" s="135"/>
      <c r="Q259" s="135"/>
      <c r="R259" s="135"/>
      <c r="S259" s="135"/>
      <c r="T259" s="135"/>
      <c r="U259" s="135"/>
      <c r="V259" s="135"/>
      <c r="W259" s="135"/>
      <c r="X259" s="135"/>
      <c r="Y259" s="135"/>
      <c r="Z259" s="135"/>
      <c r="AA259" s="135"/>
      <c r="AB259" s="135"/>
    </row>
    <row r="260" spans="1:28" ht="14.25" customHeight="1">
      <c r="A260" s="4"/>
      <c r="B260" s="4"/>
      <c r="C260" s="4"/>
      <c r="D260" s="4"/>
      <c r="E260" s="143"/>
      <c r="F260" s="143"/>
      <c r="G260" s="4"/>
      <c r="H260" s="4"/>
      <c r="I260" s="135"/>
      <c r="J260" s="135"/>
      <c r="K260" s="135"/>
      <c r="L260" s="135"/>
      <c r="M260" s="135"/>
      <c r="N260" s="135"/>
      <c r="O260" s="135"/>
      <c r="P260" s="135"/>
      <c r="Q260" s="135"/>
      <c r="R260" s="135"/>
      <c r="S260" s="135"/>
      <c r="T260" s="135"/>
      <c r="U260" s="135"/>
      <c r="V260" s="135"/>
      <c r="W260" s="135"/>
      <c r="X260" s="135"/>
      <c r="Y260" s="135"/>
      <c r="Z260" s="135"/>
      <c r="AA260" s="135"/>
      <c r="AB260" s="135"/>
    </row>
    <row r="261" spans="1:28" ht="14.25" customHeight="1">
      <c r="A261" s="4"/>
      <c r="B261" s="4"/>
      <c r="C261" s="4"/>
      <c r="D261" s="4"/>
      <c r="E261" s="143"/>
      <c r="F261" s="143"/>
      <c r="G261" s="4"/>
      <c r="H261" s="4"/>
      <c r="I261" s="135"/>
      <c r="J261" s="135"/>
      <c r="K261" s="135"/>
      <c r="L261" s="135"/>
      <c r="M261" s="135"/>
      <c r="N261" s="135"/>
      <c r="O261" s="135"/>
      <c r="P261" s="135"/>
      <c r="Q261" s="135"/>
      <c r="R261" s="135"/>
      <c r="S261" s="135"/>
      <c r="T261" s="135"/>
      <c r="U261" s="135"/>
      <c r="V261" s="135"/>
      <c r="W261" s="135"/>
      <c r="X261" s="135"/>
      <c r="Y261" s="135"/>
      <c r="Z261" s="135"/>
      <c r="AA261" s="135"/>
      <c r="AB261" s="135"/>
    </row>
    <row r="262" spans="1:28" ht="14.25" customHeight="1">
      <c r="A262" s="4"/>
      <c r="B262" s="4"/>
      <c r="C262" s="4"/>
      <c r="D262" s="4"/>
      <c r="E262" s="143"/>
      <c r="F262" s="143"/>
      <c r="G262" s="4"/>
      <c r="H262" s="4"/>
      <c r="I262" s="135"/>
      <c r="J262" s="135"/>
      <c r="K262" s="135"/>
      <c r="L262" s="135"/>
      <c r="M262" s="135"/>
      <c r="N262" s="135"/>
      <c r="O262" s="135"/>
      <c r="P262" s="135"/>
      <c r="Q262" s="135"/>
      <c r="R262" s="135"/>
      <c r="S262" s="135"/>
      <c r="T262" s="135"/>
      <c r="U262" s="135"/>
      <c r="V262" s="135"/>
      <c r="W262" s="135"/>
      <c r="X262" s="135"/>
      <c r="Y262" s="135"/>
      <c r="Z262" s="135"/>
      <c r="AA262" s="135"/>
      <c r="AB262" s="135"/>
    </row>
    <row r="263" spans="1:28" ht="14.25" customHeight="1">
      <c r="A263" s="4"/>
      <c r="B263" s="4"/>
      <c r="C263" s="4"/>
      <c r="D263" s="4"/>
      <c r="E263" s="143"/>
      <c r="F263" s="143"/>
      <c r="G263" s="4"/>
      <c r="H263" s="4"/>
      <c r="I263" s="135"/>
      <c r="J263" s="135"/>
      <c r="K263" s="135"/>
      <c r="L263" s="135"/>
      <c r="M263" s="135"/>
      <c r="N263" s="135"/>
      <c r="O263" s="135"/>
      <c r="P263" s="135"/>
      <c r="Q263" s="135"/>
      <c r="R263" s="135"/>
      <c r="S263" s="135"/>
      <c r="T263" s="135"/>
      <c r="U263" s="135"/>
      <c r="V263" s="135"/>
      <c r="W263" s="135"/>
      <c r="X263" s="135"/>
      <c r="Y263" s="135"/>
      <c r="Z263" s="135"/>
      <c r="AA263" s="135"/>
      <c r="AB263" s="135"/>
    </row>
    <row r="264" spans="1:28" ht="14.25" customHeight="1">
      <c r="A264" s="4"/>
      <c r="B264" s="4"/>
      <c r="C264" s="4"/>
      <c r="D264" s="4"/>
      <c r="E264" s="143"/>
      <c r="F264" s="143"/>
      <c r="G264" s="4"/>
      <c r="H264" s="4"/>
      <c r="I264" s="135"/>
      <c r="J264" s="135"/>
      <c r="K264" s="135"/>
      <c r="L264" s="135"/>
      <c r="M264" s="135"/>
      <c r="N264" s="135"/>
      <c r="O264" s="135"/>
      <c r="P264" s="135"/>
      <c r="Q264" s="135"/>
      <c r="R264" s="135"/>
      <c r="S264" s="135"/>
      <c r="T264" s="135"/>
      <c r="U264" s="135"/>
      <c r="V264" s="135"/>
      <c r="W264" s="135"/>
      <c r="X264" s="135"/>
      <c r="Y264" s="135"/>
      <c r="Z264" s="135"/>
      <c r="AA264" s="135"/>
      <c r="AB264" s="135"/>
    </row>
    <row r="265" spans="1:28" ht="14.25" customHeight="1">
      <c r="A265" s="4"/>
      <c r="B265" s="4"/>
      <c r="C265" s="4"/>
      <c r="D265" s="4"/>
      <c r="E265" s="143"/>
      <c r="F265" s="143"/>
      <c r="G265" s="4"/>
      <c r="H265" s="4"/>
      <c r="I265" s="135"/>
      <c r="J265" s="135"/>
      <c r="K265" s="135"/>
      <c r="L265" s="135"/>
      <c r="M265" s="135"/>
      <c r="N265" s="135"/>
      <c r="O265" s="135"/>
      <c r="P265" s="135"/>
      <c r="Q265" s="135"/>
      <c r="R265" s="135"/>
      <c r="S265" s="135"/>
      <c r="T265" s="135"/>
      <c r="U265" s="135"/>
      <c r="V265" s="135"/>
      <c r="W265" s="135"/>
      <c r="X265" s="135"/>
      <c r="Y265" s="135"/>
      <c r="Z265" s="135"/>
      <c r="AA265" s="135"/>
      <c r="AB265" s="135"/>
    </row>
    <row r="266" spans="1:28" ht="14.25" customHeight="1">
      <c r="A266" s="4"/>
      <c r="B266" s="4"/>
      <c r="C266" s="4"/>
      <c r="D266" s="4"/>
      <c r="E266" s="143"/>
      <c r="F266" s="143"/>
      <c r="G266" s="4"/>
      <c r="H266" s="4"/>
      <c r="I266" s="135"/>
      <c r="J266" s="135"/>
      <c r="K266" s="135"/>
      <c r="L266" s="135"/>
      <c r="M266" s="135"/>
      <c r="N266" s="135"/>
      <c r="O266" s="135"/>
      <c r="P266" s="135"/>
      <c r="Q266" s="135"/>
      <c r="R266" s="135"/>
      <c r="S266" s="135"/>
      <c r="T266" s="135"/>
      <c r="U266" s="135"/>
      <c r="V266" s="135"/>
      <c r="W266" s="135"/>
      <c r="X266" s="135"/>
      <c r="Y266" s="135"/>
      <c r="Z266" s="135"/>
      <c r="AA266" s="135"/>
      <c r="AB266" s="135"/>
    </row>
    <row r="267" spans="1:28" ht="14.25" customHeight="1">
      <c r="A267" s="4"/>
      <c r="B267" s="4"/>
      <c r="C267" s="4"/>
      <c r="D267" s="4"/>
      <c r="E267" s="143"/>
      <c r="F267" s="143"/>
      <c r="G267" s="4"/>
      <c r="H267" s="4"/>
      <c r="I267" s="135"/>
      <c r="J267" s="135"/>
      <c r="K267" s="135"/>
      <c r="L267" s="135"/>
      <c r="M267" s="135"/>
      <c r="N267" s="135"/>
      <c r="O267" s="135"/>
      <c r="P267" s="135"/>
      <c r="Q267" s="135"/>
      <c r="R267" s="135"/>
      <c r="S267" s="135"/>
      <c r="T267" s="135"/>
      <c r="U267" s="135"/>
      <c r="V267" s="135"/>
      <c r="W267" s="135"/>
      <c r="X267" s="135"/>
      <c r="Y267" s="135"/>
      <c r="Z267" s="135"/>
      <c r="AA267" s="135"/>
      <c r="AB267" s="135"/>
    </row>
    <row r="268" spans="1:28" ht="14.25" customHeight="1">
      <c r="A268" s="4"/>
      <c r="B268" s="4"/>
      <c r="C268" s="4"/>
      <c r="D268" s="4"/>
      <c r="E268" s="143"/>
      <c r="F268" s="143"/>
      <c r="G268" s="4"/>
      <c r="H268" s="4"/>
      <c r="I268" s="135"/>
      <c r="J268" s="135"/>
      <c r="K268" s="135"/>
      <c r="L268" s="135"/>
      <c r="M268" s="135"/>
      <c r="N268" s="135"/>
      <c r="O268" s="135"/>
      <c r="P268" s="135"/>
      <c r="Q268" s="135"/>
      <c r="R268" s="135"/>
      <c r="S268" s="135"/>
      <c r="T268" s="135"/>
      <c r="U268" s="135"/>
      <c r="V268" s="135"/>
      <c r="W268" s="135"/>
      <c r="X268" s="135"/>
      <c r="Y268" s="135"/>
      <c r="Z268" s="135"/>
      <c r="AA268" s="135"/>
      <c r="AB268" s="135"/>
    </row>
    <row r="269" spans="1:28" ht="14.25" customHeight="1">
      <c r="A269" s="4"/>
      <c r="B269" s="4"/>
      <c r="C269" s="4"/>
      <c r="D269" s="4"/>
      <c r="E269" s="143"/>
      <c r="F269" s="143"/>
      <c r="G269" s="4"/>
      <c r="H269" s="4"/>
      <c r="I269" s="135"/>
      <c r="J269" s="135"/>
      <c r="K269" s="135"/>
      <c r="L269" s="135"/>
      <c r="M269" s="135"/>
      <c r="N269" s="135"/>
      <c r="O269" s="135"/>
      <c r="P269" s="135"/>
      <c r="Q269" s="135"/>
      <c r="R269" s="135"/>
      <c r="S269" s="135"/>
      <c r="T269" s="135"/>
      <c r="U269" s="135"/>
      <c r="V269" s="135"/>
      <c r="W269" s="135"/>
      <c r="X269" s="135"/>
      <c r="Y269" s="135"/>
      <c r="Z269" s="135"/>
      <c r="AA269" s="135"/>
      <c r="AB269" s="135"/>
    </row>
    <row r="270" spans="1:28" ht="14.25" customHeight="1">
      <c r="A270" s="4"/>
      <c r="B270" s="4"/>
      <c r="C270" s="4"/>
      <c r="D270" s="4"/>
      <c r="E270" s="143"/>
      <c r="F270" s="143"/>
      <c r="G270" s="4"/>
      <c r="H270" s="4"/>
      <c r="I270" s="135"/>
      <c r="J270" s="135"/>
      <c r="K270" s="135"/>
      <c r="L270" s="135"/>
      <c r="M270" s="135"/>
      <c r="N270" s="135"/>
      <c r="O270" s="135"/>
      <c r="P270" s="135"/>
      <c r="Q270" s="135"/>
      <c r="R270" s="135"/>
      <c r="S270" s="135"/>
      <c r="T270" s="135"/>
      <c r="U270" s="135"/>
      <c r="V270" s="135"/>
      <c r="W270" s="135"/>
      <c r="X270" s="135"/>
      <c r="Y270" s="135"/>
      <c r="Z270" s="135"/>
      <c r="AA270" s="135"/>
      <c r="AB270" s="135"/>
    </row>
    <row r="271" spans="1:28" ht="14.25" customHeight="1">
      <c r="A271" s="4"/>
      <c r="B271" s="4"/>
      <c r="C271" s="4"/>
      <c r="D271" s="4"/>
      <c r="E271" s="143"/>
      <c r="F271" s="143"/>
      <c r="G271" s="4"/>
      <c r="H271" s="4"/>
      <c r="I271" s="135"/>
      <c r="J271" s="135"/>
      <c r="K271" s="135"/>
      <c r="L271" s="135"/>
      <c r="M271" s="135"/>
      <c r="N271" s="135"/>
      <c r="O271" s="135"/>
      <c r="P271" s="135"/>
      <c r="Q271" s="135"/>
      <c r="R271" s="135"/>
      <c r="S271" s="135"/>
      <c r="T271" s="135"/>
      <c r="U271" s="135"/>
      <c r="V271" s="135"/>
      <c r="W271" s="135"/>
      <c r="X271" s="135"/>
      <c r="Y271" s="135"/>
      <c r="Z271" s="135"/>
      <c r="AA271" s="135"/>
      <c r="AB271" s="135"/>
    </row>
    <row r="272" spans="1:28" ht="14.25" customHeight="1">
      <c r="A272" s="4"/>
      <c r="B272" s="4"/>
      <c r="C272" s="4"/>
      <c r="D272" s="4"/>
      <c r="E272" s="143"/>
      <c r="F272" s="143"/>
      <c r="G272" s="4"/>
      <c r="H272" s="4"/>
      <c r="I272" s="135"/>
      <c r="J272" s="135"/>
      <c r="K272" s="135"/>
      <c r="L272" s="135"/>
      <c r="M272" s="135"/>
      <c r="N272" s="135"/>
      <c r="O272" s="135"/>
      <c r="P272" s="135"/>
      <c r="Q272" s="135"/>
      <c r="R272" s="135"/>
      <c r="S272" s="135"/>
      <c r="T272" s="135"/>
      <c r="U272" s="135"/>
      <c r="V272" s="135"/>
      <c r="W272" s="135"/>
      <c r="X272" s="135"/>
      <c r="Y272" s="135"/>
      <c r="Z272" s="135"/>
      <c r="AA272" s="135"/>
      <c r="AB272" s="135"/>
    </row>
    <row r="273" spans="1:28" ht="14.25" customHeight="1">
      <c r="A273" s="4"/>
      <c r="B273" s="4"/>
      <c r="C273" s="4"/>
      <c r="D273" s="4"/>
      <c r="E273" s="143"/>
      <c r="F273" s="143"/>
      <c r="G273" s="4"/>
      <c r="H273" s="4"/>
      <c r="I273" s="135"/>
      <c r="J273" s="135"/>
      <c r="K273" s="135"/>
      <c r="L273" s="135"/>
      <c r="M273" s="135"/>
      <c r="N273" s="135"/>
      <c r="O273" s="135"/>
      <c r="P273" s="135"/>
      <c r="Q273" s="135"/>
      <c r="R273" s="135"/>
      <c r="S273" s="135"/>
      <c r="T273" s="135"/>
      <c r="U273" s="135"/>
      <c r="V273" s="135"/>
      <c r="W273" s="135"/>
      <c r="X273" s="135"/>
      <c r="Y273" s="135"/>
      <c r="Z273" s="135"/>
      <c r="AA273" s="135"/>
      <c r="AB273" s="135"/>
    </row>
    <row r="274" spans="1:28" ht="14.25" customHeight="1">
      <c r="A274" s="4"/>
      <c r="B274" s="4"/>
      <c r="C274" s="4"/>
      <c r="D274" s="4"/>
      <c r="E274" s="143"/>
      <c r="F274" s="143"/>
      <c r="G274" s="4"/>
      <c r="H274" s="4"/>
      <c r="I274" s="135"/>
      <c r="J274" s="135"/>
      <c r="K274" s="135"/>
      <c r="L274" s="135"/>
      <c r="M274" s="135"/>
      <c r="N274" s="135"/>
      <c r="O274" s="135"/>
      <c r="P274" s="135"/>
      <c r="Q274" s="135"/>
      <c r="R274" s="135"/>
      <c r="S274" s="135"/>
      <c r="T274" s="135"/>
      <c r="U274" s="135"/>
      <c r="V274" s="135"/>
      <c r="W274" s="135"/>
      <c r="X274" s="135"/>
      <c r="Y274" s="135"/>
      <c r="Z274" s="135"/>
      <c r="AA274" s="135"/>
      <c r="AB274" s="135"/>
    </row>
    <row r="275" spans="1:28" ht="14.25" customHeight="1">
      <c r="A275" s="4"/>
      <c r="B275" s="4"/>
      <c r="C275" s="4"/>
      <c r="D275" s="4"/>
      <c r="E275" s="143"/>
      <c r="F275" s="143"/>
      <c r="G275" s="4"/>
      <c r="H275" s="4"/>
      <c r="I275" s="135"/>
      <c r="J275" s="135"/>
      <c r="K275" s="135"/>
      <c r="L275" s="135"/>
      <c r="M275" s="135"/>
      <c r="N275" s="135"/>
      <c r="O275" s="135"/>
      <c r="P275" s="135"/>
      <c r="Q275" s="135"/>
      <c r="R275" s="135"/>
      <c r="S275" s="135"/>
      <c r="T275" s="135"/>
      <c r="U275" s="135"/>
      <c r="V275" s="135"/>
      <c r="W275" s="135"/>
      <c r="X275" s="135"/>
      <c r="Y275" s="135"/>
      <c r="Z275" s="135"/>
      <c r="AA275" s="135"/>
      <c r="AB275" s="135"/>
    </row>
    <row r="276" spans="1:28" ht="14.25" customHeight="1">
      <c r="A276" s="4"/>
      <c r="B276" s="4"/>
      <c r="C276" s="4"/>
      <c r="D276" s="4"/>
      <c r="E276" s="143"/>
      <c r="F276" s="143"/>
      <c r="G276" s="4"/>
      <c r="H276" s="4"/>
      <c r="I276" s="135"/>
      <c r="J276" s="135"/>
      <c r="K276" s="135"/>
      <c r="L276" s="135"/>
      <c r="M276" s="135"/>
      <c r="N276" s="135"/>
      <c r="O276" s="135"/>
      <c r="P276" s="135"/>
      <c r="Q276" s="135"/>
      <c r="R276" s="135"/>
      <c r="S276" s="135"/>
      <c r="T276" s="135"/>
      <c r="U276" s="135"/>
      <c r="V276" s="135"/>
      <c r="W276" s="135"/>
      <c r="X276" s="135"/>
      <c r="Y276" s="135"/>
      <c r="Z276" s="135"/>
      <c r="AA276" s="135"/>
      <c r="AB276" s="135"/>
    </row>
    <row r="277" spans="1:28" ht="14.25" customHeight="1">
      <c r="A277" s="4"/>
      <c r="B277" s="4"/>
      <c r="C277" s="4"/>
      <c r="D277" s="4"/>
      <c r="E277" s="143"/>
      <c r="F277" s="143"/>
      <c r="G277" s="4"/>
      <c r="H277" s="4"/>
      <c r="I277" s="135"/>
      <c r="J277" s="135"/>
      <c r="K277" s="135"/>
      <c r="L277" s="135"/>
      <c r="M277" s="135"/>
      <c r="N277" s="135"/>
      <c r="O277" s="135"/>
      <c r="P277" s="135"/>
      <c r="Q277" s="135"/>
      <c r="R277" s="135"/>
      <c r="S277" s="135"/>
      <c r="T277" s="135"/>
      <c r="U277" s="135"/>
      <c r="V277" s="135"/>
      <c r="W277" s="135"/>
      <c r="X277" s="135"/>
      <c r="Y277" s="135"/>
      <c r="Z277" s="135"/>
      <c r="AA277" s="135"/>
      <c r="AB277" s="135"/>
    </row>
    <row r="278" spans="1:28" ht="14.25" customHeight="1">
      <c r="A278" s="4"/>
      <c r="B278" s="4"/>
      <c r="C278" s="4"/>
      <c r="D278" s="4"/>
      <c r="E278" s="143"/>
      <c r="F278" s="143"/>
      <c r="G278" s="4"/>
      <c r="H278" s="4"/>
      <c r="I278" s="135"/>
      <c r="J278" s="135"/>
      <c r="K278" s="135"/>
      <c r="L278" s="135"/>
      <c r="M278" s="135"/>
      <c r="N278" s="135"/>
      <c r="O278" s="135"/>
      <c r="P278" s="135"/>
      <c r="Q278" s="135"/>
      <c r="R278" s="135"/>
      <c r="S278" s="135"/>
      <c r="T278" s="135"/>
      <c r="U278" s="135"/>
      <c r="V278" s="135"/>
      <c r="W278" s="135"/>
      <c r="X278" s="135"/>
      <c r="Y278" s="135"/>
      <c r="Z278" s="135"/>
      <c r="AA278" s="135"/>
      <c r="AB278" s="135"/>
    </row>
    <row r="279" spans="1:28" ht="14.25" customHeight="1">
      <c r="A279" s="4"/>
      <c r="B279" s="4"/>
      <c r="C279" s="4"/>
      <c r="D279" s="4"/>
      <c r="E279" s="143"/>
      <c r="F279" s="143"/>
      <c r="G279" s="4"/>
      <c r="H279" s="4"/>
      <c r="I279" s="135"/>
      <c r="J279" s="135"/>
      <c r="K279" s="135"/>
      <c r="L279" s="135"/>
      <c r="M279" s="135"/>
      <c r="N279" s="135"/>
      <c r="O279" s="135"/>
      <c r="P279" s="135"/>
      <c r="Q279" s="135"/>
      <c r="R279" s="135"/>
      <c r="S279" s="135"/>
      <c r="T279" s="135"/>
      <c r="U279" s="135"/>
      <c r="V279" s="135"/>
      <c r="W279" s="135"/>
      <c r="X279" s="135"/>
      <c r="Y279" s="135"/>
      <c r="Z279" s="135"/>
      <c r="AA279" s="135"/>
      <c r="AB279" s="135"/>
    </row>
    <row r="280" spans="1:28" ht="14.25" customHeight="1">
      <c r="A280" s="4"/>
      <c r="B280" s="4"/>
      <c r="C280" s="4"/>
      <c r="D280" s="4"/>
      <c r="E280" s="143"/>
      <c r="F280" s="143"/>
      <c r="G280" s="4"/>
      <c r="H280" s="4"/>
      <c r="I280" s="135"/>
      <c r="J280" s="135"/>
      <c r="K280" s="135"/>
      <c r="L280" s="135"/>
      <c r="M280" s="135"/>
      <c r="N280" s="135"/>
      <c r="O280" s="135"/>
      <c r="P280" s="135"/>
      <c r="Q280" s="135"/>
      <c r="R280" s="135"/>
      <c r="S280" s="135"/>
      <c r="T280" s="135"/>
      <c r="U280" s="135"/>
      <c r="V280" s="135"/>
      <c r="W280" s="135"/>
      <c r="X280" s="135"/>
      <c r="Y280" s="135"/>
      <c r="Z280" s="135"/>
      <c r="AA280" s="135"/>
      <c r="AB280" s="135"/>
    </row>
    <row r="281" spans="1:28" ht="14.25" customHeight="1">
      <c r="A281" s="4"/>
      <c r="B281" s="4"/>
      <c r="C281" s="4"/>
      <c r="D281" s="4"/>
      <c r="E281" s="143"/>
      <c r="F281" s="143"/>
      <c r="G281" s="4"/>
      <c r="H281" s="4"/>
      <c r="I281" s="135"/>
      <c r="J281" s="135"/>
      <c r="K281" s="135"/>
      <c r="L281" s="135"/>
      <c r="M281" s="135"/>
      <c r="N281" s="135"/>
      <c r="O281" s="135"/>
      <c r="P281" s="135"/>
      <c r="Q281" s="135"/>
      <c r="R281" s="135"/>
      <c r="S281" s="135"/>
      <c r="T281" s="135"/>
      <c r="U281" s="135"/>
      <c r="V281" s="135"/>
      <c r="W281" s="135"/>
      <c r="X281" s="135"/>
      <c r="Y281" s="135"/>
      <c r="Z281" s="135"/>
      <c r="AA281" s="135"/>
      <c r="AB281" s="135"/>
    </row>
    <row r="282" spans="1:28" ht="14.25" customHeight="1">
      <c r="A282" s="4"/>
      <c r="B282" s="4"/>
      <c r="C282" s="4"/>
      <c r="D282" s="4"/>
      <c r="E282" s="143"/>
      <c r="F282" s="143"/>
      <c r="G282" s="4"/>
      <c r="H282" s="4"/>
      <c r="I282" s="135"/>
      <c r="J282" s="135"/>
      <c r="K282" s="135"/>
      <c r="L282" s="135"/>
      <c r="M282" s="135"/>
      <c r="N282" s="135"/>
      <c r="O282" s="135"/>
      <c r="P282" s="135"/>
      <c r="Q282" s="135"/>
      <c r="R282" s="135"/>
      <c r="S282" s="135"/>
      <c r="T282" s="135"/>
      <c r="U282" s="135"/>
      <c r="V282" s="135"/>
      <c r="W282" s="135"/>
      <c r="X282" s="135"/>
      <c r="Y282" s="135"/>
      <c r="Z282" s="135"/>
      <c r="AA282" s="135"/>
      <c r="AB282" s="135"/>
    </row>
    <row r="283" spans="1:28" ht="14.25" customHeight="1">
      <c r="A283" s="4"/>
      <c r="B283" s="4"/>
      <c r="C283" s="4"/>
      <c r="D283" s="4"/>
      <c r="E283" s="143"/>
      <c r="F283" s="143"/>
      <c r="G283" s="4"/>
      <c r="H283" s="4"/>
      <c r="I283" s="135"/>
      <c r="J283" s="135"/>
      <c r="K283" s="135"/>
      <c r="L283" s="135"/>
      <c r="M283" s="135"/>
      <c r="N283" s="135"/>
      <c r="O283" s="135"/>
      <c r="P283" s="135"/>
      <c r="Q283" s="135"/>
      <c r="R283" s="135"/>
      <c r="S283" s="135"/>
      <c r="T283" s="135"/>
      <c r="U283" s="135"/>
      <c r="V283" s="135"/>
      <c r="W283" s="135"/>
      <c r="X283" s="135"/>
      <c r="Y283" s="135"/>
      <c r="Z283" s="135"/>
      <c r="AA283" s="135"/>
      <c r="AB283" s="135"/>
    </row>
    <row r="284" spans="1:28" ht="14.25" customHeight="1">
      <c r="A284" s="4"/>
      <c r="B284" s="4"/>
      <c r="C284" s="4"/>
      <c r="D284" s="4"/>
      <c r="E284" s="143"/>
      <c r="F284" s="143"/>
      <c r="G284" s="4"/>
      <c r="H284" s="4"/>
      <c r="I284" s="135"/>
      <c r="J284" s="135"/>
      <c r="K284" s="135"/>
      <c r="L284" s="135"/>
      <c r="M284" s="135"/>
      <c r="N284" s="135"/>
      <c r="O284" s="135"/>
      <c r="P284" s="135"/>
      <c r="Q284" s="135"/>
      <c r="R284" s="135"/>
      <c r="S284" s="135"/>
      <c r="T284" s="135"/>
      <c r="U284" s="135"/>
      <c r="V284" s="135"/>
      <c r="W284" s="135"/>
      <c r="X284" s="135"/>
      <c r="Y284" s="135"/>
      <c r="Z284" s="135"/>
      <c r="AA284" s="135"/>
      <c r="AB284" s="135"/>
    </row>
    <row r="285" spans="1:28" ht="14.25" customHeight="1">
      <c r="A285" s="4"/>
      <c r="B285" s="4"/>
      <c r="C285" s="4"/>
      <c r="D285" s="4"/>
      <c r="E285" s="143"/>
      <c r="F285" s="143"/>
      <c r="G285" s="4"/>
      <c r="H285" s="4"/>
      <c r="I285" s="135"/>
      <c r="J285" s="135"/>
      <c r="K285" s="135"/>
      <c r="L285" s="135"/>
      <c r="M285" s="135"/>
      <c r="N285" s="135"/>
      <c r="O285" s="135"/>
      <c r="P285" s="135"/>
      <c r="Q285" s="135"/>
      <c r="R285" s="135"/>
      <c r="S285" s="135"/>
      <c r="T285" s="135"/>
      <c r="U285" s="135"/>
      <c r="V285" s="135"/>
      <c r="W285" s="135"/>
      <c r="X285" s="135"/>
      <c r="Y285" s="135"/>
      <c r="Z285" s="135"/>
      <c r="AA285" s="135"/>
      <c r="AB285" s="135"/>
    </row>
    <row r="286" spans="1:28" ht="14.25" customHeight="1">
      <c r="A286" s="4"/>
      <c r="B286" s="4"/>
      <c r="C286" s="4"/>
      <c r="D286" s="4"/>
      <c r="E286" s="143"/>
      <c r="F286" s="143"/>
      <c r="G286" s="4"/>
      <c r="H286" s="4"/>
      <c r="I286" s="135"/>
      <c r="J286" s="135"/>
      <c r="K286" s="135"/>
      <c r="L286" s="135"/>
      <c r="M286" s="135"/>
      <c r="N286" s="135"/>
      <c r="O286" s="135"/>
      <c r="P286" s="135"/>
      <c r="Q286" s="135"/>
      <c r="R286" s="135"/>
      <c r="S286" s="135"/>
      <c r="T286" s="135"/>
      <c r="U286" s="135"/>
      <c r="V286" s="135"/>
      <c r="W286" s="135"/>
      <c r="X286" s="135"/>
      <c r="Y286" s="135"/>
      <c r="Z286" s="135"/>
      <c r="AA286" s="135"/>
      <c r="AB286" s="135"/>
    </row>
    <row r="287" spans="1:28" ht="14.25" customHeight="1">
      <c r="A287" s="4"/>
      <c r="B287" s="4"/>
      <c r="C287" s="4"/>
      <c r="D287" s="4"/>
      <c r="E287" s="143"/>
      <c r="F287" s="143"/>
      <c r="G287" s="4"/>
      <c r="H287" s="4"/>
      <c r="I287" s="135"/>
      <c r="J287" s="135"/>
      <c r="K287" s="135"/>
      <c r="L287" s="135"/>
      <c r="M287" s="135"/>
      <c r="N287" s="135"/>
      <c r="O287" s="135"/>
      <c r="P287" s="135"/>
      <c r="Q287" s="135"/>
      <c r="R287" s="135"/>
      <c r="S287" s="135"/>
      <c r="T287" s="135"/>
      <c r="U287" s="135"/>
      <c r="V287" s="135"/>
      <c r="W287" s="135"/>
      <c r="X287" s="135"/>
      <c r="Y287" s="135"/>
      <c r="Z287" s="135"/>
      <c r="AA287" s="135"/>
      <c r="AB287" s="135"/>
    </row>
    <row r="288" spans="1:28" ht="14.25" customHeight="1">
      <c r="A288" s="4"/>
      <c r="B288" s="4"/>
      <c r="C288" s="4"/>
      <c r="D288" s="4"/>
      <c r="E288" s="143"/>
      <c r="F288" s="143"/>
      <c r="G288" s="4"/>
      <c r="H288" s="4"/>
      <c r="I288" s="135"/>
      <c r="J288" s="135"/>
      <c r="K288" s="135"/>
      <c r="L288" s="135"/>
      <c r="M288" s="135"/>
      <c r="N288" s="135"/>
      <c r="O288" s="135"/>
      <c r="P288" s="135"/>
      <c r="Q288" s="135"/>
      <c r="R288" s="135"/>
      <c r="S288" s="135"/>
      <c r="T288" s="135"/>
      <c r="U288" s="135"/>
      <c r="V288" s="135"/>
      <c r="W288" s="135"/>
      <c r="X288" s="135"/>
      <c r="Y288" s="135"/>
      <c r="Z288" s="135"/>
      <c r="AA288" s="135"/>
      <c r="AB288" s="135"/>
    </row>
    <row r="289" spans="1:28" ht="14.25" customHeight="1">
      <c r="A289" s="4"/>
      <c r="B289" s="4"/>
      <c r="C289" s="4"/>
      <c r="D289" s="4"/>
      <c r="E289" s="143"/>
      <c r="F289" s="143"/>
      <c r="G289" s="4"/>
      <c r="H289" s="4"/>
      <c r="I289" s="135"/>
      <c r="J289" s="135"/>
      <c r="K289" s="135"/>
      <c r="L289" s="135"/>
      <c r="M289" s="135"/>
      <c r="N289" s="135"/>
      <c r="O289" s="135"/>
      <c r="P289" s="135"/>
      <c r="Q289" s="135"/>
      <c r="R289" s="135"/>
      <c r="S289" s="135"/>
      <c r="T289" s="135"/>
      <c r="U289" s="135"/>
      <c r="V289" s="135"/>
      <c r="W289" s="135"/>
      <c r="X289" s="135"/>
      <c r="Y289" s="135"/>
      <c r="Z289" s="135"/>
      <c r="AA289" s="135"/>
      <c r="AB289" s="135"/>
    </row>
    <row r="290" spans="1:28" ht="14.25" customHeight="1">
      <c r="A290" s="4"/>
      <c r="B290" s="4"/>
      <c r="C290" s="4"/>
      <c r="D290" s="4"/>
      <c r="E290" s="143"/>
      <c r="F290" s="143"/>
      <c r="G290" s="4"/>
      <c r="H290" s="4"/>
      <c r="I290" s="135"/>
      <c r="J290" s="135"/>
      <c r="K290" s="135"/>
      <c r="L290" s="135"/>
      <c r="M290" s="135"/>
      <c r="N290" s="135"/>
      <c r="O290" s="135"/>
      <c r="P290" s="135"/>
      <c r="Q290" s="135"/>
      <c r="R290" s="135"/>
      <c r="S290" s="135"/>
      <c r="T290" s="135"/>
      <c r="U290" s="135"/>
      <c r="V290" s="135"/>
      <c r="W290" s="135"/>
      <c r="X290" s="135"/>
      <c r="Y290" s="135"/>
      <c r="Z290" s="135"/>
      <c r="AA290" s="135"/>
      <c r="AB290" s="135"/>
    </row>
    <row r="291" spans="1:28" ht="14.25" customHeight="1">
      <c r="A291" s="4"/>
      <c r="B291" s="4"/>
      <c r="C291" s="4"/>
      <c r="D291" s="4"/>
      <c r="E291" s="143"/>
      <c r="F291" s="143"/>
      <c r="G291" s="4"/>
      <c r="H291" s="4"/>
      <c r="I291" s="135"/>
      <c r="J291" s="135"/>
      <c r="K291" s="135"/>
      <c r="L291" s="135"/>
      <c r="M291" s="135"/>
      <c r="N291" s="135"/>
      <c r="O291" s="135"/>
      <c r="P291" s="135"/>
      <c r="Q291" s="135"/>
      <c r="R291" s="135"/>
      <c r="S291" s="135"/>
      <c r="T291" s="135"/>
      <c r="U291" s="135"/>
      <c r="V291" s="135"/>
      <c r="W291" s="135"/>
      <c r="X291" s="135"/>
      <c r="Y291" s="135"/>
      <c r="Z291" s="135"/>
      <c r="AA291" s="135"/>
      <c r="AB291" s="135"/>
    </row>
    <row r="292" spans="1:28" ht="14.25" customHeight="1">
      <c r="A292" s="4"/>
      <c r="B292" s="4"/>
      <c r="C292" s="4"/>
      <c r="D292" s="4"/>
      <c r="E292" s="143"/>
      <c r="F292" s="143"/>
      <c r="G292" s="4"/>
      <c r="H292" s="4"/>
      <c r="I292" s="135"/>
      <c r="J292" s="135"/>
      <c r="K292" s="135"/>
      <c r="L292" s="135"/>
      <c r="M292" s="135"/>
      <c r="N292" s="135"/>
      <c r="O292" s="135"/>
      <c r="P292" s="135"/>
      <c r="Q292" s="135"/>
      <c r="R292" s="135"/>
      <c r="S292" s="135"/>
      <c r="T292" s="135"/>
      <c r="U292" s="135"/>
      <c r="V292" s="135"/>
      <c r="W292" s="135"/>
      <c r="X292" s="135"/>
      <c r="Y292" s="135"/>
      <c r="Z292" s="135"/>
      <c r="AA292" s="135"/>
      <c r="AB292" s="135"/>
    </row>
    <row r="293" spans="1:28" ht="14.25" customHeight="1">
      <c r="A293" s="4"/>
      <c r="B293" s="4"/>
      <c r="C293" s="4"/>
      <c r="D293" s="4"/>
      <c r="E293" s="143"/>
      <c r="F293" s="143"/>
      <c r="G293" s="4"/>
      <c r="H293" s="4"/>
      <c r="I293" s="135"/>
      <c r="J293" s="135"/>
      <c r="K293" s="135"/>
      <c r="L293" s="135"/>
      <c r="M293" s="135"/>
      <c r="N293" s="135"/>
      <c r="O293" s="135"/>
      <c r="P293" s="135"/>
      <c r="Q293" s="135"/>
      <c r="R293" s="135"/>
      <c r="S293" s="135"/>
      <c r="T293" s="135"/>
      <c r="U293" s="135"/>
      <c r="V293" s="135"/>
      <c r="W293" s="135"/>
      <c r="X293" s="135"/>
      <c r="Y293" s="135"/>
      <c r="Z293" s="135"/>
      <c r="AA293" s="135"/>
      <c r="AB293" s="135"/>
    </row>
    <row r="294" spans="1:28" ht="14.25" customHeight="1">
      <c r="A294" s="4"/>
      <c r="B294" s="4"/>
      <c r="C294" s="4"/>
      <c r="D294" s="4"/>
      <c r="E294" s="143"/>
      <c r="F294" s="143"/>
      <c r="G294" s="4"/>
      <c r="H294" s="4"/>
      <c r="I294" s="135"/>
      <c r="J294" s="135"/>
      <c r="K294" s="135"/>
      <c r="L294" s="135"/>
      <c r="M294" s="135"/>
      <c r="N294" s="135"/>
      <c r="O294" s="135"/>
      <c r="P294" s="135"/>
      <c r="Q294" s="135"/>
      <c r="R294" s="135"/>
      <c r="S294" s="135"/>
      <c r="T294" s="135"/>
      <c r="U294" s="135"/>
      <c r="V294" s="135"/>
      <c r="W294" s="135"/>
      <c r="X294" s="135"/>
      <c r="Y294" s="135"/>
      <c r="Z294" s="135"/>
      <c r="AA294" s="135"/>
      <c r="AB294" s="135"/>
    </row>
    <row r="295" spans="1:28" ht="14.25" customHeight="1">
      <c r="A295" s="4"/>
      <c r="B295" s="4"/>
      <c r="C295" s="4"/>
      <c r="D295" s="4"/>
      <c r="E295" s="143"/>
      <c r="F295" s="143"/>
      <c r="G295" s="4"/>
      <c r="H295" s="4"/>
      <c r="I295" s="135"/>
      <c r="J295" s="135"/>
      <c r="K295" s="135"/>
      <c r="L295" s="135"/>
      <c r="M295" s="135"/>
      <c r="N295" s="135"/>
      <c r="O295" s="135"/>
      <c r="P295" s="135"/>
      <c r="Q295" s="135"/>
      <c r="R295" s="135"/>
      <c r="S295" s="135"/>
      <c r="T295" s="135"/>
      <c r="U295" s="135"/>
      <c r="V295" s="135"/>
      <c r="W295" s="135"/>
      <c r="X295" s="135"/>
      <c r="Y295" s="135"/>
      <c r="Z295" s="135"/>
      <c r="AA295" s="135"/>
      <c r="AB295" s="135"/>
    </row>
    <row r="296" spans="1:28" ht="14.25" customHeight="1">
      <c r="A296" s="4"/>
      <c r="B296" s="4"/>
      <c r="C296" s="4"/>
      <c r="D296" s="4"/>
      <c r="E296" s="143"/>
      <c r="F296" s="143"/>
      <c r="G296" s="4"/>
      <c r="H296" s="4"/>
      <c r="I296" s="135"/>
      <c r="J296" s="135"/>
      <c r="K296" s="135"/>
      <c r="L296" s="135"/>
      <c r="M296" s="135"/>
      <c r="N296" s="135"/>
      <c r="O296" s="135"/>
      <c r="P296" s="135"/>
      <c r="Q296" s="135"/>
      <c r="R296" s="135"/>
      <c r="S296" s="135"/>
      <c r="T296" s="135"/>
      <c r="U296" s="135"/>
      <c r="V296" s="135"/>
      <c r="W296" s="135"/>
      <c r="X296" s="135"/>
      <c r="Y296" s="135"/>
      <c r="Z296" s="135"/>
      <c r="AA296" s="135"/>
      <c r="AB296" s="135"/>
    </row>
    <row r="297" spans="1:28" ht="14.25" customHeight="1">
      <c r="A297" s="4"/>
      <c r="B297" s="4"/>
      <c r="C297" s="4"/>
      <c r="D297" s="4"/>
      <c r="E297" s="143"/>
      <c r="F297" s="143"/>
      <c r="G297" s="4"/>
      <c r="H297" s="4"/>
      <c r="I297" s="135"/>
      <c r="J297" s="135"/>
      <c r="K297" s="135"/>
      <c r="L297" s="135"/>
      <c r="M297" s="135"/>
      <c r="N297" s="135"/>
      <c r="O297" s="135"/>
      <c r="P297" s="135"/>
      <c r="Q297" s="135"/>
      <c r="R297" s="135"/>
      <c r="S297" s="135"/>
      <c r="T297" s="135"/>
      <c r="U297" s="135"/>
      <c r="V297" s="135"/>
      <c r="W297" s="135"/>
      <c r="X297" s="135"/>
      <c r="Y297" s="135"/>
      <c r="Z297" s="135"/>
      <c r="AA297" s="135"/>
      <c r="AB297" s="135"/>
    </row>
    <row r="298" spans="1:28" ht="14.25" customHeight="1">
      <c r="A298" s="4"/>
      <c r="B298" s="4"/>
      <c r="C298" s="4"/>
      <c r="D298" s="4"/>
      <c r="E298" s="143"/>
      <c r="F298" s="143"/>
      <c r="G298" s="4"/>
      <c r="H298" s="4"/>
      <c r="I298" s="135"/>
      <c r="J298" s="135"/>
      <c r="K298" s="135"/>
      <c r="L298" s="135"/>
      <c r="M298" s="135"/>
      <c r="N298" s="135"/>
      <c r="O298" s="135"/>
      <c r="P298" s="135"/>
      <c r="Q298" s="135"/>
      <c r="R298" s="135"/>
      <c r="S298" s="135"/>
      <c r="T298" s="135"/>
      <c r="U298" s="135"/>
      <c r="V298" s="135"/>
      <c r="W298" s="135"/>
      <c r="X298" s="135"/>
      <c r="Y298" s="135"/>
      <c r="Z298" s="135"/>
      <c r="AA298" s="135"/>
      <c r="AB298" s="135"/>
    </row>
    <row r="299" spans="1:28" ht="14.25" customHeight="1">
      <c r="A299" s="4"/>
      <c r="B299" s="4"/>
      <c r="C299" s="4"/>
      <c r="D299" s="4"/>
      <c r="E299" s="143"/>
      <c r="F299" s="143"/>
      <c r="G299" s="4"/>
      <c r="H299" s="4"/>
      <c r="I299" s="135"/>
      <c r="J299" s="135"/>
      <c r="K299" s="135"/>
      <c r="L299" s="135"/>
      <c r="M299" s="135"/>
      <c r="N299" s="135"/>
      <c r="O299" s="135"/>
      <c r="P299" s="135"/>
      <c r="Q299" s="135"/>
      <c r="R299" s="135"/>
      <c r="S299" s="135"/>
      <c r="T299" s="135"/>
      <c r="U299" s="135"/>
      <c r="V299" s="135"/>
      <c r="W299" s="135"/>
      <c r="X299" s="135"/>
      <c r="Y299" s="135"/>
      <c r="Z299" s="135"/>
      <c r="AA299" s="135"/>
      <c r="AB299" s="135"/>
    </row>
    <row r="300" spans="1:28" ht="14.25" customHeight="1">
      <c r="A300" s="4"/>
      <c r="B300" s="4"/>
      <c r="C300" s="4"/>
      <c r="D300" s="4"/>
      <c r="E300" s="143"/>
      <c r="F300" s="143"/>
      <c r="G300" s="4"/>
      <c r="H300" s="4"/>
      <c r="I300" s="135"/>
      <c r="J300" s="135"/>
      <c r="K300" s="135"/>
      <c r="L300" s="135"/>
      <c r="M300" s="135"/>
      <c r="N300" s="135"/>
      <c r="O300" s="135"/>
      <c r="P300" s="135"/>
      <c r="Q300" s="135"/>
      <c r="R300" s="135"/>
      <c r="S300" s="135"/>
      <c r="T300" s="135"/>
      <c r="U300" s="135"/>
      <c r="V300" s="135"/>
      <c r="W300" s="135"/>
      <c r="X300" s="135"/>
      <c r="Y300" s="135"/>
      <c r="Z300" s="135"/>
      <c r="AA300" s="135"/>
      <c r="AB300" s="135"/>
    </row>
    <row r="301" spans="1:28" ht="14.25" customHeight="1">
      <c r="A301" s="4"/>
      <c r="B301" s="4"/>
      <c r="C301" s="4"/>
      <c r="D301" s="4"/>
      <c r="E301" s="143"/>
      <c r="F301" s="143"/>
      <c r="G301" s="4"/>
      <c r="H301" s="4"/>
      <c r="I301" s="135"/>
      <c r="J301" s="135"/>
      <c r="K301" s="135"/>
      <c r="L301" s="135"/>
      <c r="M301" s="135"/>
      <c r="N301" s="135"/>
      <c r="O301" s="135"/>
      <c r="P301" s="135"/>
      <c r="Q301" s="135"/>
      <c r="R301" s="135"/>
      <c r="S301" s="135"/>
      <c r="T301" s="135"/>
      <c r="U301" s="135"/>
      <c r="V301" s="135"/>
      <c r="W301" s="135"/>
      <c r="X301" s="135"/>
      <c r="Y301" s="135"/>
      <c r="Z301" s="135"/>
      <c r="AA301" s="135"/>
      <c r="AB301" s="135"/>
    </row>
    <row r="302" spans="1:28" ht="14.25" customHeight="1">
      <c r="A302" s="4"/>
      <c r="B302" s="4"/>
      <c r="C302" s="4"/>
      <c r="D302" s="4"/>
      <c r="E302" s="143"/>
      <c r="F302" s="143"/>
      <c r="G302" s="4"/>
      <c r="H302" s="4"/>
      <c r="I302" s="135"/>
      <c r="J302" s="135"/>
      <c r="K302" s="135"/>
      <c r="L302" s="135"/>
      <c r="M302" s="135"/>
      <c r="N302" s="135"/>
      <c r="O302" s="135"/>
      <c r="P302" s="135"/>
      <c r="Q302" s="135"/>
      <c r="R302" s="135"/>
      <c r="S302" s="135"/>
      <c r="T302" s="135"/>
      <c r="U302" s="135"/>
      <c r="V302" s="135"/>
      <c r="W302" s="135"/>
      <c r="X302" s="135"/>
      <c r="Y302" s="135"/>
      <c r="Z302" s="135"/>
      <c r="AA302" s="135"/>
      <c r="AB302" s="135"/>
    </row>
    <row r="303" spans="1:28" ht="14.25" customHeight="1">
      <c r="A303" s="4"/>
      <c r="B303" s="4"/>
      <c r="C303" s="4"/>
      <c r="D303" s="4"/>
      <c r="E303" s="143"/>
      <c r="F303" s="143"/>
      <c r="G303" s="4"/>
      <c r="H303" s="4"/>
      <c r="I303" s="135"/>
      <c r="J303" s="135"/>
      <c r="K303" s="135"/>
      <c r="L303" s="135"/>
      <c r="M303" s="135"/>
      <c r="N303" s="135"/>
      <c r="O303" s="135"/>
      <c r="P303" s="135"/>
      <c r="Q303" s="135"/>
      <c r="R303" s="135"/>
      <c r="S303" s="135"/>
      <c r="T303" s="135"/>
      <c r="U303" s="135"/>
      <c r="V303" s="135"/>
      <c r="W303" s="135"/>
      <c r="X303" s="135"/>
      <c r="Y303" s="135"/>
      <c r="Z303" s="135"/>
      <c r="AA303" s="135"/>
      <c r="AB303" s="135"/>
    </row>
    <row r="304" spans="1:28" ht="14.25" customHeight="1">
      <c r="A304" s="4"/>
      <c r="B304" s="4"/>
      <c r="C304" s="4"/>
      <c r="D304" s="4"/>
      <c r="E304" s="143"/>
      <c r="F304" s="143"/>
      <c r="G304" s="4"/>
      <c r="H304" s="4"/>
      <c r="I304" s="135"/>
      <c r="J304" s="135"/>
      <c r="K304" s="135"/>
      <c r="L304" s="135"/>
      <c r="M304" s="135"/>
      <c r="N304" s="135"/>
      <c r="O304" s="135"/>
      <c r="P304" s="135"/>
      <c r="Q304" s="135"/>
      <c r="R304" s="135"/>
      <c r="S304" s="135"/>
      <c r="T304" s="135"/>
      <c r="U304" s="135"/>
      <c r="V304" s="135"/>
      <c r="W304" s="135"/>
      <c r="X304" s="135"/>
      <c r="Y304" s="135"/>
      <c r="Z304" s="135"/>
      <c r="AA304" s="135"/>
      <c r="AB304" s="135"/>
    </row>
    <row r="305" spans="1:28" ht="14.25" customHeight="1">
      <c r="A305" s="4"/>
      <c r="B305" s="4"/>
      <c r="C305" s="4"/>
      <c r="D305" s="4"/>
      <c r="E305" s="143"/>
      <c r="F305" s="143"/>
      <c r="G305" s="4"/>
      <c r="H305" s="4"/>
      <c r="I305" s="135"/>
      <c r="J305" s="135"/>
      <c r="K305" s="135"/>
      <c r="L305" s="135"/>
      <c r="M305" s="135"/>
      <c r="N305" s="135"/>
      <c r="O305" s="135"/>
      <c r="P305" s="135"/>
      <c r="Q305" s="135"/>
      <c r="R305" s="135"/>
      <c r="S305" s="135"/>
      <c r="T305" s="135"/>
      <c r="U305" s="135"/>
      <c r="V305" s="135"/>
      <c r="W305" s="135"/>
      <c r="X305" s="135"/>
      <c r="Y305" s="135"/>
      <c r="Z305" s="135"/>
      <c r="AA305" s="135"/>
      <c r="AB305" s="135"/>
    </row>
    <row r="306" spans="1:28" ht="14.25" customHeight="1">
      <c r="A306" s="4"/>
      <c r="B306" s="4"/>
      <c r="C306" s="4"/>
      <c r="D306" s="4"/>
      <c r="E306" s="143"/>
      <c r="F306" s="143"/>
      <c r="G306" s="4"/>
      <c r="H306" s="4"/>
      <c r="I306" s="135"/>
      <c r="J306" s="135"/>
      <c r="K306" s="135"/>
      <c r="L306" s="135"/>
      <c r="M306" s="135"/>
      <c r="N306" s="135"/>
      <c r="O306" s="135"/>
      <c r="P306" s="135"/>
      <c r="Q306" s="135"/>
      <c r="R306" s="135"/>
      <c r="S306" s="135"/>
      <c r="T306" s="135"/>
      <c r="U306" s="135"/>
      <c r="V306" s="135"/>
      <c r="W306" s="135"/>
      <c r="X306" s="135"/>
      <c r="Y306" s="135"/>
      <c r="Z306" s="135"/>
      <c r="AA306" s="135"/>
      <c r="AB306" s="135"/>
    </row>
    <row r="307" spans="1:28" ht="14.25" customHeight="1">
      <c r="A307" s="4"/>
      <c r="B307" s="4"/>
      <c r="C307" s="4"/>
      <c r="D307" s="4"/>
      <c r="E307" s="143"/>
      <c r="F307" s="143"/>
      <c r="G307" s="4"/>
      <c r="H307" s="4"/>
      <c r="I307" s="135"/>
      <c r="J307" s="135"/>
      <c r="K307" s="135"/>
      <c r="L307" s="135"/>
      <c r="M307" s="135"/>
      <c r="N307" s="135"/>
      <c r="O307" s="135"/>
      <c r="P307" s="135"/>
      <c r="Q307" s="135"/>
      <c r="R307" s="135"/>
      <c r="S307" s="135"/>
      <c r="T307" s="135"/>
      <c r="U307" s="135"/>
      <c r="V307" s="135"/>
      <c r="W307" s="135"/>
      <c r="X307" s="135"/>
      <c r="Y307" s="135"/>
      <c r="Z307" s="135"/>
      <c r="AA307" s="135"/>
      <c r="AB307" s="135"/>
    </row>
    <row r="308" spans="1:28" ht="14.25" customHeight="1">
      <c r="A308" s="4"/>
      <c r="B308" s="4"/>
      <c r="C308" s="4"/>
      <c r="D308" s="4"/>
      <c r="E308" s="143"/>
      <c r="F308" s="143"/>
      <c r="G308" s="4"/>
      <c r="H308" s="4"/>
      <c r="I308" s="135"/>
      <c r="J308" s="135"/>
      <c r="K308" s="135"/>
      <c r="L308" s="135"/>
      <c r="M308" s="135"/>
      <c r="N308" s="135"/>
      <c r="O308" s="135"/>
      <c r="P308" s="135"/>
      <c r="Q308" s="135"/>
      <c r="R308" s="135"/>
      <c r="S308" s="135"/>
      <c r="T308" s="135"/>
      <c r="U308" s="135"/>
      <c r="V308" s="135"/>
      <c r="W308" s="135"/>
      <c r="X308" s="135"/>
      <c r="Y308" s="135"/>
      <c r="Z308" s="135"/>
      <c r="AA308" s="135"/>
      <c r="AB308" s="135"/>
    </row>
    <row r="309" spans="1:28" ht="14.25" customHeight="1">
      <c r="A309" s="4"/>
      <c r="B309" s="4"/>
      <c r="C309" s="4"/>
      <c r="D309" s="4"/>
      <c r="E309" s="143"/>
      <c r="F309" s="143"/>
      <c r="G309" s="4"/>
      <c r="H309" s="4"/>
      <c r="I309" s="135"/>
      <c r="J309" s="135"/>
      <c r="K309" s="135"/>
      <c r="L309" s="135"/>
      <c r="M309" s="135"/>
      <c r="N309" s="135"/>
      <c r="O309" s="135"/>
      <c r="P309" s="135"/>
      <c r="Q309" s="135"/>
      <c r="R309" s="135"/>
      <c r="S309" s="135"/>
      <c r="T309" s="135"/>
      <c r="U309" s="135"/>
      <c r="V309" s="135"/>
      <c r="W309" s="135"/>
      <c r="X309" s="135"/>
      <c r="Y309" s="135"/>
      <c r="Z309" s="135"/>
      <c r="AA309" s="135"/>
      <c r="AB309" s="135"/>
    </row>
    <row r="310" spans="1:28" ht="14.25" customHeight="1">
      <c r="A310" s="4"/>
      <c r="B310" s="4"/>
      <c r="C310" s="4"/>
      <c r="D310" s="4"/>
      <c r="E310" s="143"/>
      <c r="F310" s="143"/>
      <c r="G310" s="4"/>
      <c r="H310" s="4"/>
      <c r="I310" s="135"/>
      <c r="J310" s="135"/>
      <c r="K310" s="135"/>
      <c r="L310" s="135"/>
      <c r="M310" s="135"/>
      <c r="N310" s="135"/>
      <c r="O310" s="135"/>
      <c r="P310" s="135"/>
      <c r="Q310" s="135"/>
      <c r="R310" s="135"/>
      <c r="S310" s="135"/>
      <c r="T310" s="135"/>
      <c r="U310" s="135"/>
      <c r="V310" s="135"/>
      <c r="W310" s="135"/>
      <c r="X310" s="135"/>
      <c r="Y310" s="135"/>
      <c r="Z310" s="135"/>
      <c r="AA310" s="135"/>
      <c r="AB310" s="135"/>
    </row>
    <row r="311" spans="1:28" ht="14.25" customHeight="1">
      <c r="A311" s="4"/>
      <c r="B311" s="4"/>
      <c r="C311" s="4"/>
      <c r="D311" s="4"/>
      <c r="E311" s="143"/>
      <c r="F311" s="143"/>
      <c r="G311" s="4"/>
      <c r="H311" s="4"/>
      <c r="I311" s="135"/>
      <c r="J311" s="135"/>
      <c r="K311" s="135"/>
      <c r="L311" s="135"/>
      <c r="M311" s="135"/>
      <c r="N311" s="135"/>
      <c r="O311" s="135"/>
      <c r="P311" s="135"/>
      <c r="Q311" s="135"/>
      <c r="R311" s="135"/>
      <c r="S311" s="135"/>
      <c r="T311" s="135"/>
      <c r="U311" s="135"/>
      <c r="V311" s="135"/>
      <c r="W311" s="135"/>
      <c r="X311" s="135"/>
      <c r="Y311" s="135"/>
      <c r="Z311" s="135"/>
      <c r="AA311" s="135"/>
      <c r="AB311" s="135"/>
    </row>
    <row r="312" spans="1:28" ht="14.25" customHeight="1">
      <c r="A312" s="4"/>
      <c r="B312" s="4"/>
      <c r="C312" s="4"/>
      <c r="D312" s="4"/>
      <c r="E312" s="143"/>
      <c r="F312" s="143"/>
      <c r="G312" s="4"/>
      <c r="H312" s="4"/>
      <c r="I312" s="135"/>
      <c r="J312" s="135"/>
      <c r="K312" s="135"/>
      <c r="L312" s="135"/>
      <c r="M312" s="135"/>
      <c r="N312" s="135"/>
      <c r="O312" s="135"/>
      <c r="P312" s="135"/>
      <c r="Q312" s="135"/>
      <c r="R312" s="135"/>
      <c r="S312" s="135"/>
      <c r="T312" s="135"/>
      <c r="U312" s="135"/>
      <c r="V312" s="135"/>
      <c r="W312" s="135"/>
      <c r="X312" s="135"/>
      <c r="Y312" s="135"/>
      <c r="Z312" s="135"/>
      <c r="AA312" s="135"/>
      <c r="AB312" s="135"/>
    </row>
    <row r="313" spans="1:28" ht="14.25" customHeight="1">
      <c r="A313" s="4"/>
      <c r="B313" s="4"/>
      <c r="C313" s="4"/>
      <c r="D313" s="4"/>
      <c r="E313" s="143"/>
      <c r="F313" s="143"/>
      <c r="G313" s="4"/>
      <c r="H313" s="4"/>
      <c r="I313" s="135"/>
      <c r="J313" s="135"/>
      <c r="K313" s="135"/>
      <c r="L313" s="135"/>
      <c r="M313" s="135"/>
      <c r="N313" s="135"/>
      <c r="O313" s="135"/>
      <c r="P313" s="135"/>
      <c r="Q313" s="135"/>
      <c r="R313" s="135"/>
      <c r="S313" s="135"/>
      <c r="T313" s="135"/>
      <c r="U313" s="135"/>
      <c r="V313" s="135"/>
      <c r="W313" s="135"/>
      <c r="X313" s="135"/>
      <c r="Y313" s="135"/>
      <c r="Z313" s="135"/>
      <c r="AA313" s="135"/>
      <c r="AB313" s="135"/>
    </row>
    <row r="314" spans="1:28" ht="14.25" customHeight="1">
      <c r="A314" s="4"/>
      <c r="B314" s="4"/>
      <c r="C314" s="4"/>
      <c r="D314" s="4"/>
      <c r="E314" s="143"/>
      <c r="F314" s="143"/>
      <c r="G314" s="4"/>
      <c r="H314" s="4"/>
      <c r="I314" s="135"/>
      <c r="J314" s="135"/>
      <c r="K314" s="135"/>
      <c r="L314" s="135"/>
      <c r="M314" s="135"/>
      <c r="N314" s="135"/>
      <c r="O314" s="135"/>
      <c r="P314" s="135"/>
      <c r="Q314" s="135"/>
      <c r="R314" s="135"/>
      <c r="S314" s="135"/>
      <c r="T314" s="135"/>
      <c r="U314" s="135"/>
      <c r="V314" s="135"/>
      <c r="W314" s="135"/>
      <c r="X314" s="135"/>
      <c r="Y314" s="135"/>
      <c r="Z314" s="135"/>
      <c r="AA314" s="135"/>
      <c r="AB314" s="135"/>
    </row>
    <row r="315" spans="1:28" ht="14.25" customHeight="1">
      <c r="A315" s="4"/>
      <c r="B315" s="4"/>
      <c r="C315" s="4"/>
      <c r="D315" s="4"/>
      <c r="E315" s="143"/>
      <c r="F315" s="143"/>
      <c r="G315" s="4"/>
      <c r="H315" s="4"/>
      <c r="I315" s="135"/>
      <c r="J315" s="135"/>
      <c r="K315" s="135"/>
      <c r="L315" s="135"/>
      <c r="M315" s="135"/>
      <c r="N315" s="135"/>
      <c r="O315" s="135"/>
      <c r="P315" s="135"/>
      <c r="Q315" s="135"/>
      <c r="R315" s="135"/>
      <c r="S315" s="135"/>
      <c r="T315" s="135"/>
      <c r="U315" s="135"/>
      <c r="V315" s="135"/>
      <c r="W315" s="135"/>
      <c r="X315" s="135"/>
      <c r="Y315" s="135"/>
      <c r="Z315" s="135"/>
      <c r="AA315" s="135"/>
      <c r="AB315" s="135"/>
    </row>
    <row r="316" spans="1:28" ht="14.25" customHeight="1">
      <c r="A316" s="4"/>
      <c r="B316" s="4"/>
      <c r="C316" s="4"/>
      <c r="D316" s="4"/>
      <c r="E316" s="143"/>
      <c r="F316" s="143"/>
      <c r="G316" s="4"/>
      <c r="H316" s="4"/>
      <c r="I316" s="135"/>
      <c r="J316" s="135"/>
      <c r="K316" s="135"/>
      <c r="L316" s="135"/>
      <c r="M316" s="135"/>
      <c r="N316" s="135"/>
      <c r="O316" s="135"/>
      <c r="P316" s="135"/>
      <c r="Q316" s="135"/>
      <c r="R316" s="135"/>
      <c r="S316" s="135"/>
      <c r="T316" s="135"/>
      <c r="U316" s="135"/>
      <c r="V316" s="135"/>
      <c r="W316" s="135"/>
      <c r="X316" s="135"/>
      <c r="Y316" s="135"/>
      <c r="Z316" s="135"/>
      <c r="AA316" s="135"/>
      <c r="AB316" s="135"/>
    </row>
    <row r="317" spans="1:28" ht="14.25" customHeight="1">
      <c r="A317" s="4"/>
      <c r="B317" s="4"/>
      <c r="C317" s="4"/>
      <c r="D317" s="4"/>
      <c r="E317" s="143"/>
      <c r="F317" s="143"/>
      <c r="G317" s="4"/>
      <c r="H317" s="4"/>
      <c r="I317" s="135"/>
      <c r="J317" s="135"/>
      <c r="K317" s="135"/>
      <c r="L317" s="135"/>
      <c r="M317" s="135"/>
      <c r="N317" s="135"/>
      <c r="O317" s="135"/>
      <c r="P317" s="135"/>
      <c r="Q317" s="135"/>
      <c r="R317" s="135"/>
      <c r="S317" s="135"/>
      <c r="T317" s="135"/>
      <c r="U317" s="135"/>
      <c r="V317" s="135"/>
      <c r="W317" s="135"/>
      <c r="X317" s="135"/>
      <c r="Y317" s="135"/>
      <c r="Z317" s="135"/>
      <c r="AA317" s="135"/>
      <c r="AB317" s="135"/>
    </row>
    <row r="318" spans="1:28" ht="14.25" customHeight="1">
      <c r="A318" s="4"/>
      <c r="B318" s="4"/>
      <c r="C318" s="4"/>
      <c r="D318" s="4"/>
      <c r="E318" s="143"/>
      <c r="F318" s="143"/>
      <c r="G318" s="4"/>
      <c r="H318" s="4"/>
      <c r="I318" s="135"/>
      <c r="J318" s="135"/>
      <c r="K318" s="135"/>
      <c r="L318" s="135"/>
      <c r="M318" s="135"/>
      <c r="N318" s="135"/>
      <c r="O318" s="135"/>
      <c r="P318" s="135"/>
      <c r="Q318" s="135"/>
      <c r="R318" s="135"/>
      <c r="S318" s="135"/>
      <c r="T318" s="135"/>
      <c r="U318" s="135"/>
      <c r="V318" s="135"/>
      <c r="W318" s="135"/>
      <c r="X318" s="135"/>
      <c r="Y318" s="135"/>
      <c r="Z318" s="135"/>
      <c r="AA318" s="135"/>
      <c r="AB318" s="135"/>
    </row>
    <row r="319" spans="1:28" ht="14.25" customHeight="1">
      <c r="A319" s="4"/>
      <c r="B319" s="4"/>
      <c r="C319" s="4"/>
      <c r="D319" s="4"/>
      <c r="E319" s="143"/>
      <c r="F319" s="143"/>
      <c r="G319" s="4"/>
      <c r="H319" s="4"/>
      <c r="I319" s="135"/>
      <c r="J319" s="135"/>
      <c r="K319" s="135"/>
      <c r="L319" s="135"/>
      <c r="M319" s="135"/>
      <c r="N319" s="135"/>
      <c r="O319" s="135"/>
      <c r="P319" s="135"/>
      <c r="Q319" s="135"/>
      <c r="R319" s="135"/>
      <c r="S319" s="135"/>
      <c r="T319" s="135"/>
      <c r="U319" s="135"/>
      <c r="V319" s="135"/>
      <c r="W319" s="135"/>
      <c r="X319" s="135"/>
      <c r="Y319" s="135"/>
      <c r="Z319" s="135"/>
      <c r="AA319" s="135"/>
      <c r="AB319" s="135"/>
    </row>
    <row r="320" spans="1:28" ht="14.25" customHeight="1">
      <c r="A320" s="4"/>
      <c r="B320" s="4"/>
      <c r="C320" s="4"/>
      <c r="D320" s="4"/>
      <c r="E320" s="143"/>
      <c r="F320" s="143"/>
      <c r="G320" s="4"/>
      <c r="H320" s="4"/>
      <c r="I320" s="135"/>
      <c r="J320" s="135"/>
      <c r="K320" s="135"/>
      <c r="L320" s="135"/>
      <c r="M320" s="135"/>
      <c r="N320" s="135"/>
      <c r="O320" s="135"/>
      <c r="P320" s="135"/>
      <c r="Q320" s="135"/>
      <c r="R320" s="135"/>
      <c r="S320" s="135"/>
      <c r="T320" s="135"/>
      <c r="U320" s="135"/>
      <c r="V320" s="135"/>
      <c r="W320" s="135"/>
      <c r="X320" s="135"/>
      <c r="Y320" s="135"/>
      <c r="Z320" s="135"/>
      <c r="AA320" s="135"/>
      <c r="AB320" s="135"/>
    </row>
    <row r="321" spans="1:28" ht="14.25" customHeight="1">
      <c r="A321" s="4"/>
      <c r="B321" s="4"/>
      <c r="C321" s="4"/>
      <c r="D321" s="4"/>
      <c r="E321" s="143"/>
      <c r="F321" s="143"/>
      <c r="G321" s="4"/>
      <c r="H321" s="4"/>
      <c r="I321" s="135"/>
      <c r="J321" s="135"/>
      <c r="K321" s="135"/>
      <c r="L321" s="135"/>
      <c r="M321" s="135"/>
      <c r="N321" s="135"/>
      <c r="O321" s="135"/>
      <c r="P321" s="135"/>
      <c r="Q321" s="135"/>
      <c r="R321" s="135"/>
      <c r="S321" s="135"/>
      <c r="T321" s="135"/>
      <c r="U321" s="135"/>
      <c r="V321" s="135"/>
      <c r="W321" s="135"/>
      <c r="X321" s="135"/>
      <c r="Y321" s="135"/>
      <c r="Z321" s="135"/>
      <c r="AA321" s="135"/>
      <c r="AB321" s="135"/>
    </row>
    <row r="322" spans="1:28" ht="14.25" customHeight="1">
      <c r="A322" s="4"/>
      <c r="B322" s="4"/>
      <c r="C322" s="4"/>
      <c r="D322" s="4"/>
      <c r="E322" s="143"/>
      <c r="F322" s="143"/>
      <c r="G322" s="4"/>
      <c r="H322" s="4"/>
      <c r="I322" s="135"/>
      <c r="J322" s="135"/>
      <c r="K322" s="135"/>
      <c r="L322" s="135"/>
      <c r="M322" s="135"/>
      <c r="N322" s="135"/>
      <c r="O322" s="135"/>
      <c r="P322" s="135"/>
      <c r="Q322" s="135"/>
      <c r="R322" s="135"/>
      <c r="S322" s="135"/>
      <c r="T322" s="135"/>
      <c r="U322" s="135"/>
      <c r="V322" s="135"/>
      <c r="W322" s="135"/>
      <c r="X322" s="135"/>
      <c r="Y322" s="135"/>
      <c r="Z322" s="135"/>
      <c r="AA322" s="135"/>
      <c r="AB322" s="135"/>
    </row>
    <row r="323" spans="1:28" ht="14.25" customHeight="1">
      <c r="A323" s="4"/>
      <c r="B323" s="4"/>
      <c r="C323" s="4"/>
      <c r="D323" s="4"/>
      <c r="E323" s="143"/>
      <c r="F323" s="143"/>
      <c r="G323" s="4"/>
      <c r="H323" s="4"/>
      <c r="I323" s="135"/>
      <c r="J323" s="135"/>
      <c r="K323" s="135"/>
      <c r="L323" s="135"/>
      <c r="M323" s="135"/>
      <c r="N323" s="135"/>
      <c r="O323" s="135"/>
      <c r="P323" s="135"/>
      <c r="Q323" s="135"/>
      <c r="R323" s="135"/>
      <c r="S323" s="135"/>
      <c r="T323" s="135"/>
      <c r="U323" s="135"/>
      <c r="V323" s="135"/>
      <c r="W323" s="135"/>
      <c r="X323" s="135"/>
      <c r="Y323" s="135"/>
      <c r="Z323" s="135"/>
      <c r="AA323" s="135"/>
      <c r="AB323" s="135"/>
    </row>
    <row r="324" spans="1:28" ht="14.25" customHeight="1">
      <c r="A324" s="4"/>
      <c r="B324" s="4"/>
      <c r="C324" s="4"/>
      <c r="D324" s="4"/>
      <c r="E324" s="143"/>
      <c r="F324" s="143"/>
      <c r="G324" s="4"/>
      <c r="H324" s="4"/>
      <c r="I324" s="135"/>
      <c r="J324" s="135"/>
      <c r="K324" s="135"/>
      <c r="L324" s="135"/>
      <c r="M324" s="135"/>
      <c r="N324" s="135"/>
      <c r="O324" s="135"/>
      <c r="P324" s="135"/>
      <c r="Q324" s="135"/>
      <c r="R324" s="135"/>
      <c r="S324" s="135"/>
      <c r="T324" s="135"/>
      <c r="U324" s="135"/>
      <c r="V324" s="135"/>
      <c r="W324" s="135"/>
      <c r="X324" s="135"/>
      <c r="Y324" s="135"/>
      <c r="Z324" s="135"/>
      <c r="AA324" s="135"/>
      <c r="AB324" s="135"/>
    </row>
    <row r="325" spans="1:28" ht="14.25" customHeight="1">
      <c r="A325" s="4"/>
      <c r="B325" s="4"/>
      <c r="C325" s="4"/>
      <c r="D325" s="4"/>
      <c r="E325" s="143"/>
      <c r="F325" s="143"/>
      <c r="G325" s="4"/>
      <c r="H325" s="4"/>
      <c r="I325" s="135"/>
      <c r="J325" s="135"/>
      <c r="K325" s="135"/>
      <c r="L325" s="135"/>
      <c r="M325" s="135"/>
      <c r="N325" s="135"/>
      <c r="O325" s="135"/>
      <c r="P325" s="135"/>
      <c r="Q325" s="135"/>
      <c r="R325" s="135"/>
      <c r="S325" s="135"/>
      <c r="T325" s="135"/>
      <c r="U325" s="135"/>
      <c r="V325" s="135"/>
      <c r="W325" s="135"/>
      <c r="X325" s="135"/>
      <c r="Y325" s="135"/>
      <c r="Z325" s="135"/>
      <c r="AA325" s="135"/>
      <c r="AB325" s="135"/>
    </row>
    <row r="326" spans="1:28" ht="14.25" customHeight="1">
      <c r="A326" s="4"/>
      <c r="B326" s="4"/>
      <c r="C326" s="4"/>
      <c r="D326" s="4"/>
      <c r="E326" s="143"/>
      <c r="F326" s="143"/>
      <c r="G326" s="4"/>
      <c r="H326" s="4"/>
      <c r="I326" s="135"/>
      <c r="J326" s="135"/>
      <c r="K326" s="135"/>
      <c r="L326" s="135"/>
      <c r="M326" s="135"/>
      <c r="N326" s="135"/>
      <c r="O326" s="135"/>
      <c r="P326" s="135"/>
      <c r="Q326" s="135"/>
      <c r="R326" s="135"/>
      <c r="S326" s="135"/>
      <c r="T326" s="135"/>
      <c r="U326" s="135"/>
      <c r="V326" s="135"/>
      <c r="W326" s="135"/>
      <c r="X326" s="135"/>
      <c r="Y326" s="135"/>
      <c r="Z326" s="135"/>
      <c r="AA326" s="135"/>
      <c r="AB326" s="135"/>
    </row>
    <row r="327" spans="1:28" ht="14.25" customHeight="1">
      <c r="A327" s="4"/>
      <c r="B327" s="4"/>
      <c r="C327" s="4"/>
      <c r="D327" s="4"/>
      <c r="E327" s="143"/>
      <c r="F327" s="143"/>
      <c r="G327" s="4"/>
      <c r="H327" s="4"/>
      <c r="I327" s="135"/>
      <c r="J327" s="135"/>
      <c r="K327" s="135"/>
      <c r="L327" s="135"/>
      <c r="M327" s="135"/>
      <c r="N327" s="135"/>
      <c r="O327" s="135"/>
      <c r="P327" s="135"/>
      <c r="Q327" s="135"/>
      <c r="R327" s="135"/>
      <c r="S327" s="135"/>
      <c r="T327" s="135"/>
      <c r="U327" s="135"/>
      <c r="V327" s="135"/>
      <c r="W327" s="135"/>
      <c r="X327" s="135"/>
      <c r="Y327" s="135"/>
      <c r="Z327" s="135"/>
      <c r="AA327" s="135"/>
      <c r="AB327" s="135"/>
    </row>
    <row r="328" spans="1:28" ht="14.25" customHeight="1">
      <c r="A328" s="4"/>
      <c r="B328" s="4"/>
      <c r="C328" s="4"/>
      <c r="D328" s="4"/>
      <c r="E328" s="143"/>
      <c r="F328" s="143"/>
      <c r="G328" s="4"/>
      <c r="H328" s="4"/>
      <c r="I328" s="135"/>
      <c r="J328" s="135"/>
      <c r="K328" s="135"/>
      <c r="L328" s="135"/>
      <c r="M328" s="135"/>
      <c r="N328" s="135"/>
      <c r="O328" s="135"/>
      <c r="P328" s="135"/>
      <c r="Q328" s="135"/>
      <c r="R328" s="135"/>
      <c r="S328" s="135"/>
      <c r="T328" s="135"/>
      <c r="U328" s="135"/>
      <c r="V328" s="135"/>
      <c r="W328" s="135"/>
      <c r="X328" s="135"/>
      <c r="Y328" s="135"/>
      <c r="Z328" s="135"/>
      <c r="AA328" s="135"/>
      <c r="AB328" s="135"/>
    </row>
    <row r="329" spans="1:28" ht="14.25" customHeight="1">
      <c r="A329" s="4"/>
      <c r="B329" s="4"/>
      <c r="C329" s="4"/>
      <c r="D329" s="4"/>
      <c r="E329" s="143"/>
      <c r="F329" s="143"/>
      <c r="G329" s="4"/>
      <c r="H329" s="4"/>
      <c r="I329" s="135"/>
      <c r="J329" s="135"/>
      <c r="K329" s="135"/>
      <c r="L329" s="135"/>
      <c r="M329" s="135"/>
      <c r="N329" s="135"/>
      <c r="O329" s="135"/>
      <c r="P329" s="135"/>
      <c r="Q329" s="135"/>
      <c r="R329" s="135"/>
      <c r="S329" s="135"/>
      <c r="T329" s="135"/>
      <c r="U329" s="135"/>
      <c r="V329" s="135"/>
      <c r="W329" s="135"/>
      <c r="X329" s="135"/>
      <c r="Y329" s="135"/>
      <c r="Z329" s="135"/>
      <c r="AA329" s="135"/>
      <c r="AB329" s="135"/>
    </row>
    <row r="330" spans="1:28" ht="14.25" customHeight="1">
      <c r="A330" s="4"/>
      <c r="B330" s="4"/>
      <c r="C330" s="4"/>
      <c r="D330" s="4"/>
      <c r="E330" s="143"/>
      <c r="F330" s="143"/>
      <c r="G330" s="4"/>
      <c r="H330" s="4"/>
      <c r="I330" s="135"/>
      <c r="J330" s="135"/>
      <c r="K330" s="135"/>
      <c r="L330" s="135"/>
      <c r="M330" s="135"/>
      <c r="N330" s="135"/>
      <c r="O330" s="135"/>
      <c r="P330" s="135"/>
      <c r="Q330" s="135"/>
      <c r="R330" s="135"/>
      <c r="S330" s="135"/>
      <c r="T330" s="135"/>
      <c r="U330" s="135"/>
      <c r="V330" s="135"/>
      <c r="W330" s="135"/>
      <c r="X330" s="135"/>
      <c r="Y330" s="135"/>
      <c r="Z330" s="135"/>
      <c r="AA330" s="135"/>
      <c r="AB330" s="135"/>
    </row>
    <row r="331" spans="1:28" ht="14.25" customHeight="1">
      <c r="A331" s="4"/>
      <c r="B331" s="4"/>
      <c r="C331" s="4"/>
      <c r="D331" s="4"/>
      <c r="E331" s="143"/>
      <c r="F331" s="143"/>
      <c r="G331" s="4"/>
      <c r="H331" s="4"/>
      <c r="I331" s="135"/>
      <c r="J331" s="135"/>
      <c r="K331" s="135"/>
      <c r="L331" s="135"/>
      <c r="M331" s="135"/>
      <c r="N331" s="135"/>
      <c r="O331" s="135"/>
      <c r="P331" s="135"/>
      <c r="Q331" s="135"/>
      <c r="R331" s="135"/>
      <c r="S331" s="135"/>
      <c r="T331" s="135"/>
      <c r="U331" s="135"/>
      <c r="V331" s="135"/>
      <c r="W331" s="135"/>
      <c r="X331" s="135"/>
      <c r="Y331" s="135"/>
      <c r="Z331" s="135"/>
      <c r="AA331" s="135"/>
      <c r="AB331" s="135"/>
    </row>
    <row r="332" spans="1:28" ht="14.25" customHeight="1">
      <c r="A332" s="4"/>
      <c r="B332" s="4"/>
      <c r="C332" s="4"/>
      <c r="D332" s="4"/>
      <c r="E332" s="143"/>
      <c r="F332" s="143"/>
      <c r="G332" s="4"/>
      <c r="H332" s="4"/>
      <c r="I332" s="135"/>
      <c r="J332" s="135"/>
      <c r="K332" s="135"/>
      <c r="L332" s="135"/>
      <c r="M332" s="135"/>
      <c r="N332" s="135"/>
      <c r="O332" s="135"/>
      <c r="P332" s="135"/>
      <c r="Q332" s="135"/>
      <c r="R332" s="135"/>
      <c r="S332" s="135"/>
      <c r="T332" s="135"/>
      <c r="U332" s="135"/>
      <c r="V332" s="135"/>
      <c r="W332" s="135"/>
      <c r="X332" s="135"/>
      <c r="Y332" s="135"/>
      <c r="Z332" s="135"/>
      <c r="AA332" s="135"/>
      <c r="AB332" s="135"/>
    </row>
    <row r="333" spans="1:28" ht="14.25" customHeight="1">
      <c r="A333" s="4"/>
      <c r="B333" s="4"/>
      <c r="C333" s="4"/>
      <c r="D333" s="4"/>
      <c r="E333" s="143"/>
      <c r="F333" s="143"/>
      <c r="G333" s="4"/>
      <c r="H333" s="4"/>
      <c r="I333" s="135"/>
      <c r="J333" s="135"/>
      <c r="K333" s="135"/>
      <c r="L333" s="135"/>
      <c r="M333" s="135"/>
      <c r="N333" s="135"/>
      <c r="O333" s="135"/>
      <c r="P333" s="135"/>
      <c r="Q333" s="135"/>
      <c r="R333" s="135"/>
      <c r="S333" s="135"/>
      <c r="T333" s="135"/>
      <c r="U333" s="135"/>
      <c r="V333" s="135"/>
      <c r="W333" s="135"/>
      <c r="X333" s="135"/>
      <c r="Y333" s="135"/>
      <c r="Z333" s="135"/>
      <c r="AA333" s="135"/>
      <c r="AB333" s="135"/>
    </row>
    <row r="334" spans="1:28" ht="14.25" customHeight="1">
      <c r="A334" s="4"/>
      <c r="B334" s="4"/>
      <c r="C334" s="4"/>
      <c r="D334" s="4"/>
      <c r="E334" s="143"/>
      <c r="F334" s="143"/>
      <c r="G334" s="4"/>
      <c r="H334" s="4"/>
      <c r="I334" s="135"/>
      <c r="J334" s="135"/>
      <c r="K334" s="135"/>
      <c r="L334" s="135"/>
      <c r="M334" s="135"/>
      <c r="N334" s="135"/>
      <c r="O334" s="135"/>
      <c r="P334" s="135"/>
      <c r="Q334" s="135"/>
      <c r="R334" s="135"/>
      <c r="S334" s="135"/>
      <c r="T334" s="135"/>
      <c r="U334" s="135"/>
      <c r="V334" s="135"/>
      <c r="W334" s="135"/>
      <c r="X334" s="135"/>
      <c r="Y334" s="135"/>
      <c r="Z334" s="135"/>
      <c r="AA334" s="135"/>
      <c r="AB334" s="135"/>
    </row>
    <row r="335" spans="1:28" ht="14.25" customHeight="1">
      <c r="A335" s="4"/>
      <c r="B335" s="4"/>
      <c r="C335" s="4"/>
      <c r="D335" s="4"/>
      <c r="E335" s="143"/>
      <c r="F335" s="143"/>
      <c r="G335" s="4"/>
      <c r="H335" s="4"/>
      <c r="I335" s="135"/>
      <c r="J335" s="135"/>
      <c r="K335" s="135"/>
      <c r="L335" s="135"/>
      <c r="M335" s="135"/>
      <c r="N335" s="135"/>
      <c r="O335" s="135"/>
      <c r="P335" s="135"/>
      <c r="Q335" s="135"/>
      <c r="R335" s="135"/>
      <c r="S335" s="135"/>
      <c r="T335" s="135"/>
      <c r="U335" s="135"/>
      <c r="V335" s="135"/>
      <c r="W335" s="135"/>
      <c r="X335" s="135"/>
      <c r="Y335" s="135"/>
      <c r="Z335" s="135"/>
      <c r="AA335" s="135"/>
      <c r="AB335" s="135"/>
    </row>
    <row r="336" spans="1:28" ht="14.25" customHeight="1">
      <c r="A336" s="4"/>
      <c r="B336" s="4"/>
      <c r="C336" s="4"/>
      <c r="D336" s="4"/>
      <c r="E336" s="143"/>
      <c r="F336" s="143"/>
      <c r="G336" s="4"/>
      <c r="H336" s="4"/>
      <c r="I336" s="135"/>
      <c r="J336" s="135"/>
      <c r="K336" s="135"/>
      <c r="L336" s="135"/>
      <c r="M336" s="135"/>
      <c r="N336" s="135"/>
      <c r="O336" s="135"/>
      <c r="P336" s="135"/>
      <c r="Q336" s="135"/>
      <c r="R336" s="135"/>
      <c r="S336" s="135"/>
      <c r="T336" s="135"/>
      <c r="U336" s="135"/>
      <c r="V336" s="135"/>
      <c r="W336" s="135"/>
      <c r="X336" s="135"/>
      <c r="Y336" s="135"/>
      <c r="Z336" s="135"/>
      <c r="AA336" s="135"/>
      <c r="AB336" s="135"/>
    </row>
    <row r="337" spans="1:28" ht="14.25" customHeight="1">
      <c r="A337" s="4"/>
      <c r="B337" s="4"/>
      <c r="C337" s="4"/>
      <c r="D337" s="4"/>
      <c r="E337" s="143"/>
      <c r="F337" s="143"/>
      <c r="G337" s="4"/>
      <c r="H337" s="4"/>
      <c r="I337" s="135"/>
      <c r="J337" s="135"/>
      <c r="K337" s="135"/>
      <c r="L337" s="135"/>
      <c r="M337" s="135"/>
      <c r="N337" s="135"/>
      <c r="O337" s="135"/>
      <c r="P337" s="135"/>
      <c r="Q337" s="135"/>
      <c r="R337" s="135"/>
      <c r="S337" s="135"/>
      <c r="T337" s="135"/>
      <c r="U337" s="135"/>
      <c r="V337" s="135"/>
      <c r="W337" s="135"/>
      <c r="X337" s="135"/>
      <c r="Y337" s="135"/>
      <c r="Z337" s="135"/>
      <c r="AA337" s="135"/>
      <c r="AB337" s="135"/>
    </row>
    <row r="338" spans="1:28" ht="14.25" customHeight="1">
      <c r="A338" s="4"/>
      <c r="B338" s="4"/>
      <c r="C338" s="4"/>
      <c r="D338" s="4"/>
      <c r="E338" s="143"/>
      <c r="F338" s="143"/>
      <c r="G338" s="4"/>
      <c r="H338" s="4"/>
      <c r="I338" s="135"/>
      <c r="J338" s="135"/>
      <c r="K338" s="135"/>
      <c r="L338" s="135"/>
      <c r="M338" s="135"/>
      <c r="N338" s="135"/>
      <c r="O338" s="135"/>
      <c r="P338" s="135"/>
      <c r="Q338" s="135"/>
      <c r="R338" s="135"/>
      <c r="S338" s="135"/>
      <c r="T338" s="135"/>
      <c r="U338" s="135"/>
      <c r="V338" s="135"/>
      <c r="W338" s="135"/>
      <c r="X338" s="135"/>
      <c r="Y338" s="135"/>
      <c r="Z338" s="135"/>
      <c r="AA338" s="135"/>
      <c r="AB338" s="135"/>
    </row>
    <row r="339" spans="1:28" ht="14.25" customHeight="1">
      <c r="A339" s="4"/>
      <c r="B339" s="4"/>
      <c r="C339" s="4"/>
      <c r="D339" s="4"/>
      <c r="E339" s="143"/>
      <c r="F339" s="143"/>
      <c r="G339" s="4"/>
      <c r="H339" s="4"/>
      <c r="I339" s="135"/>
      <c r="J339" s="135"/>
      <c r="K339" s="135"/>
      <c r="L339" s="135"/>
      <c r="M339" s="135"/>
      <c r="N339" s="135"/>
      <c r="O339" s="135"/>
      <c r="P339" s="135"/>
      <c r="Q339" s="135"/>
      <c r="R339" s="135"/>
      <c r="S339" s="135"/>
      <c r="T339" s="135"/>
      <c r="U339" s="135"/>
      <c r="V339" s="135"/>
      <c r="W339" s="135"/>
      <c r="X339" s="135"/>
      <c r="Y339" s="135"/>
      <c r="Z339" s="135"/>
      <c r="AA339" s="135"/>
      <c r="AB339" s="135"/>
    </row>
    <row r="340" spans="1:28" ht="14.25" customHeight="1">
      <c r="A340" s="4"/>
      <c r="B340" s="4"/>
      <c r="C340" s="4"/>
      <c r="D340" s="4"/>
      <c r="E340" s="143"/>
      <c r="F340" s="143"/>
      <c r="G340" s="4"/>
      <c r="H340" s="4"/>
      <c r="I340" s="135"/>
      <c r="J340" s="135"/>
      <c r="K340" s="135"/>
      <c r="L340" s="135"/>
      <c r="M340" s="135"/>
      <c r="N340" s="135"/>
      <c r="O340" s="135"/>
      <c r="P340" s="135"/>
      <c r="Q340" s="135"/>
      <c r="R340" s="135"/>
      <c r="S340" s="135"/>
      <c r="T340" s="135"/>
      <c r="U340" s="135"/>
      <c r="V340" s="135"/>
      <c r="W340" s="135"/>
      <c r="X340" s="135"/>
      <c r="Y340" s="135"/>
      <c r="Z340" s="135"/>
      <c r="AA340" s="135"/>
      <c r="AB340" s="135"/>
    </row>
    <row r="341" spans="1:28" ht="14.25" customHeight="1">
      <c r="A341" s="4"/>
      <c r="B341" s="4"/>
      <c r="C341" s="4"/>
      <c r="D341" s="4"/>
      <c r="E341" s="143"/>
      <c r="F341" s="143"/>
      <c r="G341" s="4"/>
      <c r="H341" s="4"/>
      <c r="I341" s="135"/>
      <c r="J341" s="135"/>
      <c r="K341" s="135"/>
      <c r="L341" s="135"/>
      <c r="M341" s="135"/>
      <c r="N341" s="135"/>
      <c r="O341" s="135"/>
      <c r="P341" s="135"/>
      <c r="Q341" s="135"/>
      <c r="R341" s="135"/>
      <c r="S341" s="135"/>
      <c r="T341" s="135"/>
      <c r="U341" s="135"/>
      <c r="V341" s="135"/>
      <c r="W341" s="135"/>
      <c r="X341" s="135"/>
      <c r="Y341" s="135"/>
      <c r="Z341" s="135"/>
      <c r="AA341" s="135"/>
      <c r="AB341" s="135"/>
    </row>
    <row r="342" spans="1:28" ht="14.25" customHeight="1">
      <c r="A342" s="4"/>
      <c r="B342" s="4"/>
      <c r="C342" s="4"/>
      <c r="D342" s="4"/>
      <c r="E342" s="143"/>
      <c r="F342" s="143"/>
      <c r="G342" s="4"/>
      <c r="H342" s="4"/>
      <c r="I342" s="135"/>
      <c r="J342" s="135"/>
      <c r="K342" s="135"/>
      <c r="L342" s="135"/>
      <c r="M342" s="135"/>
      <c r="N342" s="135"/>
      <c r="O342" s="135"/>
      <c r="P342" s="135"/>
      <c r="Q342" s="135"/>
      <c r="R342" s="135"/>
      <c r="S342" s="135"/>
      <c r="T342" s="135"/>
      <c r="U342" s="135"/>
      <c r="V342" s="135"/>
      <c r="W342" s="135"/>
      <c r="X342" s="135"/>
      <c r="Y342" s="135"/>
      <c r="Z342" s="135"/>
      <c r="AA342" s="135"/>
      <c r="AB342" s="135"/>
    </row>
    <row r="343" spans="1:28" ht="14.25" customHeight="1">
      <c r="A343" s="4"/>
      <c r="B343" s="4"/>
      <c r="C343" s="4"/>
      <c r="D343" s="4"/>
      <c r="E343" s="143"/>
      <c r="F343" s="143"/>
      <c r="G343" s="4"/>
      <c r="H343" s="4"/>
      <c r="I343" s="135"/>
      <c r="J343" s="135"/>
      <c r="K343" s="135"/>
      <c r="L343" s="135"/>
      <c r="M343" s="135"/>
      <c r="N343" s="135"/>
      <c r="O343" s="135"/>
      <c r="P343" s="135"/>
      <c r="Q343" s="135"/>
      <c r="R343" s="135"/>
      <c r="S343" s="135"/>
      <c r="T343" s="135"/>
      <c r="U343" s="135"/>
      <c r="V343" s="135"/>
      <c r="W343" s="135"/>
      <c r="X343" s="135"/>
      <c r="Y343" s="135"/>
      <c r="Z343" s="135"/>
      <c r="AA343" s="135"/>
      <c r="AB343" s="135"/>
    </row>
    <row r="344" spans="1:28" ht="14.25" customHeight="1">
      <c r="A344" s="4"/>
      <c r="B344" s="4"/>
      <c r="C344" s="4"/>
      <c r="D344" s="4"/>
      <c r="E344" s="143"/>
      <c r="F344" s="143"/>
      <c r="G344" s="4"/>
      <c r="H344" s="4"/>
      <c r="I344" s="135"/>
      <c r="J344" s="135"/>
      <c r="K344" s="135"/>
      <c r="L344" s="135"/>
      <c r="M344" s="135"/>
      <c r="N344" s="135"/>
      <c r="O344" s="135"/>
      <c r="P344" s="135"/>
      <c r="Q344" s="135"/>
      <c r="R344" s="135"/>
      <c r="S344" s="135"/>
      <c r="T344" s="135"/>
      <c r="U344" s="135"/>
      <c r="V344" s="135"/>
      <c r="W344" s="135"/>
      <c r="X344" s="135"/>
      <c r="Y344" s="135"/>
      <c r="Z344" s="135"/>
      <c r="AA344" s="135"/>
      <c r="AB344" s="135"/>
    </row>
    <row r="345" spans="1:28" ht="14.25" customHeight="1">
      <c r="A345" s="4"/>
      <c r="B345" s="4"/>
      <c r="C345" s="4"/>
      <c r="D345" s="4"/>
      <c r="E345" s="143"/>
      <c r="F345" s="143"/>
      <c r="G345" s="4"/>
      <c r="H345" s="4"/>
      <c r="I345" s="135"/>
      <c r="J345" s="135"/>
      <c r="K345" s="135"/>
      <c r="L345" s="135"/>
      <c r="M345" s="135"/>
      <c r="N345" s="135"/>
      <c r="O345" s="135"/>
      <c r="P345" s="135"/>
      <c r="Q345" s="135"/>
      <c r="R345" s="135"/>
      <c r="S345" s="135"/>
      <c r="T345" s="135"/>
      <c r="U345" s="135"/>
      <c r="V345" s="135"/>
      <c r="W345" s="135"/>
      <c r="X345" s="135"/>
      <c r="Y345" s="135"/>
      <c r="Z345" s="135"/>
      <c r="AA345" s="135"/>
      <c r="AB345" s="135"/>
    </row>
    <row r="346" spans="1:28" ht="14.25" customHeight="1">
      <c r="A346" s="4"/>
      <c r="B346" s="4"/>
      <c r="C346" s="4"/>
      <c r="D346" s="4"/>
      <c r="E346" s="143"/>
      <c r="F346" s="143"/>
      <c r="G346" s="4"/>
      <c r="H346" s="4"/>
      <c r="I346" s="135"/>
      <c r="J346" s="135"/>
      <c r="K346" s="135"/>
      <c r="L346" s="135"/>
      <c r="M346" s="135"/>
      <c r="N346" s="135"/>
      <c r="O346" s="135"/>
      <c r="P346" s="135"/>
      <c r="Q346" s="135"/>
      <c r="R346" s="135"/>
      <c r="S346" s="135"/>
      <c r="T346" s="135"/>
      <c r="U346" s="135"/>
      <c r="V346" s="135"/>
      <c r="W346" s="135"/>
      <c r="X346" s="135"/>
      <c r="Y346" s="135"/>
      <c r="Z346" s="135"/>
      <c r="AA346" s="135"/>
      <c r="AB346" s="135"/>
    </row>
    <row r="347" spans="1:28" ht="14.25" customHeight="1">
      <c r="A347" s="4"/>
      <c r="B347" s="4"/>
      <c r="C347" s="4"/>
      <c r="D347" s="4"/>
      <c r="E347" s="143"/>
      <c r="F347" s="143"/>
      <c r="G347" s="4"/>
      <c r="H347" s="4"/>
      <c r="I347" s="135"/>
      <c r="J347" s="135"/>
      <c r="K347" s="135"/>
      <c r="L347" s="135"/>
      <c r="M347" s="135"/>
      <c r="N347" s="135"/>
      <c r="O347" s="135"/>
      <c r="P347" s="135"/>
      <c r="Q347" s="135"/>
      <c r="R347" s="135"/>
      <c r="S347" s="135"/>
      <c r="T347" s="135"/>
      <c r="U347" s="135"/>
      <c r="V347" s="135"/>
      <c r="W347" s="135"/>
      <c r="X347" s="135"/>
      <c r="Y347" s="135"/>
      <c r="Z347" s="135"/>
      <c r="AA347" s="135"/>
      <c r="AB347" s="135"/>
    </row>
    <row r="348" spans="1:28" ht="14.25" customHeight="1">
      <c r="A348" s="4"/>
      <c r="B348" s="4"/>
      <c r="C348" s="4"/>
      <c r="D348" s="4"/>
      <c r="E348" s="143"/>
      <c r="F348" s="143"/>
      <c r="G348" s="4"/>
      <c r="H348" s="4"/>
      <c r="I348" s="135"/>
      <c r="J348" s="135"/>
      <c r="K348" s="135"/>
      <c r="L348" s="135"/>
      <c r="M348" s="135"/>
      <c r="N348" s="135"/>
      <c r="O348" s="135"/>
      <c r="P348" s="135"/>
      <c r="Q348" s="135"/>
      <c r="R348" s="135"/>
      <c r="S348" s="135"/>
      <c r="T348" s="135"/>
      <c r="U348" s="135"/>
      <c r="V348" s="135"/>
      <c r="W348" s="135"/>
      <c r="X348" s="135"/>
      <c r="Y348" s="135"/>
      <c r="Z348" s="135"/>
      <c r="AA348" s="135"/>
      <c r="AB348" s="135"/>
    </row>
    <row r="349" spans="1:28" ht="14.25" customHeight="1">
      <c r="A349" s="4"/>
      <c r="B349" s="4"/>
      <c r="C349" s="4"/>
      <c r="D349" s="4"/>
      <c r="E349" s="143"/>
      <c r="F349" s="143"/>
      <c r="G349" s="4"/>
      <c r="H349" s="4"/>
      <c r="I349" s="135"/>
      <c r="J349" s="135"/>
      <c r="K349" s="135"/>
      <c r="L349" s="135"/>
      <c r="M349" s="135"/>
      <c r="N349" s="135"/>
      <c r="O349" s="135"/>
      <c r="P349" s="135"/>
      <c r="Q349" s="135"/>
      <c r="R349" s="135"/>
      <c r="S349" s="135"/>
      <c r="T349" s="135"/>
      <c r="U349" s="135"/>
      <c r="V349" s="135"/>
      <c r="W349" s="135"/>
      <c r="X349" s="135"/>
      <c r="Y349" s="135"/>
      <c r="Z349" s="135"/>
      <c r="AA349" s="135"/>
      <c r="AB349" s="135"/>
    </row>
    <row r="350" spans="1:28" ht="14.25" customHeight="1">
      <c r="A350" s="4"/>
      <c r="B350" s="4"/>
      <c r="C350" s="4"/>
      <c r="D350" s="4"/>
      <c r="E350" s="143"/>
      <c r="F350" s="143"/>
      <c r="G350" s="4"/>
      <c r="H350" s="4"/>
      <c r="I350" s="135"/>
      <c r="J350" s="135"/>
      <c r="K350" s="135"/>
      <c r="L350" s="135"/>
      <c r="M350" s="135"/>
      <c r="N350" s="135"/>
      <c r="O350" s="135"/>
      <c r="P350" s="135"/>
      <c r="Q350" s="135"/>
      <c r="R350" s="135"/>
      <c r="S350" s="135"/>
      <c r="T350" s="135"/>
      <c r="U350" s="135"/>
      <c r="V350" s="135"/>
      <c r="W350" s="135"/>
      <c r="X350" s="135"/>
      <c r="Y350" s="135"/>
      <c r="Z350" s="135"/>
      <c r="AA350" s="135"/>
      <c r="AB350" s="135"/>
    </row>
    <row r="351" spans="1:28" ht="14.25" customHeight="1">
      <c r="A351" s="4"/>
      <c r="B351" s="4"/>
      <c r="C351" s="4"/>
      <c r="D351" s="4"/>
      <c r="E351" s="143"/>
      <c r="F351" s="143"/>
      <c r="G351" s="4"/>
      <c r="H351" s="4"/>
      <c r="I351" s="135"/>
      <c r="J351" s="135"/>
      <c r="K351" s="135"/>
      <c r="L351" s="135"/>
      <c r="M351" s="135"/>
      <c r="N351" s="135"/>
      <c r="O351" s="135"/>
      <c r="P351" s="135"/>
      <c r="Q351" s="135"/>
      <c r="R351" s="135"/>
      <c r="S351" s="135"/>
      <c r="T351" s="135"/>
      <c r="U351" s="135"/>
      <c r="V351" s="135"/>
      <c r="W351" s="135"/>
      <c r="X351" s="135"/>
      <c r="Y351" s="135"/>
      <c r="Z351" s="135"/>
      <c r="AA351" s="135"/>
      <c r="AB351" s="135"/>
    </row>
    <row r="352" spans="1:28" ht="14.25" customHeight="1">
      <c r="A352" s="4"/>
      <c r="B352" s="4"/>
      <c r="C352" s="4"/>
      <c r="D352" s="4"/>
      <c r="E352" s="143"/>
      <c r="F352" s="143"/>
      <c r="G352" s="4"/>
      <c r="H352" s="4"/>
      <c r="I352" s="135"/>
      <c r="J352" s="135"/>
      <c r="K352" s="135"/>
      <c r="L352" s="135"/>
      <c r="M352" s="135"/>
      <c r="N352" s="135"/>
      <c r="O352" s="135"/>
      <c r="P352" s="135"/>
      <c r="Q352" s="135"/>
      <c r="R352" s="135"/>
      <c r="S352" s="135"/>
      <c r="T352" s="135"/>
      <c r="U352" s="135"/>
      <c r="V352" s="135"/>
      <c r="W352" s="135"/>
      <c r="X352" s="135"/>
      <c r="Y352" s="135"/>
      <c r="Z352" s="135"/>
      <c r="AA352" s="135"/>
      <c r="AB352" s="135"/>
    </row>
    <row r="353" spans="1:28" ht="14.25" customHeight="1">
      <c r="A353" s="4"/>
      <c r="B353" s="4"/>
      <c r="C353" s="4"/>
      <c r="D353" s="4"/>
      <c r="E353" s="143"/>
      <c r="F353" s="143"/>
      <c r="G353" s="4"/>
      <c r="H353" s="4"/>
      <c r="I353" s="135"/>
      <c r="J353" s="135"/>
      <c r="K353" s="135"/>
      <c r="L353" s="135"/>
      <c r="M353" s="135"/>
      <c r="N353" s="135"/>
      <c r="O353" s="135"/>
      <c r="P353" s="135"/>
      <c r="Q353" s="135"/>
      <c r="R353" s="135"/>
      <c r="S353" s="135"/>
      <c r="T353" s="135"/>
      <c r="U353" s="135"/>
      <c r="V353" s="135"/>
      <c r="W353" s="135"/>
      <c r="X353" s="135"/>
      <c r="Y353" s="135"/>
      <c r="Z353" s="135"/>
      <c r="AA353" s="135"/>
      <c r="AB353" s="135"/>
    </row>
    <row r="354" spans="1:28" ht="14.25" customHeight="1">
      <c r="A354" s="4"/>
      <c r="B354" s="4"/>
      <c r="C354" s="4"/>
      <c r="D354" s="4"/>
      <c r="E354" s="143"/>
      <c r="F354" s="143"/>
      <c r="G354" s="4"/>
      <c r="H354" s="4"/>
      <c r="I354" s="135"/>
      <c r="J354" s="135"/>
      <c r="K354" s="135"/>
      <c r="L354" s="135"/>
      <c r="M354" s="135"/>
      <c r="N354" s="135"/>
      <c r="O354" s="135"/>
      <c r="P354" s="135"/>
      <c r="Q354" s="135"/>
      <c r="R354" s="135"/>
      <c r="S354" s="135"/>
      <c r="T354" s="135"/>
      <c r="U354" s="135"/>
      <c r="V354" s="135"/>
      <c r="W354" s="135"/>
      <c r="X354" s="135"/>
      <c r="Y354" s="135"/>
      <c r="Z354" s="135"/>
      <c r="AA354" s="135"/>
      <c r="AB354" s="135"/>
    </row>
    <row r="355" spans="1:28" ht="14.25" customHeight="1">
      <c r="A355" s="4"/>
      <c r="B355" s="4"/>
      <c r="C355" s="4"/>
      <c r="D355" s="4"/>
      <c r="E355" s="143"/>
      <c r="F355" s="143"/>
      <c r="G355" s="4"/>
      <c r="H355" s="4"/>
      <c r="I355" s="135"/>
      <c r="J355" s="135"/>
      <c r="K355" s="135"/>
      <c r="L355" s="135"/>
      <c r="M355" s="135"/>
      <c r="N355" s="135"/>
      <c r="O355" s="135"/>
      <c r="P355" s="135"/>
      <c r="Q355" s="135"/>
      <c r="R355" s="135"/>
      <c r="S355" s="135"/>
      <c r="T355" s="135"/>
      <c r="U355" s="135"/>
      <c r="V355" s="135"/>
      <c r="W355" s="135"/>
      <c r="X355" s="135"/>
      <c r="Y355" s="135"/>
      <c r="Z355" s="135"/>
      <c r="AA355" s="135"/>
      <c r="AB355" s="135"/>
    </row>
    <row r="356" spans="1:28" ht="14.25" customHeight="1">
      <c r="A356" s="4"/>
      <c r="B356" s="4"/>
      <c r="C356" s="4"/>
      <c r="D356" s="4"/>
      <c r="E356" s="143"/>
      <c r="F356" s="143"/>
      <c r="G356" s="4"/>
      <c r="H356" s="4"/>
      <c r="I356" s="135"/>
      <c r="J356" s="135"/>
      <c r="K356" s="135"/>
      <c r="L356" s="135"/>
      <c r="M356" s="135"/>
      <c r="N356" s="135"/>
      <c r="O356" s="135"/>
      <c r="P356" s="135"/>
      <c r="Q356" s="135"/>
      <c r="R356" s="135"/>
      <c r="S356" s="135"/>
      <c r="T356" s="135"/>
      <c r="U356" s="135"/>
      <c r="V356" s="135"/>
      <c r="W356" s="135"/>
      <c r="X356" s="135"/>
      <c r="Y356" s="135"/>
      <c r="Z356" s="135"/>
      <c r="AA356" s="135"/>
      <c r="AB356" s="135"/>
    </row>
    <row r="357" spans="1:28" ht="14.25" customHeight="1">
      <c r="A357" s="4"/>
      <c r="B357" s="4"/>
      <c r="C357" s="4"/>
      <c r="D357" s="4"/>
      <c r="E357" s="143"/>
      <c r="F357" s="143"/>
      <c r="G357" s="4"/>
      <c r="H357" s="4"/>
      <c r="I357" s="135"/>
      <c r="J357" s="135"/>
      <c r="K357" s="135"/>
      <c r="L357" s="135"/>
      <c r="M357" s="135"/>
      <c r="N357" s="135"/>
      <c r="O357" s="135"/>
      <c r="P357" s="135"/>
      <c r="Q357" s="135"/>
      <c r="R357" s="135"/>
      <c r="S357" s="135"/>
      <c r="T357" s="135"/>
      <c r="U357" s="135"/>
      <c r="V357" s="135"/>
      <c r="W357" s="135"/>
      <c r="X357" s="135"/>
      <c r="Y357" s="135"/>
      <c r="Z357" s="135"/>
      <c r="AA357" s="135"/>
      <c r="AB357" s="135"/>
    </row>
    <row r="358" spans="1:28" ht="14.25" customHeight="1">
      <c r="A358" s="4"/>
      <c r="B358" s="4"/>
      <c r="C358" s="4"/>
      <c r="D358" s="4"/>
      <c r="E358" s="143"/>
      <c r="F358" s="143"/>
      <c r="G358" s="4"/>
      <c r="H358" s="4"/>
      <c r="I358" s="135"/>
      <c r="J358" s="135"/>
      <c r="K358" s="135"/>
      <c r="L358" s="135"/>
      <c r="M358" s="135"/>
      <c r="N358" s="135"/>
      <c r="O358" s="135"/>
      <c r="P358" s="135"/>
      <c r="Q358" s="135"/>
      <c r="R358" s="135"/>
      <c r="S358" s="135"/>
      <c r="T358" s="135"/>
      <c r="U358" s="135"/>
      <c r="V358" s="135"/>
      <c r="W358" s="135"/>
      <c r="X358" s="135"/>
      <c r="Y358" s="135"/>
      <c r="Z358" s="135"/>
      <c r="AA358" s="135"/>
      <c r="AB358" s="135"/>
    </row>
    <row r="359" spans="1:28" ht="14.25" customHeight="1">
      <c r="A359" s="4"/>
      <c r="B359" s="4"/>
      <c r="C359" s="4"/>
      <c r="D359" s="4"/>
      <c r="E359" s="143"/>
      <c r="F359" s="143"/>
      <c r="G359" s="4"/>
      <c r="H359" s="4"/>
      <c r="I359" s="135"/>
      <c r="J359" s="135"/>
      <c r="K359" s="135"/>
      <c r="L359" s="135"/>
      <c r="M359" s="135"/>
      <c r="N359" s="135"/>
      <c r="O359" s="135"/>
      <c r="P359" s="135"/>
      <c r="Q359" s="135"/>
      <c r="R359" s="135"/>
      <c r="S359" s="135"/>
      <c r="T359" s="135"/>
      <c r="U359" s="135"/>
      <c r="V359" s="135"/>
      <c r="W359" s="135"/>
      <c r="X359" s="135"/>
      <c r="Y359" s="135"/>
      <c r="Z359" s="135"/>
      <c r="AA359" s="135"/>
      <c r="AB359" s="135"/>
    </row>
    <row r="360" spans="1:28" ht="14.25" customHeight="1">
      <c r="A360" s="4"/>
      <c r="B360" s="4"/>
      <c r="C360" s="4"/>
      <c r="D360" s="4"/>
      <c r="E360" s="143"/>
      <c r="F360" s="143"/>
      <c r="G360" s="4"/>
      <c r="H360" s="4"/>
      <c r="I360" s="135"/>
      <c r="J360" s="135"/>
      <c r="K360" s="135"/>
      <c r="L360" s="135"/>
      <c r="M360" s="135"/>
      <c r="N360" s="135"/>
      <c r="O360" s="135"/>
      <c r="P360" s="135"/>
      <c r="Q360" s="135"/>
      <c r="R360" s="135"/>
      <c r="S360" s="135"/>
      <c r="T360" s="135"/>
      <c r="U360" s="135"/>
      <c r="V360" s="135"/>
      <c r="W360" s="135"/>
      <c r="X360" s="135"/>
      <c r="Y360" s="135"/>
      <c r="Z360" s="135"/>
      <c r="AA360" s="135"/>
      <c r="AB360" s="135"/>
    </row>
    <row r="361" spans="1:28" ht="14.25" customHeight="1">
      <c r="A361" s="4"/>
      <c r="B361" s="4"/>
      <c r="C361" s="4"/>
      <c r="D361" s="4"/>
      <c r="E361" s="143"/>
      <c r="F361" s="143"/>
      <c r="G361" s="4"/>
      <c r="H361" s="4"/>
      <c r="I361" s="135"/>
      <c r="J361" s="135"/>
      <c r="K361" s="135"/>
      <c r="L361" s="135"/>
      <c r="M361" s="135"/>
      <c r="N361" s="135"/>
      <c r="O361" s="135"/>
      <c r="P361" s="135"/>
      <c r="Q361" s="135"/>
      <c r="R361" s="135"/>
      <c r="S361" s="135"/>
      <c r="T361" s="135"/>
      <c r="U361" s="135"/>
      <c r="V361" s="135"/>
      <c r="W361" s="135"/>
      <c r="X361" s="135"/>
      <c r="Y361" s="135"/>
      <c r="Z361" s="135"/>
      <c r="AA361" s="135"/>
      <c r="AB361" s="135"/>
    </row>
    <row r="362" spans="1:28" ht="14.25" customHeight="1">
      <c r="A362" s="4"/>
      <c r="B362" s="4"/>
      <c r="C362" s="4"/>
      <c r="D362" s="4"/>
      <c r="E362" s="143"/>
      <c r="F362" s="143"/>
      <c r="G362" s="4"/>
      <c r="H362" s="4"/>
      <c r="I362" s="135"/>
      <c r="J362" s="135"/>
      <c r="K362" s="135"/>
      <c r="L362" s="135"/>
      <c r="M362" s="135"/>
      <c r="N362" s="135"/>
      <c r="O362" s="135"/>
      <c r="P362" s="135"/>
      <c r="Q362" s="135"/>
      <c r="R362" s="135"/>
      <c r="S362" s="135"/>
      <c r="T362" s="135"/>
      <c r="U362" s="135"/>
      <c r="V362" s="135"/>
      <c r="W362" s="135"/>
      <c r="X362" s="135"/>
      <c r="Y362" s="135"/>
      <c r="Z362" s="135"/>
      <c r="AA362" s="135"/>
      <c r="AB362" s="135"/>
    </row>
    <row r="363" spans="1:28" ht="14.25" customHeight="1">
      <c r="A363" s="4"/>
      <c r="B363" s="4"/>
      <c r="C363" s="4"/>
      <c r="D363" s="4"/>
      <c r="E363" s="143"/>
      <c r="F363" s="143"/>
      <c r="G363" s="4"/>
      <c r="H363" s="4"/>
      <c r="I363" s="135"/>
      <c r="J363" s="135"/>
      <c r="K363" s="135"/>
      <c r="L363" s="135"/>
      <c r="M363" s="135"/>
      <c r="N363" s="135"/>
      <c r="O363" s="135"/>
      <c r="P363" s="135"/>
      <c r="Q363" s="135"/>
      <c r="R363" s="135"/>
      <c r="S363" s="135"/>
      <c r="T363" s="135"/>
      <c r="U363" s="135"/>
      <c r="V363" s="135"/>
      <c r="W363" s="135"/>
      <c r="X363" s="135"/>
      <c r="Y363" s="135"/>
      <c r="Z363" s="135"/>
      <c r="AA363" s="135"/>
      <c r="AB363" s="135"/>
    </row>
    <row r="364" spans="1:28" ht="14.25" customHeight="1">
      <c r="A364" s="4"/>
      <c r="B364" s="4"/>
      <c r="C364" s="4"/>
      <c r="D364" s="4"/>
      <c r="E364" s="143"/>
      <c r="F364" s="143"/>
      <c r="G364" s="4"/>
      <c r="H364" s="4"/>
      <c r="I364" s="135"/>
      <c r="J364" s="135"/>
      <c r="K364" s="135"/>
      <c r="L364" s="135"/>
      <c r="M364" s="135"/>
      <c r="N364" s="135"/>
      <c r="O364" s="135"/>
      <c r="P364" s="135"/>
      <c r="Q364" s="135"/>
      <c r="R364" s="135"/>
      <c r="S364" s="135"/>
      <c r="T364" s="135"/>
      <c r="U364" s="135"/>
      <c r="V364" s="135"/>
      <c r="W364" s="135"/>
      <c r="X364" s="135"/>
      <c r="Y364" s="135"/>
      <c r="Z364" s="135"/>
      <c r="AA364" s="135"/>
      <c r="AB364" s="135"/>
    </row>
    <row r="365" spans="1:28" ht="14.25" customHeight="1">
      <c r="A365" s="4"/>
      <c r="B365" s="4"/>
      <c r="C365" s="4"/>
      <c r="D365" s="4"/>
      <c r="E365" s="143"/>
      <c r="F365" s="143"/>
      <c r="G365" s="4"/>
      <c r="H365" s="4"/>
      <c r="I365" s="135"/>
      <c r="J365" s="135"/>
      <c r="K365" s="135"/>
      <c r="L365" s="135"/>
      <c r="M365" s="135"/>
      <c r="N365" s="135"/>
      <c r="O365" s="135"/>
      <c r="P365" s="135"/>
      <c r="Q365" s="135"/>
      <c r="R365" s="135"/>
      <c r="S365" s="135"/>
      <c r="T365" s="135"/>
      <c r="U365" s="135"/>
      <c r="V365" s="135"/>
      <c r="W365" s="135"/>
      <c r="X365" s="135"/>
      <c r="Y365" s="135"/>
      <c r="Z365" s="135"/>
      <c r="AA365" s="135"/>
      <c r="AB365" s="135"/>
    </row>
    <row r="366" spans="1:28" ht="14.25" customHeight="1">
      <c r="A366" s="4"/>
      <c r="B366" s="4"/>
      <c r="C366" s="4"/>
      <c r="D366" s="4"/>
      <c r="E366" s="143"/>
      <c r="F366" s="143"/>
      <c r="G366" s="4"/>
      <c r="H366" s="4"/>
      <c r="I366" s="135"/>
      <c r="J366" s="135"/>
      <c r="K366" s="135"/>
      <c r="L366" s="135"/>
      <c r="M366" s="135"/>
      <c r="N366" s="135"/>
      <c r="O366" s="135"/>
      <c r="P366" s="135"/>
      <c r="Q366" s="135"/>
      <c r="R366" s="135"/>
      <c r="S366" s="135"/>
      <c r="T366" s="135"/>
      <c r="U366" s="135"/>
      <c r="V366" s="135"/>
      <c r="W366" s="135"/>
      <c r="X366" s="135"/>
      <c r="Y366" s="135"/>
      <c r="Z366" s="135"/>
      <c r="AA366" s="135"/>
      <c r="AB366" s="135"/>
    </row>
    <row r="367" spans="1:28" ht="14.25" customHeight="1">
      <c r="A367" s="4"/>
      <c r="B367" s="4"/>
      <c r="C367" s="4"/>
      <c r="D367" s="4"/>
      <c r="E367" s="143"/>
      <c r="F367" s="143"/>
      <c r="G367" s="4"/>
      <c r="H367" s="4"/>
      <c r="I367" s="135"/>
      <c r="J367" s="135"/>
      <c r="K367" s="135"/>
      <c r="L367" s="135"/>
      <c r="M367" s="135"/>
      <c r="N367" s="135"/>
      <c r="O367" s="135"/>
      <c r="P367" s="135"/>
      <c r="Q367" s="135"/>
      <c r="R367" s="135"/>
      <c r="S367" s="135"/>
      <c r="T367" s="135"/>
      <c r="U367" s="135"/>
      <c r="V367" s="135"/>
      <c r="W367" s="135"/>
      <c r="X367" s="135"/>
      <c r="Y367" s="135"/>
      <c r="Z367" s="135"/>
      <c r="AA367" s="135"/>
      <c r="AB367" s="135"/>
    </row>
    <row r="368" spans="1:28" ht="14.25" customHeight="1">
      <c r="A368" s="4"/>
      <c r="B368" s="4"/>
      <c r="C368" s="4"/>
      <c r="D368" s="4"/>
      <c r="E368" s="143"/>
      <c r="F368" s="143"/>
      <c r="G368" s="4"/>
      <c r="H368" s="4"/>
      <c r="I368" s="135"/>
      <c r="J368" s="135"/>
      <c r="K368" s="135"/>
      <c r="L368" s="135"/>
      <c r="M368" s="135"/>
      <c r="N368" s="135"/>
      <c r="O368" s="135"/>
      <c r="P368" s="135"/>
      <c r="Q368" s="135"/>
      <c r="R368" s="135"/>
      <c r="S368" s="135"/>
      <c r="T368" s="135"/>
      <c r="U368" s="135"/>
      <c r="V368" s="135"/>
      <c r="W368" s="135"/>
      <c r="X368" s="135"/>
      <c r="Y368" s="135"/>
      <c r="Z368" s="135"/>
      <c r="AA368" s="135"/>
      <c r="AB368" s="135"/>
    </row>
    <row r="369" spans="1:28" ht="14.25" customHeight="1">
      <c r="A369" s="4"/>
      <c r="B369" s="4"/>
      <c r="C369" s="4"/>
      <c r="D369" s="4"/>
      <c r="E369" s="143"/>
      <c r="F369" s="143"/>
      <c r="G369" s="4"/>
      <c r="H369" s="4"/>
      <c r="I369" s="135"/>
      <c r="J369" s="135"/>
      <c r="K369" s="135"/>
      <c r="L369" s="135"/>
      <c r="M369" s="135"/>
      <c r="N369" s="135"/>
      <c r="O369" s="135"/>
      <c r="P369" s="135"/>
      <c r="Q369" s="135"/>
      <c r="R369" s="135"/>
      <c r="S369" s="135"/>
      <c r="T369" s="135"/>
      <c r="U369" s="135"/>
      <c r="V369" s="135"/>
      <c r="W369" s="135"/>
      <c r="X369" s="135"/>
      <c r="Y369" s="135"/>
      <c r="Z369" s="135"/>
      <c r="AA369" s="135"/>
      <c r="AB369" s="135"/>
    </row>
    <row r="370" spans="1:28" ht="14.25" customHeight="1">
      <c r="A370" s="4"/>
      <c r="B370" s="4"/>
      <c r="C370" s="4"/>
      <c r="D370" s="4"/>
      <c r="E370" s="143"/>
      <c r="F370" s="143"/>
      <c r="G370" s="4"/>
      <c r="H370" s="4"/>
      <c r="I370" s="135"/>
      <c r="J370" s="135"/>
      <c r="K370" s="135"/>
      <c r="L370" s="135"/>
      <c r="M370" s="135"/>
      <c r="N370" s="135"/>
      <c r="O370" s="135"/>
      <c r="P370" s="135"/>
      <c r="Q370" s="135"/>
      <c r="R370" s="135"/>
      <c r="S370" s="135"/>
      <c r="T370" s="135"/>
      <c r="U370" s="135"/>
      <c r="V370" s="135"/>
      <c r="W370" s="135"/>
      <c r="X370" s="135"/>
      <c r="Y370" s="135"/>
      <c r="Z370" s="135"/>
      <c r="AA370" s="135"/>
      <c r="AB370" s="135"/>
    </row>
    <row r="371" spans="1:28" ht="14.25" customHeight="1">
      <c r="A371" s="4"/>
      <c r="B371" s="4"/>
      <c r="C371" s="4"/>
      <c r="D371" s="4"/>
      <c r="E371" s="143"/>
      <c r="F371" s="143"/>
      <c r="G371" s="4"/>
      <c r="H371" s="4"/>
      <c r="I371" s="135"/>
      <c r="J371" s="135"/>
      <c r="K371" s="135"/>
      <c r="L371" s="135"/>
      <c r="M371" s="135"/>
      <c r="N371" s="135"/>
      <c r="O371" s="135"/>
      <c r="P371" s="135"/>
      <c r="Q371" s="135"/>
      <c r="R371" s="135"/>
      <c r="S371" s="135"/>
      <c r="T371" s="135"/>
      <c r="U371" s="135"/>
      <c r="V371" s="135"/>
      <c r="W371" s="135"/>
      <c r="X371" s="135"/>
      <c r="Y371" s="135"/>
      <c r="Z371" s="135"/>
      <c r="AA371" s="135"/>
      <c r="AB371" s="135"/>
    </row>
    <row r="372" spans="1:28" ht="14.25" customHeight="1">
      <c r="A372" s="4"/>
      <c r="B372" s="4"/>
      <c r="C372" s="4"/>
      <c r="D372" s="4"/>
      <c r="E372" s="143"/>
      <c r="F372" s="143"/>
      <c r="G372" s="4"/>
      <c r="H372" s="4"/>
      <c r="I372" s="135"/>
      <c r="J372" s="135"/>
      <c r="K372" s="135"/>
      <c r="L372" s="135"/>
      <c r="M372" s="135"/>
      <c r="N372" s="135"/>
      <c r="O372" s="135"/>
      <c r="P372" s="135"/>
      <c r="Q372" s="135"/>
      <c r="R372" s="135"/>
      <c r="S372" s="135"/>
      <c r="T372" s="135"/>
      <c r="U372" s="135"/>
      <c r="V372" s="135"/>
      <c r="W372" s="135"/>
      <c r="X372" s="135"/>
      <c r="Y372" s="135"/>
      <c r="Z372" s="135"/>
      <c r="AA372" s="135"/>
      <c r="AB372" s="135"/>
    </row>
    <row r="373" spans="1:28" ht="14.25" customHeight="1">
      <c r="A373" s="4"/>
      <c r="B373" s="4"/>
      <c r="C373" s="4"/>
      <c r="D373" s="4"/>
      <c r="E373" s="143"/>
      <c r="F373" s="143"/>
      <c r="G373" s="4"/>
      <c r="H373" s="4"/>
      <c r="I373" s="135"/>
      <c r="J373" s="135"/>
      <c r="K373" s="135"/>
      <c r="L373" s="135"/>
      <c r="M373" s="135"/>
      <c r="N373" s="135"/>
      <c r="O373" s="135"/>
      <c r="P373" s="135"/>
      <c r="Q373" s="135"/>
      <c r="R373" s="135"/>
      <c r="S373" s="135"/>
      <c r="T373" s="135"/>
      <c r="U373" s="135"/>
      <c r="V373" s="135"/>
      <c r="W373" s="135"/>
      <c r="X373" s="135"/>
      <c r="Y373" s="135"/>
      <c r="Z373" s="135"/>
      <c r="AA373" s="135"/>
      <c r="AB373" s="135"/>
    </row>
    <row r="374" spans="1:28" ht="14.25" customHeight="1">
      <c r="A374" s="4"/>
      <c r="B374" s="4"/>
      <c r="C374" s="4"/>
      <c r="D374" s="4"/>
      <c r="E374" s="143"/>
      <c r="F374" s="143"/>
      <c r="G374" s="4"/>
      <c r="H374" s="4"/>
      <c r="I374" s="135"/>
      <c r="J374" s="135"/>
      <c r="K374" s="135"/>
      <c r="L374" s="135"/>
      <c r="M374" s="135"/>
      <c r="N374" s="135"/>
      <c r="O374" s="135"/>
      <c r="P374" s="135"/>
      <c r="Q374" s="135"/>
      <c r="R374" s="135"/>
      <c r="S374" s="135"/>
      <c r="T374" s="135"/>
      <c r="U374" s="135"/>
      <c r="V374" s="135"/>
      <c r="W374" s="135"/>
      <c r="X374" s="135"/>
      <c r="Y374" s="135"/>
      <c r="Z374" s="135"/>
      <c r="AA374" s="135"/>
      <c r="AB374" s="135"/>
    </row>
    <row r="375" spans="1:28" ht="14.25" customHeight="1">
      <c r="A375" s="4"/>
      <c r="B375" s="4"/>
      <c r="C375" s="4"/>
      <c r="D375" s="4"/>
      <c r="E375" s="143"/>
      <c r="F375" s="143"/>
      <c r="G375" s="4"/>
      <c r="H375" s="4"/>
      <c r="I375" s="135"/>
      <c r="J375" s="135"/>
      <c r="K375" s="135"/>
      <c r="L375" s="135"/>
      <c r="M375" s="135"/>
      <c r="N375" s="135"/>
      <c r="O375" s="135"/>
      <c r="P375" s="135"/>
      <c r="Q375" s="135"/>
      <c r="R375" s="135"/>
      <c r="S375" s="135"/>
      <c r="T375" s="135"/>
      <c r="U375" s="135"/>
      <c r="V375" s="135"/>
      <c r="W375" s="135"/>
      <c r="X375" s="135"/>
      <c r="Y375" s="135"/>
      <c r="Z375" s="135"/>
      <c r="AA375" s="135"/>
      <c r="AB375" s="135"/>
    </row>
    <row r="376" spans="1:28" ht="14.25" customHeight="1">
      <c r="A376" s="4"/>
      <c r="B376" s="4"/>
      <c r="C376" s="4"/>
      <c r="D376" s="4"/>
      <c r="E376" s="143"/>
      <c r="F376" s="143"/>
      <c r="G376" s="4"/>
      <c r="H376" s="4"/>
      <c r="I376" s="135"/>
      <c r="J376" s="135"/>
      <c r="K376" s="135"/>
      <c r="L376" s="135"/>
      <c r="M376" s="135"/>
      <c r="N376" s="135"/>
      <c r="O376" s="135"/>
      <c r="P376" s="135"/>
      <c r="Q376" s="135"/>
      <c r="R376" s="135"/>
      <c r="S376" s="135"/>
      <c r="T376" s="135"/>
      <c r="U376" s="135"/>
      <c r="V376" s="135"/>
      <c r="W376" s="135"/>
      <c r="X376" s="135"/>
      <c r="Y376" s="135"/>
      <c r="Z376" s="135"/>
      <c r="AA376" s="135"/>
      <c r="AB376" s="135"/>
    </row>
    <row r="377" spans="1:28" ht="14.25" customHeight="1">
      <c r="A377" s="4"/>
      <c r="B377" s="4"/>
      <c r="C377" s="4"/>
      <c r="D377" s="4"/>
      <c r="E377" s="143"/>
      <c r="F377" s="143"/>
      <c r="G377" s="4"/>
      <c r="H377" s="4"/>
      <c r="I377" s="135"/>
      <c r="J377" s="135"/>
      <c r="K377" s="135"/>
      <c r="L377" s="135"/>
      <c r="M377" s="135"/>
      <c r="N377" s="135"/>
      <c r="O377" s="135"/>
      <c r="P377" s="135"/>
      <c r="Q377" s="135"/>
      <c r="R377" s="135"/>
      <c r="S377" s="135"/>
      <c r="T377" s="135"/>
      <c r="U377" s="135"/>
      <c r="V377" s="135"/>
      <c r="W377" s="135"/>
      <c r="X377" s="135"/>
      <c r="Y377" s="135"/>
      <c r="Z377" s="135"/>
      <c r="AA377" s="135"/>
      <c r="AB377" s="135"/>
    </row>
    <row r="378" spans="1:28" ht="14.25" customHeight="1">
      <c r="A378" s="4"/>
      <c r="B378" s="4"/>
      <c r="C378" s="4"/>
      <c r="D378" s="4"/>
      <c r="E378" s="143"/>
      <c r="F378" s="143"/>
      <c r="G378" s="4"/>
      <c r="H378" s="4"/>
      <c r="I378" s="135"/>
      <c r="J378" s="135"/>
      <c r="K378" s="135"/>
      <c r="L378" s="135"/>
      <c r="M378" s="135"/>
      <c r="N378" s="135"/>
      <c r="O378" s="135"/>
      <c r="P378" s="135"/>
      <c r="Q378" s="135"/>
      <c r="R378" s="135"/>
      <c r="S378" s="135"/>
      <c r="T378" s="135"/>
      <c r="U378" s="135"/>
      <c r="V378" s="135"/>
      <c r="W378" s="135"/>
      <c r="X378" s="135"/>
      <c r="Y378" s="135"/>
      <c r="Z378" s="135"/>
      <c r="AA378" s="135"/>
      <c r="AB378" s="135"/>
    </row>
    <row r="379" spans="1:28" ht="14.25" customHeight="1">
      <c r="A379" s="4"/>
      <c r="B379" s="4"/>
      <c r="C379" s="4"/>
      <c r="D379" s="4"/>
      <c r="E379" s="143"/>
      <c r="F379" s="143"/>
      <c r="G379" s="4"/>
      <c r="H379" s="4"/>
      <c r="I379" s="135"/>
      <c r="J379" s="135"/>
      <c r="K379" s="135"/>
      <c r="L379" s="135"/>
      <c r="M379" s="135"/>
      <c r="N379" s="135"/>
      <c r="O379" s="135"/>
      <c r="P379" s="135"/>
      <c r="Q379" s="135"/>
      <c r="R379" s="135"/>
      <c r="S379" s="135"/>
      <c r="T379" s="135"/>
      <c r="U379" s="135"/>
      <c r="V379" s="135"/>
      <c r="W379" s="135"/>
      <c r="X379" s="135"/>
      <c r="Y379" s="135"/>
      <c r="Z379" s="135"/>
      <c r="AA379" s="135"/>
      <c r="AB379" s="135"/>
    </row>
    <row r="380" spans="1:28" ht="14.25" customHeight="1">
      <c r="A380" s="4"/>
      <c r="B380" s="4"/>
      <c r="C380" s="4"/>
      <c r="D380" s="4"/>
      <c r="E380" s="143"/>
      <c r="F380" s="143"/>
      <c r="G380" s="4"/>
      <c r="H380" s="4"/>
      <c r="I380" s="135"/>
      <c r="J380" s="135"/>
      <c r="K380" s="135"/>
      <c r="L380" s="135"/>
      <c r="M380" s="135"/>
      <c r="N380" s="135"/>
      <c r="O380" s="135"/>
      <c r="P380" s="135"/>
      <c r="Q380" s="135"/>
      <c r="R380" s="135"/>
      <c r="S380" s="135"/>
      <c r="T380" s="135"/>
      <c r="U380" s="135"/>
      <c r="V380" s="135"/>
      <c r="W380" s="135"/>
      <c r="X380" s="135"/>
      <c r="Y380" s="135"/>
      <c r="Z380" s="135"/>
      <c r="AA380" s="135"/>
      <c r="AB380" s="135"/>
    </row>
    <row r="381" spans="1:28" ht="14.25" customHeight="1">
      <c r="A381" s="4"/>
      <c r="B381" s="4"/>
      <c r="C381" s="4"/>
      <c r="D381" s="4"/>
      <c r="E381" s="143"/>
      <c r="F381" s="143"/>
      <c r="G381" s="4"/>
      <c r="H381" s="4"/>
      <c r="I381" s="135"/>
      <c r="J381" s="135"/>
      <c r="K381" s="135"/>
      <c r="L381" s="135"/>
      <c r="M381" s="135"/>
      <c r="N381" s="135"/>
      <c r="O381" s="135"/>
      <c r="P381" s="135"/>
      <c r="Q381" s="135"/>
      <c r="R381" s="135"/>
      <c r="S381" s="135"/>
      <c r="T381" s="135"/>
      <c r="U381" s="135"/>
      <c r="V381" s="135"/>
      <c r="W381" s="135"/>
      <c r="X381" s="135"/>
      <c r="Y381" s="135"/>
      <c r="Z381" s="135"/>
      <c r="AA381" s="135"/>
      <c r="AB381" s="135"/>
    </row>
    <row r="382" spans="1:28" ht="14.25" customHeight="1">
      <c r="A382" s="4"/>
      <c r="B382" s="4"/>
      <c r="C382" s="4"/>
      <c r="D382" s="4"/>
      <c r="E382" s="143"/>
      <c r="F382" s="143"/>
      <c r="G382" s="4"/>
      <c r="H382" s="4"/>
      <c r="I382" s="135"/>
      <c r="J382" s="135"/>
      <c r="K382" s="135"/>
      <c r="L382" s="135"/>
      <c r="M382" s="135"/>
      <c r="N382" s="135"/>
      <c r="O382" s="135"/>
      <c r="P382" s="135"/>
      <c r="Q382" s="135"/>
      <c r="R382" s="135"/>
      <c r="S382" s="135"/>
      <c r="T382" s="135"/>
      <c r="U382" s="135"/>
      <c r="V382" s="135"/>
      <c r="W382" s="135"/>
      <c r="X382" s="135"/>
      <c r="Y382" s="135"/>
      <c r="Z382" s="135"/>
      <c r="AA382" s="135"/>
      <c r="AB382" s="135"/>
    </row>
    <row r="383" spans="1:28" ht="14.25" customHeight="1">
      <c r="A383" s="4"/>
      <c r="B383" s="4"/>
      <c r="C383" s="4"/>
      <c r="D383" s="4"/>
      <c r="E383" s="143"/>
      <c r="F383" s="143"/>
      <c r="G383" s="4"/>
      <c r="H383" s="4"/>
      <c r="I383" s="135"/>
      <c r="J383" s="135"/>
      <c r="K383" s="135"/>
      <c r="L383" s="135"/>
      <c r="M383" s="135"/>
      <c r="N383" s="135"/>
      <c r="O383" s="135"/>
      <c r="P383" s="135"/>
      <c r="Q383" s="135"/>
      <c r="R383" s="135"/>
      <c r="S383" s="135"/>
      <c r="T383" s="135"/>
      <c r="U383" s="135"/>
      <c r="V383" s="135"/>
      <c r="W383" s="135"/>
      <c r="X383" s="135"/>
      <c r="Y383" s="135"/>
      <c r="Z383" s="135"/>
      <c r="AA383" s="135"/>
      <c r="AB383" s="135"/>
    </row>
    <row r="384" spans="1:28" ht="14.25" customHeight="1">
      <c r="A384" s="4"/>
      <c r="B384" s="4"/>
      <c r="C384" s="4"/>
      <c r="D384" s="4"/>
      <c r="E384" s="143"/>
      <c r="F384" s="143"/>
      <c r="G384" s="4"/>
      <c r="H384" s="4"/>
      <c r="I384" s="135"/>
      <c r="J384" s="135"/>
      <c r="K384" s="135"/>
      <c r="L384" s="135"/>
      <c r="M384" s="135"/>
      <c r="N384" s="135"/>
      <c r="O384" s="135"/>
      <c r="P384" s="135"/>
      <c r="Q384" s="135"/>
      <c r="R384" s="135"/>
      <c r="S384" s="135"/>
      <c r="T384" s="135"/>
      <c r="U384" s="135"/>
      <c r="V384" s="135"/>
      <c r="W384" s="135"/>
      <c r="X384" s="135"/>
      <c r="Y384" s="135"/>
      <c r="Z384" s="135"/>
      <c r="AA384" s="135"/>
      <c r="AB384" s="135"/>
    </row>
    <row r="385" spans="1:28" ht="14.25" customHeight="1">
      <c r="A385" s="4"/>
      <c r="B385" s="4"/>
      <c r="C385" s="4"/>
      <c r="D385" s="4"/>
      <c r="E385" s="143"/>
      <c r="F385" s="143"/>
      <c r="G385" s="4"/>
      <c r="H385" s="4"/>
      <c r="I385" s="135"/>
      <c r="J385" s="135"/>
      <c r="K385" s="135"/>
      <c r="L385" s="135"/>
      <c r="M385" s="135"/>
      <c r="N385" s="135"/>
      <c r="O385" s="135"/>
      <c r="P385" s="135"/>
      <c r="Q385" s="135"/>
      <c r="R385" s="135"/>
      <c r="S385" s="135"/>
      <c r="T385" s="135"/>
      <c r="U385" s="135"/>
      <c r="V385" s="135"/>
      <c r="W385" s="135"/>
      <c r="X385" s="135"/>
      <c r="Y385" s="135"/>
      <c r="Z385" s="135"/>
      <c r="AA385" s="135"/>
      <c r="AB385" s="135"/>
    </row>
    <row r="386" spans="1:28" ht="14.25" customHeight="1">
      <c r="A386" s="4"/>
      <c r="B386" s="4"/>
      <c r="C386" s="4"/>
      <c r="D386" s="4"/>
      <c r="E386" s="143"/>
      <c r="F386" s="143"/>
      <c r="G386" s="4"/>
      <c r="H386" s="4"/>
      <c r="I386" s="135"/>
      <c r="J386" s="135"/>
      <c r="K386" s="135"/>
      <c r="L386" s="135"/>
      <c r="M386" s="135"/>
      <c r="N386" s="135"/>
      <c r="O386" s="135"/>
      <c r="P386" s="135"/>
      <c r="Q386" s="135"/>
      <c r="R386" s="135"/>
      <c r="S386" s="135"/>
      <c r="T386" s="135"/>
      <c r="U386" s="135"/>
      <c r="V386" s="135"/>
      <c r="W386" s="135"/>
      <c r="X386" s="135"/>
      <c r="Y386" s="135"/>
      <c r="Z386" s="135"/>
      <c r="AA386" s="135"/>
      <c r="AB386" s="135"/>
    </row>
    <row r="387" spans="1:28" ht="14.25" customHeight="1">
      <c r="A387" s="4"/>
      <c r="B387" s="4"/>
      <c r="C387" s="4"/>
      <c r="D387" s="4"/>
      <c r="E387" s="143"/>
      <c r="F387" s="143"/>
      <c r="G387" s="4"/>
      <c r="H387" s="4"/>
      <c r="I387" s="135"/>
      <c r="J387" s="135"/>
      <c r="K387" s="135"/>
      <c r="L387" s="135"/>
      <c r="M387" s="135"/>
      <c r="N387" s="135"/>
      <c r="O387" s="135"/>
      <c r="P387" s="135"/>
      <c r="Q387" s="135"/>
      <c r="R387" s="135"/>
      <c r="S387" s="135"/>
      <c r="T387" s="135"/>
      <c r="U387" s="135"/>
      <c r="V387" s="135"/>
      <c r="W387" s="135"/>
      <c r="X387" s="135"/>
      <c r="Y387" s="135"/>
      <c r="Z387" s="135"/>
      <c r="AA387" s="135"/>
      <c r="AB387" s="135"/>
    </row>
    <row r="388" spans="1:28" ht="14.25" customHeight="1">
      <c r="A388" s="4"/>
      <c r="B388" s="4"/>
      <c r="C388" s="4"/>
      <c r="D388" s="4"/>
      <c r="E388" s="143"/>
      <c r="F388" s="143"/>
      <c r="G388" s="4"/>
      <c r="H388" s="4"/>
      <c r="I388" s="135"/>
      <c r="J388" s="135"/>
      <c r="K388" s="135"/>
      <c r="L388" s="135"/>
      <c r="M388" s="135"/>
      <c r="N388" s="135"/>
      <c r="O388" s="135"/>
      <c r="P388" s="135"/>
      <c r="Q388" s="135"/>
      <c r="R388" s="135"/>
      <c r="S388" s="135"/>
      <c r="T388" s="135"/>
      <c r="U388" s="135"/>
      <c r="V388" s="135"/>
      <c r="W388" s="135"/>
      <c r="X388" s="135"/>
      <c r="Y388" s="135"/>
      <c r="Z388" s="135"/>
      <c r="AA388" s="135"/>
      <c r="AB388" s="135"/>
    </row>
    <row r="389" spans="1:28" ht="14.25" customHeight="1">
      <c r="A389" s="4"/>
      <c r="B389" s="4"/>
      <c r="C389" s="4"/>
      <c r="D389" s="4"/>
      <c r="E389" s="143"/>
      <c r="F389" s="143"/>
      <c r="G389" s="4"/>
      <c r="H389" s="4"/>
      <c r="I389" s="135"/>
      <c r="J389" s="135"/>
      <c r="K389" s="135"/>
      <c r="L389" s="135"/>
      <c r="M389" s="135"/>
      <c r="N389" s="135"/>
      <c r="O389" s="135"/>
      <c r="P389" s="135"/>
      <c r="Q389" s="135"/>
      <c r="R389" s="135"/>
      <c r="S389" s="135"/>
      <c r="T389" s="135"/>
      <c r="U389" s="135"/>
      <c r="V389" s="135"/>
      <c r="W389" s="135"/>
      <c r="X389" s="135"/>
      <c r="Y389" s="135"/>
      <c r="Z389" s="135"/>
      <c r="AA389" s="135"/>
      <c r="AB389" s="135"/>
    </row>
    <row r="390" spans="1:28" ht="14.25" customHeight="1">
      <c r="A390" s="4"/>
      <c r="B390" s="4"/>
      <c r="C390" s="4"/>
      <c r="D390" s="4"/>
      <c r="E390" s="143"/>
      <c r="F390" s="143"/>
      <c r="G390" s="4"/>
      <c r="H390" s="4"/>
      <c r="I390" s="135"/>
      <c r="J390" s="135"/>
      <c r="K390" s="135"/>
      <c r="L390" s="135"/>
      <c r="M390" s="135"/>
      <c r="N390" s="135"/>
      <c r="O390" s="135"/>
      <c r="P390" s="135"/>
      <c r="Q390" s="135"/>
      <c r="R390" s="135"/>
      <c r="S390" s="135"/>
      <c r="T390" s="135"/>
      <c r="U390" s="135"/>
      <c r="V390" s="135"/>
      <c r="W390" s="135"/>
      <c r="X390" s="135"/>
      <c r="Y390" s="135"/>
      <c r="Z390" s="135"/>
      <c r="AA390" s="135"/>
      <c r="AB390" s="135"/>
    </row>
    <row r="391" spans="1:28" ht="14.25" customHeight="1">
      <c r="A391" s="4"/>
      <c r="B391" s="4"/>
      <c r="C391" s="4"/>
      <c r="D391" s="4"/>
      <c r="E391" s="143"/>
      <c r="F391" s="143"/>
      <c r="G391" s="4"/>
      <c r="H391" s="4"/>
      <c r="I391" s="135"/>
      <c r="J391" s="135"/>
      <c r="K391" s="135"/>
      <c r="L391" s="135"/>
      <c r="M391" s="135"/>
      <c r="N391" s="135"/>
      <c r="O391" s="135"/>
      <c r="P391" s="135"/>
      <c r="Q391" s="135"/>
      <c r="R391" s="135"/>
      <c r="S391" s="135"/>
      <c r="T391" s="135"/>
      <c r="U391" s="135"/>
      <c r="V391" s="135"/>
      <c r="W391" s="135"/>
      <c r="X391" s="135"/>
      <c r="Y391" s="135"/>
      <c r="Z391" s="135"/>
      <c r="AA391" s="135"/>
      <c r="AB391" s="135"/>
    </row>
    <row r="392" spans="1:28" ht="14.25" customHeight="1">
      <c r="A392" s="4"/>
      <c r="B392" s="4"/>
      <c r="C392" s="4"/>
      <c r="D392" s="4"/>
      <c r="E392" s="143"/>
      <c r="F392" s="143"/>
      <c r="G392" s="4"/>
      <c r="H392" s="4"/>
      <c r="I392" s="135"/>
      <c r="J392" s="135"/>
      <c r="K392" s="135"/>
      <c r="L392" s="135"/>
      <c r="M392" s="135"/>
      <c r="N392" s="135"/>
      <c r="O392" s="135"/>
      <c r="P392" s="135"/>
      <c r="Q392" s="135"/>
      <c r="R392" s="135"/>
      <c r="S392" s="135"/>
      <c r="T392" s="135"/>
      <c r="U392" s="135"/>
      <c r="V392" s="135"/>
      <c r="W392" s="135"/>
      <c r="X392" s="135"/>
      <c r="Y392" s="135"/>
      <c r="Z392" s="135"/>
      <c r="AA392" s="135"/>
      <c r="AB392" s="135"/>
    </row>
    <row r="393" spans="1:28" ht="14.25" customHeight="1">
      <c r="A393" s="4"/>
      <c r="B393" s="4"/>
      <c r="C393" s="4"/>
      <c r="D393" s="4"/>
      <c r="E393" s="143"/>
      <c r="F393" s="143"/>
      <c r="G393" s="4"/>
      <c r="H393" s="4"/>
      <c r="I393" s="135"/>
      <c r="J393" s="135"/>
      <c r="K393" s="135"/>
      <c r="L393" s="135"/>
      <c r="M393" s="135"/>
      <c r="N393" s="135"/>
      <c r="O393" s="135"/>
      <c r="P393" s="135"/>
      <c r="Q393" s="135"/>
      <c r="R393" s="135"/>
      <c r="S393" s="135"/>
      <c r="T393" s="135"/>
      <c r="U393" s="135"/>
      <c r="V393" s="135"/>
      <c r="W393" s="135"/>
      <c r="X393" s="135"/>
      <c r="Y393" s="135"/>
      <c r="Z393" s="135"/>
      <c r="AA393" s="135"/>
      <c r="AB393" s="135"/>
    </row>
    <row r="394" spans="1:28" ht="14.25" customHeight="1">
      <c r="A394" s="4"/>
      <c r="B394" s="4"/>
      <c r="C394" s="4"/>
      <c r="D394" s="4"/>
      <c r="E394" s="143"/>
      <c r="F394" s="143"/>
      <c r="G394" s="4"/>
      <c r="H394" s="4"/>
      <c r="I394" s="135"/>
      <c r="J394" s="135"/>
      <c r="K394" s="135"/>
      <c r="L394" s="135"/>
      <c r="M394" s="135"/>
      <c r="N394" s="135"/>
      <c r="O394" s="135"/>
      <c r="P394" s="135"/>
      <c r="Q394" s="135"/>
      <c r="R394" s="135"/>
      <c r="S394" s="135"/>
      <c r="T394" s="135"/>
      <c r="U394" s="135"/>
      <c r="V394" s="135"/>
      <c r="W394" s="135"/>
      <c r="X394" s="135"/>
      <c r="Y394" s="135"/>
      <c r="Z394" s="135"/>
      <c r="AA394" s="135"/>
      <c r="AB394" s="135"/>
    </row>
    <row r="395" spans="1:28" ht="14.25" customHeight="1">
      <c r="A395" s="4"/>
      <c r="B395" s="4"/>
      <c r="C395" s="4"/>
      <c r="D395" s="4"/>
      <c r="E395" s="143"/>
      <c r="F395" s="143"/>
      <c r="G395" s="4"/>
      <c r="H395" s="4"/>
      <c r="I395" s="135"/>
      <c r="J395" s="135"/>
      <c r="K395" s="135"/>
      <c r="L395" s="135"/>
      <c r="M395" s="135"/>
      <c r="N395" s="135"/>
      <c r="O395" s="135"/>
      <c r="P395" s="135"/>
      <c r="Q395" s="135"/>
      <c r="R395" s="135"/>
      <c r="S395" s="135"/>
      <c r="T395" s="135"/>
      <c r="U395" s="135"/>
      <c r="V395" s="135"/>
      <c r="W395" s="135"/>
      <c r="X395" s="135"/>
      <c r="Y395" s="135"/>
      <c r="Z395" s="135"/>
      <c r="AA395" s="135"/>
      <c r="AB395" s="135"/>
    </row>
    <row r="396" spans="1:28" ht="14.25" customHeight="1">
      <c r="A396" s="4"/>
      <c r="B396" s="4"/>
      <c r="C396" s="4"/>
      <c r="D396" s="4"/>
      <c r="E396" s="143"/>
      <c r="F396" s="143"/>
      <c r="G396" s="4"/>
      <c r="H396" s="4"/>
      <c r="I396" s="135"/>
      <c r="J396" s="135"/>
      <c r="K396" s="135"/>
      <c r="L396" s="135"/>
      <c r="M396" s="135"/>
      <c r="N396" s="135"/>
      <c r="O396" s="135"/>
      <c r="P396" s="135"/>
      <c r="Q396" s="135"/>
      <c r="R396" s="135"/>
      <c r="S396" s="135"/>
      <c r="T396" s="135"/>
      <c r="U396" s="135"/>
      <c r="V396" s="135"/>
      <c r="W396" s="135"/>
      <c r="X396" s="135"/>
      <c r="Y396" s="135"/>
      <c r="Z396" s="135"/>
      <c r="AA396" s="135"/>
      <c r="AB396" s="135"/>
    </row>
    <row r="397" spans="1:28" ht="14.25" customHeight="1">
      <c r="A397" s="4"/>
      <c r="B397" s="4"/>
      <c r="C397" s="4"/>
      <c r="D397" s="4"/>
      <c r="E397" s="143"/>
      <c r="F397" s="143"/>
      <c r="G397" s="4"/>
      <c r="H397" s="4"/>
      <c r="I397" s="135"/>
      <c r="J397" s="135"/>
      <c r="K397" s="135"/>
      <c r="L397" s="135"/>
      <c r="M397" s="135"/>
      <c r="N397" s="135"/>
      <c r="O397" s="135"/>
      <c r="P397" s="135"/>
      <c r="Q397" s="135"/>
      <c r="R397" s="135"/>
      <c r="S397" s="135"/>
      <c r="T397" s="135"/>
      <c r="U397" s="135"/>
      <c r="V397" s="135"/>
      <c r="W397" s="135"/>
      <c r="X397" s="135"/>
      <c r="Y397" s="135"/>
      <c r="Z397" s="135"/>
      <c r="AA397" s="135"/>
      <c r="AB397" s="135"/>
    </row>
    <row r="398" spans="1:28" ht="14.25" customHeight="1">
      <c r="A398" s="4"/>
      <c r="B398" s="4"/>
      <c r="C398" s="4"/>
      <c r="D398" s="4"/>
      <c r="E398" s="143"/>
      <c r="F398" s="143"/>
      <c r="G398" s="4"/>
      <c r="H398" s="4"/>
      <c r="I398" s="135"/>
      <c r="J398" s="135"/>
      <c r="K398" s="135"/>
      <c r="L398" s="135"/>
      <c r="M398" s="135"/>
      <c r="N398" s="135"/>
      <c r="O398" s="135"/>
      <c r="P398" s="135"/>
      <c r="Q398" s="135"/>
      <c r="R398" s="135"/>
      <c r="S398" s="135"/>
      <c r="T398" s="135"/>
      <c r="U398" s="135"/>
      <c r="V398" s="135"/>
      <c r="W398" s="135"/>
      <c r="X398" s="135"/>
      <c r="Y398" s="135"/>
      <c r="Z398" s="135"/>
      <c r="AA398" s="135"/>
      <c r="AB398" s="135"/>
    </row>
    <row r="399" spans="1:28" ht="14.25" customHeight="1">
      <c r="A399" s="4"/>
      <c r="B399" s="4"/>
      <c r="C399" s="4"/>
      <c r="D399" s="4"/>
      <c r="E399" s="143"/>
      <c r="F399" s="143"/>
      <c r="G399" s="4"/>
      <c r="H399" s="4"/>
      <c r="I399" s="135"/>
      <c r="J399" s="135"/>
      <c r="K399" s="135"/>
      <c r="L399" s="135"/>
      <c r="M399" s="135"/>
      <c r="N399" s="135"/>
      <c r="O399" s="135"/>
      <c r="P399" s="135"/>
      <c r="Q399" s="135"/>
      <c r="R399" s="135"/>
      <c r="S399" s="135"/>
      <c r="T399" s="135"/>
      <c r="U399" s="135"/>
      <c r="V399" s="135"/>
      <c r="W399" s="135"/>
      <c r="X399" s="135"/>
      <c r="Y399" s="135"/>
      <c r="Z399" s="135"/>
      <c r="AA399" s="135"/>
      <c r="AB399" s="135"/>
    </row>
    <row r="400" spans="1:28" ht="14.25" customHeight="1">
      <c r="A400" s="4"/>
      <c r="B400" s="4"/>
      <c r="C400" s="4"/>
      <c r="D400" s="4"/>
      <c r="E400" s="143"/>
      <c r="F400" s="143"/>
      <c r="G400" s="4"/>
      <c r="H400" s="4"/>
      <c r="I400" s="135"/>
      <c r="J400" s="135"/>
      <c r="K400" s="135"/>
      <c r="L400" s="135"/>
      <c r="M400" s="135"/>
      <c r="N400" s="135"/>
      <c r="O400" s="135"/>
      <c r="P400" s="135"/>
      <c r="Q400" s="135"/>
      <c r="R400" s="135"/>
      <c r="S400" s="135"/>
      <c r="T400" s="135"/>
      <c r="U400" s="135"/>
      <c r="V400" s="135"/>
      <c r="W400" s="135"/>
      <c r="X400" s="135"/>
      <c r="Y400" s="135"/>
      <c r="Z400" s="135"/>
      <c r="AA400" s="135"/>
      <c r="AB400" s="135"/>
    </row>
    <row r="401" spans="1:28" ht="14.25" customHeight="1">
      <c r="A401" s="4"/>
      <c r="B401" s="4"/>
      <c r="C401" s="4"/>
      <c r="D401" s="4"/>
      <c r="E401" s="143"/>
      <c r="F401" s="143"/>
      <c r="G401" s="4"/>
      <c r="H401" s="4"/>
      <c r="I401" s="135"/>
      <c r="J401" s="135"/>
      <c r="K401" s="135"/>
      <c r="L401" s="135"/>
      <c r="M401" s="135"/>
      <c r="N401" s="135"/>
      <c r="O401" s="135"/>
      <c r="P401" s="135"/>
      <c r="Q401" s="135"/>
      <c r="R401" s="135"/>
      <c r="S401" s="135"/>
      <c r="T401" s="135"/>
      <c r="U401" s="135"/>
      <c r="V401" s="135"/>
      <c r="W401" s="135"/>
      <c r="X401" s="135"/>
      <c r="Y401" s="135"/>
      <c r="Z401" s="135"/>
      <c r="AA401" s="135"/>
      <c r="AB401" s="135"/>
    </row>
    <row r="402" spans="1:28" ht="14.25" customHeight="1">
      <c r="A402" s="4"/>
      <c r="B402" s="4"/>
      <c r="C402" s="4"/>
      <c r="D402" s="4"/>
      <c r="E402" s="143"/>
      <c r="F402" s="143"/>
      <c r="G402" s="4"/>
      <c r="H402" s="4"/>
      <c r="I402" s="135"/>
      <c r="J402" s="135"/>
      <c r="K402" s="135"/>
      <c r="L402" s="135"/>
      <c r="M402" s="135"/>
      <c r="N402" s="135"/>
      <c r="O402" s="135"/>
      <c r="P402" s="135"/>
      <c r="Q402" s="135"/>
      <c r="R402" s="135"/>
      <c r="S402" s="135"/>
      <c r="T402" s="135"/>
      <c r="U402" s="135"/>
      <c r="V402" s="135"/>
      <c r="W402" s="135"/>
      <c r="X402" s="135"/>
      <c r="Y402" s="135"/>
      <c r="Z402" s="135"/>
      <c r="AA402" s="135"/>
      <c r="AB402" s="135"/>
    </row>
    <row r="403" spans="1:28" ht="14.25" customHeight="1">
      <c r="A403" s="4"/>
      <c r="B403" s="4"/>
      <c r="C403" s="4"/>
      <c r="D403" s="4"/>
      <c r="E403" s="143"/>
      <c r="F403" s="143"/>
      <c r="G403" s="4"/>
      <c r="H403" s="4"/>
      <c r="I403" s="135"/>
      <c r="J403" s="135"/>
      <c r="K403" s="135"/>
      <c r="L403" s="135"/>
      <c r="M403" s="135"/>
      <c r="N403" s="135"/>
      <c r="O403" s="135"/>
      <c r="P403" s="135"/>
      <c r="Q403" s="135"/>
      <c r="R403" s="135"/>
      <c r="S403" s="135"/>
      <c r="T403" s="135"/>
      <c r="U403" s="135"/>
      <c r="V403" s="135"/>
      <c r="W403" s="135"/>
      <c r="X403" s="135"/>
      <c r="Y403" s="135"/>
      <c r="Z403" s="135"/>
      <c r="AA403" s="135"/>
      <c r="AB403" s="135"/>
    </row>
    <row r="404" spans="1:28" ht="14.25" customHeight="1">
      <c r="A404" s="4"/>
      <c r="B404" s="4"/>
      <c r="C404" s="4"/>
      <c r="D404" s="4"/>
      <c r="E404" s="143"/>
      <c r="F404" s="143"/>
      <c r="G404" s="4"/>
      <c r="H404" s="4"/>
      <c r="I404" s="135"/>
      <c r="J404" s="135"/>
      <c r="K404" s="135"/>
      <c r="L404" s="135"/>
      <c r="M404" s="135"/>
      <c r="N404" s="135"/>
      <c r="O404" s="135"/>
      <c r="P404" s="135"/>
      <c r="Q404" s="135"/>
      <c r="R404" s="135"/>
      <c r="S404" s="135"/>
      <c r="T404" s="135"/>
      <c r="U404" s="135"/>
      <c r="V404" s="135"/>
      <c r="W404" s="135"/>
      <c r="X404" s="135"/>
      <c r="Y404" s="135"/>
      <c r="Z404" s="135"/>
      <c r="AA404" s="135"/>
      <c r="AB404" s="135"/>
    </row>
    <row r="405" spans="1:28" ht="14.25" customHeight="1">
      <c r="A405" s="4"/>
      <c r="B405" s="4"/>
      <c r="C405" s="4"/>
      <c r="D405" s="4"/>
      <c r="E405" s="143"/>
      <c r="F405" s="143"/>
      <c r="G405" s="4"/>
      <c r="H405" s="4"/>
      <c r="I405" s="135"/>
      <c r="J405" s="135"/>
      <c r="K405" s="135"/>
      <c r="L405" s="135"/>
      <c r="M405" s="135"/>
      <c r="N405" s="135"/>
      <c r="O405" s="135"/>
      <c r="P405" s="135"/>
      <c r="Q405" s="135"/>
      <c r="R405" s="135"/>
      <c r="S405" s="135"/>
      <c r="T405" s="135"/>
      <c r="U405" s="135"/>
      <c r="V405" s="135"/>
      <c r="W405" s="135"/>
      <c r="X405" s="135"/>
      <c r="Y405" s="135"/>
      <c r="Z405" s="135"/>
      <c r="AA405" s="135"/>
      <c r="AB405" s="135"/>
    </row>
    <row r="406" spans="1:28" ht="14.25" customHeight="1">
      <c r="A406" s="4"/>
      <c r="B406" s="4"/>
      <c r="C406" s="4"/>
      <c r="D406" s="4"/>
      <c r="E406" s="143"/>
      <c r="F406" s="143"/>
      <c r="G406" s="4"/>
      <c r="H406" s="4"/>
      <c r="I406" s="135"/>
      <c r="J406" s="135"/>
      <c r="K406" s="135"/>
      <c r="L406" s="135"/>
      <c r="M406" s="135"/>
      <c r="N406" s="135"/>
      <c r="O406" s="135"/>
      <c r="P406" s="135"/>
      <c r="Q406" s="135"/>
      <c r="R406" s="135"/>
      <c r="S406" s="135"/>
      <c r="T406" s="135"/>
      <c r="U406" s="135"/>
      <c r="V406" s="135"/>
      <c r="W406" s="135"/>
      <c r="X406" s="135"/>
      <c r="Y406" s="135"/>
      <c r="Z406" s="135"/>
      <c r="AA406" s="135"/>
      <c r="AB406" s="135"/>
    </row>
    <row r="407" spans="1:28" ht="14.25" customHeight="1">
      <c r="A407" s="4"/>
      <c r="B407" s="4"/>
      <c r="C407" s="4"/>
      <c r="D407" s="4"/>
      <c r="E407" s="143"/>
      <c r="F407" s="143"/>
      <c r="G407" s="4"/>
      <c r="H407" s="4"/>
      <c r="I407" s="135"/>
      <c r="J407" s="135"/>
      <c r="K407" s="135"/>
      <c r="L407" s="135"/>
      <c r="M407" s="135"/>
      <c r="N407" s="135"/>
      <c r="O407" s="135"/>
      <c r="P407" s="135"/>
      <c r="Q407" s="135"/>
      <c r="R407" s="135"/>
      <c r="S407" s="135"/>
      <c r="T407" s="135"/>
      <c r="U407" s="135"/>
      <c r="V407" s="135"/>
      <c r="W407" s="135"/>
      <c r="X407" s="135"/>
      <c r="Y407" s="135"/>
      <c r="Z407" s="135"/>
      <c r="AA407" s="135"/>
      <c r="AB407" s="135"/>
    </row>
    <row r="408" spans="1:28" ht="14.25" customHeight="1">
      <c r="A408" s="4"/>
      <c r="B408" s="4"/>
      <c r="C408" s="4"/>
      <c r="D408" s="4"/>
      <c r="E408" s="143"/>
      <c r="F408" s="143"/>
      <c r="G408" s="4"/>
      <c r="H408" s="4"/>
      <c r="I408" s="135"/>
      <c r="J408" s="135"/>
      <c r="K408" s="135"/>
      <c r="L408" s="135"/>
      <c r="M408" s="135"/>
      <c r="N408" s="135"/>
      <c r="O408" s="135"/>
      <c r="P408" s="135"/>
      <c r="Q408" s="135"/>
      <c r="R408" s="135"/>
      <c r="S408" s="135"/>
      <c r="T408" s="135"/>
      <c r="U408" s="135"/>
      <c r="V408" s="135"/>
      <c r="W408" s="135"/>
      <c r="X408" s="135"/>
      <c r="Y408" s="135"/>
      <c r="Z408" s="135"/>
      <c r="AA408" s="135"/>
      <c r="AB408" s="135"/>
    </row>
    <row r="409" spans="1:28" ht="14.25" customHeight="1">
      <c r="A409" s="4"/>
      <c r="B409" s="4"/>
      <c r="C409" s="4"/>
      <c r="D409" s="4"/>
      <c r="E409" s="143"/>
      <c r="F409" s="143"/>
      <c r="G409" s="4"/>
      <c r="H409" s="4"/>
      <c r="I409" s="135"/>
      <c r="J409" s="135"/>
      <c r="K409" s="135"/>
      <c r="L409" s="135"/>
      <c r="M409" s="135"/>
      <c r="N409" s="135"/>
      <c r="O409" s="135"/>
      <c r="P409" s="135"/>
      <c r="Q409" s="135"/>
      <c r="R409" s="135"/>
      <c r="S409" s="135"/>
      <c r="T409" s="135"/>
      <c r="U409" s="135"/>
      <c r="V409" s="135"/>
      <c r="W409" s="135"/>
      <c r="X409" s="135"/>
      <c r="Y409" s="135"/>
      <c r="Z409" s="135"/>
      <c r="AA409" s="135"/>
      <c r="AB409" s="135"/>
    </row>
    <row r="410" spans="1:28" ht="14.25" customHeight="1">
      <c r="A410" s="4"/>
      <c r="B410" s="4"/>
      <c r="C410" s="4"/>
      <c r="D410" s="4"/>
      <c r="E410" s="143"/>
      <c r="F410" s="143"/>
      <c r="G410" s="4"/>
      <c r="H410" s="4"/>
      <c r="I410" s="135"/>
      <c r="J410" s="135"/>
      <c r="K410" s="135"/>
      <c r="L410" s="135"/>
      <c r="M410" s="135"/>
      <c r="N410" s="135"/>
      <c r="O410" s="135"/>
      <c r="P410" s="135"/>
      <c r="Q410" s="135"/>
      <c r="R410" s="135"/>
      <c r="S410" s="135"/>
      <c r="T410" s="135"/>
      <c r="U410" s="135"/>
      <c r="V410" s="135"/>
      <c r="W410" s="135"/>
      <c r="X410" s="135"/>
      <c r="Y410" s="135"/>
      <c r="Z410" s="135"/>
      <c r="AA410" s="135"/>
      <c r="AB410" s="135"/>
    </row>
    <row r="411" spans="1:28" ht="14.25" customHeight="1">
      <c r="A411" s="4"/>
      <c r="B411" s="4"/>
      <c r="C411" s="4"/>
      <c r="D411" s="4"/>
      <c r="E411" s="143"/>
      <c r="F411" s="143"/>
      <c r="G411" s="4"/>
      <c r="H411" s="4"/>
      <c r="I411" s="135"/>
      <c r="J411" s="135"/>
      <c r="K411" s="135"/>
      <c r="L411" s="135"/>
      <c r="M411" s="135"/>
      <c r="N411" s="135"/>
      <c r="O411" s="135"/>
      <c r="P411" s="135"/>
      <c r="Q411" s="135"/>
      <c r="R411" s="135"/>
      <c r="S411" s="135"/>
      <c r="T411" s="135"/>
      <c r="U411" s="135"/>
      <c r="V411" s="135"/>
      <c r="W411" s="135"/>
      <c r="X411" s="135"/>
      <c r="Y411" s="135"/>
      <c r="Z411" s="135"/>
      <c r="AA411" s="135"/>
      <c r="AB411" s="135"/>
    </row>
    <row r="412" spans="1:28" ht="14.25" customHeight="1">
      <c r="A412" s="4"/>
      <c r="B412" s="4"/>
      <c r="C412" s="4"/>
      <c r="D412" s="4"/>
      <c r="E412" s="143"/>
      <c r="F412" s="143"/>
      <c r="G412" s="4"/>
      <c r="H412" s="4"/>
      <c r="I412" s="135"/>
      <c r="J412" s="135"/>
      <c r="K412" s="135"/>
      <c r="L412" s="135"/>
      <c r="M412" s="135"/>
      <c r="N412" s="135"/>
      <c r="O412" s="135"/>
      <c r="P412" s="135"/>
      <c r="Q412" s="135"/>
      <c r="R412" s="135"/>
      <c r="S412" s="135"/>
      <c r="T412" s="135"/>
      <c r="U412" s="135"/>
      <c r="V412" s="135"/>
      <c r="W412" s="135"/>
      <c r="X412" s="135"/>
      <c r="Y412" s="135"/>
      <c r="Z412" s="135"/>
      <c r="AA412" s="135"/>
      <c r="AB412" s="135"/>
    </row>
    <row r="413" spans="1:28" ht="14.25" customHeight="1">
      <c r="A413" s="4"/>
      <c r="B413" s="4"/>
      <c r="C413" s="4"/>
      <c r="D413" s="4"/>
      <c r="E413" s="143"/>
      <c r="F413" s="143"/>
      <c r="G413" s="4"/>
      <c r="H413" s="4"/>
      <c r="I413" s="135"/>
      <c r="J413" s="135"/>
      <c r="K413" s="135"/>
      <c r="L413" s="135"/>
      <c r="M413" s="135"/>
      <c r="N413" s="135"/>
      <c r="O413" s="135"/>
      <c r="P413" s="135"/>
      <c r="Q413" s="135"/>
      <c r="R413" s="135"/>
      <c r="S413" s="135"/>
      <c r="T413" s="135"/>
      <c r="U413" s="135"/>
      <c r="V413" s="135"/>
      <c r="W413" s="135"/>
      <c r="X413" s="135"/>
      <c r="Y413" s="135"/>
      <c r="Z413" s="135"/>
      <c r="AA413" s="135"/>
      <c r="AB413" s="135"/>
    </row>
    <row r="414" spans="1:28" ht="14.25" customHeight="1">
      <c r="A414" s="4"/>
      <c r="B414" s="4"/>
      <c r="C414" s="4"/>
      <c r="D414" s="4"/>
      <c r="E414" s="143"/>
      <c r="F414" s="143"/>
      <c r="G414" s="4"/>
      <c r="H414" s="4"/>
      <c r="I414" s="135"/>
      <c r="J414" s="135"/>
      <c r="K414" s="135"/>
      <c r="L414" s="135"/>
      <c r="M414" s="135"/>
      <c r="N414" s="135"/>
      <c r="O414" s="135"/>
      <c r="P414" s="135"/>
      <c r="Q414" s="135"/>
      <c r="R414" s="135"/>
      <c r="S414" s="135"/>
      <c r="T414" s="135"/>
      <c r="U414" s="135"/>
      <c r="V414" s="135"/>
      <c r="W414" s="135"/>
      <c r="X414" s="135"/>
      <c r="Y414" s="135"/>
      <c r="Z414" s="135"/>
      <c r="AA414" s="135"/>
      <c r="AB414" s="135"/>
    </row>
    <row r="415" spans="1:28" ht="14.25" customHeight="1">
      <c r="A415" s="4"/>
      <c r="B415" s="4"/>
      <c r="C415" s="4"/>
      <c r="D415" s="4"/>
      <c r="E415" s="143"/>
      <c r="F415" s="143"/>
      <c r="G415" s="4"/>
      <c r="H415" s="4"/>
      <c r="I415" s="135"/>
      <c r="J415" s="135"/>
      <c r="K415" s="135"/>
      <c r="L415" s="135"/>
      <c r="M415" s="135"/>
      <c r="N415" s="135"/>
      <c r="O415" s="135"/>
      <c r="P415" s="135"/>
      <c r="Q415" s="135"/>
      <c r="R415" s="135"/>
      <c r="S415" s="135"/>
      <c r="T415" s="135"/>
      <c r="U415" s="135"/>
      <c r="V415" s="135"/>
      <c r="W415" s="135"/>
      <c r="X415" s="135"/>
      <c r="Y415" s="135"/>
      <c r="Z415" s="135"/>
      <c r="AA415" s="135"/>
      <c r="AB415" s="135"/>
    </row>
    <row r="416" spans="1:28" ht="14.25" customHeight="1">
      <c r="A416" s="4"/>
      <c r="B416" s="4"/>
      <c r="C416" s="4"/>
      <c r="D416" s="4"/>
      <c r="E416" s="143"/>
      <c r="F416" s="143"/>
      <c r="G416" s="4"/>
      <c r="H416" s="4"/>
      <c r="I416" s="135"/>
      <c r="J416" s="135"/>
      <c r="K416" s="135"/>
      <c r="L416" s="135"/>
      <c r="M416" s="135"/>
      <c r="N416" s="135"/>
      <c r="O416" s="135"/>
      <c r="P416" s="135"/>
      <c r="Q416" s="135"/>
      <c r="R416" s="135"/>
      <c r="S416" s="135"/>
      <c r="T416" s="135"/>
      <c r="U416" s="135"/>
      <c r="V416" s="135"/>
      <c r="W416" s="135"/>
      <c r="X416" s="135"/>
      <c r="Y416" s="135"/>
      <c r="Z416" s="135"/>
      <c r="AA416" s="135"/>
      <c r="AB416" s="135"/>
    </row>
    <row r="417" spans="1:28" ht="14.25" customHeight="1">
      <c r="A417" s="4"/>
      <c r="B417" s="4"/>
      <c r="C417" s="4"/>
      <c r="D417" s="4"/>
      <c r="E417" s="143"/>
      <c r="F417" s="143"/>
      <c r="G417" s="4"/>
      <c r="H417" s="4"/>
      <c r="I417" s="135"/>
      <c r="J417" s="135"/>
      <c r="K417" s="135"/>
      <c r="L417" s="135"/>
      <c r="M417" s="135"/>
      <c r="N417" s="135"/>
      <c r="O417" s="135"/>
      <c r="P417" s="135"/>
      <c r="Q417" s="135"/>
      <c r="R417" s="135"/>
      <c r="S417" s="135"/>
      <c r="T417" s="135"/>
      <c r="U417" s="135"/>
      <c r="V417" s="135"/>
      <c r="W417" s="135"/>
      <c r="X417" s="135"/>
      <c r="Y417" s="135"/>
      <c r="Z417" s="135"/>
      <c r="AA417" s="135"/>
      <c r="AB417" s="135"/>
    </row>
    <row r="418" spans="1:28" ht="14.25" customHeight="1">
      <c r="A418" s="4"/>
      <c r="B418" s="4"/>
      <c r="C418" s="4"/>
      <c r="D418" s="4"/>
      <c r="E418" s="143"/>
      <c r="F418" s="143"/>
      <c r="G418" s="4"/>
      <c r="H418" s="4"/>
      <c r="I418" s="135"/>
      <c r="J418" s="135"/>
      <c r="K418" s="135"/>
      <c r="L418" s="135"/>
      <c r="M418" s="135"/>
      <c r="N418" s="135"/>
      <c r="O418" s="135"/>
      <c r="P418" s="135"/>
      <c r="Q418" s="135"/>
      <c r="R418" s="135"/>
      <c r="S418" s="135"/>
      <c r="T418" s="135"/>
      <c r="U418" s="135"/>
      <c r="V418" s="135"/>
      <c r="W418" s="135"/>
      <c r="X418" s="135"/>
      <c r="Y418" s="135"/>
      <c r="Z418" s="135"/>
      <c r="AA418" s="135"/>
      <c r="AB418" s="135"/>
    </row>
    <row r="419" spans="1:28" ht="14.25" customHeight="1">
      <c r="A419" s="4"/>
      <c r="B419" s="4"/>
      <c r="C419" s="4"/>
      <c r="D419" s="4"/>
      <c r="E419" s="143"/>
      <c r="F419" s="143"/>
      <c r="G419" s="4"/>
      <c r="H419" s="4"/>
      <c r="I419" s="135"/>
      <c r="J419" s="135"/>
      <c r="K419" s="135"/>
      <c r="L419" s="135"/>
      <c r="M419" s="135"/>
      <c r="N419" s="135"/>
      <c r="O419" s="135"/>
      <c r="P419" s="135"/>
      <c r="Q419" s="135"/>
      <c r="R419" s="135"/>
      <c r="S419" s="135"/>
      <c r="T419" s="135"/>
      <c r="U419" s="135"/>
      <c r="V419" s="135"/>
      <c r="W419" s="135"/>
      <c r="X419" s="135"/>
      <c r="Y419" s="135"/>
      <c r="Z419" s="135"/>
      <c r="AA419" s="135"/>
      <c r="AB419" s="135"/>
    </row>
    <row r="420" spans="1:28" ht="14.25" customHeight="1">
      <c r="A420" s="4"/>
      <c r="B420" s="4"/>
      <c r="C420" s="4"/>
      <c r="D420" s="4"/>
      <c r="E420" s="143"/>
      <c r="F420" s="143"/>
      <c r="G420" s="4"/>
      <c r="H420" s="4"/>
      <c r="I420" s="135"/>
      <c r="J420" s="135"/>
      <c r="K420" s="135"/>
      <c r="L420" s="135"/>
      <c r="M420" s="135"/>
      <c r="N420" s="135"/>
      <c r="O420" s="135"/>
      <c r="P420" s="135"/>
      <c r="Q420" s="135"/>
      <c r="R420" s="135"/>
      <c r="S420" s="135"/>
      <c r="T420" s="135"/>
      <c r="U420" s="135"/>
      <c r="V420" s="135"/>
      <c r="W420" s="135"/>
      <c r="X420" s="135"/>
      <c r="Y420" s="135"/>
      <c r="Z420" s="135"/>
      <c r="AA420" s="135"/>
      <c r="AB420" s="135"/>
    </row>
    <row r="421" spans="1:28" ht="14.25" customHeight="1">
      <c r="A421" s="4"/>
      <c r="B421" s="4"/>
      <c r="C421" s="4"/>
      <c r="D421" s="4"/>
      <c r="E421" s="143"/>
      <c r="F421" s="143"/>
      <c r="G421" s="4"/>
      <c r="H421" s="4"/>
      <c r="I421" s="135"/>
      <c r="J421" s="135"/>
      <c r="K421" s="135"/>
      <c r="L421" s="135"/>
      <c r="M421" s="135"/>
      <c r="N421" s="135"/>
      <c r="O421" s="135"/>
      <c r="P421" s="135"/>
      <c r="Q421" s="135"/>
      <c r="R421" s="135"/>
      <c r="S421" s="135"/>
      <c r="T421" s="135"/>
      <c r="U421" s="135"/>
      <c r="V421" s="135"/>
      <c r="W421" s="135"/>
      <c r="X421" s="135"/>
      <c r="Y421" s="135"/>
      <c r="Z421" s="135"/>
      <c r="AA421" s="135"/>
      <c r="AB421" s="135"/>
    </row>
    <row r="422" spans="1:28" ht="14.25" customHeight="1">
      <c r="A422" s="4"/>
      <c r="B422" s="4"/>
      <c r="C422" s="4"/>
      <c r="D422" s="4"/>
      <c r="E422" s="143"/>
      <c r="F422" s="143"/>
      <c r="G422" s="4"/>
      <c r="H422" s="4"/>
      <c r="I422" s="135"/>
      <c r="J422" s="135"/>
      <c r="K422" s="135"/>
      <c r="L422" s="135"/>
      <c r="M422" s="135"/>
      <c r="N422" s="135"/>
      <c r="O422" s="135"/>
      <c r="P422" s="135"/>
      <c r="Q422" s="135"/>
      <c r="R422" s="135"/>
      <c r="S422" s="135"/>
      <c r="T422" s="135"/>
      <c r="U422" s="135"/>
      <c r="V422" s="135"/>
      <c r="W422" s="135"/>
      <c r="X422" s="135"/>
      <c r="Y422" s="135"/>
      <c r="Z422" s="135"/>
      <c r="AA422" s="135"/>
      <c r="AB422" s="135"/>
    </row>
    <row r="423" spans="1:28" ht="14.25" customHeight="1">
      <c r="A423" s="4"/>
      <c r="B423" s="4"/>
      <c r="C423" s="4"/>
      <c r="D423" s="4"/>
      <c r="E423" s="143"/>
      <c r="F423" s="143"/>
      <c r="G423" s="4"/>
      <c r="H423" s="4"/>
      <c r="I423" s="135"/>
      <c r="J423" s="135"/>
      <c r="K423" s="135"/>
      <c r="L423" s="135"/>
      <c r="M423" s="135"/>
      <c r="N423" s="135"/>
      <c r="O423" s="135"/>
      <c r="P423" s="135"/>
      <c r="Q423" s="135"/>
      <c r="R423" s="135"/>
      <c r="S423" s="135"/>
      <c r="T423" s="135"/>
      <c r="U423" s="135"/>
      <c r="V423" s="135"/>
      <c r="W423" s="135"/>
      <c r="X423" s="135"/>
      <c r="Y423" s="135"/>
      <c r="Z423" s="135"/>
      <c r="AA423" s="135"/>
      <c r="AB423" s="135"/>
    </row>
    <row r="424" spans="1:28" ht="14.25" customHeight="1">
      <c r="A424" s="4"/>
      <c r="B424" s="4"/>
      <c r="C424" s="4"/>
      <c r="D424" s="4"/>
      <c r="E424" s="143"/>
      <c r="F424" s="143"/>
      <c r="G424" s="4"/>
      <c r="H424" s="4"/>
      <c r="I424" s="135"/>
      <c r="J424" s="135"/>
      <c r="K424" s="135"/>
      <c r="L424" s="135"/>
      <c r="M424" s="135"/>
      <c r="N424" s="135"/>
      <c r="O424" s="135"/>
      <c r="P424" s="135"/>
      <c r="Q424" s="135"/>
      <c r="R424" s="135"/>
      <c r="S424" s="135"/>
      <c r="T424" s="135"/>
      <c r="U424" s="135"/>
      <c r="V424" s="135"/>
      <c r="W424" s="135"/>
      <c r="X424" s="135"/>
      <c r="Y424" s="135"/>
      <c r="Z424" s="135"/>
      <c r="AA424" s="135"/>
      <c r="AB424" s="135"/>
    </row>
    <row r="425" spans="1:28" ht="14.25" customHeight="1">
      <c r="A425" s="4"/>
      <c r="B425" s="4"/>
      <c r="C425" s="4"/>
      <c r="D425" s="4"/>
      <c r="E425" s="143"/>
      <c r="F425" s="143"/>
      <c r="G425" s="4"/>
      <c r="H425" s="4"/>
      <c r="I425" s="135"/>
      <c r="J425" s="135"/>
      <c r="K425" s="135"/>
      <c r="L425" s="135"/>
      <c r="M425" s="135"/>
      <c r="N425" s="135"/>
      <c r="O425" s="135"/>
      <c r="P425" s="135"/>
      <c r="Q425" s="135"/>
      <c r="R425" s="135"/>
      <c r="S425" s="135"/>
      <c r="T425" s="135"/>
      <c r="U425" s="135"/>
      <c r="V425" s="135"/>
      <c r="W425" s="135"/>
      <c r="X425" s="135"/>
      <c r="Y425" s="135"/>
      <c r="Z425" s="135"/>
      <c r="AA425" s="135"/>
      <c r="AB425" s="135"/>
    </row>
    <row r="426" spans="1:28" ht="14.25" customHeight="1">
      <c r="A426" s="4"/>
      <c r="B426" s="4"/>
      <c r="C426" s="4"/>
      <c r="D426" s="4"/>
      <c r="E426" s="143"/>
      <c r="F426" s="143"/>
      <c r="G426" s="4"/>
      <c r="H426" s="4"/>
      <c r="I426" s="135"/>
      <c r="J426" s="135"/>
      <c r="K426" s="135"/>
      <c r="L426" s="135"/>
      <c r="M426" s="135"/>
      <c r="N426" s="135"/>
      <c r="O426" s="135"/>
      <c r="P426" s="135"/>
      <c r="Q426" s="135"/>
      <c r="R426" s="135"/>
      <c r="S426" s="135"/>
      <c r="T426" s="135"/>
      <c r="U426" s="135"/>
      <c r="V426" s="135"/>
      <c r="W426" s="135"/>
      <c r="X426" s="135"/>
      <c r="Y426" s="135"/>
      <c r="Z426" s="135"/>
      <c r="AA426" s="135"/>
      <c r="AB426" s="135"/>
    </row>
    <row r="427" spans="1:28" ht="14.25" customHeight="1">
      <c r="A427" s="4"/>
      <c r="B427" s="4"/>
      <c r="C427" s="4"/>
      <c r="D427" s="4"/>
      <c r="E427" s="143"/>
      <c r="F427" s="143"/>
      <c r="G427" s="4"/>
      <c r="H427" s="4"/>
      <c r="I427" s="135"/>
      <c r="J427" s="135"/>
      <c r="K427" s="135"/>
      <c r="L427" s="135"/>
      <c r="M427" s="135"/>
      <c r="N427" s="135"/>
      <c r="O427" s="135"/>
      <c r="P427" s="135"/>
      <c r="Q427" s="135"/>
      <c r="R427" s="135"/>
      <c r="S427" s="135"/>
      <c r="T427" s="135"/>
      <c r="U427" s="135"/>
      <c r="V427" s="135"/>
      <c r="W427" s="135"/>
      <c r="X427" s="135"/>
      <c r="Y427" s="135"/>
      <c r="Z427" s="135"/>
      <c r="AA427" s="135"/>
      <c r="AB427" s="135"/>
    </row>
    <row r="428" spans="1:28" ht="14.25" customHeight="1">
      <c r="A428" s="4"/>
      <c r="B428" s="4"/>
      <c r="C428" s="4"/>
      <c r="D428" s="4"/>
      <c r="E428" s="143"/>
      <c r="F428" s="143"/>
      <c r="G428" s="4"/>
      <c r="H428" s="4"/>
      <c r="I428" s="135"/>
      <c r="J428" s="135"/>
      <c r="K428" s="135"/>
      <c r="L428" s="135"/>
      <c r="M428" s="135"/>
      <c r="N428" s="135"/>
      <c r="O428" s="135"/>
      <c r="P428" s="135"/>
      <c r="Q428" s="135"/>
      <c r="R428" s="135"/>
      <c r="S428" s="135"/>
      <c r="T428" s="135"/>
      <c r="U428" s="135"/>
      <c r="V428" s="135"/>
      <c r="W428" s="135"/>
      <c r="X428" s="135"/>
      <c r="Y428" s="135"/>
      <c r="Z428" s="135"/>
      <c r="AA428" s="135"/>
      <c r="AB428" s="135"/>
    </row>
    <row r="429" spans="1:28" ht="14.25" customHeight="1">
      <c r="A429" s="4"/>
      <c r="B429" s="4"/>
      <c r="C429" s="4"/>
      <c r="D429" s="4"/>
      <c r="E429" s="143"/>
      <c r="F429" s="143"/>
      <c r="G429" s="4"/>
      <c r="H429" s="4"/>
      <c r="I429" s="135"/>
      <c r="J429" s="135"/>
      <c r="K429" s="135"/>
      <c r="L429" s="135"/>
      <c r="M429" s="135"/>
      <c r="N429" s="135"/>
      <c r="O429" s="135"/>
      <c r="P429" s="135"/>
      <c r="Q429" s="135"/>
      <c r="R429" s="135"/>
      <c r="S429" s="135"/>
      <c r="T429" s="135"/>
      <c r="U429" s="135"/>
      <c r="V429" s="135"/>
      <c r="W429" s="135"/>
      <c r="X429" s="135"/>
      <c r="Y429" s="135"/>
      <c r="Z429" s="135"/>
      <c r="AA429" s="135"/>
      <c r="AB429" s="135"/>
    </row>
    <row r="430" spans="1:28" ht="14.25" customHeight="1">
      <c r="A430" s="4"/>
      <c r="B430" s="4"/>
      <c r="C430" s="4"/>
      <c r="D430" s="4"/>
      <c r="E430" s="143"/>
      <c r="F430" s="143"/>
      <c r="G430" s="4"/>
      <c r="H430" s="4"/>
      <c r="I430" s="135"/>
      <c r="J430" s="135"/>
      <c r="K430" s="135"/>
      <c r="L430" s="135"/>
      <c r="M430" s="135"/>
      <c r="N430" s="135"/>
      <c r="O430" s="135"/>
      <c r="P430" s="135"/>
      <c r="Q430" s="135"/>
      <c r="R430" s="135"/>
      <c r="S430" s="135"/>
      <c r="T430" s="135"/>
      <c r="U430" s="135"/>
      <c r="V430" s="135"/>
      <c r="W430" s="135"/>
      <c r="X430" s="135"/>
      <c r="Y430" s="135"/>
      <c r="Z430" s="135"/>
      <c r="AA430" s="135"/>
      <c r="AB430" s="135"/>
    </row>
    <row r="431" spans="1:28" ht="14.25" customHeight="1">
      <c r="A431" s="4"/>
      <c r="B431" s="4"/>
      <c r="C431" s="4"/>
      <c r="D431" s="4"/>
      <c r="E431" s="143"/>
      <c r="F431" s="143"/>
      <c r="G431" s="4"/>
      <c r="H431" s="4"/>
      <c r="I431" s="135"/>
      <c r="J431" s="135"/>
      <c r="K431" s="135"/>
      <c r="L431" s="135"/>
      <c r="M431" s="135"/>
      <c r="N431" s="135"/>
      <c r="O431" s="135"/>
      <c r="P431" s="135"/>
      <c r="Q431" s="135"/>
      <c r="R431" s="135"/>
      <c r="S431" s="135"/>
      <c r="T431" s="135"/>
      <c r="U431" s="135"/>
      <c r="V431" s="135"/>
      <c r="W431" s="135"/>
      <c r="X431" s="135"/>
      <c r="Y431" s="135"/>
      <c r="Z431" s="135"/>
      <c r="AA431" s="135"/>
      <c r="AB431" s="135"/>
    </row>
    <row r="432" spans="1:28" ht="14.25" customHeight="1">
      <c r="A432" s="4"/>
      <c r="B432" s="4"/>
      <c r="C432" s="4"/>
      <c r="D432" s="4"/>
      <c r="E432" s="143"/>
      <c r="F432" s="143"/>
      <c r="G432" s="4"/>
      <c r="H432" s="4"/>
      <c r="I432" s="135"/>
      <c r="J432" s="135"/>
      <c r="K432" s="135"/>
      <c r="L432" s="135"/>
      <c r="M432" s="135"/>
      <c r="N432" s="135"/>
      <c r="O432" s="135"/>
      <c r="P432" s="135"/>
      <c r="Q432" s="135"/>
      <c r="R432" s="135"/>
      <c r="S432" s="135"/>
      <c r="T432" s="135"/>
      <c r="U432" s="135"/>
      <c r="V432" s="135"/>
      <c r="W432" s="135"/>
      <c r="X432" s="135"/>
      <c r="Y432" s="135"/>
      <c r="Z432" s="135"/>
      <c r="AA432" s="135"/>
      <c r="AB432" s="135"/>
    </row>
    <row r="433" spans="1:28" ht="14.25" customHeight="1">
      <c r="A433" s="4"/>
      <c r="B433" s="4"/>
      <c r="C433" s="4"/>
      <c r="D433" s="4"/>
      <c r="E433" s="143"/>
      <c r="F433" s="143"/>
      <c r="G433" s="4"/>
      <c r="H433" s="4"/>
      <c r="I433" s="135"/>
      <c r="J433" s="135"/>
      <c r="K433" s="135"/>
      <c r="L433" s="135"/>
      <c r="M433" s="135"/>
      <c r="N433" s="135"/>
      <c r="O433" s="135"/>
      <c r="P433" s="135"/>
      <c r="Q433" s="135"/>
      <c r="R433" s="135"/>
      <c r="S433" s="135"/>
      <c r="T433" s="135"/>
      <c r="U433" s="135"/>
      <c r="V433" s="135"/>
      <c r="W433" s="135"/>
      <c r="X433" s="135"/>
      <c r="Y433" s="135"/>
      <c r="Z433" s="135"/>
      <c r="AA433" s="135"/>
      <c r="AB433" s="135"/>
    </row>
    <row r="434" spans="1:28" ht="14.25" customHeight="1">
      <c r="A434" s="4"/>
      <c r="B434" s="4"/>
      <c r="C434" s="4"/>
      <c r="D434" s="4"/>
      <c r="E434" s="143"/>
      <c r="F434" s="143"/>
      <c r="G434" s="4"/>
      <c r="H434" s="4"/>
      <c r="I434" s="135"/>
      <c r="J434" s="135"/>
      <c r="K434" s="135"/>
      <c r="L434" s="135"/>
      <c r="M434" s="135"/>
      <c r="N434" s="135"/>
      <c r="O434" s="135"/>
      <c r="P434" s="135"/>
      <c r="Q434" s="135"/>
      <c r="R434" s="135"/>
      <c r="S434" s="135"/>
      <c r="T434" s="135"/>
      <c r="U434" s="135"/>
      <c r="V434" s="135"/>
      <c r="W434" s="135"/>
      <c r="X434" s="135"/>
      <c r="Y434" s="135"/>
      <c r="Z434" s="135"/>
      <c r="AA434" s="135"/>
      <c r="AB434" s="135"/>
    </row>
    <row r="435" spans="1:28" ht="14.25" customHeight="1">
      <c r="A435" s="4"/>
      <c r="B435" s="4"/>
      <c r="C435" s="4"/>
      <c r="D435" s="4"/>
      <c r="E435" s="143"/>
      <c r="F435" s="143"/>
      <c r="G435" s="4"/>
      <c r="H435" s="4"/>
      <c r="I435" s="135"/>
      <c r="J435" s="135"/>
      <c r="K435" s="135"/>
      <c r="L435" s="135"/>
      <c r="M435" s="135"/>
      <c r="N435" s="135"/>
      <c r="O435" s="135"/>
      <c r="P435" s="135"/>
      <c r="Q435" s="135"/>
      <c r="R435" s="135"/>
      <c r="S435" s="135"/>
      <c r="T435" s="135"/>
      <c r="U435" s="135"/>
      <c r="V435" s="135"/>
      <c r="W435" s="135"/>
      <c r="X435" s="135"/>
      <c r="Y435" s="135"/>
      <c r="Z435" s="135"/>
      <c r="AA435" s="135"/>
      <c r="AB435" s="135"/>
    </row>
    <row r="436" spans="1:28" ht="14.25" customHeight="1">
      <c r="A436" s="4"/>
      <c r="B436" s="4"/>
      <c r="C436" s="4"/>
      <c r="D436" s="4"/>
      <c r="E436" s="143"/>
      <c r="F436" s="143"/>
      <c r="G436" s="4"/>
      <c r="H436" s="4"/>
      <c r="I436" s="135"/>
      <c r="J436" s="135"/>
      <c r="K436" s="135"/>
      <c r="L436" s="135"/>
      <c r="M436" s="135"/>
      <c r="N436" s="135"/>
      <c r="O436" s="135"/>
      <c r="P436" s="135"/>
      <c r="Q436" s="135"/>
      <c r="R436" s="135"/>
      <c r="S436" s="135"/>
      <c r="T436" s="135"/>
      <c r="U436" s="135"/>
      <c r="V436" s="135"/>
      <c r="W436" s="135"/>
      <c r="X436" s="135"/>
      <c r="Y436" s="135"/>
      <c r="Z436" s="135"/>
      <c r="AA436" s="135"/>
      <c r="AB436" s="135"/>
    </row>
    <row r="437" spans="1:28" ht="14.25" customHeight="1">
      <c r="A437" s="4"/>
      <c r="B437" s="4"/>
      <c r="C437" s="4"/>
      <c r="D437" s="4"/>
      <c r="E437" s="143"/>
      <c r="F437" s="143"/>
      <c r="G437" s="4"/>
      <c r="H437" s="4"/>
      <c r="I437" s="135"/>
      <c r="J437" s="135"/>
      <c r="K437" s="135"/>
      <c r="L437" s="135"/>
      <c r="M437" s="135"/>
      <c r="N437" s="135"/>
      <c r="O437" s="135"/>
      <c r="P437" s="135"/>
      <c r="Q437" s="135"/>
      <c r="R437" s="135"/>
      <c r="S437" s="135"/>
      <c r="T437" s="135"/>
      <c r="U437" s="135"/>
      <c r="V437" s="135"/>
      <c r="W437" s="135"/>
      <c r="X437" s="135"/>
      <c r="Y437" s="135"/>
      <c r="Z437" s="135"/>
      <c r="AA437" s="135"/>
      <c r="AB437" s="135"/>
    </row>
    <row r="438" spans="1:28" ht="14.25" customHeight="1">
      <c r="A438" s="4"/>
      <c r="B438" s="4"/>
      <c r="C438" s="4"/>
      <c r="D438" s="4"/>
      <c r="E438" s="143"/>
      <c r="F438" s="143"/>
      <c r="G438" s="4"/>
      <c r="H438" s="4"/>
      <c r="I438" s="135"/>
      <c r="J438" s="135"/>
      <c r="K438" s="135"/>
      <c r="L438" s="135"/>
      <c r="M438" s="135"/>
      <c r="N438" s="135"/>
      <c r="O438" s="135"/>
      <c r="P438" s="135"/>
      <c r="Q438" s="135"/>
      <c r="R438" s="135"/>
      <c r="S438" s="135"/>
      <c r="T438" s="135"/>
      <c r="U438" s="135"/>
      <c r="V438" s="135"/>
      <c r="W438" s="135"/>
      <c r="X438" s="135"/>
      <c r="Y438" s="135"/>
      <c r="Z438" s="135"/>
      <c r="AA438" s="135"/>
      <c r="AB438" s="135"/>
    </row>
    <row r="439" spans="1:28" ht="14.25" customHeight="1">
      <c r="A439" s="4"/>
      <c r="B439" s="4"/>
      <c r="C439" s="4"/>
      <c r="D439" s="4"/>
      <c r="E439" s="143"/>
      <c r="F439" s="143"/>
      <c r="G439" s="4"/>
      <c r="H439" s="4"/>
      <c r="I439" s="135"/>
      <c r="J439" s="135"/>
      <c r="K439" s="135"/>
      <c r="L439" s="135"/>
      <c r="M439" s="135"/>
      <c r="N439" s="135"/>
      <c r="O439" s="135"/>
      <c r="P439" s="135"/>
      <c r="Q439" s="135"/>
      <c r="R439" s="135"/>
      <c r="S439" s="135"/>
      <c r="T439" s="135"/>
      <c r="U439" s="135"/>
      <c r="V439" s="135"/>
      <c r="W439" s="135"/>
      <c r="X439" s="135"/>
      <c r="Y439" s="135"/>
      <c r="Z439" s="135"/>
      <c r="AA439" s="135"/>
      <c r="AB439" s="135"/>
    </row>
    <row r="440" spans="1:28" ht="14.25" customHeight="1">
      <c r="A440" s="4"/>
      <c r="B440" s="4"/>
      <c r="C440" s="4"/>
      <c r="D440" s="4"/>
      <c r="E440" s="143"/>
      <c r="F440" s="143"/>
      <c r="G440" s="4"/>
      <c r="H440" s="4"/>
      <c r="I440" s="135"/>
      <c r="J440" s="135"/>
      <c r="K440" s="135"/>
      <c r="L440" s="135"/>
      <c r="M440" s="135"/>
      <c r="N440" s="135"/>
      <c r="O440" s="135"/>
      <c r="P440" s="135"/>
      <c r="Q440" s="135"/>
      <c r="R440" s="135"/>
      <c r="S440" s="135"/>
      <c r="T440" s="135"/>
      <c r="U440" s="135"/>
      <c r="V440" s="135"/>
      <c r="W440" s="135"/>
      <c r="X440" s="135"/>
      <c r="Y440" s="135"/>
      <c r="Z440" s="135"/>
      <c r="AA440" s="135"/>
      <c r="AB440" s="135"/>
    </row>
    <row r="441" spans="1:28" ht="14.25" customHeight="1">
      <c r="A441" s="4"/>
      <c r="B441" s="4"/>
      <c r="C441" s="4"/>
      <c r="D441" s="4"/>
      <c r="E441" s="143"/>
      <c r="F441" s="143"/>
      <c r="G441" s="4"/>
      <c r="H441" s="4"/>
      <c r="I441" s="135"/>
      <c r="J441" s="135"/>
      <c r="K441" s="135"/>
      <c r="L441" s="135"/>
      <c r="M441" s="135"/>
      <c r="N441" s="135"/>
      <c r="O441" s="135"/>
      <c r="P441" s="135"/>
      <c r="Q441" s="135"/>
      <c r="R441" s="135"/>
      <c r="S441" s="135"/>
      <c r="T441" s="135"/>
      <c r="U441" s="135"/>
      <c r="V441" s="135"/>
      <c r="W441" s="135"/>
      <c r="X441" s="135"/>
      <c r="Y441" s="135"/>
      <c r="Z441" s="135"/>
      <c r="AA441" s="135"/>
      <c r="AB441" s="135"/>
    </row>
    <row r="442" spans="1:28" ht="14.25" customHeight="1">
      <c r="A442" s="4"/>
      <c r="B442" s="4"/>
      <c r="C442" s="4"/>
      <c r="D442" s="4"/>
      <c r="E442" s="143"/>
      <c r="F442" s="143"/>
      <c r="G442" s="4"/>
      <c r="H442" s="4"/>
      <c r="I442" s="135"/>
      <c r="J442" s="135"/>
      <c r="K442" s="135"/>
      <c r="L442" s="135"/>
      <c r="M442" s="135"/>
      <c r="N442" s="135"/>
      <c r="O442" s="135"/>
      <c r="P442" s="135"/>
      <c r="Q442" s="135"/>
      <c r="R442" s="135"/>
      <c r="S442" s="135"/>
      <c r="T442" s="135"/>
      <c r="U442" s="135"/>
      <c r="V442" s="135"/>
      <c r="W442" s="135"/>
      <c r="X442" s="135"/>
      <c r="Y442" s="135"/>
      <c r="Z442" s="135"/>
      <c r="AA442" s="135"/>
      <c r="AB442" s="135"/>
    </row>
    <row r="443" spans="1:28" ht="14.25" customHeight="1">
      <c r="A443" s="4"/>
      <c r="B443" s="4"/>
      <c r="C443" s="4"/>
      <c r="D443" s="4"/>
      <c r="E443" s="143"/>
      <c r="F443" s="143"/>
      <c r="G443" s="4"/>
      <c r="H443" s="4"/>
      <c r="I443" s="135"/>
      <c r="J443" s="135"/>
      <c r="K443" s="135"/>
      <c r="L443" s="135"/>
      <c r="M443" s="135"/>
      <c r="N443" s="135"/>
      <c r="O443" s="135"/>
      <c r="P443" s="135"/>
      <c r="Q443" s="135"/>
      <c r="R443" s="135"/>
      <c r="S443" s="135"/>
      <c r="T443" s="135"/>
      <c r="U443" s="135"/>
      <c r="V443" s="135"/>
      <c r="W443" s="135"/>
      <c r="X443" s="135"/>
      <c r="Y443" s="135"/>
      <c r="Z443" s="135"/>
      <c r="AA443" s="135"/>
      <c r="AB443" s="135"/>
    </row>
    <row r="444" spans="1:28" ht="14.25" customHeight="1">
      <c r="A444" s="4"/>
      <c r="B444" s="4"/>
      <c r="C444" s="4"/>
      <c r="D444" s="4"/>
      <c r="E444" s="143"/>
      <c r="F444" s="143"/>
      <c r="G444" s="4"/>
      <c r="H444" s="4"/>
      <c r="I444" s="135"/>
      <c r="J444" s="135"/>
      <c r="K444" s="135"/>
      <c r="L444" s="135"/>
      <c r="M444" s="135"/>
      <c r="N444" s="135"/>
      <c r="O444" s="135"/>
      <c r="P444" s="135"/>
      <c r="Q444" s="135"/>
      <c r="R444" s="135"/>
      <c r="S444" s="135"/>
      <c r="T444" s="135"/>
      <c r="U444" s="135"/>
      <c r="V444" s="135"/>
      <c r="W444" s="135"/>
      <c r="X444" s="135"/>
      <c r="Y444" s="135"/>
      <c r="Z444" s="135"/>
      <c r="AA444" s="135"/>
      <c r="AB444" s="135"/>
    </row>
    <row r="445" spans="1:28" ht="14.25" customHeight="1">
      <c r="A445" s="4"/>
      <c r="B445" s="4"/>
      <c r="C445" s="4"/>
      <c r="D445" s="4"/>
      <c r="E445" s="143"/>
      <c r="F445" s="143"/>
      <c r="G445" s="4"/>
      <c r="H445" s="4"/>
      <c r="I445" s="135"/>
      <c r="J445" s="135"/>
      <c r="K445" s="135"/>
      <c r="L445" s="135"/>
      <c r="M445" s="135"/>
      <c r="N445" s="135"/>
      <c r="O445" s="135"/>
      <c r="P445" s="135"/>
      <c r="Q445" s="135"/>
      <c r="R445" s="135"/>
      <c r="S445" s="135"/>
      <c r="T445" s="135"/>
      <c r="U445" s="135"/>
      <c r="V445" s="135"/>
      <c r="W445" s="135"/>
      <c r="X445" s="135"/>
      <c r="Y445" s="135"/>
      <c r="Z445" s="135"/>
      <c r="AA445" s="135"/>
      <c r="AB445" s="135"/>
    </row>
    <row r="446" spans="1:28" ht="14.25" customHeight="1">
      <c r="A446" s="4"/>
      <c r="B446" s="4"/>
      <c r="C446" s="4"/>
      <c r="D446" s="4"/>
      <c r="E446" s="143"/>
      <c r="F446" s="143"/>
      <c r="G446" s="4"/>
      <c r="H446" s="4"/>
      <c r="I446" s="135"/>
      <c r="J446" s="135"/>
      <c r="K446" s="135"/>
      <c r="L446" s="135"/>
      <c r="M446" s="135"/>
      <c r="N446" s="135"/>
      <c r="O446" s="135"/>
      <c r="P446" s="135"/>
      <c r="Q446" s="135"/>
      <c r="R446" s="135"/>
      <c r="S446" s="135"/>
      <c r="T446" s="135"/>
      <c r="U446" s="135"/>
      <c r="V446" s="135"/>
      <c r="W446" s="135"/>
      <c r="X446" s="135"/>
      <c r="Y446" s="135"/>
      <c r="Z446" s="135"/>
      <c r="AA446" s="135"/>
      <c r="AB446" s="135"/>
    </row>
    <row r="447" spans="1:28" ht="14.25" customHeight="1">
      <c r="A447" s="4"/>
      <c r="B447" s="4"/>
      <c r="C447" s="4"/>
      <c r="D447" s="4"/>
      <c r="E447" s="143"/>
      <c r="F447" s="143"/>
      <c r="G447" s="4"/>
      <c r="H447" s="4"/>
      <c r="I447" s="135"/>
      <c r="J447" s="135"/>
      <c r="K447" s="135"/>
      <c r="L447" s="135"/>
      <c r="M447" s="135"/>
      <c r="N447" s="135"/>
      <c r="O447" s="135"/>
      <c r="P447" s="135"/>
      <c r="Q447" s="135"/>
      <c r="R447" s="135"/>
      <c r="S447" s="135"/>
      <c r="T447" s="135"/>
      <c r="U447" s="135"/>
      <c r="V447" s="135"/>
      <c r="W447" s="135"/>
      <c r="X447" s="135"/>
      <c r="Y447" s="135"/>
      <c r="Z447" s="135"/>
      <c r="AA447" s="135"/>
      <c r="AB447" s="135"/>
    </row>
    <row r="448" spans="1:28" ht="14.25" customHeight="1">
      <c r="A448" s="4"/>
      <c r="B448" s="4"/>
      <c r="C448" s="4"/>
      <c r="D448" s="4"/>
      <c r="E448" s="143"/>
      <c r="F448" s="143"/>
      <c r="G448" s="4"/>
      <c r="H448" s="4"/>
      <c r="I448" s="135"/>
      <c r="J448" s="135"/>
      <c r="K448" s="135"/>
      <c r="L448" s="135"/>
      <c r="M448" s="135"/>
      <c r="N448" s="135"/>
      <c r="O448" s="135"/>
      <c r="P448" s="135"/>
      <c r="Q448" s="135"/>
      <c r="R448" s="135"/>
      <c r="S448" s="135"/>
      <c r="T448" s="135"/>
      <c r="U448" s="135"/>
      <c r="V448" s="135"/>
      <c r="W448" s="135"/>
      <c r="X448" s="135"/>
      <c r="Y448" s="135"/>
      <c r="Z448" s="135"/>
      <c r="AA448" s="135"/>
      <c r="AB448" s="135"/>
    </row>
    <row r="449" spans="1:28" ht="14.25" customHeight="1">
      <c r="A449" s="4"/>
      <c r="B449" s="4"/>
      <c r="C449" s="4"/>
      <c r="D449" s="4"/>
      <c r="E449" s="143"/>
      <c r="F449" s="143"/>
      <c r="G449" s="4"/>
      <c r="H449" s="4"/>
      <c r="I449" s="135"/>
      <c r="J449" s="135"/>
      <c r="K449" s="135"/>
      <c r="L449" s="135"/>
      <c r="M449" s="135"/>
      <c r="N449" s="135"/>
      <c r="O449" s="135"/>
      <c r="P449" s="135"/>
      <c r="Q449" s="135"/>
      <c r="R449" s="135"/>
      <c r="S449" s="135"/>
      <c r="T449" s="135"/>
      <c r="U449" s="135"/>
      <c r="V449" s="135"/>
      <c r="W449" s="135"/>
      <c r="X449" s="135"/>
      <c r="Y449" s="135"/>
      <c r="Z449" s="135"/>
      <c r="AA449" s="135"/>
      <c r="AB449" s="135"/>
    </row>
    <row r="450" spans="1:28" ht="14.25" customHeight="1">
      <c r="A450" s="4"/>
      <c r="B450" s="4"/>
      <c r="C450" s="4"/>
      <c r="D450" s="4"/>
      <c r="E450" s="143"/>
      <c r="F450" s="143"/>
      <c r="G450" s="4"/>
      <c r="H450" s="4"/>
      <c r="I450" s="135"/>
      <c r="J450" s="135"/>
      <c r="K450" s="135"/>
      <c r="L450" s="135"/>
      <c r="M450" s="135"/>
      <c r="N450" s="135"/>
      <c r="O450" s="135"/>
      <c r="P450" s="135"/>
      <c r="Q450" s="135"/>
      <c r="R450" s="135"/>
      <c r="S450" s="135"/>
      <c r="T450" s="135"/>
      <c r="U450" s="135"/>
      <c r="V450" s="135"/>
      <c r="W450" s="135"/>
      <c r="X450" s="135"/>
      <c r="Y450" s="135"/>
      <c r="Z450" s="135"/>
      <c r="AA450" s="135"/>
      <c r="AB450" s="135"/>
    </row>
    <row r="451" spans="1:28" ht="14.25" customHeight="1">
      <c r="A451" s="4"/>
      <c r="B451" s="4"/>
      <c r="C451" s="4"/>
      <c r="D451" s="4"/>
      <c r="E451" s="143"/>
      <c r="F451" s="143"/>
      <c r="G451" s="4"/>
      <c r="H451" s="4"/>
      <c r="I451" s="135"/>
      <c r="J451" s="135"/>
      <c r="K451" s="135"/>
      <c r="L451" s="135"/>
      <c r="M451" s="135"/>
      <c r="N451" s="135"/>
      <c r="O451" s="135"/>
      <c r="P451" s="135"/>
      <c r="Q451" s="135"/>
      <c r="R451" s="135"/>
      <c r="S451" s="135"/>
      <c r="T451" s="135"/>
      <c r="U451" s="135"/>
      <c r="V451" s="135"/>
      <c r="W451" s="135"/>
      <c r="X451" s="135"/>
      <c r="Y451" s="135"/>
      <c r="Z451" s="135"/>
      <c r="AA451" s="135"/>
      <c r="AB451" s="135"/>
    </row>
    <row r="452" spans="1:28" ht="14.25" customHeight="1">
      <c r="A452" s="4"/>
      <c r="B452" s="4"/>
      <c r="C452" s="4"/>
      <c r="D452" s="4"/>
      <c r="E452" s="143"/>
      <c r="F452" s="143"/>
      <c r="G452" s="4"/>
      <c r="H452" s="4"/>
      <c r="I452" s="135"/>
      <c r="J452" s="135"/>
      <c r="K452" s="135"/>
      <c r="L452" s="135"/>
      <c r="M452" s="135"/>
      <c r="N452" s="135"/>
      <c r="O452" s="135"/>
      <c r="P452" s="135"/>
      <c r="Q452" s="135"/>
      <c r="R452" s="135"/>
      <c r="S452" s="135"/>
      <c r="T452" s="135"/>
      <c r="U452" s="135"/>
      <c r="V452" s="135"/>
      <c r="W452" s="135"/>
      <c r="X452" s="135"/>
      <c r="Y452" s="135"/>
      <c r="Z452" s="135"/>
      <c r="AA452" s="135"/>
      <c r="AB452" s="135"/>
    </row>
    <row r="453" spans="1:28" ht="14.25" customHeight="1">
      <c r="A453" s="4"/>
      <c r="B453" s="4"/>
      <c r="C453" s="4"/>
      <c r="D453" s="4"/>
      <c r="E453" s="143"/>
      <c r="F453" s="143"/>
      <c r="G453" s="4"/>
      <c r="H453" s="4"/>
      <c r="I453" s="135"/>
      <c r="J453" s="135"/>
      <c r="K453" s="135"/>
      <c r="L453" s="135"/>
      <c r="M453" s="135"/>
      <c r="N453" s="135"/>
      <c r="O453" s="135"/>
      <c r="P453" s="135"/>
      <c r="Q453" s="135"/>
      <c r="R453" s="135"/>
      <c r="S453" s="135"/>
      <c r="T453" s="135"/>
      <c r="U453" s="135"/>
      <c r="V453" s="135"/>
      <c r="W453" s="135"/>
      <c r="X453" s="135"/>
      <c r="Y453" s="135"/>
      <c r="Z453" s="135"/>
      <c r="AA453" s="135"/>
      <c r="AB453" s="135"/>
    </row>
    <row r="454" spans="1:28" ht="14.25" customHeight="1">
      <c r="A454" s="4"/>
      <c r="B454" s="4"/>
      <c r="C454" s="4"/>
      <c r="D454" s="4"/>
      <c r="E454" s="143"/>
      <c r="F454" s="143"/>
      <c r="G454" s="4"/>
      <c r="H454" s="4"/>
      <c r="I454" s="135"/>
      <c r="J454" s="135"/>
      <c r="K454" s="135"/>
      <c r="L454" s="135"/>
      <c r="M454" s="135"/>
      <c r="N454" s="135"/>
      <c r="O454" s="135"/>
      <c r="P454" s="135"/>
      <c r="Q454" s="135"/>
      <c r="R454" s="135"/>
      <c r="S454" s="135"/>
      <c r="T454" s="135"/>
      <c r="U454" s="135"/>
      <c r="V454" s="135"/>
      <c r="W454" s="135"/>
      <c r="X454" s="135"/>
      <c r="Y454" s="135"/>
      <c r="Z454" s="135"/>
      <c r="AA454" s="135"/>
      <c r="AB454" s="135"/>
    </row>
    <row r="455" spans="1:28" ht="14.25" customHeight="1">
      <c r="A455" s="4"/>
      <c r="B455" s="4"/>
      <c r="C455" s="4"/>
      <c r="D455" s="4"/>
      <c r="E455" s="143"/>
      <c r="F455" s="143"/>
      <c r="G455" s="4"/>
      <c r="H455" s="4"/>
      <c r="I455" s="135"/>
      <c r="J455" s="135"/>
      <c r="K455" s="135"/>
      <c r="L455" s="135"/>
      <c r="M455" s="135"/>
      <c r="N455" s="135"/>
      <c r="O455" s="135"/>
      <c r="P455" s="135"/>
      <c r="Q455" s="135"/>
      <c r="R455" s="135"/>
      <c r="S455" s="135"/>
      <c r="T455" s="135"/>
      <c r="U455" s="135"/>
      <c r="V455" s="135"/>
      <c r="W455" s="135"/>
      <c r="X455" s="135"/>
      <c r="Y455" s="135"/>
      <c r="Z455" s="135"/>
      <c r="AA455" s="135"/>
      <c r="AB455" s="135"/>
    </row>
    <row r="456" spans="1:28" ht="14.25" customHeight="1">
      <c r="A456" s="4"/>
      <c r="B456" s="4"/>
      <c r="C456" s="4"/>
      <c r="D456" s="4"/>
      <c r="E456" s="143"/>
      <c r="F456" s="143"/>
      <c r="G456" s="4"/>
      <c r="H456" s="4"/>
      <c r="I456" s="135"/>
      <c r="J456" s="135"/>
      <c r="K456" s="135"/>
      <c r="L456" s="135"/>
      <c r="M456" s="135"/>
      <c r="N456" s="135"/>
      <c r="O456" s="135"/>
      <c r="P456" s="135"/>
      <c r="Q456" s="135"/>
      <c r="R456" s="135"/>
      <c r="S456" s="135"/>
      <c r="T456" s="135"/>
      <c r="U456" s="135"/>
      <c r="V456" s="135"/>
      <c r="W456" s="135"/>
      <c r="X456" s="135"/>
      <c r="Y456" s="135"/>
      <c r="Z456" s="135"/>
      <c r="AA456" s="135"/>
      <c r="AB456" s="135"/>
    </row>
    <row r="457" spans="1:28" ht="14.25" customHeight="1">
      <c r="A457" s="4"/>
      <c r="B457" s="4"/>
      <c r="C457" s="4"/>
      <c r="D457" s="4"/>
      <c r="E457" s="143"/>
      <c r="F457" s="143"/>
      <c r="G457" s="4"/>
      <c r="H457" s="4"/>
      <c r="I457" s="135"/>
      <c r="J457" s="135"/>
      <c r="K457" s="135"/>
      <c r="L457" s="135"/>
      <c r="M457" s="135"/>
      <c r="N457" s="135"/>
      <c r="O457" s="135"/>
      <c r="P457" s="135"/>
      <c r="Q457" s="135"/>
      <c r="R457" s="135"/>
      <c r="S457" s="135"/>
      <c r="T457" s="135"/>
      <c r="U457" s="135"/>
      <c r="V457" s="135"/>
      <c r="W457" s="135"/>
      <c r="X457" s="135"/>
      <c r="Y457" s="135"/>
      <c r="Z457" s="135"/>
      <c r="AA457" s="135"/>
      <c r="AB457" s="135"/>
    </row>
    <row r="458" spans="1:28" ht="14.25" customHeight="1">
      <c r="A458" s="4"/>
      <c r="B458" s="4"/>
      <c r="C458" s="4"/>
      <c r="D458" s="4"/>
      <c r="E458" s="143"/>
      <c r="F458" s="143"/>
      <c r="G458" s="4"/>
      <c r="H458" s="4"/>
      <c r="I458" s="135"/>
      <c r="J458" s="135"/>
      <c r="K458" s="135"/>
      <c r="L458" s="135"/>
      <c r="M458" s="135"/>
      <c r="N458" s="135"/>
      <c r="O458" s="135"/>
      <c r="P458" s="135"/>
      <c r="Q458" s="135"/>
      <c r="R458" s="135"/>
      <c r="S458" s="135"/>
      <c r="T458" s="135"/>
      <c r="U458" s="135"/>
      <c r="V458" s="135"/>
      <c r="W458" s="135"/>
      <c r="X458" s="135"/>
      <c r="Y458" s="135"/>
      <c r="Z458" s="135"/>
      <c r="AA458" s="135"/>
      <c r="AB458" s="135"/>
    </row>
    <row r="459" spans="1:28" ht="14.25" customHeight="1">
      <c r="A459" s="4"/>
      <c r="B459" s="4"/>
      <c r="C459" s="4"/>
      <c r="D459" s="4"/>
      <c r="E459" s="143"/>
      <c r="F459" s="143"/>
      <c r="G459" s="4"/>
      <c r="H459" s="4"/>
      <c r="I459" s="135"/>
      <c r="J459" s="135"/>
      <c r="K459" s="135"/>
      <c r="L459" s="135"/>
      <c r="M459" s="135"/>
      <c r="N459" s="135"/>
      <c r="O459" s="135"/>
      <c r="P459" s="135"/>
      <c r="Q459" s="135"/>
      <c r="R459" s="135"/>
      <c r="S459" s="135"/>
      <c r="T459" s="135"/>
      <c r="U459" s="135"/>
      <c r="V459" s="135"/>
      <c r="W459" s="135"/>
      <c r="X459" s="135"/>
      <c r="Y459" s="135"/>
      <c r="Z459" s="135"/>
      <c r="AA459" s="135"/>
      <c r="AB459" s="135"/>
    </row>
    <row r="460" spans="1:28" ht="14.25" customHeight="1">
      <c r="A460" s="4"/>
      <c r="B460" s="4"/>
      <c r="C460" s="4"/>
      <c r="D460" s="4"/>
      <c r="E460" s="143"/>
      <c r="F460" s="143"/>
      <c r="G460" s="4"/>
      <c r="H460" s="4"/>
      <c r="I460" s="135"/>
      <c r="J460" s="135"/>
      <c r="K460" s="135"/>
      <c r="L460" s="135"/>
      <c r="M460" s="135"/>
      <c r="N460" s="135"/>
      <c r="O460" s="135"/>
      <c r="P460" s="135"/>
      <c r="Q460" s="135"/>
      <c r="R460" s="135"/>
      <c r="S460" s="135"/>
      <c r="T460" s="135"/>
      <c r="U460" s="135"/>
      <c r="V460" s="135"/>
      <c r="W460" s="135"/>
      <c r="X460" s="135"/>
      <c r="Y460" s="135"/>
      <c r="Z460" s="135"/>
      <c r="AA460" s="135"/>
      <c r="AB460" s="135"/>
    </row>
    <row r="461" spans="1:28" ht="14.25" customHeight="1">
      <c r="A461" s="4"/>
      <c r="B461" s="4"/>
      <c r="C461" s="4"/>
      <c r="D461" s="4"/>
      <c r="E461" s="143"/>
      <c r="F461" s="143"/>
      <c r="G461" s="4"/>
      <c r="H461" s="4"/>
      <c r="I461" s="135"/>
      <c r="J461" s="135"/>
      <c r="K461" s="135"/>
      <c r="L461" s="135"/>
      <c r="M461" s="135"/>
      <c r="N461" s="135"/>
      <c r="O461" s="135"/>
      <c r="P461" s="135"/>
      <c r="Q461" s="135"/>
      <c r="R461" s="135"/>
      <c r="S461" s="135"/>
      <c r="T461" s="135"/>
      <c r="U461" s="135"/>
      <c r="V461" s="135"/>
      <c r="W461" s="135"/>
      <c r="X461" s="135"/>
      <c r="Y461" s="135"/>
      <c r="Z461" s="135"/>
      <c r="AA461" s="135"/>
      <c r="AB461" s="135"/>
    </row>
    <row r="462" spans="1:28" ht="14.25" customHeight="1">
      <c r="A462" s="4"/>
      <c r="B462" s="4"/>
      <c r="C462" s="4"/>
      <c r="D462" s="4"/>
      <c r="E462" s="143"/>
      <c r="F462" s="143"/>
      <c r="G462" s="4"/>
      <c r="H462" s="4"/>
      <c r="I462" s="135"/>
      <c r="J462" s="135"/>
      <c r="K462" s="135"/>
      <c r="L462" s="135"/>
      <c r="M462" s="135"/>
      <c r="N462" s="135"/>
      <c r="O462" s="135"/>
      <c r="P462" s="135"/>
      <c r="Q462" s="135"/>
      <c r="R462" s="135"/>
      <c r="S462" s="135"/>
      <c r="T462" s="135"/>
      <c r="U462" s="135"/>
      <c r="V462" s="135"/>
      <c r="W462" s="135"/>
      <c r="X462" s="135"/>
      <c r="Y462" s="135"/>
      <c r="Z462" s="135"/>
      <c r="AA462" s="135"/>
      <c r="AB462" s="135"/>
    </row>
    <row r="463" spans="1:28" ht="14.25" customHeight="1">
      <c r="A463" s="4"/>
      <c r="B463" s="4"/>
      <c r="C463" s="4"/>
      <c r="D463" s="4"/>
      <c r="E463" s="143"/>
      <c r="F463" s="143"/>
      <c r="G463" s="4"/>
      <c r="H463" s="4"/>
      <c r="I463" s="135"/>
      <c r="J463" s="135"/>
      <c r="K463" s="135"/>
      <c r="L463" s="135"/>
      <c r="M463" s="135"/>
      <c r="N463" s="135"/>
      <c r="O463" s="135"/>
      <c r="P463" s="135"/>
      <c r="Q463" s="135"/>
      <c r="R463" s="135"/>
      <c r="S463" s="135"/>
      <c r="T463" s="135"/>
      <c r="U463" s="135"/>
      <c r="V463" s="135"/>
      <c r="W463" s="135"/>
      <c r="X463" s="135"/>
      <c r="Y463" s="135"/>
      <c r="Z463" s="135"/>
      <c r="AA463" s="135"/>
      <c r="AB463" s="135"/>
    </row>
    <row r="464" spans="1:28" ht="14.25" customHeight="1">
      <c r="A464" s="4"/>
      <c r="B464" s="4"/>
      <c r="C464" s="4"/>
      <c r="D464" s="4"/>
      <c r="E464" s="143"/>
      <c r="F464" s="143"/>
      <c r="G464" s="4"/>
      <c r="H464" s="4"/>
      <c r="I464" s="135"/>
      <c r="J464" s="135"/>
      <c r="K464" s="135"/>
      <c r="L464" s="135"/>
      <c r="M464" s="135"/>
      <c r="N464" s="135"/>
      <c r="O464" s="135"/>
      <c r="P464" s="135"/>
      <c r="Q464" s="135"/>
      <c r="R464" s="135"/>
      <c r="S464" s="135"/>
      <c r="T464" s="135"/>
      <c r="U464" s="135"/>
      <c r="V464" s="135"/>
      <c r="W464" s="135"/>
      <c r="X464" s="135"/>
      <c r="Y464" s="135"/>
      <c r="Z464" s="135"/>
      <c r="AA464" s="135"/>
      <c r="AB464" s="135"/>
    </row>
    <row r="465" spans="1:28" ht="14.25" customHeight="1">
      <c r="A465" s="4"/>
      <c r="B465" s="4"/>
      <c r="C465" s="4"/>
      <c r="D465" s="4"/>
      <c r="E465" s="143"/>
      <c r="F465" s="143"/>
      <c r="G465" s="4"/>
      <c r="H465" s="4"/>
      <c r="I465" s="135"/>
      <c r="J465" s="135"/>
      <c r="K465" s="135"/>
      <c r="L465" s="135"/>
      <c r="M465" s="135"/>
      <c r="N465" s="135"/>
      <c r="O465" s="135"/>
      <c r="P465" s="135"/>
      <c r="Q465" s="135"/>
      <c r="R465" s="135"/>
      <c r="S465" s="135"/>
      <c r="T465" s="135"/>
      <c r="U465" s="135"/>
      <c r="V465" s="135"/>
      <c r="W465" s="135"/>
      <c r="X465" s="135"/>
      <c r="Y465" s="135"/>
      <c r="Z465" s="135"/>
      <c r="AA465" s="135"/>
      <c r="AB465" s="135"/>
    </row>
    <row r="466" spans="1:28" ht="14.25" customHeight="1">
      <c r="A466" s="4"/>
      <c r="B466" s="4"/>
      <c r="C466" s="4"/>
      <c r="D466" s="4"/>
      <c r="E466" s="143"/>
      <c r="F466" s="143"/>
      <c r="G466" s="4"/>
      <c r="H466" s="4"/>
      <c r="I466" s="135"/>
      <c r="J466" s="135"/>
      <c r="K466" s="135"/>
      <c r="L466" s="135"/>
      <c r="M466" s="135"/>
      <c r="N466" s="135"/>
      <c r="O466" s="135"/>
      <c r="P466" s="135"/>
      <c r="Q466" s="135"/>
      <c r="R466" s="135"/>
      <c r="S466" s="135"/>
      <c r="T466" s="135"/>
      <c r="U466" s="135"/>
      <c r="V466" s="135"/>
      <c r="W466" s="135"/>
      <c r="X466" s="135"/>
      <c r="Y466" s="135"/>
      <c r="Z466" s="135"/>
      <c r="AA466" s="135"/>
      <c r="AB466" s="135"/>
    </row>
    <row r="467" spans="1:28" ht="14.25" customHeight="1">
      <c r="A467" s="4"/>
      <c r="B467" s="4"/>
      <c r="C467" s="4"/>
      <c r="D467" s="4"/>
      <c r="E467" s="143"/>
      <c r="F467" s="143"/>
      <c r="G467" s="4"/>
      <c r="H467" s="4"/>
      <c r="I467" s="135"/>
      <c r="J467" s="135"/>
      <c r="K467" s="135"/>
      <c r="L467" s="135"/>
      <c r="M467" s="135"/>
      <c r="N467" s="135"/>
      <c r="O467" s="135"/>
      <c r="P467" s="135"/>
      <c r="Q467" s="135"/>
      <c r="R467" s="135"/>
      <c r="S467" s="135"/>
      <c r="T467" s="135"/>
      <c r="U467" s="135"/>
      <c r="V467" s="135"/>
      <c r="W467" s="135"/>
      <c r="X467" s="135"/>
      <c r="Y467" s="135"/>
      <c r="Z467" s="135"/>
      <c r="AA467" s="135"/>
      <c r="AB467" s="135"/>
    </row>
    <row r="468" spans="1:28" ht="14.25" customHeight="1">
      <c r="A468" s="4"/>
      <c r="B468" s="4"/>
      <c r="C468" s="4"/>
      <c r="D468" s="4"/>
      <c r="E468" s="143"/>
      <c r="F468" s="143"/>
      <c r="G468" s="4"/>
      <c r="H468" s="4"/>
      <c r="I468" s="135"/>
      <c r="J468" s="135"/>
      <c r="K468" s="135"/>
      <c r="L468" s="135"/>
      <c r="M468" s="135"/>
      <c r="N468" s="135"/>
      <c r="O468" s="135"/>
      <c r="P468" s="135"/>
      <c r="Q468" s="135"/>
      <c r="R468" s="135"/>
      <c r="S468" s="135"/>
      <c r="T468" s="135"/>
      <c r="U468" s="135"/>
      <c r="V468" s="135"/>
      <c r="W468" s="135"/>
      <c r="X468" s="135"/>
      <c r="Y468" s="135"/>
      <c r="Z468" s="135"/>
      <c r="AA468" s="135"/>
      <c r="AB468" s="135"/>
    </row>
    <row r="469" spans="1:28" ht="14.25" customHeight="1">
      <c r="A469" s="4"/>
      <c r="B469" s="4"/>
      <c r="C469" s="4"/>
      <c r="D469" s="4"/>
      <c r="E469" s="143"/>
      <c r="F469" s="143"/>
      <c r="G469" s="4"/>
      <c r="H469" s="4"/>
      <c r="I469" s="135"/>
      <c r="J469" s="135"/>
      <c r="K469" s="135"/>
      <c r="L469" s="135"/>
      <c r="M469" s="135"/>
      <c r="N469" s="135"/>
      <c r="O469" s="135"/>
      <c r="P469" s="135"/>
      <c r="Q469" s="135"/>
      <c r="R469" s="135"/>
      <c r="S469" s="135"/>
      <c r="T469" s="135"/>
      <c r="U469" s="135"/>
      <c r="V469" s="135"/>
      <c r="W469" s="135"/>
      <c r="X469" s="135"/>
      <c r="Y469" s="135"/>
      <c r="Z469" s="135"/>
      <c r="AA469" s="135"/>
      <c r="AB469" s="135"/>
    </row>
    <row r="470" spans="1:28" ht="14.25" customHeight="1">
      <c r="A470" s="4"/>
      <c r="B470" s="4"/>
      <c r="C470" s="4"/>
      <c r="D470" s="4"/>
      <c r="E470" s="143"/>
      <c r="F470" s="143"/>
      <c r="G470" s="4"/>
      <c r="H470" s="4"/>
      <c r="I470" s="135"/>
      <c r="J470" s="135"/>
      <c r="K470" s="135"/>
      <c r="L470" s="135"/>
      <c r="M470" s="135"/>
      <c r="N470" s="135"/>
      <c r="O470" s="135"/>
      <c r="P470" s="135"/>
      <c r="Q470" s="135"/>
      <c r="R470" s="135"/>
      <c r="S470" s="135"/>
      <c r="T470" s="135"/>
      <c r="U470" s="135"/>
      <c r="V470" s="135"/>
      <c r="W470" s="135"/>
      <c r="X470" s="135"/>
      <c r="Y470" s="135"/>
      <c r="Z470" s="135"/>
      <c r="AA470" s="135"/>
      <c r="AB470" s="135"/>
    </row>
    <row r="471" spans="1:28" ht="14.25" customHeight="1">
      <c r="A471" s="4"/>
      <c r="B471" s="4"/>
      <c r="C471" s="4"/>
      <c r="D471" s="4"/>
      <c r="E471" s="143"/>
      <c r="F471" s="143"/>
      <c r="G471" s="4"/>
      <c r="H471" s="4"/>
      <c r="I471" s="135"/>
      <c r="J471" s="135"/>
      <c r="K471" s="135"/>
      <c r="L471" s="135"/>
      <c r="M471" s="135"/>
      <c r="N471" s="135"/>
      <c r="O471" s="135"/>
      <c r="P471" s="135"/>
      <c r="Q471" s="135"/>
      <c r="R471" s="135"/>
      <c r="S471" s="135"/>
      <c r="T471" s="135"/>
      <c r="U471" s="135"/>
      <c r="V471" s="135"/>
      <c r="W471" s="135"/>
      <c r="X471" s="135"/>
      <c r="Y471" s="135"/>
      <c r="Z471" s="135"/>
      <c r="AA471" s="135"/>
      <c r="AB471" s="135"/>
    </row>
    <row r="472" spans="1:28" ht="14.25" customHeight="1">
      <c r="A472" s="4"/>
      <c r="B472" s="4"/>
      <c r="C472" s="4"/>
      <c r="D472" s="4"/>
      <c r="E472" s="143"/>
      <c r="F472" s="143"/>
      <c r="G472" s="4"/>
      <c r="H472" s="4"/>
      <c r="I472" s="135"/>
      <c r="J472" s="135"/>
      <c r="K472" s="135"/>
      <c r="L472" s="135"/>
      <c r="M472" s="135"/>
      <c r="N472" s="135"/>
      <c r="O472" s="135"/>
      <c r="P472" s="135"/>
      <c r="Q472" s="135"/>
      <c r="R472" s="135"/>
      <c r="S472" s="135"/>
      <c r="T472" s="135"/>
      <c r="U472" s="135"/>
      <c r="V472" s="135"/>
      <c r="W472" s="135"/>
      <c r="X472" s="135"/>
      <c r="Y472" s="135"/>
      <c r="Z472" s="135"/>
      <c r="AA472" s="135"/>
      <c r="AB472" s="135"/>
    </row>
    <row r="473" spans="1:28" ht="14.25" customHeight="1">
      <c r="A473" s="4"/>
      <c r="B473" s="4"/>
      <c r="C473" s="4"/>
      <c r="D473" s="4"/>
      <c r="E473" s="143"/>
      <c r="F473" s="143"/>
      <c r="G473" s="4"/>
      <c r="H473" s="4"/>
      <c r="I473" s="135"/>
      <c r="J473" s="135"/>
      <c r="K473" s="135"/>
      <c r="L473" s="135"/>
      <c r="M473" s="135"/>
      <c r="N473" s="135"/>
      <c r="O473" s="135"/>
      <c r="P473" s="135"/>
      <c r="Q473" s="135"/>
      <c r="R473" s="135"/>
      <c r="S473" s="135"/>
      <c r="T473" s="135"/>
      <c r="U473" s="135"/>
      <c r="V473" s="135"/>
      <c r="W473" s="135"/>
      <c r="X473" s="135"/>
      <c r="Y473" s="135"/>
      <c r="Z473" s="135"/>
      <c r="AA473" s="135"/>
      <c r="AB473" s="135"/>
    </row>
    <row r="474" spans="1:28" ht="14.25" customHeight="1">
      <c r="A474" s="4"/>
      <c r="B474" s="4"/>
      <c r="C474" s="4"/>
      <c r="D474" s="4"/>
      <c r="E474" s="143"/>
      <c r="F474" s="143"/>
      <c r="G474" s="4"/>
      <c r="H474" s="4"/>
      <c r="I474" s="135"/>
      <c r="J474" s="135"/>
      <c r="K474" s="135"/>
      <c r="L474" s="135"/>
      <c r="M474" s="135"/>
      <c r="N474" s="135"/>
      <c r="O474" s="135"/>
      <c r="P474" s="135"/>
      <c r="Q474" s="135"/>
      <c r="R474" s="135"/>
      <c r="S474" s="135"/>
      <c r="T474" s="135"/>
      <c r="U474" s="135"/>
      <c r="V474" s="135"/>
      <c r="W474" s="135"/>
      <c r="X474" s="135"/>
      <c r="Y474" s="135"/>
      <c r="Z474" s="135"/>
      <c r="AA474" s="135"/>
      <c r="AB474" s="135"/>
    </row>
    <row r="475" spans="1:28" ht="14.25" customHeight="1">
      <c r="A475" s="4"/>
      <c r="B475" s="4"/>
      <c r="C475" s="4"/>
      <c r="D475" s="4"/>
      <c r="E475" s="143"/>
      <c r="F475" s="143"/>
      <c r="G475" s="4"/>
      <c r="H475" s="4"/>
      <c r="I475" s="135"/>
      <c r="J475" s="135"/>
      <c r="K475" s="135"/>
      <c r="L475" s="135"/>
      <c r="M475" s="135"/>
      <c r="N475" s="135"/>
      <c r="O475" s="135"/>
      <c r="P475" s="135"/>
      <c r="Q475" s="135"/>
      <c r="R475" s="135"/>
      <c r="S475" s="135"/>
      <c r="T475" s="135"/>
      <c r="U475" s="135"/>
      <c r="V475" s="135"/>
      <c r="W475" s="135"/>
      <c r="X475" s="135"/>
      <c r="Y475" s="135"/>
      <c r="Z475" s="135"/>
      <c r="AA475" s="135"/>
      <c r="AB475" s="135"/>
    </row>
    <row r="476" spans="1:28" ht="14.25" customHeight="1">
      <c r="A476" s="4"/>
      <c r="B476" s="4"/>
      <c r="C476" s="4"/>
      <c r="D476" s="4"/>
      <c r="E476" s="143"/>
      <c r="F476" s="143"/>
      <c r="G476" s="4"/>
      <c r="H476" s="4"/>
      <c r="I476" s="135"/>
      <c r="J476" s="135"/>
      <c r="K476" s="135"/>
      <c r="L476" s="135"/>
      <c r="M476" s="135"/>
      <c r="N476" s="135"/>
      <c r="O476" s="135"/>
      <c r="P476" s="135"/>
      <c r="Q476" s="135"/>
      <c r="R476" s="135"/>
      <c r="S476" s="135"/>
      <c r="T476" s="135"/>
      <c r="U476" s="135"/>
      <c r="V476" s="135"/>
      <c r="W476" s="135"/>
      <c r="X476" s="135"/>
      <c r="Y476" s="135"/>
      <c r="Z476" s="135"/>
      <c r="AA476" s="135"/>
      <c r="AB476" s="135"/>
    </row>
    <row r="477" spans="1:28" ht="14.25" customHeight="1">
      <c r="A477" s="4"/>
      <c r="B477" s="4"/>
      <c r="C477" s="4"/>
      <c r="D477" s="4"/>
      <c r="E477" s="143"/>
      <c r="F477" s="143"/>
      <c r="G477" s="4"/>
      <c r="H477" s="4"/>
      <c r="I477" s="135"/>
      <c r="J477" s="135"/>
      <c r="K477" s="135"/>
      <c r="L477" s="135"/>
      <c r="M477" s="135"/>
      <c r="N477" s="135"/>
      <c r="O477" s="135"/>
      <c r="P477" s="135"/>
      <c r="Q477" s="135"/>
      <c r="R477" s="135"/>
      <c r="S477" s="135"/>
      <c r="T477" s="135"/>
      <c r="U477" s="135"/>
      <c r="V477" s="135"/>
      <c r="W477" s="135"/>
      <c r="X477" s="135"/>
      <c r="Y477" s="135"/>
      <c r="Z477" s="135"/>
      <c r="AA477" s="135"/>
      <c r="AB477" s="135"/>
    </row>
    <row r="478" spans="1:28" ht="14.25" customHeight="1">
      <c r="A478" s="4"/>
      <c r="B478" s="4"/>
      <c r="C478" s="4"/>
      <c r="D478" s="4"/>
      <c r="E478" s="143"/>
      <c r="F478" s="143"/>
      <c r="G478" s="4"/>
      <c r="H478" s="4"/>
      <c r="I478" s="135"/>
      <c r="J478" s="135"/>
      <c r="K478" s="135"/>
      <c r="L478" s="135"/>
      <c r="M478" s="135"/>
      <c r="N478" s="135"/>
      <c r="O478" s="135"/>
      <c r="P478" s="135"/>
      <c r="Q478" s="135"/>
      <c r="R478" s="135"/>
      <c r="S478" s="135"/>
      <c r="T478" s="135"/>
      <c r="U478" s="135"/>
      <c r="V478" s="135"/>
      <c r="W478" s="135"/>
      <c r="X478" s="135"/>
      <c r="Y478" s="135"/>
      <c r="Z478" s="135"/>
      <c r="AA478" s="135"/>
      <c r="AB478" s="135"/>
    </row>
    <row r="479" spans="1:28" ht="14.25" customHeight="1">
      <c r="A479" s="4"/>
      <c r="B479" s="4"/>
      <c r="C479" s="4"/>
      <c r="D479" s="4"/>
      <c r="E479" s="143"/>
      <c r="F479" s="143"/>
      <c r="G479" s="4"/>
      <c r="H479" s="4"/>
      <c r="I479" s="135"/>
      <c r="J479" s="135"/>
      <c r="K479" s="135"/>
      <c r="L479" s="135"/>
      <c r="M479" s="135"/>
      <c r="N479" s="135"/>
      <c r="O479" s="135"/>
      <c r="P479" s="135"/>
      <c r="Q479" s="135"/>
      <c r="R479" s="135"/>
      <c r="S479" s="135"/>
      <c r="T479" s="135"/>
      <c r="U479" s="135"/>
      <c r="V479" s="135"/>
      <c r="W479" s="135"/>
      <c r="X479" s="135"/>
      <c r="Y479" s="135"/>
      <c r="Z479" s="135"/>
      <c r="AA479" s="135"/>
      <c r="AB479" s="135"/>
    </row>
    <row r="480" spans="1:28" ht="14.25" customHeight="1">
      <c r="A480" s="4"/>
      <c r="B480" s="4"/>
      <c r="C480" s="4"/>
      <c r="D480" s="4"/>
      <c r="E480" s="143"/>
      <c r="F480" s="143"/>
      <c r="G480" s="4"/>
      <c r="H480" s="4"/>
      <c r="I480" s="135"/>
      <c r="J480" s="135"/>
      <c r="K480" s="135"/>
      <c r="L480" s="135"/>
      <c r="M480" s="135"/>
      <c r="N480" s="135"/>
      <c r="O480" s="135"/>
      <c r="P480" s="135"/>
      <c r="Q480" s="135"/>
      <c r="R480" s="135"/>
      <c r="S480" s="135"/>
      <c r="T480" s="135"/>
      <c r="U480" s="135"/>
      <c r="V480" s="135"/>
      <c r="W480" s="135"/>
      <c r="X480" s="135"/>
      <c r="Y480" s="135"/>
      <c r="Z480" s="135"/>
      <c r="AA480" s="135"/>
      <c r="AB480" s="135"/>
    </row>
    <row r="481" spans="1:28" ht="14.25" customHeight="1">
      <c r="A481" s="4"/>
      <c r="B481" s="4"/>
      <c r="C481" s="4"/>
      <c r="D481" s="4"/>
      <c r="E481" s="143"/>
      <c r="F481" s="143"/>
      <c r="G481" s="4"/>
      <c r="H481" s="4"/>
      <c r="I481" s="135"/>
      <c r="J481" s="135"/>
      <c r="K481" s="135"/>
      <c r="L481" s="135"/>
      <c r="M481" s="135"/>
      <c r="N481" s="135"/>
      <c r="O481" s="135"/>
      <c r="P481" s="135"/>
      <c r="Q481" s="135"/>
      <c r="R481" s="135"/>
      <c r="S481" s="135"/>
      <c r="T481" s="135"/>
      <c r="U481" s="135"/>
      <c r="V481" s="135"/>
      <c r="W481" s="135"/>
      <c r="X481" s="135"/>
      <c r="Y481" s="135"/>
      <c r="Z481" s="135"/>
      <c r="AA481" s="135"/>
      <c r="AB481" s="135"/>
    </row>
    <row r="482" spans="1:28" ht="14.25" customHeight="1">
      <c r="A482" s="4"/>
      <c r="B482" s="4"/>
      <c r="C482" s="4"/>
      <c r="D482" s="4"/>
      <c r="E482" s="143"/>
      <c r="F482" s="143"/>
      <c r="G482" s="4"/>
      <c r="H482" s="4"/>
      <c r="I482" s="135"/>
      <c r="J482" s="135"/>
      <c r="K482" s="135"/>
      <c r="L482" s="135"/>
      <c r="M482" s="135"/>
      <c r="N482" s="135"/>
      <c r="O482" s="135"/>
      <c r="P482" s="135"/>
      <c r="Q482" s="135"/>
      <c r="R482" s="135"/>
      <c r="S482" s="135"/>
      <c r="T482" s="135"/>
      <c r="U482" s="135"/>
      <c r="V482" s="135"/>
      <c r="W482" s="135"/>
      <c r="X482" s="135"/>
      <c r="Y482" s="135"/>
      <c r="Z482" s="135"/>
      <c r="AA482" s="135"/>
      <c r="AB482" s="135"/>
    </row>
    <row r="483" spans="1:28" ht="14.25" customHeight="1">
      <c r="A483" s="4"/>
      <c r="B483" s="4"/>
      <c r="C483" s="4"/>
      <c r="D483" s="4"/>
      <c r="E483" s="143"/>
      <c r="F483" s="143"/>
      <c r="G483" s="4"/>
      <c r="H483" s="4"/>
      <c r="I483" s="135"/>
      <c r="J483" s="135"/>
      <c r="K483" s="135"/>
      <c r="L483" s="135"/>
      <c r="M483" s="135"/>
      <c r="N483" s="135"/>
      <c r="O483" s="135"/>
      <c r="P483" s="135"/>
      <c r="Q483" s="135"/>
      <c r="R483" s="135"/>
      <c r="S483" s="135"/>
      <c r="T483" s="135"/>
      <c r="U483" s="135"/>
      <c r="V483" s="135"/>
      <c r="W483" s="135"/>
      <c r="X483" s="135"/>
      <c r="Y483" s="135"/>
      <c r="Z483" s="135"/>
      <c r="AA483" s="135"/>
      <c r="AB483" s="135"/>
    </row>
    <row r="484" spans="1:28" ht="14.25" customHeight="1">
      <c r="A484" s="4"/>
      <c r="B484" s="4"/>
      <c r="C484" s="4"/>
      <c r="D484" s="4"/>
      <c r="E484" s="143"/>
      <c r="F484" s="143"/>
      <c r="G484" s="4"/>
      <c r="H484" s="4"/>
      <c r="I484" s="135"/>
      <c r="J484" s="135"/>
      <c r="K484" s="135"/>
      <c r="L484" s="135"/>
      <c r="M484" s="135"/>
      <c r="N484" s="135"/>
      <c r="O484" s="135"/>
      <c r="P484" s="135"/>
      <c r="Q484" s="135"/>
      <c r="R484" s="135"/>
      <c r="S484" s="135"/>
      <c r="T484" s="135"/>
      <c r="U484" s="135"/>
      <c r="V484" s="135"/>
      <c r="W484" s="135"/>
      <c r="X484" s="135"/>
      <c r="Y484" s="135"/>
      <c r="Z484" s="135"/>
      <c r="AA484" s="135"/>
      <c r="AB484" s="135"/>
    </row>
    <row r="485" spans="1:28" ht="14.25" customHeight="1">
      <c r="A485" s="4"/>
      <c r="B485" s="4"/>
      <c r="C485" s="4"/>
      <c r="D485" s="4"/>
      <c r="E485" s="143"/>
      <c r="F485" s="143"/>
      <c r="G485" s="4"/>
      <c r="H485" s="4"/>
      <c r="I485" s="135"/>
      <c r="J485" s="135"/>
      <c r="K485" s="135"/>
      <c r="L485" s="135"/>
      <c r="M485" s="135"/>
      <c r="N485" s="135"/>
      <c r="O485" s="135"/>
      <c r="P485" s="135"/>
      <c r="Q485" s="135"/>
      <c r="R485" s="135"/>
      <c r="S485" s="135"/>
      <c r="T485" s="135"/>
      <c r="U485" s="135"/>
      <c r="V485" s="135"/>
      <c r="W485" s="135"/>
      <c r="X485" s="135"/>
      <c r="Y485" s="135"/>
      <c r="Z485" s="135"/>
      <c r="AA485" s="135"/>
      <c r="AB485" s="135"/>
    </row>
    <row r="486" spans="1:28" ht="14.25" customHeight="1">
      <c r="A486" s="4"/>
      <c r="B486" s="4"/>
      <c r="C486" s="4"/>
      <c r="D486" s="4"/>
      <c r="E486" s="143"/>
      <c r="F486" s="143"/>
      <c r="G486" s="4"/>
      <c r="H486" s="4"/>
      <c r="I486" s="135"/>
      <c r="J486" s="135"/>
      <c r="K486" s="135"/>
      <c r="L486" s="135"/>
      <c r="M486" s="135"/>
      <c r="N486" s="135"/>
      <c r="O486" s="135"/>
      <c r="P486" s="135"/>
      <c r="Q486" s="135"/>
      <c r="R486" s="135"/>
      <c r="S486" s="135"/>
      <c r="T486" s="135"/>
      <c r="U486" s="135"/>
      <c r="V486" s="135"/>
      <c r="W486" s="135"/>
      <c r="X486" s="135"/>
      <c r="Y486" s="135"/>
      <c r="Z486" s="135"/>
      <c r="AA486" s="135"/>
      <c r="AB486" s="135"/>
    </row>
    <row r="487" spans="1:28" ht="14.25" customHeight="1">
      <c r="A487" s="4"/>
      <c r="B487" s="4"/>
      <c r="C487" s="4"/>
      <c r="D487" s="4"/>
      <c r="E487" s="143"/>
      <c r="F487" s="143"/>
      <c r="G487" s="4"/>
      <c r="H487" s="4"/>
      <c r="I487" s="135"/>
      <c r="J487" s="135"/>
      <c r="K487" s="135"/>
      <c r="L487" s="135"/>
      <c r="M487" s="135"/>
      <c r="N487" s="135"/>
      <c r="O487" s="135"/>
      <c r="P487" s="135"/>
      <c r="Q487" s="135"/>
      <c r="R487" s="135"/>
      <c r="S487" s="135"/>
      <c r="T487" s="135"/>
      <c r="U487" s="135"/>
      <c r="V487" s="135"/>
      <c r="W487" s="135"/>
      <c r="X487" s="135"/>
      <c r="Y487" s="135"/>
      <c r="Z487" s="135"/>
      <c r="AA487" s="135"/>
      <c r="AB487" s="135"/>
    </row>
    <row r="488" spans="1:28" ht="14.25" customHeight="1">
      <c r="A488" s="4"/>
      <c r="B488" s="4"/>
      <c r="C488" s="4"/>
      <c r="D488" s="4"/>
      <c r="E488" s="143"/>
      <c r="F488" s="143"/>
      <c r="G488" s="4"/>
      <c r="H488" s="4"/>
      <c r="I488" s="135"/>
      <c r="J488" s="135"/>
      <c r="K488" s="135"/>
      <c r="L488" s="135"/>
      <c r="M488" s="135"/>
      <c r="N488" s="135"/>
      <c r="O488" s="135"/>
      <c r="P488" s="135"/>
      <c r="Q488" s="135"/>
      <c r="R488" s="135"/>
      <c r="S488" s="135"/>
      <c r="T488" s="135"/>
      <c r="U488" s="135"/>
      <c r="V488" s="135"/>
      <c r="W488" s="135"/>
      <c r="X488" s="135"/>
      <c r="Y488" s="135"/>
      <c r="Z488" s="135"/>
      <c r="AA488" s="135"/>
      <c r="AB488" s="135"/>
    </row>
    <row r="489" spans="1:28" ht="14.25" customHeight="1">
      <c r="A489" s="4"/>
      <c r="B489" s="4"/>
      <c r="C489" s="4"/>
      <c r="D489" s="4"/>
      <c r="E489" s="143"/>
      <c r="F489" s="143"/>
      <c r="G489" s="4"/>
      <c r="H489" s="4"/>
      <c r="I489" s="135"/>
      <c r="J489" s="135"/>
      <c r="K489" s="135"/>
      <c r="L489" s="135"/>
      <c r="M489" s="135"/>
      <c r="N489" s="135"/>
      <c r="O489" s="135"/>
      <c r="P489" s="135"/>
      <c r="Q489" s="135"/>
      <c r="R489" s="135"/>
      <c r="S489" s="135"/>
      <c r="T489" s="135"/>
      <c r="U489" s="135"/>
      <c r="V489" s="135"/>
      <c r="W489" s="135"/>
      <c r="X489" s="135"/>
      <c r="Y489" s="135"/>
      <c r="Z489" s="135"/>
      <c r="AA489" s="135"/>
      <c r="AB489" s="135"/>
    </row>
    <row r="490" spans="1:28" ht="14.25" customHeight="1">
      <c r="A490" s="4"/>
      <c r="B490" s="4"/>
      <c r="C490" s="4"/>
      <c r="D490" s="4"/>
      <c r="E490" s="143"/>
      <c r="F490" s="143"/>
      <c r="G490" s="4"/>
      <c r="H490" s="4"/>
      <c r="I490" s="135"/>
      <c r="J490" s="135"/>
      <c r="K490" s="135"/>
      <c r="L490" s="135"/>
      <c r="M490" s="135"/>
      <c r="N490" s="135"/>
      <c r="O490" s="135"/>
      <c r="P490" s="135"/>
      <c r="Q490" s="135"/>
      <c r="R490" s="135"/>
      <c r="S490" s="135"/>
      <c r="T490" s="135"/>
      <c r="U490" s="135"/>
      <c r="V490" s="135"/>
      <c r="W490" s="135"/>
      <c r="X490" s="135"/>
      <c r="Y490" s="135"/>
      <c r="Z490" s="135"/>
      <c r="AA490" s="135"/>
      <c r="AB490" s="135"/>
    </row>
    <row r="491" spans="1:28" ht="14.25" customHeight="1">
      <c r="A491" s="4"/>
      <c r="B491" s="4"/>
      <c r="C491" s="4"/>
      <c r="D491" s="4"/>
      <c r="E491" s="143"/>
      <c r="F491" s="143"/>
      <c r="G491" s="4"/>
      <c r="H491" s="4"/>
      <c r="I491" s="135"/>
      <c r="J491" s="135"/>
      <c r="K491" s="135"/>
      <c r="L491" s="135"/>
      <c r="M491" s="135"/>
      <c r="N491" s="135"/>
      <c r="O491" s="135"/>
      <c r="P491" s="135"/>
      <c r="Q491" s="135"/>
      <c r="R491" s="135"/>
      <c r="S491" s="135"/>
      <c r="T491" s="135"/>
      <c r="U491" s="135"/>
      <c r="V491" s="135"/>
      <c r="W491" s="135"/>
      <c r="X491" s="135"/>
      <c r="Y491" s="135"/>
      <c r="Z491" s="135"/>
      <c r="AA491" s="135"/>
      <c r="AB491" s="135"/>
    </row>
    <row r="492" spans="1:28" ht="14.25" customHeight="1">
      <c r="A492" s="4"/>
      <c r="B492" s="4"/>
      <c r="C492" s="4"/>
      <c r="D492" s="4"/>
      <c r="E492" s="143"/>
      <c r="F492" s="143"/>
      <c r="G492" s="4"/>
      <c r="H492" s="4"/>
      <c r="I492" s="135"/>
      <c r="J492" s="135"/>
      <c r="K492" s="135"/>
      <c r="L492" s="135"/>
      <c r="M492" s="135"/>
      <c r="N492" s="135"/>
      <c r="O492" s="135"/>
      <c r="P492" s="135"/>
      <c r="Q492" s="135"/>
      <c r="R492" s="135"/>
      <c r="S492" s="135"/>
      <c r="T492" s="135"/>
      <c r="U492" s="135"/>
      <c r="V492" s="135"/>
      <c r="W492" s="135"/>
      <c r="X492" s="135"/>
      <c r="Y492" s="135"/>
      <c r="Z492" s="135"/>
      <c r="AA492" s="135"/>
      <c r="AB492" s="135"/>
    </row>
    <row r="493" spans="1:28" ht="14.25" customHeight="1">
      <c r="A493" s="4"/>
      <c r="B493" s="4"/>
      <c r="C493" s="4"/>
      <c r="D493" s="4"/>
      <c r="E493" s="143"/>
      <c r="F493" s="143"/>
      <c r="G493" s="4"/>
      <c r="H493" s="4"/>
      <c r="I493" s="135"/>
      <c r="J493" s="135"/>
      <c r="K493" s="135"/>
      <c r="L493" s="135"/>
      <c r="M493" s="135"/>
      <c r="N493" s="135"/>
      <c r="O493" s="135"/>
      <c r="P493" s="135"/>
      <c r="Q493" s="135"/>
      <c r="R493" s="135"/>
      <c r="S493" s="135"/>
      <c r="T493" s="135"/>
      <c r="U493" s="135"/>
      <c r="V493" s="135"/>
      <c r="W493" s="135"/>
      <c r="X493" s="135"/>
      <c r="Y493" s="135"/>
      <c r="Z493" s="135"/>
      <c r="AA493" s="135"/>
      <c r="AB493" s="135"/>
    </row>
    <row r="494" spans="1:28" ht="14.25" customHeight="1">
      <c r="A494" s="4"/>
      <c r="B494" s="4"/>
      <c r="C494" s="4"/>
      <c r="D494" s="4"/>
      <c r="E494" s="143"/>
      <c r="F494" s="143"/>
      <c r="G494" s="4"/>
      <c r="H494" s="4"/>
      <c r="I494" s="135"/>
      <c r="J494" s="135"/>
      <c r="K494" s="135"/>
      <c r="L494" s="135"/>
      <c r="M494" s="135"/>
      <c r="N494" s="135"/>
      <c r="O494" s="135"/>
      <c r="P494" s="135"/>
      <c r="Q494" s="135"/>
      <c r="R494" s="135"/>
      <c r="S494" s="135"/>
      <c r="T494" s="135"/>
      <c r="U494" s="135"/>
      <c r="V494" s="135"/>
      <c r="W494" s="135"/>
      <c r="X494" s="135"/>
      <c r="Y494" s="135"/>
      <c r="Z494" s="135"/>
      <c r="AA494" s="135"/>
      <c r="AB494" s="135"/>
    </row>
    <row r="495" spans="1:28" ht="14.25" customHeight="1">
      <c r="A495" s="4"/>
      <c r="B495" s="4"/>
      <c r="C495" s="4"/>
      <c r="D495" s="4"/>
      <c r="E495" s="143"/>
      <c r="F495" s="143"/>
      <c r="G495" s="4"/>
      <c r="H495" s="4"/>
      <c r="I495" s="135"/>
      <c r="J495" s="135"/>
      <c r="K495" s="135"/>
      <c r="L495" s="135"/>
      <c r="M495" s="135"/>
      <c r="N495" s="135"/>
      <c r="O495" s="135"/>
      <c r="P495" s="135"/>
      <c r="Q495" s="135"/>
      <c r="R495" s="135"/>
      <c r="S495" s="135"/>
      <c r="T495" s="135"/>
      <c r="U495" s="135"/>
      <c r="V495" s="135"/>
      <c r="W495" s="135"/>
      <c r="X495" s="135"/>
      <c r="Y495" s="135"/>
      <c r="Z495" s="135"/>
      <c r="AA495" s="135"/>
      <c r="AB495" s="135"/>
    </row>
    <row r="496" spans="1:28" ht="14.25" customHeight="1">
      <c r="A496" s="4"/>
      <c r="B496" s="4"/>
      <c r="C496" s="4"/>
      <c r="D496" s="4"/>
      <c r="E496" s="143"/>
      <c r="F496" s="143"/>
      <c r="G496" s="4"/>
      <c r="H496" s="4"/>
      <c r="I496" s="135"/>
      <c r="J496" s="135"/>
      <c r="K496" s="135"/>
      <c r="L496" s="135"/>
      <c r="M496" s="135"/>
      <c r="N496" s="135"/>
      <c r="O496" s="135"/>
      <c r="P496" s="135"/>
      <c r="Q496" s="135"/>
      <c r="R496" s="135"/>
      <c r="S496" s="135"/>
      <c r="T496" s="135"/>
      <c r="U496" s="135"/>
      <c r="V496" s="135"/>
      <c r="W496" s="135"/>
      <c r="X496" s="135"/>
      <c r="Y496" s="135"/>
      <c r="Z496" s="135"/>
      <c r="AA496" s="135"/>
      <c r="AB496" s="135"/>
    </row>
    <row r="497" spans="1:28" ht="14.25" customHeight="1">
      <c r="A497" s="4"/>
      <c r="B497" s="4"/>
      <c r="C497" s="4"/>
      <c r="D497" s="4"/>
      <c r="E497" s="143"/>
      <c r="F497" s="143"/>
      <c r="G497" s="4"/>
      <c r="H497" s="4"/>
      <c r="I497" s="135"/>
      <c r="J497" s="135"/>
      <c r="K497" s="135"/>
      <c r="L497" s="135"/>
      <c r="M497" s="135"/>
      <c r="N497" s="135"/>
      <c r="O497" s="135"/>
      <c r="P497" s="135"/>
      <c r="Q497" s="135"/>
      <c r="R497" s="135"/>
      <c r="S497" s="135"/>
      <c r="T497" s="135"/>
      <c r="U497" s="135"/>
      <c r="V497" s="135"/>
      <c r="W497" s="135"/>
      <c r="X497" s="135"/>
      <c r="Y497" s="135"/>
      <c r="Z497" s="135"/>
      <c r="AA497" s="135"/>
      <c r="AB497" s="135"/>
    </row>
    <row r="498" spans="1:28" ht="14.25" customHeight="1">
      <c r="A498" s="4"/>
      <c r="B498" s="4"/>
      <c r="C498" s="4"/>
      <c r="D498" s="4"/>
      <c r="E498" s="143"/>
      <c r="F498" s="143"/>
      <c r="G498" s="4"/>
      <c r="H498" s="4"/>
      <c r="I498" s="135"/>
      <c r="J498" s="135"/>
      <c r="K498" s="135"/>
      <c r="L498" s="135"/>
      <c r="M498" s="135"/>
      <c r="N498" s="135"/>
      <c r="O498" s="135"/>
      <c r="P498" s="135"/>
      <c r="Q498" s="135"/>
      <c r="R498" s="135"/>
      <c r="S498" s="135"/>
      <c r="T498" s="135"/>
      <c r="U498" s="135"/>
      <c r="V498" s="135"/>
      <c r="W498" s="135"/>
      <c r="X498" s="135"/>
      <c r="Y498" s="135"/>
      <c r="Z498" s="135"/>
      <c r="AA498" s="135"/>
      <c r="AB498" s="135"/>
    </row>
    <row r="499" spans="1:28" ht="14.25" customHeight="1">
      <c r="A499" s="4"/>
      <c r="B499" s="4"/>
      <c r="C499" s="4"/>
      <c r="D499" s="4"/>
      <c r="E499" s="143"/>
      <c r="F499" s="143"/>
      <c r="G499" s="4"/>
      <c r="H499" s="4"/>
      <c r="I499" s="135"/>
      <c r="J499" s="135"/>
      <c r="K499" s="135"/>
      <c r="L499" s="135"/>
      <c r="M499" s="135"/>
      <c r="N499" s="135"/>
      <c r="O499" s="135"/>
      <c r="P499" s="135"/>
      <c r="Q499" s="135"/>
      <c r="R499" s="135"/>
      <c r="S499" s="135"/>
      <c r="T499" s="135"/>
      <c r="U499" s="135"/>
      <c r="V499" s="135"/>
      <c r="W499" s="135"/>
      <c r="X499" s="135"/>
      <c r="Y499" s="135"/>
      <c r="Z499" s="135"/>
      <c r="AA499" s="135"/>
      <c r="AB499" s="135"/>
    </row>
    <row r="500" spans="1:28" ht="14.25" customHeight="1">
      <c r="A500" s="4"/>
      <c r="B500" s="4"/>
      <c r="C500" s="4"/>
      <c r="D500" s="4"/>
      <c r="E500" s="143"/>
      <c r="F500" s="143"/>
      <c r="G500" s="4"/>
      <c r="H500" s="4"/>
      <c r="I500" s="135"/>
      <c r="J500" s="135"/>
      <c r="K500" s="135"/>
      <c r="L500" s="135"/>
      <c r="M500" s="135"/>
      <c r="N500" s="135"/>
      <c r="O500" s="135"/>
      <c r="P500" s="135"/>
      <c r="Q500" s="135"/>
      <c r="R500" s="135"/>
      <c r="S500" s="135"/>
      <c r="T500" s="135"/>
      <c r="U500" s="135"/>
      <c r="V500" s="135"/>
      <c r="W500" s="135"/>
      <c r="X500" s="135"/>
      <c r="Y500" s="135"/>
      <c r="Z500" s="135"/>
      <c r="AA500" s="135"/>
      <c r="AB500" s="135"/>
    </row>
    <row r="501" spans="1:28" ht="14.25" customHeight="1">
      <c r="A501" s="4"/>
      <c r="B501" s="4"/>
      <c r="C501" s="4"/>
      <c r="D501" s="4"/>
      <c r="E501" s="143"/>
      <c r="F501" s="143"/>
      <c r="G501" s="4"/>
      <c r="H501" s="4"/>
      <c r="I501" s="135"/>
      <c r="J501" s="135"/>
      <c r="K501" s="135"/>
      <c r="L501" s="135"/>
      <c r="M501" s="135"/>
      <c r="N501" s="135"/>
      <c r="O501" s="135"/>
      <c r="P501" s="135"/>
      <c r="Q501" s="135"/>
      <c r="R501" s="135"/>
      <c r="S501" s="135"/>
      <c r="T501" s="135"/>
      <c r="U501" s="135"/>
      <c r="V501" s="135"/>
      <c r="W501" s="135"/>
      <c r="X501" s="135"/>
      <c r="Y501" s="135"/>
      <c r="Z501" s="135"/>
      <c r="AA501" s="135"/>
      <c r="AB501" s="135"/>
    </row>
    <row r="502" spans="1:28" ht="14.25" customHeight="1">
      <c r="A502" s="4"/>
      <c r="B502" s="4"/>
      <c r="C502" s="4"/>
      <c r="D502" s="4"/>
      <c r="E502" s="143"/>
      <c r="F502" s="143"/>
      <c r="G502" s="4"/>
      <c r="H502" s="4"/>
      <c r="I502" s="135"/>
      <c r="J502" s="135"/>
      <c r="K502" s="135"/>
      <c r="L502" s="135"/>
      <c r="M502" s="135"/>
      <c r="N502" s="135"/>
      <c r="O502" s="135"/>
      <c r="P502" s="135"/>
      <c r="Q502" s="135"/>
      <c r="R502" s="135"/>
      <c r="S502" s="135"/>
      <c r="T502" s="135"/>
      <c r="U502" s="135"/>
      <c r="V502" s="135"/>
      <c r="W502" s="135"/>
      <c r="X502" s="135"/>
      <c r="Y502" s="135"/>
      <c r="Z502" s="135"/>
      <c r="AA502" s="135"/>
      <c r="AB502" s="135"/>
    </row>
    <row r="503" spans="1:28" ht="14.25" customHeight="1">
      <c r="A503" s="4"/>
      <c r="B503" s="4"/>
      <c r="C503" s="4"/>
      <c r="D503" s="4"/>
      <c r="E503" s="143"/>
      <c r="F503" s="143"/>
      <c r="G503" s="4"/>
      <c r="H503" s="4"/>
      <c r="I503" s="135"/>
      <c r="J503" s="135"/>
      <c r="K503" s="135"/>
      <c r="L503" s="135"/>
      <c r="M503" s="135"/>
      <c r="N503" s="135"/>
      <c r="O503" s="135"/>
      <c r="P503" s="135"/>
      <c r="Q503" s="135"/>
      <c r="R503" s="135"/>
      <c r="S503" s="135"/>
      <c r="T503" s="135"/>
      <c r="U503" s="135"/>
      <c r="V503" s="135"/>
      <c r="W503" s="135"/>
      <c r="X503" s="135"/>
      <c r="Y503" s="135"/>
      <c r="Z503" s="135"/>
      <c r="AA503" s="135"/>
      <c r="AB503" s="135"/>
    </row>
    <row r="504" spans="1:28" ht="14.25" customHeight="1">
      <c r="A504" s="4"/>
      <c r="B504" s="4"/>
      <c r="C504" s="4"/>
      <c r="D504" s="4"/>
      <c r="E504" s="143"/>
      <c r="F504" s="143"/>
      <c r="G504" s="4"/>
      <c r="H504" s="4"/>
      <c r="I504" s="135"/>
      <c r="J504" s="135"/>
      <c r="K504" s="135"/>
      <c r="L504" s="135"/>
      <c r="M504" s="135"/>
      <c r="N504" s="135"/>
      <c r="O504" s="135"/>
      <c r="P504" s="135"/>
      <c r="Q504" s="135"/>
      <c r="R504" s="135"/>
      <c r="S504" s="135"/>
      <c r="T504" s="135"/>
      <c r="U504" s="135"/>
      <c r="V504" s="135"/>
      <c r="W504" s="135"/>
      <c r="X504" s="135"/>
      <c r="Y504" s="135"/>
      <c r="Z504" s="135"/>
      <c r="AA504" s="135"/>
      <c r="AB504" s="135"/>
    </row>
    <row r="505" spans="1:28" ht="14.25" customHeight="1">
      <c r="A505" s="4"/>
      <c r="B505" s="4"/>
      <c r="C505" s="4"/>
      <c r="D505" s="4"/>
      <c r="E505" s="143"/>
      <c r="F505" s="143"/>
      <c r="G505" s="4"/>
      <c r="H505" s="4"/>
      <c r="I505" s="135"/>
      <c r="J505" s="135"/>
      <c r="K505" s="135"/>
      <c r="L505" s="135"/>
      <c r="M505" s="135"/>
      <c r="N505" s="135"/>
      <c r="O505" s="135"/>
      <c r="P505" s="135"/>
      <c r="Q505" s="135"/>
      <c r="R505" s="135"/>
      <c r="S505" s="135"/>
      <c r="T505" s="135"/>
      <c r="U505" s="135"/>
      <c r="V505" s="135"/>
      <c r="W505" s="135"/>
      <c r="X505" s="135"/>
      <c r="Y505" s="135"/>
      <c r="Z505" s="135"/>
      <c r="AA505" s="135"/>
      <c r="AB505" s="135"/>
    </row>
    <row r="506" spans="1:28" ht="14.25" customHeight="1">
      <c r="A506" s="4"/>
      <c r="B506" s="4"/>
      <c r="C506" s="4"/>
      <c r="D506" s="4"/>
      <c r="E506" s="143"/>
      <c r="F506" s="143"/>
      <c r="G506" s="4"/>
      <c r="H506" s="4"/>
      <c r="I506" s="135"/>
      <c r="J506" s="135"/>
      <c r="K506" s="135"/>
      <c r="L506" s="135"/>
      <c r="M506" s="135"/>
      <c r="N506" s="135"/>
      <c r="O506" s="135"/>
      <c r="P506" s="135"/>
      <c r="Q506" s="135"/>
      <c r="R506" s="135"/>
      <c r="S506" s="135"/>
      <c r="T506" s="135"/>
      <c r="U506" s="135"/>
      <c r="V506" s="135"/>
      <c r="W506" s="135"/>
      <c r="X506" s="135"/>
      <c r="Y506" s="135"/>
      <c r="Z506" s="135"/>
      <c r="AA506" s="135"/>
      <c r="AB506" s="135"/>
    </row>
    <row r="507" spans="1:28" ht="14.25" customHeight="1">
      <c r="A507" s="4"/>
      <c r="B507" s="4"/>
      <c r="C507" s="4"/>
      <c r="D507" s="4"/>
      <c r="E507" s="143"/>
      <c r="F507" s="143"/>
      <c r="G507" s="4"/>
      <c r="H507" s="4"/>
      <c r="I507" s="135"/>
      <c r="J507" s="135"/>
      <c r="K507" s="135"/>
      <c r="L507" s="135"/>
      <c r="M507" s="135"/>
      <c r="N507" s="135"/>
      <c r="O507" s="135"/>
      <c r="P507" s="135"/>
      <c r="Q507" s="135"/>
      <c r="R507" s="135"/>
      <c r="S507" s="135"/>
      <c r="T507" s="135"/>
      <c r="U507" s="135"/>
      <c r="V507" s="135"/>
      <c r="W507" s="135"/>
      <c r="X507" s="135"/>
      <c r="Y507" s="135"/>
      <c r="Z507" s="135"/>
      <c r="AA507" s="135"/>
      <c r="AB507" s="135"/>
    </row>
    <row r="508" spans="1:28" ht="14.25" customHeight="1">
      <c r="A508" s="4"/>
      <c r="B508" s="4"/>
      <c r="C508" s="4"/>
      <c r="D508" s="4"/>
      <c r="E508" s="143"/>
      <c r="F508" s="143"/>
      <c r="G508" s="4"/>
      <c r="H508" s="4"/>
      <c r="I508" s="135"/>
      <c r="J508" s="135"/>
      <c r="K508" s="135"/>
      <c r="L508" s="135"/>
      <c r="M508" s="135"/>
      <c r="N508" s="135"/>
      <c r="O508" s="135"/>
      <c r="P508" s="135"/>
      <c r="Q508" s="135"/>
      <c r="R508" s="135"/>
      <c r="S508" s="135"/>
      <c r="T508" s="135"/>
      <c r="U508" s="135"/>
      <c r="V508" s="135"/>
      <c r="W508" s="135"/>
      <c r="X508" s="135"/>
      <c r="Y508" s="135"/>
      <c r="Z508" s="135"/>
      <c r="AA508" s="135"/>
      <c r="AB508" s="135"/>
    </row>
    <row r="509" spans="1:28" ht="14.25" customHeight="1">
      <c r="A509" s="4"/>
      <c r="B509" s="4"/>
      <c r="C509" s="4"/>
      <c r="D509" s="4"/>
      <c r="E509" s="143"/>
      <c r="F509" s="143"/>
      <c r="G509" s="4"/>
      <c r="H509" s="4"/>
      <c r="I509" s="135"/>
      <c r="J509" s="135"/>
      <c r="K509" s="135"/>
      <c r="L509" s="135"/>
      <c r="M509" s="135"/>
      <c r="N509" s="135"/>
      <c r="O509" s="135"/>
      <c r="P509" s="135"/>
      <c r="Q509" s="135"/>
      <c r="R509" s="135"/>
      <c r="S509" s="135"/>
      <c r="T509" s="135"/>
      <c r="U509" s="135"/>
      <c r="V509" s="135"/>
      <c r="W509" s="135"/>
      <c r="X509" s="135"/>
      <c r="Y509" s="135"/>
      <c r="Z509" s="135"/>
      <c r="AA509" s="135"/>
      <c r="AB509" s="135"/>
    </row>
    <row r="510" spans="1:28" ht="14.25" customHeight="1">
      <c r="A510" s="4"/>
      <c r="B510" s="4"/>
      <c r="C510" s="4"/>
      <c r="D510" s="4"/>
      <c r="E510" s="143"/>
      <c r="F510" s="143"/>
      <c r="G510" s="4"/>
      <c r="H510" s="4"/>
      <c r="I510" s="135"/>
      <c r="J510" s="135"/>
      <c r="K510" s="135"/>
      <c r="L510" s="135"/>
      <c r="M510" s="135"/>
      <c r="N510" s="135"/>
      <c r="O510" s="135"/>
      <c r="P510" s="135"/>
      <c r="Q510" s="135"/>
      <c r="R510" s="135"/>
      <c r="S510" s="135"/>
      <c r="T510" s="135"/>
      <c r="U510" s="135"/>
      <c r="V510" s="135"/>
      <c r="W510" s="135"/>
      <c r="X510" s="135"/>
      <c r="Y510" s="135"/>
      <c r="Z510" s="135"/>
      <c r="AA510" s="135"/>
      <c r="AB510" s="135"/>
    </row>
    <row r="511" spans="1:28" ht="14.25" customHeight="1">
      <c r="A511" s="4"/>
      <c r="B511" s="4"/>
      <c r="C511" s="4"/>
      <c r="D511" s="4"/>
      <c r="E511" s="143"/>
      <c r="F511" s="143"/>
      <c r="G511" s="4"/>
      <c r="H511" s="4"/>
      <c r="I511" s="135"/>
      <c r="J511" s="135"/>
      <c r="K511" s="135"/>
      <c r="L511" s="135"/>
      <c r="M511" s="135"/>
      <c r="N511" s="135"/>
      <c r="O511" s="135"/>
      <c r="P511" s="135"/>
      <c r="Q511" s="135"/>
      <c r="R511" s="135"/>
      <c r="S511" s="135"/>
      <c r="T511" s="135"/>
      <c r="U511" s="135"/>
      <c r="V511" s="135"/>
      <c r="W511" s="135"/>
      <c r="X511" s="135"/>
      <c r="Y511" s="135"/>
      <c r="Z511" s="135"/>
      <c r="AA511" s="135"/>
      <c r="AB511" s="135"/>
    </row>
    <row r="512" spans="1:28" ht="14.25" customHeight="1">
      <c r="A512" s="4"/>
      <c r="B512" s="4"/>
      <c r="C512" s="4"/>
      <c r="D512" s="4"/>
      <c r="E512" s="143"/>
      <c r="F512" s="143"/>
      <c r="G512" s="4"/>
      <c r="H512" s="4"/>
      <c r="I512" s="135"/>
      <c r="J512" s="135"/>
      <c r="K512" s="135"/>
      <c r="L512" s="135"/>
      <c r="M512" s="135"/>
      <c r="N512" s="135"/>
      <c r="O512" s="135"/>
      <c r="P512" s="135"/>
      <c r="Q512" s="135"/>
      <c r="R512" s="135"/>
      <c r="S512" s="135"/>
      <c r="T512" s="135"/>
      <c r="U512" s="135"/>
      <c r="V512" s="135"/>
      <c r="W512" s="135"/>
      <c r="X512" s="135"/>
      <c r="Y512" s="135"/>
      <c r="Z512" s="135"/>
      <c r="AA512" s="135"/>
      <c r="AB512" s="135"/>
    </row>
    <row r="513" spans="1:28" ht="14.25" customHeight="1">
      <c r="A513" s="4"/>
      <c r="B513" s="4"/>
      <c r="C513" s="4"/>
      <c r="D513" s="4"/>
      <c r="E513" s="143"/>
      <c r="F513" s="143"/>
      <c r="G513" s="4"/>
      <c r="H513" s="4"/>
      <c r="I513" s="135"/>
      <c r="J513" s="135"/>
      <c r="K513" s="135"/>
      <c r="L513" s="135"/>
      <c r="M513" s="135"/>
      <c r="N513" s="135"/>
      <c r="O513" s="135"/>
      <c r="P513" s="135"/>
      <c r="Q513" s="135"/>
      <c r="R513" s="135"/>
      <c r="S513" s="135"/>
      <c r="T513" s="135"/>
      <c r="U513" s="135"/>
      <c r="V513" s="135"/>
      <c r="W513" s="135"/>
      <c r="X513" s="135"/>
      <c r="Y513" s="135"/>
      <c r="Z513" s="135"/>
      <c r="AA513" s="135"/>
      <c r="AB513" s="135"/>
    </row>
    <row r="514" spans="1:28" ht="14.25" customHeight="1">
      <c r="A514" s="4"/>
      <c r="B514" s="4"/>
      <c r="C514" s="4"/>
      <c r="D514" s="4"/>
      <c r="E514" s="143"/>
      <c r="F514" s="143"/>
      <c r="G514" s="4"/>
      <c r="H514" s="4"/>
      <c r="I514" s="135"/>
      <c r="J514" s="135"/>
      <c r="K514" s="135"/>
      <c r="L514" s="135"/>
      <c r="M514" s="135"/>
      <c r="N514" s="135"/>
      <c r="O514" s="135"/>
      <c r="P514" s="135"/>
      <c r="Q514" s="135"/>
      <c r="R514" s="135"/>
      <c r="S514" s="135"/>
      <c r="T514" s="135"/>
      <c r="U514" s="135"/>
      <c r="V514" s="135"/>
      <c r="W514" s="135"/>
      <c r="X514" s="135"/>
      <c r="Y514" s="135"/>
      <c r="Z514" s="135"/>
      <c r="AA514" s="135"/>
      <c r="AB514" s="135"/>
    </row>
    <row r="515" spans="1:28" ht="14.25" customHeight="1">
      <c r="A515" s="4"/>
      <c r="B515" s="4"/>
      <c r="C515" s="4"/>
      <c r="D515" s="4"/>
      <c r="E515" s="143"/>
      <c r="F515" s="143"/>
      <c r="G515" s="4"/>
      <c r="H515" s="4"/>
      <c r="I515" s="135"/>
      <c r="J515" s="135"/>
      <c r="K515" s="135"/>
      <c r="L515" s="135"/>
      <c r="M515" s="135"/>
      <c r="N515" s="135"/>
      <c r="O515" s="135"/>
      <c r="P515" s="135"/>
      <c r="Q515" s="135"/>
      <c r="R515" s="135"/>
      <c r="S515" s="135"/>
      <c r="T515" s="135"/>
      <c r="U515" s="135"/>
      <c r="V515" s="135"/>
      <c r="W515" s="135"/>
      <c r="X515" s="135"/>
      <c r="Y515" s="135"/>
      <c r="Z515" s="135"/>
      <c r="AA515" s="135"/>
      <c r="AB515" s="135"/>
    </row>
    <row r="516" spans="1:28" ht="14.25" customHeight="1">
      <c r="A516" s="4"/>
      <c r="B516" s="4"/>
      <c r="C516" s="4"/>
      <c r="D516" s="4"/>
      <c r="E516" s="143"/>
      <c r="F516" s="143"/>
      <c r="G516" s="4"/>
      <c r="H516" s="4"/>
      <c r="I516" s="135"/>
      <c r="J516" s="135"/>
      <c r="K516" s="135"/>
      <c r="L516" s="135"/>
      <c r="M516" s="135"/>
      <c r="N516" s="135"/>
      <c r="O516" s="135"/>
      <c r="P516" s="135"/>
      <c r="Q516" s="135"/>
      <c r="R516" s="135"/>
      <c r="S516" s="135"/>
      <c r="T516" s="135"/>
      <c r="U516" s="135"/>
      <c r="V516" s="135"/>
      <c r="W516" s="135"/>
      <c r="X516" s="135"/>
      <c r="Y516" s="135"/>
      <c r="Z516" s="135"/>
      <c r="AA516" s="135"/>
      <c r="AB516" s="135"/>
    </row>
    <row r="517" spans="1:28" ht="14.25" customHeight="1">
      <c r="A517" s="4"/>
      <c r="B517" s="4"/>
      <c r="C517" s="4"/>
      <c r="D517" s="4"/>
      <c r="E517" s="143"/>
      <c r="F517" s="143"/>
      <c r="G517" s="4"/>
      <c r="H517" s="4"/>
      <c r="I517" s="135"/>
      <c r="J517" s="135"/>
      <c r="K517" s="135"/>
      <c r="L517" s="135"/>
      <c r="M517" s="135"/>
      <c r="N517" s="135"/>
      <c r="O517" s="135"/>
      <c r="P517" s="135"/>
      <c r="Q517" s="135"/>
      <c r="R517" s="135"/>
      <c r="S517" s="135"/>
      <c r="T517" s="135"/>
      <c r="U517" s="135"/>
      <c r="V517" s="135"/>
      <c r="W517" s="135"/>
      <c r="X517" s="135"/>
      <c r="Y517" s="135"/>
      <c r="Z517" s="135"/>
      <c r="AA517" s="135"/>
      <c r="AB517" s="135"/>
    </row>
    <row r="518" spans="1:28" ht="14.25" customHeight="1">
      <c r="A518" s="4"/>
      <c r="B518" s="4"/>
      <c r="C518" s="4"/>
      <c r="D518" s="4"/>
      <c r="E518" s="143"/>
      <c r="F518" s="143"/>
      <c r="G518" s="4"/>
      <c r="H518" s="4"/>
      <c r="I518" s="135"/>
      <c r="J518" s="135"/>
      <c r="K518" s="135"/>
      <c r="L518" s="135"/>
      <c r="M518" s="135"/>
      <c r="N518" s="135"/>
      <c r="O518" s="135"/>
      <c r="P518" s="135"/>
      <c r="Q518" s="135"/>
      <c r="R518" s="135"/>
      <c r="S518" s="135"/>
      <c r="T518" s="135"/>
      <c r="U518" s="135"/>
      <c r="V518" s="135"/>
      <c r="W518" s="135"/>
      <c r="X518" s="135"/>
      <c r="Y518" s="135"/>
      <c r="Z518" s="135"/>
      <c r="AA518" s="135"/>
      <c r="AB518" s="135"/>
    </row>
    <row r="519" spans="1:28" ht="14.25" customHeight="1">
      <c r="A519" s="4"/>
      <c r="B519" s="4"/>
      <c r="C519" s="4"/>
      <c r="D519" s="4"/>
      <c r="E519" s="143"/>
      <c r="F519" s="143"/>
      <c r="G519" s="4"/>
      <c r="H519" s="4"/>
      <c r="I519" s="135"/>
      <c r="J519" s="135"/>
      <c r="K519" s="135"/>
      <c r="L519" s="135"/>
      <c r="M519" s="135"/>
      <c r="N519" s="135"/>
      <c r="O519" s="135"/>
      <c r="P519" s="135"/>
      <c r="Q519" s="135"/>
      <c r="R519" s="135"/>
      <c r="S519" s="135"/>
      <c r="T519" s="135"/>
      <c r="U519" s="135"/>
      <c r="V519" s="135"/>
      <c r="W519" s="135"/>
      <c r="X519" s="135"/>
      <c r="Y519" s="135"/>
      <c r="Z519" s="135"/>
      <c r="AA519" s="135"/>
      <c r="AB519" s="135"/>
    </row>
    <row r="520" spans="1:28" ht="14.25" customHeight="1">
      <c r="A520" s="4"/>
      <c r="B520" s="4"/>
      <c r="C520" s="4"/>
      <c r="D520" s="4"/>
      <c r="E520" s="143"/>
      <c r="F520" s="143"/>
      <c r="G520" s="4"/>
      <c r="H520" s="4"/>
      <c r="I520" s="135"/>
      <c r="J520" s="135"/>
      <c r="K520" s="135"/>
      <c r="L520" s="135"/>
      <c r="M520" s="135"/>
      <c r="N520" s="135"/>
      <c r="O520" s="135"/>
      <c r="P520" s="135"/>
      <c r="Q520" s="135"/>
      <c r="R520" s="135"/>
      <c r="S520" s="135"/>
      <c r="T520" s="135"/>
      <c r="U520" s="135"/>
      <c r="V520" s="135"/>
      <c r="W520" s="135"/>
      <c r="X520" s="135"/>
      <c r="Y520" s="135"/>
      <c r="Z520" s="135"/>
      <c r="AA520" s="135"/>
      <c r="AB520" s="135"/>
    </row>
    <row r="521" spans="1:28" ht="14.25" customHeight="1">
      <c r="A521" s="4"/>
      <c r="B521" s="4"/>
      <c r="C521" s="4"/>
      <c r="D521" s="4"/>
      <c r="E521" s="143"/>
      <c r="F521" s="143"/>
      <c r="G521" s="4"/>
      <c r="H521" s="4"/>
      <c r="I521" s="135"/>
      <c r="J521" s="135"/>
      <c r="K521" s="135"/>
      <c r="L521" s="135"/>
      <c r="M521" s="135"/>
      <c r="N521" s="135"/>
      <c r="O521" s="135"/>
      <c r="P521" s="135"/>
      <c r="Q521" s="135"/>
      <c r="R521" s="135"/>
      <c r="S521" s="135"/>
      <c r="T521" s="135"/>
      <c r="U521" s="135"/>
      <c r="V521" s="135"/>
      <c r="W521" s="135"/>
      <c r="X521" s="135"/>
      <c r="Y521" s="135"/>
      <c r="Z521" s="135"/>
      <c r="AA521" s="135"/>
      <c r="AB521" s="135"/>
    </row>
    <row r="522" spans="1:28" ht="14.25" customHeight="1">
      <c r="A522" s="4"/>
      <c r="B522" s="4"/>
      <c r="C522" s="4"/>
      <c r="D522" s="4"/>
      <c r="E522" s="143"/>
      <c r="F522" s="143"/>
      <c r="G522" s="4"/>
      <c r="H522" s="4"/>
      <c r="I522" s="135"/>
      <c r="J522" s="135"/>
      <c r="K522" s="135"/>
      <c r="L522" s="135"/>
      <c r="M522" s="135"/>
      <c r="N522" s="135"/>
      <c r="O522" s="135"/>
      <c r="P522" s="135"/>
      <c r="Q522" s="135"/>
      <c r="R522" s="135"/>
      <c r="S522" s="135"/>
      <c r="T522" s="135"/>
      <c r="U522" s="135"/>
      <c r="V522" s="135"/>
      <c r="W522" s="135"/>
      <c r="X522" s="135"/>
      <c r="Y522" s="135"/>
      <c r="Z522" s="135"/>
      <c r="AA522" s="135"/>
      <c r="AB522" s="135"/>
    </row>
    <row r="523" spans="1:28" ht="14.25" customHeight="1">
      <c r="A523" s="4"/>
      <c r="B523" s="4"/>
      <c r="C523" s="4"/>
      <c r="D523" s="4"/>
      <c r="E523" s="143"/>
      <c r="F523" s="143"/>
      <c r="G523" s="4"/>
      <c r="H523" s="4"/>
      <c r="I523" s="135"/>
      <c r="J523" s="135"/>
      <c r="K523" s="135"/>
      <c r="L523" s="135"/>
      <c r="M523" s="135"/>
      <c r="N523" s="135"/>
      <c r="O523" s="135"/>
      <c r="P523" s="135"/>
      <c r="Q523" s="135"/>
      <c r="R523" s="135"/>
      <c r="S523" s="135"/>
      <c r="T523" s="135"/>
      <c r="U523" s="135"/>
      <c r="V523" s="135"/>
      <c r="W523" s="135"/>
      <c r="X523" s="135"/>
      <c r="Y523" s="135"/>
      <c r="Z523" s="135"/>
      <c r="AA523" s="135"/>
      <c r="AB523" s="135"/>
    </row>
    <row r="524" spans="1:28" ht="14.25" customHeight="1">
      <c r="A524" s="4"/>
      <c r="B524" s="4"/>
      <c r="C524" s="4"/>
      <c r="D524" s="4"/>
      <c r="E524" s="143"/>
      <c r="F524" s="143"/>
      <c r="G524" s="4"/>
      <c r="H524" s="4"/>
      <c r="I524" s="135"/>
      <c r="J524" s="135"/>
      <c r="K524" s="135"/>
      <c r="L524" s="135"/>
      <c r="M524" s="135"/>
      <c r="N524" s="135"/>
      <c r="O524" s="135"/>
      <c r="P524" s="135"/>
      <c r="Q524" s="135"/>
      <c r="R524" s="135"/>
      <c r="S524" s="135"/>
      <c r="T524" s="135"/>
      <c r="U524" s="135"/>
      <c r="V524" s="135"/>
      <c r="W524" s="135"/>
      <c r="X524" s="135"/>
      <c r="Y524" s="135"/>
      <c r="Z524" s="135"/>
      <c r="AA524" s="135"/>
      <c r="AB524" s="135"/>
    </row>
    <row r="525" spans="1:28" ht="14.25" customHeight="1">
      <c r="A525" s="4"/>
      <c r="B525" s="4"/>
      <c r="C525" s="4"/>
      <c r="D525" s="4"/>
      <c r="E525" s="143"/>
      <c r="F525" s="143"/>
      <c r="G525" s="4"/>
      <c r="H525" s="4"/>
      <c r="I525" s="135"/>
      <c r="J525" s="135"/>
      <c r="K525" s="135"/>
      <c r="L525" s="135"/>
      <c r="M525" s="135"/>
      <c r="N525" s="135"/>
      <c r="O525" s="135"/>
      <c r="P525" s="135"/>
      <c r="Q525" s="135"/>
      <c r="R525" s="135"/>
      <c r="S525" s="135"/>
      <c r="T525" s="135"/>
      <c r="U525" s="135"/>
      <c r="V525" s="135"/>
      <c r="W525" s="135"/>
      <c r="X525" s="135"/>
      <c r="Y525" s="135"/>
      <c r="Z525" s="135"/>
      <c r="AA525" s="135"/>
      <c r="AB525" s="135"/>
    </row>
    <row r="526" spans="1:28" ht="14.25" customHeight="1">
      <c r="A526" s="4"/>
      <c r="B526" s="4"/>
      <c r="C526" s="4"/>
      <c r="D526" s="4"/>
      <c r="E526" s="143"/>
      <c r="F526" s="143"/>
      <c r="G526" s="4"/>
      <c r="H526" s="4"/>
      <c r="I526" s="135"/>
      <c r="J526" s="135"/>
      <c r="K526" s="135"/>
      <c r="L526" s="135"/>
      <c r="M526" s="135"/>
      <c r="N526" s="135"/>
      <c r="O526" s="135"/>
      <c r="P526" s="135"/>
      <c r="Q526" s="135"/>
      <c r="R526" s="135"/>
      <c r="S526" s="135"/>
      <c r="T526" s="135"/>
      <c r="U526" s="135"/>
      <c r="V526" s="135"/>
      <c r="W526" s="135"/>
      <c r="X526" s="135"/>
      <c r="Y526" s="135"/>
      <c r="Z526" s="135"/>
      <c r="AA526" s="135"/>
      <c r="AB526" s="135"/>
    </row>
    <row r="527" spans="1:28" ht="14.25" customHeight="1">
      <c r="A527" s="4"/>
      <c r="B527" s="4"/>
      <c r="C527" s="4"/>
      <c r="D527" s="4"/>
      <c r="E527" s="143"/>
      <c r="F527" s="143"/>
      <c r="G527" s="4"/>
      <c r="H527" s="4"/>
      <c r="I527" s="135"/>
      <c r="J527" s="135"/>
      <c r="K527" s="135"/>
      <c r="L527" s="135"/>
      <c r="M527" s="135"/>
      <c r="N527" s="135"/>
      <c r="O527" s="135"/>
      <c r="P527" s="135"/>
      <c r="Q527" s="135"/>
      <c r="R527" s="135"/>
      <c r="S527" s="135"/>
      <c r="T527" s="135"/>
      <c r="U527" s="135"/>
      <c r="V527" s="135"/>
      <c r="W527" s="135"/>
      <c r="X527" s="135"/>
      <c r="Y527" s="135"/>
      <c r="Z527" s="135"/>
      <c r="AA527" s="135"/>
      <c r="AB527" s="135"/>
    </row>
    <row r="528" spans="1:28" ht="14.25" customHeight="1">
      <c r="A528" s="4"/>
      <c r="B528" s="4"/>
      <c r="C528" s="4"/>
      <c r="D528" s="4"/>
      <c r="E528" s="143"/>
      <c r="F528" s="143"/>
      <c r="G528" s="4"/>
      <c r="H528" s="4"/>
      <c r="I528" s="135"/>
      <c r="J528" s="135"/>
      <c r="K528" s="135"/>
      <c r="L528" s="135"/>
      <c r="M528" s="135"/>
      <c r="N528" s="135"/>
      <c r="O528" s="135"/>
      <c r="P528" s="135"/>
      <c r="Q528" s="135"/>
      <c r="R528" s="135"/>
      <c r="S528" s="135"/>
      <c r="T528" s="135"/>
      <c r="U528" s="135"/>
      <c r="V528" s="135"/>
      <c r="W528" s="135"/>
      <c r="X528" s="135"/>
      <c r="Y528" s="135"/>
      <c r="Z528" s="135"/>
      <c r="AA528" s="135"/>
      <c r="AB528" s="135"/>
    </row>
    <row r="529" spans="1:28" ht="14.25" customHeight="1">
      <c r="A529" s="4"/>
      <c r="B529" s="4"/>
      <c r="C529" s="4"/>
      <c r="D529" s="4"/>
      <c r="E529" s="143"/>
      <c r="F529" s="143"/>
      <c r="G529" s="4"/>
      <c r="H529" s="4"/>
      <c r="I529" s="135"/>
      <c r="J529" s="135"/>
      <c r="K529" s="135"/>
      <c r="L529" s="135"/>
      <c r="M529" s="135"/>
      <c r="N529" s="135"/>
      <c r="O529" s="135"/>
      <c r="P529" s="135"/>
      <c r="Q529" s="135"/>
      <c r="R529" s="135"/>
      <c r="S529" s="135"/>
      <c r="T529" s="135"/>
      <c r="U529" s="135"/>
      <c r="V529" s="135"/>
      <c r="W529" s="135"/>
      <c r="X529" s="135"/>
      <c r="Y529" s="135"/>
      <c r="Z529" s="135"/>
      <c r="AA529" s="135"/>
      <c r="AB529" s="135"/>
    </row>
    <row r="530" spans="1:28" ht="14.25" customHeight="1">
      <c r="A530" s="4"/>
      <c r="B530" s="4"/>
      <c r="C530" s="4"/>
      <c r="D530" s="4"/>
      <c r="E530" s="143"/>
      <c r="F530" s="143"/>
      <c r="G530" s="4"/>
      <c r="H530" s="4"/>
      <c r="I530" s="135"/>
      <c r="J530" s="135"/>
      <c r="K530" s="135"/>
      <c r="L530" s="135"/>
      <c r="M530" s="135"/>
      <c r="N530" s="135"/>
      <c r="O530" s="135"/>
      <c r="P530" s="135"/>
      <c r="Q530" s="135"/>
      <c r="R530" s="135"/>
      <c r="S530" s="135"/>
      <c r="T530" s="135"/>
      <c r="U530" s="135"/>
      <c r="V530" s="135"/>
      <c r="W530" s="135"/>
      <c r="X530" s="135"/>
      <c r="Y530" s="135"/>
      <c r="Z530" s="135"/>
      <c r="AA530" s="135"/>
      <c r="AB530" s="135"/>
    </row>
    <row r="531" spans="1:28" ht="14.25" customHeight="1">
      <c r="A531" s="4"/>
      <c r="B531" s="4"/>
      <c r="C531" s="4"/>
      <c r="D531" s="4"/>
      <c r="E531" s="143"/>
      <c r="F531" s="143"/>
      <c r="G531" s="4"/>
      <c r="H531" s="4"/>
      <c r="I531" s="135"/>
      <c r="J531" s="135"/>
      <c r="K531" s="135"/>
      <c r="L531" s="135"/>
      <c r="M531" s="135"/>
      <c r="N531" s="135"/>
      <c r="O531" s="135"/>
      <c r="P531" s="135"/>
      <c r="Q531" s="135"/>
      <c r="R531" s="135"/>
      <c r="S531" s="135"/>
      <c r="T531" s="135"/>
      <c r="U531" s="135"/>
      <c r="V531" s="135"/>
      <c r="W531" s="135"/>
      <c r="X531" s="135"/>
      <c r="Y531" s="135"/>
      <c r="Z531" s="135"/>
      <c r="AA531" s="135"/>
      <c r="AB531" s="135"/>
    </row>
    <row r="532" spans="1:28" ht="14.25" customHeight="1">
      <c r="A532" s="4"/>
      <c r="B532" s="4"/>
      <c r="C532" s="4"/>
      <c r="D532" s="4"/>
      <c r="E532" s="143"/>
      <c r="F532" s="143"/>
      <c r="G532" s="4"/>
      <c r="H532" s="4"/>
      <c r="I532" s="135"/>
      <c r="J532" s="135"/>
      <c r="K532" s="135"/>
      <c r="L532" s="135"/>
      <c r="M532" s="135"/>
      <c r="N532" s="135"/>
      <c r="O532" s="135"/>
      <c r="P532" s="135"/>
      <c r="Q532" s="135"/>
      <c r="R532" s="135"/>
      <c r="S532" s="135"/>
      <c r="T532" s="135"/>
      <c r="U532" s="135"/>
      <c r="V532" s="135"/>
      <c r="W532" s="135"/>
      <c r="X532" s="135"/>
      <c r="Y532" s="135"/>
      <c r="Z532" s="135"/>
      <c r="AA532" s="135"/>
      <c r="AB532" s="135"/>
    </row>
    <row r="533" spans="1:28" ht="14.25" customHeight="1">
      <c r="A533" s="4"/>
      <c r="B533" s="4"/>
      <c r="C533" s="4"/>
      <c r="D533" s="4"/>
      <c r="E533" s="143"/>
      <c r="F533" s="143"/>
      <c r="G533" s="4"/>
      <c r="H533" s="4"/>
      <c r="I533" s="135"/>
      <c r="J533" s="135"/>
      <c r="K533" s="135"/>
      <c r="L533" s="135"/>
      <c r="M533" s="135"/>
      <c r="N533" s="135"/>
      <c r="O533" s="135"/>
      <c r="P533" s="135"/>
      <c r="Q533" s="135"/>
      <c r="R533" s="135"/>
      <c r="S533" s="135"/>
      <c r="T533" s="135"/>
      <c r="U533" s="135"/>
      <c r="V533" s="135"/>
      <c r="W533" s="135"/>
      <c r="X533" s="135"/>
      <c r="Y533" s="135"/>
      <c r="Z533" s="135"/>
      <c r="AA533" s="135"/>
      <c r="AB533" s="135"/>
    </row>
    <row r="534" spans="1:28" ht="14.25" customHeight="1">
      <c r="A534" s="4"/>
      <c r="B534" s="4"/>
      <c r="C534" s="4"/>
      <c r="D534" s="4"/>
      <c r="E534" s="143"/>
      <c r="F534" s="143"/>
      <c r="G534" s="4"/>
      <c r="H534" s="4"/>
      <c r="I534" s="135"/>
      <c r="J534" s="135"/>
      <c r="K534" s="135"/>
      <c r="L534" s="135"/>
      <c r="M534" s="135"/>
      <c r="N534" s="135"/>
      <c r="O534" s="135"/>
      <c r="P534" s="135"/>
      <c r="Q534" s="135"/>
      <c r="R534" s="135"/>
      <c r="S534" s="135"/>
      <c r="T534" s="135"/>
      <c r="U534" s="135"/>
      <c r="V534" s="135"/>
      <c r="W534" s="135"/>
      <c r="X534" s="135"/>
      <c r="Y534" s="135"/>
      <c r="Z534" s="135"/>
      <c r="AA534" s="135"/>
      <c r="AB534" s="135"/>
    </row>
    <row r="535" spans="1:28" ht="14.25" customHeight="1">
      <c r="A535" s="4"/>
      <c r="B535" s="4"/>
      <c r="C535" s="4"/>
      <c r="D535" s="4"/>
      <c r="E535" s="143"/>
      <c r="F535" s="143"/>
      <c r="G535" s="4"/>
      <c r="H535" s="4"/>
      <c r="I535" s="135"/>
      <c r="J535" s="135"/>
      <c r="K535" s="135"/>
      <c r="L535" s="135"/>
      <c r="M535" s="135"/>
      <c r="N535" s="135"/>
      <c r="O535" s="135"/>
      <c r="P535" s="135"/>
      <c r="Q535" s="135"/>
      <c r="R535" s="135"/>
      <c r="S535" s="135"/>
      <c r="T535" s="135"/>
      <c r="U535" s="135"/>
      <c r="V535" s="135"/>
      <c r="W535" s="135"/>
      <c r="X535" s="135"/>
      <c r="Y535" s="135"/>
      <c r="Z535" s="135"/>
      <c r="AA535" s="135"/>
      <c r="AB535" s="135"/>
    </row>
    <row r="536" spans="1:28" ht="14.25" customHeight="1">
      <c r="A536" s="4"/>
      <c r="B536" s="4"/>
      <c r="C536" s="4"/>
      <c r="D536" s="4"/>
      <c r="E536" s="143"/>
      <c r="F536" s="143"/>
      <c r="G536" s="4"/>
      <c r="H536" s="4"/>
      <c r="I536" s="135"/>
      <c r="J536" s="135"/>
      <c r="K536" s="135"/>
      <c r="L536" s="135"/>
      <c r="M536" s="135"/>
      <c r="N536" s="135"/>
      <c r="O536" s="135"/>
      <c r="P536" s="135"/>
      <c r="Q536" s="135"/>
      <c r="R536" s="135"/>
      <c r="S536" s="135"/>
      <c r="T536" s="135"/>
      <c r="U536" s="135"/>
      <c r="V536" s="135"/>
      <c r="W536" s="135"/>
      <c r="X536" s="135"/>
      <c r="Y536" s="135"/>
      <c r="Z536" s="135"/>
      <c r="AA536" s="135"/>
      <c r="AB536" s="135"/>
    </row>
    <row r="537" spans="1:28" ht="14.25" customHeight="1">
      <c r="A537" s="4"/>
      <c r="B537" s="4"/>
      <c r="C537" s="4"/>
      <c r="D537" s="4"/>
      <c r="E537" s="143"/>
      <c r="F537" s="143"/>
      <c r="G537" s="4"/>
      <c r="H537" s="4"/>
      <c r="I537" s="135"/>
      <c r="J537" s="135"/>
      <c r="K537" s="135"/>
      <c r="L537" s="135"/>
      <c r="M537" s="135"/>
      <c r="N537" s="135"/>
      <c r="O537" s="135"/>
      <c r="P537" s="135"/>
      <c r="Q537" s="135"/>
      <c r="R537" s="135"/>
      <c r="S537" s="135"/>
      <c r="T537" s="135"/>
      <c r="U537" s="135"/>
      <c r="V537" s="135"/>
      <c r="W537" s="135"/>
      <c r="X537" s="135"/>
      <c r="Y537" s="135"/>
      <c r="Z537" s="135"/>
      <c r="AA537" s="135"/>
      <c r="AB537" s="135"/>
    </row>
    <row r="538" spans="1:28" ht="14.25" customHeight="1">
      <c r="A538" s="4"/>
      <c r="B538" s="4"/>
      <c r="C538" s="4"/>
      <c r="D538" s="4"/>
      <c r="E538" s="143"/>
      <c r="F538" s="143"/>
      <c r="G538" s="4"/>
      <c r="H538" s="4"/>
      <c r="I538" s="135"/>
      <c r="J538" s="135"/>
      <c r="K538" s="135"/>
      <c r="L538" s="135"/>
      <c r="M538" s="135"/>
      <c r="N538" s="135"/>
      <c r="O538" s="135"/>
      <c r="P538" s="135"/>
      <c r="Q538" s="135"/>
      <c r="R538" s="135"/>
      <c r="S538" s="135"/>
      <c r="T538" s="135"/>
      <c r="U538" s="135"/>
      <c r="V538" s="135"/>
      <c r="W538" s="135"/>
      <c r="X538" s="135"/>
      <c r="Y538" s="135"/>
      <c r="Z538" s="135"/>
      <c r="AA538" s="135"/>
      <c r="AB538" s="135"/>
    </row>
    <row r="539" spans="1:28" ht="14.25" customHeight="1">
      <c r="A539" s="4"/>
      <c r="B539" s="4"/>
      <c r="C539" s="4"/>
      <c r="D539" s="4"/>
      <c r="E539" s="143"/>
      <c r="F539" s="143"/>
      <c r="G539" s="4"/>
      <c r="H539" s="4"/>
      <c r="I539" s="135"/>
      <c r="J539" s="135"/>
      <c r="K539" s="135"/>
      <c r="L539" s="135"/>
      <c r="M539" s="135"/>
      <c r="N539" s="135"/>
      <c r="O539" s="135"/>
      <c r="P539" s="135"/>
      <c r="Q539" s="135"/>
      <c r="R539" s="135"/>
      <c r="S539" s="135"/>
      <c r="T539" s="135"/>
      <c r="U539" s="135"/>
      <c r="V539" s="135"/>
      <c r="W539" s="135"/>
      <c r="X539" s="135"/>
      <c r="Y539" s="135"/>
      <c r="Z539" s="135"/>
      <c r="AA539" s="135"/>
      <c r="AB539" s="135"/>
    </row>
    <row r="540" spans="1:28" ht="14.25" customHeight="1">
      <c r="A540" s="4"/>
      <c r="B540" s="4"/>
      <c r="C540" s="4"/>
      <c r="D540" s="4"/>
      <c r="E540" s="143"/>
      <c r="F540" s="143"/>
      <c r="G540" s="4"/>
      <c r="H540" s="4"/>
      <c r="I540" s="135"/>
      <c r="J540" s="135"/>
      <c r="K540" s="135"/>
      <c r="L540" s="135"/>
      <c r="M540" s="135"/>
      <c r="N540" s="135"/>
      <c r="O540" s="135"/>
      <c r="P540" s="135"/>
      <c r="Q540" s="135"/>
      <c r="R540" s="135"/>
      <c r="S540" s="135"/>
      <c r="T540" s="135"/>
      <c r="U540" s="135"/>
      <c r="V540" s="135"/>
      <c r="W540" s="135"/>
      <c r="X540" s="135"/>
      <c r="Y540" s="135"/>
      <c r="Z540" s="135"/>
      <c r="AA540" s="135"/>
      <c r="AB540" s="135"/>
    </row>
    <row r="541" spans="1:28" ht="14.25" customHeight="1">
      <c r="A541" s="4"/>
      <c r="B541" s="4"/>
      <c r="C541" s="4"/>
      <c r="D541" s="4"/>
      <c r="E541" s="143"/>
      <c r="F541" s="143"/>
      <c r="G541" s="4"/>
      <c r="H541" s="4"/>
      <c r="I541" s="135"/>
      <c r="J541" s="135"/>
      <c r="K541" s="135"/>
      <c r="L541" s="135"/>
      <c r="M541" s="135"/>
      <c r="N541" s="135"/>
      <c r="O541" s="135"/>
      <c r="P541" s="135"/>
      <c r="Q541" s="135"/>
      <c r="R541" s="135"/>
      <c r="S541" s="135"/>
      <c r="T541" s="135"/>
      <c r="U541" s="135"/>
      <c r="V541" s="135"/>
      <c r="W541" s="135"/>
      <c r="X541" s="135"/>
      <c r="Y541" s="135"/>
      <c r="Z541" s="135"/>
      <c r="AA541" s="135"/>
      <c r="AB541" s="135"/>
    </row>
    <row r="542" spans="1:28" ht="14.25" customHeight="1">
      <c r="A542" s="4"/>
      <c r="B542" s="4"/>
      <c r="C542" s="4"/>
      <c r="D542" s="4"/>
      <c r="E542" s="143"/>
      <c r="F542" s="143"/>
      <c r="G542" s="4"/>
      <c r="H542" s="4"/>
      <c r="I542" s="135"/>
      <c r="J542" s="135"/>
      <c r="K542" s="135"/>
      <c r="L542" s="135"/>
      <c r="M542" s="135"/>
      <c r="N542" s="135"/>
      <c r="O542" s="135"/>
      <c r="P542" s="135"/>
      <c r="Q542" s="135"/>
      <c r="R542" s="135"/>
      <c r="S542" s="135"/>
      <c r="T542" s="135"/>
      <c r="U542" s="135"/>
      <c r="V542" s="135"/>
      <c r="W542" s="135"/>
      <c r="X542" s="135"/>
      <c r="Y542" s="135"/>
      <c r="Z542" s="135"/>
      <c r="AA542" s="135"/>
      <c r="AB542" s="135"/>
    </row>
    <row r="543" spans="1:28" ht="14.25" customHeight="1">
      <c r="A543" s="4"/>
      <c r="B543" s="4"/>
      <c r="C543" s="4"/>
      <c r="D543" s="4"/>
      <c r="E543" s="143"/>
      <c r="F543" s="143"/>
      <c r="G543" s="4"/>
      <c r="H543" s="4"/>
      <c r="I543" s="135"/>
      <c r="J543" s="135"/>
      <c r="K543" s="135"/>
      <c r="L543" s="135"/>
      <c r="M543" s="135"/>
      <c r="N543" s="135"/>
      <c r="O543" s="135"/>
      <c r="P543" s="135"/>
      <c r="Q543" s="135"/>
      <c r="R543" s="135"/>
      <c r="S543" s="135"/>
      <c r="T543" s="135"/>
      <c r="U543" s="135"/>
      <c r="V543" s="135"/>
      <c r="W543" s="135"/>
      <c r="X543" s="135"/>
      <c r="Y543" s="135"/>
      <c r="Z543" s="135"/>
      <c r="AA543" s="135"/>
      <c r="AB543" s="135"/>
    </row>
    <row r="544" spans="1:28" ht="14.25" customHeight="1">
      <c r="A544" s="4"/>
      <c r="B544" s="4"/>
      <c r="C544" s="4"/>
      <c r="D544" s="4"/>
      <c r="E544" s="143"/>
      <c r="F544" s="143"/>
      <c r="G544" s="4"/>
      <c r="H544" s="4"/>
      <c r="I544" s="135"/>
      <c r="J544" s="135"/>
      <c r="K544" s="135"/>
      <c r="L544" s="135"/>
      <c r="M544" s="135"/>
      <c r="N544" s="135"/>
      <c r="O544" s="135"/>
      <c r="P544" s="135"/>
      <c r="Q544" s="135"/>
      <c r="R544" s="135"/>
      <c r="S544" s="135"/>
      <c r="T544" s="135"/>
      <c r="U544" s="135"/>
      <c r="V544" s="135"/>
      <c r="W544" s="135"/>
      <c r="X544" s="135"/>
      <c r="Y544" s="135"/>
      <c r="Z544" s="135"/>
      <c r="AA544" s="135"/>
      <c r="AB544" s="135"/>
    </row>
    <row r="545" spans="1:28" ht="14.25" customHeight="1">
      <c r="A545" s="4"/>
      <c r="B545" s="4"/>
      <c r="C545" s="4"/>
      <c r="D545" s="4"/>
      <c r="E545" s="143"/>
      <c r="F545" s="143"/>
      <c r="G545" s="4"/>
      <c r="H545" s="4"/>
      <c r="I545" s="135"/>
      <c r="J545" s="135"/>
      <c r="K545" s="135"/>
      <c r="L545" s="135"/>
      <c r="M545" s="135"/>
      <c r="N545" s="135"/>
      <c r="O545" s="135"/>
      <c r="P545" s="135"/>
      <c r="Q545" s="135"/>
      <c r="R545" s="135"/>
      <c r="S545" s="135"/>
      <c r="T545" s="135"/>
      <c r="U545" s="135"/>
      <c r="V545" s="135"/>
      <c r="W545" s="135"/>
      <c r="X545" s="135"/>
      <c r="Y545" s="135"/>
      <c r="Z545" s="135"/>
      <c r="AA545" s="135"/>
      <c r="AB545" s="135"/>
    </row>
    <row r="546" spans="1:28" ht="14.25" customHeight="1">
      <c r="A546" s="4"/>
      <c r="B546" s="4"/>
      <c r="C546" s="4"/>
      <c r="D546" s="4"/>
      <c r="E546" s="143"/>
      <c r="F546" s="143"/>
      <c r="G546" s="4"/>
      <c r="H546" s="4"/>
      <c r="I546" s="135"/>
      <c r="J546" s="135"/>
      <c r="K546" s="135"/>
      <c r="L546" s="135"/>
      <c r="M546" s="135"/>
      <c r="N546" s="135"/>
      <c r="O546" s="135"/>
      <c r="P546" s="135"/>
      <c r="Q546" s="135"/>
      <c r="R546" s="135"/>
      <c r="S546" s="135"/>
      <c r="T546" s="135"/>
      <c r="U546" s="135"/>
      <c r="V546" s="135"/>
      <c r="W546" s="135"/>
      <c r="X546" s="135"/>
      <c r="Y546" s="135"/>
      <c r="Z546" s="135"/>
      <c r="AA546" s="135"/>
      <c r="AB546" s="135"/>
    </row>
    <row r="547" spans="1:28" ht="14.25" customHeight="1">
      <c r="A547" s="4"/>
      <c r="B547" s="4"/>
      <c r="C547" s="4"/>
      <c r="D547" s="4"/>
      <c r="E547" s="143"/>
      <c r="F547" s="143"/>
      <c r="G547" s="4"/>
      <c r="H547" s="4"/>
      <c r="I547" s="135"/>
      <c r="J547" s="135"/>
      <c r="K547" s="135"/>
      <c r="L547" s="135"/>
      <c r="M547" s="135"/>
      <c r="N547" s="135"/>
      <c r="O547" s="135"/>
      <c r="P547" s="135"/>
      <c r="Q547" s="135"/>
      <c r="R547" s="135"/>
      <c r="S547" s="135"/>
      <c r="T547" s="135"/>
      <c r="U547" s="135"/>
      <c r="V547" s="135"/>
      <c r="W547" s="135"/>
      <c r="X547" s="135"/>
      <c r="Y547" s="135"/>
      <c r="Z547" s="135"/>
      <c r="AA547" s="135"/>
      <c r="AB547" s="135"/>
    </row>
    <row r="548" spans="1:28" ht="14.25" customHeight="1">
      <c r="A548" s="4"/>
      <c r="B548" s="4"/>
      <c r="C548" s="4"/>
      <c r="D548" s="4"/>
      <c r="E548" s="143"/>
      <c r="F548" s="143"/>
      <c r="G548" s="4"/>
      <c r="H548" s="4"/>
      <c r="I548" s="135"/>
      <c r="J548" s="135"/>
      <c r="K548" s="135"/>
      <c r="L548" s="135"/>
      <c r="M548" s="135"/>
      <c r="N548" s="135"/>
      <c r="O548" s="135"/>
      <c r="P548" s="135"/>
      <c r="Q548" s="135"/>
      <c r="R548" s="135"/>
      <c r="S548" s="135"/>
      <c r="T548" s="135"/>
      <c r="U548" s="135"/>
      <c r="V548" s="135"/>
      <c r="W548" s="135"/>
      <c r="X548" s="135"/>
      <c r="Y548" s="135"/>
      <c r="Z548" s="135"/>
      <c r="AA548" s="135"/>
      <c r="AB548" s="135"/>
    </row>
    <row r="549" spans="1:28" ht="14.25" customHeight="1">
      <c r="A549" s="4"/>
      <c r="B549" s="4"/>
      <c r="C549" s="4"/>
      <c r="D549" s="4"/>
      <c r="E549" s="143"/>
      <c r="F549" s="143"/>
      <c r="G549" s="4"/>
      <c r="H549" s="4"/>
      <c r="I549" s="135"/>
      <c r="J549" s="135"/>
      <c r="K549" s="135"/>
      <c r="L549" s="135"/>
      <c r="M549" s="135"/>
      <c r="N549" s="135"/>
      <c r="O549" s="135"/>
      <c r="P549" s="135"/>
      <c r="Q549" s="135"/>
      <c r="R549" s="135"/>
      <c r="S549" s="135"/>
      <c r="T549" s="135"/>
      <c r="U549" s="135"/>
      <c r="V549" s="135"/>
      <c r="W549" s="135"/>
      <c r="X549" s="135"/>
      <c r="Y549" s="135"/>
      <c r="Z549" s="135"/>
      <c r="AA549" s="135"/>
      <c r="AB549" s="135"/>
    </row>
    <row r="550" spans="1:28" ht="14.25" customHeight="1">
      <c r="A550" s="4"/>
      <c r="B550" s="4"/>
      <c r="C550" s="4"/>
      <c r="D550" s="4"/>
      <c r="E550" s="143"/>
      <c r="F550" s="143"/>
      <c r="G550" s="4"/>
      <c r="H550" s="4"/>
      <c r="I550" s="135"/>
      <c r="J550" s="135"/>
      <c r="K550" s="135"/>
      <c r="L550" s="135"/>
      <c r="M550" s="135"/>
      <c r="N550" s="135"/>
      <c r="O550" s="135"/>
      <c r="P550" s="135"/>
      <c r="Q550" s="135"/>
      <c r="R550" s="135"/>
      <c r="S550" s="135"/>
      <c r="T550" s="135"/>
      <c r="U550" s="135"/>
      <c r="V550" s="135"/>
      <c r="W550" s="135"/>
      <c r="X550" s="135"/>
      <c r="Y550" s="135"/>
      <c r="Z550" s="135"/>
      <c r="AA550" s="135"/>
      <c r="AB550" s="135"/>
    </row>
    <row r="551" spans="1:28" ht="14.25" customHeight="1">
      <c r="A551" s="4"/>
      <c r="B551" s="4"/>
      <c r="C551" s="4"/>
      <c r="D551" s="4"/>
      <c r="E551" s="143"/>
      <c r="F551" s="143"/>
      <c r="G551" s="4"/>
      <c r="H551" s="4"/>
      <c r="I551" s="135"/>
      <c r="J551" s="135"/>
      <c r="K551" s="135"/>
      <c r="L551" s="135"/>
      <c r="M551" s="135"/>
      <c r="N551" s="135"/>
      <c r="O551" s="135"/>
      <c r="P551" s="135"/>
      <c r="Q551" s="135"/>
      <c r="R551" s="135"/>
      <c r="S551" s="135"/>
      <c r="T551" s="135"/>
      <c r="U551" s="135"/>
      <c r="V551" s="135"/>
      <c r="W551" s="135"/>
      <c r="X551" s="135"/>
      <c r="Y551" s="135"/>
      <c r="Z551" s="135"/>
      <c r="AA551" s="135"/>
      <c r="AB551" s="135"/>
    </row>
    <row r="552" spans="1:28" ht="14.25" customHeight="1">
      <c r="A552" s="4"/>
      <c r="B552" s="4"/>
      <c r="C552" s="4"/>
      <c r="D552" s="4"/>
      <c r="E552" s="143"/>
      <c r="F552" s="143"/>
      <c r="G552" s="4"/>
      <c r="H552" s="4"/>
      <c r="I552" s="135"/>
      <c r="J552" s="135"/>
      <c r="K552" s="135"/>
      <c r="L552" s="135"/>
      <c r="M552" s="135"/>
      <c r="N552" s="135"/>
      <c r="O552" s="135"/>
      <c r="P552" s="135"/>
      <c r="Q552" s="135"/>
      <c r="R552" s="135"/>
      <c r="S552" s="135"/>
      <c r="T552" s="135"/>
      <c r="U552" s="135"/>
      <c r="V552" s="135"/>
      <c r="W552" s="135"/>
      <c r="X552" s="135"/>
      <c r="Y552" s="135"/>
      <c r="Z552" s="135"/>
      <c r="AA552" s="135"/>
      <c r="AB552" s="135"/>
    </row>
    <row r="553" spans="1:28" ht="14.25" customHeight="1">
      <c r="A553" s="4"/>
      <c r="B553" s="4"/>
      <c r="C553" s="4"/>
      <c r="D553" s="4"/>
      <c r="E553" s="143"/>
      <c r="F553" s="143"/>
      <c r="G553" s="4"/>
      <c r="H553" s="4"/>
      <c r="I553" s="135"/>
      <c r="J553" s="135"/>
      <c r="K553" s="135"/>
      <c r="L553" s="135"/>
      <c r="M553" s="135"/>
      <c r="N553" s="135"/>
      <c r="O553" s="135"/>
      <c r="P553" s="135"/>
      <c r="Q553" s="135"/>
      <c r="R553" s="135"/>
      <c r="S553" s="135"/>
      <c r="T553" s="135"/>
      <c r="U553" s="135"/>
      <c r="V553" s="135"/>
      <c r="W553" s="135"/>
      <c r="X553" s="135"/>
      <c r="Y553" s="135"/>
      <c r="Z553" s="135"/>
      <c r="AA553" s="135"/>
      <c r="AB553" s="135"/>
    </row>
    <row r="554" spans="1:28" ht="14.25" customHeight="1">
      <c r="A554" s="4"/>
      <c r="B554" s="4"/>
      <c r="C554" s="4"/>
      <c r="D554" s="4"/>
      <c r="E554" s="143"/>
      <c r="F554" s="143"/>
      <c r="G554" s="4"/>
      <c r="H554" s="4"/>
      <c r="I554" s="135"/>
      <c r="J554" s="135"/>
      <c r="K554" s="135"/>
      <c r="L554" s="135"/>
      <c r="M554" s="135"/>
      <c r="N554" s="135"/>
      <c r="O554" s="135"/>
      <c r="P554" s="135"/>
      <c r="Q554" s="135"/>
      <c r="R554" s="135"/>
      <c r="S554" s="135"/>
      <c r="T554" s="135"/>
      <c r="U554" s="135"/>
      <c r="V554" s="135"/>
      <c r="W554" s="135"/>
      <c r="X554" s="135"/>
      <c r="Y554" s="135"/>
      <c r="Z554" s="135"/>
      <c r="AA554" s="135"/>
      <c r="AB554" s="135"/>
    </row>
    <row r="555" spans="1:28" ht="14.25" customHeight="1">
      <c r="A555" s="4"/>
      <c r="B555" s="4"/>
      <c r="C555" s="4"/>
      <c r="D555" s="4"/>
      <c r="E555" s="143"/>
      <c r="F555" s="143"/>
      <c r="G555" s="4"/>
      <c r="H555" s="4"/>
      <c r="I555" s="135"/>
      <c r="J555" s="135"/>
      <c r="K555" s="135"/>
      <c r="L555" s="135"/>
      <c r="M555" s="135"/>
      <c r="N555" s="135"/>
      <c r="O555" s="135"/>
      <c r="P555" s="135"/>
      <c r="Q555" s="135"/>
      <c r="R555" s="135"/>
      <c r="S555" s="135"/>
      <c r="T555" s="135"/>
      <c r="U555" s="135"/>
      <c r="V555" s="135"/>
      <c r="W555" s="135"/>
      <c r="X555" s="135"/>
      <c r="Y555" s="135"/>
      <c r="Z555" s="135"/>
      <c r="AA555" s="135"/>
      <c r="AB555" s="135"/>
    </row>
    <row r="556" spans="1:28" ht="14.25" customHeight="1">
      <c r="A556" s="4"/>
      <c r="B556" s="4"/>
      <c r="C556" s="4"/>
      <c r="D556" s="4"/>
      <c r="E556" s="143"/>
      <c r="F556" s="143"/>
      <c r="G556" s="4"/>
      <c r="H556" s="4"/>
      <c r="I556" s="135"/>
      <c r="J556" s="135"/>
      <c r="K556" s="135"/>
      <c r="L556" s="135"/>
      <c r="M556" s="135"/>
      <c r="N556" s="135"/>
      <c r="O556" s="135"/>
      <c r="P556" s="135"/>
      <c r="Q556" s="135"/>
      <c r="R556" s="135"/>
      <c r="S556" s="135"/>
      <c r="T556" s="135"/>
      <c r="U556" s="135"/>
      <c r="V556" s="135"/>
      <c r="W556" s="135"/>
      <c r="X556" s="135"/>
      <c r="Y556" s="135"/>
      <c r="Z556" s="135"/>
      <c r="AA556" s="135"/>
      <c r="AB556" s="135"/>
    </row>
    <row r="557" spans="1:28" ht="14.25" customHeight="1">
      <c r="A557" s="4"/>
      <c r="B557" s="4"/>
      <c r="C557" s="4"/>
      <c r="D557" s="4"/>
      <c r="E557" s="143"/>
      <c r="F557" s="143"/>
      <c r="G557" s="4"/>
      <c r="H557" s="4"/>
      <c r="I557" s="135"/>
      <c r="J557" s="135"/>
      <c r="K557" s="135"/>
      <c r="L557" s="135"/>
      <c r="M557" s="135"/>
      <c r="N557" s="135"/>
      <c r="O557" s="135"/>
      <c r="P557" s="135"/>
      <c r="Q557" s="135"/>
      <c r="R557" s="135"/>
      <c r="S557" s="135"/>
      <c r="T557" s="135"/>
      <c r="U557" s="135"/>
      <c r="V557" s="135"/>
      <c r="W557" s="135"/>
      <c r="X557" s="135"/>
      <c r="Y557" s="135"/>
      <c r="Z557" s="135"/>
      <c r="AA557" s="135"/>
      <c r="AB557" s="135"/>
    </row>
    <row r="558" spans="1:28" ht="14.25" customHeight="1">
      <c r="A558" s="4"/>
      <c r="B558" s="4"/>
      <c r="C558" s="4"/>
      <c r="D558" s="4"/>
      <c r="E558" s="143"/>
      <c r="F558" s="143"/>
      <c r="G558" s="4"/>
      <c r="H558" s="4"/>
      <c r="I558" s="135"/>
      <c r="J558" s="135"/>
      <c r="K558" s="135"/>
      <c r="L558" s="135"/>
      <c r="M558" s="135"/>
      <c r="N558" s="135"/>
      <c r="O558" s="135"/>
      <c r="P558" s="135"/>
      <c r="Q558" s="135"/>
      <c r="R558" s="135"/>
      <c r="S558" s="135"/>
      <c r="T558" s="135"/>
      <c r="U558" s="135"/>
      <c r="V558" s="135"/>
      <c r="W558" s="135"/>
      <c r="X558" s="135"/>
      <c r="Y558" s="135"/>
      <c r="Z558" s="135"/>
      <c r="AA558" s="135"/>
      <c r="AB558" s="135"/>
    </row>
    <row r="559" spans="1:28" ht="14.25" customHeight="1">
      <c r="A559" s="4"/>
      <c r="B559" s="4"/>
      <c r="C559" s="4"/>
      <c r="D559" s="4"/>
      <c r="E559" s="143"/>
      <c r="F559" s="143"/>
      <c r="G559" s="4"/>
      <c r="H559" s="4"/>
      <c r="I559" s="135"/>
      <c r="J559" s="135"/>
      <c r="K559" s="135"/>
      <c r="L559" s="135"/>
      <c r="M559" s="135"/>
      <c r="N559" s="135"/>
      <c r="O559" s="135"/>
      <c r="P559" s="135"/>
      <c r="Q559" s="135"/>
      <c r="R559" s="135"/>
      <c r="S559" s="135"/>
      <c r="T559" s="135"/>
      <c r="U559" s="135"/>
      <c r="V559" s="135"/>
      <c r="W559" s="135"/>
      <c r="X559" s="135"/>
      <c r="Y559" s="135"/>
      <c r="Z559" s="135"/>
      <c r="AA559" s="135"/>
      <c r="AB559" s="135"/>
    </row>
    <row r="560" spans="1:28" ht="14.25" customHeight="1">
      <c r="A560" s="4"/>
      <c r="B560" s="4"/>
      <c r="C560" s="4"/>
      <c r="D560" s="4"/>
      <c r="E560" s="143"/>
      <c r="F560" s="143"/>
      <c r="G560" s="4"/>
      <c r="H560" s="4"/>
      <c r="I560" s="135"/>
      <c r="J560" s="135"/>
      <c r="K560" s="135"/>
      <c r="L560" s="135"/>
      <c r="M560" s="135"/>
      <c r="N560" s="135"/>
      <c r="O560" s="135"/>
      <c r="P560" s="135"/>
      <c r="Q560" s="135"/>
      <c r="R560" s="135"/>
      <c r="S560" s="135"/>
      <c r="T560" s="135"/>
      <c r="U560" s="135"/>
      <c r="V560" s="135"/>
      <c r="W560" s="135"/>
      <c r="X560" s="135"/>
      <c r="Y560" s="135"/>
      <c r="Z560" s="135"/>
      <c r="AA560" s="135"/>
      <c r="AB560" s="135"/>
    </row>
    <row r="561" spans="1:28" ht="14.25" customHeight="1">
      <c r="A561" s="4"/>
      <c r="B561" s="4"/>
      <c r="C561" s="4"/>
      <c r="D561" s="4"/>
      <c r="E561" s="143"/>
      <c r="F561" s="143"/>
      <c r="G561" s="4"/>
      <c r="H561" s="4"/>
      <c r="I561" s="135"/>
      <c r="J561" s="135"/>
      <c r="K561" s="135"/>
      <c r="L561" s="135"/>
      <c r="M561" s="135"/>
      <c r="N561" s="135"/>
      <c r="O561" s="135"/>
      <c r="P561" s="135"/>
      <c r="Q561" s="135"/>
      <c r="R561" s="135"/>
      <c r="S561" s="135"/>
      <c r="T561" s="135"/>
      <c r="U561" s="135"/>
      <c r="V561" s="135"/>
      <c r="W561" s="135"/>
      <c r="X561" s="135"/>
      <c r="Y561" s="135"/>
      <c r="Z561" s="135"/>
      <c r="AA561" s="135"/>
      <c r="AB561" s="135"/>
    </row>
    <row r="562" spans="1:28" ht="14.25" customHeight="1">
      <c r="A562" s="4"/>
      <c r="B562" s="4"/>
      <c r="C562" s="4"/>
      <c r="D562" s="4"/>
      <c r="E562" s="143"/>
      <c r="F562" s="143"/>
      <c r="G562" s="4"/>
      <c r="H562" s="4"/>
      <c r="I562" s="135"/>
      <c r="J562" s="135"/>
      <c r="K562" s="135"/>
      <c r="L562" s="135"/>
      <c r="M562" s="135"/>
      <c r="N562" s="135"/>
      <c r="O562" s="135"/>
      <c r="P562" s="135"/>
      <c r="Q562" s="135"/>
      <c r="R562" s="135"/>
      <c r="S562" s="135"/>
      <c r="T562" s="135"/>
      <c r="U562" s="135"/>
      <c r="V562" s="135"/>
      <c r="W562" s="135"/>
      <c r="X562" s="135"/>
      <c r="Y562" s="135"/>
      <c r="Z562" s="135"/>
      <c r="AA562" s="135"/>
      <c r="AB562" s="135"/>
    </row>
    <row r="563" spans="1:28" ht="14.25" customHeight="1">
      <c r="A563" s="4"/>
      <c r="B563" s="4"/>
      <c r="C563" s="4"/>
      <c r="D563" s="4"/>
      <c r="E563" s="143"/>
      <c r="F563" s="143"/>
      <c r="G563" s="4"/>
      <c r="H563" s="4"/>
      <c r="I563" s="135"/>
      <c r="J563" s="135"/>
      <c r="K563" s="135"/>
      <c r="L563" s="135"/>
      <c r="M563" s="135"/>
      <c r="N563" s="135"/>
      <c r="O563" s="135"/>
      <c r="P563" s="135"/>
      <c r="Q563" s="135"/>
      <c r="R563" s="135"/>
      <c r="S563" s="135"/>
      <c r="T563" s="135"/>
      <c r="U563" s="135"/>
      <c r="V563" s="135"/>
      <c r="W563" s="135"/>
      <c r="X563" s="135"/>
      <c r="Y563" s="135"/>
      <c r="Z563" s="135"/>
      <c r="AA563" s="135"/>
      <c r="AB563" s="135"/>
    </row>
    <row r="564" spans="1:28" ht="14.25" customHeight="1">
      <c r="A564" s="4"/>
      <c r="B564" s="4"/>
      <c r="C564" s="4"/>
      <c r="D564" s="4"/>
      <c r="E564" s="143"/>
      <c r="F564" s="143"/>
      <c r="G564" s="4"/>
      <c r="H564" s="4"/>
      <c r="I564" s="135"/>
      <c r="J564" s="135"/>
      <c r="K564" s="135"/>
      <c r="L564" s="135"/>
      <c r="M564" s="135"/>
      <c r="N564" s="135"/>
      <c r="O564" s="135"/>
      <c r="P564" s="135"/>
      <c r="Q564" s="135"/>
      <c r="R564" s="135"/>
      <c r="S564" s="135"/>
      <c r="T564" s="135"/>
      <c r="U564" s="135"/>
      <c r="V564" s="135"/>
      <c r="W564" s="135"/>
      <c r="X564" s="135"/>
      <c r="Y564" s="135"/>
      <c r="Z564" s="135"/>
      <c r="AA564" s="135"/>
      <c r="AB564" s="135"/>
    </row>
    <row r="565" spans="1:28" ht="14.25" customHeight="1">
      <c r="A565" s="4"/>
      <c r="B565" s="4"/>
      <c r="C565" s="4"/>
      <c r="D565" s="4"/>
      <c r="E565" s="143"/>
      <c r="F565" s="143"/>
      <c r="G565" s="4"/>
      <c r="H565" s="4"/>
      <c r="I565" s="135"/>
      <c r="J565" s="135"/>
      <c r="K565" s="135"/>
      <c r="L565" s="135"/>
      <c r="M565" s="135"/>
      <c r="N565" s="135"/>
      <c r="O565" s="135"/>
      <c r="P565" s="135"/>
      <c r="Q565" s="135"/>
      <c r="R565" s="135"/>
      <c r="S565" s="135"/>
      <c r="T565" s="135"/>
      <c r="U565" s="135"/>
      <c r="V565" s="135"/>
      <c r="W565" s="135"/>
      <c r="X565" s="135"/>
      <c r="Y565" s="135"/>
      <c r="Z565" s="135"/>
      <c r="AA565" s="135"/>
      <c r="AB565" s="135"/>
    </row>
    <row r="566" spans="1:28" ht="14.25" customHeight="1">
      <c r="A566" s="4"/>
      <c r="B566" s="4"/>
      <c r="C566" s="4"/>
      <c r="D566" s="4"/>
      <c r="E566" s="143"/>
      <c r="F566" s="143"/>
      <c r="G566" s="4"/>
      <c r="H566" s="4"/>
      <c r="I566" s="135"/>
      <c r="J566" s="135"/>
      <c r="K566" s="135"/>
      <c r="L566" s="135"/>
      <c r="M566" s="135"/>
      <c r="N566" s="135"/>
      <c r="O566" s="135"/>
      <c r="P566" s="135"/>
      <c r="Q566" s="135"/>
      <c r="R566" s="135"/>
      <c r="S566" s="135"/>
      <c r="T566" s="135"/>
      <c r="U566" s="135"/>
      <c r="V566" s="135"/>
      <c r="W566" s="135"/>
      <c r="X566" s="135"/>
      <c r="Y566" s="135"/>
      <c r="Z566" s="135"/>
      <c r="AA566" s="135"/>
      <c r="AB566" s="135"/>
    </row>
    <row r="567" spans="1:28" ht="14.25" customHeight="1">
      <c r="A567" s="4"/>
      <c r="B567" s="4"/>
      <c r="C567" s="4"/>
      <c r="D567" s="4"/>
      <c r="E567" s="143"/>
      <c r="F567" s="143"/>
      <c r="G567" s="4"/>
      <c r="H567" s="4"/>
      <c r="I567" s="135"/>
      <c r="J567" s="135"/>
      <c r="K567" s="135"/>
      <c r="L567" s="135"/>
      <c r="M567" s="135"/>
      <c r="N567" s="135"/>
      <c r="O567" s="135"/>
      <c r="P567" s="135"/>
      <c r="Q567" s="135"/>
      <c r="R567" s="135"/>
      <c r="S567" s="135"/>
      <c r="T567" s="135"/>
      <c r="U567" s="135"/>
      <c r="V567" s="135"/>
      <c r="W567" s="135"/>
      <c r="X567" s="135"/>
      <c r="Y567" s="135"/>
      <c r="Z567" s="135"/>
      <c r="AA567" s="135"/>
      <c r="AB567" s="135"/>
    </row>
    <row r="568" spans="1:28" ht="14.25" customHeight="1">
      <c r="A568" s="4"/>
      <c r="B568" s="4"/>
      <c r="C568" s="4"/>
      <c r="D568" s="4"/>
      <c r="E568" s="143"/>
      <c r="F568" s="143"/>
      <c r="G568" s="4"/>
      <c r="H568" s="4"/>
      <c r="I568" s="135"/>
      <c r="J568" s="135"/>
      <c r="K568" s="135"/>
      <c r="L568" s="135"/>
      <c r="M568" s="135"/>
      <c r="N568" s="135"/>
      <c r="O568" s="135"/>
      <c r="P568" s="135"/>
      <c r="Q568" s="135"/>
      <c r="R568" s="135"/>
      <c r="S568" s="135"/>
      <c r="T568" s="135"/>
      <c r="U568" s="135"/>
      <c r="V568" s="135"/>
      <c r="W568" s="135"/>
      <c r="X568" s="135"/>
      <c r="Y568" s="135"/>
      <c r="Z568" s="135"/>
      <c r="AA568" s="135"/>
      <c r="AB568" s="135"/>
    </row>
    <row r="569" spans="1:28" ht="14.25" customHeight="1">
      <c r="A569" s="4"/>
      <c r="B569" s="4"/>
      <c r="C569" s="4"/>
      <c r="D569" s="4"/>
      <c r="E569" s="143"/>
      <c r="F569" s="143"/>
      <c r="G569" s="4"/>
      <c r="H569" s="4"/>
      <c r="I569" s="135"/>
      <c r="J569" s="135"/>
      <c r="K569" s="135"/>
      <c r="L569" s="135"/>
      <c r="M569" s="135"/>
      <c r="N569" s="135"/>
      <c r="O569" s="135"/>
      <c r="P569" s="135"/>
      <c r="Q569" s="135"/>
      <c r="R569" s="135"/>
      <c r="S569" s="135"/>
      <c r="T569" s="135"/>
      <c r="U569" s="135"/>
      <c r="V569" s="135"/>
      <c r="W569" s="135"/>
      <c r="X569" s="135"/>
      <c r="Y569" s="135"/>
      <c r="Z569" s="135"/>
      <c r="AA569" s="135"/>
      <c r="AB569" s="135"/>
    </row>
    <row r="570" spans="1:28" ht="14.25" customHeight="1">
      <c r="A570" s="4"/>
      <c r="B570" s="4"/>
      <c r="C570" s="4"/>
      <c r="D570" s="4"/>
      <c r="E570" s="143"/>
      <c r="F570" s="143"/>
      <c r="G570" s="4"/>
      <c r="H570" s="4"/>
      <c r="I570" s="135"/>
      <c r="J570" s="135"/>
      <c r="K570" s="135"/>
      <c r="L570" s="135"/>
      <c r="M570" s="135"/>
      <c r="N570" s="135"/>
      <c r="O570" s="135"/>
      <c r="P570" s="135"/>
      <c r="Q570" s="135"/>
      <c r="R570" s="135"/>
      <c r="S570" s="135"/>
      <c r="T570" s="135"/>
      <c r="U570" s="135"/>
      <c r="V570" s="135"/>
      <c r="W570" s="135"/>
      <c r="X570" s="135"/>
      <c r="Y570" s="135"/>
      <c r="Z570" s="135"/>
      <c r="AA570" s="135"/>
      <c r="AB570" s="135"/>
    </row>
    <row r="571" spans="1:28" ht="14.25" customHeight="1">
      <c r="A571" s="4"/>
      <c r="B571" s="4"/>
      <c r="C571" s="4"/>
      <c r="D571" s="4"/>
      <c r="E571" s="143"/>
      <c r="F571" s="143"/>
      <c r="G571" s="4"/>
      <c r="H571" s="4"/>
      <c r="I571" s="135"/>
      <c r="J571" s="135"/>
      <c r="K571" s="135"/>
      <c r="L571" s="135"/>
      <c r="M571" s="135"/>
      <c r="N571" s="135"/>
      <c r="O571" s="135"/>
      <c r="P571" s="135"/>
      <c r="Q571" s="135"/>
      <c r="R571" s="135"/>
      <c r="S571" s="135"/>
      <c r="T571" s="135"/>
      <c r="U571" s="135"/>
      <c r="V571" s="135"/>
      <c r="W571" s="135"/>
      <c r="X571" s="135"/>
      <c r="Y571" s="135"/>
      <c r="Z571" s="135"/>
      <c r="AA571" s="135"/>
      <c r="AB571" s="135"/>
    </row>
    <row r="572" spans="1:28" ht="14.25" customHeight="1">
      <c r="A572" s="4"/>
      <c r="B572" s="4"/>
      <c r="C572" s="4"/>
      <c r="D572" s="4"/>
      <c r="E572" s="143"/>
      <c r="F572" s="143"/>
      <c r="G572" s="4"/>
      <c r="H572" s="4"/>
      <c r="I572" s="135"/>
      <c r="J572" s="135"/>
      <c r="K572" s="135"/>
      <c r="L572" s="135"/>
      <c r="M572" s="135"/>
      <c r="N572" s="135"/>
      <c r="O572" s="135"/>
      <c r="P572" s="135"/>
      <c r="Q572" s="135"/>
      <c r="R572" s="135"/>
      <c r="S572" s="135"/>
      <c r="T572" s="135"/>
      <c r="U572" s="135"/>
      <c r="V572" s="135"/>
      <c r="W572" s="135"/>
      <c r="X572" s="135"/>
      <c r="Y572" s="135"/>
      <c r="Z572" s="135"/>
      <c r="AA572" s="135"/>
      <c r="AB572" s="135"/>
    </row>
    <row r="573" spans="1:28" ht="14.25" customHeight="1">
      <c r="A573" s="4"/>
      <c r="B573" s="4"/>
      <c r="C573" s="4"/>
      <c r="D573" s="4"/>
      <c r="E573" s="143"/>
      <c r="F573" s="143"/>
      <c r="G573" s="4"/>
      <c r="H573" s="4"/>
      <c r="I573" s="135"/>
      <c r="J573" s="135"/>
      <c r="K573" s="135"/>
      <c r="L573" s="135"/>
      <c r="M573" s="135"/>
      <c r="N573" s="135"/>
      <c r="O573" s="135"/>
      <c r="P573" s="135"/>
      <c r="Q573" s="135"/>
      <c r="R573" s="135"/>
      <c r="S573" s="135"/>
      <c r="T573" s="135"/>
      <c r="U573" s="135"/>
      <c r="V573" s="135"/>
      <c r="W573" s="135"/>
      <c r="X573" s="135"/>
      <c r="Y573" s="135"/>
      <c r="Z573" s="135"/>
      <c r="AA573" s="135"/>
      <c r="AB573" s="135"/>
    </row>
    <row r="574" spans="1:28" ht="14.25" customHeight="1">
      <c r="A574" s="4"/>
      <c r="B574" s="4"/>
      <c r="C574" s="4"/>
      <c r="D574" s="4"/>
      <c r="E574" s="143"/>
      <c r="F574" s="143"/>
      <c r="G574" s="4"/>
      <c r="H574" s="4"/>
      <c r="I574" s="135"/>
      <c r="J574" s="135"/>
      <c r="K574" s="135"/>
      <c r="L574" s="135"/>
      <c r="M574" s="135"/>
      <c r="N574" s="135"/>
      <c r="O574" s="135"/>
      <c r="P574" s="135"/>
      <c r="Q574" s="135"/>
      <c r="R574" s="135"/>
      <c r="S574" s="135"/>
      <c r="T574" s="135"/>
      <c r="U574" s="135"/>
      <c r="V574" s="135"/>
      <c r="W574" s="135"/>
      <c r="X574" s="135"/>
      <c r="Y574" s="135"/>
      <c r="Z574" s="135"/>
      <c r="AA574" s="135"/>
      <c r="AB574" s="135"/>
    </row>
    <row r="575" spans="1:28" ht="14.25" customHeight="1">
      <c r="A575" s="4"/>
      <c r="B575" s="4"/>
      <c r="C575" s="4"/>
      <c r="D575" s="4"/>
      <c r="E575" s="143"/>
      <c r="F575" s="143"/>
      <c r="G575" s="4"/>
      <c r="H575" s="4"/>
      <c r="I575" s="135"/>
      <c r="J575" s="135"/>
      <c r="K575" s="135"/>
      <c r="L575" s="135"/>
      <c r="M575" s="135"/>
      <c r="N575" s="135"/>
      <c r="O575" s="135"/>
      <c r="P575" s="135"/>
      <c r="Q575" s="135"/>
      <c r="R575" s="135"/>
      <c r="S575" s="135"/>
      <c r="T575" s="135"/>
      <c r="U575" s="135"/>
      <c r="V575" s="135"/>
      <c r="W575" s="135"/>
      <c r="X575" s="135"/>
      <c r="Y575" s="135"/>
      <c r="Z575" s="135"/>
      <c r="AA575" s="135"/>
      <c r="AB575" s="135"/>
    </row>
    <row r="576" spans="1:28" ht="14.25" customHeight="1">
      <c r="A576" s="4"/>
      <c r="B576" s="4"/>
      <c r="C576" s="4"/>
      <c r="D576" s="4"/>
      <c r="E576" s="143"/>
      <c r="F576" s="143"/>
      <c r="G576" s="4"/>
      <c r="H576" s="4"/>
      <c r="I576" s="135"/>
      <c r="J576" s="135"/>
      <c r="K576" s="135"/>
      <c r="L576" s="135"/>
      <c r="M576" s="135"/>
      <c r="N576" s="135"/>
      <c r="O576" s="135"/>
      <c r="P576" s="135"/>
      <c r="Q576" s="135"/>
      <c r="R576" s="135"/>
      <c r="S576" s="135"/>
      <c r="T576" s="135"/>
      <c r="U576" s="135"/>
      <c r="V576" s="135"/>
      <c r="W576" s="135"/>
      <c r="X576" s="135"/>
      <c r="Y576" s="135"/>
      <c r="Z576" s="135"/>
      <c r="AA576" s="135"/>
      <c r="AB576" s="135"/>
    </row>
    <row r="577" spans="1:28" ht="14.25" customHeight="1">
      <c r="A577" s="4"/>
      <c r="B577" s="4"/>
      <c r="C577" s="4"/>
      <c r="D577" s="4"/>
      <c r="E577" s="143"/>
      <c r="F577" s="143"/>
      <c r="G577" s="4"/>
      <c r="H577" s="4"/>
      <c r="I577" s="135"/>
      <c r="J577" s="135"/>
      <c r="K577" s="135"/>
      <c r="L577" s="135"/>
      <c r="M577" s="135"/>
      <c r="N577" s="135"/>
      <c r="O577" s="135"/>
      <c r="P577" s="135"/>
      <c r="Q577" s="135"/>
      <c r="R577" s="135"/>
      <c r="S577" s="135"/>
      <c r="T577" s="135"/>
      <c r="U577" s="135"/>
      <c r="V577" s="135"/>
      <c r="W577" s="135"/>
      <c r="X577" s="135"/>
      <c r="Y577" s="135"/>
      <c r="Z577" s="135"/>
      <c r="AA577" s="135"/>
      <c r="AB577" s="135"/>
    </row>
    <row r="578" spans="1:28" ht="14.25" customHeight="1">
      <c r="A578" s="4"/>
      <c r="B578" s="4"/>
      <c r="C578" s="4"/>
      <c r="D578" s="4"/>
      <c r="E578" s="143"/>
      <c r="F578" s="143"/>
      <c r="G578" s="4"/>
      <c r="H578" s="4"/>
      <c r="I578" s="135"/>
      <c r="J578" s="135"/>
      <c r="K578" s="135"/>
      <c r="L578" s="135"/>
      <c r="M578" s="135"/>
      <c r="N578" s="135"/>
      <c r="O578" s="135"/>
      <c r="P578" s="135"/>
      <c r="Q578" s="135"/>
      <c r="R578" s="135"/>
      <c r="S578" s="135"/>
      <c r="T578" s="135"/>
      <c r="U578" s="135"/>
      <c r="V578" s="135"/>
      <c r="W578" s="135"/>
      <c r="X578" s="135"/>
      <c r="Y578" s="135"/>
      <c r="Z578" s="135"/>
      <c r="AA578" s="135"/>
      <c r="AB578" s="135"/>
    </row>
    <row r="579" spans="1:28" ht="14.25" customHeight="1">
      <c r="A579" s="4"/>
      <c r="B579" s="4"/>
      <c r="C579" s="4"/>
      <c r="D579" s="4"/>
      <c r="E579" s="143"/>
      <c r="F579" s="143"/>
      <c r="G579" s="4"/>
      <c r="H579" s="4"/>
      <c r="I579" s="135"/>
      <c r="J579" s="135"/>
      <c r="K579" s="135"/>
      <c r="L579" s="135"/>
      <c r="M579" s="135"/>
      <c r="N579" s="135"/>
      <c r="O579" s="135"/>
      <c r="P579" s="135"/>
      <c r="Q579" s="135"/>
      <c r="R579" s="135"/>
      <c r="S579" s="135"/>
      <c r="T579" s="135"/>
      <c r="U579" s="135"/>
      <c r="V579" s="135"/>
      <c r="W579" s="135"/>
      <c r="X579" s="135"/>
      <c r="Y579" s="135"/>
      <c r="Z579" s="135"/>
      <c r="AA579" s="135"/>
      <c r="AB579" s="135"/>
    </row>
    <row r="580" spans="1:28" ht="14.25" customHeight="1">
      <c r="A580" s="4"/>
      <c r="B580" s="4"/>
      <c r="C580" s="4"/>
      <c r="D580" s="4"/>
      <c r="E580" s="143"/>
      <c r="F580" s="143"/>
      <c r="G580" s="4"/>
      <c r="H580" s="4"/>
      <c r="I580" s="135"/>
      <c r="J580" s="135"/>
      <c r="K580" s="135"/>
      <c r="L580" s="135"/>
      <c r="M580" s="135"/>
      <c r="N580" s="135"/>
      <c r="O580" s="135"/>
      <c r="P580" s="135"/>
      <c r="Q580" s="135"/>
      <c r="R580" s="135"/>
      <c r="S580" s="135"/>
      <c r="T580" s="135"/>
      <c r="U580" s="135"/>
      <c r="V580" s="135"/>
      <c r="W580" s="135"/>
      <c r="X580" s="135"/>
      <c r="Y580" s="135"/>
      <c r="Z580" s="135"/>
      <c r="AA580" s="135"/>
      <c r="AB580" s="135"/>
    </row>
    <row r="581" spans="1:28" ht="14.25" customHeight="1">
      <c r="A581" s="4"/>
      <c r="B581" s="4"/>
      <c r="C581" s="4"/>
      <c r="D581" s="4"/>
      <c r="E581" s="143"/>
      <c r="F581" s="143"/>
      <c r="G581" s="4"/>
      <c r="H581" s="4"/>
      <c r="I581" s="135"/>
      <c r="J581" s="135"/>
      <c r="K581" s="135"/>
      <c r="L581" s="135"/>
      <c r="M581" s="135"/>
      <c r="N581" s="135"/>
      <c r="O581" s="135"/>
      <c r="P581" s="135"/>
      <c r="Q581" s="135"/>
      <c r="R581" s="135"/>
      <c r="S581" s="135"/>
      <c r="T581" s="135"/>
      <c r="U581" s="135"/>
      <c r="V581" s="135"/>
      <c r="W581" s="135"/>
      <c r="X581" s="135"/>
      <c r="Y581" s="135"/>
      <c r="Z581" s="135"/>
      <c r="AA581" s="135"/>
      <c r="AB581" s="135"/>
    </row>
    <row r="582" spans="1:28" ht="14.25" customHeight="1">
      <c r="A582" s="4"/>
      <c r="B582" s="4"/>
      <c r="C582" s="4"/>
      <c r="D582" s="4"/>
      <c r="E582" s="143"/>
      <c r="F582" s="143"/>
      <c r="G582" s="4"/>
      <c r="H582" s="4"/>
      <c r="I582" s="135"/>
      <c r="J582" s="135"/>
      <c r="K582" s="135"/>
      <c r="L582" s="135"/>
      <c r="M582" s="135"/>
      <c r="N582" s="135"/>
      <c r="O582" s="135"/>
      <c r="P582" s="135"/>
      <c r="Q582" s="135"/>
      <c r="R582" s="135"/>
      <c r="S582" s="135"/>
      <c r="T582" s="135"/>
      <c r="U582" s="135"/>
      <c r="V582" s="135"/>
      <c r="W582" s="135"/>
      <c r="X582" s="135"/>
      <c r="Y582" s="135"/>
      <c r="Z582" s="135"/>
      <c r="AA582" s="135"/>
      <c r="AB582" s="135"/>
    </row>
    <row r="583" spans="1:28" ht="14.25" customHeight="1">
      <c r="A583" s="4"/>
      <c r="B583" s="4"/>
      <c r="C583" s="4"/>
      <c r="D583" s="4"/>
      <c r="E583" s="143"/>
      <c r="F583" s="143"/>
      <c r="G583" s="4"/>
      <c r="H583" s="4"/>
      <c r="I583" s="135"/>
      <c r="J583" s="135"/>
      <c r="K583" s="135"/>
      <c r="L583" s="135"/>
      <c r="M583" s="135"/>
      <c r="N583" s="135"/>
      <c r="O583" s="135"/>
      <c r="P583" s="135"/>
      <c r="Q583" s="135"/>
      <c r="R583" s="135"/>
      <c r="S583" s="135"/>
      <c r="T583" s="135"/>
      <c r="U583" s="135"/>
      <c r="V583" s="135"/>
      <c r="W583" s="135"/>
      <c r="X583" s="135"/>
      <c r="Y583" s="135"/>
      <c r="Z583" s="135"/>
      <c r="AA583" s="135"/>
      <c r="AB583" s="135"/>
    </row>
    <row r="584" spans="1:28" ht="14.25" customHeight="1">
      <c r="A584" s="4"/>
      <c r="B584" s="4"/>
      <c r="C584" s="4"/>
      <c r="D584" s="4"/>
      <c r="E584" s="143"/>
      <c r="F584" s="143"/>
      <c r="G584" s="4"/>
      <c r="H584" s="4"/>
      <c r="I584" s="135"/>
      <c r="J584" s="135"/>
      <c r="K584" s="135"/>
      <c r="L584" s="135"/>
      <c r="M584" s="135"/>
      <c r="N584" s="135"/>
      <c r="O584" s="135"/>
      <c r="P584" s="135"/>
      <c r="Q584" s="135"/>
      <c r="R584" s="135"/>
      <c r="S584" s="135"/>
      <c r="T584" s="135"/>
      <c r="U584" s="135"/>
      <c r="V584" s="135"/>
      <c r="W584" s="135"/>
      <c r="X584" s="135"/>
      <c r="Y584" s="135"/>
      <c r="Z584" s="135"/>
      <c r="AA584" s="135"/>
      <c r="AB584" s="135"/>
    </row>
    <row r="585" spans="1:28" ht="14.25" customHeight="1">
      <c r="A585" s="4"/>
      <c r="B585" s="4"/>
      <c r="C585" s="4"/>
      <c r="D585" s="4"/>
      <c r="E585" s="143"/>
      <c r="F585" s="143"/>
      <c r="G585" s="4"/>
      <c r="H585" s="4"/>
      <c r="I585" s="135"/>
      <c r="J585" s="135"/>
      <c r="K585" s="135"/>
      <c r="L585" s="135"/>
      <c r="M585" s="135"/>
      <c r="N585" s="135"/>
      <c r="O585" s="135"/>
      <c r="P585" s="135"/>
      <c r="Q585" s="135"/>
      <c r="R585" s="135"/>
      <c r="S585" s="135"/>
      <c r="T585" s="135"/>
      <c r="U585" s="135"/>
      <c r="V585" s="135"/>
      <c r="W585" s="135"/>
      <c r="X585" s="135"/>
      <c r="Y585" s="135"/>
      <c r="Z585" s="135"/>
      <c r="AA585" s="135"/>
      <c r="AB585" s="135"/>
    </row>
    <row r="586" spans="1:28" ht="14.25" customHeight="1">
      <c r="A586" s="4"/>
      <c r="B586" s="4"/>
      <c r="C586" s="4"/>
      <c r="D586" s="4"/>
      <c r="E586" s="143"/>
      <c r="F586" s="143"/>
      <c r="G586" s="4"/>
      <c r="H586" s="4"/>
      <c r="I586" s="135"/>
      <c r="J586" s="135"/>
      <c r="K586" s="135"/>
      <c r="L586" s="135"/>
      <c r="M586" s="135"/>
      <c r="N586" s="135"/>
      <c r="O586" s="135"/>
      <c r="P586" s="135"/>
      <c r="Q586" s="135"/>
      <c r="R586" s="135"/>
      <c r="S586" s="135"/>
      <c r="T586" s="135"/>
      <c r="U586" s="135"/>
      <c r="V586" s="135"/>
      <c r="W586" s="135"/>
      <c r="X586" s="135"/>
      <c r="Y586" s="135"/>
      <c r="Z586" s="135"/>
      <c r="AA586" s="135"/>
      <c r="AB586" s="135"/>
    </row>
    <row r="587" spans="1:28" ht="14.25" customHeight="1">
      <c r="A587" s="4"/>
      <c r="B587" s="4"/>
      <c r="C587" s="4"/>
      <c r="D587" s="4"/>
      <c r="E587" s="143"/>
      <c r="F587" s="143"/>
      <c r="G587" s="4"/>
      <c r="H587" s="4"/>
      <c r="I587" s="135"/>
      <c r="J587" s="135"/>
      <c r="K587" s="135"/>
      <c r="L587" s="135"/>
      <c r="M587" s="135"/>
      <c r="N587" s="135"/>
      <c r="O587" s="135"/>
      <c r="P587" s="135"/>
      <c r="Q587" s="135"/>
      <c r="R587" s="135"/>
      <c r="S587" s="135"/>
      <c r="T587" s="135"/>
      <c r="U587" s="135"/>
      <c r="V587" s="135"/>
      <c r="W587" s="135"/>
      <c r="X587" s="135"/>
      <c r="Y587" s="135"/>
      <c r="Z587" s="135"/>
      <c r="AA587" s="135"/>
      <c r="AB587" s="135"/>
    </row>
    <row r="588" spans="1:28" ht="14.25" customHeight="1">
      <c r="A588" s="4"/>
      <c r="B588" s="4"/>
      <c r="C588" s="4"/>
      <c r="D588" s="4"/>
      <c r="E588" s="143"/>
      <c r="F588" s="143"/>
      <c r="G588" s="4"/>
      <c r="H588" s="4"/>
      <c r="I588" s="135"/>
      <c r="J588" s="135"/>
      <c r="K588" s="135"/>
      <c r="L588" s="135"/>
      <c r="M588" s="135"/>
      <c r="N588" s="135"/>
      <c r="O588" s="135"/>
      <c r="P588" s="135"/>
      <c r="Q588" s="135"/>
      <c r="R588" s="135"/>
      <c r="S588" s="135"/>
      <c r="T588" s="135"/>
      <c r="U588" s="135"/>
      <c r="V588" s="135"/>
      <c r="W588" s="135"/>
      <c r="X588" s="135"/>
      <c r="Y588" s="135"/>
      <c r="Z588" s="135"/>
      <c r="AA588" s="135"/>
      <c r="AB588" s="135"/>
    </row>
    <row r="589" spans="1:28" ht="14.25" customHeight="1">
      <c r="A589" s="4"/>
      <c r="B589" s="4"/>
      <c r="C589" s="4"/>
      <c r="D589" s="4"/>
      <c r="E589" s="143"/>
      <c r="F589" s="143"/>
      <c r="G589" s="4"/>
      <c r="H589" s="4"/>
      <c r="I589" s="135"/>
      <c r="J589" s="135"/>
      <c r="K589" s="135"/>
      <c r="L589" s="135"/>
      <c r="M589" s="135"/>
      <c r="N589" s="135"/>
      <c r="O589" s="135"/>
      <c r="P589" s="135"/>
      <c r="Q589" s="135"/>
      <c r="R589" s="135"/>
      <c r="S589" s="135"/>
      <c r="T589" s="135"/>
      <c r="U589" s="135"/>
      <c r="V589" s="135"/>
      <c r="W589" s="135"/>
      <c r="X589" s="135"/>
      <c r="Y589" s="135"/>
      <c r="Z589" s="135"/>
      <c r="AA589" s="135"/>
      <c r="AB589" s="135"/>
    </row>
    <row r="590" spans="1:28" ht="14.25" customHeight="1">
      <c r="A590" s="4"/>
      <c r="B590" s="4"/>
      <c r="C590" s="4"/>
      <c r="D590" s="4"/>
      <c r="E590" s="143"/>
      <c r="F590" s="143"/>
      <c r="G590" s="4"/>
      <c r="H590" s="4"/>
      <c r="I590" s="135"/>
      <c r="J590" s="135"/>
      <c r="K590" s="135"/>
      <c r="L590" s="135"/>
      <c r="M590" s="135"/>
      <c r="N590" s="135"/>
      <c r="O590" s="135"/>
      <c r="P590" s="135"/>
      <c r="Q590" s="135"/>
      <c r="R590" s="135"/>
      <c r="S590" s="135"/>
      <c r="T590" s="135"/>
      <c r="U590" s="135"/>
      <c r="V590" s="135"/>
      <c r="W590" s="135"/>
      <c r="X590" s="135"/>
      <c r="Y590" s="135"/>
      <c r="Z590" s="135"/>
      <c r="AA590" s="135"/>
      <c r="AB590" s="135"/>
    </row>
    <row r="591" spans="1:28" ht="14.25" customHeight="1">
      <c r="A591" s="4"/>
      <c r="B591" s="4"/>
      <c r="C591" s="4"/>
      <c r="D591" s="4"/>
      <c r="E591" s="143"/>
      <c r="F591" s="143"/>
      <c r="G591" s="4"/>
      <c r="H591" s="4"/>
      <c r="I591" s="135"/>
      <c r="J591" s="135"/>
      <c r="K591" s="135"/>
      <c r="L591" s="135"/>
      <c r="M591" s="135"/>
      <c r="N591" s="135"/>
      <c r="O591" s="135"/>
      <c r="P591" s="135"/>
      <c r="Q591" s="135"/>
      <c r="R591" s="135"/>
      <c r="S591" s="135"/>
      <c r="T591" s="135"/>
      <c r="U591" s="135"/>
      <c r="V591" s="135"/>
      <c r="W591" s="135"/>
      <c r="X591" s="135"/>
      <c r="Y591" s="135"/>
      <c r="Z591" s="135"/>
      <c r="AA591" s="135"/>
      <c r="AB591" s="135"/>
    </row>
    <row r="592" spans="1:28" ht="14.25" customHeight="1">
      <c r="A592" s="4"/>
      <c r="B592" s="4"/>
      <c r="C592" s="4"/>
      <c r="D592" s="4"/>
      <c r="E592" s="143"/>
      <c r="F592" s="143"/>
      <c r="G592" s="4"/>
      <c r="H592" s="4"/>
      <c r="I592" s="135"/>
      <c r="J592" s="135"/>
      <c r="K592" s="135"/>
      <c r="L592" s="135"/>
      <c r="M592" s="135"/>
      <c r="N592" s="135"/>
      <c r="O592" s="135"/>
      <c r="P592" s="135"/>
      <c r="Q592" s="135"/>
      <c r="R592" s="135"/>
      <c r="S592" s="135"/>
      <c r="T592" s="135"/>
      <c r="U592" s="135"/>
      <c r="V592" s="135"/>
      <c r="W592" s="135"/>
      <c r="X592" s="135"/>
      <c r="Y592" s="135"/>
      <c r="Z592" s="135"/>
      <c r="AA592" s="135"/>
      <c r="AB592" s="135"/>
    </row>
    <row r="593" spans="1:28" ht="14.25" customHeight="1">
      <c r="A593" s="4"/>
      <c r="B593" s="4"/>
      <c r="C593" s="4"/>
      <c r="D593" s="4"/>
      <c r="E593" s="143"/>
      <c r="F593" s="143"/>
      <c r="G593" s="4"/>
      <c r="H593" s="4"/>
      <c r="I593" s="135"/>
      <c r="J593" s="135"/>
      <c r="K593" s="135"/>
      <c r="L593" s="135"/>
      <c r="M593" s="135"/>
      <c r="N593" s="135"/>
      <c r="O593" s="135"/>
      <c r="P593" s="135"/>
      <c r="Q593" s="135"/>
      <c r="R593" s="135"/>
      <c r="S593" s="135"/>
      <c r="T593" s="135"/>
      <c r="U593" s="135"/>
      <c r="V593" s="135"/>
      <c r="W593" s="135"/>
      <c r="X593" s="135"/>
      <c r="Y593" s="135"/>
      <c r="Z593" s="135"/>
      <c r="AA593" s="135"/>
      <c r="AB593" s="135"/>
    </row>
    <row r="594" spans="1:28" ht="14.25" customHeight="1">
      <c r="A594" s="4"/>
      <c r="B594" s="4"/>
      <c r="C594" s="4"/>
      <c r="D594" s="4"/>
      <c r="E594" s="143"/>
      <c r="F594" s="143"/>
      <c r="G594" s="4"/>
      <c r="H594" s="4"/>
      <c r="I594" s="135"/>
      <c r="J594" s="135"/>
      <c r="K594" s="135"/>
      <c r="L594" s="135"/>
      <c r="M594" s="135"/>
      <c r="N594" s="135"/>
      <c r="O594" s="135"/>
      <c r="P594" s="135"/>
      <c r="Q594" s="135"/>
      <c r="R594" s="135"/>
      <c r="S594" s="135"/>
      <c r="T594" s="135"/>
      <c r="U594" s="135"/>
      <c r="V594" s="135"/>
      <c r="W594" s="135"/>
      <c r="X594" s="135"/>
      <c r="Y594" s="135"/>
      <c r="Z594" s="135"/>
      <c r="AA594" s="135"/>
      <c r="AB594" s="135"/>
    </row>
    <row r="595" spans="1:28" ht="14.25" customHeight="1">
      <c r="A595" s="4"/>
      <c r="B595" s="4"/>
      <c r="C595" s="4"/>
      <c r="D595" s="4"/>
      <c r="E595" s="143"/>
      <c r="F595" s="143"/>
      <c r="G595" s="4"/>
      <c r="H595" s="4"/>
      <c r="I595" s="135"/>
      <c r="J595" s="135"/>
      <c r="K595" s="135"/>
      <c r="L595" s="135"/>
      <c r="M595" s="135"/>
      <c r="N595" s="135"/>
      <c r="O595" s="135"/>
      <c r="P595" s="135"/>
      <c r="Q595" s="135"/>
      <c r="R595" s="135"/>
      <c r="S595" s="135"/>
      <c r="T595" s="135"/>
      <c r="U595" s="135"/>
      <c r="V595" s="135"/>
      <c r="W595" s="135"/>
      <c r="X595" s="135"/>
      <c r="Y595" s="135"/>
      <c r="Z595" s="135"/>
      <c r="AA595" s="135"/>
      <c r="AB595" s="135"/>
    </row>
    <row r="596" spans="1:28" ht="14.25" customHeight="1">
      <c r="A596" s="4"/>
      <c r="B596" s="4"/>
      <c r="C596" s="4"/>
      <c r="D596" s="4"/>
      <c r="E596" s="143"/>
      <c r="F596" s="143"/>
      <c r="G596" s="4"/>
      <c r="H596" s="4"/>
      <c r="I596" s="135"/>
      <c r="J596" s="135"/>
      <c r="K596" s="135"/>
      <c r="L596" s="135"/>
      <c r="M596" s="135"/>
      <c r="N596" s="135"/>
      <c r="O596" s="135"/>
      <c r="P596" s="135"/>
      <c r="Q596" s="135"/>
      <c r="R596" s="135"/>
      <c r="S596" s="135"/>
      <c r="T596" s="135"/>
      <c r="U596" s="135"/>
      <c r="V596" s="135"/>
      <c r="W596" s="135"/>
      <c r="X596" s="135"/>
      <c r="Y596" s="135"/>
      <c r="Z596" s="135"/>
      <c r="AA596" s="135"/>
      <c r="AB596" s="135"/>
    </row>
    <row r="597" spans="1:28" ht="14.25" customHeight="1">
      <c r="A597" s="4"/>
      <c r="B597" s="4"/>
      <c r="C597" s="4"/>
      <c r="D597" s="4"/>
      <c r="E597" s="143"/>
      <c r="F597" s="143"/>
      <c r="G597" s="4"/>
      <c r="H597" s="4"/>
      <c r="I597" s="135"/>
      <c r="J597" s="135"/>
      <c r="K597" s="135"/>
      <c r="L597" s="135"/>
      <c r="M597" s="135"/>
      <c r="N597" s="135"/>
      <c r="O597" s="135"/>
      <c r="P597" s="135"/>
      <c r="Q597" s="135"/>
      <c r="R597" s="135"/>
      <c r="S597" s="135"/>
      <c r="T597" s="135"/>
      <c r="U597" s="135"/>
      <c r="V597" s="135"/>
      <c r="W597" s="135"/>
      <c r="X597" s="135"/>
      <c r="Y597" s="135"/>
      <c r="Z597" s="135"/>
      <c r="AA597" s="135"/>
      <c r="AB597" s="135"/>
    </row>
    <row r="598" spans="1:28" ht="14.25" customHeight="1">
      <c r="A598" s="4"/>
      <c r="B598" s="4"/>
      <c r="C598" s="4"/>
      <c r="D598" s="4"/>
      <c r="E598" s="143"/>
      <c r="F598" s="143"/>
      <c r="G598" s="4"/>
      <c r="H598" s="4"/>
      <c r="I598" s="135"/>
      <c r="J598" s="135"/>
      <c r="K598" s="135"/>
      <c r="L598" s="135"/>
      <c r="M598" s="135"/>
      <c r="N598" s="135"/>
      <c r="O598" s="135"/>
      <c r="P598" s="135"/>
      <c r="Q598" s="135"/>
      <c r="R598" s="135"/>
      <c r="S598" s="135"/>
      <c r="T598" s="135"/>
      <c r="U598" s="135"/>
      <c r="V598" s="135"/>
      <c r="W598" s="135"/>
      <c r="X598" s="135"/>
      <c r="Y598" s="135"/>
      <c r="Z598" s="135"/>
      <c r="AA598" s="135"/>
      <c r="AB598" s="135"/>
    </row>
    <row r="599" spans="1:28" ht="14.25" customHeight="1">
      <c r="A599" s="4"/>
      <c r="B599" s="4"/>
      <c r="C599" s="4"/>
      <c r="D599" s="4"/>
      <c r="E599" s="143"/>
      <c r="F599" s="143"/>
      <c r="G599" s="4"/>
      <c r="H599" s="4"/>
      <c r="I599" s="135"/>
      <c r="J599" s="135"/>
      <c r="K599" s="135"/>
      <c r="L599" s="135"/>
      <c r="M599" s="135"/>
      <c r="N599" s="135"/>
      <c r="O599" s="135"/>
      <c r="P599" s="135"/>
      <c r="Q599" s="135"/>
      <c r="R599" s="135"/>
      <c r="S599" s="135"/>
      <c r="T599" s="135"/>
      <c r="U599" s="135"/>
      <c r="V599" s="135"/>
      <c r="W599" s="135"/>
      <c r="X599" s="135"/>
      <c r="Y599" s="135"/>
      <c r="Z599" s="135"/>
      <c r="AA599" s="135"/>
      <c r="AB599" s="135"/>
    </row>
    <row r="600" spans="1:28" ht="14.25" customHeight="1">
      <c r="A600" s="4"/>
      <c r="B600" s="4"/>
      <c r="C600" s="4"/>
      <c r="D600" s="4"/>
      <c r="E600" s="143"/>
      <c r="F600" s="143"/>
      <c r="G600" s="4"/>
      <c r="H600" s="4"/>
      <c r="I600" s="135"/>
      <c r="J600" s="135"/>
      <c r="K600" s="135"/>
      <c r="L600" s="135"/>
      <c r="M600" s="135"/>
      <c r="N600" s="135"/>
      <c r="O600" s="135"/>
      <c r="P600" s="135"/>
      <c r="Q600" s="135"/>
      <c r="R600" s="135"/>
      <c r="S600" s="135"/>
      <c r="T600" s="135"/>
      <c r="U600" s="135"/>
      <c r="V600" s="135"/>
      <c r="W600" s="135"/>
      <c r="X600" s="135"/>
      <c r="Y600" s="135"/>
      <c r="Z600" s="135"/>
      <c r="AA600" s="135"/>
      <c r="AB600" s="135"/>
    </row>
    <row r="601" spans="1:28" ht="14.25" customHeight="1">
      <c r="A601" s="4"/>
      <c r="B601" s="4"/>
      <c r="C601" s="4"/>
      <c r="D601" s="4"/>
      <c r="E601" s="143"/>
      <c r="F601" s="143"/>
      <c r="G601" s="4"/>
      <c r="H601" s="4"/>
      <c r="I601" s="135"/>
      <c r="J601" s="135"/>
      <c r="K601" s="135"/>
      <c r="L601" s="135"/>
      <c r="M601" s="135"/>
      <c r="N601" s="135"/>
      <c r="O601" s="135"/>
      <c r="P601" s="135"/>
      <c r="Q601" s="135"/>
      <c r="R601" s="135"/>
      <c r="S601" s="135"/>
      <c r="T601" s="135"/>
      <c r="U601" s="135"/>
      <c r="V601" s="135"/>
      <c r="W601" s="135"/>
      <c r="X601" s="135"/>
      <c r="Y601" s="135"/>
      <c r="Z601" s="135"/>
      <c r="AA601" s="135"/>
      <c r="AB601" s="135"/>
    </row>
    <row r="602" spans="1:28" ht="14.25" customHeight="1">
      <c r="A602" s="4"/>
      <c r="B602" s="4"/>
      <c r="C602" s="4"/>
      <c r="D602" s="4"/>
      <c r="E602" s="143"/>
      <c r="F602" s="143"/>
      <c r="G602" s="4"/>
      <c r="H602" s="4"/>
      <c r="I602" s="135"/>
      <c r="J602" s="135"/>
      <c r="K602" s="135"/>
      <c r="L602" s="135"/>
      <c r="M602" s="135"/>
      <c r="N602" s="135"/>
      <c r="O602" s="135"/>
      <c r="P602" s="135"/>
      <c r="Q602" s="135"/>
      <c r="R602" s="135"/>
      <c r="S602" s="135"/>
      <c r="T602" s="135"/>
      <c r="U602" s="135"/>
      <c r="V602" s="135"/>
      <c r="W602" s="135"/>
      <c r="X602" s="135"/>
      <c r="Y602" s="135"/>
      <c r="Z602" s="135"/>
      <c r="AA602" s="135"/>
      <c r="AB602" s="135"/>
    </row>
    <row r="603" spans="1:28" ht="14.25" customHeight="1">
      <c r="A603" s="4"/>
      <c r="B603" s="4"/>
      <c r="C603" s="4"/>
      <c r="D603" s="4"/>
      <c r="E603" s="143"/>
      <c r="F603" s="143"/>
      <c r="G603" s="4"/>
      <c r="H603" s="4"/>
      <c r="I603" s="135"/>
      <c r="J603" s="135"/>
      <c r="K603" s="135"/>
      <c r="L603" s="135"/>
      <c r="M603" s="135"/>
      <c r="N603" s="135"/>
      <c r="O603" s="135"/>
      <c r="P603" s="135"/>
      <c r="Q603" s="135"/>
      <c r="R603" s="135"/>
      <c r="S603" s="135"/>
      <c r="T603" s="135"/>
      <c r="U603" s="135"/>
      <c r="V603" s="135"/>
      <c r="W603" s="135"/>
      <c r="X603" s="135"/>
      <c r="Y603" s="135"/>
      <c r="Z603" s="135"/>
      <c r="AA603" s="135"/>
      <c r="AB603" s="135"/>
    </row>
    <row r="604" spans="1:28" ht="14.25" customHeight="1">
      <c r="A604" s="4"/>
      <c r="B604" s="4"/>
      <c r="C604" s="4"/>
      <c r="D604" s="4"/>
      <c r="E604" s="143"/>
      <c r="F604" s="143"/>
      <c r="G604" s="4"/>
      <c r="H604" s="4"/>
      <c r="I604" s="135"/>
      <c r="J604" s="135"/>
      <c r="K604" s="135"/>
      <c r="L604" s="135"/>
      <c r="M604" s="135"/>
      <c r="N604" s="135"/>
      <c r="O604" s="135"/>
      <c r="P604" s="135"/>
      <c r="Q604" s="135"/>
      <c r="R604" s="135"/>
      <c r="S604" s="135"/>
      <c r="T604" s="135"/>
      <c r="U604" s="135"/>
      <c r="V604" s="135"/>
      <c r="W604" s="135"/>
      <c r="X604" s="135"/>
      <c r="Y604" s="135"/>
      <c r="Z604" s="135"/>
      <c r="AA604" s="135"/>
      <c r="AB604" s="135"/>
    </row>
    <row r="605" spans="1:28" ht="14.25" customHeight="1">
      <c r="A605" s="4"/>
      <c r="B605" s="4"/>
      <c r="C605" s="4"/>
      <c r="D605" s="4"/>
      <c r="E605" s="143"/>
      <c r="F605" s="143"/>
      <c r="G605" s="4"/>
      <c r="H605" s="4"/>
      <c r="I605" s="135"/>
      <c r="J605" s="135"/>
      <c r="K605" s="135"/>
      <c r="L605" s="135"/>
      <c r="M605" s="135"/>
      <c r="N605" s="135"/>
      <c r="O605" s="135"/>
      <c r="P605" s="135"/>
      <c r="Q605" s="135"/>
      <c r="R605" s="135"/>
      <c r="S605" s="135"/>
      <c r="T605" s="135"/>
      <c r="U605" s="135"/>
      <c r="V605" s="135"/>
      <c r="W605" s="135"/>
      <c r="X605" s="135"/>
      <c r="Y605" s="135"/>
      <c r="Z605" s="135"/>
      <c r="AA605" s="135"/>
      <c r="AB605" s="135"/>
    </row>
    <row r="606" spans="1:28" ht="14.25" customHeight="1">
      <c r="A606" s="4"/>
      <c r="B606" s="4"/>
      <c r="C606" s="4"/>
      <c r="D606" s="4"/>
      <c r="E606" s="143"/>
      <c r="F606" s="143"/>
      <c r="G606" s="4"/>
      <c r="H606" s="4"/>
      <c r="I606" s="135"/>
      <c r="J606" s="135"/>
      <c r="K606" s="135"/>
      <c r="L606" s="135"/>
      <c r="M606" s="135"/>
      <c r="N606" s="135"/>
      <c r="O606" s="135"/>
      <c r="P606" s="135"/>
      <c r="Q606" s="135"/>
      <c r="R606" s="135"/>
      <c r="S606" s="135"/>
      <c r="T606" s="135"/>
      <c r="U606" s="135"/>
      <c r="V606" s="135"/>
      <c r="W606" s="135"/>
      <c r="X606" s="135"/>
      <c r="Y606" s="135"/>
      <c r="Z606" s="135"/>
      <c r="AA606" s="135"/>
      <c r="AB606" s="135"/>
    </row>
    <row r="607" spans="1:28" ht="14.25" customHeight="1">
      <c r="A607" s="4"/>
      <c r="B607" s="4"/>
      <c r="C607" s="4"/>
      <c r="D607" s="4"/>
      <c r="E607" s="143"/>
      <c r="F607" s="143"/>
      <c r="G607" s="4"/>
      <c r="H607" s="4"/>
      <c r="I607" s="135"/>
      <c r="J607" s="135"/>
      <c r="K607" s="135"/>
      <c r="L607" s="135"/>
      <c r="M607" s="135"/>
      <c r="N607" s="135"/>
      <c r="O607" s="135"/>
      <c r="P607" s="135"/>
      <c r="Q607" s="135"/>
      <c r="R607" s="135"/>
      <c r="S607" s="135"/>
      <c r="T607" s="135"/>
      <c r="U607" s="135"/>
      <c r="V607" s="135"/>
      <c r="W607" s="135"/>
      <c r="X607" s="135"/>
      <c r="Y607" s="135"/>
      <c r="Z607" s="135"/>
      <c r="AA607" s="135"/>
      <c r="AB607" s="135"/>
    </row>
    <row r="608" spans="1:28" ht="14.25" customHeight="1">
      <c r="A608" s="4"/>
      <c r="B608" s="4"/>
      <c r="C608" s="4"/>
      <c r="D608" s="4"/>
      <c r="E608" s="143"/>
      <c r="F608" s="143"/>
      <c r="G608" s="4"/>
      <c r="H608" s="4"/>
      <c r="I608" s="135"/>
      <c r="J608" s="135"/>
      <c r="K608" s="135"/>
      <c r="L608" s="135"/>
      <c r="M608" s="135"/>
      <c r="N608" s="135"/>
      <c r="O608" s="135"/>
      <c r="P608" s="135"/>
      <c r="Q608" s="135"/>
      <c r="R608" s="135"/>
      <c r="S608" s="135"/>
      <c r="T608" s="135"/>
      <c r="U608" s="135"/>
      <c r="V608" s="135"/>
      <c r="W608" s="135"/>
      <c r="X608" s="135"/>
      <c r="Y608" s="135"/>
      <c r="Z608" s="135"/>
      <c r="AA608" s="135"/>
      <c r="AB608" s="135"/>
    </row>
    <row r="609" spans="1:28" ht="14.25" customHeight="1">
      <c r="A609" s="4"/>
      <c r="B609" s="4"/>
      <c r="C609" s="4"/>
      <c r="D609" s="4"/>
      <c r="E609" s="143"/>
      <c r="F609" s="143"/>
      <c r="G609" s="4"/>
      <c r="H609" s="4"/>
      <c r="I609" s="135"/>
      <c r="J609" s="135"/>
      <c r="K609" s="135"/>
      <c r="L609" s="135"/>
      <c r="M609" s="135"/>
      <c r="N609" s="135"/>
      <c r="O609" s="135"/>
      <c r="P609" s="135"/>
      <c r="Q609" s="135"/>
      <c r="R609" s="135"/>
      <c r="S609" s="135"/>
      <c r="T609" s="135"/>
      <c r="U609" s="135"/>
      <c r="V609" s="135"/>
      <c r="W609" s="135"/>
      <c r="X609" s="135"/>
      <c r="Y609" s="135"/>
      <c r="Z609" s="135"/>
      <c r="AA609" s="135"/>
      <c r="AB609" s="135"/>
    </row>
    <row r="610" spans="1:28" ht="14.25" customHeight="1">
      <c r="A610" s="4"/>
      <c r="B610" s="4"/>
      <c r="C610" s="4"/>
      <c r="D610" s="4"/>
      <c r="E610" s="143"/>
      <c r="F610" s="143"/>
      <c r="G610" s="4"/>
      <c r="H610" s="4"/>
      <c r="I610" s="135"/>
      <c r="J610" s="135"/>
      <c r="K610" s="135"/>
      <c r="L610" s="135"/>
      <c r="M610" s="135"/>
      <c r="N610" s="135"/>
      <c r="O610" s="135"/>
      <c r="P610" s="135"/>
      <c r="Q610" s="135"/>
      <c r="R610" s="135"/>
      <c r="S610" s="135"/>
      <c r="T610" s="135"/>
      <c r="U610" s="135"/>
      <c r="V610" s="135"/>
      <c r="W610" s="135"/>
      <c r="X610" s="135"/>
      <c r="Y610" s="135"/>
      <c r="Z610" s="135"/>
      <c r="AA610" s="135"/>
      <c r="AB610" s="135"/>
    </row>
    <row r="611" spans="1:28" ht="14.25" customHeight="1">
      <c r="A611" s="4"/>
      <c r="B611" s="4"/>
      <c r="C611" s="4"/>
      <c r="D611" s="4"/>
      <c r="E611" s="143"/>
      <c r="F611" s="143"/>
      <c r="G611" s="4"/>
      <c r="H611" s="4"/>
      <c r="I611" s="135"/>
      <c r="J611" s="135"/>
      <c r="K611" s="135"/>
      <c r="L611" s="135"/>
      <c r="M611" s="135"/>
      <c r="N611" s="135"/>
      <c r="O611" s="135"/>
      <c r="P611" s="135"/>
      <c r="Q611" s="135"/>
      <c r="R611" s="135"/>
      <c r="S611" s="135"/>
      <c r="T611" s="135"/>
      <c r="U611" s="135"/>
      <c r="V611" s="135"/>
      <c r="W611" s="135"/>
      <c r="X611" s="135"/>
      <c r="Y611" s="135"/>
      <c r="Z611" s="135"/>
      <c r="AA611" s="135"/>
      <c r="AB611" s="135"/>
    </row>
    <row r="612" spans="1:28" ht="14.25" customHeight="1">
      <c r="A612" s="4"/>
      <c r="B612" s="4"/>
      <c r="C612" s="4"/>
      <c r="D612" s="4"/>
      <c r="E612" s="143"/>
      <c r="F612" s="143"/>
      <c r="G612" s="4"/>
      <c r="H612" s="4"/>
      <c r="I612" s="135"/>
      <c r="J612" s="135"/>
      <c r="K612" s="135"/>
      <c r="L612" s="135"/>
      <c r="M612" s="135"/>
      <c r="N612" s="135"/>
      <c r="O612" s="135"/>
      <c r="P612" s="135"/>
      <c r="Q612" s="135"/>
      <c r="R612" s="135"/>
      <c r="S612" s="135"/>
      <c r="T612" s="135"/>
      <c r="U612" s="135"/>
      <c r="V612" s="135"/>
      <c r="W612" s="135"/>
      <c r="X612" s="135"/>
      <c r="Y612" s="135"/>
      <c r="Z612" s="135"/>
      <c r="AA612" s="135"/>
      <c r="AB612" s="135"/>
    </row>
    <row r="613" spans="1:28" ht="14.25" customHeight="1">
      <c r="A613" s="4"/>
      <c r="B613" s="4"/>
      <c r="C613" s="4"/>
      <c r="D613" s="4"/>
      <c r="E613" s="143"/>
      <c r="F613" s="143"/>
      <c r="G613" s="4"/>
      <c r="H613" s="4"/>
      <c r="I613" s="135"/>
      <c r="J613" s="135"/>
      <c r="K613" s="135"/>
      <c r="L613" s="135"/>
      <c r="M613" s="135"/>
      <c r="N613" s="135"/>
      <c r="O613" s="135"/>
      <c r="P613" s="135"/>
      <c r="Q613" s="135"/>
      <c r="R613" s="135"/>
      <c r="S613" s="135"/>
      <c r="T613" s="135"/>
      <c r="U613" s="135"/>
      <c r="V613" s="135"/>
      <c r="W613" s="135"/>
      <c r="X613" s="135"/>
      <c r="Y613" s="135"/>
      <c r="Z613" s="135"/>
      <c r="AA613" s="135"/>
      <c r="AB613" s="135"/>
    </row>
    <row r="614" spans="1:28" ht="14.25" customHeight="1">
      <c r="A614" s="4"/>
      <c r="B614" s="4"/>
      <c r="C614" s="4"/>
      <c r="D614" s="4"/>
      <c r="E614" s="143"/>
      <c r="F614" s="143"/>
      <c r="G614" s="4"/>
      <c r="H614" s="4"/>
      <c r="I614" s="135"/>
      <c r="J614" s="135"/>
      <c r="K614" s="135"/>
      <c r="L614" s="135"/>
      <c r="M614" s="135"/>
      <c r="N614" s="135"/>
      <c r="O614" s="135"/>
      <c r="P614" s="135"/>
      <c r="Q614" s="135"/>
      <c r="R614" s="135"/>
      <c r="S614" s="135"/>
      <c r="T614" s="135"/>
      <c r="U614" s="135"/>
      <c r="V614" s="135"/>
      <c r="W614" s="135"/>
      <c r="X614" s="135"/>
      <c r="Y614" s="135"/>
      <c r="Z614" s="135"/>
      <c r="AA614" s="135"/>
      <c r="AB614" s="135"/>
    </row>
    <row r="615" spans="1:28" ht="14.25" customHeight="1">
      <c r="A615" s="4"/>
      <c r="B615" s="4"/>
      <c r="C615" s="4"/>
      <c r="D615" s="4"/>
      <c r="E615" s="143"/>
      <c r="F615" s="143"/>
      <c r="G615" s="4"/>
      <c r="H615" s="4"/>
      <c r="I615" s="135"/>
      <c r="J615" s="135"/>
      <c r="K615" s="135"/>
      <c r="L615" s="135"/>
      <c r="M615" s="135"/>
      <c r="N615" s="135"/>
      <c r="O615" s="135"/>
      <c r="P615" s="135"/>
      <c r="Q615" s="135"/>
      <c r="R615" s="135"/>
      <c r="S615" s="135"/>
      <c r="T615" s="135"/>
      <c r="U615" s="135"/>
      <c r="V615" s="135"/>
      <c r="W615" s="135"/>
      <c r="X615" s="135"/>
      <c r="Y615" s="135"/>
      <c r="Z615" s="135"/>
      <c r="AA615" s="135"/>
      <c r="AB615" s="135"/>
    </row>
    <row r="616" spans="1:28" ht="14.25" customHeight="1">
      <c r="A616" s="4"/>
      <c r="B616" s="4"/>
      <c r="C616" s="4"/>
      <c r="D616" s="4"/>
      <c r="E616" s="143"/>
      <c r="F616" s="143"/>
      <c r="G616" s="4"/>
      <c r="H616" s="4"/>
      <c r="I616" s="135"/>
      <c r="J616" s="135"/>
      <c r="K616" s="135"/>
      <c r="L616" s="135"/>
      <c r="M616" s="135"/>
      <c r="N616" s="135"/>
      <c r="O616" s="135"/>
      <c r="P616" s="135"/>
      <c r="Q616" s="135"/>
      <c r="R616" s="135"/>
      <c r="S616" s="135"/>
      <c r="T616" s="135"/>
      <c r="U616" s="135"/>
      <c r="V616" s="135"/>
      <c r="W616" s="135"/>
      <c r="X616" s="135"/>
      <c r="Y616" s="135"/>
      <c r="Z616" s="135"/>
      <c r="AA616" s="135"/>
      <c r="AB616" s="135"/>
    </row>
    <row r="617" spans="1:28" ht="14.25" customHeight="1">
      <c r="A617" s="4"/>
      <c r="B617" s="4"/>
      <c r="C617" s="4"/>
      <c r="D617" s="4"/>
      <c r="E617" s="143"/>
      <c r="F617" s="143"/>
      <c r="G617" s="4"/>
      <c r="H617" s="4"/>
      <c r="I617" s="135"/>
      <c r="J617" s="135"/>
      <c r="K617" s="135"/>
      <c r="L617" s="135"/>
      <c r="M617" s="135"/>
      <c r="N617" s="135"/>
      <c r="O617" s="135"/>
      <c r="P617" s="135"/>
      <c r="Q617" s="135"/>
      <c r="R617" s="135"/>
      <c r="S617" s="135"/>
      <c r="T617" s="135"/>
      <c r="U617" s="135"/>
      <c r="V617" s="135"/>
      <c r="W617" s="135"/>
      <c r="X617" s="135"/>
      <c r="Y617" s="135"/>
      <c r="Z617" s="135"/>
      <c r="AA617" s="135"/>
      <c r="AB617" s="135"/>
    </row>
    <row r="618" spans="1:28" ht="14.25" customHeight="1">
      <c r="A618" s="4"/>
      <c r="B618" s="4"/>
      <c r="C618" s="4"/>
      <c r="D618" s="4"/>
      <c r="E618" s="143"/>
      <c r="F618" s="143"/>
      <c r="G618" s="4"/>
      <c r="H618" s="4"/>
      <c r="I618" s="135"/>
      <c r="J618" s="135"/>
      <c r="K618" s="135"/>
      <c r="L618" s="135"/>
      <c r="M618" s="135"/>
      <c r="N618" s="135"/>
      <c r="O618" s="135"/>
      <c r="P618" s="135"/>
      <c r="Q618" s="135"/>
      <c r="R618" s="135"/>
      <c r="S618" s="135"/>
      <c r="T618" s="135"/>
      <c r="U618" s="135"/>
      <c r="V618" s="135"/>
      <c r="W618" s="135"/>
      <c r="X618" s="135"/>
      <c r="Y618" s="135"/>
      <c r="Z618" s="135"/>
      <c r="AA618" s="135"/>
      <c r="AB618" s="135"/>
    </row>
    <row r="619" spans="1:28" ht="14.25" customHeight="1">
      <c r="A619" s="4"/>
      <c r="B619" s="4"/>
      <c r="C619" s="4"/>
      <c r="D619" s="4"/>
      <c r="E619" s="143"/>
      <c r="F619" s="143"/>
      <c r="G619" s="4"/>
      <c r="H619" s="4"/>
      <c r="I619" s="135"/>
      <c r="J619" s="135"/>
      <c r="K619" s="135"/>
      <c r="L619" s="135"/>
      <c r="M619" s="135"/>
      <c r="N619" s="135"/>
      <c r="O619" s="135"/>
      <c r="P619" s="135"/>
      <c r="Q619" s="135"/>
      <c r="R619" s="135"/>
      <c r="S619" s="135"/>
      <c r="T619" s="135"/>
      <c r="U619" s="135"/>
      <c r="V619" s="135"/>
      <c r="W619" s="135"/>
      <c r="X619" s="135"/>
      <c r="Y619" s="135"/>
      <c r="Z619" s="135"/>
      <c r="AA619" s="135"/>
      <c r="AB619" s="135"/>
    </row>
    <row r="620" spans="1:28" ht="14.25" customHeight="1">
      <c r="A620" s="4"/>
      <c r="B620" s="4"/>
      <c r="C620" s="4"/>
      <c r="D620" s="4"/>
      <c r="E620" s="143"/>
      <c r="F620" s="143"/>
      <c r="G620" s="4"/>
      <c r="H620" s="4"/>
      <c r="I620" s="135"/>
      <c r="J620" s="135"/>
      <c r="K620" s="135"/>
      <c r="L620" s="135"/>
      <c r="M620" s="135"/>
      <c r="N620" s="135"/>
      <c r="O620" s="135"/>
      <c r="P620" s="135"/>
      <c r="Q620" s="135"/>
      <c r="R620" s="135"/>
      <c r="S620" s="135"/>
      <c r="T620" s="135"/>
      <c r="U620" s="135"/>
      <c r="V620" s="135"/>
      <c r="W620" s="135"/>
      <c r="X620" s="135"/>
      <c r="Y620" s="135"/>
      <c r="Z620" s="135"/>
      <c r="AA620" s="135"/>
      <c r="AB620" s="135"/>
    </row>
    <row r="621" spans="1:28" ht="14.25" customHeight="1">
      <c r="A621" s="4"/>
      <c r="B621" s="4"/>
      <c r="C621" s="4"/>
      <c r="D621" s="4"/>
      <c r="E621" s="143"/>
      <c r="F621" s="143"/>
      <c r="G621" s="4"/>
      <c r="H621" s="4"/>
      <c r="I621" s="135"/>
      <c r="J621" s="135"/>
      <c r="K621" s="135"/>
      <c r="L621" s="135"/>
      <c r="M621" s="135"/>
      <c r="N621" s="135"/>
      <c r="O621" s="135"/>
      <c r="P621" s="135"/>
      <c r="Q621" s="135"/>
      <c r="R621" s="135"/>
      <c r="S621" s="135"/>
      <c r="T621" s="135"/>
      <c r="U621" s="135"/>
      <c r="V621" s="135"/>
      <c r="W621" s="135"/>
      <c r="X621" s="135"/>
      <c r="Y621" s="135"/>
      <c r="Z621" s="135"/>
      <c r="AA621" s="135"/>
      <c r="AB621" s="135"/>
    </row>
    <row r="622" spans="1:28" ht="14.25" customHeight="1">
      <c r="A622" s="4"/>
      <c r="B622" s="4"/>
      <c r="C622" s="4"/>
      <c r="D622" s="4"/>
      <c r="E622" s="143"/>
      <c r="F622" s="143"/>
      <c r="G622" s="4"/>
      <c r="H622" s="4"/>
      <c r="I622" s="135"/>
      <c r="J622" s="135"/>
      <c r="K622" s="135"/>
      <c r="L622" s="135"/>
      <c r="M622" s="135"/>
      <c r="N622" s="135"/>
      <c r="O622" s="135"/>
      <c r="P622" s="135"/>
      <c r="Q622" s="135"/>
      <c r="R622" s="135"/>
      <c r="S622" s="135"/>
      <c r="T622" s="135"/>
      <c r="U622" s="135"/>
      <c r="V622" s="135"/>
      <c r="W622" s="135"/>
      <c r="X622" s="135"/>
      <c r="Y622" s="135"/>
      <c r="Z622" s="135"/>
      <c r="AA622" s="135"/>
      <c r="AB622" s="135"/>
    </row>
    <row r="623" spans="1:28" ht="14.25" customHeight="1">
      <c r="A623" s="4"/>
      <c r="B623" s="4"/>
      <c r="C623" s="4"/>
      <c r="D623" s="4"/>
      <c r="E623" s="143"/>
      <c r="F623" s="143"/>
      <c r="G623" s="4"/>
      <c r="H623" s="4"/>
      <c r="I623" s="135"/>
      <c r="J623" s="135"/>
      <c r="K623" s="135"/>
      <c r="L623" s="135"/>
      <c r="M623" s="135"/>
      <c r="N623" s="135"/>
      <c r="O623" s="135"/>
      <c r="P623" s="135"/>
      <c r="Q623" s="135"/>
      <c r="R623" s="135"/>
      <c r="S623" s="135"/>
      <c r="T623" s="135"/>
      <c r="U623" s="135"/>
      <c r="V623" s="135"/>
      <c r="W623" s="135"/>
      <c r="X623" s="135"/>
      <c r="Y623" s="135"/>
      <c r="Z623" s="135"/>
      <c r="AA623" s="135"/>
      <c r="AB623" s="135"/>
    </row>
    <row r="624" spans="1:28" ht="14.25" customHeight="1">
      <c r="A624" s="4"/>
      <c r="B624" s="4"/>
      <c r="C624" s="4"/>
      <c r="D624" s="4"/>
      <c r="E624" s="143"/>
      <c r="F624" s="143"/>
      <c r="G624" s="4"/>
      <c r="H624" s="4"/>
      <c r="I624" s="135"/>
      <c r="J624" s="135"/>
      <c r="K624" s="135"/>
      <c r="L624" s="135"/>
      <c r="M624" s="135"/>
      <c r="N624" s="135"/>
      <c r="O624" s="135"/>
      <c r="P624" s="135"/>
      <c r="Q624" s="135"/>
      <c r="R624" s="135"/>
      <c r="S624" s="135"/>
      <c r="T624" s="135"/>
      <c r="U624" s="135"/>
      <c r="V624" s="135"/>
      <c r="W624" s="135"/>
      <c r="X624" s="135"/>
      <c r="Y624" s="135"/>
      <c r="Z624" s="135"/>
      <c r="AA624" s="135"/>
      <c r="AB624" s="135"/>
    </row>
    <row r="625" spans="1:28" ht="14.25" customHeight="1">
      <c r="A625" s="4"/>
      <c r="B625" s="4"/>
      <c r="C625" s="4"/>
      <c r="D625" s="4"/>
      <c r="E625" s="143"/>
      <c r="F625" s="143"/>
      <c r="G625" s="4"/>
      <c r="H625" s="4"/>
      <c r="I625" s="135"/>
      <c r="J625" s="135"/>
      <c r="K625" s="135"/>
      <c r="L625" s="135"/>
      <c r="M625" s="135"/>
      <c r="N625" s="135"/>
      <c r="O625" s="135"/>
      <c r="P625" s="135"/>
      <c r="Q625" s="135"/>
      <c r="R625" s="135"/>
      <c r="S625" s="135"/>
      <c r="T625" s="135"/>
      <c r="U625" s="135"/>
      <c r="V625" s="135"/>
      <c r="W625" s="135"/>
      <c r="X625" s="135"/>
      <c r="Y625" s="135"/>
      <c r="Z625" s="135"/>
      <c r="AA625" s="135"/>
      <c r="AB625" s="135"/>
    </row>
    <row r="626" spans="1:28" ht="14.25" customHeight="1">
      <c r="A626" s="4"/>
      <c r="B626" s="4"/>
      <c r="C626" s="4"/>
      <c r="D626" s="4"/>
      <c r="E626" s="143"/>
      <c r="F626" s="143"/>
      <c r="G626" s="4"/>
      <c r="H626" s="4"/>
      <c r="I626" s="135"/>
      <c r="J626" s="135"/>
      <c r="K626" s="135"/>
      <c r="L626" s="135"/>
      <c r="M626" s="135"/>
      <c r="N626" s="135"/>
      <c r="O626" s="135"/>
      <c r="P626" s="135"/>
      <c r="Q626" s="135"/>
      <c r="R626" s="135"/>
      <c r="S626" s="135"/>
      <c r="T626" s="135"/>
      <c r="U626" s="135"/>
      <c r="V626" s="135"/>
      <c r="W626" s="135"/>
      <c r="X626" s="135"/>
      <c r="Y626" s="135"/>
      <c r="Z626" s="135"/>
      <c r="AA626" s="135"/>
      <c r="AB626" s="135"/>
    </row>
    <row r="627" spans="1:28" ht="14.25" customHeight="1">
      <c r="A627" s="4"/>
      <c r="B627" s="4"/>
      <c r="C627" s="4"/>
      <c r="D627" s="4"/>
      <c r="E627" s="143"/>
      <c r="F627" s="143"/>
      <c r="G627" s="4"/>
      <c r="H627" s="4"/>
      <c r="I627" s="135"/>
      <c r="J627" s="135"/>
      <c r="K627" s="135"/>
      <c r="L627" s="135"/>
      <c r="M627" s="135"/>
      <c r="N627" s="135"/>
      <c r="O627" s="135"/>
      <c r="P627" s="135"/>
      <c r="Q627" s="135"/>
      <c r="R627" s="135"/>
      <c r="S627" s="135"/>
      <c r="T627" s="135"/>
      <c r="U627" s="135"/>
      <c r="V627" s="135"/>
      <c r="W627" s="135"/>
      <c r="X627" s="135"/>
      <c r="Y627" s="135"/>
      <c r="Z627" s="135"/>
      <c r="AA627" s="135"/>
      <c r="AB627" s="135"/>
    </row>
    <row r="628" spans="1:28" ht="14.25" customHeight="1">
      <c r="A628" s="4"/>
      <c r="B628" s="4"/>
      <c r="C628" s="4"/>
      <c r="D628" s="4"/>
      <c r="E628" s="143"/>
      <c r="F628" s="143"/>
      <c r="G628" s="4"/>
      <c r="H628" s="4"/>
      <c r="I628" s="135"/>
      <c r="J628" s="135"/>
      <c r="K628" s="135"/>
      <c r="L628" s="135"/>
      <c r="M628" s="135"/>
      <c r="N628" s="135"/>
      <c r="O628" s="135"/>
      <c r="P628" s="135"/>
      <c r="Q628" s="135"/>
      <c r="R628" s="135"/>
      <c r="S628" s="135"/>
      <c r="T628" s="135"/>
      <c r="U628" s="135"/>
      <c r="V628" s="135"/>
      <c r="W628" s="135"/>
      <c r="X628" s="135"/>
      <c r="Y628" s="135"/>
      <c r="Z628" s="135"/>
      <c r="AA628" s="135"/>
      <c r="AB628" s="135"/>
    </row>
    <row r="629" spans="1:28" ht="14.25" customHeight="1">
      <c r="A629" s="4"/>
      <c r="B629" s="4"/>
      <c r="C629" s="4"/>
      <c r="D629" s="4"/>
      <c r="E629" s="143"/>
      <c r="F629" s="143"/>
      <c r="G629" s="4"/>
      <c r="H629" s="4"/>
      <c r="I629" s="135"/>
      <c r="J629" s="135"/>
      <c r="K629" s="135"/>
      <c r="L629" s="135"/>
      <c r="M629" s="135"/>
      <c r="N629" s="135"/>
      <c r="O629" s="135"/>
      <c r="P629" s="135"/>
      <c r="Q629" s="135"/>
      <c r="R629" s="135"/>
      <c r="S629" s="135"/>
      <c r="T629" s="135"/>
      <c r="U629" s="135"/>
      <c r="V629" s="135"/>
      <c r="W629" s="135"/>
      <c r="X629" s="135"/>
      <c r="Y629" s="135"/>
      <c r="Z629" s="135"/>
      <c r="AA629" s="135"/>
      <c r="AB629" s="135"/>
    </row>
    <row r="630" spans="1:28" ht="14.25" customHeight="1">
      <c r="A630" s="4"/>
      <c r="B630" s="4"/>
      <c r="C630" s="4"/>
      <c r="D630" s="4"/>
      <c r="E630" s="143"/>
      <c r="F630" s="143"/>
      <c r="G630" s="4"/>
      <c r="H630" s="4"/>
      <c r="I630" s="135"/>
      <c r="J630" s="135"/>
      <c r="K630" s="135"/>
      <c r="L630" s="135"/>
      <c r="M630" s="135"/>
      <c r="N630" s="135"/>
      <c r="O630" s="135"/>
      <c r="P630" s="135"/>
      <c r="Q630" s="135"/>
      <c r="R630" s="135"/>
      <c r="S630" s="135"/>
      <c r="T630" s="135"/>
      <c r="U630" s="135"/>
      <c r="V630" s="135"/>
      <c r="W630" s="135"/>
      <c r="X630" s="135"/>
      <c r="Y630" s="135"/>
      <c r="Z630" s="135"/>
      <c r="AA630" s="135"/>
      <c r="AB630" s="135"/>
    </row>
    <row r="631" spans="1:28" ht="14.25" customHeight="1">
      <c r="A631" s="4"/>
      <c r="B631" s="4"/>
      <c r="C631" s="4"/>
      <c r="D631" s="4"/>
      <c r="E631" s="143"/>
      <c r="F631" s="143"/>
      <c r="G631" s="4"/>
      <c r="H631" s="4"/>
      <c r="I631" s="135"/>
      <c r="J631" s="135"/>
      <c r="K631" s="135"/>
      <c r="L631" s="135"/>
      <c r="M631" s="135"/>
      <c r="N631" s="135"/>
      <c r="O631" s="135"/>
      <c r="P631" s="135"/>
      <c r="Q631" s="135"/>
      <c r="R631" s="135"/>
      <c r="S631" s="135"/>
      <c r="T631" s="135"/>
      <c r="U631" s="135"/>
      <c r="V631" s="135"/>
      <c r="W631" s="135"/>
      <c r="X631" s="135"/>
      <c r="Y631" s="135"/>
      <c r="Z631" s="135"/>
      <c r="AA631" s="135"/>
      <c r="AB631" s="135"/>
    </row>
    <row r="632" spans="1:28" ht="14.25" customHeight="1">
      <c r="A632" s="4"/>
      <c r="B632" s="4"/>
      <c r="C632" s="4"/>
      <c r="D632" s="4"/>
      <c r="E632" s="143"/>
      <c r="F632" s="143"/>
      <c r="G632" s="4"/>
      <c r="H632" s="4"/>
      <c r="I632" s="135"/>
      <c r="J632" s="135"/>
      <c r="K632" s="135"/>
      <c r="L632" s="135"/>
      <c r="M632" s="135"/>
      <c r="N632" s="135"/>
      <c r="O632" s="135"/>
      <c r="P632" s="135"/>
      <c r="Q632" s="135"/>
      <c r="R632" s="135"/>
      <c r="S632" s="135"/>
      <c r="T632" s="135"/>
      <c r="U632" s="135"/>
      <c r="V632" s="135"/>
      <c r="W632" s="135"/>
      <c r="X632" s="135"/>
      <c r="Y632" s="135"/>
      <c r="Z632" s="135"/>
      <c r="AA632" s="135"/>
      <c r="AB632" s="135"/>
    </row>
    <row r="633" spans="1:28" ht="14.25" customHeight="1">
      <c r="A633" s="4"/>
      <c r="B633" s="4"/>
      <c r="C633" s="4"/>
      <c r="D633" s="4"/>
      <c r="E633" s="143"/>
      <c r="F633" s="143"/>
      <c r="G633" s="4"/>
      <c r="H633" s="4"/>
      <c r="I633" s="135"/>
      <c r="J633" s="135"/>
      <c r="K633" s="135"/>
      <c r="L633" s="135"/>
      <c r="M633" s="135"/>
      <c r="N633" s="135"/>
      <c r="O633" s="135"/>
      <c r="P633" s="135"/>
      <c r="Q633" s="135"/>
      <c r="R633" s="135"/>
      <c r="S633" s="135"/>
      <c r="T633" s="135"/>
      <c r="U633" s="135"/>
      <c r="V633" s="135"/>
      <c r="W633" s="135"/>
      <c r="X633" s="135"/>
      <c r="Y633" s="135"/>
      <c r="Z633" s="135"/>
      <c r="AA633" s="135"/>
      <c r="AB633" s="135"/>
    </row>
    <row r="634" spans="1:28" ht="14.25" customHeight="1">
      <c r="A634" s="4"/>
      <c r="B634" s="4"/>
      <c r="C634" s="4"/>
      <c r="D634" s="4"/>
      <c r="E634" s="143"/>
      <c r="F634" s="143"/>
      <c r="G634" s="4"/>
      <c r="H634" s="4"/>
      <c r="I634" s="135"/>
      <c r="J634" s="135"/>
      <c r="K634" s="135"/>
      <c r="L634" s="135"/>
      <c r="M634" s="135"/>
      <c r="N634" s="135"/>
      <c r="O634" s="135"/>
      <c r="P634" s="135"/>
      <c r="Q634" s="135"/>
      <c r="R634" s="135"/>
      <c r="S634" s="135"/>
      <c r="T634" s="135"/>
      <c r="U634" s="135"/>
      <c r="V634" s="135"/>
      <c r="W634" s="135"/>
      <c r="X634" s="135"/>
      <c r="Y634" s="135"/>
      <c r="Z634" s="135"/>
      <c r="AA634" s="135"/>
      <c r="AB634" s="135"/>
    </row>
    <row r="635" spans="1:28" ht="14.25" customHeight="1">
      <c r="A635" s="4"/>
      <c r="B635" s="4"/>
      <c r="C635" s="4"/>
      <c r="D635" s="4"/>
      <c r="E635" s="143"/>
      <c r="F635" s="143"/>
      <c r="G635" s="4"/>
      <c r="H635" s="4"/>
      <c r="I635" s="135"/>
      <c r="J635" s="135"/>
      <c r="K635" s="135"/>
      <c r="L635" s="135"/>
      <c r="M635" s="135"/>
      <c r="N635" s="135"/>
      <c r="O635" s="135"/>
      <c r="P635" s="135"/>
      <c r="Q635" s="135"/>
      <c r="R635" s="135"/>
      <c r="S635" s="135"/>
      <c r="T635" s="135"/>
      <c r="U635" s="135"/>
      <c r="V635" s="135"/>
      <c r="W635" s="135"/>
      <c r="X635" s="135"/>
      <c r="Y635" s="135"/>
      <c r="Z635" s="135"/>
      <c r="AA635" s="135"/>
      <c r="AB635" s="135"/>
    </row>
    <row r="636" spans="1:28" ht="14.25" customHeight="1">
      <c r="A636" s="4"/>
      <c r="B636" s="4"/>
      <c r="C636" s="4"/>
      <c r="D636" s="4"/>
      <c r="E636" s="143"/>
      <c r="F636" s="143"/>
      <c r="G636" s="4"/>
      <c r="H636" s="4"/>
      <c r="I636" s="135"/>
      <c r="J636" s="135"/>
      <c r="K636" s="135"/>
      <c r="L636" s="135"/>
      <c r="M636" s="135"/>
      <c r="N636" s="135"/>
      <c r="O636" s="135"/>
      <c r="P636" s="135"/>
      <c r="Q636" s="135"/>
      <c r="R636" s="135"/>
      <c r="S636" s="135"/>
      <c r="T636" s="135"/>
      <c r="U636" s="135"/>
      <c r="V636" s="135"/>
      <c r="W636" s="135"/>
      <c r="X636" s="135"/>
      <c r="Y636" s="135"/>
      <c r="Z636" s="135"/>
      <c r="AA636" s="135"/>
      <c r="AB636" s="135"/>
    </row>
    <row r="637" spans="1:28" ht="14.25" customHeight="1">
      <c r="A637" s="4"/>
      <c r="B637" s="4"/>
      <c r="C637" s="4"/>
      <c r="D637" s="4"/>
      <c r="E637" s="143"/>
      <c r="F637" s="143"/>
      <c r="G637" s="4"/>
      <c r="H637" s="4"/>
      <c r="I637" s="135"/>
      <c r="J637" s="135"/>
      <c r="K637" s="135"/>
      <c r="L637" s="135"/>
      <c r="M637" s="135"/>
      <c r="N637" s="135"/>
      <c r="O637" s="135"/>
      <c r="P637" s="135"/>
      <c r="Q637" s="135"/>
      <c r="R637" s="135"/>
      <c r="S637" s="135"/>
      <c r="T637" s="135"/>
      <c r="U637" s="135"/>
      <c r="V637" s="135"/>
      <c r="W637" s="135"/>
      <c r="X637" s="135"/>
      <c r="Y637" s="135"/>
      <c r="Z637" s="135"/>
      <c r="AA637" s="135"/>
      <c r="AB637" s="135"/>
    </row>
    <row r="638" spans="1:28" ht="14.25" customHeight="1">
      <c r="A638" s="4"/>
      <c r="B638" s="4"/>
      <c r="C638" s="4"/>
      <c r="D638" s="4"/>
      <c r="E638" s="143"/>
      <c r="F638" s="143"/>
      <c r="G638" s="4"/>
      <c r="H638" s="4"/>
      <c r="I638" s="135"/>
      <c r="J638" s="135"/>
      <c r="K638" s="135"/>
      <c r="L638" s="135"/>
      <c r="M638" s="135"/>
      <c r="N638" s="135"/>
      <c r="O638" s="135"/>
      <c r="P638" s="135"/>
      <c r="Q638" s="135"/>
      <c r="R638" s="135"/>
      <c r="S638" s="135"/>
      <c r="T638" s="135"/>
      <c r="U638" s="135"/>
      <c r="V638" s="135"/>
      <c r="W638" s="135"/>
      <c r="X638" s="135"/>
      <c r="Y638" s="135"/>
      <c r="Z638" s="135"/>
      <c r="AA638" s="135"/>
      <c r="AB638" s="135"/>
    </row>
    <row r="639" spans="1:28" ht="14.25" customHeight="1">
      <c r="A639" s="4"/>
      <c r="B639" s="4"/>
      <c r="C639" s="4"/>
      <c r="D639" s="4"/>
      <c r="E639" s="143"/>
      <c r="F639" s="143"/>
      <c r="G639" s="4"/>
      <c r="H639" s="4"/>
      <c r="I639" s="135"/>
      <c r="J639" s="135"/>
      <c r="K639" s="135"/>
      <c r="L639" s="135"/>
      <c r="M639" s="135"/>
      <c r="N639" s="135"/>
      <c r="O639" s="135"/>
      <c r="P639" s="135"/>
      <c r="Q639" s="135"/>
      <c r="R639" s="135"/>
      <c r="S639" s="135"/>
      <c r="T639" s="135"/>
      <c r="U639" s="135"/>
      <c r="V639" s="135"/>
      <c r="W639" s="135"/>
      <c r="X639" s="135"/>
      <c r="Y639" s="135"/>
      <c r="Z639" s="135"/>
      <c r="AA639" s="135"/>
      <c r="AB639" s="135"/>
    </row>
    <row r="640" spans="1:28" ht="14.25" customHeight="1">
      <c r="A640" s="4"/>
      <c r="B640" s="4"/>
      <c r="C640" s="4"/>
      <c r="D640" s="4"/>
      <c r="E640" s="143"/>
      <c r="F640" s="143"/>
      <c r="G640" s="4"/>
      <c r="H640" s="4"/>
      <c r="I640" s="135"/>
      <c r="J640" s="135"/>
      <c r="K640" s="135"/>
      <c r="L640" s="135"/>
      <c r="M640" s="135"/>
      <c r="N640" s="135"/>
      <c r="O640" s="135"/>
      <c r="P640" s="135"/>
      <c r="Q640" s="135"/>
      <c r="R640" s="135"/>
      <c r="S640" s="135"/>
      <c r="T640" s="135"/>
      <c r="U640" s="135"/>
      <c r="V640" s="135"/>
      <c r="W640" s="135"/>
      <c r="X640" s="135"/>
      <c r="Y640" s="135"/>
      <c r="Z640" s="135"/>
      <c r="AA640" s="135"/>
      <c r="AB640" s="135"/>
    </row>
    <row r="641" spans="1:28" ht="14.25" customHeight="1">
      <c r="A641" s="4"/>
      <c r="B641" s="4"/>
      <c r="C641" s="4"/>
      <c r="D641" s="4"/>
      <c r="E641" s="143"/>
      <c r="F641" s="143"/>
      <c r="G641" s="4"/>
      <c r="H641" s="4"/>
      <c r="I641" s="135"/>
      <c r="J641" s="135"/>
      <c r="K641" s="135"/>
      <c r="L641" s="135"/>
      <c r="M641" s="135"/>
      <c r="N641" s="135"/>
      <c r="O641" s="135"/>
      <c r="P641" s="135"/>
      <c r="Q641" s="135"/>
      <c r="R641" s="135"/>
      <c r="S641" s="135"/>
      <c r="T641" s="135"/>
      <c r="U641" s="135"/>
      <c r="V641" s="135"/>
      <c r="W641" s="135"/>
      <c r="X641" s="135"/>
      <c r="Y641" s="135"/>
      <c r="Z641" s="135"/>
      <c r="AA641" s="135"/>
      <c r="AB641" s="135"/>
    </row>
    <row r="642" spans="1:28" ht="14.25" customHeight="1">
      <c r="A642" s="4"/>
      <c r="B642" s="4"/>
      <c r="C642" s="4"/>
      <c r="D642" s="4"/>
      <c r="E642" s="143"/>
      <c r="F642" s="143"/>
      <c r="G642" s="4"/>
      <c r="H642" s="4"/>
      <c r="I642" s="135"/>
      <c r="J642" s="135"/>
      <c r="K642" s="135"/>
      <c r="L642" s="135"/>
      <c r="M642" s="135"/>
      <c r="N642" s="135"/>
      <c r="O642" s="135"/>
      <c r="P642" s="135"/>
      <c r="Q642" s="135"/>
      <c r="R642" s="135"/>
      <c r="S642" s="135"/>
      <c r="T642" s="135"/>
      <c r="U642" s="135"/>
      <c r="V642" s="135"/>
      <c r="W642" s="135"/>
      <c r="X642" s="135"/>
      <c r="Y642" s="135"/>
      <c r="Z642" s="135"/>
      <c r="AA642" s="135"/>
      <c r="AB642" s="135"/>
    </row>
    <row r="643" spans="1:28" ht="14.25" customHeight="1">
      <c r="A643" s="4"/>
      <c r="B643" s="4"/>
      <c r="C643" s="4"/>
      <c r="D643" s="4"/>
      <c r="E643" s="143"/>
      <c r="F643" s="143"/>
      <c r="G643" s="4"/>
      <c r="H643" s="4"/>
      <c r="I643" s="135"/>
      <c r="J643" s="135"/>
      <c r="K643" s="135"/>
      <c r="L643" s="135"/>
      <c r="M643" s="135"/>
      <c r="N643" s="135"/>
      <c r="O643" s="135"/>
      <c r="P643" s="135"/>
      <c r="Q643" s="135"/>
      <c r="R643" s="135"/>
      <c r="S643" s="135"/>
      <c r="T643" s="135"/>
      <c r="U643" s="135"/>
      <c r="V643" s="135"/>
      <c r="W643" s="135"/>
      <c r="X643" s="135"/>
      <c r="Y643" s="135"/>
      <c r="Z643" s="135"/>
      <c r="AA643" s="135"/>
      <c r="AB643" s="135"/>
    </row>
    <row r="644" spans="1:28" ht="14.25" customHeight="1">
      <c r="A644" s="4"/>
      <c r="B644" s="4"/>
      <c r="C644" s="4"/>
      <c r="D644" s="4"/>
      <c r="E644" s="143"/>
      <c r="F644" s="143"/>
      <c r="G644" s="4"/>
      <c r="H644" s="4"/>
      <c r="I644" s="135"/>
      <c r="J644" s="135"/>
      <c r="K644" s="135"/>
      <c r="L644" s="135"/>
      <c r="M644" s="135"/>
      <c r="N644" s="135"/>
      <c r="O644" s="135"/>
      <c r="P644" s="135"/>
      <c r="Q644" s="135"/>
      <c r="R644" s="135"/>
      <c r="S644" s="135"/>
      <c r="T644" s="135"/>
      <c r="U644" s="135"/>
      <c r="V644" s="135"/>
      <c r="W644" s="135"/>
      <c r="X644" s="135"/>
      <c r="Y644" s="135"/>
      <c r="Z644" s="135"/>
      <c r="AA644" s="135"/>
      <c r="AB644" s="135"/>
    </row>
    <row r="645" spans="1:28" ht="14.25" customHeight="1">
      <c r="A645" s="4"/>
      <c r="B645" s="4"/>
      <c r="C645" s="4"/>
      <c r="D645" s="4"/>
      <c r="E645" s="143"/>
      <c r="F645" s="143"/>
      <c r="G645" s="4"/>
      <c r="H645" s="4"/>
      <c r="I645" s="135"/>
      <c r="J645" s="135"/>
      <c r="K645" s="135"/>
      <c r="L645" s="135"/>
      <c r="M645" s="135"/>
      <c r="N645" s="135"/>
      <c r="O645" s="135"/>
      <c r="P645" s="135"/>
      <c r="Q645" s="135"/>
      <c r="R645" s="135"/>
      <c r="S645" s="135"/>
      <c r="T645" s="135"/>
      <c r="U645" s="135"/>
      <c r="V645" s="135"/>
      <c r="W645" s="135"/>
      <c r="X645" s="135"/>
      <c r="Y645" s="135"/>
      <c r="Z645" s="135"/>
      <c r="AA645" s="135"/>
      <c r="AB645" s="135"/>
    </row>
    <row r="646" spans="1:28" ht="14.25" customHeight="1">
      <c r="A646" s="4"/>
      <c r="B646" s="4"/>
      <c r="C646" s="4"/>
      <c r="D646" s="4"/>
      <c r="E646" s="143"/>
      <c r="F646" s="143"/>
      <c r="G646" s="4"/>
      <c r="H646" s="4"/>
      <c r="I646" s="135"/>
      <c r="J646" s="135"/>
      <c r="K646" s="135"/>
      <c r="L646" s="135"/>
      <c r="M646" s="135"/>
      <c r="N646" s="135"/>
      <c r="O646" s="135"/>
      <c r="P646" s="135"/>
      <c r="Q646" s="135"/>
      <c r="R646" s="135"/>
      <c r="S646" s="135"/>
      <c r="T646" s="135"/>
      <c r="U646" s="135"/>
      <c r="V646" s="135"/>
      <c r="W646" s="135"/>
      <c r="X646" s="135"/>
      <c r="Y646" s="135"/>
      <c r="Z646" s="135"/>
      <c r="AA646" s="135"/>
      <c r="AB646" s="135"/>
    </row>
    <row r="647" spans="1:28" ht="14.25" customHeight="1">
      <c r="A647" s="4"/>
      <c r="B647" s="4"/>
      <c r="C647" s="4"/>
      <c r="D647" s="4"/>
      <c r="E647" s="143"/>
      <c r="F647" s="143"/>
      <c r="G647" s="4"/>
      <c r="H647" s="4"/>
      <c r="I647" s="135"/>
      <c r="J647" s="135"/>
      <c r="K647" s="135"/>
      <c r="L647" s="135"/>
      <c r="M647" s="135"/>
      <c r="N647" s="135"/>
      <c r="O647" s="135"/>
      <c r="P647" s="135"/>
      <c r="Q647" s="135"/>
      <c r="R647" s="135"/>
      <c r="S647" s="135"/>
      <c r="T647" s="135"/>
      <c r="U647" s="135"/>
      <c r="V647" s="135"/>
      <c r="W647" s="135"/>
      <c r="X647" s="135"/>
      <c r="Y647" s="135"/>
      <c r="Z647" s="135"/>
      <c r="AA647" s="135"/>
      <c r="AB647" s="135"/>
    </row>
    <row r="648" spans="1:28" ht="14.25" customHeight="1">
      <c r="A648" s="4"/>
      <c r="B648" s="4"/>
      <c r="C648" s="4"/>
      <c r="D648" s="4"/>
      <c r="E648" s="143"/>
      <c r="F648" s="143"/>
      <c r="G648" s="4"/>
      <c r="H648" s="4"/>
      <c r="I648" s="135"/>
      <c r="J648" s="135"/>
      <c r="K648" s="135"/>
      <c r="L648" s="135"/>
      <c r="M648" s="135"/>
      <c r="N648" s="135"/>
      <c r="O648" s="135"/>
      <c r="P648" s="135"/>
      <c r="Q648" s="135"/>
      <c r="R648" s="135"/>
      <c r="S648" s="135"/>
      <c r="T648" s="135"/>
      <c r="U648" s="135"/>
      <c r="V648" s="135"/>
      <c r="W648" s="135"/>
      <c r="X648" s="135"/>
      <c r="Y648" s="135"/>
      <c r="Z648" s="135"/>
      <c r="AA648" s="135"/>
      <c r="AB648" s="135"/>
    </row>
    <row r="649" spans="1:28" ht="14.25" customHeight="1">
      <c r="A649" s="4"/>
      <c r="B649" s="4"/>
      <c r="C649" s="4"/>
      <c r="D649" s="4"/>
      <c r="E649" s="143"/>
      <c r="F649" s="143"/>
      <c r="G649" s="4"/>
      <c r="H649" s="4"/>
      <c r="I649" s="135"/>
      <c r="J649" s="135"/>
      <c r="K649" s="135"/>
      <c r="L649" s="135"/>
      <c r="M649" s="135"/>
      <c r="N649" s="135"/>
      <c r="O649" s="135"/>
      <c r="P649" s="135"/>
      <c r="Q649" s="135"/>
      <c r="R649" s="135"/>
      <c r="S649" s="135"/>
      <c r="T649" s="135"/>
      <c r="U649" s="135"/>
      <c r="V649" s="135"/>
      <c r="W649" s="135"/>
      <c r="X649" s="135"/>
      <c r="Y649" s="135"/>
      <c r="Z649" s="135"/>
      <c r="AA649" s="135"/>
      <c r="AB649" s="135"/>
    </row>
    <row r="650" spans="1:28" ht="14.25" customHeight="1">
      <c r="A650" s="4"/>
      <c r="B650" s="4"/>
      <c r="C650" s="4"/>
      <c r="D650" s="4"/>
      <c r="E650" s="143"/>
      <c r="F650" s="143"/>
      <c r="G650" s="4"/>
      <c r="H650" s="4"/>
      <c r="I650" s="135"/>
      <c r="J650" s="135"/>
      <c r="K650" s="135"/>
      <c r="L650" s="135"/>
      <c r="M650" s="135"/>
      <c r="N650" s="135"/>
      <c r="O650" s="135"/>
      <c r="P650" s="135"/>
      <c r="Q650" s="135"/>
      <c r="R650" s="135"/>
      <c r="S650" s="135"/>
      <c r="T650" s="135"/>
      <c r="U650" s="135"/>
      <c r="V650" s="135"/>
      <c r="W650" s="135"/>
      <c r="X650" s="135"/>
      <c r="Y650" s="135"/>
      <c r="Z650" s="135"/>
      <c r="AA650" s="135"/>
      <c r="AB650" s="135"/>
    </row>
    <row r="651" spans="1:28" ht="14.25" customHeight="1">
      <c r="A651" s="4"/>
      <c r="B651" s="4"/>
      <c r="C651" s="4"/>
      <c r="D651" s="4"/>
      <c r="E651" s="143"/>
      <c r="F651" s="143"/>
      <c r="G651" s="4"/>
      <c r="H651" s="4"/>
      <c r="I651" s="135"/>
      <c r="J651" s="135"/>
      <c r="K651" s="135"/>
      <c r="L651" s="135"/>
      <c r="M651" s="135"/>
      <c r="N651" s="135"/>
      <c r="O651" s="135"/>
      <c r="P651" s="135"/>
      <c r="Q651" s="135"/>
      <c r="R651" s="135"/>
      <c r="S651" s="135"/>
      <c r="T651" s="135"/>
      <c r="U651" s="135"/>
      <c r="V651" s="135"/>
      <c r="W651" s="135"/>
      <c r="X651" s="135"/>
      <c r="Y651" s="135"/>
      <c r="Z651" s="135"/>
      <c r="AA651" s="135"/>
      <c r="AB651" s="135"/>
    </row>
    <row r="652" spans="1:28" ht="14.25" customHeight="1">
      <c r="A652" s="4"/>
      <c r="B652" s="4"/>
      <c r="C652" s="4"/>
      <c r="D652" s="4"/>
      <c r="E652" s="143"/>
      <c r="F652" s="143"/>
      <c r="G652" s="4"/>
      <c r="H652" s="4"/>
      <c r="I652" s="135"/>
      <c r="J652" s="135"/>
      <c r="K652" s="135"/>
      <c r="L652" s="135"/>
      <c r="M652" s="135"/>
      <c r="N652" s="135"/>
      <c r="O652" s="135"/>
      <c r="P652" s="135"/>
      <c r="Q652" s="135"/>
      <c r="R652" s="135"/>
      <c r="S652" s="135"/>
      <c r="T652" s="135"/>
      <c r="U652" s="135"/>
      <c r="V652" s="135"/>
      <c r="W652" s="135"/>
      <c r="X652" s="135"/>
      <c r="Y652" s="135"/>
      <c r="Z652" s="135"/>
      <c r="AA652" s="135"/>
      <c r="AB652" s="135"/>
    </row>
    <row r="653" spans="1:28" ht="14.25" customHeight="1">
      <c r="A653" s="4"/>
      <c r="B653" s="4"/>
      <c r="C653" s="4"/>
      <c r="D653" s="4"/>
      <c r="E653" s="143"/>
      <c r="F653" s="143"/>
      <c r="G653" s="4"/>
      <c r="H653" s="4"/>
      <c r="I653" s="135"/>
      <c r="J653" s="135"/>
      <c r="K653" s="135"/>
      <c r="L653" s="135"/>
      <c r="M653" s="135"/>
      <c r="N653" s="135"/>
      <c r="O653" s="135"/>
      <c r="P653" s="135"/>
      <c r="Q653" s="135"/>
      <c r="R653" s="135"/>
      <c r="S653" s="135"/>
      <c r="T653" s="135"/>
      <c r="U653" s="135"/>
      <c r="V653" s="135"/>
      <c r="W653" s="135"/>
      <c r="X653" s="135"/>
      <c r="Y653" s="135"/>
      <c r="Z653" s="135"/>
      <c r="AA653" s="135"/>
      <c r="AB653" s="135"/>
    </row>
    <row r="654" spans="1:28" ht="14.25" customHeight="1">
      <c r="A654" s="4"/>
      <c r="B654" s="4"/>
      <c r="C654" s="4"/>
      <c r="D654" s="4"/>
      <c r="E654" s="143"/>
      <c r="F654" s="143"/>
      <c r="G654" s="4"/>
      <c r="H654" s="4"/>
      <c r="I654" s="135"/>
      <c r="J654" s="135"/>
      <c r="K654" s="135"/>
      <c r="L654" s="135"/>
      <c r="M654" s="135"/>
      <c r="N654" s="135"/>
      <c r="O654" s="135"/>
      <c r="P654" s="135"/>
      <c r="Q654" s="135"/>
      <c r="R654" s="135"/>
      <c r="S654" s="135"/>
      <c r="T654" s="135"/>
      <c r="U654" s="135"/>
      <c r="V654" s="135"/>
      <c r="W654" s="135"/>
      <c r="X654" s="135"/>
      <c r="Y654" s="135"/>
      <c r="Z654" s="135"/>
      <c r="AA654" s="135"/>
      <c r="AB654" s="135"/>
    </row>
    <row r="655" spans="1:28" ht="14.25" customHeight="1">
      <c r="A655" s="4"/>
      <c r="B655" s="4"/>
      <c r="C655" s="4"/>
      <c r="D655" s="4"/>
      <c r="E655" s="143"/>
      <c r="F655" s="143"/>
      <c r="G655" s="4"/>
      <c r="H655" s="4"/>
      <c r="I655" s="135"/>
      <c r="J655" s="135"/>
      <c r="K655" s="135"/>
      <c r="L655" s="135"/>
      <c r="M655" s="135"/>
      <c r="N655" s="135"/>
      <c r="O655" s="135"/>
      <c r="P655" s="135"/>
      <c r="Q655" s="135"/>
      <c r="R655" s="135"/>
      <c r="S655" s="135"/>
      <c r="T655" s="135"/>
      <c r="U655" s="135"/>
      <c r="V655" s="135"/>
      <c r="W655" s="135"/>
      <c r="X655" s="135"/>
      <c r="Y655" s="135"/>
      <c r="Z655" s="135"/>
      <c r="AA655" s="135"/>
      <c r="AB655" s="135"/>
    </row>
    <row r="656" spans="1:28" ht="14.25" customHeight="1">
      <c r="A656" s="4"/>
      <c r="B656" s="4"/>
      <c r="C656" s="4"/>
      <c r="D656" s="4"/>
      <c r="E656" s="143"/>
      <c r="F656" s="143"/>
      <c r="G656" s="4"/>
      <c r="H656" s="4"/>
      <c r="I656" s="135"/>
      <c r="J656" s="135"/>
      <c r="K656" s="135"/>
      <c r="L656" s="135"/>
      <c r="M656" s="135"/>
      <c r="N656" s="135"/>
      <c r="O656" s="135"/>
      <c r="P656" s="135"/>
      <c r="Q656" s="135"/>
      <c r="R656" s="135"/>
      <c r="S656" s="135"/>
      <c r="T656" s="135"/>
      <c r="U656" s="135"/>
      <c r="V656" s="135"/>
      <c r="W656" s="135"/>
      <c r="X656" s="135"/>
      <c r="Y656" s="135"/>
      <c r="Z656" s="135"/>
      <c r="AA656" s="135"/>
      <c r="AB656" s="135"/>
    </row>
    <row r="657" spans="1:28" ht="14.25" customHeight="1">
      <c r="A657" s="4"/>
      <c r="B657" s="4"/>
      <c r="C657" s="4"/>
      <c r="D657" s="4"/>
      <c r="E657" s="143"/>
      <c r="F657" s="143"/>
      <c r="G657" s="4"/>
      <c r="H657" s="4"/>
      <c r="I657" s="135"/>
      <c r="J657" s="135"/>
      <c r="K657" s="135"/>
      <c r="L657" s="135"/>
      <c r="M657" s="135"/>
      <c r="N657" s="135"/>
      <c r="O657" s="135"/>
      <c r="P657" s="135"/>
      <c r="Q657" s="135"/>
      <c r="R657" s="135"/>
      <c r="S657" s="135"/>
      <c r="T657" s="135"/>
      <c r="U657" s="135"/>
      <c r="V657" s="135"/>
      <c r="W657" s="135"/>
      <c r="X657" s="135"/>
      <c r="Y657" s="135"/>
      <c r="Z657" s="135"/>
      <c r="AA657" s="135"/>
      <c r="AB657" s="135"/>
    </row>
    <row r="658" spans="1:28" ht="14.25" customHeight="1">
      <c r="A658" s="4"/>
      <c r="B658" s="4"/>
      <c r="C658" s="4"/>
      <c r="D658" s="4"/>
      <c r="E658" s="143"/>
      <c r="F658" s="143"/>
      <c r="G658" s="4"/>
      <c r="H658" s="4"/>
      <c r="I658" s="135"/>
      <c r="J658" s="135"/>
      <c r="K658" s="135"/>
      <c r="L658" s="135"/>
      <c r="M658" s="135"/>
      <c r="N658" s="135"/>
      <c r="O658" s="135"/>
      <c r="P658" s="135"/>
      <c r="Q658" s="135"/>
      <c r="R658" s="135"/>
      <c r="S658" s="135"/>
      <c r="T658" s="135"/>
      <c r="U658" s="135"/>
      <c r="V658" s="135"/>
      <c r="W658" s="135"/>
      <c r="X658" s="135"/>
      <c r="Y658" s="135"/>
      <c r="Z658" s="135"/>
      <c r="AA658" s="135"/>
      <c r="AB658" s="135"/>
    </row>
    <row r="659" spans="1:28" ht="14.25" customHeight="1">
      <c r="A659" s="4"/>
      <c r="B659" s="4"/>
      <c r="C659" s="4"/>
      <c r="D659" s="4"/>
      <c r="E659" s="143"/>
      <c r="F659" s="143"/>
      <c r="G659" s="4"/>
      <c r="H659" s="4"/>
      <c r="I659" s="135"/>
      <c r="J659" s="135"/>
      <c r="K659" s="135"/>
      <c r="L659" s="135"/>
      <c r="M659" s="135"/>
      <c r="N659" s="135"/>
      <c r="O659" s="135"/>
      <c r="P659" s="135"/>
      <c r="Q659" s="135"/>
      <c r="R659" s="135"/>
      <c r="S659" s="135"/>
      <c r="T659" s="135"/>
      <c r="U659" s="135"/>
      <c r="V659" s="135"/>
      <c r="W659" s="135"/>
      <c r="X659" s="135"/>
      <c r="Y659" s="135"/>
      <c r="Z659" s="135"/>
      <c r="AA659" s="135"/>
      <c r="AB659" s="135"/>
    </row>
    <row r="660" spans="1:28" ht="14.25" customHeight="1">
      <c r="A660" s="4"/>
      <c r="B660" s="4"/>
      <c r="C660" s="4"/>
      <c r="D660" s="4"/>
      <c r="E660" s="143"/>
      <c r="F660" s="143"/>
      <c r="G660" s="4"/>
      <c r="H660" s="4"/>
      <c r="I660" s="135"/>
      <c r="J660" s="135"/>
      <c r="K660" s="135"/>
      <c r="L660" s="135"/>
      <c r="M660" s="135"/>
      <c r="N660" s="135"/>
      <c r="O660" s="135"/>
      <c r="P660" s="135"/>
      <c r="Q660" s="135"/>
      <c r="R660" s="135"/>
      <c r="S660" s="135"/>
      <c r="T660" s="135"/>
      <c r="U660" s="135"/>
      <c r="V660" s="135"/>
      <c r="W660" s="135"/>
      <c r="X660" s="135"/>
      <c r="Y660" s="135"/>
      <c r="Z660" s="135"/>
      <c r="AA660" s="135"/>
      <c r="AB660" s="135"/>
    </row>
    <row r="661" spans="1:28" ht="14.25" customHeight="1">
      <c r="A661" s="4"/>
      <c r="B661" s="4"/>
      <c r="C661" s="4"/>
      <c r="D661" s="4"/>
      <c r="E661" s="143"/>
      <c r="F661" s="143"/>
      <c r="G661" s="4"/>
      <c r="H661" s="4"/>
      <c r="I661" s="135"/>
      <c r="J661" s="135"/>
      <c r="K661" s="135"/>
      <c r="L661" s="135"/>
      <c r="M661" s="135"/>
      <c r="N661" s="135"/>
      <c r="O661" s="135"/>
      <c r="P661" s="135"/>
      <c r="Q661" s="135"/>
      <c r="R661" s="135"/>
      <c r="S661" s="135"/>
      <c r="T661" s="135"/>
      <c r="U661" s="135"/>
      <c r="V661" s="135"/>
      <c r="W661" s="135"/>
      <c r="X661" s="135"/>
      <c r="Y661" s="135"/>
      <c r="Z661" s="135"/>
      <c r="AA661" s="135"/>
      <c r="AB661" s="135"/>
    </row>
    <row r="662" spans="1:28" ht="14.25" customHeight="1">
      <c r="A662" s="4"/>
      <c r="B662" s="4"/>
      <c r="C662" s="4"/>
      <c r="D662" s="4"/>
      <c r="E662" s="143"/>
      <c r="F662" s="143"/>
      <c r="G662" s="4"/>
      <c r="H662" s="4"/>
      <c r="I662" s="135"/>
      <c r="J662" s="135"/>
      <c r="K662" s="135"/>
      <c r="L662" s="135"/>
      <c r="M662" s="135"/>
      <c r="N662" s="135"/>
      <c r="O662" s="135"/>
      <c r="P662" s="135"/>
      <c r="Q662" s="135"/>
      <c r="R662" s="135"/>
      <c r="S662" s="135"/>
      <c r="T662" s="135"/>
      <c r="U662" s="135"/>
      <c r="V662" s="135"/>
      <c r="W662" s="135"/>
      <c r="X662" s="135"/>
      <c r="Y662" s="135"/>
      <c r="Z662" s="135"/>
      <c r="AA662" s="135"/>
      <c r="AB662" s="135"/>
    </row>
    <row r="663" spans="1:28" ht="14.25" customHeight="1">
      <c r="A663" s="4"/>
      <c r="B663" s="4"/>
      <c r="C663" s="4"/>
      <c r="D663" s="4"/>
      <c r="E663" s="143"/>
      <c r="F663" s="143"/>
      <c r="G663" s="4"/>
      <c r="H663" s="4"/>
      <c r="I663" s="135"/>
      <c r="J663" s="135"/>
      <c r="K663" s="135"/>
      <c r="L663" s="135"/>
      <c r="M663" s="135"/>
      <c r="N663" s="135"/>
      <c r="O663" s="135"/>
      <c r="P663" s="135"/>
      <c r="Q663" s="135"/>
      <c r="R663" s="135"/>
      <c r="S663" s="135"/>
      <c r="T663" s="135"/>
      <c r="U663" s="135"/>
      <c r="V663" s="135"/>
      <c r="W663" s="135"/>
      <c r="X663" s="135"/>
      <c r="Y663" s="135"/>
      <c r="Z663" s="135"/>
      <c r="AA663" s="135"/>
      <c r="AB663" s="135"/>
    </row>
    <row r="664" spans="1:28" ht="14.25" customHeight="1">
      <c r="A664" s="4"/>
      <c r="B664" s="4"/>
      <c r="C664" s="4"/>
      <c r="D664" s="4"/>
      <c r="E664" s="143"/>
      <c r="F664" s="143"/>
      <c r="G664" s="4"/>
      <c r="H664" s="4"/>
      <c r="I664" s="135"/>
      <c r="J664" s="135"/>
      <c r="K664" s="135"/>
      <c r="L664" s="135"/>
      <c r="M664" s="135"/>
      <c r="N664" s="135"/>
      <c r="O664" s="135"/>
      <c r="P664" s="135"/>
      <c r="Q664" s="135"/>
      <c r="R664" s="135"/>
      <c r="S664" s="135"/>
      <c r="T664" s="135"/>
      <c r="U664" s="135"/>
      <c r="V664" s="135"/>
      <c r="W664" s="135"/>
      <c r="X664" s="135"/>
      <c r="Y664" s="135"/>
      <c r="Z664" s="135"/>
      <c r="AA664" s="135"/>
      <c r="AB664" s="135"/>
    </row>
    <row r="665" spans="1:28" ht="14.25" customHeight="1">
      <c r="A665" s="4"/>
      <c r="B665" s="4"/>
      <c r="C665" s="4"/>
      <c r="D665" s="4"/>
      <c r="E665" s="143"/>
      <c r="F665" s="143"/>
      <c r="G665" s="4"/>
      <c r="H665" s="4"/>
      <c r="I665" s="135"/>
      <c r="J665" s="135"/>
      <c r="K665" s="135"/>
      <c r="L665" s="135"/>
      <c r="M665" s="135"/>
      <c r="N665" s="135"/>
      <c r="O665" s="135"/>
      <c r="P665" s="135"/>
      <c r="Q665" s="135"/>
      <c r="R665" s="135"/>
      <c r="S665" s="135"/>
      <c r="T665" s="135"/>
      <c r="U665" s="135"/>
      <c r="V665" s="135"/>
      <c r="W665" s="135"/>
      <c r="X665" s="135"/>
      <c r="Y665" s="135"/>
      <c r="Z665" s="135"/>
      <c r="AA665" s="135"/>
      <c r="AB665" s="135"/>
    </row>
    <row r="666" spans="1:28" ht="14.25" customHeight="1">
      <c r="A666" s="4"/>
      <c r="B666" s="4"/>
      <c r="C666" s="4"/>
      <c r="D666" s="4"/>
      <c r="E666" s="143"/>
      <c r="F666" s="143"/>
      <c r="G666" s="4"/>
      <c r="H666" s="4"/>
      <c r="I666" s="135"/>
      <c r="J666" s="135"/>
      <c r="K666" s="135"/>
      <c r="L666" s="135"/>
      <c r="M666" s="135"/>
      <c r="N666" s="135"/>
      <c r="O666" s="135"/>
      <c r="P666" s="135"/>
      <c r="Q666" s="135"/>
      <c r="R666" s="135"/>
      <c r="S666" s="135"/>
      <c r="T666" s="135"/>
      <c r="U666" s="135"/>
      <c r="V666" s="135"/>
      <c r="W666" s="135"/>
      <c r="X666" s="135"/>
      <c r="Y666" s="135"/>
      <c r="Z666" s="135"/>
      <c r="AA666" s="135"/>
      <c r="AB666" s="135"/>
    </row>
    <row r="667" spans="1:28" ht="14.25" customHeight="1">
      <c r="A667" s="4"/>
      <c r="B667" s="4"/>
      <c r="C667" s="4"/>
      <c r="D667" s="4"/>
      <c r="E667" s="143"/>
      <c r="F667" s="143"/>
      <c r="G667" s="4"/>
      <c r="H667" s="4"/>
      <c r="I667" s="135"/>
      <c r="J667" s="135"/>
      <c r="K667" s="135"/>
      <c r="L667" s="135"/>
      <c r="M667" s="135"/>
      <c r="N667" s="135"/>
      <c r="O667" s="135"/>
      <c r="P667" s="135"/>
      <c r="Q667" s="135"/>
      <c r="R667" s="135"/>
      <c r="S667" s="135"/>
      <c r="T667" s="135"/>
      <c r="U667" s="135"/>
      <c r="V667" s="135"/>
      <c r="W667" s="135"/>
      <c r="X667" s="135"/>
      <c r="Y667" s="135"/>
      <c r="Z667" s="135"/>
      <c r="AA667" s="135"/>
      <c r="AB667" s="135"/>
    </row>
    <row r="668" spans="1:28" ht="14.25" customHeight="1">
      <c r="A668" s="4"/>
      <c r="B668" s="4"/>
      <c r="C668" s="4"/>
      <c r="D668" s="4"/>
      <c r="E668" s="143"/>
      <c r="F668" s="143"/>
      <c r="G668" s="4"/>
      <c r="H668" s="4"/>
      <c r="I668" s="135"/>
      <c r="J668" s="135"/>
      <c r="K668" s="135"/>
      <c r="L668" s="135"/>
      <c r="M668" s="135"/>
      <c r="N668" s="135"/>
      <c r="O668" s="135"/>
      <c r="P668" s="135"/>
      <c r="Q668" s="135"/>
      <c r="R668" s="135"/>
      <c r="S668" s="135"/>
      <c r="T668" s="135"/>
      <c r="U668" s="135"/>
      <c r="V668" s="135"/>
      <c r="W668" s="135"/>
      <c r="X668" s="135"/>
      <c r="Y668" s="135"/>
      <c r="Z668" s="135"/>
      <c r="AA668" s="135"/>
      <c r="AB668" s="135"/>
    </row>
    <row r="669" spans="1:28" ht="14.25" customHeight="1">
      <c r="A669" s="4"/>
      <c r="B669" s="4"/>
      <c r="C669" s="4"/>
      <c r="D669" s="4"/>
      <c r="E669" s="143"/>
      <c r="F669" s="143"/>
      <c r="G669" s="4"/>
      <c r="H669" s="4"/>
      <c r="I669" s="135"/>
      <c r="J669" s="135"/>
      <c r="K669" s="135"/>
      <c r="L669" s="135"/>
      <c r="M669" s="135"/>
      <c r="N669" s="135"/>
      <c r="O669" s="135"/>
      <c r="P669" s="135"/>
      <c r="Q669" s="135"/>
      <c r="R669" s="135"/>
      <c r="S669" s="135"/>
      <c r="T669" s="135"/>
      <c r="U669" s="135"/>
      <c r="V669" s="135"/>
      <c r="W669" s="135"/>
      <c r="X669" s="135"/>
      <c r="Y669" s="135"/>
      <c r="Z669" s="135"/>
      <c r="AA669" s="135"/>
      <c r="AB669" s="135"/>
    </row>
    <row r="670" spans="1:28" ht="14.25" customHeight="1">
      <c r="A670" s="4"/>
      <c r="B670" s="4"/>
      <c r="C670" s="4"/>
      <c r="D670" s="4"/>
      <c r="E670" s="143"/>
      <c r="F670" s="143"/>
      <c r="G670" s="4"/>
      <c r="H670" s="4"/>
      <c r="I670" s="135"/>
      <c r="J670" s="135"/>
      <c r="K670" s="135"/>
      <c r="L670" s="135"/>
      <c r="M670" s="135"/>
      <c r="N670" s="135"/>
      <c r="O670" s="135"/>
      <c r="P670" s="135"/>
      <c r="Q670" s="135"/>
      <c r="R670" s="135"/>
      <c r="S670" s="135"/>
      <c r="T670" s="135"/>
      <c r="U670" s="135"/>
      <c r="V670" s="135"/>
      <c r="W670" s="135"/>
      <c r="X670" s="135"/>
      <c r="Y670" s="135"/>
      <c r="Z670" s="135"/>
      <c r="AA670" s="135"/>
      <c r="AB670" s="135"/>
    </row>
    <row r="671" spans="1:28" ht="14.25" customHeight="1">
      <c r="A671" s="4"/>
      <c r="B671" s="4"/>
      <c r="C671" s="4"/>
      <c r="D671" s="4"/>
      <c r="E671" s="143"/>
      <c r="F671" s="143"/>
      <c r="G671" s="4"/>
      <c r="H671" s="4"/>
      <c r="I671" s="135"/>
      <c r="J671" s="135"/>
      <c r="K671" s="135"/>
      <c r="L671" s="135"/>
      <c r="M671" s="135"/>
      <c r="N671" s="135"/>
      <c r="O671" s="135"/>
      <c r="P671" s="135"/>
      <c r="Q671" s="135"/>
      <c r="R671" s="135"/>
      <c r="S671" s="135"/>
      <c r="T671" s="135"/>
      <c r="U671" s="135"/>
      <c r="V671" s="135"/>
      <c r="W671" s="135"/>
      <c r="X671" s="135"/>
      <c r="Y671" s="135"/>
      <c r="Z671" s="135"/>
      <c r="AA671" s="135"/>
      <c r="AB671" s="135"/>
    </row>
    <row r="672" spans="1:28" ht="14.25" customHeight="1">
      <c r="A672" s="4"/>
      <c r="B672" s="4"/>
      <c r="C672" s="4"/>
      <c r="D672" s="4"/>
      <c r="E672" s="143"/>
      <c r="F672" s="143"/>
      <c r="G672" s="4"/>
      <c r="H672" s="4"/>
      <c r="I672" s="135"/>
      <c r="J672" s="135"/>
      <c r="K672" s="135"/>
      <c r="L672" s="135"/>
      <c r="M672" s="135"/>
      <c r="N672" s="135"/>
      <c r="O672" s="135"/>
      <c r="P672" s="135"/>
      <c r="Q672" s="135"/>
      <c r="R672" s="135"/>
      <c r="S672" s="135"/>
      <c r="T672" s="135"/>
      <c r="U672" s="135"/>
      <c r="V672" s="135"/>
      <c r="W672" s="135"/>
      <c r="X672" s="135"/>
      <c r="Y672" s="135"/>
      <c r="Z672" s="135"/>
      <c r="AA672" s="135"/>
      <c r="AB672" s="135"/>
    </row>
    <row r="673" spans="1:28" ht="14.25" customHeight="1">
      <c r="A673" s="4"/>
      <c r="B673" s="4"/>
      <c r="C673" s="4"/>
      <c r="D673" s="4"/>
      <c r="E673" s="143"/>
      <c r="F673" s="143"/>
      <c r="G673" s="4"/>
      <c r="H673" s="4"/>
      <c r="I673" s="135"/>
      <c r="J673" s="135"/>
      <c r="K673" s="135"/>
      <c r="L673" s="135"/>
      <c r="M673" s="135"/>
      <c r="N673" s="135"/>
      <c r="O673" s="135"/>
      <c r="P673" s="135"/>
      <c r="Q673" s="135"/>
      <c r="R673" s="135"/>
      <c r="S673" s="135"/>
      <c r="T673" s="135"/>
      <c r="U673" s="135"/>
      <c r="V673" s="135"/>
      <c r="W673" s="135"/>
      <c r="X673" s="135"/>
      <c r="Y673" s="135"/>
      <c r="Z673" s="135"/>
      <c r="AA673" s="135"/>
      <c r="AB673" s="135"/>
    </row>
    <row r="674" spans="1:28" ht="14.25" customHeight="1">
      <c r="A674" s="4"/>
      <c r="B674" s="4"/>
      <c r="C674" s="4"/>
      <c r="D674" s="4"/>
      <c r="E674" s="143"/>
      <c r="F674" s="143"/>
      <c r="G674" s="4"/>
      <c r="H674" s="4"/>
      <c r="I674" s="135"/>
      <c r="J674" s="135"/>
      <c r="K674" s="135"/>
      <c r="L674" s="135"/>
      <c r="M674" s="135"/>
      <c r="N674" s="135"/>
      <c r="O674" s="135"/>
      <c r="P674" s="135"/>
      <c r="Q674" s="135"/>
      <c r="R674" s="135"/>
      <c r="S674" s="135"/>
      <c r="T674" s="135"/>
      <c r="U674" s="135"/>
      <c r="V674" s="135"/>
      <c r="W674" s="135"/>
      <c r="X674" s="135"/>
      <c r="Y674" s="135"/>
      <c r="Z674" s="135"/>
      <c r="AA674" s="135"/>
      <c r="AB674" s="135"/>
    </row>
    <row r="675" spans="1:28" ht="14.25" customHeight="1">
      <c r="A675" s="4"/>
      <c r="B675" s="4"/>
      <c r="C675" s="4"/>
      <c r="D675" s="4"/>
      <c r="E675" s="143"/>
      <c r="F675" s="143"/>
      <c r="G675" s="4"/>
      <c r="H675" s="4"/>
      <c r="I675" s="135"/>
      <c r="J675" s="135"/>
      <c r="K675" s="135"/>
      <c r="L675" s="135"/>
      <c r="M675" s="135"/>
      <c r="N675" s="135"/>
      <c r="O675" s="135"/>
      <c r="P675" s="135"/>
      <c r="Q675" s="135"/>
      <c r="R675" s="135"/>
      <c r="S675" s="135"/>
      <c r="T675" s="135"/>
      <c r="U675" s="135"/>
      <c r="V675" s="135"/>
      <c r="W675" s="135"/>
      <c r="X675" s="135"/>
      <c r="Y675" s="135"/>
      <c r="Z675" s="135"/>
      <c r="AA675" s="135"/>
      <c r="AB675" s="135"/>
    </row>
    <row r="676" spans="1:28" ht="14.25" customHeight="1">
      <c r="A676" s="4"/>
      <c r="B676" s="4"/>
      <c r="C676" s="4"/>
      <c r="D676" s="4"/>
      <c r="E676" s="143"/>
      <c r="F676" s="143"/>
      <c r="G676" s="4"/>
      <c r="H676" s="4"/>
      <c r="I676" s="135"/>
      <c r="J676" s="135"/>
      <c r="K676" s="135"/>
      <c r="L676" s="135"/>
      <c r="M676" s="135"/>
      <c r="N676" s="135"/>
      <c r="O676" s="135"/>
      <c r="P676" s="135"/>
      <c r="Q676" s="135"/>
      <c r="R676" s="135"/>
      <c r="S676" s="135"/>
      <c r="T676" s="135"/>
      <c r="U676" s="135"/>
      <c r="V676" s="135"/>
      <c r="W676" s="135"/>
      <c r="X676" s="135"/>
      <c r="Y676" s="135"/>
      <c r="Z676" s="135"/>
      <c r="AA676" s="135"/>
      <c r="AB676" s="135"/>
    </row>
    <row r="677" spans="1:28" ht="14.25" customHeight="1">
      <c r="A677" s="4"/>
      <c r="B677" s="4"/>
      <c r="C677" s="4"/>
      <c r="D677" s="4"/>
      <c r="E677" s="143"/>
      <c r="F677" s="143"/>
      <c r="G677" s="4"/>
      <c r="H677" s="4"/>
      <c r="I677" s="135"/>
      <c r="J677" s="135"/>
      <c r="K677" s="135"/>
      <c r="L677" s="135"/>
      <c r="M677" s="135"/>
      <c r="N677" s="135"/>
      <c r="O677" s="135"/>
      <c r="P677" s="135"/>
      <c r="Q677" s="135"/>
      <c r="R677" s="135"/>
      <c r="S677" s="135"/>
      <c r="T677" s="135"/>
      <c r="U677" s="135"/>
      <c r="V677" s="135"/>
      <c r="W677" s="135"/>
      <c r="X677" s="135"/>
      <c r="Y677" s="135"/>
      <c r="Z677" s="135"/>
      <c r="AA677" s="135"/>
      <c r="AB677" s="135"/>
    </row>
    <row r="678" spans="1:28" ht="14.25" customHeight="1">
      <c r="A678" s="4"/>
      <c r="B678" s="4"/>
      <c r="C678" s="4"/>
      <c r="D678" s="4"/>
      <c r="E678" s="143"/>
      <c r="F678" s="143"/>
      <c r="G678" s="4"/>
      <c r="H678" s="4"/>
      <c r="I678" s="135"/>
      <c r="J678" s="135"/>
      <c r="K678" s="135"/>
      <c r="L678" s="135"/>
      <c r="M678" s="135"/>
      <c r="N678" s="135"/>
      <c r="O678" s="135"/>
      <c r="P678" s="135"/>
      <c r="Q678" s="135"/>
      <c r="R678" s="135"/>
      <c r="S678" s="135"/>
      <c r="T678" s="135"/>
      <c r="U678" s="135"/>
      <c r="V678" s="135"/>
      <c r="W678" s="135"/>
      <c r="X678" s="135"/>
      <c r="Y678" s="135"/>
      <c r="Z678" s="135"/>
      <c r="AA678" s="135"/>
      <c r="AB678" s="135"/>
    </row>
    <row r="679" spans="1:28" ht="14.25" customHeight="1">
      <c r="A679" s="4"/>
      <c r="B679" s="4"/>
      <c r="C679" s="4"/>
      <c r="D679" s="4"/>
      <c r="E679" s="143"/>
      <c r="F679" s="143"/>
      <c r="G679" s="4"/>
      <c r="H679" s="4"/>
      <c r="I679" s="135"/>
      <c r="J679" s="135"/>
      <c r="K679" s="135"/>
      <c r="L679" s="135"/>
      <c r="M679" s="135"/>
      <c r="N679" s="135"/>
      <c r="O679" s="135"/>
      <c r="P679" s="135"/>
      <c r="Q679" s="135"/>
      <c r="R679" s="135"/>
      <c r="S679" s="135"/>
      <c r="T679" s="135"/>
      <c r="U679" s="135"/>
      <c r="V679" s="135"/>
      <c r="W679" s="135"/>
      <c r="X679" s="135"/>
      <c r="Y679" s="135"/>
      <c r="Z679" s="135"/>
      <c r="AA679" s="135"/>
      <c r="AB679" s="135"/>
    </row>
    <row r="680" spans="1:28" ht="14.25" customHeight="1">
      <c r="A680" s="4"/>
      <c r="B680" s="4"/>
      <c r="C680" s="4"/>
      <c r="D680" s="4"/>
      <c r="E680" s="143"/>
      <c r="F680" s="143"/>
      <c r="G680" s="4"/>
      <c r="H680" s="4"/>
      <c r="I680" s="135"/>
      <c r="J680" s="135"/>
      <c r="K680" s="135"/>
      <c r="L680" s="135"/>
      <c r="M680" s="135"/>
      <c r="N680" s="135"/>
      <c r="O680" s="135"/>
      <c r="P680" s="135"/>
      <c r="Q680" s="135"/>
      <c r="R680" s="135"/>
      <c r="S680" s="135"/>
      <c r="T680" s="135"/>
      <c r="U680" s="135"/>
      <c r="V680" s="135"/>
      <c r="W680" s="135"/>
      <c r="X680" s="135"/>
      <c r="Y680" s="135"/>
      <c r="Z680" s="135"/>
      <c r="AA680" s="135"/>
      <c r="AB680" s="135"/>
    </row>
    <row r="681" spans="1:28" ht="14.25" customHeight="1">
      <c r="A681" s="4"/>
      <c r="B681" s="4"/>
      <c r="C681" s="4"/>
      <c r="D681" s="4"/>
      <c r="E681" s="143"/>
      <c r="F681" s="143"/>
      <c r="G681" s="4"/>
      <c r="H681" s="4"/>
      <c r="I681" s="135"/>
      <c r="J681" s="135"/>
      <c r="K681" s="135"/>
      <c r="L681" s="135"/>
      <c r="M681" s="135"/>
      <c r="N681" s="135"/>
      <c r="O681" s="135"/>
      <c r="P681" s="135"/>
      <c r="Q681" s="135"/>
      <c r="R681" s="135"/>
      <c r="S681" s="135"/>
      <c r="T681" s="135"/>
      <c r="U681" s="135"/>
      <c r="V681" s="135"/>
      <c r="W681" s="135"/>
      <c r="X681" s="135"/>
      <c r="Y681" s="135"/>
      <c r="Z681" s="135"/>
      <c r="AA681" s="135"/>
      <c r="AB681" s="135"/>
    </row>
    <row r="682" spans="1:28" ht="14.25" customHeight="1">
      <c r="A682" s="4"/>
      <c r="B682" s="4"/>
      <c r="C682" s="4"/>
      <c r="D682" s="4"/>
      <c r="E682" s="143"/>
      <c r="F682" s="143"/>
      <c r="G682" s="4"/>
      <c r="H682" s="4"/>
      <c r="I682" s="135"/>
      <c r="J682" s="135"/>
      <c r="K682" s="135"/>
      <c r="L682" s="135"/>
      <c r="M682" s="135"/>
      <c r="N682" s="135"/>
      <c r="O682" s="135"/>
      <c r="P682" s="135"/>
      <c r="Q682" s="135"/>
      <c r="R682" s="135"/>
      <c r="S682" s="135"/>
      <c r="T682" s="135"/>
      <c r="U682" s="135"/>
      <c r="V682" s="135"/>
      <c r="W682" s="135"/>
      <c r="X682" s="135"/>
      <c r="Y682" s="135"/>
      <c r="Z682" s="135"/>
      <c r="AA682" s="135"/>
      <c r="AB682" s="135"/>
    </row>
    <row r="683" spans="1:28" ht="14.25" customHeight="1">
      <c r="A683" s="4"/>
      <c r="B683" s="4"/>
      <c r="C683" s="4"/>
      <c r="D683" s="4"/>
      <c r="E683" s="143"/>
      <c r="F683" s="143"/>
      <c r="G683" s="4"/>
      <c r="H683" s="4"/>
      <c r="I683" s="135"/>
      <c r="J683" s="135"/>
      <c r="K683" s="135"/>
      <c r="L683" s="135"/>
      <c r="M683" s="135"/>
      <c r="N683" s="135"/>
      <c r="O683" s="135"/>
      <c r="P683" s="135"/>
      <c r="Q683" s="135"/>
      <c r="R683" s="135"/>
      <c r="S683" s="135"/>
      <c r="T683" s="135"/>
      <c r="U683" s="135"/>
      <c r="V683" s="135"/>
      <c r="W683" s="135"/>
      <c r="X683" s="135"/>
      <c r="Y683" s="135"/>
      <c r="Z683" s="135"/>
      <c r="AA683" s="135"/>
      <c r="AB683" s="135"/>
    </row>
    <row r="684" spans="1:28" ht="14.25" customHeight="1">
      <c r="A684" s="4"/>
      <c r="B684" s="4"/>
      <c r="C684" s="4"/>
      <c r="D684" s="4"/>
      <c r="E684" s="143"/>
      <c r="F684" s="143"/>
      <c r="G684" s="4"/>
      <c r="H684" s="4"/>
      <c r="I684" s="135"/>
      <c r="J684" s="135"/>
      <c r="K684" s="135"/>
      <c r="L684" s="135"/>
      <c r="M684" s="135"/>
      <c r="N684" s="135"/>
      <c r="O684" s="135"/>
      <c r="P684" s="135"/>
      <c r="Q684" s="135"/>
      <c r="R684" s="135"/>
      <c r="S684" s="135"/>
      <c r="T684" s="135"/>
      <c r="U684" s="135"/>
      <c r="V684" s="135"/>
      <c r="W684" s="135"/>
      <c r="X684" s="135"/>
      <c r="Y684" s="135"/>
      <c r="Z684" s="135"/>
      <c r="AA684" s="135"/>
      <c r="AB684" s="135"/>
    </row>
    <row r="685" spans="1:28" ht="14.25" customHeight="1">
      <c r="A685" s="4"/>
      <c r="B685" s="4"/>
      <c r="C685" s="4"/>
      <c r="D685" s="4"/>
      <c r="E685" s="143"/>
      <c r="F685" s="143"/>
      <c r="G685" s="4"/>
      <c r="H685" s="4"/>
      <c r="I685" s="135"/>
      <c r="J685" s="135"/>
      <c r="K685" s="135"/>
      <c r="L685" s="135"/>
      <c r="M685" s="135"/>
      <c r="N685" s="135"/>
      <c r="O685" s="135"/>
      <c r="P685" s="135"/>
      <c r="Q685" s="135"/>
      <c r="R685" s="135"/>
      <c r="S685" s="135"/>
      <c r="T685" s="135"/>
      <c r="U685" s="135"/>
      <c r="V685" s="135"/>
      <c r="W685" s="135"/>
      <c r="X685" s="135"/>
      <c r="Y685" s="135"/>
      <c r="Z685" s="135"/>
      <c r="AA685" s="135"/>
      <c r="AB685" s="135"/>
    </row>
    <row r="686" spans="1:28" ht="14.25" customHeight="1">
      <c r="A686" s="4"/>
      <c r="B686" s="4"/>
      <c r="C686" s="4"/>
      <c r="D686" s="4"/>
      <c r="E686" s="143"/>
      <c r="F686" s="143"/>
      <c r="G686" s="4"/>
      <c r="H686" s="4"/>
      <c r="I686" s="135"/>
      <c r="J686" s="135"/>
      <c r="K686" s="135"/>
      <c r="L686" s="135"/>
      <c r="M686" s="135"/>
      <c r="N686" s="135"/>
      <c r="O686" s="135"/>
      <c r="P686" s="135"/>
      <c r="Q686" s="135"/>
      <c r="R686" s="135"/>
      <c r="S686" s="135"/>
      <c r="T686" s="135"/>
      <c r="U686" s="135"/>
      <c r="V686" s="135"/>
      <c r="W686" s="135"/>
      <c r="X686" s="135"/>
      <c r="Y686" s="135"/>
      <c r="Z686" s="135"/>
      <c r="AA686" s="135"/>
      <c r="AB686" s="135"/>
    </row>
    <row r="687" spans="1:28" ht="14.25" customHeight="1">
      <c r="A687" s="4"/>
      <c r="B687" s="4"/>
      <c r="C687" s="4"/>
      <c r="D687" s="4"/>
      <c r="E687" s="143"/>
      <c r="F687" s="143"/>
      <c r="G687" s="4"/>
      <c r="H687" s="4"/>
      <c r="I687" s="135"/>
      <c r="J687" s="135"/>
      <c r="K687" s="135"/>
      <c r="L687" s="135"/>
      <c r="M687" s="135"/>
      <c r="N687" s="135"/>
      <c r="O687" s="135"/>
      <c r="P687" s="135"/>
      <c r="Q687" s="135"/>
      <c r="R687" s="135"/>
      <c r="S687" s="135"/>
      <c r="T687" s="135"/>
      <c r="U687" s="135"/>
      <c r="V687" s="135"/>
      <c r="W687" s="135"/>
      <c r="X687" s="135"/>
      <c r="Y687" s="135"/>
      <c r="Z687" s="135"/>
      <c r="AA687" s="135"/>
      <c r="AB687" s="135"/>
    </row>
    <row r="688" spans="1:28" ht="14.25" customHeight="1">
      <c r="A688" s="4"/>
      <c r="B688" s="4"/>
      <c r="C688" s="4"/>
      <c r="D688" s="4"/>
      <c r="E688" s="143"/>
      <c r="F688" s="143"/>
      <c r="G688" s="4"/>
      <c r="H688" s="4"/>
      <c r="I688" s="135"/>
      <c r="J688" s="135"/>
      <c r="K688" s="135"/>
      <c r="L688" s="135"/>
      <c r="M688" s="135"/>
      <c r="N688" s="135"/>
      <c r="O688" s="135"/>
      <c r="P688" s="135"/>
      <c r="Q688" s="135"/>
      <c r="R688" s="135"/>
      <c r="S688" s="135"/>
      <c r="T688" s="135"/>
      <c r="U688" s="135"/>
      <c r="V688" s="135"/>
      <c r="W688" s="135"/>
      <c r="X688" s="135"/>
      <c r="Y688" s="135"/>
      <c r="Z688" s="135"/>
      <c r="AA688" s="135"/>
      <c r="AB688" s="135"/>
    </row>
    <row r="689" spans="1:28" ht="14.25" customHeight="1">
      <c r="A689" s="4"/>
      <c r="B689" s="4"/>
      <c r="C689" s="4"/>
      <c r="D689" s="4"/>
      <c r="E689" s="143"/>
      <c r="F689" s="143"/>
      <c r="G689" s="4"/>
      <c r="H689" s="4"/>
      <c r="I689" s="135"/>
      <c r="J689" s="135"/>
      <c r="K689" s="135"/>
      <c r="L689" s="135"/>
      <c r="M689" s="135"/>
      <c r="N689" s="135"/>
      <c r="O689" s="135"/>
      <c r="P689" s="135"/>
      <c r="Q689" s="135"/>
      <c r="R689" s="135"/>
      <c r="S689" s="135"/>
      <c r="T689" s="135"/>
      <c r="U689" s="135"/>
      <c r="V689" s="135"/>
      <c r="W689" s="135"/>
      <c r="X689" s="135"/>
      <c r="Y689" s="135"/>
      <c r="Z689" s="135"/>
      <c r="AA689" s="135"/>
      <c r="AB689" s="135"/>
    </row>
    <row r="690" spans="1:28" ht="14.25" customHeight="1">
      <c r="A690" s="4"/>
      <c r="B690" s="4"/>
      <c r="C690" s="4"/>
      <c r="D690" s="4"/>
      <c r="E690" s="143"/>
      <c r="F690" s="143"/>
      <c r="G690" s="4"/>
      <c r="H690" s="4"/>
      <c r="I690" s="135"/>
      <c r="J690" s="135"/>
      <c r="K690" s="135"/>
      <c r="L690" s="135"/>
      <c r="M690" s="135"/>
      <c r="N690" s="135"/>
      <c r="O690" s="135"/>
      <c r="P690" s="135"/>
      <c r="Q690" s="135"/>
      <c r="R690" s="135"/>
      <c r="S690" s="135"/>
      <c r="T690" s="135"/>
      <c r="U690" s="135"/>
      <c r="V690" s="135"/>
      <c r="W690" s="135"/>
      <c r="X690" s="135"/>
      <c r="Y690" s="135"/>
      <c r="Z690" s="135"/>
      <c r="AA690" s="135"/>
      <c r="AB690" s="135"/>
    </row>
    <row r="691" spans="1:28" ht="14.25" customHeight="1">
      <c r="A691" s="4"/>
      <c r="B691" s="4"/>
      <c r="C691" s="4"/>
      <c r="D691" s="4"/>
      <c r="E691" s="143"/>
      <c r="F691" s="143"/>
      <c r="G691" s="4"/>
      <c r="H691" s="4"/>
      <c r="I691" s="135"/>
      <c r="J691" s="135"/>
      <c r="K691" s="135"/>
      <c r="L691" s="135"/>
      <c r="M691" s="135"/>
      <c r="N691" s="135"/>
      <c r="O691" s="135"/>
      <c r="P691" s="135"/>
      <c r="Q691" s="135"/>
      <c r="R691" s="135"/>
      <c r="S691" s="135"/>
      <c r="T691" s="135"/>
      <c r="U691" s="135"/>
      <c r="V691" s="135"/>
      <c r="W691" s="135"/>
      <c r="X691" s="135"/>
      <c r="Y691" s="135"/>
      <c r="Z691" s="135"/>
      <c r="AA691" s="135"/>
      <c r="AB691" s="135"/>
    </row>
    <row r="692" spans="1:28" ht="14.25" customHeight="1">
      <c r="A692" s="4"/>
      <c r="B692" s="4"/>
      <c r="C692" s="4"/>
      <c r="D692" s="4"/>
      <c r="E692" s="143"/>
      <c r="F692" s="143"/>
      <c r="G692" s="4"/>
      <c r="H692" s="4"/>
      <c r="I692" s="135"/>
      <c r="J692" s="135"/>
      <c r="K692" s="135"/>
      <c r="L692" s="135"/>
      <c r="M692" s="135"/>
      <c r="N692" s="135"/>
      <c r="O692" s="135"/>
      <c r="P692" s="135"/>
      <c r="Q692" s="135"/>
      <c r="R692" s="135"/>
      <c r="S692" s="135"/>
      <c r="T692" s="135"/>
      <c r="U692" s="135"/>
      <c r="V692" s="135"/>
      <c r="W692" s="135"/>
      <c r="X692" s="135"/>
      <c r="Y692" s="135"/>
      <c r="Z692" s="135"/>
      <c r="AA692" s="135"/>
      <c r="AB692" s="135"/>
    </row>
    <row r="693" spans="1:28" ht="14.25" customHeight="1">
      <c r="A693" s="4"/>
      <c r="B693" s="4"/>
      <c r="C693" s="4"/>
      <c r="D693" s="4"/>
      <c r="E693" s="143"/>
      <c r="F693" s="143"/>
      <c r="G693" s="4"/>
      <c r="H693" s="4"/>
      <c r="I693" s="135"/>
      <c r="J693" s="135"/>
      <c r="K693" s="135"/>
      <c r="L693" s="135"/>
      <c r="M693" s="135"/>
      <c r="N693" s="135"/>
      <c r="O693" s="135"/>
      <c r="P693" s="135"/>
      <c r="Q693" s="135"/>
      <c r="R693" s="135"/>
      <c r="S693" s="135"/>
      <c r="T693" s="135"/>
      <c r="U693" s="135"/>
      <c r="V693" s="135"/>
      <c r="W693" s="135"/>
      <c r="X693" s="135"/>
      <c r="Y693" s="135"/>
      <c r="Z693" s="135"/>
      <c r="AA693" s="135"/>
      <c r="AB693" s="135"/>
    </row>
    <row r="694" spans="1:28" ht="14.25" customHeight="1">
      <c r="A694" s="4"/>
      <c r="B694" s="4"/>
      <c r="C694" s="4"/>
      <c r="D694" s="4"/>
      <c r="E694" s="143"/>
      <c r="F694" s="143"/>
      <c r="G694" s="4"/>
      <c r="H694" s="4"/>
      <c r="I694" s="135"/>
      <c r="J694" s="135"/>
      <c r="K694" s="135"/>
      <c r="L694" s="135"/>
      <c r="M694" s="135"/>
      <c r="N694" s="135"/>
      <c r="O694" s="135"/>
      <c r="P694" s="135"/>
      <c r="Q694" s="135"/>
      <c r="R694" s="135"/>
      <c r="S694" s="135"/>
      <c r="T694" s="135"/>
      <c r="U694" s="135"/>
      <c r="V694" s="135"/>
      <c r="W694" s="135"/>
      <c r="X694" s="135"/>
      <c r="Y694" s="135"/>
      <c r="Z694" s="135"/>
      <c r="AA694" s="135"/>
      <c r="AB694" s="135"/>
    </row>
    <row r="695" spans="1:28" ht="14.25" customHeight="1">
      <c r="A695" s="4"/>
      <c r="B695" s="4"/>
      <c r="C695" s="4"/>
      <c r="D695" s="4"/>
      <c r="E695" s="143"/>
      <c r="F695" s="143"/>
      <c r="G695" s="4"/>
      <c r="H695" s="4"/>
      <c r="I695" s="135"/>
      <c r="J695" s="135"/>
      <c r="K695" s="135"/>
      <c r="L695" s="135"/>
      <c r="M695" s="135"/>
      <c r="N695" s="135"/>
      <c r="O695" s="135"/>
      <c r="P695" s="135"/>
      <c r="Q695" s="135"/>
      <c r="R695" s="135"/>
      <c r="S695" s="135"/>
      <c r="T695" s="135"/>
      <c r="U695" s="135"/>
      <c r="V695" s="135"/>
      <c r="W695" s="135"/>
      <c r="X695" s="135"/>
      <c r="Y695" s="135"/>
      <c r="Z695" s="135"/>
      <c r="AA695" s="135"/>
      <c r="AB695" s="135"/>
    </row>
    <row r="696" spans="1:28" ht="14.25" customHeight="1">
      <c r="A696" s="4"/>
      <c r="B696" s="4"/>
      <c r="C696" s="4"/>
      <c r="D696" s="4"/>
      <c r="E696" s="143"/>
      <c r="F696" s="143"/>
      <c r="G696" s="4"/>
      <c r="H696" s="4"/>
      <c r="I696" s="135"/>
      <c r="J696" s="135"/>
      <c r="K696" s="135"/>
      <c r="L696" s="135"/>
      <c r="M696" s="135"/>
      <c r="N696" s="135"/>
      <c r="O696" s="135"/>
      <c r="P696" s="135"/>
      <c r="Q696" s="135"/>
      <c r="R696" s="135"/>
      <c r="S696" s="135"/>
      <c r="T696" s="135"/>
      <c r="U696" s="135"/>
      <c r="V696" s="135"/>
      <c r="W696" s="135"/>
      <c r="X696" s="135"/>
      <c r="Y696" s="135"/>
      <c r="Z696" s="135"/>
      <c r="AA696" s="135"/>
      <c r="AB696" s="135"/>
    </row>
    <row r="697" spans="1:28" ht="14.25" customHeight="1">
      <c r="A697" s="4"/>
      <c r="B697" s="4"/>
      <c r="C697" s="4"/>
      <c r="D697" s="4"/>
      <c r="E697" s="143"/>
      <c r="F697" s="143"/>
      <c r="G697" s="4"/>
      <c r="H697" s="4"/>
      <c r="I697" s="135"/>
      <c r="J697" s="135"/>
      <c r="K697" s="135"/>
      <c r="L697" s="135"/>
      <c r="M697" s="135"/>
      <c r="N697" s="135"/>
      <c r="O697" s="135"/>
      <c r="P697" s="135"/>
      <c r="Q697" s="135"/>
      <c r="R697" s="135"/>
      <c r="S697" s="135"/>
      <c r="T697" s="135"/>
      <c r="U697" s="135"/>
      <c r="V697" s="135"/>
      <c r="W697" s="135"/>
      <c r="X697" s="135"/>
      <c r="Y697" s="135"/>
      <c r="Z697" s="135"/>
      <c r="AA697" s="135"/>
      <c r="AB697" s="135"/>
    </row>
    <row r="698" spans="1:28" ht="14.25" customHeight="1">
      <c r="A698" s="4"/>
      <c r="B698" s="4"/>
      <c r="C698" s="4"/>
      <c r="D698" s="4"/>
      <c r="E698" s="143"/>
      <c r="F698" s="143"/>
      <c r="G698" s="4"/>
      <c r="H698" s="4"/>
      <c r="I698" s="135"/>
      <c r="J698" s="135"/>
      <c r="K698" s="135"/>
      <c r="L698" s="135"/>
      <c r="M698" s="135"/>
      <c r="N698" s="135"/>
      <c r="O698" s="135"/>
      <c r="P698" s="135"/>
      <c r="Q698" s="135"/>
      <c r="R698" s="135"/>
      <c r="S698" s="135"/>
      <c r="T698" s="135"/>
      <c r="U698" s="135"/>
      <c r="V698" s="135"/>
      <c r="W698" s="135"/>
      <c r="X698" s="135"/>
      <c r="Y698" s="135"/>
      <c r="Z698" s="135"/>
      <c r="AA698" s="135"/>
      <c r="AB698" s="135"/>
    </row>
    <row r="699" spans="1:28" ht="14.25" customHeight="1">
      <c r="A699" s="4"/>
      <c r="B699" s="4"/>
      <c r="C699" s="4"/>
      <c r="D699" s="4"/>
      <c r="E699" s="143"/>
      <c r="F699" s="143"/>
      <c r="G699" s="4"/>
      <c r="H699" s="4"/>
      <c r="I699" s="135"/>
      <c r="J699" s="135"/>
      <c r="K699" s="135"/>
      <c r="L699" s="135"/>
      <c r="M699" s="135"/>
      <c r="N699" s="135"/>
      <c r="O699" s="135"/>
      <c r="P699" s="135"/>
      <c r="Q699" s="135"/>
      <c r="R699" s="135"/>
      <c r="S699" s="135"/>
      <c r="T699" s="135"/>
      <c r="U699" s="135"/>
      <c r="V699" s="135"/>
      <c r="W699" s="135"/>
      <c r="X699" s="135"/>
      <c r="Y699" s="135"/>
      <c r="Z699" s="135"/>
      <c r="AA699" s="135"/>
      <c r="AB699" s="135"/>
    </row>
    <row r="700" spans="1:28" ht="14.25" customHeight="1">
      <c r="A700" s="4"/>
      <c r="B700" s="4"/>
      <c r="C700" s="4"/>
      <c r="D700" s="4"/>
      <c r="E700" s="143"/>
      <c r="F700" s="143"/>
      <c r="G700" s="4"/>
      <c r="H700" s="4"/>
      <c r="I700" s="135"/>
      <c r="J700" s="135"/>
      <c r="K700" s="135"/>
      <c r="L700" s="135"/>
      <c r="M700" s="135"/>
      <c r="N700" s="135"/>
      <c r="O700" s="135"/>
      <c r="P700" s="135"/>
      <c r="Q700" s="135"/>
      <c r="R700" s="135"/>
      <c r="S700" s="135"/>
      <c r="T700" s="135"/>
      <c r="U700" s="135"/>
      <c r="V700" s="135"/>
      <c r="W700" s="135"/>
      <c r="X700" s="135"/>
      <c r="Y700" s="135"/>
      <c r="Z700" s="135"/>
      <c r="AA700" s="135"/>
      <c r="AB700" s="135"/>
    </row>
    <row r="701" spans="1:28" ht="14.25" customHeight="1">
      <c r="A701" s="4"/>
      <c r="B701" s="4"/>
      <c r="C701" s="4"/>
      <c r="D701" s="4"/>
      <c r="E701" s="143"/>
      <c r="F701" s="143"/>
      <c r="G701" s="4"/>
      <c r="H701" s="4"/>
      <c r="I701" s="135"/>
      <c r="J701" s="135"/>
      <c r="K701" s="135"/>
      <c r="L701" s="135"/>
      <c r="M701" s="135"/>
      <c r="N701" s="135"/>
      <c r="O701" s="135"/>
      <c r="P701" s="135"/>
      <c r="Q701" s="135"/>
      <c r="R701" s="135"/>
      <c r="S701" s="135"/>
      <c r="T701" s="135"/>
      <c r="U701" s="135"/>
      <c r="V701" s="135"/>
      <c r="W701" s="135"/>
      <c r="X701" s="135"/>
      <c r="Y701" s="135"/>
      <c r="Z701" s="135"/>
      <c r="AA701" s="135"/>
      <c r="AB701" s="135"/>
    </row>
    <row r="702" spans="1:28" ht="14.25" customHeight="1">
      <c r="A702" s="4"/>
      <c r="B702" s="4"/>
      <c r="C702" s="4"/>
      <c r="D702" s="4"/>
      <c r="E702" s="143"/>
      <c r="F702" s="143"/>
      <c r="G702" s="4"/>
      <c r="H702" s="4"/>
      <c r="I702" s="135"/>
      <c r="J702" s="135"/>
      <c r="K702" s="135"/>
      <c r="L702" s="135"/>
      <c r="M702" s="135"/>
      <c r="N702" s="135"/>
      <c r="O702" s="135"/>
      <c r="P702" s="135"/>
      <c r="Q702" s="135"/>
      <c r="R702" s="135"/>
      <c r="S702" s="135"/>
      <c r="T702" s="135"/>
      <c r="U702" s="135"/>
      <c r="V702" s="135"/>
      <c r="W702" s="135"/>
      <c r="X702" s="135"/>
      <c r="Y702" s="135"/>
      <c r="Z702" s="135"/>
      <c r="AA702" s="135"/>
      <c r="AB702" s="135"/>
    </row>
    <row r="703" spans="1:28" ht="14.25" customHeight="1">
      <c r="A703" s="4"/>
      <c r="B703" s="4"/>
      <c r="C703" s="4"/>
      <c r="D703" s="4"/>
      <c r="E703" s="143"/>
      <c r="F703" s="143"/>
      <c r="G703" s="4"/>
      <c r="H703" s="4"/>
      <c r="I703" s="135"/>
      <c r="J703" s="135"/>
      <c r="K703" s="135"/>
      <c r="L703" s="135"/>
      <c r="M703" s="135"/>
      <c r="N703" s="135"/>
      <c r="O703" s="135"/>
      <c r="P703" s="135"/>
      <c r="Q703" s="135"/>
      <c r="R703" s="135"/>
      <c r="S703" s="135"/>
      <c r="T703" s="135"/>
      <c r="U703" s="135"/>
      <c r="V703" s="135"/>
      <c r="W703" s="135"/>
      <c r="X703" s="135"/>
      <c r="Y703" s="135"/>
      <c r="Z703" s="135"/>
      <c r="AA703" s="135"/>
      <c r="AB703" s="135"/>
    </row>
    <row r="704" spans="1:28" ht="14.25" customHeight="1">
      <c r="A704" s="4"/>
      <c r="B704" s="4"/>
      <c r="C704" s="4"/>
      <c r="D704" s="4"/>
      <c r="E704" s="143"/>
      <c r="F704" s="143"/>
      <c r="G704" s="4"/>
      <c r="H704" s="4"/>
      <c r="I704" s="135"/>
      <c r="J704" s="135"/>
      <c r="K704" s="135"/>
      <c r="L704" s="135"/>
      <c r="M704" s="135"/>
      <c r="N704" s="135"/>
      <c r="O704" s="135"/>
      <c r="P704" s="135"/>
      <c r="Q704" s="135"/>
      <c r="R704" s="135"/>
      <c r="S704" s="135"/>
      <c r="T704" s="135"/>
      <c r="U704" s="135"/>
      <c r="V704" s="135"/>
      <c r="W704" s="135"/>
      <c r="X704" s="135"/>
      <c r="Y704" s="135"/>
      <c r="Z704" s="135"/>
      <c r="AA704" s="135"/>
      <c r="AB704" s="135"/>
    </row>
    <row r="705" spans="1:28" ht="14.25" customHeight="1">
      <c r="A705" s="4"/>
      <c r="B705" s="4"/>
      <c r="C705" s="4"/>
      <c r="D705" s="4"/>
      <c r="E705" s="143"/>
      <c r="F705" s="143"/>
      <c r="G705" s="4"/>
      <c r="H705" s="4"/>
      <c r="I705" s="135"/>
      <c r="J705" s="135"/>
      <c r="K705" s="135"/>
      <c r="L705" s="135"/>
      <c r="M705" s="135"/>
      <c r="N705" s="135"/>
      <c r="O705" s="135"/>
      <c r="P705" s="135"/>
      <c r="Q705" s="135"/>
      <c r="R705" s="135"/>
      <c r="S705" s="135"/>
      <c r="T705" s="135"/>
      <c r="U705" s="135"/>
      <c r="V705" s="135"/>
      <c r="W705" s="135"/>
      <c r="X705" s="135"/>
      <c r="Y705" s="135"/>
      <c r="Z705" s="135"/>
      <c r="AA705" s="135"/>
      <c r="AB705" s="135"/>
    </row>
    <row r="706" spans="1:28" ht="14.25" customHeight="1">
      <c r="A706" s="4"/>
      <c r="B706" s="4"/>
      <c r="C706" s="4"/>
      <c r="D706" s="4"/>
      <c r="E706" s="143"/>
      <c r="F706" s="143"/>
      <c r="G706" s="4"/>
      <c r="H706" s="4"/>
      <c r="I706" s="135"/>
      <c r="J706" s="135"/>
      <c r="K706" s="135"/>
      <c r="L706" s="135"/>
      <c r="M706" s="135"/>
      <c r="N706" s="135"/>
      <c r="O706" s="135"/>
      <c r="P706" s="135"/>
      <c r="Q706" s="135"/>
      <c r="R706" s="135"/>
      <c r="S706" s="135"/>
      <c r="T706" s="135"/>
      <c r="U706" s="135"/>
      <c r="V706" s="135"/>
      <c r="W706" s="135"/>
      <c r="X706" s="135"/>
      <c r="Y706" s="135"/>
      <c r="Z706" s="135"/>
      <c r="AA706" s="135"/>
      <c r="AB706" s="135"/>
    </row>
    <row r="707" spans="1:28" ht="14.25" customHeight="1">
      <c r="A707" s="4"/>
      <c r="B707" s="4"/>
      <c r="C707" s="4"/>
      <c r="D707" s="4"/>
      <c r="E707" s="143"/>
      <c r="F707" s="143"/>
      <c r="G707" s="4"/>
      <c r="H707" s="4"/>
      <c r="I707" s="135"/>
      <c r="J707" s="135"/>
      <c r="K707" s="135"/>
      <c r="L707" s="135"/>
      <c r="M707" s="135"/>
      <c r="N707" s="135"/>
      <c r="O707" s="135"/>
      <c r="P707" s="135"/>
      <c r="Q707" s="135"/>
      <c r="R707" s="135"/>
      <c r="S707" s="135"/>
      <c r="T707" s="135"/>
      <c r="U707" s="135"/>
      <c r="V707" s="135"/>
      <c r="W707" s="135"/>
      <c r="X707" s="135"/>
      <c r="Y707" s="135"/>
      <c r="Z707" s="135"/>
      <c r="AA707" s="135"/>
      <c r="AB707" s="135"/>
    </row>
    <row r="708" spans="1:28" ht="14.25" customHeight="1">
      <c r="A708" s="4"/>
      <c r="B708" s="4"/>
      <c r="C708" s="4"/>
      <c r="D708" s="4"/>
      <c r="E708" s="143"/>
      <c r="F708" s="143"/>
      <c r="G708" s="4"/>
      <c r="H708" s="4"/>
      <c r="I708" s="135"/>
      <c r="J708" s="135"/>
      <c r="K708" s="135"/>
      <c r="L708" s="135"/>
      <c r="M708" s="135"/>
      <c r="N708" s="135"/>
      <c r="O708" s="135"/>
      <c r="P708" s="135"/>
      <c r="Q708" s="135"/>
      <c r="R708" s="135"/>
      <c r="S708" s="135"/>
      <c r="T708" s="135"/>
      <c r="U708" s="135"/>
      <c r="V708" s="135"/>
      <c r="W708" s="135"/>
      <c r="X708" s="135"/>
      <c r="Y708" s="135"/>
      <c r="Z708" s="135"/>
      <c r="AA708" s="135"/>
      <c r="AB708" s="135"/>
    </row>
    <row r="709" spans="1:28" ht="14.25" customHeight="1">
      <c r="A709" s="4"/>
      <c r="B709" s="4"/>
      <c r="C709" s="4"/>
      <c r="D709" s="4"/>
      <c r="E709" s="143"/>
      <c r="F709" s="143"/>
      <c r="G709" s="4"/>
      <c r="H709" s="4"/>
      <c r="I709" s="135"/>
      <c r="J709" s="135"/>
      <c r="K709" s="135"/>
      <c r="L709" s="135"/>
      <c r="M709" s="135"/>
      <c r="N709" s="135"/>
      <c r="O709" s="135"/>
      <c r="P709" s="135"/>
      <c r="Q709" s="135"/>
      <c r="R709" s="135"/>
      <c r="S709" s="135"/>
      <c r="T709" s="135"/>
      <c r="U709" s="135"/>
      <c r="V709" s="135"/>
      <c r="W709" s="135"/>
      <c r="X709" s="135"/>
      <c r="Y709" s="135"/>
      <c r="Z709" s="135"/>
      <c r="AA709" s="135"/>
      <c r="AB709" s="135"/>
    </row>
    <row r="710" spans="1:28" ht="14.25" customHeight="1">
      <c r="A710" s="4"/>
      <c r="B710" s="4"/>
      <c r="C710" s="4"/>
      <c r="D710" s="4"/>
      <c r="E710" s="143"/>
      <c r="F710" s="143"/>
      <c r="G710" s="4"/>
      <c r="H710" s="4"/>
      <c r="I710" s="135"/>
      <c r="J710" s="135"/>
      <c r="K710" s="135"/>
      <c r="L710" s="135"/>
      <c r="M710" s="135"/>
      <c r="N710" s="135"/>
      <c r="O710" s="135"/>
      <c r="P710" s="135"/>
      <c r="Q710" s="135"/>
      <c r="R710" s="135"/>
      <c r="S710" s="135"/>
      <c r="T710" s="135"/>
      <c r="U710" s="135"/>
      <c r="V710" s="135"/>
      <c r="W710" s="135"/>
      <c r="X710" s="135"/>
      <c r="Y710" s="135"/>
      <c r="Z710" s="135"/>
      <c r="AA710" s="135"/>
      <c r="AB710" s="135"/>
    </row>
    <row r="711" spans="1:28" ht="14.25" customHeight="1">
      <c r="A711" s="4"/>
      <c r="B711" s="4"/>
      <c r="C711" s="4"/>
      <c r="D711" s="4"/>
      <c r="E711" s="143"/>
      <c r="F711" s="143"/>
      <c r="G711" s="4"/>
      <c r="H711" s="4"/>
      <c r="I711" s="135"/>
      <c r="J711" s="135"/>
      <c r="K711" s="135"/>
      <c r="L711" s="135"/>
      <c r="M711" s="135"/>
      <c r="N711" s="135"/>
      <c r="O711" s="135"/>
      <c r="P711" s="135"/>
      <c r="Q711" s="135"/>
      <c r="R711" s="135"/>
      <c r="S711" s="135"/>
      <c r="T711" s="135"/>
      <c r="U711" s="135"/>
      <c r="V711" s="135"/>
      <c r="W711" s="135"/>
      <c r="X711" s="135"/>
      <c r="Y711" s="135"/>
      <c r="Z711" s="135"/>
      <c r="AA711" s="135"/>
      <c r="AB711" s="135"/>
    </row>
    <row r="712" spans="1:28" ht="14.25" customHeight="1">
      <c r="A712" s="4"/>
      <c r="B712" s="4"/>
      <c r="C712" s="4"/>
      <c r="D712" s="4"/>
      <c r="E712" s="143"/>
      <c r="F712" s="143"/>
      <c r="G712" s="4"/>
      <c r="H712" s="4"/>
      <c r="I712" s="135"/>
      <c r="J712" s="135"/>
      <c r="K712" s="135"/>
      <c r="L712" s="135"/>
      <c r="M712" s="135"/>
      <c r="N712" s="135"/>
      <c r="O712" s="135"/>
      <c r="P712" s="135"/>
      <c r="Q712" s="135"/>
      <c r="R712" s="135"/>
      <c r="S712" s="135"/>
      <c r="T712" s="135"/>
      <c r="U712" s="135"/>
      <c r="V712" s="135"/>
      <c r="W712" s="135"/>
      <c r="X712" s="135"/>
      <c r="Y712" s="135"/>
      <c r="Z712" s="135"/>
      <c r="AA712" s="135"/>
      <c r="AB712" s="135"/>
    </row>
    <row r="713" spans="1:28" ht="14.25" customHeight="1">
      <c r="A713" s="4"/>
      <c r="B713" s="4"/>
      <c r="C713" s="4"/>
      <c r="D713" s="4"/>
      <c r="E713" s="143"/>
      <c r="F713" s="143"/>
      <c r="G713" s="4"/>
      <c r="H713" s="4"/>
      <c r="I713" s="135"/>
      <c r="J713" s="135"/>
      <c r="K713" s="135"/>
      <c r="L713" s="135"/>
      <c r="M713" s="135"/>
      <c r="N713" s="135"/>
      <c r="O713" s="135"/>
      <c r="P713" s="135"/>
      <c r="Q713" s="135"/>
      <c r="R713" s="135"/>
      <c r="S713" s="135"/>
      <c r="T713" s="135"/>
      <c r="U713" s="135"/>
      <c r="V713" s="135"/>
      <c r="W713" s="135"/>
      <c r="X713" s="135"/>
      <c r="Y713" s="135"/>
      <c r="Z713" s="135"/>
      <c r="AA713" s="135"/>
      <c r="AB713" s="135"/>
    </row>
    <row r="714" spans="1:28" ht="14.25" customHeight="1">
      <c r="A714" s="4"/>
      <c r="B714" s="4"/>
      <c r="C714" s="4"/>
      <c r="D714" s="4"/>
      <c r="E714" s="143"/>
      <c r="F714" s="143"/>
      <c r="G714" s="4"/>
      <c r="H714" s="4"/>
      <c r="I714" s="135"/>
      <c r="J714" s="135"/>
      <c r="K714" s="135"/>
      <c r="L714" s="135"/>
      <c r="M714" s="135"/>
      <c r="N714" s="135"/>
      <c r="O714" s="135"/>
      <c r="P714" s="135"/>
      <c r="Q714" s="135"/>
      <c r="R714" s="135"/>
      <c r="S714" s="135"/>
      <c r="T714" s="135"/>
      <c r="U714" s="135"/>
      <c r="V714" s="135"/>
      <c r="W714" s="135"/>
      <c r="X714" s="135"/>
      <c r="Y714" s="135"/>
      <c r="Z714" s="135"/>
      <c r="AA714" s="135"/>
      <c r="AB714" s="135"/>
    </row>
    <row r="715" spans="1:28" ht="14.25" customHeight="1">
      <c r="A715" s="4"/>
      <c r="B715" s="4"/>
      <c r="C715" s="4"/>
      <c r="D715" s="4"/>
      <c r="E715" s="143"/>
      <c r="F715" s="143"/>
      <c r="G715" s="4"/>
      <c r="H715" s="4"/>
      <c r="I715" s="135"/>
      <c r="J715" s="135"/>
      <c r="K715" s="135"/>
      <c r="L715" s="135"/>
      <c r="M715" s="135"/>
      <c r="N715" s="135"/>
      <c r="O715" s="135"/>
      <c r="P715" s="135"/>
      <c r="Q715" s="135"/>
      <c r="R715" s="135"/>
      <c r="S715" s="135"/>
      <c r="T715" s="135"/>
      <c r="U715" s="135"/>
      <c r="V715" s="135"/>
      <c r="W715" s="135"/>
      <c r="X715" s="135"/>
      <c r="Y715" s="135"/>
      <c r="Z715" s="135"/>
      <c r="AA715" s="135"/>
      <c r="AB715" s="135"/>
    </row>
    <row r="716" spans="1:28" ht="14.25" customHeight="1">
      <c r="A716" s="4"/>
      <c r="B716" s="4"/>
      <c r="C716" s="4"/>
      <c r="D716" s="4"/>
      <c r="E716" s="143"/>
      <c r="F716" s="143"/>
      <c r="G716" s="4"/>
      <c r="H716" s="4"/>
      <c r="I716" s="135"/>
      <c r="J716" s="135"/>
      <c r="K716" s="135"/>
      <c r="L716" s="135"/>
      <c r="M716" s="135"/>
      <c r="N716" s="135"/>
      <c r="O716" s="135"/>
      <c r="P716" s="135"/>
      <c r="Q716" s="135"/>
      <c r="R716" s="135"/>
      <c r="S716" s="135"/>
      <c r="T716" s="135"/>
      <c r="U716" s="135"/>
      <c r="V716" s="135"/>
      <c r="W716" s="135"/>
      <c r="X716" s="135"/>
      <c r="Y716" s="135"/>
      <c r="Z716" s="135"/>
      <c r="AA716" s="135"/>
      <c r="AB716" s="135"/>
    </row>
    <row r="717" spans="1:28" ht="14.25" customHeight="1">
      <c r="A717" s="4"/>
      <c r="B717" s="4"/>
      <c r="C717" s="4"/>
      <c r="D717" s="4"/>
      <c r="E717" s="143"/>
      <c r="F717" s="143"/>
      <c r="G717" s="4"/>
      <c r="H717" s="4"/>
      <c r="I717" s="135"/>
      <c r="J717" s="135"/>
      <c r="K717" s="135"/>
      <c r="L717" s="135"/>
      <c r="M717" s="135"/>
      <c r="N717" s="135"/>
      <c r="O717" s="135"/>
      <c r="P717" s="135"/>
      <c r="Q717" s="135"/>
      <c r="R717" s="135"/>
      <c r="S717" s="135"/>
      <c r="T717" s="135"/>
      <c r="U717" s="135"/>
      <c r="V717" s="135"/>
      <c r="W717" s="135"/>
      <c r="X717" s="135"/>
      <c r="Y717" s="135"/>
      <c r="Z717" s="135"/>
      <c r="AA717" s="135"/>
      <c r="AB717" s="135"/>
    </row>
    <row r="718" spans="1:28" ht="14.25" customHeight="1">
      <c r="A718" s="4"/>
      <c r="B718" s="4"/>
      <c r="C718" s="4"/>
      <c r="D718" s="4"/>
      <c r="E718" s="143"/>
      <c r="F718" s="143"/>
      <c r="G718" s="4"/>
      <c r="H718" s="4"/>
      <c r="I718" s="135"/>
      <c r="J718" s="135"/>
      <c r="K718" s="135"/>
      <c r="L718" s="135"/>
      <c r="M718" s="135"/>
      <c r="N718" s="135"/>
      <c r="O718" s="135"/>
      <c r="P718" s="135"/>
      <c r="Q718" s="135"/>
      <c r="R718" s="135"/>
      <c r="S718" s="135"/>
      <c r="T718" s="135"/>
      <c r="U718" s="135"/>
      <c r="V718" s="135"/>
      <c r="W718" s="135"/>
      <c r="X718" s="135"/>
      <c r="Y718" s="135"/>
      <c r="Z718" s="135"/>
      <c r="AA718" s="135"/>
      <c r="AB718" s="135"/>
    </row>
    <row r="719" spans="1:28" ht="14.25" customHeight="1">
      <c r="A719" s="4"/>
      <c r="B719" s="4"/>
      <c r="C719" s="4"/>
      <c r="D719" s="4"/>
      <c r="E719" s="143"/>
      <c r="F719" s="143"/>
      <c r="G719" s="4"/>
      <c r="H719" s="4"/>
      <c r="I719" s="135"/>
      <c r="J719" s="135"/>
      <c r="K719" s="135"/>
      <c r="L719" s="135"/>
      <c r="M719" s="135"/>
      <c r="N719" s="135"/>
      <c r="O719" s="135"/>
      <c r="P719" s="135"/>
      <c r="Q719" s="135"/>
      <c r="R719" s="135"/>
      <c r="S719" s="135"/>
      <c r="T719" s="135"/>
      <c r="U719" s="135"/>
      <c r="V719" s="135"/>
      <c r="W719" s="135"/>
      <c r="X719" s="135"/>
      <c r="Y719" s="135"/>
      <c r="Z719" s="135"/>
      <c r="AA719" s="135"/>
      <c r="AB719" s="135"/>
    </row>
    <row r="720" spans="1:28" ht="14.25" customHeight="1">
      <c r="A720" s="4"/>
      <c r="B720" s="4"/>
      <c r="C720" s="4"/>
      <c r="D720" s="4"/>
      <c r="E720" s="143"/>
      <c r="F720" s="143"/>
      <c r="G720" s="4"/>
      <c r="H720" s="4"/>
      <c r="I720" s="135"/>
      <c r="J720" s="135"/>
      <c r="K720" s="135"/>
      <c r="L720" s="135"/>
      <c r="M720" s="135"/>
      <c r="N720" s="135"/>
      <c r="O720" s="135"/>
      <c r="P720" s="135"/>
      <c r="Q720" s="135"/>
      <c r="R720" s="135"/>
      <c r="S720" s="135"/>
      <c r="T720" s="135"/>
      <c r="U720" s="135"/>
      <c r="V720" s="135"/>
      <c r="W720" s="135"/>
      <c r="X720" s="135"/>
      <c r="Y720" s="135"/>
      <c r="Z720" s="135"/>
      <c r="AA720" s="135"/>
      <c r="AB720" s="135"/>
    </row>
    <row r="721" spans="1:28" ht="14.25" customHeight="1">
      <c r="A721" s="4"/>
      <c r="B721" s="4"/>
      <c r="C721" s="4"/>
      <c r="D721" s="4"/>
      <c r="E721" s="143"/>
      <c r="F721" s="143"/>
      <c r="G721" s="4"/>
      <c r="H721" s="4"/>
      <c r="I721" s="135"/>
      <c r="J721" s="135"/>
      <c r="K721" s="135"/>
      <c r="L721" s="135"/>
      <c r="M721" s="135"/>
      <c r="N721" s="135"/>
      <c r="O721" s="135"/>
      <c r="P721" s="135"/>
      <c r="Q721" s="135"/>
      <c r="R721" s="135"/>
      <c r="S721" s="135"/>
      <c r="T721" s="135"/>
      <c r="U721" s="135"/>
      <c r="V721" s="135"/>
      <c r="W721" s="135"/>
      <c r="X721" s="135"/>
      <c r="Y721" s="135"/>
      <c r="Z721" s="135"/>
      <c r="AA721" s="135"/>
      <c r="AB721" s="135"/>
    </row>
    <row r="722" spans="1:28" ht="14.25" customHeight="1">
      <c r="A722" s="4"/>
      <c r="B722" s="4"/>
      <c r="C722" s="4"/>
      <c r="D722" s="4"/>
      <c r="E722" s="143"/>
      <c r="F722" s="143"/>
      <c r="G722" s="4"/>
      <c r="H722" s="4"/>
      <c r="I722" s="135"/>
      <c r="J722" s="135"/>
      <c r="K722" s="135"/>
      <c r="L722" s="135"/>
      <c r="M722" s="135"/>
      <c r="N722" s="135"/>
      <c r="O722" s="135"/>
      <c r="P722" s="135"/>
      <c r="Q722" s="135"/>
      <c r="R722" s="135"/>
      <c r="S722" s="135"/>
      <c r="T722" s="135"/>
      <c r="U722" s="135"/>
      <c r="V722" s="135"/>
      <c r="W722" s="135"/>
      <c r="X722" s="135"/>
      <c r="Y722" s="135"/>
      <c r="Z722" s="135"/>
      <c r="AA722" s="135"/>
      <c r="AB722" s="135"/>
    </row>
    <row r="723" spans="1:28" ht="14.25" customHeight="1">
      <c r="A723" s="4"/>
      <c r="B723" s="4"/>
      <c r="C723" s="4"/>
      <c r="D723" s="4"/>
      <c r="E723" s="143"/>
      <c r="F723" s="143"/>
      <c r="G723" s="4"/>
      <c r="H723" s="4"/>
      <c r="I723" s="135"/>
      <c r="J723" s="135"/>
      <c r="K723" s="135"/>
      <c r="L723" s="135"/>
      <c r="M723" s="135"/>
      <c r="N723" s="135"/>
      <c r="O723" s="135"/>
      <c r="P723" s="135"/>
      <c r="Q723" s="135"/>
      <c r="R723" s="135"/>
      <c r="S723" s="135"/>
      <c r="T723" s="135"/>
      <c r="U723" s="135"/>
      <c r="V723" s="135"/>
      <c r="W723" s="135"/>
      <c r="X723" s="135"/>
      <c r="Y723" s="135"/>
      <c r="Z723" s="135"/>
      <c r="AA723" s="135"/>
      <c r="AB723" s="135"/>
    </row>
    <row r="724" spans="1:28" ht="14.25" customHeight="1">
      <c r="A724" s="4"/>
      <c r="B724" s="4"/>
      <c r="C724" s="4"/>
      <c r="D724" s="4"/>
      <c r="E724" s="143"/>
      <c r="F724" s="143"/>
      <c r="G724" s="4"/>
      <c r="H724" s="4"/>
      <c r="I724" s="135"/>
      <c r="J724" s="135"/>
      <c r="K724" s="135"/>
      <c r="L724" s="135"/>
      <c r="M724" s="135"/>
      <c r="N724" s="135"/>
      <c r="O724" s="135"/>
      <c r="P724" s="135"/>
      <c r="Q724" s="135"/>
      <c r="R724" s="135"/>
      <c r="S724" s="135"/>
      <c r="T724" s="135"/>
      <c r="U724" s="135"/>
      <c r="V724" s="135"/>
      <c r="W724" s="135"/>
      <c r="X724" s="135"/>
      <c r="Y724" s="135"/>
      <c r="Z724" s="135"/>
      <c r="AA724" s="135"/>
      <c r="AB724" s="135"/>
    </row>
    <row r="725" spans="1:28" ht="14.25" customHeight="1">
      <c r="A725" s="4"/>
      <c r="B725" s="4"/>
      <c r="C725" s="4"/>
      <c r="D725" s="4"/>
      <c r="E725" s="143"/>
      <c r="F725" s="143"/>
      <c r="G725" s="4"/>
      <c r="H725" s="4"/>
      <c r="I725" s="135"/>
      <c r="J725" s="135"/>
      <c r="K725" s="135"/>
      <c r="L725" s="135"/>
      <c r="M725" s="135"/>
      <c r="N725" s="135"/>
      <c r="O725" s="135"/>
      <c r="P725" s="135"/>
      <c r="Q725" s="135"/>
      <c r="R725" s="135"/>
      <c r="S725" s="135"/>
      <c r="T725" s="135"/>
      <c r="U725" s="135"/>
      <c r="V725" s="135"/>
      <c r="W725" s="135"/>
      <c r="X725" s="135"/>
      <c r="Y725" s="135"/>
      <c r="Z725" s="135"/>
      <c r="AA725" s="135"/>
      <c r="AB725" s="135"/>
    </row>
    <row r="726" spans="1:28" ht="14.25" customHeight="1">
      <c r="A726" s="4"/>
      <c r="B726" s="4"/>
      <c r="C726" s="4"/>
      <c r="D726" s="4"/>
      <c r="E726" s="143"/>
      <c r="F726" s="143"/>
      <c r="G726" s="4"/>
      <c r="H726" s="4"/>
      <c r="I726" s="135"/>
      <c r="J726" s="135"/>
      <c r="K726" s="135"/>
      <c r="L726" s="135"/>
      <c r="M726" s="135"/>
      <c r="N726" s="135"/>
      <c r="O726" s="135"/>
      <c r="P726" s="135"/>
      <c r="Q726" s="135"/>
      <c r="R726" s="135"/>
      <c r="S726" s="135"/>
      <c r="T726" s="135"/>
      <c r="U726" s="135"/>
      <c r="V726" s="135"/>
      <c r="W726" s="135"/>
      <c r="X726" s="135"/>
      <c r="Y726" s="135"/>
      <c r="Z726" s="135"/>
      <c r="AA726" s="135"/>
      <c r="AB726" s="135"/>
    </row>
    <row r="727" spans="1:28" ht="14.25" customHeight="1">
      <c r="A727" s="4"/>
      <c r="B727" s="4"/>
      <c r="C727" s="4"/>
      <c r="D727" s="4"/>
      <c r="E727" s="143"/>
      <c r="F727" s="143"/>
      <c r="G727" s="4"/>
      <c r="H727" s="4"/>
      <c r="I727" s="135"/>
      <c r="J727" s="135"/>
      <c r="K727" s="135"/>
      <c r="L727" s="135"/>
      <c r="M727" s="135"/>
      <c r="N727" s="135"/>
      <c r="O727" s="135"/>
      <c r="P727" s="135"/>
      <c r="Q727" s="135"/>
      <c r="R727" s="135"/>
      <c r="S727" s="135"/>
      <c r="T727" s="135"/>
      <c r="U727" s="135"/>
      <c r="V727" s="135"/>
      <c r="W727" s="135"/>
      <c r="X727" s="135"/>
      <c r="Y727" s="135"/>
      <c r="Z727" s="135"/>
      <c r="AA727" s="135"/>
      <c r="AB727" s="135"/>
    </row>
    <row r="728" spans="1:28" ht="14.25" customHeight="1">
      <c r="A728" s="4"/>
      <c r="B728" s="4"/>
      <c r="C728" s="4"/>
      <c r="D728" s="4"/>
      <c r="E728" s="143"/>
      <c r="F728" s="143"/>
      <c r="G728" s="4"/>
      <c r="H728" s="4"/>
      <c r="I728" s="135"/>
      <c r="J728" s="135"/>
      <c r="K728" s="135"/>
      <c r="L728" s="135"/>
      <c r="M728" s="135"/>
      <c r="N728" s="135"/>
      <c r="O728" s="135"/>
      <c r="P728" s="135"/>
      <c r="Q728" s="135"/>
      <c r="R728" s="135"/>
      <c r="S728" s="135"/>
      <c r="T728" s="135"/>
      <c r="U728" s="135"/>
      <c r="V728" s="135"/>
      <c r="W728" s="135"/>
      <c r="X728" s="135"/>
      <c r="Y728" s="135"/>
      <c r="Z728" s="135"/>
      <c r="AA728" s="135"/>
      <c r="AB728" s="135"/>
    </row>
    <row r="729" spans="1:28" ht="14.25" customHeight="1">
      <c r="A729" s="4"/>
      <c r="B729" s="4"/>
      <c r="C729" s="4"/>
      <c r="D729" s="4"/>
      <c r="E729" s="143"/>
      <c r="F729" s="143"/>
      <c r="G729" s="4"/>
      <c r="H729" s="4"/>
      <c r="I729" s="135"/>
      <c r="J729" s="135"/>
      <c r="K729" s="135"/>
      <c r="L729" s="135"/>
      <c r="M729" s="135"/>
      <c r="N729" s="135"/>
      <c r="O729" s="135"/>
      <c r="P729" s="135"/>
      <c r="Q729" s="135"/>
      <c r="R729" s="135"/>
      <c r="S729" s="135"/>
      <c r="T729" s="135"/>
      <c r="U729" s="135"/>
      <c r="V729" s="135"/>
      <c r="W729" s="135"/>
      <c r="X729" s="135"/>
      <c r="Y729" s="135"/>
      <c r="Z729" s="135"/>
      <c r="AA729" s="135"/>
      <c r="AB729" s="135"/>
    </row>
    <row r="730" spans="1:28" ht="14.25" customHeight="1">
      <c r="A730" s="4"/>
      <c r="B730" s="4"/>
      <c r="C730" s="4"/>
      <c r="D730" s="4"/>
      <c r="E730" s="143"/>
      <c r="F730" s="143"/>
      <c r="G730" s="4"/>
      <c r="H730" s="4"/>
      <c r="I730" s="135"/>
      <c r="J730" s="135"/>
      <c r="K730" s="135"/>
      <c r="L730" s="135"/>
      <c r="M730" s="135"/>
      <c r="N730" s="135"/>
      <c r="O730" s="135"/>
      <c r="P730" s="135"/>
      <c r="Q730" s="135"/>
      <c r="R730" s="135"/>
      <c r="S730" s="135"/>
      <c r="T730" s="135"/>
      <c r="U730" s="135"/>
      <c r="V730" s="135"/>
      <c r="W730" s="135"/>
      <c r="X730" s="135"/>
      <c r="Y730" s="135"/>
      <c r="Z730" s="135"/>
      <c r="AA730" s="135"/>
      <c r="AB730" s="135"/>
    </row>
    <row r="731" spans="1:28" ht="14.25" customHeight="1">
      <c r="A731" s="4"/>
      <c r="B731" s="4"/>
      <c r="C731" s="4"/>
      <c r="D731" s="4"/>
      <c r="E731" s="143"/>
      <c r="F731" s="143"/>
      <c r="G731" s="4"/>
      <c r="H731" s="4"/>
      <c r="I731" s="135"/>
      <c r="J731" s="135"/>
      <c r="K731" s="135"/>
      <c r="L731" s="135"/>
      <c r="M731" s="135"/>
      <c r="N731" s="135"/>
      <c r="O731" s="135"/>
      <c r="P731" s="135"/>
      <c r="Q731" s="135"/>
      <c r="R731" s="135"/>
      <c r="S731" s="135"/>
      <c r="T731" s="135"/>
      <c r="U731" s="135"/>
      <c r="V731" s="135"/>
      <c r="W731" s="135"/>
      <c r="X731" s="135"/>
      <c r="Y731" s="135"/>
      <c r="Z731" s="135"/>
      <c r="AA731" s="135"/>
      <c r="AB731" s="135"/>
    </row>
    <row r="732" spans="1:28" ht="14.25" customHeight="1">
      <c r="A732" s="4"/>
      <c r="B732" s="4"/>
      <c r="C732" s="4"/>
      <c r="D732" s="4"/>
      <c r="E732" s="143"/>
      <c r="F732" s="143"/>
      <c r="G732" s="4"/>
      <c r="H732" s="4"/>
      <c r="I732" s="135"/>
      <c r="J732" s="135"/>
      <c r="K732" s="135"/>
      <c r="L732" s="135"/>
      <c r="M732" s="135"/>
      <c r="N732" s="135"/>
      <c r="O732" s="135"/>
      <c r="P732" s="135"/>
      <c r="Q732" s="135"/>
      <c r="R732" s="135"/>
      <c r="S732" s="135"/>
      <c r="T732" s="135"/>
      <c r="U732" s="135"/>
      <c r="V732" s="135"/>
      <c r="W732" s="135"/>
      <c r="X732" s="135"/>
      <c r="Y732" s="135"/>
      <c r="Z732" s="135"/>
      <c r="AA732" s="135"/>
      <c r="AB732" s="135"/>
    </row>
    <row r="733" spans="1:28" ht="14.25" customHeight="1">
      <c r="A733" s="4"/>
      <c r="B733" s="4"/>
      <c r="C733" s="4"/>
      <c r="D733" s="4"/>
      <c r="E733" s="143"/>
      <c r="F733" s="143"/>
      <c r="G733" s="4"/>
      <c r="H733" s="4"/>
      <c r="I733" s="135"/>
      <c r="J733" s="135"/>
      <c r="K733" s="135"/>
      <c r="L733" s="135"/>
      <c r="M733" s="135"/>
      <c r="N733" s="135"/>
      <c r="O733" s="135"/>
      <c r="P733" s="135"/>
      <c r="Q733" s="135"/>
      <c r="R733" s="135"/>
      <c r="S733" s="135"/>
      <c r="T733" s="135"/>
      <c r="U733" s="135"/>
      <c r="V733" s="135"/>
      <c r="W733" s="135"/>
      <c r="X733" s="135"/>
      <c r="Y733" s="135"/>
      <c r="Z733" s="135"/>
      <c r="AA733" s="135"/>
      <c r="AB733" s="135"/>
    </row>
    <row r="734" spans="1:28" ht="14.25" customHeight="1">
      <c r="A734" s="4"/>
      <c r="B734" s="4"/>
      <c r="C734" s="4"/>
      <c r="D734" s="4"/>
      <c r="E734" s="143"/>
      <c r="F734" s="143"/>
      <c r="G734" s="4"/>
      <c r="H734" s="4"/>
      <c r="I734" s="135"/>
      <c r="J734" s="135"/>
      <c r="K734" s="135"/>
      <c r="L734" s="135"/>
      <c r="M734" s="135"/>
      <c r="N734" s="135"/>
      <c r="O734" s="135"/>
      <c r="P734" s="135"/>
      <c r="Q734" s="135"/>
      <c r="R734" s="135"/>
      <c r="S734" s="135"/>
      <c r="T734" s="135"/>
      <c r="U734" s="135"/>
      <c r="V734" s="135"/>
      <c r="W734" s="135"/>
      <c r="X734" s="135"/>
      <c r="Y734" s="135"/>
      <c r="Z734" s="135"/>
      <c r="AA734" s="135"/>
      <c r="AB734" s="135"/>
    </row>
    <row r="735" spans="1:28" ht="14.25" customHeight="1">
      <c r="A735" s="4"/>
      <c r="B735" s="4"/>
      <c r="C735" s="4"/>
      <c r="D735" s="4"/>
      <c r="E735" s="143"/>
      <c r="F735" s="143"/>
      <c r="G735" s="4"/>
      <c r="H735" s="4"/>
      <c r="I735" s="135"/>
      <c r="J735" s="135"/>
      <c r="K735" s="135"/>
      <c r="L735" s="135"/>
      <c r="M735" s="135"/>
      <c r="N735" s="135"/>
      <c r="O735" s="135"/>
      <c r="P735" s="135"/>
      <c r="Q735" s="135"/>
      <c r="R735" s="135"/>
      <c r="S735" s="135"/>
      <c r="T735" s="135"/>
      <c r="U735" s="135"/>
      <c r="V735" s="135"/>
      <c r="W735" s="135"/>
      <c r="X735" s="135"/>
      <c r="Y735" s="135"/>
      <c r="Z735" s="135"/>
      <c r="AA735" s="135"/>
      <c r="AB735" s="135"/>
    </row>
    <row r="736" spans="1:28" ht="14.25" customHeight="1">
      <c r="A736" s="4"/>
      <c r="B736" s="4"/>
      <c r="C736" s="4"/>
      <c r="D736" s="4"/>
      <c r="E736" s="143"/>
      <c r="F736" s="143"/>
      <c r="G736" s="4"/>
      <c r="H736" s="4"/>
      <c r="I736" s="135"/>
      <c r="J736" s="135"/>
      <c r="K736" s="135"/>
      <c r="L736" s="135"/>
      <c r="M736" s="135"/>
      <c r="N736" s="135"/>
      <c r="O736" s="135"/>
      <c r="P736" s="135"/>
      <c r="Q736" s="135"/>
      <c r="R736" s="135"/>
      <c r="S736" s="135"/>
      <c r="T736" s="135"/>
      <c r="U736" s="135"/>
      <c r="V736" s="135"/>
      <c r="W736" s="135"/>
      <c r="X736" s="135"/>
      <c r="Y736" s="135"/>
      <c r="Z736" s="135"/>
      <c r="AA736" s="135"/>
      <c r="AB736" s="135"/>
    </row>
    <row r="737" spans="1:28" ht="14.25" customHeight="1">
      <c r="A737" s="4"/>
      <c r="B737" s="4"/>
      <c r="C737" s="4"/>
      <c r="D737" s="4"/>
      <c r="E737" s="143"/>
      <c r="F737" s="143"/>
      <c r="G737" s="4"/>
      <c r="H737" s="4"/>
      <c r="I737" s="135"/>
      <c r="J737" s="135"/>
      <c r="K737" s="135"/>
      <c r="L737" s="135"/>
      <c r="M737" s="135"/>
      <c r="N737" s="135"/>
      <c r="O737" s="135"/>
      <c r="P737" s="135"/>
      <c r="Q737" s="135"/>
      <c r="R737" s="135"/>
      <c r="S737" s="135"/>
      <c r="T737" s="135"/>
      <c r="U737" s="135"/>
      <c r="V737" s="135"/>
      <c r="W737" s="135"/>
      <c r="X737" s="135"/>
      <c r="Y737" s="135"/>
      <c r="Z737" s="135"/>
      <c r="AA737" s="135"/>
      <c r="AB737" s="135"/>
    </row>
    <row r="738" spans="1:28" ht="14.25" customHeight="1">
      <c r="A738" s="4"/>
      <c r="B738" s="4"/>
      <c r="C738" s="4"/>
      <c r="D738" s="4"/>
      <c r="E738" s="143"/>
      <c r="F738" s="143"/>
      <c r="G738" s="4"/>
      <c r="H738" s="4"/>
      <c r="I738" s="135"/>
      <c r="J738" s="135"/>
      <c r="K738" s="135"/>
      <c r="L738" s="135"/>
      <c r="M738" s="135"/>
      <c r="N738" s="135"/>
      <c r="O738" s="135"/>
      <c r="P738" s="135"/>
      <c r="Q738" s="135"/>
      <c r="R738" s="135"/>
      <c r="S738" s="135"/>
      <c r="T738" s="135"/>
      <c r="U738" s="135"/>
      <c r="V738" s="135"/>
      <c r="W738" s="135"/>
      <c r="X738" s="135"/>
      <c r="Y738" s="135"/>
      <c r="Z738" s="135"/>
      <c r="AA738" s="135"/>
      <c r="AB738" s="135"/>
    </row>
    <row r="739" spans="1:28" ht="14.25" customHeight="1">
      <c r="A739" s="4"/>
      <c r="B739" s="4"/>
      <c r="C739" s="4"/>
      <c r="D739" s="4"/>
      <c r="E739" s="143"/>
      <c r="F739" s="143"/>
      <c r="G739" s="4"/>
      <c r="H739" s="4"/>
      <c r="I739" s="135"/>
      <c r="J739" s="135"/>
      <c r="K739" s="135"/>
      <c r="L739" s="135"/>
      <c r="M739" s="135"/>
      <c r="N739" s="135"/>
      <c r="O739" s="135"/>
      <c r="P739" s="135"/>
      <c r="Q739" s="135"/>
      <c r="R739" s="135"/>
      <c r="S739" s="135"/>
      <c r="T739" s="135"/>
      <c r="U739" s="135"/>
      <c r="V739" s="135"/>
      <c r="W739" s="135"/>
      <c r="X739" s="135"/>
      <c r="Y739" s="135"/>
      <c r="Z739" s="135"/>
      <c r="AA739" s="135"/>
      <c r="AB739" s="135"/>
    </row>
    <row r="740" spans="1:28" ht="14.25" customHeight="1">
      <c r="A740" s="4"/>
      <c r="B740" s="4"/>
      <c r="C740" s="4"/>
      <c r="D740" s="4"/>
      <c r="E740" s="143"/>
      <c r="F740" s="143"/>
      <c r="G740" s="4"/>
      <c r="H740" s="4"/>
      <c r="I740" s="135"/>
      <c r="J740" s="135"/>
      <c r="K740" s="135"/>
      <c r="L740" s="135"/>
      <c r="M740" s="135"/>
      <c r="N740" s="135"/>
      <c r="O740" s="135"/>
      <c r="P740" s="135"/>
      <c r="Q740" s="135"/>
      <c r="R740" s="135"/>
      <c r="S740" s="135"/>
      <c r="T740" s="135"/>
      <c r="U740" s="135"/>
      <c r="V740" s="135"/>
      <c r="W740" s="135"/>
      <c r="X740" s="135"/>
      <c r="Y740" s="135"/>
      <c r="Z740" s="135"/>
      <c r="AA740" s="135"/>
      <c r="AB740" s="135"/>
    </row>
    <row r="741" spans="1:28" ht="14.25" customHeight="1">
      <c r="A741" s="4"/>
      <c r="B741" s="4"/>
      <c r="C741" s="4"/>
      <c r="D741" s="4"/>
      <c r="E741" s="143"/>
      <c r="F741" s="143"/>
      <c r="G741" s="4"/>
      <c r="H741" s="4"/>
      <c r="I741" s="135"/>
      <c r="J741" s="135"/>
      <c r="K741" s="135"/>
      <c r="L741" s="135"/>
      <c r="M741" s="135"/>
      <c r="N741" s="135"/>
      <c r="O741" s="135"/>
      <c r="P741" s="135"/>
      <c r="Q741" s="135"/>
      <c r="R741" s="135"/>
      <c r="S741" s="135"/>
      <c r="T741" s="135"/>
      <c r="U741" s="135"/>
      <c r="V741" s="135"/>
      <c r="W741" s="135"/>
      <c r="X741" s="135"/>
      <c r="Y741" s="135"/>
      <c r="Z741" s="135"/>
      <c r="AA741" s="135"/>
      <c r="AB741" s="135"/>
    </row>
    <row r="742" spans="1:28" ht="14.25" customHeight="1">
      <c r="A742" s="4"/>
      <c r="B742" s="4"/>
      <c r="C742" s="4"/>
      <c r="D742" s="4"/>
      <c r="E742" s="143"/>
      <c r="F742" s="143"/>
      <c r="G742" s="4"/>
      <c r="H742" s="4"/>
      <c r="I742" s="135"/>
      <c r="J742" s="135"/>
      <c r="K742" s="135"/>
      <c r="L742" s="135"/>
      <c r="M742" s="135"/>
      <c r="N742" s="135"/>
      <c r="O742" s="135"/>
      <c r="P742" s="135"/>
      <c r="Q742" s="135"/>
      <c r="R742" s="135"/>
      <c r="S742" s="135"/>
      <c r="T742" s="135"/>
      <c r="U742" s="135"/>
      <c r="V742" s="135"/>
      <c r="W742" s="135"/>
      <c r="X742" s="135"/>
      <c r="Y742" s="135"/>
      <c r="Z742" s="135"/>
      <c r="AA742" s="135"/>
      <c r="AB742" s="135"/>
    </row>
    <row r="743" spans="1:28" ht="14.25" customHeight="1">
      <c r="A743" s="4"/>
      <c r="B743" s="4"/>
      <c r="C743" s="4"/>
      <c r="D743" s="4"/>
      <c r="E743" s="143"/>
      <c r="F743" s="143"/>
      <c r="G743" s="4"/>
      <c r="H743" s="4"/>
      <c r="I743" s="135"/>
      <c r="J743" s="135"/>
      <c r="K743" s="135"/>
      <c r="L743" s="135"/>
      <c r="M743" s="135"/>
      <c r="N743" s="135"/>
      <c r="O743" s="135"/>
      <c r="P743" s="135"/>
      <c r="Q743" s="135"/>
      <c r="R743" s="135"/>
      <c r="S743" s="135"/>
      <c r="T743" s="135"/>
      <c r="U743" s="135"/>
      <c r="V743" s="135"/>
      <c r="W743" s="135"/>
      <c r="X743" s="135"/>
      <c r="Y743" s="135"/>
      <c r="Z743" s="135"/>
      <c r="AA743" s="135"/>
      <c r="AB743" s="135"/>
    </row>
    <row r="744" spans="1:28" ht="14.25" customHeight="1">
      <c r="A744" s="4"/>
      <c r="B744" s="4"/>
      <c r="C744" s="4"/>
      <c r="D744" s="4"/>
      <c r="E744" s="143"/>
      <c r="F744" s="143"/>
      <c r="G744" s="4"/>
      <c r="H744" s="4"/>
      <c r="I744" s="135"/>
      <c r="J744" s="135"/>
      <c r="K744" s="135"/>
      <c r="L744" s="135"/>
      <c r="M744" s="135"/>
      <c r="N744" s="135"/>
      <c r="O744" s="135"/>
      <c r="P744" s="135"/>
      <c r="Q744" s="135"/>
      <c r="R744" s="135"/>
      <c r="S744" s="135"/>
      <c r="T744" s="135"/>
      <c r="U744" s="135"/>
      <c r="V744" s="135"/>
      <c r="W744" s="135"/>
      <c r="X744" s="135"/>
      <c r="Y744" s="135"/>
      <c r="Z744" s="135"/>
      <c r="AA744" s="135"/>
      <c r="AB744" s="135"/>
    </row>
    <row r="745" spans="1:28" ht="14.25" customHeight="1">
      <c r="A745" s="4"/>
      <c r="B745" s="4"/>
      <c r="C745" s="4"/>
      <c r="D745" s="4"/>
      <c r="E745" s="143"/>
      <c r="F745" s="143"/>
      <c r="G745" s="4"/>
      <c r="H745" s="4"/>
      <c r="I745" s="135"/>
      <c r="J745" s="135"/>
      <c r="K745" s="135"/>
      <c r="L745" s="135"/>
      <c r="M745" s="135"/>
      <c r="N745" s="135"/>
      <c r="O745" s="135"/>
      <c r="P745" s="135"/>
      <c r="Q745" s="135"/>
      <c r="R745" s="135"/>
      <c r="S745" s="135"/>
      <c r="T745" s="135"/>
      <c r="U745" s="135"/>
      <c r="V745" s="135"/>
      <c r="W745" s="135"/>
      <c r="X745" s="135"/>
      <c r="Y745" s="135"/>
      <c r="Z745" s="135"/>
      <c r="AA745" s="135"/>
      <c r="AB745" s="135"/>
    </row>
    <row r="746" spans="1:28" ht="14.25" customHeight="1">
      <c r="A746" s="4"/>
      <c r="B746" s="4"/>
      <c r="C746" s="4"/>
      <c r="D746" s="4"/>
      <c r="E746" s="143"/>
      <c r="F746" s="143"/>
      <c r="G746" s="4"/>
      <c r="H746" s="4"/>
      <c r="I746" s="135"/>
      <c r="J746" s="135"/>
      <c r="K746" s="135"/>
      <c r="L746" s="135"/>
      <c r="M746" s="135"/>
      <c r="N746" s="135"/>
      <c r="O746" s="135"/>
      <c r="P746" s="135"/>
      <c r="Q746" s="135"/>
      <c r="R746" s="135"/>
      <c r="S746" s="135"/>
      <c r="T746" s="135"/>
      <c r="U746" s="135"/>
      <c r="V746" s="135"/>
      <c r="W746" s="135"/>
      <c r="X746" s="135"/>
      <c r="Y746" s="135"/>
      <c r="Z746" s="135"/>
      <c r="AA746" s="135"/>
      <c r="AB746" s="135"/>
    </row>
    <row r="747" spans="1:28" ht="14.25" customHeight="1">
      <c r="A747" s="4"/>
      <c r="B747" s="4"/>
      <c r="C747" s="4"/>
      <c r="D747" s="4"/>
      <c r="E747" s="143"/>
      <c r="F747" s="143"/>
      <c r="G747" s="4"/>
      <c r="H747" s="4"/>
      <c r="I747" s="135"/>
      <c r="J747" s="135"/>
      <c r="K747" s="135"/>
      <c r="L747" s="135"/>
      <c r="M747" s="135"/>
      <c r="N747" s="135"/>
      <c r="O747" s="135"/>
      <c r="P747" s="135"/>
      <c r="Q747" s="135"/>
      <c r="R747" s="135"/>
      <c r="S747" s="135"/>
      <c r="T747" s="135"/>
      <c r="U747" s="135"/>
      <c r="V747" s="135"/>
      <c r="W747" s="135"/>
      <c r="X747" s="135"/>
      <c r="Y747" s="135"/>
      <c r="Z747" s="135"/>
      <c r="AA747" s="135"/>
      <c r="AB747" s="135"/>
    </row>
    <row r="748" spans="1:28" ht="14.25" customHeight="1">
      <c r="A748" s="4"/>
      <c r="B748" s="4"/>
      <c r="C748" s="4"/>
      <c r="D748" s="4"/>
      <c r="E748" s="143"/>
      <c r="F748" s="143"/>
      <c r="G748" s="4"/>
      <c r="H748" s="4"/>
      <c r="I748" s="135"/>
      <c r="J748" s="135"/>
      <c r="K748" s="135"/>
      <c r="L748" s="135"/>
      <c r="M748" s="135"/>
      <c r="N748" s="135"/>
      <c r="O748" s="135"/>
      <c r="P748" s="135"/>
      <c r="Q748" s="135"/>
      <c r="R748" s="135"/>
      <c r="S748" s="135"/>
      <c r="T748" s="135"/>
      <c r="U748" s="135"/>
      <c r="V748" s="135"/>
      <c r="W748" s="135"/>
      <c r="X748" s="135"/>
      <c r="Y748" s="135"/>
      <c r="Z748" s="135"/>
      <c r="AA748" s="135"/>
      <c r="AB748" s="135"/>
    </row>
    <row r="749" spans="1:28" ht="14.25" customHeight="1">
      <c r="A749" s="4"/>
      <c r="B749" s="4"/>
      <c r="C749" s="4"/>
      <c r="D749" s="4"/>
      <c r="E749" s="143"/>
      <c r="F749" s="143"/>
      <c r="G749" s="4"/>
      <c r="H749" s="4"/>
      <c r="I749" s="135"/>
      <c r="J749" s="135"/>
      <c r="K749" s="135"/>
      <c r="L749" s="135"/>
      <c r="M749" s="135"/>
      <c r="N749" s="135"/>
      <c r="O749" s="135"/>
      <c r="P749" s="135"/>
      <c r="Q749" s="135"/>
      <c r="R749" s="135"/>
      <c r="S749" s="135"/>
      <c r="T749" s="135"/>
      <c r="U749" s="135"/>
      <c r="V749" s="135"/>
      <c r="W749" s="135"/>
      <c r="X749" s="135"/>
      <c r="Y749" s="135"/>
      <c r="Z749" s="135"/>
      <c r="AA749" s="135"/>
      <c r="AB749" s="135"/>
    </row>
    <row r="750" spans="1:28" ht="14.25" customHeight="1">
      <c r="A750" s="4"/>
      <c r="B750" s="4"/>
      <c r="C750" s="4"/>
      <c r="D750" s="4"/>
      <c r="E750" s="143"/>
      <c r="F750" s="143"/>
      <c r="G750" s="4"/>
      <c r="H750" s="4"/>
      <c r="I750" s="135"/>
      <c r="J750" s="135"/>
      <c r="K750" s="135"/>
      <c r="L750" s="135"/>
      <c r="M750" s="135"/>
      <c r="N750" s="135"/>
      <c r="O750" s="135"/>
      <c r="P750" s="135"/>
      <c r="Q750" s="135"/>
      <c r="R750" s="135"/>
      <c r="S750" s="135"/>
      <c r="T750" s="135"/>
      <c r="U750" s="135"/>
      <c r="V750" s="135"/>
      <c r="W750" s="135"/>
      <c r="X750" s="135"/>
      <c r="Y750" s="135"/>
      <c r="Z750" s="135"/>
      <c r="AA750" s="135"/>
      <c r="AB750" s="135"/>
    </row>
    <row r="751" spans="1:28" ht="14.25" customHeight="1">
      <c r="A751" s="4"/>
      <c r="B751" s="4"/>
      <c r="C751" s="4"/>
      <c r="D751" s="4"/>
      <c r="E751" s="143"/>
      <c r="F751" s="143"/>
      <c r="G751" s="4"/>
      <c r="H751" s="4"/>
      <c r="I751" s="135"/>
      <c r="J751" s="135"/>
      <c r="K751" s="135"/>
      <c r="L751" s="135"/>
      <c r="M751" s="135"/>
      <c r="N751" s="135"/>
      <c r="O751" s="135"/>
      <c r="P751" s="135"/>
      <c r="Q751" s="135"/>
      <c r="R751" s="135"/>
      <c r="S751" s="135"/>
      <c r="T751" s="135"/>
      <c r="U751" s="135"/>
      <c r="V751" s="135"/>
      <c r="W751" s="135"/>
      <c r="X751" s="135"/>
      <c r="Y751" s="135"/>
      <c r="Z751" s="135"/>
      <c r="AA751" s="135"/>
      <c r="AB751" s="135"/>
    </row>
    <row r="752" spans="1:28" ht="14.25" customHeight="1">
      <c r="A752" s="4"/>
      <c r="B752" s="4"/>
      <c r="C752" s="4"/>
      <c r="D752" s="4"/>
      <c r="E752" s="143"/>
      <c r="F752" s="143"/>
      <c r="G752" s="4"/>
      <c r="H752" s="4"/>
      <c r="I752" s="135"/>
      <c r="J752" s="135"/>
      <c r="K752" s="135"/>
      <c r="L752" s="135"/>
      <c r="M752" s="135"/>
      <c r="N752" s="135"/>
      <c r="O752" s="135"/>
      <c r="P752" s="135"/>
      <c r="Q752" s="135"/>
      <c r="R752" s="135"/>
      <c r="S752" s="135"/>
      <c r="T752" s="135"/>
      <c r="U752" s="135"/>
      <c r="V752" s="135"/>
      <c r="W752" s="135"/>
      <c r="X752" s="135"/>
      <c r="Y752" s="135"/>
      <c r="Z752" s="135"/>
      <c r="AA752" s="135"/>
      <c r="AB752" s="135"/>
    </row>
    <row r="753" spans="1:28" ht="14.25" customHeight="1">
      <c r="A753" s="4"/>
      <c r="B753" s="4"/>
      <c r="C753" s="4"/>
      <c r="D753" s="4"/>
      <c r="E753" s="143"/>
      <c r="F753" s="143"/>
      <c r="G753" s="4"/>
      <c r="H753" s="4"/>
      <c r="I753" s="135"/>
      <c r="J753" s="135"/>
      <c r="K753" s="135"/>
      <c r="L753" s="135"/>
      <c r="M753" s="135"/>
      <c r="N753" s="135"/>
      <c r="O753" s="135"/>
      <c r="P753" s="135"/>
      <c r="Q753" s="135"/>
      <c r="R753" s="135"/>
      <c r="S753" s="135"/>
      <c r="T753" s="135"/>
      <c r="U753" s="135"/>
      <c r="V753" s="135"/>
      <c r="W753" s="135"/>
      <c r="X753" s="135"/>
      <c r="Y753" s="135"/>
      <c r="Z753" s="135"/>
      <c r="AA753" s="135"/>
      <c r="AB753" s="135"/>
    </row>
    <row r="754" spans="1:28" ht="14.25" customHeight="1">
      <c r="A754" s="4"/>
      <c r="B754" s="4"/>
      <c r="C754" s="4"/>
      <c r="D754" s="4"/>
      <c r="E754" s="143"/>
      <c r="F754" s="143"/>
      <c r="G754" s="4"/>
      <c r="H754" s="4"/>
      <c r="I754" s="135"/>
      <c r="J754" s="135"/>
      <c r="K754" s="135"/>
      <c r="L754" s="135"/>
      <c r="M754" s="135"/>
      <c r="N754" s="135"/>
      <c r="O754" s="135"/>
      <c r="P754" s="135"/>
      <c r="Q754" s="135"/>
      <c r="R754" s="135"/>
      <c r="S754" s="135"/>
      <c r="T754" s="135"/>
      <c r="U754" s="135"/>
      <c r="V754" s="135"/>
      <c r="W754" s="135"/>
      <c r="X754" s="135"/>
      <c r="Y754" s="135"/>
      <c r="Z754" s="135"/>
      <c r="AA754" s="135"/>
      <c r="AB754" s="135"/>
    </row>
    <row r="755" spans="1:28" ht="14.25" customHeight="1">
      <c r="A755" s="4"/>
      <c r="B755" s="4"/>
      <c r="C755" s="4"/>
      <c r="D755" s="4"/>
      <c r="E755" s="143"/>
      <c r="F755" s="143"/>
      <c r="G755" s="4"/>
      <c r="H755" s="4"/>
      <c r="I755" s="135"/>
      <c r="J755" s="135"/>
      <c r="K755" s="135"/>
      <c r="L755" s="135"/>
      <c r="M755" s="135"/>
      <c r="N755" s="135"/>
      <c r="O755" s="135"/>
      <c r="P755" s="135"/>
      <c r="Q755" s="135"/>
      <c r="R755" s="135"/>
      <c r="S755" s="135"/>
      <c r="T755" s="135"/>
      <c r="U755" s="135"/>
      <c r="V755" s="135"/>
      <c r="W755" s="135"/>
      <c r="X755" s="135"/>
      <c r="Y755" s="135"/>
      <c r="Z755" s="135"/>
      <c r="AA755" s="135"/>
      <c r="AB755" s="135"/>
    </row>
    <row r="756" spans="1:28" ht="14.25" customHeight="1">
      <c r="A756" s="4"/>
      <c r="B756" s="4"/>
      <c r="C756" s="4"/>
      <c r="D756" s="4"/>
      <c r="E756" s="143"/>
      <c r="F756" s="143"/>
      <c r="G756" s="4"/>
      <c r="H756" s="4"/>
      <c r="I756" s="135"/>
      <c r="J756" s="135"/>
      <c r="K756" s="135"/>
      <c r="L756" s="135"/>
      <c r="M756" s="135"/>
      <c r="N756" s="135"/>
      <c r="O756" s="135"/>
      <c r="P756" s="135"/>
      <c r="Q756" s="135"/>
      <c r="R756" s="135"/>
      <c r="S756" s="135"/>
      <c r="T756" s="135"/>
      <c r="U756" s="135"/>
      <c r="V756" s="135"/>
      <c r="W756" s="135"/>
      <c r="X756" s="135"/>
      <c r="Y756" s="135"/>
      <c r="Z756" s="135"/>
      <c r="AA756" s="135"/>
      <c r="AB756" s="135"/>
    </row>
    <row r="757" spans="1:28" ht="14.25" customHeight="1">
      <c r="A757" s="4"/>
      <c r="B757" s="4"/>
      <c r="C757" s="4"/>
      <c r="D757" s="4"/>
      <c r="E757" s="143"/>
      <c r="F757" s="143"/>
      <c r="G757" s="4"/>
      <c r="H757" s="4"/>
      <c r="I757" s="135"/>
      <c r="J757" s="135"/>
      <c r="K757" s="135"/>
      <c r="L757" s="135"/>
      <c r="M757" s="135"/>
      <c r="N757" s="135"/>
      <c r="O757" s="135"/>
      <c r="P757" s="135"/>
      <c r="Q757" s="135"/>
      <c r="R757" s="135"/>
      <c r="S757" s="135"/>
      <c r="T757" s="135"/>
      <c r="U757" s="135"/>
      <c r="V757" s="135"/>
      <c r="W757" s="135"/>
      <c r="X757" s="135"/>
      <c r="Y757" s="135"/>
      <c r="Z757" s="135"/>
      <c r="AA757" s="135"/>
      <c r="AB757" s="135"/>
    </row>
    <row r="758" spans="1:28" ht="14.25" customHeight="1">
      <c r="A758" s="4"/>
      <c r="B758" s="4"/>
      <c r="C758" s="4"/>
      <c r="D758" s="4"/>
      <c r="E758" s="143"/>
      <c r="F758" s="143"/>
      <c r="G758" s="4"/>
      <c r="H758" s="4"/>
      <c r="I758" s="135"/>
      <c r="J758" s="135"/>
      <c r="K758" s="135"/>
      <c r="L758" s="135"/>
      <c r="M758" s="135"/>
      <c r="N758" s="135"/>
      <c r="O758" s="135"/>
      <c r="P758" s="135"/>
      <c r="Q758" s="135"/>
      <c r="R758" s="135"/>
      <c r="S758" s="135"/>
      <c r="T758" s="135"/>
      <c r="U758" s="135"/>
      <c r="V758" s="135"/>
      <c r="W758" s="135"/>
      <c r="X758" s="135"/>
      <c r="Y758" s="135"/>
      <c r="Z758" s="135"/>
      <c r="AA758" s="135"/>
      <c r="AB758" s="135"/>
    </row>
    <row r="759" spans="1:28" ht="14.25" customHeight="1">
      <c r="A759" s="4"/>
      <c r="B759" s="4"/>
      <c r="C759" s="4"/>
      <c r="D759" s="4"/>
      <c r="E759" s="143"/>
      <c r="F759" s="143"/>
      <c r="G759" s="4"/>
      <c r="H759" s="4"/>
      <c r="I759" s="135"/>
      <c r="J759" s="135"/>
      <c r="K759" s="135"/>
      <c r="L759" s="135"/>
      <c r="M759" s="135"/>
      <c r="N759" s="135"/>
      <c r="O759" s="135"/>
      <c r="P759" s="135"/>
      <c r="Q759" s="135"/>
      <c r="R759" s="135"/>
      <c r="S759" s="135"/>
      <c r="T759" s="135"/>
      <c r="U759" s="135"/>
      <c r="V759" s="135"/>
      <c r="W759" s="135"/>
      <c r="X759" s="135"/>
      <c r="Y759" s="135"/>
      <c r="Z759" s="135"/>
      <c r="AA759" s="135"/>
      <c r="AB759" s="135"/>
    </row>
    <row r="760" spans="1:28" ht="14.25" customHeight="1">
      <c r="A760" s="4"/>
      <c r="B760" s="4"/>
      <c r="C760" s="4"/>
      <c r="D760" s="4"/>
      <c r="E760" s="143"/>
      <c r="F760" s="143"/>
      <c r="G760" s="4"/>
      <c r="H760" s="4"/>
      <c r="I760" s="135"/>
      <c r="J760" s="135"/>
      <c r="K760" s="135"/>
      <c r="L760" s="135"/>
      <c r="M760" s="135"/>
      <c r="N760" s="135"/>
      <c r="O760" s="135"/>
      <c r="P760" s="135"/>
      <c r="Q760" s="135"/>
      <c r="R760" s="135"/>
      <c r="S760" s="135"/>
      <c r="T760" s="135"/>
      <c r="U760" s="135"/>
      <c r="V760" s="135"/>
      <c r="W760" s="135"/>
      <c r="X760" s="135"/>
      <c r="Y760" s="135"/>
      <c r="Z760" s="135"/>
      <c r="AA760" s="135"/>
      <c r="AB760" s="135"/>
    </row>
    <row r="761" spans="1:28" ht="14.25" customHeight="1">
      <c r="A761" s="4"/>
      <c r="B761" s="4"/>
      <c r="C761" s="4"/>
      <c r="D761" s="4"/>
      <c r="E761" s="143"/>
      <c r="F761" s="143"/>
      <c r="G761" s="4"/>
      <c r="H761" s="4"/>
      <c r="I761" s="135"/>
      <c r="J761" s="135"/>
      <c r="K761" s="135"/>
      <c r="L761" s="135"/>
      <c r="M761" s="135"/>
      <c r="N761" s="135"/>
      <c r="O761" s="135"/>
      <c r="P761" s="135"/>
      <c r="Q761" s="135"/>
      <c r="R761" s="135"/>
      <c r="S761" s="135"/>
      <c r="T761" s="135"/>
      <c r="U761" s="135"/>
      <c r="V761" s="135"/>
      <c r="W761" s="135"/>
      <c r="X761" s="135"/>
      <c r="Y761" s="135"/>
      <c r="Z761" s="135"/>
      <c r="AA761" s="135"/>
      <c r="AB761" s="135"/>
    </row>
    <row r="762" spans="1:28" ht="14.25" customHeight="1">
      <c r="A762" s="4"/>
      <c r="B762" s="4"/>
      <c r="C762" s="4"/>
      <c r="D762" s="4"/>
      <c r="E762" s="143"/>
      <c r="F762" s="143"/>
      <c r="G762" s="4"/>
      <c r="H762" s="4"/>
      <c r="I762" s="135"/>
      <c r="J762" s="135"/>
      <c r="K762" s="135"/>
      <c r="L762" s="135"/>
      <c r="M762" s="135"/>
      <c r="N762" s="135"/>
      <c r="O762" s="135"/>
      <c r="P762" s="135"/>
      <c r="Q762" s="135"/>
      <c r="R762" s="135"/>
      <c r="S762" s="135"/>
      <c r="T762" s="135"/>
      <c r="U762" s="135"/>
      <c r="V762" s="135"/>
      <c r="W762" s="135"/>
      <c r="X762" s="135"/>
      <c r="Y762" s="135"/>
      <c r="Z762" s="135"/>
      <c r="AA762" s="135"/>
      <c r="AB762" s="135"/>
    </row>
    <row r="763" spans="1:28" ht="14.25" customHeight="1">
      <c r="A763" s="4"/>
      <c r="B763" s="4"/>
      <c r="C763" s="4"/>
      <c r="D763" s="4"/>
      <c r="E763" s="143"/>
      <c r="F763" s="143"/>
      <c r="G763" s="4"/>
      <c r="H763" s="4"/>
      <c r="I763" s="135"/>
      <c r="J763" s="135"/>
      <c r="K763" s="135"/>
      <c r="L763" s="135"/>
      <c r="M763" s="135"/>
      <c r="N763" s="135"/>
      <c r="O763" s="135"/>
      <c r="P763" s="135"/>
      <c r="Q763" s="135"/>
      <c r="R763" s="135"/>
      <c r="S763" s="135"/>
      <c r="T763" s="135"/>
      <c r="U763" s="135"/>
      <c r="V763" s="135"/>
      <c r="W763" s="135"/>
      <c r="X763" s="135"/>
      <c r="Y763" s="135"/>
      <c r="Z763" s="135"/>
      <c r="AA763" s="135"/>
      <c r="AB763" s="135"/>
    </row>
    <row r="764" spans="1:28" ht="14.25" customHeight="1">
      <c r="A764" s="4"/>
      <c r="B764" s="4"/>
      <c r="C764" s="4"/>
      <c r="D764" s="4"/>
      <c r="E764" s="143"/>
      <c r="F764" s="143"/>
      <c r="G764" s="4"/>
      <c r="H764" s="4"/>
      <c r="I764" s="135"/>
      <c r="J764" s="135"/>
      <c r="K764" s="135"/>
      <c r="L764" s="135"/>
      <c r="M764" s="135"/>
      <c r="N764" s="135"/>
      <c r="O764" s="135"/>
      <c r="P764" s="135"/>
      <c r="Q764" s="135"/>
      <c r="R764" s="135"/>
      <c r="S764" s="135"/>
      <c r="T764" s="135"/>
      <c r="U764" s="135"/>
      <c r="V764" s="135"/>
      <c r="W764" s="135"/>
      <c r="X764" s="135"/>
      <c r="Y764" s="135"/>
      <c r="Z764" s="135"/>
      <c r="AA764" s="135"/>
      <c r="AB764" s="135"/>
    </row>
    <row r="765" spans="1:28" ht="14.25" customHeight="1">
      <c r="A765" s="4"/>
      <c r="B765" s="4"/>
      <c r="C765" s="4"/>
      <c r="D765" s="4"/>
      <c r="E765" s="143"/>
      <c r="F765" s="143"/>
      <c r="G765" s="4"/>
      <c r="H765" s="4"/>
      <c r="I765" s="135"/>
      <c r="J765" s="135"/>
      <c r="K765" s="135"/>
      <c r="L765" s="135"/>
      <c r="M765" s="135"/>
      <c r="N765" s="135"/>
      <c r="O765" s="135"/>
      <c r="P765" s="135"/>
      <c r="Q765" s="135"/>
      <c r="R765" s="135"/>
      <c r="S765" s="135"/>
      <c r="T765" s="135"/>
      <c r="U765" s="135"/>
      <c r="V765" s="135"/>
      <c r="W765" s="135"/>
      <c r="X765" s="135"/>
      <c r="Y765" s="135"/>
      <c r="Z765" s="135"/>
      <c r="AA765" s="135"/>
      <c r="AB765" s="135"/>
    </row>
    <row r="766" spans="1:28" ht="14.25" customHeight="1">
      <c r="A766" s="4"/>
      <c r="B766" s="4"/>
      <c r="C766" s="4"/>
      <c r="D766" s="4"/>
      <c r="E766" s="143"/>
      <c r="F766" s="143"/>
      <c r="G766" s="4"/>
      <c r="H766" s="4"/>
      <c r="I766" s="135"/>
      <c r="J766" s="135"/>
      <c r="K766" s="135"/>
      <c r="L766" s="135"/>
      <c r="M766" s="135"/>
      <c r="N766" s="135"/>
      <c r="O766" s="135"/>
      <c r="P766" s="135"/>
      <c r="Q766" s="135"/>
      <c r="R766" s="135"/>
      <c r="S766" s="135"/>
      <c r="T766" s="135"/>
      <c r="U766" s="135"/>
      <c r="V766" s="135"/>
      <c r="W766" s="135"/>
      <c r="X766" s="135"/>
      <c r="Y766" s="135"/>
      <c r="Z766" s="135"/>
      <c r="AA766" s="135"/>
      <c r="AB766" s="135"/>
    </row>
    <row r="767" spans="1:28" ht="14.25" customHeight="1">
      <c r="A767" s="4"/>
      <c r="B767" s="4"/>
      <c r="C767" s="4"/>
      <c r="D767" s="4"/>
      <c r="E767" s="143"/>
      <c r="F767" s="143"/>
      <c r="G767" s="4"/>
      <c r="H767" s="4"/>
      <c r="I767" s="135"/>
      <c r="J767" s="135"/>
      <c r="K767" s="135"/>
      <c r="L767" s="135"/>
      <c r="M767" s="135"/>
      <c r="N767" s="135"/>
      <c r="O767" s="135"/>
      <c r="P767" s="135"/>
      <c r="Q767" s="135"/>
      <c r="R767" s="135"/>
      <c r="S767" s="135"/>
      <c r="T767" s="135"/>
      <c r="U767" s="135"/>
      <c r="V767" s="135"/>
      <c r="W767" s="135"/>
      <c r="X767" s="135"/>
      <c r="Y767" s="135"/>
      <c r="Z767" s="135"/>
      <c r="AA767" s="135"/>
      <c r="AB767" s="135"/>
    </row>
    <row r="768" spans="1:28" ht="14.25" customHeight="1">
      <c r="A768" s="4"/>
      <c r="B768" s="4"/>
      <c r="C768" s="4"/>
      <c r="D768" s="4"/>
      <c r="E768" s="143"/>
      <c r="F768" s="143"/>
      <c r="G768" s="4"/>
      <c r="H768" s="4"/>
      <c r="I768" s="135"/>
      <c r="J768" s="135"/>
      <c r="K768" s="135"/>
      <c r="L768" s="135"/>
      <c r="M768" s="135"/>
      <c r="N768" s="135"/>
      <c r="O768" s="135"/>
      <c r="P768" s="135"/>
      <c r="Q768" s="135"/>
      <c r="R768" s="135"/>
      <c r="S768" s="135"/>
      <c r="T768" s="135"/>
      <c r="U768" s="135"/>
      <c r="V768" s="135"/>
      <c r="W768" s="135"/>
      <c r="X768" s="135"/>
      <c r="Y768" s="135"/>
      <c r="Z768" s="135"/>
      <c r="AA768" s="135"/>
      <c r="AB768" s="135"/>
    </row>
    <row r="769" spans="1:28" ht="14.25" customHeight="1">
      <c r="A769" s="4"/>
      <c r="B769" s="4"/>
      <c r="C769" s="4"/>
      <c r="D769" s="4"/>
      <c r="E769" s="143"/>
      <c r="F769" s="143"/>
      <c r="G769" s="4"/>
      <c r="H769" s="4"/>
      <c r="I769" s="135"/>
      <c r="J769" s="135"/>
      <c r="K769" s="135"/>
      <c r="L769" s="135"/>
      <c r="M769" s="135"/>
      <c r="N769" s="135"/>
      <c r="O769" s="135"/>
      <c r="P769" s="135"/>
      <c r="Q769" s="135"/>
      <c r="R769" s="135"/>
      <c r="S769" s="135"/>
      <c r="T769" s="135"/>
      <c r="U769" s="135"/>
      <c r="V769" s="135"/>
      <c r="W769" s="135"/>
      <c r="X769" s="135"/>
      <c r="Y769" s="135"/>
      <c r="Z769" s="135"/>
      <c r="AA769" s="135"/>
      <c r="AB769" s="135"/>
    </row>
    <row r="770" spans="1:28" ht="14.25" customHeight="1">
      <c r="A770" s="4"/>
      <c r="B770" s="4"/>
      <c r="C770" s="4"/>
      <c r="D770" s="4"/>
      <c r="E770" s="143"/>
      <c r="F770" s="143"/>
      <c r="G770" s="4"/>
      <c r="H770" s="4"/>
      <c r="I770" s="135"/>
      <c r="J770" s="135"/>
      <c r="K770" s="135"/>
      <c r="L770" s="135"/>
      <c r="M770" s="135"/>
      <c r="N770" s="135"/>
      <c r="O770" s="135"/>
      <c r="P770" s="135"/>
      <c r="Q770" s="135"/>
      <c r="R770" s="135"/>
      <c r="S770" s="135"/>
      <c r="T770" s="135"/>
      <c r="U770" s="135"/>
      <c r="V770" s="135"/>
      <c r="W770" s="135"/>
      <c r="X770" s="135"/>
      <c r="Y770" s="135"/>
      <c r="Z770" s="135"/>
      <c r="AA770" s="135"/>
      <c r="AB770" s="135"/>
    </row>
    <row r="771" spans="1:28" ht="14.25" customHeight="1">
      <c r="A771" s="4"/>
      <c r="B771" s="4"/>
      <c r="C771" s="4"/>
      <c r="D771" s="4"/>
      <c r="E771" s="143"/>
      <c r="F771" s="143"/>
      <c r="G771" s="4"/>
      <c r="H771" s="4"/>
      <c r="I771" s="135"/>
      <c r="J771" s="135"/>
      <c r="K771" s="135"/>
      <c r="L771" s="135"/>
      <c r="M771" s="135"/>
      <c r="N771" s="135"/>
      <c r="O771" s="135"/>
      <c r="P771" s="135"/>
      <c r="Q771" s="135"/>
      <c r="R771" s="135"/>
      <c r="S771" s="135"/>
      <c r="T771" s="135"/>
      <c r="U771" s="135"/>
      <c r="V771" s="135"/>
      <c r="W771" s="135"/>
      <c r="X771" s="135"/>
      <c r="Y771" s="135"/>
      <c r="Z771" s="135"/>
      <c r="AA771" s="135"/>
      <c r="AB771" s="135"/>
    </row>
    <row r="772" spans="1:28" ht="14.25" customHeight="1">
      <c r="A772" s="4"/>
      <c r="B772" s="4"/>
      <c r="C772" s="4"/>
      <c r="D772" s="4"/>
      <c r="E772" s="143"/>
      <c r="F772" s="143"/>
      <c r="G772" s="4"/>
      <c r="H772" s="4"/>
      <c r="I772" s="135"/>
      <c r="J772" s="135"/>
      <c r="K772" s="135"/>
      <c r="L772" s="135"/>
      <c r="M772" s="135"/>
      <c r="N772" s="135"/>
      <c r="O772" s="135"/>
      <c r="P772" s="135"/>
      <c r="Q772" s="135"/>
      <c r="R772" s="135"/>
      <c r="S772" s="135"/>
      <c r="T772" s="135"/>
      <c r="U772" s="135"/>
      <c r="V772" s="135"/>
      <c r="W772" s="135"/>
      <c r="X772" s="135"/>
      <c r="Y772" s="135"/>
      <c r="Z772" s="135"/>
      <c r="AA772" s="135"/>
      <c r="AB772" s="135"/>
    </row>
    <row r="773" spans="1:28" ht="14.25" customHeight="1">
      <c r="A773" s="4"/>
      <c r="B773" s="4"/>
      <c r="C773" s="4"/>
      <c r="D773" s="4"/>
      <c r="E773" s="143"/>
      <c r="F773" s="143"/>
      <c r="G773" s="4"/>
      <c r="H773" s="4"/>
      <c r="I773" s="135"/>
      <c r="J773" s="135"/>
      <c r="K773" s="135"/>
      <c r="L773" s="135"/>
      <c r="M773" s="135"/>
      <c r="N773" s="135"/>
      <c r="O773" s="135"/>
      <c r="P773" s="135"/>
      <c r="Q773" s="135"/>
      <c r="R773" s="135"/>
      <c r="S773" s="135"/>
      <c r="T773" s="135"/>
      <c r="U773" s="135"/>
      <c r="V773" s="135"/>
      <c r="W773" s="135"/>
      <c r="X773" s="135"/>
      <c r="Y773" s="135"/>
      <c r="Z773" s="135"/>
      <c r="AA773" s="135"/>
      <c r="AB773" s="135"/>
    </row>
    <row r="774" spans="1:28" ht="14.25" customHeight="1">
      <c r="A774" s="4"/>
      <c r="B774" s="4"/>
      <c r="C774" s="4"/>
      <c r="D774" s="4"/>
      <c r="E774" s="143"/>
      <c r="F774" s="143"/>
      <c r="G774" s="4"/>
      <c r="H774" s="4"/>
      <c r="I774" s="135"/>
      <c r="J774" s="135"/>
      <c r="K774" s="135"/>
      <c r="L774" s="135"/>
      <c r="M774" s="135"/>
      <c r="N774" s="135"/>
      <c r="O774" s="135"/>
      <c r="P774" s="135"/>
      <c r="Q774" s="135"/>
      <c r="R774" s="135"/>
      <c r="S774" s="135"/>
      <c r="T774" s="135"/>
      <c r="U774" s="135"/>
      <c r="V774" s="135"/>
      <c r="W774" s="135"/>
      <c r="X774" s="135"/>
      <c r="Y774" s="135"/>
      <c r="Z774" s="135"/>
      <c r="AA774" s="135"/>
      <c r="AB774" s="135"/>
    </row>
    <row r="775" spans="1:28" ht="14.25" customHeight="1">
      <c r="A775" s="4"/>
      <c r="B775" s="4"/>
      <c r="C775" s="4"/>
      <c r="D775" s="4"/>
      <c r="E775" s="143"/>
      <c r="F775" s="143"/>
      <c r="G775" s="4"/>
      <c r="H775" s="4"/>
      <c r="I775" s="135"/>
      <c r="J775" s="135"/>
      <c r="K775" s="135"/>
      <c r="L775" s="135"/>
      <c r="M775" s="135"/>
      <c r="N775" s="135"/>
      <c r="O775" s="135"/>
      <c r="P775" s="135"/>
      <c r="Q775" s="135"/>
      <c r="R775" s="135"/>
      <c r="S775" s="135"/>
      <c r="T775" s="135"/>
      <c r="U775" s="135"/>
      <c r="V775" s="135"/>
      <c r="W775" s="135"/>
      <c r="X775" s="135"/>
      <c r="Y775" s="135"/>
      <c r="Z775" s="135"/>
      <c r="AA775" s="135"/>
      <c r="AB775" s="135"/>
    </row>
    <row r="776" spans="1:28" ht="14.25" customHeight="1">
      <c r="A776" s="4"/>
      <c r="B776" s="4"/>
      <c r="C776" s="4"/>
      <c r="D776" s="4"/>
      <c r="E776" s="143"/>
      <c r="F776" s="143"/>
      <c r="G776" s="4"/>
      <c r="H776" s="4"/>
      <c r="I776" s="135"/>
      <c r="J776" s="135"/>
      <c r="K776" s="135"/>
      <c r="L776" s="135"/>
      <c r="M776" s="135"/>
      <c r="N776" s="135"/>
      <c r="O776" s="135"/>
      <c r="P776" s="135"/>
      <c r="Q776" s="135"/>
      <c r="R776" s="135"/>
      <c r="S776" s="135"/>
      <c r="T776" s="135"/>
      <c r="U776" s="135"/>
      <c r="V776" s="135"/>
      <c r="W776" s="135"/>
      <c r="X776" s="135"/>
      <c r="Y776" s="135"/>
      <c r="Z776" s="135"/>
      <c r="AA776" s="135"/>
      <c r="AB776" s="135"/>
    </row>
    <row r="777" spans="1:28" ht="14.25" customHeight="1">
      <c r="A777" s="4"/>
      <c r="B777" s="4"/>
      <c r="C777" s="4"/>
      <c r="D777" s="4"/>
      <c r="E777" s="143"/>
      <c r="F777" s="143"/>
      <c r="G777" s="4"/>
      <c r="H777" s="4"/>
      <c r="I777" s="135"/>
      <c r="J777" s="135"/>
      <c r="K777" s="135"/>
      <c r="L777" s="135"/>
      <c r="M777" s="135"/>
      <c r="N777" s="135"/>
      <c r="O777" s="135"/>
      <c r="P777" s="135"/>
      <c r="Q777" s="135"/>
      <c r="R777" s="135"/>
      <c r="S777" s="135"/>
      <c r="T777" s="135"/>
      <c r="U777" s="135"/>
      <c r="V777" s="135"/>
      <c r="W777" s="135"/>
      <c r="X777" s="135"/>
      <c r="Y777" s="135"/>
      <c r="Z777" s="135"/>
      <c r="AA777" s="135"/>
      <c r="AB777" s="135"/>
    </row>
    <row r="778" spans="1:28" ht="14.25" customHeight="1">
      <c r="A778" s="4"/>
      <c r="B778" s="4"/>
      <c r="C778" s="4"/>
      <c r="D778" s="4"/>
      <c r="E778" s="143"/>
      <c r="F778" s="143"/>
      <c r="G778" s="4"/>
      <c r="H778" s="4"/>
      <c r="I778" s="135"/>
      <c r="J778" s="135"/>
      <c r="K778" s="135"/>
      <c r="L778" s="135"/>
      <c r="M778" s="135"/>
      <c r="N778" s="135"/>
      <c r="O778" s="135"/>
      <c r="P778" s="135"/>
      <c r="Q778" s="135"/>
      <c r="R778" s="135"/>
      <c r="S778" s="135"/>
      <c r="T778" s="135"/>
      <c r="U778" s="135"/>
      <c r="V778" s="135"/>
      <c r="W778" s="135"/>
      <c r="X778" s="135"/>
      <c r="Y778" s="135"/>
      <c r="Z778" s="135"/>
      <c r="AA778" s="135"/>
      <c r="AB778" s="135"/>
    </row>
    <row r="779" spans="1:28" ht="14.25" customHeight="1">
      <c r="A779" s="4"/>
      <c r="B779" s="4"/>
      <c r="C779" s="4"/>
      <c r="D779" s="4"/>
      <c r="E779" s="143"/>
      <c r="F779" s="143"/>
      <c r="G779" s="4"/>
      <c r="H779" s="4"/>
      <c r="I779" s="135"/>
      <c r="J779" s="135"/>
      <c r="K779" s="135"/>
      <c r="L779" s="135"/>
      <c r="M779" s="135"/>
      <c r="N779" s="135"/>
      <c r="O779" s="135"/>
      <c r="P779" s="135"/>
      <c r="Q779" s="135"/>
      <c r="R779" s="135"/>
      <c r="S779" s="135"/>
      <c r="T779" s="135"/>
      <c r="U779" s="135"/>
      <c r="V779" s="135"/>
      <c r="W779" s="135"/>
      <c r="X779" s="135"/>
      <c r="Y779" s="135"/>
      <c r="Z779" s="135"/>
      <c r="AA779" s="135"/>
      <c r="AB779" s="135"/>
    </row>
    <row r="780" spans="1:28" ht="14.25" customHeight="1">
      <c r="A780" s="4"/>
      <c r="B780" s="4"/>
      <c r="C780" s="4"/>
      <c r="D780" s="4"/>
      <c r="E780" s="143"/>
      <c r="F780" s="143"/>
      <c r="G780" s="4"/>
      <c r="H780" s="4"/>
      <c r="I780" s="135"/>
      <c r="J780" s="135"/>
      <c r="K780" s="135"/>
      <c r="L780" s="135"/>
      <c r="M780" s="135"/>
      <c r="N780" s="135"/>
      <c r="O780" s="135"/>
      <c r="P780" s="135"/>
      <c r="Q780" s="135"/>
      <c r="R780" s="135"/>
      <c r="S780" s="135"/>
      <c r="T780" s="135"/>
      <c r="U780" s="135"/>
      <c r="V780" s="135"/>
      <c r="W780" s="135"/>
      <c r="X780" s="135"/>
      <c r="Y780" s="135"/>
      <c r="Z780" s="135"/>
      <c r="AA780" s="135"/>
      <c r="AB780" s="135"/>
    </row>
    <row r="781" spans="1:28" ht="14.25" customHeight="1">
      <c r="A781" s="4"/>
      <c r="B781" s="4"/>
      <c r="C781" s="4"/>
      <c r="D781" s="4"/>
      <c r="E781" s="143"/>
      <c r="F781" s="143"/>
      <c r="G781" s="4"/>
      <c r="H781" s="4"/>
      <c r="I781" s="135"/>
      <c r="J781" s="135"/>
      <c r="K781" s="135"/>
      <c r="L781" s="135"/>
      <c r="M781" s="135"/>
      <c r="N781" s="135"/>
      <c r="O781" s="135"/>
      <c r="P781" s="135"/>
      <c r="Q781" s="135"/>
      <c r="R781" s="135"/>
      <c r="S781" s="135"/>
      <c r="T781" s="135"/>
      <c r="U781" s="135"/>
      <c r="V781" s="135"/>
      <c r="W781" s="135"/>
      <c r="X781" s="135"/>
      <c r="Y781" s="135"/>
      <c r="Z781" s="135"/>
      <c r="AA781" s="135"/>
      <c r="AB781" s="135"/>
    </row>
    <row r="782" spans="1:28" ht="14.25" customHeight="1">
      <c r="A782" s="4"/>
      <c r="B782" s="4"/>
      <c r="C782" s="4"/>
      <c r="D782" s="4"/>
      <c r="E782" s="143"/>
      <c r="F782" s="143"/>
      <c r="G782" s="4"/>
      <c r="H782" s="4"/>
      <c r="I782" s="135"/>
      <c r="J782" s="135"/>
      <c r="K782" s="135"/>
      <c r="L782" s="135"/>
      <c r="M782" s="135"/>
      <c r="N782" s="135"/>
      <c r="O782" s="135"/>
      <c r="P782" s="135"/>
      <c r="Q782" s="135"/>
      <c r="R782" s="135"/>
      <c r="S782" s="135"/>
      <c r="T782" s="135"/>
      <c r="U782" s="135"/>
      <c r="V782" s="135"/>
      <c r="W782" s="135"/>
      <c r="X782" s="135"/>
      <c r="Y782" s="135"/>
      <c r="Z782" s="135"/>
      <c r="AA782" s="135"/>
      <c r="AB782" s="135"/>
    </row>
    <row r="783" spans="1:28" ht="14.25" customHeight="1">
      <c r="A783" s="4"/>
      <c r="B783" s="4"/>
      <c r="C783" s="4"/>
      <c r="D783" s="4"/>
      <c r="E783" s="143"/>
      <c r="F783" s="143"/>
      <c r="G783" s="4"/>
      <c r="H783" s="4"/>
      <c r="I783" s="135"/>
      <c r="J783" s="135"/>
      <c r="K783" s="135"/>
      <c r="L783" s="135"/>
      <c r="M783" s="135"/>
      <c r="N783" s="135"/>
      <c r="O783" s="135"/>
      <c r="P783" s="135"/>
      <c r="Q783" s="135"/>
      <c r="R783" s="135"/>
      <c r="S783" s="135"/>
      <c r="T783" s="135"/>
      <c r="U783" s="135"/>
      <c r="V783" s="135"/>
      <c r="W783" s="135"/>
      <c r="X783" s="135"/>
      <c r="Y783" s="135"/>
      <c r="Z783" s="135"/>
      <c r="AA783" s="135"/>
      <c r="AB783" s="135"/>
    </row>
    <row r="784" spans="1:28" ht="14.25" customHeight="1">
      <c r="A784" s="4"/>
      <c r="B784" s="4"/>
      <c r="C784" s="4"/>
      <c r="D784" s="4"/>
      <c r="E784" s="143"/>
      <c r="F784" s="143"/>
      <c r="G784" s="4"/>
      <c r="H784" s="4"/>
      <c r="I784" s="135"/>
      <c r="J784" s="135"/>
      <c r="K784" s="135"/>
      <c r="L784" s="135"/>
      <c r="M784" s="135"/>
      <c r="N784" s="135"/>
      <c r="O784" s="135"/>
      <c r="P784" s="135"/>
      <c r="Q784" s="135"/>
      <c r="R784" s="135"/>
      <c r="S784" s="135"/>
      <c r="T784" s="135"/>
      <c r="U784" s="135"/>
      <c r="V784" s="135"/>
      <c r="W784" s="135"/>
      <c r="X784" s="135"/>
      <c r="Y784" s="135"/>
      <c r="Z784" s="135"/>
      <c r="AA784" s="135"/>
      <c r="AB784" s="135"/>
    </row>
    <row r="785" spans="1:28" ht="14.25" customHeight="1">
      <c r="A785" s="4"/>
      <c r="B785" s="4"/>
      <c r="C785" s="4"/>
      <c r="D785" s="4"/>
      <c r="E785" s="143"/>
      <c r="F785" s="143"/>
      <c r="G785" s="4"/>
      <c r="H785" s="4"/>
      <c r="I785" s="135"/>
      <c r="J785" s="135"/>
      <c r="K785" s="135"/>
      <c r="L785" s="135"/>
      <c r="M785" s="135"/>
      <c r="N785" s="135"/>
      <c r="O785" s="135"/>
      <c r="P785" s="135"/>
      <c r="Q785" s="135"/>
      <c r="R785" s="135"/>
      <c r="S785" s="135"/>
      <c r="T785" s="135"/>
      <c r="U785" s="135"/>
      <c r="V785" s="135"/>
      <c r="W785" s="135"/>
      <c r="X785" s="135"/>
      <c r="Y785" s="135"/>
      <c r="Z785" s="135"/>
      <c r="AA785" s="135"/>
      <c r="AB785" s="135"/>
    </row>
    <row r="786" spans="1:28" ht="14.25" customHeight="1">
      <c r="A786" s="4"/>
      <c r="B786" s="4"/>
      <c r="C786" s="4"/>
      <c r="D786" s="4"/>
      <c r="E786" s="143"/>
      <c r="F786" s="143"/>
      <c r="G786" s="4"/>
      <c r="H786" s="4"/>
      <c r="I786" s="135"/>
      <c r="J786" s="135"/>
      <c r="K786" s="135"/>
      <c r="L786" s="135"/>
      <c r="M786" s="135"/>
      <c r="N786" s="135"/>
      <c r="O786" s="135"/>
      <c r="P786" s="135"/>
      <c r="Q786" s="135"/>
      <c r="R786" s="135"/>
      <c r="S786" s="135"/>
      <c r="T786" s="135"/>
      <c r="U786" s="135"/>
      <c r="V786" s="135"/>
      <c r="W786" s="135"/>
      <c r="X786" s="135"/>
      <c r="Y786" s="135"/>
      <c r="Z786" s="135"/>
      <c r="AA786" s="135"/>
      <c r="AB786" s="135"/>
    </row>
    <row r="787" spans="1:28" ht="14.25" customHeight="1">
      <c r="A787" s="4"/>
      <c r="B787" s="4"/>
      <c r="C787" s="4"/>
      <c r="D787" s="4"/>
      <c r="E787" s="143"/>
      <c r="F787" s="143"/>
      <c r="G787" s="4"/>
      <c r="H787" s="4"/>
      <c r="I787" s="135"/>
      <c r="J787" s="135"/>
      <c r="K787" s="135"/>
      <c r="L787" s="135"/>
      <c r="M787" s="135"/>
      <c r="N787" s="135"/>
      <c r="O787" s="135"/>
      <c r="P787" s="135"/>
      <c r="Q787" s="135"/>
      <c r="R787" s="135"/>
      <c r="S787" s="135"/>
      <c r="T787" s="135"/>
      <c r="U787" s="135"/>
      <c r="V787" s="135"/>
      <c r="W787" s="135"/>
      <c r="X787" s="135"/>
      <c r="Y787" s="135"/>
      <c r="Z787" s="135"/>
      <c r="AA787" s="135"/>
      <c r="AB787" s="135"/>
    </row>
    <row r="788" spans="1:28" ht="14.25" customHeight="1">
      <c r="A788" s="4"/>
      <c r="B788" s="4"/>
      <c r="C788" s="4"/>
      <c r="D788" s="4"/>
      <c r="E788" s="143"/>
      <c r="F788" s="143"/>
      <c r="G788" s="4"/>
      <c r="H788" s="4"/>
      <c r="I788" s="135"/>
      <c r="J788" s="135"/>
      <c r="K788" s="135"/>
      <c r="L788" s="135"/>
      <c r="M788" s="135"/>
      <c r="N788" s="135"/>
      <c r="O788" s="135"/>
      <c r="P788" s="135"/>
      <c r="Q788" s="135"/>
      <c r="R788" s="135"/>
      <c r="S788" s="135"/>
      <c r="T788" s="135"/>
      <c r="U788" s="135"/>
      <c r="V788" s="135"/>
      <c r="W788" s="135"/>
      <c r="X788" s="135"/>
      <c r="Y788" s="135"/>
      <c r="Z788" s="135"/>
      <c r="AA788" s="135"/>
      <c r="AB788" s="135"/>
    </row>
    <row r="789" spans="1:28" ht="14.25" customHeight="1">
      <c r="A789" s="4"/>
      <c r="B789" s="4"/>
      <c r="C789" s="4"/>
      <c r="D789" s="4"/>
      <c r="E789" s="143"/>
      <c r="F789" s="143"/>
      <c r="G789" s="4"/>
      <c r="H789" s="4"/>
      <c r="I789" s="135"/>
      <c r="J789" s="135"/>
      <c r="K789" s="135"/>
      <c r="L789" s="135"/>
      <c r="M789" s="135"/>
      <c r="N789" s="135"/>
      <c r="O789" s="135"/>
      <c r="P789" s="135"/>
      <c r="Q789" s="135"/>
      <c r="R789" s="135"/>
      <c r="S789" s="135"/>
      <c r="T789" s="135"/>
      <c r="U789" s="135"/>
      <c r="V789" s="135"/>
      <c r="W789" s="135"/>
      <c r="X789" s="135"/>
      <c r="Y789" s="135"/>
      <c r="Z789" s="135"/>
      <c r="AA789" s="135"/>
      <c r="AB789" s="135"/>
    </row>
    <row r="790" spans="1:28" ht="14.25" customHeight="1">
      <c r="A790" s="4"/>
      <c r="B790" s="4"/>
      <c r="C790" s="4"/>
      <c r="D790" s="4"/>
      <c r="E790" s="143"/>
      <c r="F790" s="143"/>
      <c r="G790" s="4"/>
      <c r="H790" s="4"/>
      <c r="I790" s="135"/>
      <c r="J790" s="135"/>
      <c r="K790" s="135"/>
      <c r="L790" s="135"/>
      <c r="M790" s="135"/>
      <c r="N790" s="135"/>
      <c r="O790" s="135"/>
      <c r="P790" s="135"/>
      <c r="Q790" s="135"/>
      <c r="R790" s="135"/>
      <c r="S790" s="135"/>
      <c r="T790" s="135"/>
      <c r="U790" s="135"/>
      <c r="V790" s="135"/>
      <c r="W790" s="135"/>
      <c r="X790" s="135"/>
      <c r="Y790" s="135"/>
      <c r="Z790" s="135"/>
      <c r="AA790" s="135"/>
      <c r="AB790" s="135"/>
    </row>
    <row r="791" spans="1:28" ht="14.25" customHeight="1">
      <c r="A791" s="4"/>
      <c r="B791" s="4"/>
      <c r="C791" s="4"/>
      <c r="D791" s="4"/>
      <c r="E791" s="143"/>
      <c r="F791" s="143"/>
      <c r="G791" s="4"/>
      <c r="H791" s="4"/>
      <c r="I791" s="135"/>
      <c r="J791" s="135"/>
      <c r="K791" s="135"/>
      <c r="L791" s="135"/>
      <c r="M791" s="135"/>
      <c r="N791" s="135"/>
      <c r="O791" s="135"/>
      <c r="P791" s="135"/>
      <c r="Q791" s="135"/>
      <c r="R791" s="135"/>
      <c r="S791" s="135"/>
      <c r="T791" s="135"/>
      <c r="U791" s="135"/>
      <c r="V791" s="135"/>
      <c r="W791" s="135"/>
      <c r="X791" s="135"/>
      <c r="Y791" s="135"/>
      <c r="Z791" s="135"/>
      <c r="AA791" s="135"/>
      <c r="AB791" s="135"/>
    </row>
    <row r="792" spans="1:28" ht="14.25" customHeight="1">
      <c r="A792" s="4"/>
      <c r="B792" s="4"/>
      <c r="C792" s="4"/>
      <c r="D792" s="4"/>
      <c r="E792" s="143"/>
      <c r="F792" s="143"/>
      <c r="G792" s="4"/>
      <c r="H792" s="4"/>
      <c r="I792" s="135"/>
      <c r="J792" s="135"/>
      <c r="K792" s="135"/>
      <c r="L792" s="135"/>
      <c r="M792" s="135"/>
      <c r="N792" s="135"/>
      <c r="O792" s="135"/>
      <c r="P792" s="135"/>
      <c r="Q792" s="135"/>
      <c r="R792" s="135"/>
      <c r="S792" s="135"/>
      <c r="T792" s="135"/>
      <c r="U792" s="135"/>
      <c r="V792" s="135"/>
      <c r="W792" s="135"/>
      <c r="X792" s="135"/>
      <c r="Y792" s="135"/>
      <c r="Z792" s="135"/>
      <c r="AA792" s="135"/>
      <c r="AB792" s="135"/>
    </row>
    <row r="793" spans="1:28" ht="14.25" customHeight="1">
      <c r="A793" s="4"/>
      <c r="B793" s="4"/>
      <c r="C793" s="4"/>
      <c r="D793" s="4"/>
      <c r="E793" s="143"/>
      <c r="F793" s="143"/>
      <c r="G793" s="4"/>
      <c r="H793" s="4"/>
      <c r="I793" s="135"/>
      <c r="J793" s="135"/>
      <c r="K793" s="135"/>
      <c r="L793" s="135"/>
      <c r="M793" s="135"/>
      <c r="N793" s="135"/>
      <c r="O793" s="135"/>
      <c r="P793" s="135"/>
      <c r="Q793" s="135"/>
      <c r="R793" s="135"/>
      <c r="S793" s="135"/>
      <c r="T793" s="135"/>
      <c r="U793" s="135"/>
      <c r="V793" s="135"/>
      <c r="W793" s="135"/>
      <c r="X793" s="135"/>
      <c r="Y793" s="135"/>
      <c r="Z793" s="135"/>
      <c r="AA793" s="135"/>
      <c r="AB793" s="135"/>
    </row>
    <row r="794" spans="1:28" ht="14.25" customHeight="1">
      <c r="A794" s="4"/>
      <c r="B794" s="4"/>
      <c r="C794" s="4"/>
      <c r="D794" s="4"/>
      <c r="E794" s="143"/>
      <c r="F794" s="143"/>
      <c r="G794" s="4"/>
      <c r="H794" s="4"/>
      <c r="I794" s="135"/>
      <c r="J794" s="135"/>
      <c r="K794" s="135"/>
      <c r="L794" s="135"/>
      <c r="M794" s="135"/>
      <c r="N794" s="135"/>
      <c r="O794" s="135"/>
      <c r="P794" s="135"/>
      <c r="Q794" s="135"/>
      <c r="R794" s="135"/>
      <c r="S794" s="135"/>
      <c r="T794" s="135"/>
      <c r="U794" s="135"/>
      <c r="V794" s="135"/>
      <c r="W794" s="135"/>
      <c r="X794" s="135"/>
      <c r="Y794" s="135"/>
      <c r="Z794" s="135"/>
      <c r="AA794" s="135"/>
      <c r="AB794" s="135"/>
    </row>
    <row r="795" spans="1:28" ht="14.25" customHeight="1">
      <c r="A795" s="4"/>
      <c r="B795" s="4"/>
      <c r="C795" s="4"/>
      <c r="D795" s="4"/>
      <c r="E795" s="143"/>
      <c r="F795" s="143"/>
      <c r="G795" s="4"/>
      <c r="H795" s="4"/>
      <c r="I795" s="135"/>
      <c r="J795" s="135"/>
      <c r="K795" s="135"/>
      <c r="L795" s="135"/>
      <c r="M795" s="135"/>
      <c r="N795" s="135"/>
      <c r="O795" s="135"/>
      <c r="P795" s="135"/>
      <c r="Q795" s="135"/>
      <c r="R795" s="135"/>
      <c r="S795" s="135"/>
      <c r="T795" s="135"/>
      <c r="U795" s="135"/>
      <c r="V795" s="135"/>
      <c r="W795" s="135"/>
      <c r="X795" s="135"/>
      <c r="Y795" s="135"/>
      <c r="Z795" s="135"/>
      <c r="AA795" s="135"/>
      <c r="AB795" s="135"/>
    </row>
    <row r="796" spans="1:28" ht="14.25" customHeight="1">
      <c r="A796" s="4"/>
      <c r="B796" s="4"/>
      <c r="C796" s="4"/>
      <c r="D796" s="4"/>
      <c r="E796" s="143"/>
      <c r="F796" s="143"/>
      <c r="G796" s="4"/>
      <c r="H796" s="4"/>
      <c r="I796" s="135"/>
      <c r="J796" s="135"/>
      <c r="K796" s="135"/>
      <c r="L796" s="135"/>
      <c r="M796" s="135"/>
      <c r="N796" s="135"/>
      <c r="O796" s="135"/>
      <c r="P796" s="135"/>
      <c r="Q796" s="135"/>
      <c r="R796" s="135"/>
      <c r="S796" s="135"/>
      <c r="T796" s="135"/>
      <c r="U796" s="135"/>
      <c r="V796" s="135"/>
      <c r="W796" s="135"/>
      <c r="X796" s="135"/>
      <c r="Y796" s="135"/>
      <c r="Z796" s="135"/>
      <c r="AA796" s="135"/>
      <c r="AB796" s="135"/>
    </row>
    <row r="797" spans="1:28" ht="14.25" customHeight="1">
      <c r="A797" s="4"/>
      <c r="B797" s="4"/>
      <c r="C797" s="4"/>
      <c r="D797" s="4"/>
      <c r="E797" s="143"/>
      <c r="F797" s="143"/>
      <c r="G797" s="4"/>
      <c r="H797" s="4"/>
      <c r="I797" s="135"/>
      <c r="J797" s="135"/>
      <c r="K797" s="135"/>
      <c r="L797" s="135"/>
      <c r="M797" s="135"/>
      <c r="N797" s="135"/>
      <c r="O797" s="135"/>
      <c r="P797" s="135"/>
      <c r="Q797" s="135"/>
      <c r="R797" s="135"/>
      <c r="S797" s="135"/>
      <c r="T797" s="135"/>
      <c r="U797" s="135"/>
      <c r="V797" s="135"/>
      <c r="W797" s="135"/>
      <c r="X797" s="135"/>
      <c r="Y797" s="135"/>
      <c r="Z797" s="135"/>
      <c r="AA797" s="135"/>
      <c r="AB797" s="135"/>
    </row>
    <row r="798" spans="1:28" ht="14.25" customHeight="1">
      <c r="A798" s="4"/>
      <c r="B798" s="4"/>
      <c r="C798" s="4"/>
      <c r="D798" s="4"/>
      <c r="E798" s="143"/>
      <c r="F798" s="143"/>
      <c r="G798" s="4"/>
      <c r="H798" s="4"/>
      <c r="I798" s="135"/>
      <c r="J798" s="135"/>
      <c r="K798" s="135"/>
      <c r="L798" s="135"/>
      <c r="M798" s="135"/>
      <c r="N798" s="135"/>
      <c r="O798" s="135"/>
      <c r="P798" s="135"/>
      <c r="Q798" s="135"/>
      <c r="R798" s="135"/>
      <c r="S798" s="135"/>
      <c r="T798" s="135"/>
      <c r="U798" s="135"/>
      <c r="V798" s="135"/>
      <c r="W798" s="135"/>
      <c r="X798" s="135"/>
      <c r="Y798" s="135"/>
      <c r="Z798" s="135"/>
      <c r="AA798" s="135"/>
      <c r="AB798" s="135"/>
    </row>
    <row r="799" spans="1:28" ht="14.25" customHeight="1">
      <c r="A799" s="4"/>
      <c r="B799" s="4"/>
      <c r="C799" s="4"/>
      <c r="D799" s="4"/>
      <c r="E799" s="143"/>
      <c r="F799" s="143"/>
      <c r="G799" s="4"/>
      <c r="H799" s="4"/>
      <c r="I799" s="135"/>
      <c r="J799" s="135"/>
      <c r="K799" s="135"/>
      <c r="L799" s="135"/>
      <c r="M799" s="135"/>
      <c r="N799" s="135"/>
      <c r="O799" s="135"/>
      <c r="P799" s="135"/>
      <c r="Q799" s="135"/>
      <c r="R799" s="135"/>
      <c r="S799" s="135"/>
      <c r="T799" s="135"/>
      <c r="U799" s="135"/>
      <c r="V799" s="135"/>
      <c r="W799" s="135"/>
      <c r="X799" s="135"/>
      <c r="Y799" s="135"/>
      <c r="Z799" s="135"/>
      <c r="AA799" s="135"/>
      <c r="AB799" s="135"/>
    </row>
    <row r="800" spans="1:28" ht="14.25" customHeight="1">
      <c r="A800" s="4"/>
      <c r="B800" s="4"/>
      <c r="C800" s="4"/>
      <c r="D800" s="4"/>
      <c r="E800" s="143"/>
      <c r="F800" s="143"/>
      <c r="G800" s="4"/>
      <c r="H800" s="4"/>
      <c r="I800" s="135"/>
      <c r="J800" s="135"/>
      <c r="K800" s="135"/>
      <c r="L800" s="135"/>
      <c r="M800" s="135"/>
      <c r="N800" s="135"/>
      <c r="O800" s="135"/>
      <c r="P800" s="135"/>
      <c r="Q800" s="135"/>
      <c r="R800" s="135"/>
      <c r="S800" s="135"/>
      <c r="T800" s="135"/>
      <c r="U800" s="135"/>
      <c r="V800" s="135"/>
      <c r="W800" s="135"/>
      <c r="X800" s="135"/>
      <c r="Y800" s="135"/>
      <c r="Z800" s="135"/>
      <c r="AA800" s="135"/>
      <c r="AB800" s="135"/>
    </row>
    <row r="801" spans="1:28" ht="14.25" customHeight="1">
      <c r="A801" s="4"/>
      <c r="B801" s="4"/>
      <c r="C801" s="4"/>
      <c r="D801" s="4"/>
      <c r="E801" s="143"/>
      <c r="F801" s="143"/>
      <c r="G801" s="4"/>
      <c r="H801" s="4"/>
      <c r="I801" s="135"/>
      <c r="J801" s="135"/>
      <c r="K801" s="135"/>
      <c r="L801" s="135"/>
      <c r="M801" s="135"/>
      <c r="N801" s="135"/>
      <c r="O801" s="135"/>
      <c r="P801" s="135"/>
      <c r="Q801" s="135"/>
      <c r="R801" s="135"/>
      <c r="S801" s="135"/>
      <c r="T801" s="135"/>
      <c r="U801" s="135"/>
      <c r="V801" s="135"/>
      <c r="W801" s="135"/>
      <c r="X801" s="135"/>
      <c r="Y801" s="135"/>
      <c r="Z801" s="135"/>
      <c r="AA801" s="135"/>
      <c r="AB801" s="135"/>
    </row>
    <row r="802" spans="1:28" ht="14.25" customHeight="1">
      <c r="A802" s="4"/>
      <c r="B802" s="4"/>
      <c r="C802" s="4"/>
      <c r="D802" s="4"/>
      <c r="E802" s="143"/>
      <c r="F802" s="143"/>
      <c r="G802" s="4"/>
      <c r="H802" s="4"/>
      <c r="I802" s="135"/>
      <c r="J802" s="135"/>
      <c r="K802" s="135"/>
      <c r="L802" s="135"/>
      <c r="M802" s="135"/>
      <c r="N802" s="135"/>
      <c r="O802" s="135"/>
      <c r="P802" s="135"/>
      <c r="Q802" s="135"/>
      <c r="R802" s="135"/>
      <c r="S802" s="135"/>
      <c r="T802" s="135"/>
      <c r="U802" s="135"/>
      <c r="V802" s="135"/>
      <c r="W802" s="135"/>
      <c r="X802" s="135"/>
      <c r="Y802" s="135"/>
      <c r="Z802" s="135"/>
      <c r="AA802" s="135"/>
      <c r="AB802" s="135"/>
    </row>
    <row r="803" spans="1:28" ht="14.25" customHeight="1">
      <c r="A803" s="4"/>
      <c r="B803" s="4"/>
      <c r="C803" s="4"/>
      <c r="D803" s="4"/>
      <c r="E803" s="143"/>
      <c r="F803" s="143"/>
      <c r="G803" s="4"/>
      <c r="H803" s="4"/>
      <c r="I803" s="135"/>
      <c r="J803" s="135"/>
      <c r="K803" s="135"/>
      <c r="L803" s="135"/>
      <c r="M803" s="135"/>
      <c r="N803" s="135"/>
      <c r="O803" s="135"/>
      <c r="P803" s="135"/>
      <c r="Q803" s="135"/>
      <c r="R803" s="135"/>
      <c r="S803" s="135"/>
      <c r="T803" s="135"/>
      <c r="U803" s="135"/>
      <c r="V803" s="135"/>
      <c r="W803" s="135"/>
      <c r="X803" s="135"/>
      <c r="Y803" s="135"/>
      <c r="Z803" s="135"/>
      <c r="AA803" s="135"/>
      <c r="AB803" s="135"/>
    </row>
    <row r="804" spans="1:28" ht="14.25" customHeight="1">
      <c r="A804" s="4"/>
      <c r="B804" s="4"/>
      <c r="C804" s="4"/>
      <c r="D804" s="4"/>
      <c r="E804" s="143"/>
      <c r="F804" s="143"/>
      <c r="G804" s="4"/>
      <c r="H804" s="4"/>
      <c r="I804" s="135"/>
      <c r="J804" s="135"/>
      <c r="K804" s="135"/>
      <c r="L804" s="135"/>
      <c r="M804" s="135"/>
      <c r="N804" s="135"/>
      <c r="O804" s="135"/>
      <c r="P804" s="135"/>
      <c r="Q804" s="135"/>
      <c r="R804" s="135"/>
      <c r="S804" s="135"/>
      <c r="T804" s="135"/>
      <c r="U804" s="135"/>
      <c r="V804" s="135"/>
      <c r="W804" s="135"/>
      <c r="X804" s="135"/>
      <c r="Y804" s="135"/>
      <c r="Z804" s="135"/>
      <c r="AA804" s="135"/>
      <c r="AB804" s="135"/>
    </row>
    <row r="805" spans="1:28" ht="14.25" customHeight="1">
      <c r="A805" s="4"/>
      <c r="B805" s="4"/>
      <c r="C805" s="4"/>
      <c r="D805" s="4"/>
      <c r="E805" s="143"/>
      <c r="F805" s="143"/>
      <c r="G805" s="4"/>
      <c r="H805" s="4"/>
      <c r="I805" s="135"/>
      <c r="J805" s="135"/>
      <c r="K805" s="135"/>
      <c r="L805" s="135"/>
      <c r="M805" s="135"/>
      <c r="N805" s="135"/>
      <c r="O805" s="135"/>
      <c r="P805" s="135"/>
      <c r="Q805" s="135"/>
      <c r="R805" s="135"/>
      <c r="S805" s="135"/>
      <c r="T805" s="135"/>
      <c r="U805" s="135"/>
      <c r="V805" s="135"/>
      <c r="W805" s="135"/>
      <c r="X805" s="135"/>
      <c r="Y805" s="135"/>
      <c r="Z805" s="135"/>
      <c r="AA805" s="135"/>
      <c r="AB805" s="135"/>
    </row>
    <row r="806" spans="1:28" ht="14.25" customHeight="1">
      <c r="A806" s="4"/>
      <c r="B806" s="4"/>
      <c r="C806" s="4"/>
      <c r="D806" s="4"/>
      <c r="E806" s="143"/>
      <c r="F806" s="143"/>
      <c r="G806" s="4"/>
      <c r="H806" s="4"/>
      <c r="I806" s="135"/>
      <c r="J806" s="135"/>
      <c r="K806" s="135"/>
      <c r="L806" s="135"/>
      <c r="M806" s="135"/>
      <c r="N806" s="135"/>
      <c r="O806" s="135"/>
      <c r="P806" s="135"/>
      <c r="Q806" s="135"/>
      <c r="R806" s="135"/>
      <c r="S806" s="135"/>
      <c r="T806" s="135"/>
      <c r="U806" s="135"/>
      <c r="V806" s="135"/>
      <c r="W806" s="135"/>
      <c r="X806" s="135"/>
      <c r="Y806" s="135"/>
      <c r="Z806" s="135"/>
      <c r="AA806" s="135"/>
      <c r="AB806" s="135"/>
    </row>
    <row r="807" spans="1:28" ht="14.25" customHeight="1">
      <c r="A807" s="4"/>
      <c r="B807" s="4"/>
      <c r="C807" s="4"/>
      <c r="D807" s="4"/>
      <c r="E807" s="143"/>
      <c r="F807" s="143"/>
      <c r="G807" s="4"/>
      <c r="H807" s="4"/>
      <c r="I807" s="135"/>
      <c r="J807" s="135"/>
      <c r="K807" s="135"/>
      <c r="L807" s="135"/>
      <c r="M807" s="135"/>
      <c r="N807" s="135"/>
      <c r="O807" s="135"/>
      <c r="P807" s="135"/>
      <c r="Q807" s="135"/>
      <c r="R807" s="135"/>
      <c r="S807" s="135"/>
      <c r="T807" s="135"/>
      <c r="U807" s="135"/>
      <c r="V807" s="135"/>
      <c r="W807" s="135"/>
      <c r="X807" s="135"/>
      <c r="Y807" s="135"/>
      <c r="Z807" s="135"/>
      <c r="AA807" s="135"/>
      <c r="AB807" s="135"/>
    </row>
    <row r="808" spans="1:28" ht="14.25" customHeight="1">
      <c r="A808" s="4"/>
      <c r="B808" s="4"/>
      <c r="C808" s="4"/>
      <c r="D808" s="4"/>
      <c r="E808" s="143"/>
      <c r="F808" s="143"/>
      <c r="G808" s="4"/>
      <c r="H808" s="4"/>
      <c r="I808" s="135"/>
      <c r="J808" s="135"/>
      <c r="K808" s="135"/>
      <c r="L808" s="135"/>
      <c r="M808" s="135"/>
      <c r="N808" s="135"/>
      <c r="O808" s="135"/>
      <c r="P808" s="135"/>
      <c r="Q808" s="135"/>
      <c r="R808" s="135"/>
      <c r="S808" s="135"/>
      <c r="T808" s="135"/>
      <c r="U808" s="135"/>
      <c r="V808" s="135"/>
      <c r="W808" s="135"/>
      <c r="X808" s="135"/>
      <c r="Y808" s="135"/>
      <c r="Z808" s="135"/>
      <c r="AA808" s="135"/>
      <c r="AB808" s="135"/>
    </row>
    <row r="809" spans="1:28" ht="14.25" customHeight="1">
      <c r="A809" s="4"/>
      <c r="B809" s="4"/>
      <c r="C809" s="4"/>
      <c r="D809" s="4"/>
      <c r="E809" s="143"/>
      <c r="F809" s="143"/>
      <c r="G809" s="4"/>
      <c r="H809" s="4"/>
      <c r="I809" s="135"/>
      <c r="J809" s="135"/>
      <c r="K809" s="135"/>
      <c r="L809" s="135"/>
      <c r="M809" s="135"/>
      <c r="N809" s="135"/>
      <c r="O809" s="135"/>
      <c r="P809" s="135"/>
      <c r="Q809" s="135"/>
      <c r="R809" s="135"/>
      <c r="S809" s="135"/>
      <c r="T809" s="135"/>
      <c r="U809" s="135"/>
      <c r="V809" s="135"/>
      <c r="W809" s="135"/>
      <c r="X809" s="135"/>
      <c r="Y809" s="135"/>
      <c r="Z809" s="135"/>
      <c r="AA809" s="135"/>
      <c r="AB809" s="135"/>
    </row>
    <row r="810" spans="1:28" ht="14.25" customHeight="1">
      <c r="A810" s="4"/>
      <c r="B810" s="4"/>
      <c r="C810" s="4"/>
      <c r="D810" s="4"/>
      <c r="E810" s="143"/>
      <c r="F810" s="143"/>
      <c r="G810" s="4"/>
      <c r="H810" s="4"/>
      <c r="I810" s="135"/>
      <c r="J810" s="135"/>
      <c r="K810" s="135"/>
      <c r="L810" s="135"/>
      <c r="M810" s="135"/>
      <c r="N810" s="135"/>
      <c r="O810" s="135"/>
      <c r="P810" s="135"/>
      <c r="Q810" s="135"/>
      <c r="R810" s="135"/>
      <c r="S810" s="135"/>
      <c r="T810" s="135"/>
      <c r="U810" s="135"/>
      <c r="V810" s="135"/>
      <c r="W810" s="135"/>
      <c r="X810" s="135"/>
      <c r="Y810" s="135"/>
      <c r="Z810" s="135"/>
      <c r="AA810" s="135"/>
      <c r="AB810" s="135"/>
    </row>
    <row r="811" spans="1:28" ht="14.25" customHeight="1">
      <c r="A811" s="4"/>
      <c r="B811" s="4"/>
      <c r="C811" s="4"/>
      <c r="D811" s="4"/>
      <c r="E811" s="143"/>
      <c r="F811" s="143"/>
      <c r="G811" s="4"/>
      <c r="H811" s="4"/>
      <c r="I811" s="135"/>
      <c r="J811" s="135"/>
      <c r="K811" s="135"/>
      <c r="L811" s="135"/>
      <c r="M811" s="135"/>
      <c r="N811" s="135"/>
      <c r="O811" s="135"/>
      <c r="P811" s="135"/>
      <c r="Q811" s="135"/>
      <c r="R811" s="135"/>
      <c r="S811" s="135"/>
      <c r="T811" s="135"/>
      <c r="U811" s="135"/>
      <c r="V811" s="135"/>
      <c r="W811" s="135"/>
      <c r="X811" s="135"/>
      <c r="Y811" s="135"/>
      <c r="Z811" s="135"/>
      <c r="AA811" s="135"/>
      <c r="AB811" s="135"/>
    </row>
    <row r="812" spans="1:28" ht="14.25" customHeight="1">
      <c r="A812" s="4"/>
      <c r="B812" s="4"/>
      <c r="C812" s="4"/>
      <c r="D812" s="4"/>
      <c r="E812" s="143"/>
      <c r="F812" s="143"/>
      <c r="G812" s="4"/>
      <c r="H812" s="4"/>
      <c r="I812" s="135"/>
      <c r="J812" s="135"/>
      <c r="K812" s="135"/>
      <c r="L812" s="135"/>
      <c r="M812" s="135"/>
      <c r="N812" s="135"/>
      <c r="O812" s="135"/>
      <c r="P812" s="135"/>
      <c r="Q812" s="135"/>
      <c r="R812" s="135"/>
      <c r="S812" s="135"/>
      <c r="T812" s="135"/>
      <c r="U812" s="135"/>
      <c r="V812" s="135"/>
      <c r="W812" s="135"/>
      <c r="X812" s="135"/>
      <c r="Y812" s="135"/>
      <c r="Z812" s="135"/>
      <c r="AA812" s="135"/>
      <c r="AB812" s="135"/>
    </row>
    <row r="813" spans="1:28" ht="14.25" customHeight="1">
      <c r="A813" s="4"/>
      <c r="B813" s="4"/>
      <c r="C813" s="4"/>
      <c r="D813" s="4"/>
      <c r="E813" s="143"/>
      <c r="F813" s="143"/>
      <c r="G813" s="4"/>
      <c r="H813" s="4"/>
      <c r="I813" s="135"/>
      <c r="J813" s="135"/>
      <c r="K813" s="135"/>
      <c r="L813" s="135"/>
      <c r="M813" s="135"/>
      <c r="N813" s="135"/>
      <c r="O813" s="135"/>
      <c r="P813" s="135"/>
      <c r="Q813" s="135"/>
      <c r="R813" s="135"/>
      <c r="S813" s="135"/>
      <c r="T813" s="135"/>
      <c r="U813" s="135"/>
      <c r="V813" s="135"/>
      <c r="W813" s="135"/>
      <c r="X813" s="135"/>
      <c r="Y813" s="135"/>
      <c r="Z813" s="135"/>
      <c r="AA813" s="135"/>
      <c r="AB813" s="135"/>
    </row>
    <row r="814" spans="1:28" ht="14.25" customHeight="1">
      <c r="A814" s="4"/>
      <c r="B814" s="4"/>
      <c r="C814" s="4"/>
      <c r="D814" s="4"/>
      <c r="E814" s="143"/>
      <c r="F814" s="143"/>
      <c r="G814" s="4"/>
      <c r="H814" s="4"/>
      <c r="I814" s="135"/>
      <c r="J814" s="135"/>
      <c r="K814" s="135"/>
      <c r="L814" s="135"/>
      <c r="M814" s="135"/>
      <c r="N814" s="135"/>
      <c r="O814" s="135"/>
      <c r="P814" s="135"/>
      <c r="Q814" s="135"/>
      <c r="R814" s="135"/>
      <c r="S814" s="135"/>
      <c r="T814" s="135"/>
      <c r="U814" s="135"/>
      <c r="V814" s="135"/>
      <c r="W814" s="135"/>
      <c r="X814" s="135"/>
      <c r="Y814" s="135"/>
      <c r="Z814" s="135"/>
      <c r="AA814" s="135"/>
      <c r="AB814" s="135"/>
    </row>
    <row r="815" spans="1:28" ht="14.25" customHeight="1">
      <c r="A815" s="4"/>
      <c r="B815" s="4"/>
      <c r="C815" s="4"/>
      <c r="D815" s="4"/>
      <c r="E815" s="143"/>
      <c r="F815" s="143"/>
      <c r="G815" s="4"/>
      <c r="H815" s="4"/>
      <c r="I815" s="135"/>
      <c r="J815" s="135"/>
      <c r="K815" s="135"/>
      <c r="L815" s="135"/>
      <c r="M815" s="135"/>
      <c r="N815" s="135"/>
      <c r="O815" s="135"/>
      <c r="P815" s="135"/>
      <c r="Q815" s="135"/>
      <c r="R815" s="135"/>
      <c r="S815" s="135"/>
      <c r="T815" s="135"/>
      <c r="U815" s="135"/>
      <c r="V815" s="135"/>
      <c r="W815" s="135"/>
      <c r="X815" s="135"/>
      <c r="Y815" s="135"/>
      <c r="Z815" s="135"/>
      <c r="AA815" s="135"/>
      <c r="AB815" s="135"/>
    </row>
    <row r="816" spans="1:28" ht="14.25" customHeight="1">
      <c r="A816" s="4"/>
      <c r="B816" s="4"/>
      <c r="C816" s="4"/>
      <c r="D816" s="4"/>
      <c r="E816" s="143"/>
      <c r="F816" s="143"/>
      <c r="G816" s="4"/>
      <c r="H816" s="4"/>
      <c r="I816" s="135"/>
      <c r="J816" s="135"/>
      <c r="K816" s="135"/>
      <c r="L816" s="135"/>
      <c r="M816" s="135"/>
      <c r="N816" s="135"/>
      <c r="O816" s="135"/>
      <c r="P816" s="135"/>
      <c r="Q816" s="135"/>
      <c r="R816" s="135"/>
      <c r="S816" s="135"/>
      <c r="T816" s="135"/>
      <c r="U816" s="135"/>
      <c r="V816" s="135"/>
      <c r="W816" s="135"/>
      <c r="X816" s="135"/>
      <c r="Y816" s="135"/>
      <c r="Z816" s="135"/>
      <c r="AA816" s="135"/>
      <c r="AB816" s="135"/>
    </row>
    <row r="817" spans="1:28" ht="14.25" customHeight="1">
      <c r="A817" s="4"/>
      <c r="B817" s="4"/>
      <c r="C817" s="4"/>
      <c r="D817" s="4"/>
      <c r="E817" s="143"/>
      <c r="F817" s="143"/>
      <c r="G817" s="4"/>
      <c r="H817" s="4"/>
      <c r="I817" s="135"/>
      <c r="J817" s="135"/>
      <c r="K817" s="135"/>
      <c r="L817" s="135"/>
      <c r="M817" s="135"/>
      <c r="N817" s="135"/>
      <c r="O817" s="135"/>
      <c r="P817" s="135"/>
      <c r="Q817" s="135"/>
      <c r="R817" s="135"/>
      <c r="S817" s="135"/>
      <c r="T817" s="135"/>
      <c r="U817" s="135"/>
      <c r="V817" s="135"/>
      <c r="W817" s="135"/>
      <c r="X817" s="135"/>
      <c r="Y817" s="135"/>
      <c r="Z817" s="135"/>
      <c r="AA817" s="135"/>
      <c r="AB817" s="135"/>
    </row>
    <row r="818" spans="1:28" ht="14.25" customHeight="1">
      <c r="A818" s="4"/>
      <c r="B818" s="4"/>
      <c r="C818" s="4"/>
      <c r="D818" s="4"/>
      <c r="E818" s="143"/>
      <c r="F818" s="143"/>
      <c r="G818" s="4"/>
      <c r="H818" s="4"/>
      <c r="I818" s="135"/>
      <c r="J818" s="135"/>
      <c r="K818" s="135"/>
      <c r="L818" s="135"/>
      <c r="M818" s="135"/>
      <c r="N818" s="135"/>
      <c r="O818" s="135"/>
      <c r="P818" s="135"/>
      <c r="Q818" s="135"/>
      <c r="R818" s="135"/>
      <c r="S818" s="135"/>
      <c r="T818" s="135"/>
      <c r="U818" s="135"/>
      <c r="V818" s="135"/>
      <c r="W818" s="135"/>
      <c r="X818" s="135"/>
      <c r="Y818" s="135"/>
      <c r="Z818" s="135"/>
      <c r="AA818" s="135"/>
      <c r="AB818" s="135"/>
    </row>
    <row r="819" spans="1:28" ht="14.25" customHeight="1">
      <c r="A819" s="4"/>
      <c r="B819" s="4"/>
      <c r="C819" s="4"/>
      <c r="D819" s="4"/>
      <c r="E819" s="143"/>
      <c r="F819" s="143"/>
      <c r="G819" s="4"/>
      <c r="H819" s="4"/>
      <c r="I819" s="135"/>
      <c r="J819" s="135"/>
      <c r="K819" s="135"/>
      <c r="L819" s="135"/>
      <c r="M819" s="135"/>
      <c r="N819" s="135"/>
      <c r="O819" s="135"/>
      <c r="P819" s="135"/>
      <c r="Q819" s="135"/>
      <c r="R819" s="135"/>
      <c r="S819" s="135"/>
      <c r="T819" s="135"/>
      <c r="U819" s="135"/>
      <c r="V819" s="135"/>
      <c r="W819" s="135"/>
      <c r="X819" s="135"/>
      <c r="Y819" s="135"/>
      <c r="Z819" s="135"/>
      <c r="AA819" s="135"/>
      <c r="AB819" s="135"/>
    </row>
    <row r="820" spans="1:28" ht="14.25" customHeight="1">
      <c r="A820" s="4"/>
      <c r="B820" s="4"/>
      <c r="C820" s="4"/>
      <c r="D820" s="4"/>
      <c r="E820" s="143"/>
      <c r="F820" s="143"/>
      <c r="G820" s="4"/>
      <c r="H820" s="4"/>
      <c r="I820" s="135"/>
      <c r="J820" s="135"/>
      <c r="K820" s="135"/>
      <c r="L820" s="135"/>
      <c r="M820" s="135"/>
      <c r="N820" s="135"/>
      <c r="O820" s="135"/>
      <c r="P820" s="135"/>
      <c r="Q820" s="135"/>
      <c r="R820" s="135"/>
      <c r="S820" s="135"/>
      <c r="T820" s="135"/>
      <c r="U820" s="135"/>
      <c r="V820" s="135"/>
      <c r="W820" s="135"/>
      <c r="X820" s="135"/>
      <c r="Y820" s="135"/>
      <c r="Z820" s="135"/>
      <c r="AA820" s="135"/>
      <c r="AB820" s="135"/>
    </row>
    <row r="821" spans="1:28" ht="14.25" customHeight="1">
      <c r="A821" s="4"/>
      <c r="B821" s="4"/>
      <c r="C821" s="4"/>
      <c r="D821" s="4"/>
      <c r="E821" s="143"/>
      <c r="F821" s="143"/>
      <c r="G821" s="4"/>
      <c r="H821" s="4"/>
      <c r="I821" s="135"/>
      <c r="J821" s="135"/>
      <c r="K821" s="135"/>
      <c r="L821" s="135"/>
      <c r="M821" s="135"/>
      <c r="N821" s="135"/>
      <c r="O821" s="135"/>
      <c r="P821" s="135"/>
      <c r="Q821" s="135"/>
      <c r="R821" s="135"/>
      <c r="S821" s="135"/>
      <c r="T821" s="135"/>
      <c r="U821" s="135"/>
      <c r="V821" s="135"/>
      <c r="W821" s="135"/>
      <c r="X821" s="135"/>
      <c r="Y821" s="135"/>
      <c r="Z821" s="135"/>
      <c r="AA821" s="135"/>
      <c r="AB821" s="135"/>
    </row>
    <row r="822" spans="1:28" ht="14.25" customHeight="1">
      <c r="A822" s="4"/>
      <c r="B822" s="4"/>
      <c r="C822" s="4"/>
      <c r="D822" s="4"/>
      <c r="E822" s="143"/>
      <c r="F822" s="143"/>
      <c r="G822" s="4"/>
      <c r="H822" s="4"/>
      <c r="I822" s="135"/>
      <c r="J822" s="135"/>
      <c r="K822" s="135"/>
      <c r="L822" s="135"/>
      <c r="M822" s="135"/>
      <c r="N822" s="135"/>
      <c r="O822" s="135"/>
      <c r="P822" s="135"/>
      <c r="Q822" s="135"/>
      <c r="R822" s="135"/>
      <c r="S822" s="135"/>
      <c r="T822" s="135"/>
      <c r="U822" s="135"/>
      <c r="V822" s="135"/>
      <c r="W822" s="135"/>
      <c r="X822" s="135"/>
      <c r="Y822" s="135"/>
      <c r="Z822" s="135"/>
      <c r="AA822" s="135"/>
      <c r="AB822" s="135"/>
    </row>
    <row r="823" spans="1:28" ht="14.25" customHeight="1">
      <c r="A823" s="4"/>
      <c r="B823" s="4"/>
      <c r="C823" s="4"/>
      <c r="D823" s="4"/>
      <c r="E823" s="143"/>
      <c r="F823" s="143"/>
      <c r="G823" s="4"/>
      <c r="H823" s="4"/>
      <c r="I823" s="135"/>
      <c r="J823" s="135"/>
      <c r="K823" s="135"/>
      <c r="L823" s="135"/>
      <c r="M823" s="135"/>
      <c r="N823" s="135"/>
      <c r="O823" s="135"/>
      <c r="P823" s="135"/>
      <c r="Q823" s="135"/>
      <c r="R823" s="135"/>
      <c r="S823" s="135"/>
      <c r="T823" s="135"/>
      <c r="U823" s="135"/>
      <c r="V823" s="135"/>
      <c r="W823" s="135"/>
      <c r="X823" s="135"/>
      <c r="Y823" s="135"/>
      <c r="Z823" s="135"/>
      <c r="AA823" s="135"/>
      <c r="AB823" s="135"/>
    </row>
    <row r="824" spans="1:28" ht="14.25" customHeight="1">
      <c r="A824" s="4"/>
      <c r="B824" s="4"/>
      <c r="C824" s="4"/>
      <c r="D824" s="4"/>
      <c r="E824" s="143"/>
      <c r="F824" s="143"/>
      <c r="G824" s="4"/>
      <c r="H824" s="4"/>
      <c r="I824" s="135"/>
      <c r="J824" s="135"/>
      <c r="K824" s="135"/>
      <c r="L824" s="135"/>
      <c r="M824" s="135"/>
      <c r="N824" s="135"/>
      <c r="O824" s="135"/>
      <c r="P824" s="135"/>
      <c r="Q824" s="135"/>
      <c r="R824" s="135"/>
      <c r="S824" s="135"/>
      <c r="T824" s="135"/>
      <c r="U824" s="135"/>
      <c r="V824" s="135"/>
      <c r="W824" s="135"/>
      <c r="X824" s="135"/>
      <c r="Y824" s="135"/>
      <c r="Z824" s="135"/>
      <c r="AA824" s="135"/>
      <c r="AB824" s="135"/>
    </row>
    <row r="825" spans="1:28" ht="14.25" customHeight="1">
      <c r="A825" s="4"/>
      <c r="B825" s="4"/>
      <c r="C825" s="4"/>
      <c r="D825" s="4"/>
      <c r="E825" s="143"/>
      <c r="F825" s="143"/>
      <c r="G825" s="4"/>
      <c r="H825" s="4"/>
      <c r="I825" s="135"/>
      <c r="J825" s="135"/>
      <c r="K825" s="135"/>
      <c r="L825" s="135"/>
      <c r="M825" s="135"/>
      <c r="N825" s="135"/>
      <c r="O825" s="135"/>
      <c r="P825" s="135"/>
      <c r="Q825" s="135"/>
      <c r="R825" s="135"/>
      <c r="S825" s="135"/>
      <c r="T825" s="135"/>
      <c r="U825" s="135"/>
      <c r="V825" s="135"/>
      <c r="W825" s="135"/>
      <c r="X825" s="135"/>
      <c r="Y825" s="135"/>
      <c r="Z825" s="135"/>
      <c r="AA825" s="135"/>
      <c r="AB825" s="135"/>
    </row>
    <row r="826" spans="1:28" ht="14.25" customHeight="1">
      <c r="A826" s="4"/>
      <c r="B826" s="4"/>
      <c r="C826" s="4"/>
      <c r="D826" s="4"/>
      <c r="E826" s="143"/>
      <c r="F826" s="143"/>
      <c r="G826" s="4"/>
      <c r="H826" s="4"/>
      <c r="I826" s="135"/>
      <c r="J826" s="135"/>
      <c r="K826" s="135"/>
      <c r="L826" s="135"/>
      <c r="M826" s="135"/>
      <c r="N826" s="135"/>
      <c r="O826" s="135"/>
      <c r="P826" s="135"/>
      <c r="Q826" s="135"/>
      <c r="R826" s="135"/>
      <c r="S826" s="135"/>
      <c r="T826" s="135"/>
      <c r="U826" s="135"/>
      <c r="V826" s="135"/>
      <c r="W826" s="135"/>
      <c r="X826" s="135"/>
      <c r="Y826" s="135"/>
      <c r="Z826" s="135"/>
      <c r="AA826" s="135"/>
      <c r="AB826" s="135"/>
    </row>
    <row r="827" spans="1:28" ht="14.25" customHeight="1">
      <c r="A827" s="4"/>
      <c r="B827" s="4"/>
      <c r="C827" s="4"/>
      <c r="D827" s="4"/>
      <c r="E827" s="143"/>
      <c r="F827" s="143"/>
      <c r="G827" s="4"/>
      <c r="H827" s="4"/>
      <c r="I827" s="135"/>
      <c r="J827" s="135"/>
      <c r="K827" s="135"/>
      <c r="L827" s="135"/>
      <c r="M827" s="135"/>
      <c r="N827" s="135"/>
      <c r="O827" s="135"/>
      <c r="P827" s="135"/>
      <c r="Q827" s="135"/>
      <c r="R827" s="135"/>
      <c r="S827" s="135"/>
      <c r="T827" s="135"/>
      <c r="U827" s="135"/>
      <c r="V827" s="135"/>
      <c r="W827" s="135"/>
      <c r="X827" s="135"/>
      <c r="Y827" s="135"/>
      <c r="Z827" s="135"/>
      <c r="AA827" s="135"/>
      <c r="AB827" s="135"/>
    </row>
    <row r="828" spans="1:28" ht="14.25" customHeight="1">
      <c r="A828" s="4"/>
      <c r="B828" s="4"/>
      <c r="C828" s="4"/>
      <c r="D828" s="4"/>
      <c r="E828" s="143"/>
      <c r="F828" s="143"/>
      <c r="G828" s="4"/>
      <c r="H828" s="4"/>
      <c r="I828" s="135"/>
      <c r="J828" s="135"/>
      <c r="K828" s="135"/>
      <c r="L828" s="135"/>
      <c r="M828" s="135"/>
      <c r="N828" s="135"/>
      <c r="O828" s="135"/>
      <c r="P828" s="135"/>
      <c r="Q828" s="135"/>
      <c r="R828" s="135"/>
      <c r="S828" s="135"/>
      <c r="T828" s="135"/>
      <c r="U828" s="135"/>
      <c r="V828" s="135"/>
      <c r="W828" s="135"/>
      <c r="X828" s="135"/>
      <c r="Y828" s="135"/>
      <c r="Z828" s="135"/>
      <c r="AA828" s="135"/>
      <c r="AB828" s="135"/>
    </row>
    <row r="829" spans="1:28" ht="14.25" customHeight="1">
      <c r="A829" s="4"/>
      <c r="B829" s="4"/>
      <c r="C829" s="4"/>
      <c r="D829" s="4"/>
      <c r="E829" s="143"/>
      <c r="F829" s="143"/>
      <c r="G829" s="4"/>
      <c r="H829" s="4"/>
      <c r="I829" s="135"/>
      <c r="J829" s="135"/>
      <c r="K829" s="135"/>
      <c r="L829" s="135"/>
      <c r="M829" s="135"/>
      <c r="N829" s="135"/>
      <c r="O829" s="135"/>
      <c r="P829" s="135"/>
      <c r="Q829" s="135"/>
      <c r="R829" s="135"/>
      <c r="S829" s="135"/>
      <c r="T829" s="135"/>
      <c r="U829" s="135"/>
      <c r="V829" s="135"/>
      <c r="W829" s="135"/>
      <c r="X829" s="135"/>
      <c r="Y829" s="135"/>
      <c r="Z829" s="135"/>
      <c r="AA829" s="135"/>
      <c r="AB829" s="135"/>
    </row>
    <row r="830" spans="1:28" ht="14.25" customHeight="1">
      <c r="A830" s="4"/>
      <c r="B830" s="4"/>
      <c r="C830" s="4"/>
      <c r="D830" s="4"/>
      <c r="E830" s="143"/>
      <c r="F830" s="143"/>
      <c r="G830" s="4"/>
      <c r="H830" s="4"/>
      <c r="I830" s="135"/>
      <c r="J830" s="135"/>
      <c r="K830" s="135"/>
      <c r="L830" s="135"/>
      <c r="M830" s="135"/>
      <c r="N830" s="135"/>
      <c r="O830" s="135"/>
      <c r="P830" s="135"/>
      <c r="Q830" s="135"/>
      <c r="R830" s="135"/>
      <c r="S830" s="135"/>
      <c r="T830" s="135"/>
      <c r="U830" s="135"/>
      <c r="V830" s="135"/>
      <c r="W830" s="135"/>
      <c r="X830" s="135"/>
      <c r="Y830" s="135"/>
      <c r="Z830" s="135"/>
      <c r="AA830" s="135"/>
      <c r="AB830" s="135"/>
    </row>
    <row r="831" spans="1:28" ht="14.25" customHeight="1">
      <c r="A831" s="4"/>
      <c r="B831" s="4"/>
      <c r="C831" s="4"/>
      <c r="D831" s="4"/>
      <c r="E831" s="143"/>
      <c r="F831" s="143"/>
      <c r="G831" s="4"/>
      <c r="H831" s="4"/>
      <c r="I831" s="135"/>
      <c r="J831" s="135"/>
      <c r="K831" s="135"/>
      <c r="L831" s="135"/>
      <c r="M831" s="135"/>
      <c r="N831" s="135"/>
      <c r="O831" s="135"/>
      <c r="P831" s="135"/>
      <c r="Q831" s="135"/>
      <c r="R831" s="135"/>
      <c r="S831" s="135"/>
      <c r="T831" s="135"/>
      <c r="U831" s="135"/>
      <c r="V831" s="135"/>
      <c r="W831" s="135"/>
      <c r="X831" s="135"/>
      <c r="Y831" s="135"/>
      <c r="Z831" s="135"/>
      <c r="AA831" s="135"/>
      <c r="AB831" s="135"/>
    </row>
    <row r="832" spans="1:28" ht="14.25" customHeight="1">
      <c r="A832" s="4"/>
      <c r="B832" s="4"/>
      <c r="C832" s="4"/>
      <c r="D832" s="4"/>
      <c r="E832" s="143"/>
      <c r="F832" s="143"/>
      <c r="G832" s="4"/>
      <c r="H832" s="4"/>
      <c r="I832" s="135"/>
      <c r="J832" s="135"/>
      <c r="K832" s="135"/>
      <c r="L832" s="135"/>
      <c r="M832" s="135"/>
      <c r="N832" s="135"/>
      <c r="O832" s="135"/>
      <c r="P832" s="135"/>
      <c r="Q832" s="135"/>
      <c r="R832" s="135"/>
      <c r="S832" s="135"/>
      <c r="T832" s="135"/>
      <c r="U832" s="135"/>
      <c r="V832" s="135"/>
      <c r="W832" s="135"/>
      <c r="X832" s="135"/>
      <c r="Y832" s="135"/>
      <c r="Z832" s="135"/>
      <c r="AA832" s="135"/>
      <c r="AB832" s="135"/>
    </row>
    <row r="833" spans="1:28" ht="14.25" customHeight="1">
      <c r="A833" s="4"/>
      <c r="B833" s="4"/>
      <c r="C833" s="4"/>
      <c r="D833" s="4"/>
      <c r="E833" s="143"/>
      <c r="F833" s="143"/>
      <c r="G833" s="4"/>
      <c r="H833" s="4"/>
      <c r="I833" s="135"/>
      <c r="J833" s="135"/>
      <c r="K833" s="135"/>
      <c r="L833" s="135"/>
      <c r="M833" s="135"/>
      <c r="N833" s="135"/>
      <c r="O833" s="135"/>
      <c r="P833" s="135"/>
      <c r="Q833" s="135"/>
      <c r="R833" s="135"/>
      <c r="S833" s="135"/>
      <c r="T833" s="135"/>
      <c r="U833" s="135"/>
      <c r="V833" s="135"/>
      <c r="W833" s="135"/>
      <c r="X833" s="135"/>
      <c r="Y833" s="135"/>
      <c r="Z833" s="135"/>
      <c r="AA833" s="135"/>
      <c r="AB833" s="135"/>
    </row>
    <row r="834" spans="1:28" ht="14.25" customHeight="1">
      <c r="A834" s="4"/>
      <c r="B834" s="4"/>
      <c r="C834" s="4"/>
      <c r="D834" s="4"/>
      <c r="E834" s="143"/>
      <c r="F834" s="143"/>
      <c r="G834" s="4"/>
      <c r="H834" s="4"/>
      <c r="I834" s="135"/>
      <c r="J834" s="135"/>
      <c r="K834" s="135"/>
      <c r="L834" s="135"/>
      <c r="M834" s="135"/>
      <c r="N834" s="135"/>
      <c r="O834" s="135"/>
      <c r="P834" s="135"/>
      <c r="Q834" s="135"/>
      <c r="R834" s="135"/>
      <c r="S834" s="135"/>
      <c r="T834" s="135"/>
      <c r="U834" s="135"/>
      <c r="V834" s="135"/>
      <c r="W834" s="135"/>
      <c r="X834" s="135"/>
      <c r="Y834" s="135"/>
      <c r="Z834" s="135"/>
      <c r="AA834" s="135"/>
      <c r="AB834" s="135"/>
    </row>
    <row r="835" spans="1:28" ht="14.25" customHeight="1">
      <c r="A835" s="4"/>
      <c r="B835" s="4"/>
      <c r="C835" s="4"/>
      <c r="D835" s="4"/>
      <c r="E835" s="143"/>
      <c r="F835" s="143"/>
      <c r="G835" s="4"/>
      <c r="H835" s="4"/>
      <c r="I835" s="135"/>
      <c r="J835" s="135"/>
      <c r="K835" s="135"/>
      <c r="L835" s="135"/>
      <c r="M835" s="135"/>
      <c r="N835" s="135"/>
      <c r="O835" s="135"/>
      <c r="P835" s="135"/>
      <c r="Q835" s="135"/>
      <c r="R835" s="135"/>
      <c r="S835" s="135"/>
      <c r="T835" s="135"/>
      <c r="U835" s="135"/>
      <c r="V835" s="135"/>
      <c r="W835" s="135"/>
      <c r="X835" s="135"/>
      <c r="Y835" s="135"/>
      <c r="Z835" s="135"/>
      <c r="AA835" s="135"/>
      <c r="AB835" s="135"/>
    </row>
    <row r="836" spans="1:28" ht="14.25" customHeight="1">
      <c r="A836" s="4"/>
      <c r="B836" s="4"/>
      <c r="C836" s="4"/>
      <c r="D836" s="4"/>
      <c r="E836" s="143"/>
      <c r="F836" s="143"/>
      <c r="G836" s="4"/>
      <c r="H836" s="4"/>
      <c r="I836" s="135"/>
      <c r="J836" s="135"/>
      <c r="K836" s="135"/>
      <c r="L836" s="135"/>
      <c r="M836" s="135"/>
      <c r="N836" s="135"/>
      <c r="O836" s="135"/>
      <c r="P836" s="135"/>
      <c r="Q836" s="135"/>
      <c r="R836" s="135"/>
      <c r="S836" s="135"/>
      <c r="T836" s="135"/>
      <c r="U836" s="135"/>
      <c r="V836" s="135"/>
      <c r="W836" s="135"/>
      <c r="X836" s="135"/>
      <c r="Y836" s="135"/>
      <c r="Z836" s="135"/>
      <c r="AA836" s="135"/>
      <c r="AB836" s="135"/>
    </row>
    <row r="837" spans="1:28" ht="14.25" customHeight="1">
      <c r="A837" s="4"/>
      <c r="B837" s="4"/>
      <c r="C837" s="4"/>
      <c r="D837" s="4"/>
      <c r="E837" s="143"/>
      <c r="F837" s="143"/>
      <c r="G837" s="4"/>
      <c r="H837" s="4"/>
      <c r="I837" s="135"/>
      <c r="J837" s="135"/>
      <c r="K837" s="135"/>
      <c r="L837" s="135"/>
      <c r="M837" s="135"/>
      <c r="N837" s="135"/>
      <c r="O837" s="135"/>
      <c r="P837" s="135"/>
      <c r="Q837" s="135"/>
      <c r="R837" s="135"/>
      <c r="S837" s="135"/>
      <c r="T837" s="135"/>
      <c r="U837" s="135"/>
      <c r="V837" s="135"/>
      <c r="W837" s="135"/>
      <c r="X837" s="135"/>
      <c r="Y837" s="135"/>
      <c r="Z837" s="135"/>
      <c r="AA837" s="135"/>
      <c r="AB837" s="135"/>
    </row>
    <row r="838" spans="1:28" ht="14.25" customHeight="1">
      <c r="A838" s="4"/>
      <c r="B838" s="4"/>
      <c r="C838" s="4"/>
      <c r="D838" s="4"/>
      <c r="E838" s="143"/>
      <c r="F838" s="143"/>
      <c r="G838" s="4"/>
      <c r="H838" s="4"/>
      <c r="I838" s="135"/>
      <c r="J838" s="135"/>
      <c r="K838" s="135"/>
      <c r="L838" s="135"/>
      <c r="M838" s="135"/>
      <c r="N838" s="135"/>
      <c r="O838" s="135"/>
      <c r="P838" s="135"/>
      <c r="Q838" s="135"/>
      <c r="R838" s="135"/>
      <c r="S838" s="135"/>
      <c r="T838" s="135"/>
      <c r="U838" s="135"/>
      <c r="V838" s="135"/>
      <c r="W838" s="135"/>
      <c r="X838" s="135"/>
      <c r="Y838" s="135"/>
      <c r="Z838" s="135"/>
      <c r="AA838" s="135"/>
      <c r="AB838" s="135"/>
    </row>
    <row r="839" spans="1:28" ht="14.25" customHeight="1">
      <c r="A839" s="4"/>
      <c r="B839" s="4"/>
      <c r="C839" s="4"/>
      <c r="D839" s="4"/>
      <c r="E839" s="143"/>
      <c r="F839" s="143"/>
      <c r="G839" s="4"/>
      <c r="H839" s="4"/>
      <c r="I839" s="135"/>
      <c r="J839" s="135"/>
      <c r="K839" s="135"/>
      <c r="L839" s="135"/>
      <c r="M839" s="135"/>
      <c r="N839" s="135"/>
      <c r="O839" s="135"/>
      <c r="P839" s="135"/>
      <c r="Q839" s="135"/>
      <c r="R839" s="135"/>
      <c r="S839" s="135"/>
      <c r="T839" s="135"/>
      <c r="U839" s="135"/>
      <c r="V839" s="135"/>
      <c r="W839" s="135"/>
      <c r="X839" s="135"/>
      <c r="Y839" s="135"/>
      <c r="Z839" s="135"/>
      <c r="AA839" s="135"/>
      <c r="AB839" s="135"/>
    </row>
    <row r="840" spans="1:28" ht="14.25" customHeight="1">
      <c r="A840" s="4"/>
      <c r="B840" s="4"/>
      <c r="C840" s="4"/>
      <c r="D840" s="4"/>
      <c r="E840" s="143"/>
      <c r="F840" s="143"/>
      <c r="G840" s="4"/>
      <c r="H840" s="4"/>
      <c r="I840" s="135"/>
      <c r="J840" s="135"/>
      <c r="K840" s="135"/>
      <c r="L840" s="135"/>
      <c r="M840" s="135"/>
      <c r="N840" s="135"/>
      <c r="O840" s="135"/>
      <c r="P840" s="135"/>
      <c r="Q840" s="135"/>
      <c r="R840" s="135"/>
      <c r="S840" s="135"/>
      <c r="T840" s="135"/>
      <c r="U840" s="135"/>
      <c r="V840" s="135"/>
      <c r="W840" s="135"/>
      <c r="X840" s="135"/>
      <c r="Y840" s="135"/>
      <c r="Z840" s="135"/>
      <c r="AA840" s="135"/>
      <c r="AB840" s="135"/>
    </row>
    <row r="841" spans="1:28" ht="14.25" customHeight="1">
      <c r="A841" s="4"/>
      <c r="B841" s="4"/>
      <c r="C841" s="4"/>
      <c r="D841" s="4"/>
      <c r="E841" s="143"/>
      <c r="F841" s="143"/>
      <c r="G841" s="4"/>
      <c r="H841" s="4"/>
      <c r="I841" s="135"/>
      <c r="J841" s="135"/>
      <c r="K841" s="135"/>
      <c r="L841" s="135"/>
      <c r="M841" s="135"/>
      <c r="N841" s="135"/>
      <c r="O841" s="135"/>
      <c r="P841" s="135"/>
      <c r="Q841" s="135"/>
      <c r="R841" s="135"/>
      <c r="S841" s="135"/>
      <c r="T841" s="135"/>
      <c r="U841" s="135"/>
      <c r="V841" s="135"/>
      <c r="W841" s="135"/>
      <c r="X841" s="135"/>
      <c r="Y841" s="135"/>
      <c r="Z841" s="135"/>
      <c r="AA841" s="135"/>
      <c r="AB841" s="135"/>
    </row>
    <row r="842" spans="1:28" ht="14.25" customHeight="1">
      <c r="A842" s="4"/>
      <c r="B842" s="4"/>
      <c r="C842" s="4"/>
      <c r="D842" s="4"/>
      <c r="E842" s="143"/>
      <c r="F842" s="143"/>
      <c r="G842" s="4"/>
      <c r="H842" s="4"/>
      <c r="I842" s="135"/>
      <c r="J842" s="135"/>
      <c r="K842" s="135"/>
      <c r="L842" s="135"/>
      <c r="M842" s="135"/>
      <c r="N842" s="135"/>
      <c r="O842" s="135"/>
      <c r="P842" s="135"/>
      <c r="Q842" s="135"/>
      <c r="R842" s="135"/>
      <c r="S842" s="135"/>
      <c r="T842" s="135"/>
      <c r="U842" s="135"/>
      <c r="V842" s="135"/>
      <c r="W842" s="135"/>
      <c r="X842" s="135"/>
      <c r="Y842" s="135"/>
      <c r="Z842" s="135"/>
      <c r="AA842" s="135"/>
      <c r="AB842" s="135"/>
    </row>
    <row r="843" spans="1:28" ht="14.25" customHeight="1">
      <c r="A843" s="4"/>
      <c r="B843" s="4"/>
      <c r="C843" s="4"/>
      <c r="D843" s="4"/>
      <c r="E843" s="143"/>
      <c r="F843" s="143"/>
      <c r="G843" s="4"/>
      <c r="H843" s="4"/>
      <c r="I843" s="135"/>
      <c r="J843" s="135"/>
      <c r="K843" s="135"/>
      <c r="L843" s="135"/>
      <c r="M843" s="135"/>
      <c r="N843" s="135"/>
      <c r="O843" s="135"/>
      <c r="P843" s="135"/>
      <c r="Q843" s="135"/>
      <c r="R843" s="135"/>
      <c r="S843" s="135"/>
      <c r="T843" s="135"/>
      <c r="U843" s="135"/>
      <c r="V843" s="135"/>
      <c r="W843" s="135"/>
      <c r="X843" s="135"/>
      <c r="Y843" s="135"/>
      <c r="Z843" s="135"/>
      <c r="AA843" s="135"/>
      <c r="AB843" s="135"/>
    </row>
    <row r="844" spans="1:28" ht="14.25" customHeight="1">
      <c r="A844" s="4"/>
      <c r="B844" s="4"/>
      <c r="C844" s="4"/>
      <c r="D844" s="4"/>
      <c r="E844" s="143"/>
      <c r="F844" s="143"/>
      <c r="G844" s="4"/>
      <c r="H844" s="4"/>
      <c r="I844" s="135"/>
      <c r="J844" s="135"/>
      <c r="K844" s="135"/>
      <c r="L844" s="135"/>
      <c r="M844" s="135"/>
      <c r="N844" s="135"/>
      <c r="O844" s="135"/>
      <c r="P844" s="135"/>
      <c r="Q844" s="135"/>
      <c r="R844" s="135"/>
      <c r="S844" s="135"/>
      <c r="T844" s="135"/>
      <c r="U844" s="135"/>
      <c r="V844" s="135"/>
      <c r="W844" s="135"/>
      <c r="X844" s="135"/>
      <c r="Y844" s="135"/>
      <c r="Z844" s="135"/>
      <c r="AA844" s="135"/>
      <c r="AB844" s="135"/>
    </row>
    <row r="845" spans="1:28" ht="14.25" customHeight="1">
      <c r="A845" s="4"/>
      <c r="B845" s="4"/>
      <c r="C845" s="4"/>
      <c r="D845" s="4"/>
      <c r="E845" s="143"/>
      <c r="F845" s="143"/>
      <c r="G845" s="4"/>
      <c r="H845" s="4"/>
      <c r="I845" s="135"/>
      <c r="J845" s="135"/>
      <c r="K845" s="135"/>
      <c r="L845" s="135"/>
      <c r="M845" s="135"/>
      <c r="N845" s="135"/>
      <c r="O845" s="135"/>
      <c r="P845" s="135"/>
      <c r="Q845" s="135"/>
      <c r="R845" s="135"/>
      <c r="S845" s="135"/>
      <c r="T845" s="135"/>
      <c r="U845" s="135"/>
      <c r="V845" s="135"/>
      <c r="W845" s="135"/>
      <c r="X845" s="135"/>
      <c r="Y845" s="135"/>
      <c r="Z845" s="135"/>
      <c r="AA845" s="135"/>
      <c r="AB845" s="135"/>
    </row>
    <row r="846" spans="1:28" ht="14.25" customHeight="1">
      <c r="A846" s="4"/>
      <c r="B846" s="4"/>
      <c r="C846" s="4"/>
      <c r="D846" s="4"/>
      <c r="E846" s="143"/>
      <c r="F846" s="143"/>
      <c r="G846" s="4"/>
      <c r="H846" s="4"/>
      <c r="I846" s="135"/>
      <c r="J846" s="135"/>
      <c r="K846" s="135"/>
      <c r="L846" s="135"/>
      <c r="M846" s="135"/>
      <c r="N846" s="135"/>
      <c r="O846" s="135"/>
      <c r="P846" s="135"/>
      <c r="Q846" s="135"/>
      <c r="R846" s="135"/>
      <c r="S846" s="135"/>
      <c r="T846" s="135"/>
      <c r="U846" s="135"/>
      <c r="V846" s="135"/>
      <c r="W846" s="135"/>
      <c r="X846" s="135"/>
      <c r="Y846" s="135"/>
      <c r="Z846" s="135"/>
      <c r="AA846" s="135"/>
      <c r="AB846" s="135"/>
    </row>
    <row r="847" spans="1:28" ht="14.25" customHeight="1">
      <c r="A847" s="4"/>
      <c r="B847" s="4"/>
      <c r="C847" s="4"/>
      <c r="D847" s="4"/>
      <c r="E847" s="143"/>
      <c r="F847" s="143"/>
      <c r="G847" s="4"/>
      <c r="H847" s="4"/>
      <c r="I847" s="135"/>
      <c r="J847" s="135"/>
      <c r="K847" s="135"/>
      <c r="L847" s="135"/>
      <c r="M847" s="135"/>
      <c r="N847" s="135"/>
      <c r="O847" s="135"/>
      <c r="P847" s="135"/>
      <c r="Q847" s="135"/>
      <c r="R847" s="135"/>
      <c r="S847" s="135"/>
      <c r="T847" s="135"/>
      <c r="U847" s="135"/>
      <c r="V847" s="135"/>
      <c r="W847" s="135"/>
      <c r="X847" s="135"/>
      <c r="Y847" s="135"/>
      <c r="Z847" s="135"/>
      <c r="AA847" s="135"/>
      <c r="AB847" s="135"/>
    </row>
    <row r="848" spans="1:28" ht="14.25" customHeight="1">
      <c r="A848" s="4"/>
      <c r="B848" s="4"/>
      <c r="C848" s="4"/>
      <c r="D848" s="4"/>
      <c r="E848" s="143"/>
      <c r="F848" s="143"/>
      <c r="G848" s="4"/>
      <c r="H848" s="4"/>
      <c r="I848" s="135"/>
      <c r="J848" s="135"/>
      <c r="K848" s="135"/>
      <c r="L848" s="135"/>
      <c r="M848" s="135"/>
      <c r="N848" s="135"/>
      <c r="O848" s="135"/>
      <c r="P848" s="135"/>
      <c r="Q848" s="135"/>
      <c r="R848" s="135"/>
      <c r="S848" s="135"/>
      <c r="T848" s="135"/>
      <c r="U848" s="135"/>
      <c r="V848" s="135"/>
      <c r="W848" s="135"/>
      <c r="X848" s="135"/>
      <c r="Y848" s="135"/>
      <c r="Z848" s="135"/>
      <c r="AA848" s="135"/>
      <c r="AB848" s="135"/>
    </row>
    <row r="849" spans="1:28" ht="14.25" customHeight="1">
      <c r="A849" s="4"/>
      <c r="B849" s="4"/>
      <c r="C849" s="4"/>
      <c r="D849" s="4"/>
      <c r="E849" s="143"/>
      <c r="F849" s="143"/>
      <c r="G849" s="4"/>
      <c r="H849" s="4"/>
      <c r="I849" s="135"/>
      <c r="J849" s="135"/>
      <c r="K849" s="135"/>
      <c r="L849" s="135"/>
      <c r="M849" s="135"/>
      <c r="N849" s="135"/>
      <c r="O849" s="135"/>
      <c r="P849" s="135"/>
      <c r="Q849" s="135"/>
      <c r="R849" s="135"/>
      <c r="S849" s="135"/>
      <c r="T849" s="135"/>
      <c r="U849" s="135"/>
      <c r="V849" s="135"/>
      <c r="W849" s="135"/>
      <c r="X849" s="135"/>
      <c r="Y849" s="135"/>
      <c r="Z849" s="135"/>
      <c r="AA849" s="135"/>
      <c r="AB849" s="135"/>
    </row>
    <row r="850" spans="1:28" ht="14.25" customHeight="1">
      <c r="A850" s="4"/>
      <c r="B850" s="4"/>
      <c r="C850" s="4"/>
      <c r="D850" s="4"/>
      <c r="E850" s="143"/>
      <c r="F850" s="143"/>
      <c r="G850" s="4"/>
      <c r="H850" s="4"/>
      <c r="I850" s="135"/>
      <c r="J850" s="135"/>
      <c r="K850" s="135"/>
      <c r="L850" s="135"/>
      <c r="M850" s="135"/>
      <c r="N850" s="135"/>
      <c r="O850" s="135"/>
      <c r="P850" s="135"/>
      <c r="Q850" s="135"/>
      <c r="R850" s="135"/>
      <c r="S850" s="135"/>
      <c r="T850" s="135"/>
      <c r="U850" s="135"/>
      <c r="V850" s="135"/>
      <c r="W850" s="135"/>
      <c r="X850" s="135"/>
      <c r="Y850" s="135"/>
      <c r="Z850" s="135"/>
      <c r="AA850" s="135"/>
      <c r="AB850" s="135"/>
    </row>
    <row r="851" spans="1:28" ht="14.25" customHeight="1">
      <c r="A851" s="4"/>
      <c r="B851" s="4"/>
      <c r="C851" s="4"/>
      <c r="D851" s="4"/>
      <c r="E851" s="143"/>
      <c r="F851" s="143"/>
      <c r="G851" s="4"/>
      <c r="H851" s="4"/>
      <c r="I851" s="135"/>
      <c r="J851" s="135"/>
      <c r="K851" s="135"/>
      <c r="L851" s="135"/>
      <c r="M851" s="135"/>
      <c r="N851" s="135"/>
      <c r="O851" s="135"/>
      <c r="P851" s="135"/>
      <c r="Q851" s="135"/>
      <c r="R851" s="135"/>
      <c r="S851" s="135"/>
      <c r="T851" s="135"/>
      <c r="U851" s="135"/>
      <c r="V851" s="135"/>
      <c r="W851" s="135"/>
      <c r="X851" s="135"/>
      <c r="Y851" s="135"/>
      <c r="Z851" s="135"/>
      <c r="AA851" s="135"/>
      <c r="AB851" s="135"/>
    </row>
    <row r="852" spans="1:28" ht="14.25" customHeight="1">
      <c r="A852" s="4"/>
      <c r="B852" s="4"/>
      <c r="C852" s="4"/>
      <c r="D852" s="4"/>
      <c r="E852" s="143"/>
      <c r="F852" s="143"/>
      <c r="G852" s="4"/>
      <c r="H852" s="4"/>
      <c r="I852" s="135"/>
      <c r="J852" s="135"/>
      <c r="K852" s="135"/>
      <c r="L852" s="135"/>
      <c r="M852" s="135"/>
      <c r="N852" s="135"/>
      <c r="O852" s="135"/>
      <c r="P852" s="135"/>
      <c r="Q852" s="135"/>
      <c r="R852" s="135"/>
      <c r="S852" s="135"/>
      <c r="T852" s="135"/>
      <c r="U852" s="135"/>
      <c r="V852" s="135"/>
      <c r="W852" s="135"/>
      <c r="X852" s="135"/>
      <c r="Y852" s="135"/>
      <c r="Z852" s="135"/>
      <c r="AA852" s="135"/>
      <c r="AB852" s="135"/>
    </row>
    <row r="853" spans="1:28" ht="14.25" customHeight="1">
      <c r="A853" s="4"/>
      <c r="B853" s="4"/>
      <c r="C853" s="4"/>
      <c r="D853" s="4"/>
      <c r="E853" s="143"/>
      <c r="F853" s="143"/>
      <c r="G853" s="4"/>
      <c r="H853" s="4"/>
      <c r="I853" s="135"/>
      <c r="J853" s="135"/>
      <c r="K853" s="135"/>
      <c r="L853" s="135"/>
      <c r="M853" s="135"/>
      <c r="N853" s="135"/>
      <c r="O853" s="135"/>
      <c r="P853" s="135"/>
      <c r="Q853" s="135"/>
      <c r="R853" s="135"/>
      <c r="S853" s="135"/>
      <c r="T853" s="135"/>
      <c r="U853" s="135"/>
      <c r="V853" s="135"/>
      <c r="W853" s="135"/>
      <c r="X853" s="135"/>
      <c r="Y853" s="135"/>
      <c r="Z853" s="135"/>
      <c r="AA853" s="135"/>
      <c r="AB853" s="135"/>
    </row>
    <row r="854" spans="1:28" ht="14.25" customHeight="1">
      <c r="A854" s="4"/>
      <c r="B854" s="4"/>
      <c r="C854" s="4"/>
      <c r="D854" s="4"/>
      <c r="E854" s="143"/>
      <c r="F854" s="143"/>
      <c r="G854" s="4"/>
      <c r="H854" s="4"/>
      <c r="I854" s="135"/>
      <c r="J854" s="135"/>
      <c r="K854" s="135"/>
      <c r="L854" s="135"/>
      <c r="M854" s="135"/>
      <c r="N854" s="135"/>
      <c r="O854" s="135"/>
      <c r="P854" s="135"/>
      <c r="Q854" s="135"/>
      <c r="R854" s="135"/>
      <c r="S854" s="135"/>
      <c r="T854" s="135"/>
      <c r="U854" s="135"/>
      <c r="V854" s="135"/>
      <c r="W854" s="135"/>
      <c r="X854" s="135"/>
      <c r="Y854" s="135"/>
      <c r="Z854" s="135"/>
      <c r="AA854" s="135"/>
      <c r="AB854" s="135"/>
    </row>
    <row r="855" spans="1:28" ht="14.25" customHeight="1">
      <c r="A855" s="4"/>
      <c r="B855" s="4"/>
      <c r="C855" s="4"/>
      <c r="D855" s="4"/>
      <c r="E855" s="143"/>
      <c r="F855" s="143"/>
      <c r="G855" s="4"/>
      <c r="H855" s="4"/>
      <c r="I855" s="135"/>
      <c r="J855" s="135"/>
      <c r="K855" s="135"/>
      <c r="L855" s="135"/>
      <c r="M855" s="135"/>
      <c r="N855" s="135"/>
      <c r="O855" s="135"/>
      <c r="P855" s="135"/>
      <c r="Q855" s="135"/>
      <c r="R855" s="135"/>
      <c r="S855" s="135"/>
      <c r="T855" s="135"/>
      <c r="U855" s="135"/>
      <c r="V855" s="135"/>
      <c r="W855" s="135"/>
      <c r="X855" s="135"/>
      <c r="Y855" s="135"/>
      <c r="Z855" s="135"/>
      <c r="AA855" s="135"/>
      <c r="AB855" s="135"/>
    </row>
    <row r="856" spans="1:28" ht="14.25" customHeight="1">
      <c r="A856" s="4"/>
      <c r="B856" s="4"/>
      <c r="C856" s="4"/>
      <c r="D856" s="4"/>
      <c r="E856" s="143"/>
      <c r="F856" s="143"/>
      <c r="G856" s="4"/>
      <c r="H856" s="4"/>
      <c r="I856" s="135"/>
      <c r="J856" s="135"/>
      <c r="K856" s="135"/>
      <c r="L856" s="135"/>
      <c r="M856" s="135"/>
      <c r="N856" s="135"/>
      <c r="O856" s="135"/>
      <c r="P856" s="135"/>
      <c r="Q856" s="135"/>
      <c r="R856" s="135"/>
      <c r="S856" s="135"/>
      <c r="T856" s="135"/>
      <c r="U856" s="135"/>
      <c r="V856" s="135"/>
      <c r="W856" s="135"/>
      <c r="X856" s="135"/>
      <c r="Y856" s="135"/>
      <c r="Z856" s="135"/>
      <c r="AA856" s="135"/>
      <c r="AB856" s="135"/>
    </row>
    <row r="857" spans="1:28" ht="14.25" customHeight="1">
      <c r="A857" s="4"/>
      <c r="B857" s="4"/>
      <c r="C857" s="4"/>
      <c r="D857" s="4"/>
      <c r="E857" s="143"/>
      <c r="F857" s="143"/>
      <c r="G857" s="4"/>
      <c r="H857" s="4"/>
      <c r="I857" s="135"/>
      <c r="J857" s="135"/>
      <c r="K857" s="135"/>
      <c r="L857" s="135"/>
      <c r="M857" s="135"/>
      <c r="N857" s="135"/>
      <c r="O857" s="135"/>
      <c r="P857" s="135"/>
      <c r="Q857" s="135"/>
      <c r="R857" s="135"/>
      <c r="S857" s="135"/>
      <c r="T857" s="135"/>
      <c r="U857" s="135"/>
      <c r="V857" s="135"/>
      <c r="W857" s="135"/>
      <c r="X857" s="135"/>
      <c r="Y857" s="135"/>
      <c r="Z857" s="135"/>
      <c r="AA857" s="135"/>
      <c r="AB857" s="135"/>
    </row>
    <row r="858" spans="1:28" ht="14.25" customHeight="1">
      <c r="A858" s="4"/>
      <c r="B858" s="4"/>
      <c r="C858" s="4"/>
      <c r="D858" s="4"/>
      <c r="E858" s="143"/>
      <c r="F858" s="143"/>
      <c r="G858" s="4"/>
      <c r="H858" s="4"/>
      <c r="I858" s="135"/>
      <c r="J858" s="135"/>
      <c r="K858" s="135"/>
      <c r="L858" s="135"/>
      <c r="M858" s="135"/>
      <c r="N858" s="135"/>
      <c r="O858" s="135"/>
      <c r="P858" s="135"/>
      <c r="Q858" s="135"/>
      <c r="R858" s="135"/>
      <c r="S858" s="135"/>
      <c r="T858" s="135"/>
      <c r="U858" s="135"/>
      <c r="V858" s="135"/>
      <c r="W858" s="135"/>
      <c r="X858" s="135"/>
      <c r="Y858" s="135"/>
      <c r="Z858" s="135"/>
      <c r="AA858" s="135"/>
      <c r="AB858" s="135"/>
    </row>
    <row r="859" spans="1:28" ht="14.25" customHeight="1">
      <c r="A859" s="4"/>
      <c r="B859" s="4"/>
      <c r="C859" s="4"/>
      <c r="D859" s="4"/>
      <c r="E859" s="143"/>
      <c r="F859" s="143"/>
      <c r="G859" s="4"/>
      <c r="H859" s="4"/>
      <c r="I859" s="135"/>
      <c r="J859" s="135"/>
      <c r="K859" s="135"/>
      <c r="L859" s="135"/>
      <c r="M859" s="135"/>
      <c r="N859" s="135"/>
      <c r="O859" s="135"/>
      <c r="P859" s="135"/>
      <c r="Q859" s="135"/>
      <c r="R859" s="135"/>
      <c r="S859" s="135"/>
      <c r="T859" s="135"/>
      <c r="U859" s="135"/>
      <c r="V859" s="135"/>
      <c r="W859" s="135"/>
      <c r="X859" s="135"/>
      <c r="Y859" s="135"/>
      <c r="Z859" s="135"/>
      <c r="AA859" s="135"/>
      <c r="AB859" s="135"/>
    </row>
    <row r="860" spans="1:28" ht="14.25" customHeight="1">
      <c r="A860" s="4"/>
      <c r="B860" s="4"/>
      <c r="C860" s="4"/>
      <c r="D860" s="4"/>
      <c r="E860" s="143"/>
      <c r="F860" s="143"/>
      <c r="G860" s="4"/>
      <c r="H860" s="4"/>
      <c r="I860" s="135"/>
      <c r="J860" s="135"/>
      <c r="K860" s="135"/>
      <c r="L860" s="135"/>
      <c r="M860" s="135"/>
      <c r="N860" s="135"/>
      <c r="O860" s="135"/>
      <c r="P860" s="135"/>
      <c r="Q860" s="135"/>
      <c r="R860" s="135"/>
      <c r="S860" s="135"/>
      <c r="T860" s="135"/>
      <c r="U860" s="135"/>
      <c r="V860" s="135"/>
      <c r="W860" s="135"/>
      <c r="X860" s="135"/>
      <c r="Y860" s="135"/>
      <c r="Z860" s="135"/>
      <c r="AA860" s="135"/>
      <c r="AB860" s="135"/>
    </row>
    <row r="861" spans="1:28" ht="14.25" customHeight="1">
      <c r="A861" s="4"/>
      <c r="B861" s="4"/>
      <c r="C861" s="4"/>
      <c r="D861" s="4"/>
      <c r="E861" s="143"/>
      <c r="F861" s="143"/>
      <c r="G861" s="4"/>
      <c r="H861" s="4"/>
      <c r="I861" s="135"/>
      <c r="J861" s="135"/>
      <c r="K861" s="135"/>
      <c r="L861" s="135"/>
      <c r="M861" s="135"/>
      <c r="N861" s="135"/>
      <c r="O861" s="135"/>
      <c r="P861" s="135"/>
      <c r="Q861" s="135"/>
      <c r="R861" s="135"/>
      <c r="S861" s="135"/>
      <c r="T861" s="135"/>
      <c r="U861" s="135"/>
      <c r="V861" s="135"/>
      <c r="W861" s="135"/>
      <c r="X861" s="135"/>
      <c r="Y861" s="135"/>
      <c r="Z861" s="135"/>
      <c r="AA861" s="135"/>
      <c r="AB861" s="135"/>
    </row>
    <row r="862" spans="1:28" ht="14.25" customHeight="1">
      <c r="A862" s="4"/>
      <c r="B862" s="4"/>
      <c r="C862" s="4"/>
      <c r="D862" s="4"/>
      <c r="E862" s="143"/>
      <c r="F862" s="143"/>
      <c r="G862" s="4"/>
      <c r="H862" s="4"/>
      <c r="I862" s="135"/>
      <c r="J862" s="135"/>
      <c r="K862" s="135"/>
      <c r="L862" s="135"/>
      <c r="M862" s="135"/>
      <c r="N862" s="135"/>
      <c r="O862" s="135"/>
      <c r="P862" s="135"/>
      <c r="Q862" s="135"/>
      <c r="R862" s="135"/>
      <c r="S862" s="135"/>
      <c r="T862" s="135"/>
      <c r="U862" s="135"/>
      <c r="V862" s="135"/>
      <c r="W862" s="135"/>
      <c r="X862" s="135"/>
      <c r="Y862" s="135"/>
      <c r="Z862" s="135"/>
      <c r="AA862" s="135"/>
      <c r="AB862" s="135"/>
    </row>
    <row r="863" spans="1:28" ht="14.25" customHeight="1">
      <c r="A863" s="4"/>
      <c r="B863" s="4"/>
      <c r="C863" s="4"/>
      <c r="D863" s="4"/>
      <c r="E863" s="143"/>
      <c r="F863" s="143"/>
      <c r="G863" s="4"/>
      <c r="H863" s="4"/>
      <c r="I863" s="135"/>
      <c r="J863" s="135"/>
      <c r="K863" s="135"/>
      <c r="L863" s="135"/>
      <c r="M863" s="135"/>
      <c r="N863" s="135"/>
      <c r="O863" s="135"/>
      <c r="P863" s="135"/>
      <c r="Q863" s="135"/>
      <c r="R863" s="135"/>
      <c r="S863" s="135"/>
      <c r="T863" s="135"/>
      <c r="U863" s="135"/>
      <c r="V863" s="135"/>
      <c r="W863" s="135"/>
      <c r="X863" s="135"/>
      <c r="Y863" s="135"/>
      <c r="Z863" s="135"/>
      <c r="AA863" s="135"/>
      <c r="AB863" s="135"/>
    </row>
    <row r="864" spans="1:28" ht="14.25" customHeight="1">
      <c r="A864" s="4"/>
      <c r="B864" s="4"/>
      <c r="C864" s="4"/>
      <c r="D864" s="4"/>
      <c r="E864" s="143"/>
      <c r="F864" s="143"/>
      <c r="G864" s="4"/>
      <c r="H864" s="4"/>
      <c r="I864" s="135"/>
      <c r="J864" s="135"/>
      <c r="K864" s="135"/>
      <c r="L864" s="135"/>
      <c r="M864" s="135"/>
      <c r="N864" s="135"/>
      <c r="O864" s="135"/>
      <c r="P864" s="135"/>
      <c r="Q864" s="135"/>
      <c r="R864" s="135"/>
      <c r="S864" s="135"/>
      <c r="T864" s="135"/>
      <c r="U864" s="135"/>
      <c r="V864" s="135"/>
      <c r="W864" s="135"/>
      <c r="X864" s="135"/>
      <c r="Y864" s="135"/>
      <c r="Z864" s="135"/>
      <c r="AA864" s="135"/>
      <c r="AB864" s="135"/>
    </row>
    <row r="865" spans="1:28" ht="14.25" customHeight="1">
      <c r="A865" s="4"/>
      <c r="B865" s="4"/>
      <c r="C865" s="4"/>
      <c r="D865" s="4"/>
      <c r="E865" s="143"/>
      <c r="F865" s="143"/>
      <c r="G865" s="4"/>
      <c r="H865" s="4"/>
      <c r="I865" s="135"/>
      <c r="J865" s="135"/>
      <c r="K865" s="135"/>
      <c r="L865" s="135"/>
      <c r="M865" s="135"/>
      <c r="N865" s="135"/>
      <c r="O865" s="135"/>
      <c r="P865" s="135"/>
      <c r="Q865" s="135"/>
      <c r="R865" s="135"/>
      <c r="S865" s="135"/>
      <c r="T865" s="135"/>
      <c r="U865" s="135"/>
      <c r="V865" s="135"/>
      <c r="W865" s="135"/>
      <c r="X865" s="135"/>
      <c r="Y865" s="135"/>
      <c r="Z865" s="135"/>
      <c r="AA865" s="135"/>
      <c r="AB865" s="135"/>
    </row>
    <row r="866" spans="1:28" ht="14.25" customHeight="1">
      <c r="A866" s="4"/>
      <c r="B866" s="4"/>
      <c r="C866" s="4"/>
      <c r="D866" s="4"/>
      <c r="E866" s="143"/>
      <c r="F866" s="143"/>
      <c r="G866" s="4"/>
      <c r="H866" s="4"/>
      <c r="I866" s="135"/>
      <c r="J866" s="135"/>
      <c r="K866" s="135"/>
      <c r="L866" s="135"/>
      <c r="M866" s="135"/>
      <c r="N866" s="135"/>
      <c r="O866" s="135"/>
      <c r="P866" s="135"/>
      <c r="Q866" s="135"/>
      <c r="R866" s="135"/>
      <c r="S866" s="135"/>
      <c r="T866" s="135"/>
      <c r="U866" s="135"/>
      <c r="V866" s="135"/>
      <c r="W866" s="135"/>
      <c r="X866" s="135"/>
      <c r="Y866" s="135"/>
      <c r="Z866" s="135"/>
      <c r="AA866" s="135"/>
      <c r="AB866" s="135"/>
    </row>
    <row r="867" spans="1:28" ht="14.25" customHeight="1">
      <c r="A867" s="4"/>
      <c r="B867" s="4"/>
      <c r="C867" s="4"/>
      <c r="D867" s="4"/>
      <c r="E867" s="143"/>
      <c r="F867" s="143"/>
      <c r="G867" s="4"/>
      <c r="H867" s="4"/>
      <c r="I867" s="135"/>
      <c r="J867" s="135"/>
      <c r="K867" s="135"/>
      <c r="L867" s="135"/>
      <c r="M867" s="135"/>
      <c r="N867" s="135"/>
      <c r="O867" s="135"/>
      <c r="P867" s="135"/>
      <c r="Q867" s="135"/>
      <c r="R867" s="135"/>
      <c r="S867" s="135"/>
      <c r="T867" s="135"/>
      <c r="U867" s="135"/>
      <c r="V867" s="135"/>
      <c r="W867" s="135"/>
      <c r="X867" s="135"/>
      <c r="Y867" s="135"/>
      <c r="Z867" s="135"/>
      <c r="AA867" s="135"/>
      <c r="AB867" s="135"/>
    </row>
    <row r="868" spans="1:28" ht="14.25" customHeight="1">
      <c r="A868" s="4"/>
      <c r="B868" s="4"/>
      <c r="C868" s="4"/>
      <c r="D868" s="4"/>
      <c r="E868" s="143"/>
      <c r="F868" s="143"/>
      <c r="G868" s="4"/>
      <c r="H868" s="4"/>
      <c r="I868" s="135"/>
      <c r="J868" s="135"/>
      <c r="K868" s="135"/>
      <c r="L868" s="135"/>
      <c r="M868" s="135"/>
      <c r="N868" s="135"/>
      <c r="O868" s="135"/>
      <c r="P868" s="135"/>
      <c r="Q868" s="135"/>
      <c r="R868" s="135"/>
      <c r="S868" s="135"/>
      <c r="T868" s="135"/>
      <c r="U868" s="135"/>
      <c r="V868" s="135"/>
      <c r="W868" s="135"/>
      <c r="X868" s="135"/>
      <c r="Y868" s="135"/>
      <c r="Z868" s="135"/>
      <c r="AA868" s="135"/>
      <c r="AB868" s="135"/>
    </row>
    <row r="869" spans="1:28" ht="14.25" customHeight="1">
      <c r="A869" s="4"/>
      <c r="B869" s="4"/>
      <c r="C869" s="4"/>
      <c r="D869" s="4"/>
      <c r="E869" s="143"/>
      <c r="F869" s="143"/>
      <c r="G869" s="4"/>
      <c r="H869" s="4"/>
      <c r="I869" s="135"/>
      <c r="J869" s="135"/>
      <c r="K869" s="135"/>
      <c r="L869" s="135"/>
      <c r="M869" s="135"/>
      <c r="N869" s="135"/>
      <c r="O869" s="135"/>
      <c r="P869" s="135"/>
      <c r="Q869" s="135"/>
      <c r="R869" s="135"/>
      <c r="S869" s="135"/>
      <c r="T869" s="135"/>
      <c r="U869" s="135"/>
      <c r="V869" s="135"/>
      <c r="W869" s="135"/>
      <c r="X869" s="135"/>
      <c r="Y869" s="135"/>
      <c r="Z869" s="135"/>
      <c r="AA869" s="135"/>
      <c r="AB869" s="135"/>
    </row>
    <row r="870" spans="1:28" ht="14.25" customHeight="1">
      <c r="A870" s="4"/>
      <c r="B870" s="4"/>
      <c r="C870" s="4"/>
      <c r="D870" s="4"/>
      <c r="E870" s="143"/>
      <c r="F870" s="143"/>
      <c r="G870" s="4"/>
      <c r="H870" s="4"/>
      <c r="I870" s="135"/>
      <c r="J870" s="135"/>
      <c r="K870" s="135"/>
      <c r="L870" s="135"/>
      <c r="M870" s="135"/>
      <c r="N870" s="135"/>
      <c r="O870" s="135"/>
      <c r="P870" s="135"/>
      <c r="Q870" s="135"/>
      <c r="R870" s="135"/>
      <c r="S870" s="135"/>
      <c r="T870" s="135"/>
      <c r="U870" s="135"/>
      <c r="V870" s="135"/>
      <c r="W870" s="135"/>
      <c r="X870" s="135"/>
      <c r="Y870" s="135"/>
      <c r="Z870" s="135"/>
      <c r="AA870" s="135"/>
      <c r="AB870" s="135"/>
    </row>
    <row r="871" spans="1:28" ht="14.25" customHeight="1">
      <c r="A871" s="4"/>
      <c r="B871" s="4"/>
      <c r="C871" s="4"/>
      <c r="D871" s="4"/>
      <c r="E871" s="143"/>
      <c r="F871" s="143"/>
      <c r="G871" s="4"/>
      <c r="H871" s="4"/>
      <c r="I871" s="135"/>
      <c r="J871" s="135"/>
      <c r="K871" s="135"/>
      <c r="L871" s="135"/>
      <c r="M871" s="135"/>
      <c r="N871" s="135"/>
      <c r="O871" s="135"/>
      <c r="P871" s="135"/>
      <c r="Q871" s="135"/>
      <c r="R871" s="135"/>
      <c r="S871" s="135"/>
      <c r="T871" s="135"/>
      <c r="U871" s="135"/>
      <c r="V871" s="135"/>
      <c r="W871" s="135"/>
      <c r="X871" s="135"/>
      <c r="Y871" s="135"/>
      <c r="Z871" s="135"/>
      <c r="AA871" s="135"/>
      <c r="AB871" s="135"/>
    </row>
    <row r="872" spans="1:28" ht="14.25" customHeight="1">
      <c r="A872" s="4"/>
      <c r="B872" s="4"/>
      <c r="C872" s="4"/>
      <c r="D872" s="4"/>
      <c r="E872" s="143"/>
      <c r="F872" s="143"/>
      <c r="G872" s="4"/>
      <c r="H872" s="4"/>
      <c r="I872" s="135"/>
      <c r="J872" s="135"/>
      <c r="K872" s="135"/>
      <c r="L872" s="135"/>
      <c r="M872" s="135"/>
      <c r="N872" s="135"/>
      <c r="O872" s="135"/>
      <c r="P872" s="135"/>
      <c r="Q872" s="135"/>
      <c r="R872" s="135"/>
      <c r="S872" s="135"/>
      <c r="T872" s="135"/>
      <c r="U872" s="135"/>
      <c r="V872" s="135"/>
      <c r="W872" s="135"/>
      <c r="X872" s="135"/>
      <c r="Y872" s="135"/>
      <c r="Z872" s="135"/>
      <c r="AA872" s="135"/>
      <c r="AB872" s="135"/>
    </row>
    <row r="873" spans="1:28" ht="14.25" customHeight="1">
      <c r="A873" s="4"/>
      <c r="B873" s="4"/>
      <c r="C873" s="4"/>
      <c r="D873" s="4"/>
      <c r="E873" s="143"/>
      <c r="F873" s="143"/>
      <c r="G873" s="4"/>
      <c r="H873" s="4"/>
      <c r="I873" s="135"/>
      <c r="J873" s="135"/>
      <c r="K873" s="135"/>
      <c r="L873" s="135"/>
      <c r="M873" s="135"/>
      <c r="N873" s="135"/>
      <c r="O873" s="135"/>
      <c r="P873" s="135"/>
      <c r="Q873" s="135"/>
      <c r="R873" s="135"/>
      <c r="S873" s="135"/>
      <c r="T873" s="135"/>
      <c r="U873" s="135"/>
      <c r="V873" s="135"/>
      <c r="W873" s="135"/>
      <c r="X873" s="135"/>
      <c r="Y873" s="135"/>
      <c r="Z873" s="135"/>
      <c r="AA873" s="135"/>
      <c r="AB873" s="135"/>
    </row>
    <row r="874" spans="1:28" ht="14.25" customHeight="1">
      <c r="A874" s="4"/>
      <c r="B874" s="4"/>
      <c r="C874" s="4"/>
      <c r="D874" s="4"/>
      <c r="E874" s="143"/>
      <c r="F874" s="143"/>
      <c r="G874" s="4"/>
      <c r="H874" s="4"/>
      <c r="I874" s="135"/>
      <c r="J874" s="135"/>
      <c r="K874" s="135"/>
      <c r="L874" s="135"/>
      <c r="M874" s="135"/>
      <c r="N874" s="135"/>
      <c r="O874" s="135"/>
      <c r="P874" s="135"/>
      <c r="Q874" s="135"/>
      <c r="R874" s="135"/>
      <c r="S874" s="135"/>
      <c r="T874" s="135"/>
      <c r="U874" s="135"/>
      <c r="V874" s="135"/>
      <c r="W874" s="135"/>
      <c r="X874" s="135"/>
      <c r="Y874" s="135"/>
      <c r="Z874" s="135"/>
      <c r="AA874" s="135"/>
      <c r="AB874" s="135"/>
    </row>
    <row r="875" spans="1:28" ht="14.25" customHeight="1">
      <c r="A875" s="4"/>
      <c r="B875" s="4"/>
      <c r="C875" s="4"/>
      <c r="D875" s="4"/>
      <c r="E875" s="143"/>
      <c r="F875" s="143"/>
      <c r="G875" s="4"/>
      <c r="H875" s="4"/>
      <c r="I875" s="135"/>
      <c r="J875" s="135"/>
      <c r="K875" s="135"/>
      <c r="L875" s="135"/>
      <c r="M875" s="135"/>
      <c r="N875" s="135"/>
      <c r="O875" s="135"/>
      <c r="P875" s="135"/>
      <c r="Q875" s="135"/>
      <c r="R875" s="135"/>
      <c r="S875" s="135"/>
      <c r="T875" s="135"/>
      <c r="U875" s="135"/>
      <c r="V875" s="135"/>
      <c r="W875" s="135"/>
      <c r="X875" s="135"/>
      <c r="Y875" s="135"/>
      <c r="Z875" s="135"/>
      <c r="AA875" s="135"/>
      <c r="AB875" s="135"/>
    </row>
    <row r="876" spans="1:28" ht="14.25" customHeight="1">
      <c r="A876" s="4"/>
      <c r="B876" s="4"/>
      <c r="C876" s="4"/>
      <c r="D876" s="4"/>
      <c r="E876" s="143"/>
      <c r="F876" s="143"/>
      <c r="G876" s="4"/>
      <c r="H876" s="4"/>
      <c r="I876" s="135"/>
      <c r="J876" s="135"/>
      <c r="K876" s="135"/>
      <c r="L876" s="135"/>
      <c r="M876" s="135"/>
      <c r="N876" s="135"/>
      <c r="O876" s="135"/>
      <c r="P876" s="135"/>
      <c r="Q876" s="135"/>
      <c r="R876" s="135"/>
      <c r="S876" s="135"/>
      <c r="T876" s="135"/>
      <c r="U876" s="135"/>
      <c r="V876" s="135"/>
      <c r="W876" s="135"/>
      <c r="X876" s="135"/>
      <c r="Y876" s="135"/>
      <c r="Z876" s="135"/>
      <c r="AA876" s="135"/>
      <c r="AB876" s="135"/>
    </row>
    <row r="877" spans="1:28" ht="14.25" customHeight="1">
      <c r="A877" s="4"/>
      <c r="B877" s="4"/>
      <c r="C877" s="4"/>
      <c r="D877" s="4"/>
      <c r="E877" s="143"/>
      <c r="F877" s="143"/>
      <c r="G877" s="4"/>
      <c r="H877" s="4"/>
      <c r="I877" s="135"/>
      <c r="J877" s="135"/>
      <c r="K877" s="135"/>
      <c r="L877" s="135"/>
      <c r="M877" s="135"/>
      <c r="N877" s="135"/>
      <c r="O877" s="135"/>
      <c r="P877" s="135"/>
      <c r="Q877" s="135"/>
      <c r="R877" s="135"/>
      <c r="S877" s="135"/>
      <c r="T877" s="135"/>
      <c r="U877" s="135"/>
      <c r="V877" s="135"/>
      <c r="W877" s="135"/>
      <c r="X877" s="135"/>
      <c r="Y877" s="135"/>
      <c r="Z877" s="135"/>
      <c r="AA877" s="135"/>
      <c r="AB877" s="135"/>
    </row>
    <row r="878" spans="1:28" ht="14.25" customHeight="1">
      <c r="A878" s="4"/>
      <c r="B878" s="4"/>
      <c r="C878" s="4"/>
      <c r="D878" s="4"/>
      <c r="E878" s="143"/>
      <c r="F878" s="143"/>
      <c r="G878" s="4"/>
      <c r="H878" s="4"/>
      <c r="I878" s="135"/>
      <c r="J878" s="135"/>
      <c r="K878" s="135"/>
      <c r="L878" s="135"/>
      <c r="M878" s="135"/>
      <c r="N878" s="135"/>
      <c r="O878" s="135"/>
      <c r="P878" s="135"/>
      <c r="Q878" s="135"/>
      <c r="R878" s="135"/>
      <c r="S878" s="135"/>
      <c r="T878" s="135"/>
      <c r="U878" s="135"/>
      <c r="V878" s="135"/>
      <c r="W878" s="135"/>
      <c r="X878" s="135"/>
      <c r="Y878" s="135"/>
      <c r="Z878" s="135"/>
      <c r="AA878" s="135"/>
      <c r="AB878" s="135"/>
    </row>
    <row r="879" spans="1:28" ht="14.25" customHeight="1">
      <c r="A879" s="4"/>
      <c r="B879" s="4"/>
      <c r="C879" s="4"/>
      <c r="D879" s="4"/>
      <c r="E879" s="143"/>
      <c r="F879" s="143"/>
      <c r="G879" s="4"/>
      <c r="H879" s="4"/>
      <c r="I879" s="135"/>
      <c r="J879" s="135"/>
      <c r="K879" s="135"/>
      <c r="L879" s="135"/>
      <c r="M879" s="135"/>
      <c r="N879" s="135"/>
      <c r="O879" s="135"/>
      <c r="P879" s="135"/>
      <c r="Q879" s="135"/>
      <c r="R879" s="135"/>
      <c r="S879" s="135"/>
      <c r="T879" s="135"/>
      <c r="U879" s="135"/>
      <c r="V879" s="135"/>
      <c r="W879" s="135"/>
      <c r="X879" s="135"/>
      <c r="Y879" s="135"/>
      <c r="Z879" s="135"/>
      <c r="AA879" s="135"/>
      <c r="AB879" s="135"/>
    </row>
    <row r="880" spans="1:28" ht="14.25" customHeight="1">
      <c r="A880" s="4"/>
      <c r="B880" s="4"/>
      <c r="C880" s="4"/>
      <c r="D880" s="4"/>
      <c r="E880" s="143"/>
      <c r="F880" s="143"/>
      <c r="G880" s="4"/>
      <c r="H880" s="4"/>
      <c r="I880" s="135"/>
      <c r="J880" s="135"/>
      <c r="K880" s="135"/>
      <c r="L880" s="135"/>
      <c r="M880" s="135"/>
      <c r="N880" s="135"/>
      <c r="O880" s="135"/>
      <c r="P880" s="135"/>
      <c r="Q880" s="135"/>
      <c r="R880" s="135"/>
      <c r="S880" s="135"/>
      <c r="T880" s="135"/>
      <c r="U880" s="135"/>
      <c r="V880" s="135"/>
      <c r="W880" s="135"/>
      <c r="X880" s="135"/>
      <c r="Y880" s="135"/>
      <c r="Z880" s="135"/>
      <c r="AA880" s="135"/>
      <c r="AB880" s="135"/>
    </row>
    <row r="881" spans="1:28" ht="14.25" customHeight="1">
      <c r="A881" s="4"/>
      <c r="B881" s="4"/>
      <c r="C881" s="4"/>
      <c r="D881" s="4"/>
      <c r="E881" s="143"/>
      <c r="F881" s="143"/>
      <c r="G881" s="4"/>
      <c r="H881" s="4"/>
      <c r="I881" s="135"/>
      <c r="J881" s="135"/>
      <c r="K881" s="135"/>
      <c r="L881" s="135"/>
      <c r="M881" s="135"/>
      <c r="N881" s="135"/>
      <c r="O881" s="135"/>
      <c r="P881" s="135"/>
      <c r="Q881" s="135"/>
      <c r="R881" s="135"/>
      <c r="S881" s="135"/>
      <c r="T881" s="135"/>
      <c r="U881" s="135"/>
      <c r="V881" s="135"/>
      <c r="W881" s="135"/>
      <c r="X881" s="135"/>
      <c r="Y881" s="135"/>
      <c r="Z881" s="135"/>
      <c r="AA881" s="135"/>
      <c r="AB881" s="135"/>
    </row>
    <row r="882" spans="1:28" ht="14.25" customHeight="1">
      <c r="A882" s="4"/>
      <c r="B882" s="4"/>
      <c r="C882" s="4"/>
      <c r="D882" s="4"/>
      <c r="E882" s="143"/>
      <c r="F882" s="143"/>
      <c r="G882" s="4"/>
      <c r="H882" s="4"/>
      <c r="I882" s="135"/>
      <c r="J882" s="135"/>
      <c r="K882" s="135"/>
      <c r="L882" s="135"/>
      <c r="M882" s="135"/>
      <c r="N882" s="135"/>
      <c r="O882" s="135"/>
      <c r="P882" s="135"/>
      <c r="Q882" s="135"/>
      <c r="R882" s="135"/>
      <c r="S882" s="135"/>
      <c r="T882" s="135"/>
      <c r="U882" s="135"/>
      <c r="V882" s="135"/>
      <c r="W882" s="135"/>
      <c r="X882" s="135"/>
      <c r="Y882" s="135"/>
      <c r="Z882" s="135"/>
      <c r="AA882" s="135"/>
      <c r="AB882" s="135"/>
    </row>
    <row r="883" spans="1:28" ht="14.25" customHeight="1">
      <c r="A883" s="4"/>
      <c r="B883" s="4"/>
      <c r="C883" s="4"/>
      <c r="D883" s="4"/>
      <c r="E883" s="143"/>
      <c r="F883" s="143"/>
      <c r="G883" s="4"/>
      <c r="H883" s="4"/>
      <c r="I883" s="135"/>
      <c r="J883" s="135"/>
      <c r="K883" s="135"/>
      <c r="L883" s="135"/>
      <c r="M883" s="135"/>
      <c r="N883" s="135"/>
      <c r="O883" s="135"/>
      <c r="P883" s="135"/>
      <c r="Q883" s="135"/>
      <c r="R883" s="135"/>
      <c r="S883" s="135"/>
      <c r="T883" s="135"/>
      <c r="U883" s="135"/>
      <c r="V883" s="135"/>
      <c r="W883" s="135"/>
      <c r="X883" s="135"/>
      <c r="Y883" s="135"/>
      <c r="Z883" s="135"/>
      <c r="AA883" s="135"/>
      <c r="AB883" s="135"/>
    </row>
    <row r="884" spans="1:28" ht="14.25" customHeight="1">
      <c r="A884" s="4"/>
      <c r="B884" s="4"/>
      <c r="C884" s="4"/>
      <c r="D884" s="4"/>
      <c r="E884" s="143"/>
      <c r="F884" s="143"/>
      <c r="G884" s="4"/>
      <c r="H884" s="4"/>
      <c r="I884" s="135"/>
      <c r="J884" s="135"/>
      <c r="K884" s="135"/>
      <c r="L884" s="135"/>
      <c r="M884" s="135"/>
      <c r="N884" s="135"/>
      <c r="O884" s="135"/>
      <c r="P884" s="135"/>
      <c r="Q884" s="135"/>
      <c r="R884" s="135"/>
      <c r="S884" s="135"/>
      <c r="T884" s="135"/>
      <c r="U884" s="135"/>
      <c r="V884" s="135"/>
      <c r="W884" s="135"/>
      <c r="X884" s="135"/>
      <c r="Y884" s="135"/>
      <c r="Z884" s="135"/>
      <c r="AA884" s="135"/>
      <c r="AB884" s="135"/>
    </row>
    <row r="885" spans="1:28" ht="14.25" customHeight="1">
      <c r="A885" s="4"/>
      <c r="B885" s="4"/>
      <c r="C885" s="4"/>
      <c r="D885" s="4"/>
      <c r="E885" s="143"/>
      <c r="F885" s="143"/>
      <c r="G885" s="4"/>
      <c r="H885" s="4"/>
      <c r="I885" s="135"/>
      <c r="J885" s="135"/>
      <c r="K885" s="135"/>
      <c r="L885" s="135"/>
      <c r="M885" s="135"/>
      <c r="N885" s="135"/>
      <c r="O885" s="135"/>
      <c r="P885" s="135"/>
      <c r="Q885" s="135"/>
      <c r="R885" s="135"/>
      <c r="S885" s="135"/>
      <c r="T885" s="135"/>
      <c r="U885" s="135"/>
      <c r="V885" s="135"/>
      <c r="W885" s="135"/>
      <c r="X885" s="135"/>
      <c r="Y885" s="135"/>
      <c r="Z885" s="135"/>
      <c r="AA885" s="135"/>
      <c r="AB885" s="135"/>
    </row>
    <row r="886" spans="1:28" ht="14.25" customHeight="1">
      <c r="A886" s="4"/>
      <c r="B886" s="4"/>
      <c r="C886" s="4"/>
      <c r="D886" s="4"/>
      <c r="E886" s="143"/>
      <c r="F886" s="143"/>
      <c r="G886" s="4"/>
      <c r="H886" s="4"/>
      <c r="I886" s="135"/>
      <c r="J886" s="135"/>
      <c r="K886" s="135"/>
      <c r="L886" s="135"/>
      <c r="M886" s="135"/>
      <c r="N886" s="135"/>
      <c r="O886" s="135"/>
      <c r="P886" s="135"/>
      <c r="Q886" s="135"/>
      <c r="R886" s="135"/>
      <c r="S886" s="135"/>
      <c r="T886" s="135"/>
      <c r="U886" s="135"/>
      <c r="V886" s="135"/>
      <c r="W886" s="135"/>
      <c r="X886" s="135"/>
      <c r="Y886" s="135"/>
      <c r="Z886" s="135"/>
      <c r="AA886" s="135"/>
      <c r="AB886" s="135"/>
    </row>
    <row r="887" spans="1:28" ht="14.25" customHeight="1">
      <c r="A887" s="4"/>
      <c r="B887" s="4"/>
      <c r="C887" s="4"/>
      <c r="D887" s="4"/>
      <c r="E887" s="143"/>
      <c r="F887" s="143"/>
      <c r="G887" s="4"/>
      <c r="H887" s="4"/>
      <c r="I887" s="135"/>
      <c r="J887" s="135"/>
      <c r="K887" s="135"/>
      <c r="L887" s="135"/>
      <c r="M887" s="135"/>
      <c r="N887" s="135"/>
      <c r="O887" s="135"/>
      <c r="P887" s="135"/>
      <c r="Q887" s="135"/>
      <c r="R887" s="135"/>
      <c r="S887" s="135"/>
      <c r="T887" s="135"/>
      <c r="U887" s="135"/>
      <c r="V887" s="135"/>
      <c r="W887" s="135"/>
      <c r="X887" s="135"/>
      <c r="Y887" s="135"/>
      <c r="Z887" s="135"/>
      <c r="AA887" s="135"/>
      <c r="AB887" s="135"/>
    </row>
    <row r="888" spans="1:28" ht="14.25" customHeight="1">
      <c r="A888" s="4"/>
      <c r="B888" s="4"/>
      <c r="C888" s="4"/>
      <c r="D888" s="4"/>
      <c r="E888" s="143"/>
      <c r="F888" s="143"/>
      <c r="G888" s="4"/>
      <c r="H888" s="4"/>
      <c r="I888" s="135"/>
      <c r="J888" s="135"/>
      <c r="K888" s="135"/>
      <c r="L888" s="135"/>
      <c r="M888" s="135"/>
      <c r="N888" s="135"/>
      <c r="O888" s="135"/>
      <c r="P888" s="135"/>
      <c r="Q888" s="135"/>
      <c r="R888" s="135"/>
      <c r="S888" s="135"/>
      <c r="T888" s="135"/>
      <c r="U888" s="135"/>
      <c r="V888" s="135"/>
      <c r="W888" s="135"/>
      <c r="X888" s="135"/>
      <c r="Y888" s="135"/>
      <c r="Z888" s="135"/>
      <c r="AA888" s="135"/>
      <c r="AB888" s="135"/>
    </row>
    <row r="889" spans="1:28" ht="14.25" customHeight="1">
      <c r="A889" s="4"/>
      <c r="B889" s="4"/>
      <c r="C889" s="4"/>
      <c r="D889" s="4"/>
      <c r="E889" s="143"/>
      <c r="F889" s="143"/>
      <c r="G889" s="4"/>
      <c r="H889" s="4"/>
      <c r="I889" s="135"/>
      <c r="J889" s="135"/>
      <c r="K889" s="135"/>
      <c r="L889" s="135"/>
      <c r="M889" s="135"/>
      <c r="N889" s="135"/>
      <c r="O889" s="135"/>
      <c r="P889" s="135"/>
      <c r="Q889" s="135"/>
      <c r="R889" s="135"/>
      <c r="S889" s="135"/>
      <c r="T889" s="135"/>
      <c r="U889" s="135"/>
      <c r="V889" s="135"/>
      <c r="W889" s="135"/>
      <c r="X889" s="135"/>
      <c r="Y889" s="135"/>
      <c r="Z889" s="135"/>
      <c r="AA889" s="135"/>
      <c r="AB889" s="135"/>
    </row>
    <row r="890" spans="1:28" ht="14.25" customHeight="1">
      <c r="A890" s="4"/>
      <c r="B890" s="4"/>
      <c r="C890" s="4"/>
      <c r="D890" s="4"/>
      <c r="E890" s="143"/>
      <c r="F890" s="143"/>
      <c r="G890" s="4"/>
      <c r="H890" s="4"/>
      <c r="I890" s="135"/>
      <c r="J890" s="135"/>
      <c r="K890" s="135"/>
      <c r="L890" s="135"/>
      <c r="M890" s="135"/>
      <c r="N890" s="135"/>
      <c r="O890" s="135"/>
      <c r="P890" s="135"/>
      <c r="Q890" s="135"/>
      <c r="R890" s="135"/>
      <c r="S890" s="135"/>
      <c r="T890" s="135"/>
      <c r="U890" s="135"/>
      <c r="V890" s="135"/>
      <c r="W890" s="135"/>
      <c r="X890" s="135"/>
      <c r="Y890" s="135"/>
      <c r="Z890" s="135"/>
      <c r="AA890" s="135"/>
      <c r="AB890" s="135"/>
    </row>
    <row r="891" spans="1:28" ht="14.25" customHeight="1">
      <c r="A891" s="4"/>
      <c r="B891" s="4"/>
      <c r="C891" s="4"/>
      <c r="D891" s="4"/>
      <c r="E891" s="143"/>
      <c r="F891" s="143"/>
      <c r="G891" s="4"/>
      <c r="H891" s="4"/>
      <c r="I891" s="135"/>
      <c r="J891" s="135"/>
      <c r="K891" s="135"/>
      <c r="L891" s="135"/>
      <c r="M891" s="135"/>
      <c r="N891" s="135"/>
      <c r="O891" s="135"/>
      <c r="P891" s="135"/>
      <c r="Q891" s="135"/>
      <c r="R891" s="135"/>
      <c r="S891" s="135"/>
      <c r="T891" s="135"/>
      <c r="U891" s="135"/>
      <c r="V891" s="135"/>
      <c r="W891" s="135"/>
      <c r="X891" s="135"/>
      <c r="Y891" s="135"/>
      <c r="Z891" s="135"/>
      <c r="AA891" s="135"/>
      <c r="AB891" s="135"/>
    </row>
    <row r="892" spans="1:28" ht="14.25" customHeight="1">
      <c r="A892" s="4"/>
      <c r="B892" s="4"/>
      <c r="C892" s="4"/>
      <c r="D892" s="4"/>
      <c r="E892" s="143"/>
      <c r="F892" s="143"/>
      <c r="G892" s="4"/>
      <c r="H892" s="4"/>
      <c r="I892" s="135"/>
      <c r="J892" s="135"/>
      <c r="K892" s="135"/>
      <c r="L892" s="135"/>
      <c r="M892" s="135"/>
      <c r="N892" s="135"/>
      <c r="O892" s="135"/>
      <c r="P892" s="135"/>
      <c r="Q892" s="135"/>
      <c r="R892" s="135"/>
      <c r="S892" s="135"/>
      <c r="T892" s="135"/>
      <c r="U892" s="135"/>
      <c r="V892" s="135"/>
      <c r="W892" s="135"/>
      <c r="X892" s="135"/>
      <c r="Y892" s="135"/>
      <c r="Z892" s="135"/>
      <c r="AA892" s="135"/>
      <c r="AB892" s="135"/>
    </row>
    <row r="893" spans="1:28" ht="14.25" customHeight="1">
      <c r="A893" s="4"/>
      <c r="B893" s="4"/>
      <c r="C893" s="4"/>
      <c r="D893" s="4"/>
      <c r="E893" s="143"/>
      <c r="F893" s="143"/>
      <c r="G893" s="4"/>
      <c r="H893" s="4"/>
      <c r="I893" s="135"/>
      <c r="J893" s="135"/>
      <c r="K893" s="135"/>
      <c r="L893" s="135"/>
      <c r="M893" s="135"/>
      <c r="N893" s="135"/>
      <c r="O893" s="135"/>
      <c r="P893" s="135"/>
      <c r="Q893" s="135"/>
      <c r="R893" s="135"/>
      <c r="S893" s="135"/>
      <c r="T893" s="135"/>
      <c r="U893" s="135"/>
      <c r="V893" s="135"/>
      <c r="W893" s="135"/>
      <c r="X893" s="135"/>
      <c r="Y893" s="135"/>
      <c r="Z893" s="135"/>
      <c r="AA893" s="135"/>
      <c r="AB893" s="135"/>
    </row>
    <row r="894" spans="1:28" ht="14.25" customHeight="1">
      <c r="A894" s="4"/>
      <c r="B894" s="4"/>
      <c r="C894" s="4"/>
      <c r="D894" s="4"/>
      <c r="E894" s="143"/>
      <c r="F894" s="143"/>
      <c r="G894" s="4"/>
      <c r="H894" s="4"/>
      <c r="I894" s="135"/>
      <c r="J894" s="135"/>
      <c r="K894" s="135"/>
      <c r="L894" s="135"/>
      <c r="M894" s="135"/>
      <c r="N894" s="135"/>
      <c r="O894" s="135"/>
      <c r="P894" s="135"/>
      <c r="Q894" s="135"/>
      <c r="R894" s="135"/>
      <c r="S894" s="135"/>
      <c r="T894" s="135"/>
      <c r="U894" s="135"/>
      <c r="V894" s="135"/>
      <c r="W894" s="135"/>
      <c r="X894" s="135"/>
      <c r="Y894" s="135"/>
      <c r="Z894" s="135"/>
      <c r="AA894" s="135"/>
      <c r="AB894" s="135"/>
    </row>
    <row r="895" spans="1:28" ht="14.25" customHeight="1">
      <c r="A895" s="4"/>
      <c r="B895" s="4"/>
      <c r="C895" s="4"/>
      <c r="D895" s="4"/>
      <c r="E895" s="143"/>
      <c r="F895" s="143"/>
      <c r="G895" s="4"/>
      <c r="H895" s="4"/>
      <c r="I895" s="135"/>
      <c r="J895" s="135"/>
      <c r="K895" s="135"/>
      <c r="L895" s="135"/>
      <c r="M895" s="135"/>
      <c r="N895" s="135"/>
      <c r="O895" s="135"/>
      <c r="P895" s="135"/>
      <c r="Q895" s="135"/>
      <c r="R895" s="135"/>
      <c r="S895" s="135"/>
      <c r="T895" s="135"/>
      <c r="U895" s="135"/>
      <c r="V895" s="135"/>
      <c r="W895" s="135"/>
      <c r="X895" s="135"/>
      <c r="Y895" s="135"/>
      <c r="Z895" s="135"/>
      <c r="AA895" s="135"/>
      <c r="AB895" s="135"/>
    </row>
    <row r="896" spans="1:28" ht="14.25" customHeight="1">
      <c r="A896" s="4"/>
      <c r="B896" s="4"/>
      <c r="C896" s="4"/>
      <c r="D896" s="4"/>
      <c r="E896" s="143"/>
      <c r="F896" s="143"/>
      <c r="G896" s="4"/>
      <c r="H896" s="4"/>
      <c r="I896" s="135"/>
      <c r="J896" s="135"/>
      <c r="K896" s="135"/>
      <c r="L896" s="135"/>
      <c r="M896" s="135"/>
      <c r="N896" s="135"/>
      <c r="O896" s="135"/>
      <c r="P896" s="135"/>
      <c r="Q896" s="135"/>
      <c r="R896" s="135"/>
      <c r="S896" s="135"/>
      <c r="T896" s="135"/>
      <c r="U896" s="135"/>
      <c r="V896" s="135"/>
      <c r="W896" s="135"/>
      <c r="X896" s="135"/>
      <c r="Y896" s="135"/>
      <c r="Z896" s="135"/>
      <c r="AA896" s="135"/>
      <c r="AB896" s="135"/>
    </row>
    <row r="897" spans="1:28" ht="14.25" customHeight="1">
      <c r="A897" s="4"/>
      <c r="B897" s="4"/>
      <c r="C897" s="4"/>
      <c r="D897" s="4"/>
      <c r="E897" s="143"/>
      <c r="F897" s="143"/>
      <c r="G897" s="4"/>
      <c r="H897" s="4"/>
      <c r="I897" s="135"/>
      <c r="J897" s="135"/>
      <c r="K897" s="135"/>
      <c r="L897" s="135"/>
      <c r="M897" s="135"/>
      <c r="N897" s="135"/>
      <c r="O897" s="135"/>
      <c r="P897" s="135"/>
      <c r="Q897" s="135"/>
      <c r="R897" s="135"/>
      <c r="S897" s="135"/>
      <c r="T897" s="135"/>
      <c r="U897" s="135"/>
      <c r="V897" s="135"/>
      <c r="W897" s="135"/>
      <c r="X897" s="135"/>
      <c r="Y897" s="135"/>
      <c r="Z897" s="135"/>
      <c r="AA897" s="135"/>
      <c r="AB897" s="135"/>
    </row>
    <row r="898" spans="1:28" ht="14.25" customHeight="1">
      <c r="A898" s="4"/>
      <c r="B898" s="4"/>
      <c r="C898" s="4"/>
      <c r="D898" s="4"/>
      <c r="E898" s="143"/>
      <c r="F898" s="143"/>
      <c r="G898" s="4"/>
      <c r="H898" s="4"/>
      <c r="I898" s="135"/>
      <c r="J898" s="135"/>
      <c r="K898" s="135"/>
      <c r="L898" s="135"/>
      <c r="M898" s="135"/>
      <c r="N898" s="135"/>
      <c r="O898" s="135"/>
      <c r="P898" s="135"/>
      <c r="Q898" s="135"/>
      <c r="R898" s="135"/>
      <c r="S898" s="135"/>
      <c r="T898" s="135"/>
      <c r="U898" s="135"/>
      <c r="V898" s="135"/>
      <c r="W898" s="135"/>
      <c r="X898" s="135"/>
      <c r="Y898" s="135"/>
      <c r="Z898" s="135"/>
      <c r="AA898" s="135"/>
      <c r="AB898" s="135"/>
    </row>
    <row r="899" spans="1:28" ht="14.25" customHeight="1">
      <c r="A899" s="4"/>
      <c r="B899" s="4"/>
      <c r="C899" s="4"/>
      <c r="D899" s="4"/>
      <c r="E899" s="143"/>
      <c r="F899" s="143"/>
      <c r="G899" s="4"/>
      <c r="H899" s="4"/>
      <c r="I899" s="135"/>
      <c r="J899" s="135"/>
      <c r="K899" s="135"/>
      <c r="L899" s="135"/>
      <c r="M899" s="135"/>
      <c r="N899" s="135"/>
      <c r="O899" s="135"/>
      <c r="P899" s="135"/>
      <c r="Q899" s="135"/>
      <c r="R899" s="135"/>
      <c r="S899" s="135"/>
      <c r="T899" s="135"/>
      <c r="U899" s="135"/>
      <c r="V899" s="135"/>
      <c r="W899" s="135"/>
      <c r="X899" s="135"/>
      <c r="Y899" s="135"/>
      <c r="Z899" s="135"/>
      <c r="AA899" s="135"/>
      <c r="AB899" s="135"/>
    </row>
    <row r="900" spans="1:28" ht="14.25" customHeight="1">
      <c r="A900" s="4"/>
      <c r="B900" s="4"/>
      <c r="C900" s="4"/>
      <c r="D900" s="4"/>
      <c r="E900" s="143"/>
      <c r="F900" s="143"/>
      <c r="G900" s="4"/>
      <c r="H900" s="4"/>
      <c r="I900" s="135"/>
      <c r="J900" s="135"/>
      <c r="K900" s="135"/>
      <c r="L900" s="135"/>
      <c r="M900" s="135"/>
      <c r="N900" s="135"/>
      <c r="O900" s="135"/>
      <c r="P900" s="135"/>
      <c r="Q900" s="135"/>
      <c r="R900" s="135"/>
      <c r="S900" s="135"/>
      <c r="T900" s="135"/>
      <c r="U900" s="135"/>
      <c r="V900" s="135"/>
      <c r="W900" s="135"/>
      <c r="X900" s="135"/>
      <c r="Y900" s="135"/>
      <c r="Z900" s="135"/>
      <c r="AA900" s="135"/>
      <c r="AB900" s="135"/>
    </row>
    <row r="901" spans="1:28" ht="14.25" customHeight="1">
      <c r="A901" s="4"/>
      <c r="B901" s="4"/>
      <c r="C901" s="4"/>
      <c r="D901" s="4"/>
      <c r="E901" s="143"/>
      <c r="F901" s="143"/>
      <c r="G901" s="4"/>
      <c r="H901" s="4"/>
      <c r="I901" s="135"/>
      <c r="J901" s="135"/>
      <c r="K901" s="135"/>
      <c r="L901" s="135"/>
      <c r="M901" s="135"/>
      <c r="N901" s="135"/>
      <c r="O901" s="135"/>
      <c r="P901" s="135"/>
      <c r="Q901" s="135"/>
      <c r="R901" s="135"/>
      <c r="S901" s="135"/>
      <c r="T901" s="135"/>
      <c r="U901" s="135"/>
      <c r="V901" s="135"/>
      <c r="W901" s="135"/>
      <c r="X901" s="135"/>
      <c r="Y901" s="135"/>
      <c r="Z901" s="135"/>
      <c r="AA901" s="135"/>
      <c r="AB901" s="135"/>
    </row>
    <row r="902" spans="1:28" ht="14.25" customHeight="1">
      <c r="A902" s="4"/>
      <c r="B902" s="4"/>
      <c r="C902" s="4"/>
      <c r="D902" s="4"/>
      <c r="E902" s="143"/>
      <c r="F902" s="143"/>
      <c r="G902" s="4"/>
      <c r="H902" s="4"/>
      <c r="I902" s="135"/>
      <c r="J902" s="135"/>
      <c r="K902" s="135"/>
      <c r="L902" s="135"/>
      <c r="M902" s="135"/>
      <c r="N902" s="135"/>
      <c r="O902" s="135"/>
      <c r="P902" s="135"/>
      <c r="Q902" s="135"/>
      <c r="R902" s="135"/>
      <c r="S902" s="135"/>
      <c r="T902" s="135"/>
      <c r="U902" s="135"/>
      <c r="V902" s="135"/>
      <c r="W902" s="135"/>
      <c r="X902" s="135"/>
      <c r="Y902" s="135"/>
      <c r="Z902" s="135"/>
      <c r="AA902" s="135"/>
      <c r="AB902" s="135"/>
    </row>
    <row r="903" spans="1:28" ht="14.25" customHeight="1">
      <c r="A903" s="4"/>
      <c r="B903" s="4"/>
      <c r="C903" s="4"/>
      <c r="D903" s="4"/>
      <c r="E903" s="143"/>
      <c r="F903" s="143"/>
      <c r="G903" s="4"/>
      <c r="H903" s="4"/>
      <c r="I903" s="135"/>
      <c r="J903" s="135"/>
      <c r="K903" s="135"/>
      <c r="L903" s="135"/>
      <c r="M903" s="135"/>
      <c r="N903" s="135"/>
      <c r="O903" s="135"/>
      <c r="P903" s="135"/>
      <c r="Q903" s="135"/>
      <c r="R903" s="135"/>
      <c r="S903" s="135"/>
      <c r="T903" s="135"/>
      <c r="U903" s="135"/>
      <c r="V903" s="135"/>
      <c r="W903" s="135"/>
      <c r="X903" s="135"/>
      <c r="Y903" s="135"/>
      <c r="Z903" s="135"/>
      <c r="AA903" s="135"/>
      <c r="AB903" s="135"/>
    </row>
    <row r="904" spans="1:28" ht="14.25" customHeight="1">
      <c r="A904" s="4"/>
      <c r="B904" s="4"/>
      <c r="C904" s="4"/>
      <c r="D904" s="4"/>
      <c r="E904" s="143"/>
      <c r="F904" s="143"/>
      <c r="G904" s="4"/>
      <c r="H904" s="4"/>
      <c r="I904" s="135"/>
      <c r="J904" s="135"/>
      <c r="K904" s="135"/>
      <c r="L904" s="135"/>
      <c r="M904" s="135"/>
      <c r="N904" s="135"/>
      <c r="O904" s="135"/>
      <c r="P904" s="135"/>
      <c r="Q904" s="135"/>
      <c r="R904" s="135"/>
      <c r="S904" s="135"/>
      <c r="T904" s="135"/>
      <c r="U904" s="135"/>
      <c r="V904" s="135"/>
      <c r="W904" s="135"/>
      <c r="X904" s="135"/>
      <c r="Y904" s="135"/>
      <c r="Z904" s="135"/>
      <c r="AA904" s="135"/>
      <c r="AB904" s="135"/>
    </row>
    <row r="905" spans="1:28" ht="14.25" customHeight="1">
      <c r="A905" s="4"/>
      <c r="B905" s="4"/>
      <c r="C905" s="4"/>
      <c r="D905" s="4"/>
      <c r="E905" s="143"/>
      <c r="F905" s="143"/>
      <c r="G905" s="4"/>
      <c r="H905" s="4"/>
      <c r="I905" s="135"/>
      <c r="J905" s="135"/>
      <c r="K905" s="135"/>
      <c r="L905" s="135"/>
      <c r="M905" s="135"/>
      <c r="N905" s="135"/>
      <c r="O905" s="135"/>
      <c r="P905" s="135"/>
      <c r="Q905" s="135"/>
      <c r="R905" s="135"/>
      <c r="S905" s="135"/>
      <c r="T905" s="135"/>
      <c r="U905" s="135"/>
      <c r="V905" s="135"/>
      <c r="W905" s="135"/>
      <c r="X905" s="135"/>
      <c r="Y905" s="135"/>
      <c r="Z905" s="135"/>
      <c r="AA905" s="135"/>
      <c r="AB905" s="135"/>
    </row>
    <row r="906" spans="1:28" ht="14.25" customHeight="1">
      <c r="A906" s="4"/>
      <c r="B906" s="4"/>
      <c r="C906" s="4"/>
      <c r="D906" s="4"/>
      <c r="E906" s="143"/>
      <c r="F906" s="143"/>
      <c r="G906" s="4"/>
      <c r="H906" s="4"/>
      <c r="I906" s="135"/>
      <c r="J906" s="135"/>
      <c r="K906" s="135"/>
      <c r="L906" s="135"/>
      <c r="M906" s="135"/>
      <c r="N906" s="135"/>
      <c r="O906" s="135"/>
      <c r="P906" s="135"/>
      <c r="Q906" s="135"/>
      <c r="R906" s="135"/>
      <c r="S906" s="135"/>
      <c r="T906" s="135"/>
      <c r="U906" s="135"/>
      <c r="V906" s="135"/>
      <c r="W906" s="135"/>
      <c r="X906" s="135"/>
      <c r="Y906" s="135"/>
      <c r="Z906" s="135"/>
      <c r="AA906" s="135"/>
      <c r="AB906" s="135"/>
    </row>
    <row r="907" spans="1:28" ht="14.25" customHeight="1">
      <c r="A907" s="4"/>
      <c r="B907" s="4"/>
      <c r="C907" s="4"/>
      <c r="D907" s="4"/>
      <c r="E907" s="143"/>
      <c r="F907" s="143"/>
      <c r="G907" s="4"/>
      <c r="H907" s="4"/>
      <c r="I907" s="135"/>
      <c r="J907" s="135"/>
      <c r="K907" s="135"/>
      <c r="L907" s="135"/>
      <c r="M907" s="135"/>
      <c r="N907" s="135"/>
      <c r="O907" s="135"/>
      <c r="P907" s="135"/>
      <c r="Q907" s="135"/>
      <c r="R907" s="135"/>
      <c r="S907" s="135"/>
      <c r="T907" s="135"/>
      <c r="U907" s="135"/>
      <c r="V907" s="135"/>
      <c r="W907" s="135"/>
      <c r="X907" s="135"/>
      <c r="Y907" s="135"/>
      <c r="Z907" s="135"/>
      <c r="AA907" s="135"/>
      <c r="AB907" s="135"/>
    </row>
    <row r="908" spans="1:28" ht="14.25" customHeight="1">
      <c r="A908" s="4"/>
      <c r="B908" s="4"/>
      <c r="C908" s="4"/>
      <c r="D908" s="4"/>
      <c r="E908" s="143"/>
      <c r="F908" s="143"/>
      <c r="G908" s="4"/>
      <c r="H908" s="4"/>
      <c r="I908" s="135"/>
      <c r="J908" s="135"/>
      <c r="K908" s="135"/>
      <c r="L908" s="135"/>
      <c r="M908" s="135"/>
      <c r="N908" s="135"/>
      <c r="O908" s="135"/>
      <c r="P908" s="135"/>
      <c r="Q908" s="135"/>
      <c r="R908" s="135"/>
      <c r="S908" s="135"/>
      <c r="T908" s="135"/>
      <c r="U908" s="135"/>
      <c r="V908" s="135"/>
      <c r="W908" s="135"/>
      <c r="X908" s="135"/>
      <c r="Y908" s="135"/>
      <c r="Z908" s="135"/>
      <c r="AA908" s="135"/>
      <c r="AB908" s="135"/>
    </row>
    <row r="909" spans="1:28" ht="14.25" customHeight="1">
      <c r="A909" s="4"/>
      <c r="B909" s="4"/>
      <c r="C909" s="4"/>
      <c r="D909" s="4"/>
      <c r="E909" s="143"/>
      <c r="F909" s="143"/>
      <c r="G909" s="4"/>
      <c r="H909" s="4"/>
      <c r="I909" s="135"/>
      <c r="J909" s="135"/>
      <c r="K909" s="135"/>
      <c r="L909" s="135"/>
      <c r="M909" s="135"/>
      <c r="N909" s="135"/>
      <c r="O909" s="135"/>
      <c r="P909" s="135"/>
      <c r="Q909" s="135"/>
      <c r="R909" s="135"/>
      <c r="S909" s="135"/>
      <c r="T909" s="135"/>
      <c r="U909" s="135"/>
      <c r="V909" s="135"/>
      <c r="W909" s="135"/>
      <c r="X909" s="135"/>
      <c r="Y909" s="135"/>
      <c r="Z909" s="135"/>
      <c r="AA909" s="135"/>
      <c r="AB909" s="135"/>
    </row>
    <row r="910" spans="1:28" ht="14.25" customHeight="1">
      <c r="A910" s="4"/>
      <c r="B910" s="4"/>
      <c r="C910" s="4"/>
      <c r="D910" s="4"/>
      <c r="E910" s="143"/>
      <c r="F910" s="143"/>
      <c r="G910" s="4"/>
      <c r="H910" s="4"/>
      <c r="I910" s="135"/>
      <c r="J910" s="135"/>
      <c r="K910" s="135"/>
      <c r="L910" s="135"/>
      <c r="M910" s="135"/>
      <c r="N910" s="135"/>
      <c r="O910" s="135"/>
      <c r="P910" s="135"/>
      <c r="Q910" s="135"/>
      <c r="R910" s="135"/>
      <c r="S910" s="135"/>
      <c r="T910" s="135"/>
      <c r="U910" s="135"/>
      <c r="V910" s="135"/>
      <c r="W910" s="135"/>
      <c r="X910" s="135"/>
      <c r="Y910" s="135"/>
      <c r="Z910" s="135"/>
      <c r="AA910" s="135"/>
      <c r="AB910" s="135"/>
    </row>
    <row r="911" spans="1:28" ht="14.25" customHeight="1">
      <c r="A911" s="4"/>
      <c r="B911" s="4"/>
      <c r="C911" s="4"/>
      <c r="D911" s="4"/>
      <c r="E911" s="143"/>
      <c r="F911" s="143"/>
      <c r="G911" s="4"/>
      <c r="H911" s="4"/>
      <c r="I911" s="135"/>
      <c r="J911" s="135"/>
      <c r="K911" s="135"/>
      <c r="L911" s="135"/>
      <c r="M911" s="135"/>
      <c r="N911" s="135"/>
      <c r="O911" s="135"/>
      <c r="P911" s="135"/>
      <c r="Q911" s="135"/>
      <c r="R911" s="135"/>
      <c r="S911" s="135"/>
      <c r="T911" s="135"/>
      <c r="U911" s="135"/>
      <c r="V911" s="135"/>
      <c r="W911" s="135"/>
      <c r="X911" s="135"/>
      <c r="Y911" s="135"/>
      <c r="Z911" s="135"/>
      <c r="AA911" s="135"/>
      <c r="AB911" s="135"/>
    </row>
    <row r="912" spans="1:28" ht="14.25" customHeight="1">
      <c r="A912" s="4"/>
      <c r="B912" s="4"/>
      <c r="C912" s="4"/>
      <c r="D912" s="4"/>
      <c r="E912" s="143"/>
      <c r="F912" s="143"/>
      <c r="G912" s="4"/>
      <c r="H912" s="4"/>
      <c r="I912" s="135"/>
      <c r="J912" s="135"/>
      <c r="K912" s="135"/>
      <c r="L912" s="135"/>
      <c r="M912" s="135"/>
      <c r="N912" s="135"/>
      <c r="O912" s="135"/>
      <c r="P912" s="135"/>
      <c r="Q912" s="135"/>
      <c r="R912" s="135"/>
      <c r="S912" s="135"/>
      <c r="T912" s="135"/>
      <c r="U912" s="135"/>
      <c r="V912" s="135"/>
      <c r="W912" s="135"/>
      <c r="X912" s="135"/>
      <c r="Y912" s="135"/>
      <c r="Z912" s="135"/>
      <c r="AA912" s="135"/>
      <c r="AB912" s="135"/>
    </row>
    <row r="913" spans="1:28" ht="14.25" customHeight="1">
      <c r="A913" s="4"/>
      <c r="B913" s="4"/>
      <c r="C913" s="4"/>
      <c r="D913" s="4"/>
      <c r="E913" s="143"/>
      <c r="F913" s="143"/>
      <c r="G913" s="4"/>
      <c r="H913" s="4"/>
      <c r="I913" s="135"/>
      <c r="J913" s="135"/>
      <c r="K913" s="135"/>
      <c r="L913" s="135"/>
      <c r="M913" s="135"/>
      <c r="N913" s="135"/>
      <c r="O913" s="135"/>
      <c r="P913" s="135"/>
      <c r="Q913" s="135"/>
      <c r="R913" s="135"/>
      <c r="S913" s="135"/>
      <c r="T913" s="135"/>
      <c r="U913" s="135"/>
      <c r="V913" s="135"/>
      <c r="W913" s="135"/>
      <c r="X913" s="135"/>
      <c r="Y913" s="135"/>
      <c r="Z913" s="135"/>
      <c r="AA913" s="135"/>
      <c r="AB913" s="135"/>
    </row>
    <row r="914" spans="1:28" ht="14.25" customHeight="1">
      <c r="A914" s="4"/>
      <c r="B914" s="4"/>
      <c r="C914" s="4"/>
      <c r="D914" s="4"/>
      <c r="E914" s="143"/>
      <c r="F914" s="143"/>
      <c r="G914" s="4"/>
      <c r="H914" s="4"/>
      <c r="I914" s="135"/>
      <c r="J914" s="135"/>
      <c r="K914" s="135"/>
      <c r="L914" s="135"/>
      <c r="M914" s="135"/>
      <c r="N914" s="135"/>
      <c r="O914" s="135"/>
      <c r="P914" s="135"/>
      <c r="Q914" s="135"/>
      <c r="R914" s="135"/>
      <c r="S914" s="135"/>
      <c r="T914" s="135"/>
      <c r="U914" s="135"/>
      <c r="V914" s="135"/>
      <c r="W914" s="135"/>
      <c r="X914" s="135"/>
      <c r="Y914" s="135"/>
      <c r="Z914" s="135"/>
      <c r="AA914" s="135"/>
      <c r="AB914" s="135"/>
    </row>
    <row r="915" spans="1:28" ht="14.25" customHeight="1">
      <c r="A915" s="4"/>
      <c r="B915" s="4"/>
      <c r="C915" s="4"/>
      <c r="D915" s="4"/>
      <c r="E915" s="143"/>
      <c r="F915" s="143"/>
      <c r="G915" s="4"/>
      <c r="H915" s="4"/>
      <c r="I915" s="135"/>
      <c r="J915" s="135"/>
      <c r="K915" s="135"/>
      <c r="L915" s="135"/>
      <c r="M915" s="135"/>
      <c r="N915" s="135"/>
      <c r="O915" s="135"/>
      <c r="P915" s="135"/>
      <c r="Q915" s="135"/>
      <c r="R915" s="135"/>
      <c r="S915" s="135"/>
      <c r="T915" s="135"/>
      <c r="U915" s="135"/>
      <c r="V915" s="135"/>
      <c r="W915" s="135"/>
      <c r="X915" s="135"/>
      <c r="Y915" s="135"/>
      <c r="Z915" s="135"/>
      <c r="AA915" s="135"/>
      <c r="AB915" s="135"/>
    </row>
    <row r="916" spans="1:28" ht="14.25" customHeight="1">
      <c r="A916" s="4"/>
      <c r="B916" s="4"/>
      <c r="C916" s="4"/>
      <c r="D916" s="4"/>
      <c r="E916" s="143"/>
      <c r="F916" s="143"/>
      <c r="G916" s="4"/>
      <c r="H916" s="4"/>
      <c r="I916" s="135"/>
      <c r="J916" s="135"/>
      <c r="K916" s="135"/>
      <c r="L916" s="135"/>
      <c r="M916" s="135"/>
      <c r="N916" s="135"/>
      <c r="O916" s="135"/>
      <c r="P916" s="135"/>
      <c r="Q916" s="135"/>
      <c r="R916" s="135"/>
      <c r="S916" s="135"/>
      <c r="T916" s="135"/>
      <c r="U916" s="135"/>
      <c r="V916" s="135"/>
      <c r="W916" s="135"/>
      <c r="X916" s="135"/>
      <c r="Y916" s="135"/>
      <c r="Z916" s="135"/>
      <c r="AA916" s="135"/>
      <c r="AB916" s="135"/>
    </row>
    <row r="917" spans="1:28" ht="14.25" customHeight="1">
      <c r="A917" s="4"/>
      <c r="B917" s="4"/>
      <c r="C917" s="4"/>
      <c r="D917" s="4"/>
      <c r="E917" s="143"/>
      <c r="F917" s="143"/>
      <c r="G917" s="4"/>
      <c r="H917" s="4"/>
      <c r="I917" s="135"/>
      <c r="J917" s="135"/>
      <c r="K917" s="135"/>
      <c r="L917" s="135"/>
      <c r="M917" s="135"/>
      <c r="N917" s="135"/>
      <c r="O917" s="135"/>
      <c r="P917" s="135"/>
      <c r="Q917" s="135"/>
      <c r="R917" s="135"/>
      <c r="S917" s="135"/>
      <c r="T917" s="135"/>
      <c r="U917" s="135"/>
      <c r="V917" s="135"/>
      <c r="W917" s="135"/>
      <c r="X917" s="135"/>
      <c r="Y917" s="135"/>
      <c r="Z917" s="135"/>
      <c r="AA917" s="135"/>
      <c r="AB917" s="135"/>
    </row>
    <row r="918" spans="1:28" ht="14.25" customHeight="1">
      <c r="A918" s="4"/>
      <c r="B918" s="4"/>
      <c r="C918" s="4"/>
      <c r="D918" s="4"/>
      <c r="E918" s="143"/>
      <c r="F918" s="143"/>
      <c r="G918" s="4"/>
      <c r="H918" s="4"/>
      <c r="I918" s="135"/>
      <c r="J918" s="135"/>
      <c r="K918" s="135"/>
      <c r="L918" s="135"/>
      <c r="M918" s="135"/>
      <c r="N918" s="135"/>
      <c r="O918" s="135"/>
      <c r="P918" s="135"/>
      <c r="Q918" s="135"/>
      <c r="R918" s="135"/>
      <c r="S918" s="135"/>
      <c r="T918" s="135"/>
      <c r="U918" s="135"/>
      <c r="V918" s="135"/>
      <c r="W918" s="135"/>
      <c r="X918" s="135"/>
      <c r="Y918" s="135"/>
      <c r="Z918" s="135"/>
      <c r="AA918" s="135"/>
      <c r="AB918" s="135"/>
    </row>
    <row r="919" spans="1:28" ht="14.25" customHeight="1">
      <c r="A919" s="4"/>
      <c r="B919" s="4"/>
      <c r="C919" s="4"/>
      <c r="D919" s="4"/>
      <c r="E919" s="143"/>
      <c r="F919" s="143"/>
      <c r="G919" s="4"/>
      <c r="H919" s="4"/>
      <c r="I919" s="135"/>
      <c r="J919" s="135"/>
      <c r="K919" s="135"/>
      <c r="L919" s="135"/>
      <c r="M919" s="135"/>
      <c r="N919" s="135"/>
      <c r="O919" s="135"/>
      <c r="P919" s="135"/>
      <c r="Q919" s="135"/>
      <c r="R919" s="135"/>
      <c r="S919" s="135"/>
      <c r="T919" s="135"/>
      <c r="U919" s="135"/>
      <c r="V919" s="135"/>
      <c r="W919" s="135"/>
      <c r="X919" s="135"/>
      <c r="Y919" s="135"/>
      <c r="Z919" s="135"/>
      <c r="AA919" s="135"/>
      <c r="AB919" s="135"/>
    </row>
    <row r="920" spans="1:28" ht="14.25" customHeight="1">
      <c r="A920" s="4"/>
      <c r="B920" s="4"/>
      <c r="C920" s="4"/>
      <c r="D920" s="4"/>
      <c r="E920" s="143"/>
      <c r="F920" s="143"/>
      <c r="G920" s="4"/>
      <c r="H920" s="4"/>
      <c r="I920" s="135"/>
      <c r="J920" s="135"/>
      <c r="K920" s="135"/>
      <c r="L920" s="135"/>
      <c r="M920" s="135"/>
      <c r="N920" s="135"/>
      <c r="O920" s="135"/>
      <c r="P920" s="135"/>
      <c r="Q920" s="135"/>
      <c r="R920" s="135"/>
      <c r="S920" s="135"/>
      <c r="T920" s="135"/>
      <c r="U920" s="135"/>
      <c r="V920" s="135"/>
      <c r="W920" s="135"/>
      <c r="X920" s="135"/>
      <c r="Y920" s="135"/>
      <c r="Z920" s="135"/>
      <c r="AA920" s="135"/>
      <c r="AB920" s="135"/>
    </row>
    <row r="921" spans="1:28" ht="14.25" customHeight="1">
      <c r="A921" s="4"/>
      <c r="B921" s="4"/>
      <c r="C921" s="4"/>
      <c r="D921" s="4"/>
      <c r="E921" s="143"/>
      <c r="F921" s="143"/>
      <c r="G921" s="4"/>
      <c r="H921" s="4"/>
      <c r="I921" s="135"/>
      <c r="J921" s="135"/>
      <c r="K921" s="135"/>
      <c r="L921" s="135"/>
      <c r="M921" s="135"/>
      <c r="N921" s="135"/>
      <c r="O921" s="135"/>
      <c r="P921" s="135"/>
      <c r="Q921" s="135"/>
      <c r="R921" s="135"/>
      <c r="S921" s="135"/>
      <c r="T921" s="135"/>
      <c r="U921" s="135"/>
      <c r="V921" s="135"/>
      <c r="W921" s="135"/>
      <c r="X921" s="135"/>
      <c r="Y921" s="135"/>
      <c r="Z921" s="135"/>
      <c r="AA921" s="135"/>
      <c r="AB921" s="135"/>
    </row>
    <row r="922" spans="1:28" ht="14.25" customHeight="1">
      <c r="A922" s="4"/>
      <c r="B922" s="4"/>
      <c r="C922" s="4"/>
      <c r="D922" s="4"/>
      <c r="E922" s="143"/>
      <c r="F922" s="143"/>
      <c r="G922" s="4"/>
      <c r="H922" s="4"/>
      <c r="I922" s="135"/>
      <c r="J922" s="135"/>
      <c r="K922" s="135"/>
      <c r="L922" s="135"/>
      <c r="M922" s="135"/>
      <c r="N922" s="135"/>
      <c r="O922" s="135"/>
      <c r="P922" s="135"/>
      <c r="Q922" s="135"/>
      <c r="R922" s="135"/>
      <c r="S922" s="135"/>
      <c r="T922" s="135"/>
      <c r="U922" s="135"/>
      <c r="V922" s="135"/>
      <c r="W922" s="135"/>
      <c r="X922" s="135"/>
      <c r="Y922" s="135"/>
      <c r="Z922" s="135"/>
      <c r="AA922" s="135"/>
      <c r="AB922" s="135"/>
    </row>
    <row r="923" spans="1:28" ht="14.25" customHeight="1">
      <c r="A923" s="4"/>
      <c r="B923" s="4"/>
      <c r="C923" s="4"/>
      <c r="D923" s="4"/>
      <c r="E923" s="143"/>
      <c r="F923" s="143"/>
      <c r="G923" s="4"/>
      <c r="H923" s="4"/>
      <c r="I923" s="135"/>
      <c r="J923" s="135"/>
      <c r="K923" s="135"/>
      <c r="L923" s="135"/>
      <c r="M923" s="135"/>
      <c r="N923" s="135"/>
      <c r="O923" s="135"/>
      <c r="P923" s="135"/>
      <c r="Q923" s="135"/>
      <c r="R923" s="135"/>
      <c r="S923" s="135"/>
      <c r="T923" s="135"/>
      <c r="U923" s="135"/>
      <c r="V923" s="135"/>
      <c r="W923" s="135"/>
      <c r="X923" s="135"/>
      <c r="Y923" s="135"/>
      <c r="Z923" s="135"/>
      <c r="AA923" s="135"/>
      <c r="AB923" s="135"/>
    </row>
    <row r="924" spans="1:28" ht="14.25" customHeight="1">
      <c r="A924" s="4"/>
      <c r="B924" s="4"/>
      <c r="C924" s="4"/>
      <c r="D924" s="4"/>
      <c r="E924" s="143"/>
      <c r="F924" s="143"/>
      <c r="G924" s="4"/>
      <c r="H924" s="4"/>
      <c r="I924" s="135"/>
      <c r="J924" s="135"/>
      <c r="K924" s="135"/>
      <c r="L924" s="135"/>
      <c r="M924" s="135"/>
      <c r="N924" s="135"/>
      <c r="O924" s="135"/>
      <c r="P924" s="135"/>
      <c r="Q924" s="135"/>
      <c r="R924" s="135"/>
      <c r="S924" s="135"/>
      <c r="T924" s="135"/>
      <c r="U924" s="135"/>
      <c r="V924" s="135"/>
      <c r="W924" s="135"/>
      <c r="X924" s="135"/>
      <c r="Y924" s="135"/>
      <c r="Z924" s="135"/>
      <c r="AA924" s="135"/>
      <c r="AB924" s="135"/>
    </row>
    <row r="925" spans="1:28" ht="14.25" customHeight="1">
      <c r="A925" s="4"/>
      <c r="B925" s="4"/>
      <c r="C925" s="4"/>
      <c r="D925" s="4"/>
      <c r="E925" s="143"/>
      <c r="F925" s="143"/>
      <c r="G925" s="4"/>
      <c r="H925" s="4"/>
      <c r="I925" s="135"/>
      <c r="J925" s="135"/>
      <c r="K925" s="135"/>
      <c r="L925" s="135"/>
      <c r="M925" s="135"/>
      <c r="N925" s="135"/>
      <c r="O925" s="135"/>
      <c r="P925" s="135"/>
      <c r="Q925" s="135"/>
      <c r="R925" s="135"/>
      <c r="S925" s="135"/>
      <c r="T925" s="135"/>
      <c r="U925" s="135"/>
      <c r="V925" s="135"/>
      <c r="W925" s="135"/>
      <c r="X925" s="135"/>
      <c r="Y925" s="135"/>
      <c r="Z925" s="135"/>
      <c r="AA925" s="135"/>
      <c r="AB925" s="135"/>
    </row>
    <row r="926" spans="1:28" ht="14.25" customHeight="1">
      <c r="A926" s="4"/>
      <c r="B926" s="4"/>
      <c r="C926" s="4"/>
      <c r="D926" s="4"/>
      <c r="E926" s="143"/>
      <c r="F926" s="143"/>
      <c r="G926" s="4"/>
      <c r="H926" s="4"/>
      <c r="I926" s="135"/>
      <c r="J926" s="135"/>
      <c r="K926" s="135"/>
      <c r="L926" s="135"/>
      <c r="M926" s="135"/>
      <c r="N926" s="135"/>
      <c r="O926" s="135"/>
      <c r="P926" s="135"/>
      <c r="Q926" s="135"/>
      <c r="R926" s="135"/>
      <c r="S926" s="135"/>
      <c r="T926" s="135"/>
      <c r="U926" s="135"/>
      <c r="V926" s="135"/>
      <c r="W926" s="135"/>
      <c r="X926" s="135"/>
      <c r="Y926" s="135"/>
      <c r="Z926" s="135"/>
      <c r="AA926" s="135"/>
      <c r="AB926" s="135"/>
    </row>
    <row r="927" spans="1:28" ht="14.25" customHeight="1">
      <c r="A927" s="4"/>
      <c r="B927" s="4"/>
      <c r="C927" s="4"/>
      <c r="D927" s="4"/>
      <c r="E927" s="143"/>
      <c r="F927" s="143"/>
      <c r="G927" s="4"/>
      <c r="H927" s="4"/>
      <c r="I927" s="135"/>
      <c r="J927" s="135"/>
      <c r="K927" s="135"/>
      <c r="L927" s="135"/>
      <c r="M927" s="135"/>
      <c r="N927" s="135"/>
      <c r="O927" s="135"/>
      <c r="P927" s="135"/>
      <c r="Q927" s="135"/>
      <c r="R927" s="135"/>
      <c r="S927" s="135"/>
      <c r="T927" s="135"/>
      <c r="U927" s="135"/>
      <c r="V927" s="135"/>
      <c r="W927" s="135"/>
      <c r="X927" s="135"/>
      <c r="Y927" s="135"/>
      <c r="Z927" s="135"/>
      <c r="AA927" s="135"/>
      <c r="AB927" s="135"/>
    </row>
    <row r="928" spans="1:28" ht="14.25" customHeight="1">
      <c r="A928" s="4"/>
      <c r="B928" s="4"/>
      <c r="C928" s="4"/>
      <c r="D928" s="4"/>
      <c r="E928" s="143"/>
      <c r="F928" s="143"/>
      <c r="G928" s="4"/>
      <c r="H928" s="4"/>
      <c r="I928" s="135"/>
      <c r="J928" s="135"/>
      <c r="K928" s="135"/>
      <c r="L928" s="135"/>
      <c r="M928" s="135"/>
      <c r="N928" s="135"/>
      <c r="O928" s="135"/>
      <c r="P928" s="135"/>
      <c r="Q928" s="135"/>
      <c r="R928" s="135"/>
      <c r="S928" s="135"/>
      <c r="T928" s="135"/>
      <c r="U928" s="135"/>
      <c r="V928" s="135"/>
      <c r="W928" s="135"/>
      <c r="X928" s="135"/>
      <c r="Y928" s="135"/>
      <c r="Z928" s="135"/>
      <c r="AA928" s="135"/>
      <c r="AB928" s="135"/>
    </row>
    <row r="929" spans="1:28" ht="14.25" customHeight="1">
      <c r="A929" s="4"/>
      <c r="B929" s="4"/>
      <c r="C929" s="4"/>
      <c r="D929" s="4"/>
      <c r="E929" s="143"/>
      <c r="F929" s="143"/>
      <c r="G929" s="4"/>
      <c r="H929" s="4"/>
      <c r="I929" s="135"/>
      <c r="J929" s="135"/>
      <c r="K929" s="135"/>
      <c r="L929" s="135"/>
      <c r="M929" s="135"/>
      <c r="N929" s="135"/>
      <c r="O929" s="135"/>
      <c r="P929" s="135"/>
      <c r="Q929" s="135"/>
      <c r="R929" s="135"/>
      <c r="S929" s="135"/>
      <c r="T929" s="135"/>
      <c r="U929" s="135"/>
      <c r="V929" s="135"/>
      <c r="W929" s="135"/>
      <c r="X929" s="135"/>
      <c r="Y929" s="135"/>
      <c r="Z929" s="135"/>
      <c r="AA929" s="135"/>
      <c r="AB929" s="135"/>
    </row>
    <row r="930" spans="1:28" ht="14.25" customHeight="1">
      <c r="A930" s="4"/>
      <c r="B930" s="4"/>
      <c r="C930" s="4"/>
      <c r="D930" s="4"/>
      <c r="E930" s="143"/>
      <c r="F930" s="143"/>
      <c r="G930" s="4"/>
      <c r="H930" s="4"/>
      <c r="I930" s="135"/>
      <c r="J930" s="135"/>
      <c r="K930" s="135"/>
      <c r="L930" s="135"/>
      <c r="M930" s="135"/>
      <c r="N930" s="135"/>
      <c r="O930" s="135"/>
      <c r="P930" s="135"/>
      <c r="Q930" s="135"/>
      <c r="R930" s="135"/>
      <c r="S930" s="135"/>
      <c r="T930" s="135"/>
      <c r="U930" s="135"/>
      <c r="V930" s="135"/>
      <c r="W930" s="135"/>
      <c r="X930" s="135"/>
      <c r="Y930" s="135"/>
      <c r="Z930" s="135"/>
      <c r="AA930" s="135"/>
      <c r="AB930" s="135"/>
    </row>
    <row r="931" spans="1:28" ht="14.25" customHeight="1">
      <c r="A931" s="4"/>
      <c r="B931" s="4"/>
      <c r="C931" s="4"/>
      <c r="D931" s="4"/>
      <c r="E931" s="143"/>
      <c r="F931" s="143"/>
      <c r="G931" s="4"/>
      <c r="H931" s="4"/>
      <c r="I931" s="135"/>
      <c r="J931" s="135"/>
      <c r="K931" s="135"/>
      <c r="L931" s="135"/>
      <c r="M931" s="135"/>
      <c r="N931" s="135"/>
      <c r="O931" s="135"/>
      <c r="P931" s="135"/>
      <c r="Q931" s="135"/>
      <c r="R931" s="135"/>
      <c r="S931" s="135"/>
      <c r="T931" s="135"/>
      <c r="U931" s="135"/>
      <c r="V931" s="135"/>
      <c r="W931" s="135"/>
      <c r="X931" s="135"/>
      <c r="Y931" s="135"/>
      <c r="Z931" s="135"/>
      <c r="AA931" s="135"/>
      <c r="AB931" s="135"/>
    </row>
    <row r="932" spans="1:28" ht="14.25" customHeight="1">
      <c r="A932" s="4"/>
      <c r="B932" s="4"/>
      <c r="C932" s="4"/>
      <c r="D932" s="4"/>
      <c r="E932" s="143"/>
      <c r="F932" s="143"/>
      <c r="G932" s="4"/>
      <c r="H932" s="4"/>
      <c r="I932" s="135"/>
      <c r="J932" s="135"/>
      <c r="K932" s="135"/>
      <c r="L932" s="135"/>
      <c r="M932" s="135"/>
      <c r="N932" s="135"/>
      <c r="O932" s="135"/>
      <c r="P932" s="135"/>
      <c r="Q932" s="135"/>
      <c r="R932" s="135"/>
      <c r="S932" s="135"/>
      <c r="T932" s="135"/>
      <c r="U932" s="135"/>
      <c r="V932" s="135"/>
      <c r="W932" s="135"/>
      <c r="X932" s="135"/>
      <c r="Y932" s="135"/>
      <c r="Z932" s="135"/>
      <c r="AA932" s="135"/>
      <c r="AB932" s="135"/>
    </row>
    <row r="933" spans="1:28" ht="14.25" customHeight="1">
      <c r="A933" s="4"/>
      <c r="B933" s="4"/>
      <c r="C933" s="4"/>
      <c r="D933" s="4"/>
      <c r="E933" s="143"/>
      <c r="F933" s="143"/>
      <c r="G933" s="4"/>
      <c r="H933" s="4"/>
      <c r="I933" s="135"/>
      <c r="J933" s="135"/>
      <c r="K933" s="135"/>
      <c r="L933" s="135"/>
      <c r="M933" s="135"/>
      <c r="N933" s="135"/>
      <c r="O933" s="135"/>
      <c r="P933" s="135"/>
      <c r="Q933" s="135"/>
      <c r="R933" s="135"/>
      <c r="S933" s="135"/>
      <c r="T933" s="135"/>
      <c r="U933" s="135"/>
      <c r="V933" s="135"/>
      <c r="W933" s="135"/>
      <c r="X933" s="135"/>
      <c r="Y933" s="135"/>
      <c r="Z933" s="135"/>
      <c r="AA933" s="135"/>
      <c r="AB933" s="135"/>
    </row>
    <row r="934" spans="1:28" ht="14.25" customHeight="1">
      <c r="A934" s="4"/>
      <c r="B934" s="4"/>
      <c r="C934" s="4"/>
      <c r="D934" s="4"/>
      <c r="E934" s="143"/>
      <c r="F934" s="143"/>
      <c r="G934" s="4"/>
      <c r="H934" s="4"/>
      <c r="I934" s="135"/>
      <c r="J934" s="135"/>
      <c r="K934" s="135"/>
      <c r="L934" s="135"/>
      <c r="M934" s="135"/>
      <c r="N934" s="135"/>
      <c r="O934" s="135"/>
      <c r="P934" s="135"/>
      <c r="Q934" s="135"/>
      <c r="R934" s="135"/>
      <c r="S934" s="135"/>
      <c r="T934" s="135"/>
      <c r="U934" s="135"/>
      <c r="V934" s="135"/>
      <c r="W934" s="135"/>
      <c r="X934" s="135"/>
      <c r="Y934" s="135"/>
      <c r="Z934" s="135"/>
      <c r="AA934" s="135"/>
      <c r="AB934" s="135"/>
    </row>
    <row r="935" spans="1:28" ht="14.25" customHeight="1">
      <c r="A935" s="4"/>
      <c r="B935" s="4"/>
      <c r="C935" s="4"/>
      <c r="D935" s="4"/>
      <c r="E935" s="143"/>
      <c r="F935" s="143"/>
      <c r="G935" s="4"/>
      <c r="H935" s="4"/>
      <c r="I935" s="135"/>
      <c r="J935" s="135"/>
      <c r="K935" s="135"/>
      <c r="L935" s="135"/>
      <c r="M935" s="135"/>
      <c r="N935" s="135"/>
      <c r="O935" s="135"/>
      <c r="P935" s="135"/>
      <c r="Q935" s="135"/>
      <c r="R935" s="135"/>
      <c r="S935" s="135"/>
      <c r="T935" s="135"/>
      <c r="U935" s="135"/>
      <c r="V935" s="135"/>
      <c r="W935" s="135"/>
      <c r="X935" s="135"/>
      <c r="Y935" s="135"/>
      <c r="Z935" s="135"/>
      <c r="AA935" s="135"/>
      <c r="AB935" s="135"/>
    </row>
    <row r="936" spans="1:28" ht="14.25" customHeight="1">
      <c r="A936" s="4"/>
      <c r="B936" s="4"/>
      <c r="C936" s="4"/>
      <c r="D936" s="4"/>
      <c r="E936" s="143"/>
      <c r="F936" s="143"/>
      <c r="G936" s="4"/>
      <c r="H936" s="4"/>
      <c r="I936" s="135"/>
      <c r="J936" s="135"/>
      <c r="K936" s="135"/>
      <c r="L936" s="135"/>
      <c r="M936" s="135"/>
      <c r="N936" s="135"/>
      <c r="O936" s="135"/>
      <c r="P936" s="135"/>
      <c r="Q936" s="135"/>
      <c r="R936" s="135"/>
      <c r="S936" s="135"/>
      <c r="T936" s="135"/>
      <c r="U936" s="135"/>
      <c r="V936" s="135"/>
      <c r="W936" s="135"/>
      <c r="X936" s="135"/>
      <c r="Y936" s="135"/>
      <c r="Z936" s="135"/>
      <c r="AA936" s="135"/>
      <c r="AB936" s="135"/>
    </row>
    <row r="937" spans="1:28" ht="14.25" customHeight="1">
      <c r="A937" s="4"/>
      <c r="B937" s="4"/>
      <c r="C937" s="4"/>
      <c r="D937" s="4"/>
      <c r="E937" s="143"/>
      <c r="F937" s="143"/>
      <c r="G937" s="4"/>
      <c r="H937" s="4"/>
      <c r="I937" s="135"/>
      <c r="J937" s="135"/>
      <c r="K937" s="135"/>
      <c r="L937" s="135"/>
      <c r="M937" s="135"/>
      <c r="N937" s="135"/>
      <c r="O937" s="135"/>
      <c r="P937" s="135"/>
      <c r="Q937" s="135"/>
      <c r="R937" s="135"/>
      <c r="S937" s="135"/>
      <c r="T937" s="135"/>
      <c r="U937" s="135"/>
      <c r="V937" s="135"/>
      <c r="W937" s="135"/>
      <c r="X937" s="135"/>
      <c r="Y937" s="135"/>
      <c r="Z937" s="135"/>
      <c r="AA937" s="135"/>
      <c r="AB937" s="135"/>
    </row>
    <row r="938" spans="1:28" ht="14.25" customHeight="1">
      <c r="A938" s="4"/>
      <c r="B938" s="4"/>
      <c r="C938" s="4"/>
      <c r="D938" s="4"/>
      <c r="E938" s="143"/>
      <c r="F938" s="143"/>
      <c r="G938" s="4"/>
      <c r="H938" s="4"/>
      <c r="I938" s="135"/>
      <c r="J938" s="135"/>
      <c r="K938" s="135"/>
      <c r="L938" s="135"/>
      <c r="M938" s="135"/>
      <c r="N938" s="135"/>
      <c r="O938" s="135"/>
      <c r="P938" s="135"/>
      <c r="Q938" s="135"/>
      <c r="R938" s="135"/>
      <c r="S938" s="135"/>
      <c r="T938" s="135"/>
      <c r="U938" s="135"/>
      <c r="V938" s="135"/>
      <c r="W938" s="135"/>
      <c r="X938" s="135"/>
      <c r="Y938" s="135"/>
      <c r="Z938" s="135"/>
      <c r="AA938" s="135"/>
      <c r="AB938" s="135"/>
    </row>
    <row r="939" spans="1:28" ht="14.25" customHeight="1">
      <c r="A939" s="4"/>
      <c r="B939" s="4"/>
      <c r="C939" s="4"/>
      <c r="D939" s="4"/>
      <c r="E939" s="143"/>
      <c r="F939" s="143"/>
      <c r="G939" s="4"/>
      <c r="H939" s="4"/>
      <c r="I939" s="135"/>
      <c r="J939" s="135"/>
      <c r="K939" s="135"/>
      <c r="L939" s="135"/>
      <c r="M939" s="135"/>
      <c r="N939" s="135"/>
      <c r="O939" s="135"/>
      <c r="P939" s="135"/>
      <c r="Q939" s="135"/>
      <c r="R939" s="135"/>
      <c r="S939" s="135"/>
      <c r="T939" s="135"/>
      <c r="U939" s="135"/>
      <c r="V939" s="135"/>
      <c r="W939" s="135"/>
      <c r="X939" s="135"/>
      <c r="Y939" s="135"/>
      <c r="Z939" s="135"/>
      <c r="AA939" s="135"/>
      <c r="AB939" s="135"/>
    </row>
    <row r="940" spans="1:28" ht="14.25" customHeight="1">
      <c r="A940" s="4"/>
      <c r="B940" s="4"/>
      <c r="C940" s="4"/>
      <c r="D940" s="4"/>
      <c r="E940" s="143"/>
      <c r="F940" s="143"/>
      <c r="G940" s="4"/>
      <c r="H940" s="4"/>
      <c r="I940" s="135"/>
      <c r="J940" s="135"/>
      <c r="K940" s="135"/>
      <c r="L940" s="135"/>
      <c r="M940" s="135"/>
      <c r="N940" s="135"/>
      <c r="O940" s="135"/>
      <c r="P940" s="135"/>
      <c r="Q940" s="135"/>
      <c r="R940" s="135"/>
      <c r="S940" s="135"/>
      <c r="T940" s="135"/>
      <c r="U940" s="135"/>
      <c r="V940" s="135"/>
      <c r="W940" s="135"/>
      <c r="X940" s="135"/>
      <c r="Y940" s="135"/>
      <c r="Z940" s="135"/>
      <c r="AA940" s="135"/>
      <c r="AB940" s="135"/>
    </row>
    <row r="941" spans="1:28" ht="14.25" customHeight="1">
      <c r="A941" s="4"/>
      <c r="B941" s="4"/>
      <c r="C941" s="4"/>
      <c r="D941" s="4"/>
      <c r="E941" s="143"/>
      <c r="F941" s="143"/>
      <c r="G941" s="4"/>
      <c r="H941" s="4"/>
      <c r="I941" s="135"/>
      <c r="J941" s="135"/>
      <c r="K941" s="135"/>
      <c r="L941" s="135"/>
      <c r="M941" s="135"/>
      <c r="N941" s="135"/>
      <c r="O941" s="135"/>
      <c r="P941" s="135"/>
      <c r="Q941" s="135"/>
      <c r="R941" s="135"/>
      <c r="S941" s="135"/>
      <c r="T941" s="135"/>
      <c r="U941" s="135"/>
      <c r="V941" s="135"/>
      <c r="W941" s="135"/>
      <c r="X941" s="135"/>
      <c r="Y941" s="135"/>
      <c r="Z941" s="135"/>
      <c r="AA941" s="135"/>
      <c r="AB941" s="135"/>
    </row>
    <row r="942" spans="1:28" ht="14.25" customHeight="1">
      <c r="A942" s="4"/>
      <c r="B942" s="4"/>
      <c r="C942" s="4"/>
      <c r="D942" s="4"/>
      <c r="E942" s="143"/>
      <c r="F942" s="143"/>
      <c r="G942" s="4"/>
      <c r="H942" s="4"/>
      <c r="I942" s="135"/>
      <c r="J942" s="135"/>
      <c r="K942" s="135"/>
      <c r="L942" s="135"/>
      <c r="M942" s="135"/>
      <c r="N942" s="135"/>
      <c r="O942" s="135"/>
      <c r="P942" s="135"/>
      <c r="Q942" s="135"/>
      <c r="R942" s="135"/>
      <c r="S942" s="135"/>
      <c r="T942" s="135"/>
      <c r="U942" s="135"/>
      <c r="V942" s="135"/>
      <c r="W942" s="135"/>
      <c r="X942" s="135"/>
      <c r="Y942" s="135"/>
      <c r="Z942" s="135"/>
      <c r="AA942" s="135"/>
      <c r="AB942" s="135"/>
    </row>
    <row r="943" spans="1:28" ht="14.25" customHeight="1">
      <c r="A943" s="4"/>
      <c r="B943" s="4"/>
      <c r="C943" s="4"/>
      <c r="D943" s="4"/>
      <c r="E943" s="143"/>
      <c r="F943" s="143"/>
      <c r="G943" s="4"/>
      <c r="H943" s="4"/>
      <c r="I943" s="135"/>
      <c r="J943" s="135"/>
      <c r="K943" s="135"/>
      <c r="L943" s="135"/>
      <c r="M943" s="135"/>
      <c r="N943" s="135"/>
      <c r="O943" s="135"/>
      <c r="P943" s="135"/>
      <c r="Q943" s="135"/>
      <c r="R943" s="135"/>
      <c r="S943" s="135"/>
      <c r="T943" s="135"/>
      <c r="U943" s="135"/>
      <c r="V943" s="135"/>
      <c r="W943" s="135"/>
      <c r="X943" s="135"/>
      <c r="Y943" s="135"/>
      <c r="Z943" s="135"/>
      <c r="AA943" s="135"/>
      <c r="AB943" s="135"/>
    </row>
    <row r="944" spans="1:28" ht="14.25" customHeight="1">
      <c r="A944" s="4"/>
      <c r="B944" s="4"/>
      <c r="C944" s="4"/>
      <c r="D944" s="4"/>
      <c r="E944" s="143"/>
      <c r="F944" s="143"/>
      <c r="G944" s="4"/>
      <c r="H944" s="4"/>
      <c r="I944" s="135"/>
      <c r="J944" s="135"/>
      <c r="K944" s="135"/>
      <c r="L944" s="135"/>
      <c r="M944" s="135"/>
      <c r="N944" s="135"/>
      <c r="O944" s="135"/>
      <c r="P944" s="135"/>
      <c r="Q944" s="135"/>
      <c r="R944" s="135"/>
      <c r="S944" s="135"/>
      <c r="T944" s="135"/>
      <c r="U944" s="135"/>
      <c r="V944" s="135"/>
      <c r="W944" s="135"/>
      <c r="X944" s="135"/>
      <c r="Y944" s="135"/>
      <c r="Z944" s="135"/>
      <c r="AA944" s="135"/>
      <c r="AB944" s="135"/>
    </row>
    <row r="945" spans="1:28" ht="14.25" customHeight="1">
      <c r="A945" s="4"/>
      <c r="B945" s="4"/>
      <c r="C945" s="4"/>
      <c r="D945" s="4"/>
      <c r="E945" s="143"/>
      <c r="F945" s="143"/>
      <c r="G945" s="4"/>
      <c r="H945" s="4"/>
      <c r="I945" s="135"/>
      <c r="J945" s="135"/>
      <c r="K945" s="135"/>
      <c r="L945" s="135"/>
      <c r="M945" s="135"/>
      <c r="N945" s="135"/>
      <c r="O945" s="135"/>
      <c r="P945" s="135"/>
      <c r="Q945" s="135"/>
      <c r="R945" s="135"/>
      <c r="S945" s="135"/>
      <c r="T945" s="135"/>
      <c r="U945" s="135"/>
      <c r="V945" s="135"/>
      <c r="W945" s="135"/>
      <c r="X945" s="135"/>
      <c r="Y945" s="135"/>
      <c r="Z945" s="135"/>
      <c r="AA945" s="135"/>
      <c r="AB945" s="135"/>
    </row>
    <row r="946" spans="1:28" ht="14.25" customHeight="1">
      <c r="A946" s="4"/>
      <c r="B946" s="4"/>
      <c r="C946" s="4"/>
      <c r="D946" s="4"/>
      <c r="E946" s="143"/>
      <c r="F946" s="143"/>
      <c r="G946" s="4"/>
      <c r="H946" s="4"/>
      <c r="I946" s="135"/>
      <c r="J946" s="135"/>
      <c r="K946" s="135"/>
      <c r="L946" s="135"/>
      <c r="M946" s="135"/>
      <c r="N946" s="135"/>
      <c r="O946" s="135"/>
      <c r="P946" s="135"/>
      <c r="Q946" s="135"/>
      <c r="R946" s="135"/>
      <c r="S946" s="135"/>
      <c r="T946" s="135"/>
      <c r="U946" s="135"/>
      <c r="V946" s="135"/>
      <c r="W946" s="135"/>
      <c r="X946" s="135"/>
      <c r="Y946" s="135"/>
      <c r="Z946" s="135"/>
      <c r="AA946" s="135"/>
      <c r="AB946" s="135"/>
    </row>
    <row r="947" spans="1:28" ht="14.25" customHeight="1">
      <c r="A947" s="4"/>
      <c r="B947" s="4"/>
      <c r="C947" s="4"/>
      <c r="D947" s="4"/>
      <c r="E947" s="143"/>
      <c r="F947" s="143"/>
      <c r="G947" s="4"/>
      <c r="H947" s="4"/>
      <c r="I947" s="135"/>
      <c r="J947" s="135"/>
      <c r="K947" s="135"/>
      <c r="L947" s="135"/>
      <c r="M947" s="135"/>
      <c r="N947" s="135"/>
      <c r="O947" s="135"/>
      <c r="P947" s="135"/>
      <c r="Q947" s="135"/>
      <c r="R947" s="135"/>
      <c r="S947" s="135"/>
      <c r="T947" s="135"/>
      <c r="U947" s="135"/>
      <c r="V947" s="135"/>
      <c r="W947" s="135"/>
      <c r="X947" s="135"/>
      <c r="Y947" s="135"/>
      <c r="Z947" s="135"/>
      <c r="AA947" s="135"/>
      <c r="AB947" s="135"/>
    </row>
    <row r="948" spans="1:28" ht="14.25" customHeight="1">
      <c r="A948" s="4"/>
      <c r="B948" s="4"/>
      <c r="C948" s="4"/>
      <c r="D948" s="4"/>
      <c r="E948" s="143"/>
      <c r="F948" s="143"/>
      <c r="G948" s="4"/>
      <c r="H948" s="4"/>
      <c r="I948" s="135"/>
      <c r="J948" s="135"/>
      <c r="K948" s="135"/>
      <c r="L948" s="135"/>
      <c r="M948" s="135"/>
      <c r="N948" s="135"/>
      <c r="O948" s="135"/>
      <c r="P948" s="135"/>
      <c r="Q948" s="135"/>
      <c r="R948" s="135"/>
      <c r="S948" s="135"/>
      <c r="T948" s="135"/>
      <c r="U948" s="135"/>
      <c r="V948" s="135"/>
      <c r="W948" s="135"/>
      <c r="X948" s="135"/>
      <c r="Y948" s="135"/>
      <c r="Z948" s="135"/>
      <c r="AA948" s="135"/>
      <c r="AB948" s="135"/>
    </row>
    <row r="949" spans="1:28" ht="14.25" customHeight="1">
      <c r="A949" s="4"/>
      <c r="B949" s="4"/>
      <c r="C949" s="4"/>
      <c r="D949" s="4"/>
      <c r="E949" s="143"/>
      <c r="F949" s="143"/>
      <c r="G949" s="4"/>
      <c r="H949" s="4"/>
      <c r="I949" s="135"/>
      <c r="J949" s="135"/>
      <c r="K949" s="135"/>
      <c r="L949" s="135"/>
      <c r="M949" s="135"/>
      <c r="N949" s="135"/>
      <c r="O949" s="135"/>
      <c r="P949" s="135"/>
      <c r="Q949" s="135"/>
      <c r="R949" s="135"/>
      <c r="S949" s="135"/>
      <c r="T949" s="135"/>
      <c r="U949" s="135"/>
      <c r="V949" s="135"/>
      <c r="W949" s="135"/>
      <c r="X949" s="135"/>
      <c r="Y949" s="135"/>
      <c r="Z949" s="135"/>
      <c r="AA949" s="135"/>
      <c r="AB949" s="135"/>
    </row>
    <row r="950" spans="1:28" ht="14.25" customHeight="1">
      <c r="A950" s="4"/>
      <c r="B950" s="4"/>
      <c r="C950" s="4"/>
      <c r="D950" s="4"/>
      <c r="E950" s="143"/>
      <c r="F950" s="143"/>
      <c r="G950" s="4"/>
      <c r="H950" s="4"/>
      <c r="I950" s="135"/>
      <c r="J950" s="135"/>
      <c r="K950" s="135"/>
      <c r="L950" s="135"/>
      <c r="M950" s="135"/>
      <c r="N950" s="135"/>
      <c r="O950" s="135"/>
      <c r="P950" s="135"/>
      <c r="Q950" s="135"/>
      <c r="R950" s="135"/>
      <c r="S950" s="135"/>
      <c r="T950" s="135"/>
      <c r="U950" s="135"/>
      <c r="V950" s="135"/>
      <c r="W950" s="135"/>
      <c r="X950" s="135"/>
      <c r="Y950" s="135"/>
      <c r="Z950" s="135"/>
      <c r="AA950" s="135"/>
      <c r="AB950" s="135"/>
    </row>
    <row r="951" spans="1:28" ht="14.25" customHeight="1">
      <c r="A951" s="4"/>
      <c r="B951" s="4"/>
      <c r="C951" s="4"/>
      <c r="D951" s="4"/>
      <c r="E951" s="143"/>
      <c r="F951" s="143"/>
      <c r="G951" s="4"/>
      <c r="H951" s="4"/>
      <c r="I951" s="135"/>
      <c r="J951" s="135"/>
      <c r="K951" s="135"/>
      <c r="L951" s="135"/>
      <c r="M951" s="135"/>
      <c r="N951" s="135"/>
      <c r="O951" s="135"/>
      <c r="P951" s="135"/>
      <c r="Q951" s="135"/>
      <c r="R951" s="135"/>
      <c r="S951" s="135"/>
      <c r="T951" s="135"/>
      <c r="U951" s="135"/>
      <c r="V951" s="135"/>
      <c r="W951" s="135"/>
      <c r="X951" s="135"/>
      <c r="Y951" s="135"/>
      <c r="Z951" s="135"/>
      <c r="AA951" s="135"/>
      <c r="AB951" s="135"/>
    </row>
    <row r="952" spans="1:28" ht="14.25" customHeight="1">
      <c r="A952" s="4"/>
      <c r="B952" s="4"/>
      <c r="C952" s="4"/>
      <c r="D952" s="4"/>
      <c r="E952" s="143"/>
      <c r="F952" s="143"/>
      <c r="G952" s="4"/>
      <c r="H952" s="4"/>
      <c r="I952" s="135"/>
      <c r="J952" s="135"/>
      <c r="K952" s="135"/>
      <c r="L952" s="135"/>
      <c r="M952" s="135"/>
      <c r="N952" s="135"/>
      <c r="O952" s="135"/>
      <c r="P952" s="135"/>
      <c r="Q952" s="135"/>
      <c r="R952" s="135"/>
      <c r="S952" s="135"/>
      <c r="T952" s="135"/>
      <c r="U952" s="135"/>
      <c r="V952" s="135"/>
      <c r="W952" s="135"/>
      <c r="X952" s="135"/>
      <c r="Y952" s="135"/>
      <c r="Z952" s="135"/>
      <c r="AA952" s="135"/>
      <c r="AB952" s="135"/>
    </row>
    <row r="953" spans="1:28" ht="14.25" customHeight="1">
      <c r="A953" s="4"/>
      <c r="B953" s="4"/>
      <c r="C953" s="4"/>
      <c r="D953" s="4"/>
      <c r="E953" s="143"/>
      <c r="F953" s="143"/>
      <c r="G953" s="4"/>
      <c r="H953" s="4"/>
      <c r="I953" s="135"/>
      <c r="J953" s="135"/>
      <c r="K953" s="135"/>
      <c r="L953" s="135"/>
      <c r="M953" s="135"/>
      <c r="N953" s="135"/>
      <c r="O953" s="135"/>
      <c r="P953" s="135"/>
      <c r="Q953" s="135"/>
      <c r="R953" s="135"/>
      <c r="S953" s="135"/>
      <c r="T953" s="135"/>
      <c r="U953" s="135"/>
      <c r="V953" s="135"/>
      <c r="W953" s="135"/>
      <c r="X953" s="135"/>
      <c r="Y953" s="135"/>
      <c r="Z953" s="135"/>
      <c r="AA953" s="135"/>
      <c r="AB953" s="135"/>
    </row>
    <row r="954" spans="1:28" ht="14.25" customHeight="1">
      <c r="A954" s="4"/>
      <c r="B954" s="4"/>
      <c r="C954" s="4"/>
      <c r="D954" s="4"/>
      <c r="E954" s="143"/>
      <c r="F954" s="143"/>
      <c r="G954" s="4"/>
      <c r="H954" s="4"/>
      <c r="I954" s="135"/>
      <c r="J954" s="135"/>
      <c r="K954" s="135"/>
      <c r="L954" s="135"/>
      <c r="M954" s="135"/>
      <c r="N954" s="135"/>
      <c r="O954" s="135"/>
      <c r="P954" s="135"/>
      <c r="Q954" s="135"/>
      <c r="R954" s="135"/>
      <c r="S954" s="135"/>
      <c r="T954" s="135"/>
      <c r="U954" s="135"/>
      <c r="V954" s="135"/>
      <c r="W954" s="135"/>
      <c r="X954" s="135"/>
      <c r="Y954" s="135"/>
      <c r="Z954" s="135"/>
      <c r="AA954" s="135"/>
      <c r="AB954" s="135"/>
    </row>
    <row r="955" spans="1:28" ht="14.25" customHeight="1">
      <c r="A955" s="4"/>
      <c r="B955" s="4"/>
      <c r="C955" s="4"/>
      <c r="D955" s="4"/>
      <c r="E955" s="143"/>
      <c r="F955" s="143"/>
      <c r="G955" s="4"/>
      <c r="H955" s="4"/>
      <c r="I955" s="135"/>
      <c r="J955" s="135"/>
      <c r="K955" s="135"/>
      <c r="L955" s="135"/>
      <c r="M955" s="135"/>
      <c r="N955" s="135"/>
      <c r="O955" s="135"/>
      <c r="P955" s="135"/>
      <c r="Q955" s="135"/>
      <c r="R955" s="135"/>
      <c r="S955" s="135"/>
      <c r="T955" s="135"/>
      <c r="U955" s="135"/>
      <c r="V955" s="135"/>
      <c r="W955" s="135"/>
      <c r="X955" s="135"/>
      <c r="Y955" s="135"/>
      <c r="Z955" s="135"/>
      <c r="AA955" s="135"/>
      <c r="AB955" s="135"/>
    </row>
    <row r="956" spans="1:28" ht="14.25" customHeight="1">
      <c r="A956" s="4"/>
      <c r="B956" s="4"/>
      <c r="C956" s="4"/>
      <c r="D956" s="4"/>
      <c r="E956" s="143"/>
      <c r="F956" s="143"/>
      <c r="G956" s="4"/>
      <c r="H956" s="4"/>
      <c r="I956" s="135"/>
      <c r="J956" s="135"/>
      <c r="K956" s="135"/>
      <c r="L956" s="135"/>
      <c r="M956" s="135"/>
      <c r="N956" s="135"/>
      <c r="O956" s="135"/>
      <c r="P956" s="135"/>
      <c r="Q956" s="135"/>
      <c r="R956" s="135"/>
      <c r="S956" s="135"/>
      <c r="T956" s="135"/>
      <c r="U956" s="135"/>
      <c r="V956" s="135"/>
      <c r="W956" s="135"/>
      <c r="X956" s="135"/>
      <c r="Y956" s="135"/>
      <c r="Z956" s="135"/>
      <c r="AA956" s="135"/>
      <c r="AB956" s="135"/>
    </row>
    <row r="957" spans="1:28" ht="14.25" customHeight="1">
      <c r="A957" s="4"/>
      <c r="B957" s="4"/>
      <c r="C957" s="4"/>
      <c r="D957" s="4"/>
      <c r="E957" s="143"/>
      <c r="F957" s="143"/>
      <c r="G957" s="4"/>
      <c r="H957" s="4"/>
      <c r="I957" s="135"/>
      <c r="J957" s="135"/>
      <c r="K957" s="135"/>
      <c r="L957" s="135"/>
      <c r="M957" s="135"/>
      <c r="N957" s="135"/>
      <c r="O957" s="135"/>
      <c r="P957" s="135"/>
      <c r="Q957" s="135"/>
      <c r="R957" s="135"/>
      <c r="S957" s="135"/>
      <c r="T957" s="135"/>
      <c r="U957" s="135"/>
      <c r="V957" s="135"/>
      <c r="W957" s="135"/>
      <c r="X957" s="135"/>
      <c r="Y957" s="135"/>
      <c r="Z957" s="135"/>
      <c r="AA957" s="135"/>
      <c r="AB957" s="135"/>
    </row>
    <row r="958" spans="1:28" ht="14.25" customHeight="1">
      <c r="A958" s="4"/>
      <c r="B958" s="4"/>
      <c r="C958" s="4"/>
      <c r="D958" s="4"/>
      <c r="E958" s="143"/>
      <c r="F958" s="143"/>
      <c r="G958" s="4"/>
      <c r="H958" s="4"/>
      <c r="I958" s="135"/>
      <c r="J958" s="135"/>
      <c r="K958" s="135"/>
      <c r="L958" s="135"/>
      <c r="M958" s="135"/>
      <c r="N958" s="135"/>
      <c r="O958" s="135"/>
      <c r="P958" s="135"/>
      <c r="Q958" s="135"/>
      <c r="R958" s="135"/>
      <c r="S958" s="135"/>
      <c r="T958" s="135"/>
      <c r="U958" s="135"/>
      <c r="V958" s="135"/>
      <c r="W958" s="135"/>
      <c r="X958" s="135"/>
      <c r="Y958" s="135"/>
      <c r="Z958" s="135"/>
      <c r="AA958" s="135"/>
      <c r="AB958" s="135"/>
    </row>
    <row r="959" spans="1:28" ht="14.25" customHeight="1">
      <c r="A959" s="4"/>
      <c r="B959" s="4"/>
      <c r="C959" s="4"/>
      <c r="D959" s="4"/>
      <c r="E959" s="143"/>
      <c r="F959" s="143"/>
      <c r="G959" s="4"/>
      <c r="H959" s="4"/>
      <c r="I959" s="135"/>
      <c r="J959" s="135"/>
      <c r="K959" s="135"/>
      <c r="L959" s="135"/>
      <c r="M959" s="135"/>
      <c r="N959" s="135"/>
      <c r="O959" s="135"/>
      <c r="P959" s="135"/>
      <c r="Q959" s="135"/>
      <c r="R959" s="135"/>
      <c r="S959" s="135"/>
      <c r="T959" s="135"/>
      <c r="U959" s="135"/>
      <c r="V959" s="135"/>
      <c r="W959" s="135"/>
      <c r="X959" s="135"/>
      <c r="Y959" s="135"/>
      <c r="Z959" s="135"/>
      <c r="AA959" s="135"/>
      <c r="AB959" s="135"/>
    </row>
    <row r="960" spans="1:28" ht="14.25" customHeight="1">
      <c r="A960" s="4"/>
      <c r="B960" s="4"/>
      <c r="C960" s="4"/>
      <c r="D960" s="4"/>
      <c r="E960" s="143"/>
      <c r="F960" s="143"/>
      <c r="G960" s="4"/>
      <c r="H960" s="4"/>
      <c r="I960" s="135"/>
      <c r="J960" s="135"/>
      <c r="K960" s="135"/>
      <c r="L960" s="135"/>
      <c r="M960" s="135"/>
      <c r="N960" s="135"/>
      <c r="O960" s="135"/>
      <c r="P960" s="135"/>
      <c r="Q960" s="135"/>
      <c r="R960" s="135"/>
      <c r="S960" s="135"/>
      <c r="T960" s="135"/>
      <c r="U960" s="135"/>
      <c r="V960" s="135"/>
      <c r="W960" s="135"/>
      <c r="X960" s="135"/>
      <c r="Y960" s="135"/>
      <c r="Z960" s="135"/>
      <c r="AA960" s="135"/>
      <c r="AB960" s="135"/>
    </row>
    <row r="961" spans="1:28" ht="14.25" customHeight="1">
      <c r="A961" s="4"/>
      <c r="B961" s="4"/>
      <c r="C961" s="4"/>
      <c r="D961" s="4"/>
      <c r="E961" s="143"/>
      <c r="F961" s="143"/>
      <c r="G961" s="4"/>
      <c r="H961" s="4"/>
      <c r="I961" s="135"/>
      <c r="J961" s="135"/>
      <c r="K961" s="135"/>
      <c r="L961" s="135"/>
      <c r="M961" s="135"/>
      <c r="N961" s="135"/>
      <c r="O961" s="135"/>
      <c r="P961" s="135"/>
      <c r="Q961" s="135"/>
      <c r="R961" s="135"/>
      <c r="S961" s="135"/>
      <c r="T961" s="135"/>
      <c r="U961" s="135"/>
      <c r="V961" s="135"/>
      <c r="W961" s="135"/>
      <c r="X961" s="135"/>
      <c r="Y961" s="135"/>
      <c r="Z961" s="135"/>
      <c r="AA961" s="135"/>
      <c r="AB961" s="135"/>
    </row>
    <row r="962" spans="1:28" ht="14.25" customHeight="1">
      <c r="A962" s="4"/>
      <c r="B962" s="4"/>
      <c r="C962" s="4"/>
      <c r="D962" s="4"/>
      <c r="E962" s="143"/>
      <c r="F962" s="143"/>
      <c r="G962" s="4"/>
      <c r="H962" s="4"/>
      <c r="I962" s="135"/>
      <c r="J962" s="135"/>
      <c r="K962" s="135"/>
      <c r="L962" s="135"/>
      <c r="M962" s="135"/>
      <c r="N962" s="135"/>
      <c r="O962" s="135"/>
      <c r="P962" s="135"/>
      <c r="Q962" s="135"/>
      <c r="R962" s="135"/>
      <c r="S962" s="135"/>
      <c r="T962" s="135"/>
      <c r="U962" s="135"/>
      <c r="V962" s="135"/>
      <c r="W962" s="135"/>
      <c r="X962" s="135"/>
      <c r="Y962" s="135"/>
      <c r="Z962" s="135"/>
      <c r="AA962" s="135"/>
      <c r="AB962" s="135"/>
    </row>
    <row r="963" spans="1:28" ht="14.25" customHeight="1">
      <c r="A963" s="4"/>
      <c r="B963" s="4"/>
      <c r="C963" s="4"/>
      <c r="D963" s="4"/>
      <c r="E963" s="143"/>
      <c r="F963" s="143"/>
      <c r="G963" s="4"/>
      <c r="H963" s="4"/>
      <c r="I963" s="135"/>
      <c r="J963" s="135"/>
      <c r="K963" s="135"/>
      <c r="L963" s="135"/>
      <c r="M963" s="135"/>
      <c r="N963" s="135"/>
      <c r="O963" s="135"/>
      <c r="P963" s="135"/>
      <c r="Q963" s="135"/>
      <c r="R963" s="135"/>
      <c r="S963" s="135"/>
      <c r="T963" s="135"/>
      <c r="U963" s="135"/>
      <c r="V963" s="135"/>
      <c r="W963" s="135"/>
      <c r="X963" s="135"/>
      <c r="Y963" s="135"/>
      <c r="Z963" s="135"/>
      <c r="AA963" s="135"/>
      <c r="AB963" s="135"/>
    </row>
    <row r="964" spans="1:28" ht="14.25" customHeight="1">
      <c r="A964" s="4"/>
      <c r="B964" s="4"/>
      <c r="C964" s="4"/>
      <c r="D964" s="4"/>
      <c r="E964" s="143"/>
      <c r="F964" s="143"/>
      <c r="G964" s="4"/>
      <c r="H964" s="4"/>
      <c r="I964" s="135"/>
      <c r="J964" s="135"/>
      <c r="K964" s="135"/>
      <c r="L964" s="135"/>
      <c r="M964" s="135"/>
      <c r="N964" s="135"/>
      <c r="O964" s="135"/>
      <c r="P964" s="135"/>
      <c r="Q964" s="135"/>
      <c r="R964" s="135"/>
      <c r="S964" s="135"/>
      <c r="T964" s="135"/>
      <c r="U964" s="135"/>
      <c r="V964" s="135"/>
      <c r="W964" s="135"/>
      <c r="X964" s="135"/>
      <c r="Y964" s="135"/>
      <c r="Z964" s="135"/>
      <c r="AA964" s="135"/>
      <c r="AB964" s="135"/>
    </row>
    <row r="965" spans="1:28" ht="14.25" customHeight="1">
      <c r="A965" s="4"/>
      <c r="B965" s="4"/>
      <c r="C965" s="4"/>
      <c r="D965" s="4"/>
      <c r="E965" s="143"/>
      <c r="F965" s="143"/>
      <c r="G965" s="4"/>
      <c r="H965" s="4"/>
      <c r="I965" s="135"/>
      <c r="J965" s="135"/>
      <c r="K965" s="135"/>
      <c r="L965" s="135"/>
      <c r="M965" s="135"/>
      <c r="N965" s="135"/>
      <c r="O965" s="135"/>
      <c r="P965" s="135"/>
      <c r="Q965" s="135"/>
      <c r="R965" s="135"/>
      <c r="S965" s="135"/>
      <c r="T965" s="135"/>
      <c r="U965" s="135"/>
      <c r="V965" s="135"/>
      <c r="W965" s="135"/>
      <c r="X965" s="135"/>
      <c r="Y965" s="135"/>
      <c r="Z965" s="135"/>
      <c r="AA965" s="135"/>
      <c r="AB965" s="135"/>
    </row>
    <row r="966" spans="1:28" ht="14.25" customHeight="1">
      <c r="A966" s="4"/>
      <c r="B966" s="4"/>
      <c r="C966" s="4"/>
      <c r="D966" s="4"/>
      <c r="E966" s="143"/>
      <c r="F966" s="143"/>
      <c r="G966" s="4"/>
      <c r="H966" s="4"/>
      <c r="I966" s="135"/>
      <c r="J966" s="135"/>
      <c r="K966" s="135"/>
      <c r="L966" s="135"/>
      <c r="M966" s="135"/>
      <c r="N966" s="135"/>
      <c r="O966" s="135"/>
      <c r="P966" s="135"/>
      <c r="Q966" s="135"/>
      <c r="R966" s="135"/>
      <c r="S966" s="135"/>
      <c r="T966" s="135"/>
      <c r="U966" s="135"/>
      <c r="V966" s="135"/>
      <c r="W966" s="135"/>
      <c r="X966" s="135"/>
      <c r="Y966" s="135"/>
      <c r="Z966" s="135"/>
      <c r="AA966" s="135"/>
      <c r="AB966" s="135"/>
    </row>
    <row r="967" spans="1:28" ht="14.25" customHeight="1">
      <c r="A967" s="4"/>
      <c r="B967" s="4"/>
      <c r="C967" s="4"/>
      <c r="D967" s="4"/>
      <c r="E967" s="143"/>
      <c r="F967" s="143"/>
      <c r="G967" s="4"/>
      <c r="H967" s="4"/>
      <c r="I967" s="135"/>
      <c r="J967" s="135"/>
      <c r="K967" s="135"/>
      <c r="L967" s="135"/>
      <c r="M967" s="135"/>
      <c r="N967" s="135"/>
      <c r="O967" s="135"/>
      <c r="P967" s="135"/>
      <c r="Q967" s="135"/>
      <c r="R967" s="135"/>
      <c r="S967" s="135"/>
      <c r="T967" s="135"/>
      <c r="U967" s="135"/>
      <c r="V967" s="135"/>
      <c r="W967" s="135"/>
      <c r="X967" s="135"/>
      <c r="Y967" s="135"/>
      <c r="Z967" s="135"/>
      <c r="AA967" s="135"/>
      <c r="AB967" s="135"/>
    </row>
    <row r="968" spans="1:28" ht="14.25" customHeight="1">
      <c r="I968" s="135"/>
      <c r="J968" s="135"/>
      <c r="K968" s="135"/>
      <c r="L968" s="135"/>
      <c r="M968" s="135"/>
      <c r="N968" s="135"/>
      <c r="O968" s="135"/>
      <c r="P968" s="135"/>
      <c r="Q968" s="135"/>
      <c r="R968" s="135"/>
      <c r="S968" s="135"/>
      <c r="T968" s="135"/>
      <c r="U968" s="135"/>
      <c r="V968" s="135"/>
      <c r="W968" s="135"/>
      <c r="X968" s="135"/>
      <c r="Y968" s="135"/>
      <c r="Z968" s="135"/>
      <c r="AA968" s="135"/>
      <c r="AB968" s="135"/>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baseColWidth="10" defaultColWidth="12.59765625" defaultRowHeight="15" customHeight="1"/>
  <cols>
    <col min="1" max="2" width="11" customWidth="1"/>
    <col min="3" max="3" width="13.8984375" customWidth="1"/>
    <col min="4" max="4" width="23.59765625" customWidth="1"/>
    <col min="5" max="5" width="11.19921875" customWidth="1"/>
    <col min="6" max="6" width="13.3984375" customWidth="1"/>
    <col min="7" max="7" width="23.59765625" customWidth="1"/>
    <col min="8" max="8" width="11.59765625" customWidth="1"/>
    <col min="9" max="10" width="11" customWidth="1"/>
    <col min="11" max="11" width="13" bestFit="1" customWidth="1"/>
    <col min="12" max="12" width="13.19921875" customWidth="1"/>
    <col min="13" max="13" width="13.69921875" customWidth="1"/>
    <col min="14" max="26" width="11" customWidth="1"/>
  </cols>
  <sheetData>
    <row r="1" spans="1:26" ht="14.25" customHeight="1">
      <c r="A1" s="718" t="s">
        <v>248</v>
      </c>
      <c r="B1" s="724" t="s">
        <v>7</v>
      </c>
      <c r="C1" s="724" t="s">
        <v>249</v>
      </c>
      <c r="D1" s="724" t="s">
        <v>250</v>
      </c>
      <c r="E1" s="720" t="s">
        <v>645</v>
      </c>
      <c r="F1" s="720" t="s">
        <v>648</v>
      </c>
      <c r="G1" s="718" t="s">
        <v>253</v>
      </c>
      <c r="H1" s="722" t="s">
        <v>254</v>
      </c>
      <c r="I1" s="135"/>
      <c r="J1" s="135"/>
      <c r="K1" s="682">
        <v>45230</v>
      </c>
      <c r="L1" s="137" t="s">
        <v>251</v>
      </c>
      <c r="M1" s="137" t="s">
        <v>252</v>
      </c>
      <c r="N1" s="135"/>
      <c r="O1" s="135"/>
      <c r="P1" s="135"/>
      <c r="Q1" s="135"/>
      <c r="R1" s="135"/>
      <c r="S1" s="135"/>
      <c r="T1" s="135"/>
      <c r="U1" s="135"/>
      <c r="V1" s="135"/>
      <c r="W1" s="135"/>
      <c r="X1" s="135"/>
      <c r="Y1" s="135"/>
      <c r="Z1" s="135"/>
    </row>
    <row r="2" spans="1:26" ht="14.25" customHeight="1">
      <c r="A2" s="719" t="s">
        <v>692</v>
      </c>
      <c r="B2" s="719" t="s">
        <v>260</v>
      </c>
      <c r="C2" s="719" t="s">
        <v>263</v>
      </c>
      <c r="D2" s="719" t="s">
        <v>261</v>
      </c>
      <c r="E2" s="721">
        <v>33666.97</v>
      </c>
      <c r="F2" s="721">
        <v>-31504.85</v>
      </c>
      <c r="G2" s="719" t="s">
        <v>693</v>
      </c>
      <c r="H2" s="716">
        <v>142</v>
      </c>
      <c r="I2" s="135"/>
      <c r="J2" s="135"/>
      <c r="K2" s="137" t="s">
        <v>257</v>
      </c>
      <c r="L2" s="697">
        <f t="shared" ref="L2:M2" si="0">+SUM(E2:E9963)</f>
        <v>3059537.15</v>
      </c>
      <c r="M2" s="698">
        <f t="shared" si="0"/>
        <v>-2668371.9500000002</v>
      </c>
      <c r="N2" s="135"/>
      <c r="O2" s="135"/>
      <c r="P2" s="135"/>
      <c r="Q2" s="135"/>
      <c r="R2" s="135"/>
      <c r="S2" s="135"/>
      <c r="T2" s="135"/>
      <c r="U2" s="135"/>
      <c r="V2" s="135"/>
      <c r="W2" s="135"/>
      <c r="X2" s="135"/>
      <c r="Y2" s="135"/>
      <c r="Z2" s="135"/>
    </row>
    <row r="3" spans="1:26" ht="14.25" customHeight="1">
      <c r="A3" s="719" t="s">
        <v>690</v>
      </c>
      <c r="B3" s="719" t="s">
        <v>694</v>
      </c>
      <c r="C3" s="719" t="s">
        <v>263</v>
      </c>
      <c r="D3" s="719" t="s">
        <v>258</v>
      </c>
      <c r="E3" s="721">
        <v>56706.1</v>
      </c>
      <c r="F3" s="721">
        <v>-57628.2</v>
      </c>
      <c r="G3" s="719" t="s">
        <v>691</v>
      </c>
      <c r="H3" s="716">
        <v>142</v>
      </c>
      <c r="I3" s="135"/>
      <c r="J3" s="135"/>
      <c r="K3" s="135" t="s">
        <v>259</v>
      </c>
      <c r="L3" s="4">
        <f>COUNT(E:E)</f>
        <v>71</v>
      </c>
      <c r="M3" s="141">
        <f>-M2/L2</f>
        <v>0.87214889677021912</v>
      </c>
      <c r="N3" s="135"/>
      <c r="O3" s="135"/>
      <c r="P3" s="135"/>
      <c r="Q3" s="135"/>
      <c r="R3" s="135"/>
      <c r="S3" s="135"/>
      <c r="T3" s="135"/>
      <c r="U3" s="135"/>
      <c r="V3" s="135"/>
      <c r="W3" s="135"/>
      <c r="X3" s="135"/>
      <c r="Y3" s="135"/>
      <c r="Z3" s="135"/>
    </row>
    <row r="4" spans="1:26" ht="14.25" customHeight="1">
      <c r="A4" s="719" t="s">
        <v>711</v>
      </c>
      <c r="B4" s="719" t="s">
        <v>260</v>
      </c>
      <c r="C4" s="719" t="s">
        <v>263</v>
      </c>
      <c r="D4" s="719" t="s">
        <v>261</v>
      </c>
      <c r="E4" s="721">
        <v>31163.98</v>
      </c>
      <c r="F4" s="721">
        <v>-32628.75</v>
      </c>
      <c r="G4" s="719" t="s">
        <v>712</v>
      </c>
      <c r="H4" s="716">
        <v>116</v>
      </c>
      <c r="I4" s="135"/>
      <c r="J4" s="135"/>
      <c r="K4" s="135"/>
      <c r="L4" s="135"/>
      <c r="M4" s="135"/>
      <c r="N4" s="135"/>
      <c r="O4" s="135"/>
      <c r="P4" s="135"/>
      <c r="Q4" s="135"/>
      <c r="R4" s="135"/>
      <c r="S4" s="135"/>
      <c r="T4" s="135"/>
      <c r="U4" s="135"/>
      <c r="V4" s="135"/>
      <c r="W4" s="135"/>
      <c r="X4" s="135"/>
      <c r="Y4" s="135"/>
      <c r="Z4" s="135"/>
    </row>
    <row r="5" spans="1:26" ht="14.25" customHeight="1">
      <c r="A5" s="719" t="s">
        <v>709</v>
      </c>
      <c r="B5" s="719" t="s">
        <v>260</v>
      </c>
      <c r="C5" s="719" t="s">
        <v>263</v>
      </c>
      <c r="D5" s="719" t="s">
        <v>650</v>
      </c>
      <c r="E5" s="721">
        <v>38081.07</v>
      </c>
      <c r="F5" s="721">
        <v>-39936.75</v>
      </c>
      <c r="G5" s="719" t="s">
        <v>710</v>
      </c>
      <c r="H5" s="716">
        <v>111</v>
      </c>
      <c r="I5" s="135"/>
      <c r="J5" s="135"/>
      <c r="K5" s="135"/>
      <c r="L5" s="135"/>
      <c r="M5" s="135"/>
      <c r="N5" s="135"/>
      <c r="O5" s="135"/>
      <c r="P5" s="135"/>
      <c r="Q5" s="135"/>
      <c r="R5" s="135"/>
      <c r="S5" s="135"/>
      <c r="T5" s="135"/>
      <c r="U5" s="135"/>
      <c r="V5" s="135"/>
      <c r="W5" s="135"/>
      <c r="X5" s="135"/>
      <c r="Y5" s="135"/>
      <c r="Z5" s="135"/>
    </row>
    <row r="6" spans="1:26" ht="14.25" customHeight="1">
      <c r="A6" s="719" t="s">
        <v>705</v>
      </c>
      <c r="B6" s="719" t="s">
        <v>694</v>
      </c>
      <c r="C6" s="719" t="s">
        <v>263</v>
      </c>
      <c r="D6" s="719" t="s">
        <v>258</v>
      </c>
      <c r="E6" s="721">
        <v>50511.98</v>
      </c>
      <c r="F6" s="721">
        <v>-51427.95</v>
      </c>
      <c r="G6" s="719" t="s">
        <v>706</v>
      </c>
      <c r="H6" s="716">
        <v>108</v>
      </c>
      <c r="I6" s="135"/>
      <c r="J6" s="135"/>
      <c r="K6" s="136" t="s">
        <v>672</v>
      </c>
      <c r="L6" s="696">
        <f>SUM(E2:E12)</f>
        <v>532950.78999999992</v>
      </c>
      <c r="M6" s="696">
        <f>SUM(F2:F12)</f>
        <v>-378366.05</v>
      </c>
      <c r="N6" s="135"/>
      <c r="O6" s="135"/>
      <c r="P6" s="135"/>
      <c r="Q6" s="135"/>
      <c r="R6" s="135"/>
      <c r="S6" s="135"/>
      <c r="T6" s="135"/>
      <c r="U6" s="135"/>
      <c r="V6" s="135"/>
      <c r="W6" s="135"/>
      <c r="X6" s="135"/>
      <c r="Y6" s="135"/>
      <c r="Z6" s="135"/>
    </row>
    <row r="7" spans="1:26" ht="14.25" customHeight="1">
      <c r="A7" s="719" t="s">
        <v>703</v>
      </c>
      <c r="B7" s="719" t="s">
        <v>694</v>
      </c>
      <c r="C7" s="719" t="s">
        <v>263</v>
      </c>
      <c r="D7" s="719" t="s">
        <v>713</v>
      </c>
      <c r="E7" s="721">
        <v>54659.17</v>
      </c>
      <c r="F7" s="721">
        <v>-57051.75</v>
      </c>
      <c r="G7" s="719" t="s">
        <v>704</v>
      </c>
      <c r="H7" s="716">
        <v>104</v>
      </c>
      <c r="I7" s="135"/>
      <c r="J7" s="135"/>
      <c r="K7" s="135"/>
      <c r="L7" s="702">
        <v>2</v>
      </c>
      <c r="M7" s="142"/>
      <c r="N7" s="135"/>
      <c r="O7" s="135"/>
      <c r="P7" s="135"/>
      <c r="Q7" s="135"/>
      <c r="R7" s="135"/>
      <c r="S7" s="135"/>
      <c r="T7" s="135"/>
      <c r="U7" s="135"/>
      <c r="V7" s="135"/>
      <c r="W7" s="135"/>
      <c r="X7" s="135"/>
      <c r="Y7" s="135"/>
      <c r="Z7" s="135"/>
    </row>
    <row r="8" spans="1:26" ht="14.25" customHeight="1">
      <c r="A8" s="719" t="s">
        <v>707</v>
      </c>
      <c r="B8" s="719" t="s">
        <v>694</v>
      </c>
      <c r="C8" s="719" t="s">
        <v>263</v>
      </c>
      <c r="D8" s="719" t="s">
        <v>713</v>
      </c>
      <c r="E8" s="721">
        <v>48328.17</v>
      </c>
      <c r="F8" s="721">
        <v>-51136.05</v>
      </c>
      <c r="G8" s="719" t="s">
        <v>708</v>
      </c>
      <c r="H8" s="716">
        <v>97</v>
      </c>
      <c r="I8" s="135"/>
      <c r="J8" s="135"/>
      <c r="K8" s="135"/>
      <c r="L8" s="4"/>
      <c r="M8" s="141"/>
      <c r="N8" s="135"/>
      <c r="O8" s="135"/>
      <c r="P8" s="135"/>
      <c r="Q8" s="135"/>
      <c r="R8" s="135"/>
      <c r="S8" s="135"/>
      <c r="T8" s="135"/>
      <c r="U8" s="135"/>
      <c r="V8" s="135"/>
      <c r="W8" s="135"/>
      <c r="X8" s="135"/>
      <c r="Y8" s="135"/>
      <c r="Z8" s="135"/>
    </row>
    <row r="9" spans="1:26" ht="14.25" customHeight="1">
      <c r="A9" s="719" t="s">
        <v>701</v>
      </c>
      <c r="B9" s="719" t="s">
        <v>694</v>
      </c>
      <c r="C9" s="719" t="s">
        <v>263</v>
      </c>
      <c r="D9" s="719" t="s">
        <v>713</v>
      </c>
      <c r="E9" s="721">
        <v>57229.1</v>
      </c>
      <c r="F9" s="717"/>
      <c r="G9" s="719" t="s">
        <v>702</v>
      </c>
      <c r="H9" s="716">
        <v>93</v>
      </c>
      <c r="I9" s="135"/>
      <c r="J9" s="135"/>
      <c r="K9" s="136" t="s">
        <v>676</v>
      </c>
      <c r="L9" s="696">
        <v>0</v>
      </c>
      <c r="M9" s="696">
        <v>0</v>
      </c>
      <c r="N9" s="135"/>
      <c r="O9" s="135"/>
      <c r="P9" s="135"/>
      <c r="Q9" s="135"/>
      <c r="R9" s="135"/>
      <c r="S9" s="135"/>
      <c r="T9" s="135"/>
      <c r="U9" s="135"/>
      <c r="V9" s="135"/>
      <c r="W9" s="135"/>
      <c r="X9" s="135"/>
      <c r="Y9" s="135"/>
      <c r="Z9" s="135"/>
    </row>
    <row r="10" spans="1:26" ht="14.25" customHeight="1">
      <c r="A10" s="719" t="s">
        <v>736</v>
      </c>
      <c r="B10" s="719" t="s">
        <v>694</v>
      </c>
      <c r="C10" s="719" t="s">
        <v>263</v>
      </c>
      <c r="D10" s="719" t="s">
        <v>258</v>
      </c>
      <c r="E10" s="721">
        <v>58141.01</v>
      </c>
      <c r="F10" s="717"/>
      <c r="G10" s="719" t="s">
        <v>737</v>
      </c>
      <c r="H10" s="716">
        <v>90</v>
      </c>
      <c r="I10" s="135"/>
      <c r="J10" s="135"/>
      <c r="K10" s="135"/>
      <c r="L10" s="703">
        <v>0</v>
      </c>
      <c r="M10" s="142"/>
      <c r="N10" s="135"/>
      <c r="O10" s="135"/>
      <c r="P10" s="135"/>
      <c r="Q10" s="135"/>
      <c r="R10" s="135"/>
      <c r="S10" s="135"/>
      <c r="T10" s="135"/>
      <c r="U10" s="135"/>
      <c r="V10" s="135"/>
      <c r="W10" s="135"/>
      <c r="X10" s="135"/>
      <c r="Y10" s="135"/>
      <c r="Z10" s="135"/>
    </row>
    <row r="11" spans="1:26" ht="14.25" customHeight="1">
      <c r="A11" s="719" t="s">
        <v>740</v>
      </c>
      <c r="B11" s="719" t="s">
        <v>694</v>
      </c>
      <c r="C11" s="719" t="s">
        <v>263</v>
      </c>
      <c r="D11" s="719" t="s">
        <v>258</v>
      </c>
      <c r="E11" s="721">
        <v>48171.23</v>
      </c>
      <c r="F11" s="717"/>
      <c r="G11" s="719" t="s">
        <v>741</v>
      </c>
      <c r="H11" s="716">
        <v>90</v>
      </c>
      <c r="I11" s="135"/>
      <c r="J11" s="135"/>
      <c r="K11" s="135"/>
      <c r="L11" s="135"/>
      <c r="M11" s="135"/>
      <c r="N11" s="135"/>
      <c r="O11" s="135"/>
      <c r="P11" s="135"/>
      <c r="Q11" s="135"/>
      <c r="R11" s="135"/>
      <c r="S11" s="135"/>
      <c r="T11" s="135"/>
      <c r="U11" s="135"/>
      <c r="V11" s="135"/>
      <c r="W11" s="135"/>
      <c r="X11" s="135"/>
      <c r="Y11" s="135"/>
      <c r="Z11" s="135"/>
    </row>
    <row r="12" spans="1:26" ht="14.25" customHeight="1">
      <c r="A12" s="719" t="s">
        <v>750</v>
      </c>
      <c r="B12" s="719" t="s">
        <v>694</v>
      </c>
      <c r="C12" s="719" t="s">
        <v>263</v>
      </c>
      <c r="D12" s="719" t="s">
        <v>713</v>
      </c>
      <c r="E12" s="721">
        <v>56292.01</v>
      </c>
      <c r="F12" s="721">
        <v>-57051.75</v>
      </c>
      <c r="G12" s="719" t="s">
        <v>751</v>
      </c>
      <c r="H12" s="716">
        <v>90</v>
      </c>
      <c r="I12" s="135"/>
      <c r="J12" s="135"/>
      <c r="K12" s="135"/>
      <c r="L12" s="135"/>
      <c r="M12" s="135"/>
      <c r="N12" s="135"/>
      <c r="O12" s="135"/>
      <c r="P12" s="135"/>
      <c r="Q12" s="135"/>
      <c r="R12" s="135"/>
      <c r="S12" s="135"/>
      <c r="T12" s="135"/>
      <c r="U12" s="135"/>
      <c r="V12" s="135"/>
      <c r="W12" s="135"/>
      <c r="X12" s="135"/>
      <c r="Y12" s="135"/>
      <c r="Z12" s="135"/>
    </row>
    <row r="13" spans="1:26" ht="14.25" customHeight="1">
      <c r="A13" s="719" t="s">
        <v>738</v>
      </c>
      <c r="B13" s="719" t="s">
        <v>694</v>
      </c>
      <c r="C13" s="719" t="s">
        <v>263</v>
      </c>
      <c r="D13" s="719" t="s">
        <v>258</v>
      </c>
      <c r="E13" s="721">
        <v>56073.919999999998</v>
      </c>
      <c r="F13" s="721">
        <v>-58869.3</v>
      </c>
      <c r="G13" s="719" t="s">
        <v>739</v>
      </c>
      <c r="H13" s="723">
        <v>86</v>
      </c>
      <c r="I13" s="135"/>
      <c r="J13" s="135"/>
      <c r="K13" s="135"/>
      <c r="L13" s="135"/>
      <c r="M13" s="135"/>
      <c r="N13" s="135"/>
      <c r="O13" s="135"/>
      <c r="P13" s="135"/>
      <c r="Q13" s="135"/>
      <c r="R13" s="135"/>
      <c r="S13" s="135"/>
      <c r="T13" s="135"/>
      <c r="U13" s="135"/>
      <c r="V13" s="135"/>
      <c r="W13" s="135"/>
      <c r="X13" s="135"/>
      <c r="Y13" s="135"/>
      <c r="Z13" s="135"/>
    </row>
    <row r="14" spans="1:26" ht="14.25" customHeight="1">
      <c r="A14" s="719" t="s">
        <v>754</v>
      </c>
      <c r="B14" s="719" t="s">
        <v>694</v>
      </c>
      <c r="C14" s="719" t="s">
        <v>263</v>
      </c>
      <c r="D14" s="719" t="s">
        <v>275</v>
      </c>
      <c r="E14" s="721">
        <v>37397</v>
      </c>
      <c r="F14" s="721">
        <v>-39440.1</v>
      </c>
      <c r="G14" s="719" t="s">
        <v>755</v>
      </c>
      <c r="H14" s="723">
        <v>86</v>
      </c>
      <c r="I14" s="135"/>
      <c r="J14" s="135"/>
      <c r="K14" s="135"/>
      <c r="L14" s="135"/>
      <c r="M14" s="135"/>
      <c r="N14" s="135"/>
      <c r="O14" s="135"/>
      <c r="P14" s="135"/>
      <c r="Q14" s="135"/>
      <c r="R14" s="135"/>
      <c r="S14" s="135"/>
      <c r="T14" s="135"/>
      <c r="U14" s="135"/>
      <c r="V14" s="135"/>
      <c r="W14" s="135"/>
      <c r="X14" s="135"/>
      <c r="Y14" s="135"/>
      <c r="Z14" s="135"/>
    </row>
    <row r="15" spans="1:26" ht="14.25" customHeight="1">
      <c r="A15" s="719" t="s">
        <v>742</v>
      </c>
      <c r="B15" s="719" t="s">
        <v>694</v>
      </c>
      <c r="C15" s="719" t="s">
        <v>263</v>
      </c>
      <c r="D15" s="719" t="s">
        <v>713</v>
      </c>
      <c r="E15" s="721">
        <v>56197.99</v>
      </c>
      <c r="F15" s="721">
        <v>-58834.65</v>
      </c>
      <c r="G15" s="719" t="s">
        <v>743</v>
      </c>
      <c r="H15" s="723">
        <v>82</v>
      </c>
      <c r="I15" s="135"/>
      <c r="J15" s="135"/>
      <c r="K15" s="135"/>
      <c r="L15" s="135"/>
      <c r="M15" s="135"/>
      <c r="N15" s="135"/>
      <c r="O15" s="135"/>
      <c r="P15" s="135"/>
      <c r="Q15" s="135"/>
      <c r="R15" s="135"/>
      <c r="S15" s="135"/>
      <c r="T15" s="135"/>
      <c r="U15" s="135"/>
      <c r="V15" s="135"/>
      <c r="W15" s="135"/>
      <c r="X15" s="135"/>
      <c r="Y15" s="135"/>
      <c r="Z15" s="135"/>
    </row>
    <row r="16" spans="1:26" ht="14.25" customHeight="1">
      <c r="A16" s="719" t="s">
        <v>732</v>
      </c>
      <c r="B16" s="719" t="s">
        <v>260</v>
      </c>
      <c r="C16" s="719" t="s">
        <v>263</v>
      </c>
      <c r="D16" s="719" t="s">
        <v>650</v>
      </c>
      <c r="E16" s="721">
        <v>32135.51</v>
      </c>
      <c r="F16" s="721">
        <v>-34034.699999999997</v>
      </c>
      <c r="G16" s="719" t="s">
        <v>733</v>
      </c>
      <c r="H16" s="723">
        <v>80</v>
      </c>
      <c r="I16" s="135"/>
      <c r="J16" s="135"/>
      <c r="K16" s="135"/>
      <c r="L16" s="135"/>
      <c r="M16" s="135"/>
      <c r="N16" s="135"/>
      <c r="O16" s="135"/>
      <c r="P16" s="135"/>
      <c r="Q16" s="135"/>
      <c r="R16" s="135"/>
      <c r="S16" s="135"/>
      <c r="T16" s="135"/>
      <c r="U16" s="135"/>
      <c r="V16" s="135"/>
      <c r="W16" s="135"/>
      <c r="X16" s="135"/>
      <c r="Y16" s="135"/>
      <c r="Z16" s="135"/>
    </row>
    <row r="17" spans="1:26" ht="14.25" customHeight="1">
      <c r="A17" s="719" t="s">
        <v>744</v>
      </c>
      <c r="B17" s="719" t="s">
        <v>694</v>
      </c>
      <c r="C17" s="719" t="s">
        <v>263</v>
      </c>
      <c r="D17" s="719" t="s">
        <v>713</v>
      </c>
      <c r="E17" s="721">
        <v>55950.97</v>
      </c>
      <c r="F17" s="721">
        <v>-58834.65</v>
      </c>
      <c r="G17" s="719" t="s">
        <v>745</v>
      </c>
      <c r="H17" s="723">
        <v>74</v>
      </c>
      <c r="I17" s="135"/>
      <c r="J17" s="135"/>
      <c r="K17" s="135"/>
      <c r="L17" s="135"/>
      <c r="M17" s="135"/>
      <c r="N17" s="135"/>
      <c r="O17" s="135"/>
      <c r="P17" s="135"/>
      <c r="Q17" s="135"/>
      <c r="R17" s="135"/>
      <c r="S17" s="135"/>
      <c r="T17" s="135"/>
      <c r="U17" s="135"/>
      <c r="V17" s="135"/>
      <c r="W17" s="135"/>
      <c r="X17" s="135"/>
      <c r="Y17" s="135"/>
      <c r="Z17" s="135"/>
    </row>
    <row r="18" spans="1:26" ht="14.25" customHeight="1">
      <c r="A18" s="719" t="s">
        <v>746</v>
      </c>
      <c r="B18" s="719" t="s">
        <v>694</v>
      </c>
      <c r="C18" s="719" t="s">
        <v>263</v>
      </c>
      <c r="D18" s="719" t="s">
        <v>713</v>
      </c>
      <c r="E18" s="721">
        <v>55950.97</v>
      </c>
      <c r="F18" s="721">
        <v>-58834.65</v>
      </c>
      <c r="G18" s="719" t="s">
        <v>747</v>
      </c>
      <c r="H18" s="723">
        <v>74</v>
      </c>
      <c r="I18" s="135"/>
      <c r="J18" s="135"/>
      <c r="K18" s="135"/>
      <c r="L18" s="135"/>
      <c r="M18" s="135"/>
      <c r="N18" s="135"/>
      <c r="O18" s="135"/>
      <c r="P18" s="135"/>
      <c r="Q18" s="135"/>
      <c r="R18" s="135"/>
      <c r="S18" s="135"/>
      <c r="T18" s="135"/>
      <c r="U18" s="135"/>
      <c r="V18" s="135"/>
      <c r="W18" s="135"/>
      <c r="X18" s="135"/>
      <c r="Y18" s="135"/>
      <c r="Z18" s="135"/>
    </row>
    <row r="19" spans="1:26" ht="14.25" customHeight="1">
      <c r="A19" s="719" t="s">
        <v>764</v>
      </c>
      <c r="B19" s="719" t="s">
        <v>694</v>
      </c>
      <c r="C19" s="719" t="s">
        <v>263</v>
      </c>
      <c r="D19" s="719" t="s">
        <v>261</v>
      </c>
      <c r="E19" s="721">
        <v>26927</v>
      </c>
      <c r="F19" s="721">
        <v>-28367.85</v>
      </c>
      <c r="G19" s="719" t="s">
        <v>765</v>
      </c>
      <c r="H19" s="723">
        <v>74</v>
      </c>
      <c r="I19" s="135"/>
      <c r="J19" s="135"/>
      <c r="K19" s="135"/>
      <c r="L19" s="135"/>
      <c r="M19" s="135"/>
      <c r="N19" s="135"/>
      <c r="O19" s="135"/>
      <c r="P19" s="135"/>
      <c r="Q19" s="135"/>
      <c r="R19" s="135"/>
      <c r="S19" s="135"/>
      <c r="T19" s="135"/>
      <c r="U19" s="135"/>
      <c r="V19" s="135"/>
      <c r="W19" s="135"/>
      <c r="X19" s="135"/>
      <c r="Y19" s="135"/>
      <c r="Z19" s="135"/>
    </row>
    <row r="20" spans="1:26" ht="14.25" customHeight="1">
      <c r="A20" s="719" t="s">
        <v>730</v>
      </c>
      <c r="B20" s="719" t="s">
        <v>260</v>
      </c>
      <c r="C20" s="719" t="s">
        <v>263</v>
      </c>
      <c r="D20" s="719" t="s">
        <v>650</v>
      </c>
      <c r="E20" s="721">
        <v>37610</v>
      </c>
      <c r="F20" s="721">
        <v>-39461.1</v>
      </c>
      <c r="G20" s="719" t="s">
        <v>731</v>
      </c>
      <c r="H20" s="723">
        <v>73</v>
      </c>
      <c r="I20" s="135"/>
      <c r="J20" s="135"/>
      <c r="K20" s="135"/>
      <c r="L20" s="135"/>
      <c r="M20" s="135"/>
      <c r="N20" s="135"/>
      <c r="O20" s="135"/>
      <c r="P20" s="135"/>
      <c r="Q20" s="135"/>
      <c r="R20" s="135"/>
      <c r="S20" s="135"/>
      <c r="T20" s="135"/>
      <c r="U20" s="135"/>
      <c r="V20" s="135"/>
      <c r="W20" s="135"/>
      <c r="X20" s="135"/>
      <c r="Y20" s="135"/>
      <c r="Z20" s="135"/>
    </row>
    <row r="21" spans="1:26" ht="14.25" customHeight="1">
      <c r="A21" s="719" t="s">
        <v>748</v>
      </c>
      <c r="B21" s="719" t="s">
        <v>694</v>
      </c>
      <c r="C21" s="719" t="s">
        <v>263</v>
      </c>
      <c r="D21" s="719" t="s">
        <v>713</v>
      </c>
      <c r="E21" s="721">
        <v>55950.97</v>
      </c>
      <c r="F21" s="721">
        <v>-58834.65</v>
      </c>
      <c r="G21" s="719" t="s">
        <v>749</v>
      </c>
      <c r="H21" s="723">
        <v>73</v>
      </c>
      <c r="I21" s="135"/>
      <c r="J21" s="135"/>
      <c r="K21" s="135"/>
      <c r="L21" s="135"/>
      <c r="M21" s="135"/>
      <c r="N21" s="135"/>
      <c r="O21" s="135"/>
      <c r="P21" s="135"/>
      <c r="Q21" s="135"/>
      <c r="R21" s="135"/>
      <c r="S21" s="135"/>
      <c r="T21" s="135"/>
      <c r="U21" s="135"/>
      <c r="V21" s="135"/>
      <c r="W21" s="135"/>
      <c r="X21" s="135"/>
      <c r="Y21" s="135"/>
      <c r="Z21" s="135"/>
    </row>
    <row r="22" spans="1:26" ht="14.25" customHeight="1">
      <c r="A22" s="719" t="s">
        <v>762</v>
      </c>
      <c r="B22" s="719" t="s">
        <v>694</v>
      </c>
      <c r="C22" s="719" t="s">
        <v>263</v>
      </c>
      <c r="D22" s="719" t="s">
        <v>261</v>
      </c>
      <c r="E22" s="721">
        <v>29531</v>
      </c>
      <c r="F22" s="721">
        <v>-31102.05</v>
      </c>
      <c r="G22" s="719" t="s">
        <v>763</v>
      </c>
      <c r="H22" s="723">
        <v>73</v>
      </c>
      <c r="I22" s="135"/>
      <c r="J22" s="135"/>
      <c r="K22" s="135"/>
      <c r="L22" s="135"/>
      <c r="M22" s="135"/>
      <c r="N22" s="135"/>
      <c r="O22" s="135"/>
      <c r="P22" s="135"/>
      <c r="Q22" s="135"/>
      <c r="R22" s="135"/>
      <c r="S22" s="135"/>
      <c r="T22" s="135"/>
      <c r="U22" s="135"/>
      <c r="V22" s="135"/>
      <c r="W22" s="135"/>
      <c r="X22" s="135"/>
      <c r="Y22" s="135"/>
      <c r="Z22" s="135"/>
    </row>
    <row r="23" spans="1:26" ht="14.25" customHeight="1">
      <c r="A23" s="719" t="s">
        <v>752</v>
      </c>
      <c r="B23" s="719" t="s">
        <v>694</v>
      </c>
      <c r="C23" s="719" t="s">
        <v>263</v>
      </c>
      <c r="D23" s="719" t="s">
        <v>713</v>
      </c>
      <c r="E23" s="721">
        <v>54250</v>
      </c>
      <c r="F23" s="721">
        <v>-57051.75</v>
      </c>
      <c r="G23" s="719" t="s">
        <v>753</v>
      </c>
      <c r="H23" s="723">
        <v>68</v>
      </c>
      <c r="I23" s="135"/>
      <c r="J23" s="135"/>
      <c r="K23" s="135"/>
      <c r="L23" s="135"/>
      <c r="M23" s="135"/>
      <c r="N23" s="135"/>
      <c r="O23" s="135"/>
      <c r="P23" s="135"/>
      <c r="Q23" s="135"/>
      <c r="R23" s="135"/>
      <c r="S23" s="135"/>
      <c r="T23" s="135"/>
      <c r="U23" s="135"/>
      <c r="V23" s="135"/>
      <c r="W23" s="135"/>
      <c r="X23" s="135"/>
      <c r="Y23" s="135"/>
      <c r="Z23" s="135"/>
    </row>
    <row r="24" spans="1:26" ht="14.25" customHeight="1">
      <c r="A24" s="719" t="s">
        <v>756</v>
      </c>
      <c r="B24" s="719" t="s">
        <v>694</v>
      </c>
      <c r="C24" s="719" t="s">
        <v>263</v>
      </c>
      <c r="D24" s="719" t="s">
        <v>275</v>
      </c>
      <c r="E24" s="721">
        <v>37506.9</v>
      </c>
      <c r="F24" s="721">
        <v>-39440.1</v>
      </c>
      <c r="G24" s="719" t="s">
        <v>757</v>
      </c>
      <c r="H24" s="723">
        <v>68</v>
      </c>
      <c r="I24" s="135"/>
      <c r="J24" s="135"/>
      <c r="K24" s="135"/>
      <c r="L24" s="135"/>
      <c r="M24" s="135"/>
      <c r="N24" s="135"/>
      <c r="O24" s="135"/>
      <c r="P24" s="135"/>
      <c r="Q24" s="135"/>
      <c r="R24" s="135"/>
      <c r="S24" s="135"/>
      <c r="T24" s="135"/>
      <c r="U24" s="135"/>
      <c r="V24" s="135"/>
      <c r="W24" s="135"/>
      <c r="X24" s="135"/>
      <c r="Y24" s="135"/>
      <c r="Z24" s="135"/>
    </row>
    <row r="25" spans="1:26" ht="14.25" customHeight="1">
      <c r="A25" s="719" t="s">
        <v>758</v>
      </c>
      <c r="B25" s="719" t="s">
        <v>694</v>
      </c>
      <c r="C25" s="719" t="s">
        <v>263</v>
      </c>
      <c r="D25" s="719" t="s">
        <v>695</v>
      </c>
      <c r="E25" s="721">
        <v>32637</v>
      </c>
      <c r="F25" s="721">
        <v>-34363.35</v>
      </c>
      <c r="G25" s="719" t="s">
        <v>759</v>
      </c>
      <c r="H25" s="723">
        <v>68</v>
      </c>
      <c r="I25" s="135"/>
      <c r="J25" s="135"/>
      <c r="K25" s="135"/>
      <c r="L25" s="135"/>
      <c r="M25" s="135"/>
      <c r="N25" s="135"/>
      <c r="O25" s="135"/>
      <c r="P25" s="135"/>
      <c r="Q25" s="135"/>
      <c r="R25" s="135"/>
      <c r="S25" s="135"/>
      <c r="T25" s="135"/>
      <c r="U25" s="135"/>
      <c r="V25" s="135"/>
      <c r="W25" s="135"/>
      <c r="X25" s="135"/>
      <c r="Y25" s="135"/>
      <c r="Z25" s="135"/>
    </row>
    <row r="26" spans="1:26" ht="14.25" customHeight="1">
      <c r="A26" s="719" t="s">
        <v>734</v>
      </c>
      <c r="B26" s="719" t="s">
        <v>260</v>
      </c>
      <c r="C26" s="719" t="s">
        <v>263</v>
      </c>
      <c r="D26" s="719" t="s">
        <v>650</v>
      </c>
      <c r="E26" s="721">
        <v>28066.02</v>
      </c>
      <c r="F26" s="721">
        <v>-28951.65</v>
      </c>
      <c r="G26" s="719" t="s">
        <v>735</v>
      </c>
      <c r="H26" s="723">
        <v>62</v>
      </c>
      <c r="I26" s="135"/>
      <c r="J26" s="135"/>
      <c r="K26" s="135"/>
      <c r="L26" s="135"/>
      <c r="M26" s="135"/>
      <c r="N26" s="135"/>
      <c r="O26" s="135"/>
      <c r="P26" s="135"/>
      <c r="Q26" s="135"/>
      <c r="R26" s="135"/>
      <c r="S26" s="135"/>
      <c r="T26" s="135"/>
      <c r="U26" s="135"/>
      <c r="V26" s="135"/>
      <c r="W26" s="135"/>
      <c r="X26" s="135"/>
      <c r="Y26" s="135"/>
      <c r="Z26" s="135"/>
    </row>
    <row r="27" spans="1:26" ht="14.25" customHeight="1">
      <c r="A27" s="719" t="s">
        <v>760</v>
      </c>
      <c r="B27" s="719" t="s">
        <v>694</v>
      </c>
      <c r="C27" s="719" t="s">
        <v>263</v>
      </c>
      <c r="D27" s="719" t="s">
        <v>261</v>
      </c>
      <c r="E27" s="721">
        <v>32017.87</v>
      </c>
      <c r="F27" s="721">
        <v>-33204.15</v>
      </c>
      <c r="G27" s="719" t="s">
        <v>761</v>
      </c>
      <c r="H27" s="723">
        <v>62</v>
      </c>
      <c r="I27" s="135"/>
      <c r="J27" s="135"/>
      <c r="K27" s="135"/>
      <c r="L27" s="135"/>
      <c r="M27" s="135"/>
      <c r="N27" s="135"/>
      <c r="O27" s="135"/>
      <c r="P27" s="135"/>
      <c r="Q27" s="135"/>
      <c r="R27" s="135"/>
      <c r="S27" s="135"/>
      <c r="T27" s="135"/>
      <c r="U27" s="135"/>
      <c r="V27" s="135"/>
      <c r="W27" s="135"/>
      <c r="X27" s="135"/>
      <c r="Y27" s="135"/>
      <c r="Z27" s="135"/>
    </row>
    <row r="28" spans="1:26" ht="14.25" customHeight="1">
      <c r="A28" s="719" t="s">
        <v>807</v>
      </c>
      <c r="B28" s="719" t="s">
        <v>694</v>
      </c>
      <c r="C28" s="719" t="s">
        <v>263</v>
      </c>
      <c r="D28" s="719" t="s">
        <v>695</v>
      </c>
      <c r="E28" s="721">
        <v>31816.52</v>
      </c>
      <c r="F28" s="717"/>
      <c r="G28" s="719" t="s">
        <v>814</v>
      </c>
      <c r="H28" s="723">
        <v>52</v>
      </c>
      <c r="I28" s="135"/>
      <c r="J28" s="135"/>
      <c r="K28" s="135"/>
      <c r="L28" s="135"/>
      <c r="M28" s="135"/>
      <c r="N28" s="135"/>
      <c r="O28" s="135"/>
      <c r="P28" s="135"/>
      <c r="Q28" s="135"/>
      <c r="R28" s="135"/>
      <c r="S28" s="135"/>
      <c r="T28" s="135"/>
      <c r="U28" s="135"/>
      <c r="V28" s="135"/>
      <c r="W28" s="135"/>
      <c r="X28" s="135"/>
      <c r="Y28" s="135"/>
      <c r="Z28" s="135"/>
    </row>
    <row r="29" spans="1:26" ht="14.25" customHeight="1">
      <c r="A29" s="719" t="s">
        <v>909</v>
      </c>
      <c r="B29" s="719" t="s">
        <v>694</v>
      </c>
      <c r="C29" s="719" t="s">
        <v>263</v>
      </c>
      <c r="D29" s="719" t="s">
        <v>695</v>
      </c>
      <c r="E29" s="721">
        <v>31513</v>
      </c>
      <c r="F29" s="717"/>
      <c r="G29" s="719" t="s">
        <v>910</v>
      </c>
      <c r="H29" s="723">
        <v>51</v>
      </c>
      <c r="I29" s="135"/>
      <c r="J29" s="135"/>
      <c r="K29" s="135"/>
      <c r="L29" s="135"/>
      <c r="M29" s="135"/>
      <c r="N29" s="135"/>
      <c r="O29" s="135"/>
      <c r="P29" s="135"/>
      <c r="Q29" s="135"/>
      <c r="R29" s="135"/>
      <c r="S29" s="135"/>
      <c r="T29" s="135"/>
      <c r="U29" s="135"/>
      <c r="V29" s="135"/>
      <c r="W29" s="135"/>
      <c r="X29" s="135"/>
      <c r="Y29" s="135"/>
      <c r="Z29" s="135"/>
    </row>
    <row r="30" spans="1:26" ht="14.25" customHeight="1">
      <c r="A30" s="719" t="s">
        <v>811</v>
      </c>
      <c r="B30" s="719" t="s">
        <v>694</v>
      </c>
      <c r="C30" s="719" t="s">
        <v>263</v>
      </c>
      <c r="D30" s="719" t="s">
        <v>258</v>
      </c>
      <c r="E30" s="721">
        <v>48894</v>
      </c>
      <c r="F30" s="721">
        <v>-51427.95</v>
      </c>
      <c r="G30" s="719" t="s">
        <v>817</v>
      </c>
      <c r="H30" s="723">
        <v>48</v>
      </c>
      <c r="I30" s="135"/>
      <c r="J30" s="135"/>
      <c r="K30" s="135"/>
      <c r="L30" s="135"/>
      <c r="M30" s="135"/>
      <c r="N30" s="135"/>
      <c r="O30" s="135"/>
      <c r="P30" s="135"/>
      <c r="Q30" s="135"/>
      <c r="R30" s="135"/>
      <c r="S30" s="135"/>
      <c r="T30" s="135"/>
      <c r="U30" s="135"/>
      <c r="V30" s="135"/>
      <c r="W30" s="135"/>
      <c r="X30" s="135"/>
      <c r="Y30" s="135"/>
      <c r="Z30" s="135"/>
    </row>
    <row r="31" spans="1:26" ht="14.25" customHeight="1">
      <c r="A31" s="719" t="s">
        <v>826</v>
      </c>
      <c r="B31" s="719" t="s">
        <v>694</v>
      </c>
      <c r="C31" s="719" t="s">
        <v>263</v>
      </c>
      <c r="D31" s="719" t="s">
        <v>713</v>
      </c>
      <c r="E31" s="721">
        <v>55948</v>
      </c>
      <c r="F31" s="721">
        <v>-58834.65</v>
      </c>
      <c r="G31" s="719" t="s">
        <v>816</v>
      </c>
      <c r="H31" s="723">
        <v>48</v>
      </c>
      <c r="I31" s="135"/>
      <c r="J31" s="135"/>
      <c r="K31" s="135"/>
      <c r="L31" s="135"/>
      <c r="M31" s="135"/>
      <c r="N31" s="135"/>
      <c r="O31" s="135"/>
      <c r="P31" s="135"/>
      <c r="Q31" s="135"/>
      <c r="R31" s="135"/>
      <c r="S31" s="135"/>
      <c r="T31" s="135"/>
      <c r="U31" s="135"/>
      <c r="V31" s="135"/>
      <c r="W31" s="135"/>
      <c r="X31" s="135"/>
      <c r="Y31" s="135"/>
      <c r="Z31" s="135"/>
    </row>
    <row r="32" spans="1:26" ht="14.25" customHeight="1">
      <c r="A32" s="719" t="s">
        <v>911</v>
      </c>
      <c r="B32" s="719" t="s">
        <v>694</v>
      </c>
      <c r="C32" s="719" t="s">
        <v>263</v>
      </c>
      <c r="D32" s="719" t="s">
        <v>713</v>
      </c>
      <c r="E32" s="721">
        <v>54236.5</v>
      </c>
      <c r="F32" s="717"/>
      <c r="G32" s="719" t="s">
        <v>912</v>
      </c>
      <c r="H32" s="723">
        <v>48</v>
      </c>
      <c r="I32" s="135"/>
      <c r="J32" s="135"/>
      <c r="K32" s="135"/>
      <c r="L32" s="135"/>
      <c r="M32" s="135"/>
      <c r="N32" s="135"/>
      <c r="O32" s="135"/>
      <c r="P32" s="135"/>
      <c r="Q32" s="135"/>
      <c r="R32" s="135"/>
      <c r="S32" s="135"/>
      <c r="T32" s="135"/>
      <c r="U32" s="135"/>
      <c r="V32" s="135"/>
      <c r="W32" s="135"/>
      <c r="X32" s="135"/>
      <c r="Y32" s="135"/>
      <c r="Z32" s="135"/>
    </row>
    <row r="33" spans="1:26" ht="14.25" customHeight="1">
      <c r="A33" s="719" t="s">
        <v>830</v>
      </c>
      <c r="B33" s="719" t="s">
        <v>694</v>
      </c>
      <c r="C33" s="719" t="s">
        <v>263</v>
      </c>
      <c r="D33" s="719" t="s">
        <v>650</v>
      </c>
      <c r="E33" s="721">
        <v>32864</v>
      </c>
      <c r="F33" s="721">
        <v>-34706.699999999997</v>
      </c>
      <c r="G33" s="719" t="s">
        <v>815</v>
      </c>
      <c r="H33" s="723">
        <v>48</v>
      </c>
      <c r="I33" s="135"/>
      <c r="J33" s="135"/>
      <c r="K33" s="135"/>
      <c r="L33" s="135"/>
      <c r="M33" s="135"/>
      <c r="N33" s="135"/>
      <c r="O33" s="135"/>
      <c r="P33" s="135"/>
      <c r="Q33" s="135"/>
      <c r="R33" s="135"/>
      <c r="S33" s="135"/>
      <c r="T33" s="135"/>
      <c r="U33" s="135"/>
      <c r="V33" s="135"/>
      <c r="W33" s="135"/>
      <c r="X33" s="135"/>
      <c r="Y33" s="135"/>
      <c r="Z33" s="135"/>
    </row>
    <row r="34" spans="1:26" ht="14.25" customHeight="1">
      <c r="A34" s="719" t="s">
        <v>818</v>
      </c>
      <c r="B34" s="719" t="s">
        <v>694</v>
      </c>
      <c r="C34" s="719" t="s">
        <v>263</v>
      </c>
      <c r="D34" s="719" t="s">
        <v>258</v>
      </c>
      <c r="E34" s="721">
        <v>55259.97</v>
      </c>
      <c r="F34" s="721">
        <v>-58109.1</v>
      </c>
      <c r="G34" s="719" t="s">
        <v>819</v>
      </c>
      <c r="H34" s="723">
        <v>47</v>
      </c>
      <c r="I34" s="135"/>
      <c r="J34" s="135"/>
      <c r="K34" s="135"/>
      <c r="L34" s="135"/>
      <c r="M34" s="135"/>
      <c r="N34" s="135"/>
      <c r="O34" s="135"/>
      <c r="P34" s="135"/>
      <c r="Q34" s="135"/>
      <c r="R34" s="135"/>
      <c r="S34" s="135"/>
      <c r="T34" s="135"/>
      <c r="U34" s="135"/>
      <c r="V34" s="135"/>
      <c r="W34" s="135"/>
      <c r="X34" s="135"/>
      <c r="Y34" s="135"/>
      <c r="Z34" s="135"/>
    </row>
    <row r="35" spans="1:26" ht="14.25" customHeight="1">
      <c r="A35" s="719" t="s">
        <v>810</v>
      </c>
      <c r="B35" s="719" t="s">
        <v>694</v>
      </c>
      <c r="C35" s="719" t="s">
        <v>263</v>
      </c>
      <c r="D35" s="719" t="s">
        <v>713</v>
      </c>
      <c r="E35" s="721">
        <v>53794.97</v>
      </c>
      <c r="F35" s="721">
        <v>-56570.85</v>
      </c>
      <c r="G35" s="719" t="s">
        <v>820</v>
      </c>
      <c r="H35" s="723">
        <v>45</v>
      </c>
      <c r="I35" s="135"/>
      <c r="J35" s="135"/>
      <c r="K35" s="135"/>
      <c r="L35" s="135"/>
      <c r="M35" s="135"/>
      <c r="N35" s="135"/>
      <c r="O35" s="135"/>
      <c r="P35" s="135"/>
      <c r="Q35" s="135"/>
      <c r="R35" s="135"/>
      <c r="S35" s="135"/>
      <c r="T35" s="135"/>
      <c r="U35" s="135"/>
      <c r="V35" s="135"/>
      <c r="W35" s="135"/>
      <c r="X35" s="135"/>
      <c r="Y35" s="135"/>
      <c r="Z35" s="135"/>
    </row>
    <row r="36" spans="1:26" ht="14.25" customHeight="1">
      <c r="A36" s="719" t="s">
        <v>813</v>
      </c>
      <c r="B36" s="719" t="s">
        <v>694</v>
      </c>
      <c r="C36" s="719" t="s">
        <v>263</v>
      </c>
      <c r="D36" s="719" t="s">
        <v>261</v>
      </c>
      <c r="E36" s="721">
        <v>28629</v>
      </c>
      <c r="F36" s="717"/>
      <c r="G36" s="719" t="s">
        <v>822</v>
      </c>
      <c r="H36" s="723">
        <v>44</v>
      </c>
      <c r="I36" s="135"/>
      <c r="J36" s="135"/>
      <c r="K36" s="135"/>
      <c r="L36" s="135"/>
      <c r="M36" s="135"/>
      <c r="N36" s="135"/>
      <c r="O36" s="135"/>
      <c r="P36" s="135"/>
      <c r="Q36" s="135"/>
      <c r="R36" s="135"/>
      <c r="S36" s="135"/>
      <c r="T36" s="135"/>
      <c r="U36" s="135"/>
      <c r="V36" s="135"/>
      <c r="W36" s="135"/>
      <c r="X36" s="135"/>
      <c r="Y36" s="135"/>
      <c r="Z36" s="135"/>
    </row>
    <row r="37" spans="1:26" ht="14.25" customHeight="1">
      <c r="A37" s="719" t="s">
        <v>809</v>
      </c>
      <c r="B37" s="719" t="s">
        <v>694</v>
      </c>
      <c r="C37" s="719" t="s">
        <v>263</v>
      </c>
      <c r="D37" s="719" t="s">
        <v>258</v>
      </c>
      <c r="E37" s="721">
        <v>54801.97</v>
      </c>
      <c r="F37" s="721">
        <v>-57628.2</v>
      </c>
      <c r="G37" s="719" t="s">
        <v>825</v>
      </c>
      <c r="H37" s="723">
        <v>41</v>
      </c>
      <c r="I37" s="135"/>
      <c r="J37" s="135"/>
      <c r="K37" s="135"/>
      <c r="L37" s="135"/>
      <c r="M37" s="135"/>
      <c r="N37" s="135"/>
      <c r="O37" s="135"/>
      <c r="P37" s="135"/>
      <c r="Q37" s="135"/>
      <c r="R37" s="135"/>
      <c r="S37" s="135"/>
      <c r="T37" s="135"/>
      <c r="U37" s="135"/>
      <c r="V37" s="135"/>
      <c r="W37" s="135"/>
      <c r="X37" s="135"/>
      <c r="Y37" s="135"/>
      <c r="Z37" s="135"/>
    </row>
    <row r="38" spans="1:26" ht="14.25" customHeight="1">
      <c r="A38" s="719" t="s">
        <v>823</v>
      </c>
      <c r="B38" s="719" t="s">
        <v>694</v>
      </c>
      <c r="C38" s="719" t="s">
        <v>263</v>
      </c>
      <c r="D38" s="719" t="s">
        <v>258</v>
      </c>
      <c r="E38" s="721">
        <v>58249.97</v>
      </c>
      <c r="F38" s="717"/>
      <c r="G38" s="719" t="s">
        <v>827</v>
      </c>
      <c r="H38" s="723">
        <v>38</v>
      </c>
      <c r="I38" s="135"/>
      <c r="J38" s="135"/>
      <c r="K38" s="135"/>
      <c r="L38" s="135"/>
      <c r="M38" s="135"/>
      <c r="N38" s="135"/>
      <c r="O38" s="135"/>
      <c r="P38" s="135"/>
      <c r="Q38" s="135"/>
      <c r="R38" s="135"/>
      <c r="S38" s="135"/>
      <c r="T38" s="135"/>
      <c r="U38" s="135"/>
      <c r="V38" s="135"/>
      <c r="W38" s="135"/>
      <c r="X38" s="135"/>
      <c r="Y38" s="135"/>
      <c r="Z38" s="135"/>
    </row>
    <row r="39" spans="1:26" ht="14.25" customHeight="1">
      <c r="A39" s="719" t="s">
        <v>806</v>
      </c>
      <c r="B39" s="719" t="s">
        <v>694</v>
      </c>
      <c r="C39" s="719" t="s">
        <v>263</v>
      </c>
      <c r="D39" s="719" t="s">
        <v>256</v>
      </c>
      <c r="E39" s="721">
        <v>45175.95</v>
      </c>
      <c r="F39" s="721">
        <v>-47526.15</v>
      </c>
      <c r="G39" s="719" t="s">
        <v>828</v>
      </c>
      <c r="H39" s="723">
        <v>37</v>
      </c>
      <c r="I39" s="135"/>
      <c r="J39" s="135"/>
      <c r="K39" s="135"/>
      <c r="L39" s="135"/>
      <c r="M39" s="135"/>
      <c r="N39" s="135"/>
      <c r="O39" s="135"/>
      <c r="P39" s="135"/>
      <c r="Q39" s="135"/>
      <c r="R39" s="135"/>
      <c r="S39" s="135"/>
      <c r="T39" s="135"/>
      <c r="U39" s="135"/>
      <c r="V39" s="135"/>
      <c r="W39" s="135"/>
      <c r="X39" s="135"/>
      <c r="Y39" s="135"/>
      <c r="Z39" s="135"/>
    </row>
    <row r="40" spans="1:26" ht="14.25" customHeight="1">
      <c r="A40" s="719" t="s">
        <v>808</v>
      </c>
      <c r="B40" s="719" t="s">
        <v>694</v>
      </c>
      <c r="C40" s="719" t="s">
        <v>263</v>
      </c>
      <c r="D40" s="719" t="s">
        <v>256</v>
      </c>
      <c r="E40" s="721">
        <v>44101</v>
      </c>
      <c r="F40" s="721">
        <v>-46474.05</v>
      </c>
      <c r="G40" s="719" t="s">
        <v>829</v>
      </c>
      <c r="H40" s="723">
        <v>34</v>
      </c>
      <c r="I40" s="135"/>
      <c r="J40" s="135"/>
      <c r="K40" s="135"/>
      <c r="L40" s="135"/>
      <c r="M40" s="135"/>
      <c r="N40" s="135"/>
      <c r="O40" s="135"/>
      <c r="P40" s="135"/>
      <c r="Q40" s="135"/>
      <c r="R40" s="135"/>
      <c r="S40" s="135"/>
      <c r="T40" s="135"/>
      <c r="U40" s="135"/>
      <c r="V40" s="135"/>
      <c r="W40" s="135"/>
      <c r="X40" s="135"/>
      <c r="Y40" s="135"/>
      <c r="Z40" s="135"/>
    </row>
    <row r="41" spans="1:26" ht="14.25" customHeight="1">
      <c r="A41" s="719" t="s">
        <v>821</v>
      </c>
      <c r="B41" s="719" t="s">
        <v>694</v>
      </c>
      <c r="C41" s="719" t="s">
        <v>263</v>
      </c>
      <c r="D41" s="719" t="s">
        <v>258</v>
      </c>
      <c r="E41" s="721">
        <v>54806.97</v>
      </c>
      <c r="F41" s="721">
        <v>-57628.2</v>
      </c>
      <c r="G41" s="719" t="s">
        <v>832</v>
      </c>
      <c r="H41" s="723">
        <v>33</v>
      </c>
      <c r="I41" s="135"/>
      <c r="J41" s="135"/>
      <c r="K41" s="135"/>
      <c r="L41" s="135"/>
      <c r="M41" s="135"/>
      <c r="N41" s="135"/>
      <c r="O41" s="135"/>
      <c r="P41" s="135"/>
      <c r="Q41" s="135"/>
      <c r="R41" s="135"/>
      <c r="S41" s="135"/>
      <c r="T41" s="135"/>
      <c r="U41" s="135"/>
      <c r="V41" s="135"/>
      <c r="W41" s="135"/>
      <c r="X41" s="135"/>
      <c r="Y41" s="135"/>
      <c r="Z41" s="135"/>
    </row>
    <row r="42" spans="1:26" ht="14.25" customHeight="1">
      <c r="A42" s="719" t="s">
        <v>812</v>
      </c>
      <c r="B42" s="719" t="s">
        <v>694</v>
      </c>
      <c r="C42" s="719" t="s">
        <v>263</v>
      </c>
      <c r="D42" s="719" t="s">
        <v>650</v>
      </c>
      <c r="E42" s="721">
        <v>38195</v>
      </c>
      <c r="F42" s="721">
        <v>-40225.5</v>
      </c>
      <c r="G42" s="719" t="s">
        <v>831</v>
      </c>
      <c r="H42" s="723">
        <v>33</v>
      </c>
      <c r="I42" s="135"/>
      <c r="J42" s="135"/>
      <c r="K42" s="135"/>
      <c r="L42" s="135"/>
      <c r="M42" s="135"/>
      <c r="N42" s="135"/>
      <c r="O42" s="135"/>
      <c r="P42" s="135"/>
      <c r="Q42" s="135"/>
      <c r="R42" s="135"/>
      <c r="S42" s="135"/>
      <c r="T42" s="135"/>
      <c r="U42" s="135"/>
      <c r="V42" s="135"/>
      <c r="W42" s="135"/>
      <c r="X42" s="135"/>
      <c r="Y42" s="135"/>
      <c r="Z42" s="135"/>
    </row>
    <row r="43" spans="1:26" ht="14.25" customHeight="1">
      <c r="A43" s="719" t="s">
        <v>913</v>
      </c>
      <c r="B43" s="719" t="s">
        <v>694</v>
      </c>
      <c r="C43" s="719" t="s">
        <v>263</v>
      </c>
      <c r="D43" s="719" t="s">
        <v>713</v>
      </c>
      <c r="E43" s="721">
        <v>56348.1</v>
      </c>
      <c r="F43" s="721">
        <v>-58834.65</v>
      </c>
      <c r="G43" s="719" t="s">
        <v>914</v>
      </c>
      <c r="H43" s="723">
        <v>30</v>
      </c>
      <c r="I43" s="135"/>
      <c r="J43" s="135"/>
      <c r="K43" s="135"/>
      <c r="L43" s="135"/>
      <c r="M43" s="135"/>
      <c r="N43" s="135"/>
      <c r="O43" s="135"/>
      <c r="P43" s="135"/>
      <c r="Q43" s="135"/>
      <c r="R43" s="135"/>
      <c r="S43" s="135"/>
      <c r="T43" s="135"/>
      <c r="U43" s="135"/>
      <c r="V43" s="135"/>
      <c r="W43" s="135"/>
      <c r="X43" s="135"/>
      <c r="Y43" s="135"/>
      <c r="Z43" s="135"/>
    </row>
    <row r="44" spans="1:26" ht="14.25" customHeight="1">
      <c r="A44" s="719" t="s">
        <v>915</v>
      </c>
      <c r="B44" s="719" t="s">
        <v>694</v>
      </c>
      <c r="C44" s="719" t="s">
        <v>263</v>
      </c>
      <c r="D44" s="719" t="s">
        <v>256</v>
      </c>
      <c r="E44" s="721">
        <v>45762.95</v>
      </c>
      <c r="F44" s="717"/>
      <c r="G44" s="719" t="s">
        <v>916</v>
      </c>
      <c r="H44" s="723">
        <v>30</v>
      </c>
      <c r="I44" s="135"/>
      <c r="J44" s="135"/>
      <c r="K44" s="135"/>
      <c r="L44" s="135"/>
      <c r="M44" s="135"/>
      <c r="N44" s="135"/>
      <c r="O44" s="135"/>
      <c r="P44" s="135"/>
      <c r="Q44" s="135"/>
      <c r="R44" s="135"/>
      <c r="S44" s="135"/>
      <c r="T44" s="135"/>
      <c r="U44" s="135"/>
      <c r="V44" s="135"/>
      <c r="W44" s="135"/>
      <c r="X44" s="135"/>
      <c r="Y44" s="135"/>
      <c r="Z44" s="135"/>
    </row>
    <row r="45" spans="1:26" ht="14.25" customHeight="1">
      <c r="A45" s="719" t="s">
        <v>917</v>
      </c>
      <c r="B45" s="719" t="s">
        <v>694</v>
      </c>
      <c r="C45" s="719" t="s">
        <v>263</v>
      </c>
      <c r="D45" s="719" t="s">
        <v>650</v>
      </c>
      <c r="E45" s="721">
        <v>37908</v>
      </c>
      <c r="F45" s="721">
        <v>-39749.85</v>
      </c>
      <c r="G45" s="719" t="s">
        <v>918</v>
      </c>
      <c r="H45" s="723">
        <v>25</v>
      </c>
      <c r="I45" s="135"/>
      <c r="J45" s="135"/>
      <c r="K45" s="135"/>
      <c r="L45" s="135"/>
      <c r="M45" s="135"/>
      <c r="N45" s="135"/>
      <c r="O45" s="135"/>
      <c r="P45" s="135"/>
      <c r="Q45" s="135"/>
      <c r="R45" s="135"/>
      <c r="S45" s="135"/>
      <c r="T45" s="135"/>
      <c r="U45" s="135"/>
      <c r="V45" s="135"/>
      <c r="W45" s="135"/>
      <c r="X45" s="135"/>
      <c r="Y45" s="135"/>
      <c r="Z45" s="135"/>
    </row>
    <row r="46" spans="1:26" ht="14.25" customHeight="1">
      <c r="A46" s="719" t="s">
        <v>919</v>
      </c>
      <c r="B46" s="719" t="s">
        <v>694</v>
      </c>
      <c r="C46" s="719" t="s">
        <v>263</v>
      </c>
      <c r="D46" s="719" t="s">
        <v>650</v>
      </c>
      <c r="E46" s="721">
        <v>32705</v>
      </c>
      <c r="F46" s="721">
        <v>-34423.199999999997</v>
      </c>
      <c r="G46" s="719" t="s">
        <v>920</v>
      </c>
      <c r="H46" s="723">
        <v>25</v>
      </c>
      <c r="I46" s="135"/>
      <c r="J46" s="135"/>
      <c r="K46" s="135"/>
      <c r="L46" s="135"/>
      <c r="M46" s="135"/>
      <c r="N46" s="135"/>
      <c r="O46" s="135"/>
      <c r="P46" s="135"/>
      <c r="Q46" s="135"/>
      <c r="R46" s="135"/>
      <c r="S46" s="135"/>
      <c r="T46" s="135"/>
      <c r="U46" s="135"/>
      <c r="V46" s="135"/>
      <c r="W46" s="135"/>
      <c r="X46" s="135"/>
      <c r="Y46" s="135"/>
      <c r="Z46" s="135"/>
    </row>
    <row r="47" spans="1:26" ht="14.25" customHeight="1">
      <c r="A47" s="719" t="s">
        <v>921</v>
      </c>
      <c r="B47" s="719" t="s">
        <v>694</v>
      </c>
      <c r="C47" s="719" t="s">
        <v>263</v>
      </c>
      <c r="D47" s="719" t="s">
        <v>650</v>
      </c>
      <c r="E47" s="721">
        <v>32705</v>
      </c>
      <c r="F47" s="721">
        <v>-34423.199999999997</v>
      </c>
      <c r="G47" s="719" t="s">
        <v>922</v>
      </c>
      <c r="H47" s="723">
        <v>25</v>
      </c>
      <c r="I47" s="135"/>
      <c r="J47" s="135"/>
      <c r="K47" s="135"/>
      <c r="L47" s="135"/>
      <c r="M47" s="135"/>
      <c r="N47" s="135"/>
      <c r="O47" s="135"/>
      <c r="P47" s="135"/>
      <c r="Q47" s="135"/>
      <c r="R47" s="135"/>
      <c r="S47" s="135"/>
      <c r="T47" s="135"/>
      <c r="U47" s="135"/>
      <c r="V47" s="135"/>
      <c r="W47" s="135"/>
      <c r="X47" s="135"/>
      <c r="Y47" s="135"/>
      <c r="Z47" s="135"/>
    </row>
    <row r="48" spans="1:26" ht="14.25" customHeight="1">
      <c r="A48" s="719" t="s">
        <v>923</v>
      </c>
      <c r="B48" s="719" t="s">
        <v>694</v>
      </c>
      <c r="C48" s="719" t="s">
        <v>263</v>
      </c>
      <c r="D48" s="719" t="s">
        <v>650</v>
      </c>
      <c r="E48" s="721">
        <v>32700</v>
      </c>
      <c r="F48" s="721">
        <v>-34423.199999999997</v>
      </c>
      <c r="G48" s="719" t="s">
        <v>924</v>
      </c>
      <c r="H48" s="723">
        <v>25</v>
      </c>
      <c r="I48" s="135"/>
      <c r="J48" s="135"/>
      <c r="K48" s="135"/>
      <c r="L48" s="135"/>
      <c r="M48" s="135"/>
      <c r="N48" s="135"/>
      <c r="O48" s="135"/>
      <c r="P48" s="135"/>
      <c r="Q48" s="135"/>
      <c r="R48" s="135"/>
      <c r="S48" s="135"/>
      <c r="T48" s="135"/>
      <c r="U48" s="135"/>
      <c r="V48" s="135"/>
      <c r="W48" s="135"/>
      <c r="X48" s="135"/>
      <c r="Y48" s="135"/>
      <c r="Z48" s="135"/>
    </row>
    <row r="49" spans="1:26" ht="14.25" customHeight="1">
      <c r="A49" s="719" t="s">
        <v>925</v>
      </c>
      <c r="B49" s="719" t="s">
        <v>694</v>
      </c>
      <c r="C49" s="719" t="s">
        <v>263</v>
      </c>
      <c r="D49" s="719" t="s">
        <v>650</v>
      </c>
      <c r="E49" s="721">
        <v>35661.949999999997</v>
      </c>
      <c r="F49" s="717"/>
      <c r="G49" s="719" t="s">
        <v>926</v>
      </c>
      <c r="H49" s="723">
        <v>20</v>
      </c>
      <c r="I49" s="135"/>
      <c r="J49" s="135"/>
      <c r="K49" s="135"/>
      <c r="L49" s="135"/>
      <c r="M49" s="135"/>
      <c r="N49" s="135"/>
      <c r="O49" s="135"/>
      <c r="P49" s="135"/>
      <c r="Q49" s="135"/>
      <c r="R49" s="135"/>
      <c r="S49" s="135"/>
      <c r="T49" s="135"/>
      <c r="U49" s="135"/>
      <c r="V49" s="135"/>
      <c r="W49" s="135"/>
      <c r="X49" s="135"/>
      <c r="Y49" s="135"/>
      <c r="Z49" s="135"/>
    </row>
    <row r="50" spans="1:26" ht="14.25" customHeight="1">
      <c r="A50" s="719" t="s">
        <v>927</v>
      </c>
      <c r="B50" s="719" t="s">
        <v>694</v>
      </c>
      <c r="C50" s="719" t="s">
        <v>263</v>
      </c>
      <c r="D50" s="719" t="s">
        <v>256</v>
      </c>
      <c r="E50" s="721">
        <v>44107</v>
      </c>
      <c r="F50" s="721">
        <v>-46474.05</v>
      </c>
      <c r="G50" s="719" t="s">
        <v>928</v>
      </c>
      <c r="H50" s="723">
        <v>20</v>
      </c>
      <c r="I50" s="135"/>
      <c r="J50" s="135"/>
      <c r="K50" s="135"/>
      <c r="L50" s="135"/>
      <c r="M50" s="135"/>
      <c r="N50" s="135"/>
      <c r="O50" s="135"/>
      <c r="P50" s="135"/>
      <c r="Q50" s="135"/>
      <c r="R50" s="135"/>
      <c r="S50" s="135"/>
      <c r="T50" s="135"/>
      <c r="U50" s="135"/>
      <c r="V50" s="135"/>
      <c r="W50" s="135"/>
      <c r="X50" s="135"/>
      <c r="Y50" s="135"/>
      <c r="Z50" s="135"/>
    </row>
    <row r="51" spans="1:26" ht="14.25" customHeight="1">
      <c r="A51" s="719" t="s">
        <v>929</v>
      </c>
      <c r="B51" s="719" t="s">
        <v>694</v>
      </c>
      <c r="C51" s="719" t="s">
        <v>263</v>
      </c>
      <c r="D51" s="719" t="s">
        <v>650</v>
      </c>
      <c r="E51" s="721">
        <v>37441.5</v>
      </c>
      <c r="F51" s="717"/>
      <c r="G51" s="719" t="s">
        <v>930</v>
      </c>
      <c r="H51" s="723">
        <v>16</v>
      </c>
      <c r="I51" s="135"/>
      <c r="J51" s="135"/>
      <c r="K51" s="135"/>
      <c r="L51" s="135"/>
      <c r="M51" s="135"/>
      <c r="N51" s="135"/>
      <c r="O51" s="135"/>
      <c r="P51" s="135"/>
      <c r="Q51" s="135"/>
      <c r="R51" s="135"/>
      <c r="S51" s="135"/>
      <c r="T51" s="135"/>
      <c r="U51" s="135"/>
      <c r="V51" s="135"/>
      <c r="W51" s="135"/>
      <c r="X51" s="135"/>
      <c r="Y51" s="135"/>
      <c r="Z51" s="135"/>
    </row>
    <row r="52" spans="1:26" ht="14.25" customHeight="1">
      <c r="A52" s="719" t="s">
        <v>931</v>
      </c>
      <c r="B52" s="719" t="s">
        <v>694</v>
      </c>
      <c r="C52" s="719" t="s">
        <v>263</v>
      </c>
      <c r="D52" s="719" t="s">
        <v>275</v>
      </c>
      <c r="E52" s="721">
        <v>38207</v>
      </c>
      <c r="F52" s="721">
        <v>-40179.300000000003</v>
      </c>
      <c r="G52" s="719" t="s">
        <v>932</v>
      </c>
      <c r="H52" s="723">
        <v>13</v>
      </c>
      <c r="I52" s="135"/>
      <c r="J52" s="135"/>
      <c r="K52" s="135"/>
      <c r="L52" s="135"/>
      <c r="M52" s="135"/>
      <c r="N52" s="135"/>
      <c r="O52" s="135"/>
      <c r="P52" s="135"/>
      <c r="Q52" s="135"/>
      <c r="R52" s="135"/>
      <c r="S52" s="135"/>
      <c r="T52" s="135"/>
      <c r="U52" s="135"/>
      <c r="V52" s="135"/>
      <c r="W52" s="135"/>
      <c r="X52" s="135"/>
      <c r="Y52" s="135"/>
      <c r="Z52" s="135"/>
    </row>
    <row r="53" spans="1:26" ht="14.25" customHeight="1">
      <c r="A53" s="719" t="s">
        <v>933</v>
      </c>
      <c r="B53" s="719" t="s">
        <v>694</v>
      </c>
      <c r="C53" s="719" t="s">
        <v>263</v>
      </c>
      <c r="D53" s="719" t="s">
        <v>650</v>
      </c>
      <c r="E53" s="721">
        <v>37773</v>
      </c>
      <c r="F53" s="721">
        <v>-39749.85</v>
      </c>
      <c r="G53" s="719" t="s">
        <v>934</v>
      </c>
      <c r="H53" s="723">
        <v>13</v>
      </c>
      <c r="I53" s="135"/>
      <c r="J53" s="135"/>
      <c r="K53" s="135"/>
      <c r="L53" s="135"/>
      <c r="M53" s="135"/>
      <c r="N53" s="135"/>
      <c r="O53" s="135"/>
      <c r="P53" s="135"/>
      <c r="Q53" s="135"/>
      <c r="R53" s="135"/>
      <c r="S53" s="135"/>
      <c r="T53" s="135"/>
      <c r="U53" s="135"/>
      <c r="V53" s="135"/>
      <c r="W53" s="135"/>
      <c r="X53" s="135"/>
      <c r="Y53" s="135"/>
      <c r="Z53" s="135"/>
    </row>
    <row r="54" spans="1:26" ht="14.25" customHeight="1">
      <c r="A54" s="719" t="s">
        <v>935</v>
      </c>
      <c r="B54" s="719" t="s">
        <v>694</v>
      </c>
      <c r="C54" s="719" t="s">
        <v>263</v>
      </c>
      <c r="D54" s="719" t="s">
        <v>650</v>
      </c>
      <c r="E54" s="721">
        <v>37109</v>
      </c>
      <c r="F54" s="721">
        <v>-39552.449999999997</v>
      </c>
      <c r="G54" s="719" t="s">
        <v>936</v>
      </c>
      <c r="H54" s="723">
        <v>13</v>
      </c>
      <c r="I54" s="135"/>
      <c r="J54" s="135"/>
      <c r="K54" s="135"/>
      <c r="L54" s="135"/>
      <c r="M54" s="135"/>
      <c r="N54" s="135"/>
      <c r="O54" s="135"/>
      <c r="P54" s="135"/>
      <c r="Q54" s="135"/>
      <c r="R54" s="135"/>
      <c r="S54" s="135"/>
      <c r="T54" s="135"/>
      <c r="U54" s="135"/>
      <c r="V54" s="135"/>
      <c r="W54" s="135"/>
      <c r="X54" s="135"/>
      <c r="Y54" s="135"/>
      <c r="Z54" s="135"/>
    </row>
    <row r="55" spans="1:26" ht="14.25" customHeight="1">
      <c r="A55" s="719" t="s">
        <v>937</v>
      </c>
      <c r="B55" s="719" t="s">
        <v>694</v>
      </c>
      <c r="C55" s="719" t="s">
        <v>263</v>
      </c>
      <c r="D55" s="719" t="s">
        <v>650</v>
      </c>
      <c r="E55" s="721">
        <v>34270</v>
      </c>
      <c r="F55" s="721">
        <v>-36066.449999999997</v>
      </c>
      <c r="G55" s="719" t="s">
        <v>938</v>
      </c>
      <c r="H55" s="723">
        <v>13</v>
      </c>
      <c r="I55" s="135"/>
      <c r="J55" s="135"/>
      <c r="K55" s="135"/>
      <c r="L55" s="135"/>
      <c r="M55" s="135"/>
      <c r="N55" s="135"/>
      <c r="O55" s="135"/>
      <c r="P55" s="135"/>
      <c r="Q55" s="135"/>
      <c r="R55" s="135"/>
      <c r="S55" s="135"/>
      <c r="T55" s="135"/>
      <c r="U55" s="135"/>
      <c r="V55" s="135"/>
      <c r="W55" s="135"/>
      <c r="X55" s="135"/>
      <c r="Y55" s="135"/>
      <c r="Z55" s="135"/>
    </row>
    <row r="56" spans="1:26" ht="14.25" customHeight="1">
      <c r="A56" s="719" t="s">
        <v>939</v>
      </c>
      <c r="B56" s="719" t="s">
        <v>694</v>
      </c>
      <c r="C56" s="719" t="s">
        <v>263</v>
      </c>
      <c r="D56" s="719" t="s">
        <v>275</v>
      </c>
      <c r="E56" s="721">
        <v>39384</v>
      </c>
      <c r="F56" s="721">
        <v>-41836.199999999997</v>
      </c>
      <c r="G56" s="719" t="s">
        <v>940</v>
      </c>
      <c r="H56" s="723">
        <v>12</v>
      </c>
      <c r="I56" s="135"/>
      <c r="J56" s="135"/>
      <c r="K56" s="135"/>
      <c r="L56" s="135"/>
      <c r="M56" s="135"/>
      <c r="N56" s="135"/>
      <c r="O56" s="135"/>
      <c r="P56" s="135"/>
      <c r="Q56" s="135"/>
      <c r="R56" s="135"/>
      <c r="S56" s="135"/>
      <c r="T56" s="135"/>
      <c r="U56" s="135"/>
      <c r="V56" s="135"/>
      <c r="W56" s="135"/>
      <c r="X56" s="135"/>
      <c r="Y56" s="135"/>
      <c r="Z56" s="135"/>
    </row>
    <row r="57" spans="1:26" ht="14.25" customHeight="1">
      <c r="A57" s="719" t="s">
        <v>941</v>
      </c>
      <c r="B57" s="719" t="s">
        <v>694</v>
      </c>
      <c r="C57" s="719" t="s">
        <v>263</v>
      </c>
      <c r="D57" s="719" t="s">
        <v>824</v>
      </c>
      <c r="E57" s="721">
        <v>49697</v>
      </c>
      <c r="F57" s="721">
        <v>-52243.8</v>
      </c>
      <c r="G57" s="719" t="s">
        <v>942</v>
      </c>
      <c r="H57" s="723">
        <v>12</v>
      </c>
      <c r="I57" s="135"/>
      <c r="J57" s="135"/>
      <c r="K57" s="135"/>
      <c r="L57" s="135"/>
      <c r="M57" s="135"/>
      <c r="N57" s="135"/>
      <c r="O57" s="135"/>
      <c r="P57" s="135"/>
      <c r="Q57" s="135"/>
      <c r="R57" s="135"/>
      <c r="S57" s="135"/>
      <c r="T57" s="135"/>
      <c r="U57" s="135"/>
      <c r="V57" s="135"/>
      <c r="W57" s="135"/>
      <c r="X57" s="135"/>
      <c r="Y57" s="135"/>
      <c r="Z57" s="135"/>
    </row>
    <row r="58" spans="1:26" ht="14.25" customHeight="1">
      <c r="A58" s="719" t="s">
        <v>943</v>
      </c>
      <c r="B58" s="719" t="s">
        <v>694</v>
      </c>
      <c r="C58" s="719" t="s">
        <v>263</v>
      </c>
      <c r="D58" s="719" t="s">
        <v>824</v>
      </c>
      <c r="E58" s="721">
        <v>49697</v>
      </c>
      <c r="F58" s="721">
        <v>-52243.8</v>
      </c>
      <c r="G58" s="719" t="s">
        <v>944</v>
      </c>
      <c r="H58" s="723">
        <v>12</v>
      </c>
      <c r="I58" s="135"/>
      <c r="J58" s="135"/>
      <c r="K58" s="135"/>
      <c r="L58" s="135"/>
      <c r="M58" s="135"/>
      <c r="N58" s="135"/>
      <c r="O58" s="135"/>
      <c r="P58" s="135"/>
      <c r="Q58" s="135"/>
      <c r="R58" s="135"/>
      <c r="S58" s="135"/>
      <c r="T58" s="135"/>
      <c r="U58" s="135"/>
      <c r="V58" s="135"/>
      <c r="W58" s="135"/>
      <c r="X58" s="135"/>
      <c r="Y58" s="135"/>
      <c r="Z58" s="135"/>
    </row>
    <row r="59" spans="1:26" ht="14.25" customHeight="1">
      <c r="A59" s="719" t="s">
        <v>945</v>
      </c>
      <c r="B59" s="719" t="s">
        <v>694</v>
      </c>
      <c r="C59" s="719" t="s">
        <v>263</v>
      </c>
      <c r="D59" s="719" t="s">
        <v>650</v>
      </c>
      <c r="E59" s="721">
        <v>35568</v>
      </c>
      <c r="F59" s="721">
        <v>-37434.6</v>
      </c>
      <c r="G59" s="719" t="s">
        <v>946</v>
      </c>
      <c r="H59" s="723">
        <v>12</v>
      </c>
      <c r="I59" s="135"/>
      <c r="J59" s="135"/>
      <c r="K59" s="135"/>
      <c r="L59" s="135"/>
      <c r="M59" s="135"/>
      <c r="N59" s="135"/>
      <c r="O59" s="135"/>
      <c r="P59" s="135"/>
      <c r="Q59" s="135"/>
      <c r="R59" s="135"/>
      <c r="S59" s="135"/>
      <c r="T59" s="135"/>
      <c r="U59" s="135"/>
      <c r="V59" s="135"/>
      <c r="W59" s="135"/>
      <c r="X59" s="135"/>
      <c r="Y59" s="135"/>
      <c r="Z59" s="135"/>
    </row>
    <row r="60" spans="1:26" ht="14.25" customHeight="1">
      <c r="A60" s="719" t="s">
        <v>947</v>
      </c>
      <c r="B60" s="719" t="s">
        <v>694</v>
      </c>
      <c r="C60" s="719" t="s">
        <v>263</v>
      </c>
      <c r="D60" s="719" t="s">
        <v>650</v>
      </c>
      <c r="E60" s="721">
        <v>34265</v>
      </c>
      <c r="F60" s="721">
        <v>-36066.449999999997</v>
      </c>
      <c r="G60" s="719" t="s">
        <v>948</v>
      </c>
      <c r="H60" s="723">
        <v>12</v>
      </c>
      <c r="I60" s="135"/>
      <c r="J60" s="135"/>
      <c r="K60" s="135"/>
      <c r="L60" s="135"/>
      <c r="M60" s="135"/>
      <c r="N60" s="135"/>
      <c r="O60" s="135"/>
      <c r="P60" s="135"/>
      <c r="Q60" s="135"/>
      <c r="R60" s="135"/>
      <c r="S60" s="135"/>
      <c r="T60" s="135"/>
      <c r="U60" s="135"/>
      <c r="V60" s="135"/>
      <c r="W60" s="135"/>
      <c r="X60" s="135"/>
      <c r="Y60" s="135"/>
      <c r="Z60" s="135"/>
    </row>
    <row r="61" spans="1:26" ht="14.25" customHeight="1">
      <c r="A61" s="719" t="s">
        <v>949</v>
      </c>
      <c r="B61" s="719" t="s">
        <v>694</v>
      </c>
      <c r="C61" s="719" t="s">
        <v>263</v>
      </c>
      <c r="D61" s="719" t="s">
        <v>650</v>
      </c>
      <c r="E61" s="721">
        <v>28211</v>
      </c>
      <c r="F61" s="717"/>
      <c r="G61" s="719" t="s">
        <v>950</v>
      </c>
      <c r="H61" s="723">
        <v>12</v>
      </c>
      <c r="I61" s="135"/>
      <c r="J61" s="135"/>
      <c r="K61" s="135"/>
      <c r="L61" s="135"/>
      <c r="M61" s="135"/>
      <c r="N61" s="135"/>
      <c r="O61" s="135"/>
      <c r="P61" s="135"/>
      <c r="Q61" s="135"/>
      <c r="R61" s="135"/>
      <c r="S61" s="135"/>
      <c r="T61" s="135"/>
      <c r="U61" s="135"/>
      <c r="V61" s="135"/>
      <c r="W61" s="135"/>
      <c r="X61" s="135"/>
      <c r="Y61" s="135"/>
      <c r="Z61" s="135"/>
    </row>
    <row r="62" spans="1:26" ht="14.25" customHeight="1">
      <c r="A62" s="719" t="s">
        <v>951</v>
      </c>
      <c r="B62" s="719" t="s">
        <v>694</v>
      </c>
      <c r="C62" s="719" t="s">
        <v>263</v>
      </c>
      <c r="D62" s="719" t="s">
        <v>256</v>
      </c>
      <c r="E62" s="721">
        <v>47482.92</v>
      </c>
      <c r="F62" s="721">
        <v>-47526.15</v>
      </c>
      <c r="G62" s="719" t="s">
        <v>952</v>
      </c>
      <c r="H62" s="723">
        <v>12</v>
      </c>
      <c r="I62" s="135"/>
      <c r="J62" s="135"/>
      <c r="K62" s="135"/>
      <c r="L62" s="135"/>
      <c r="M62" s="135"/>
      <c r="N62" s="135"/>
      <c r="O62" s="135"/>
      <c r="P62" s="135"/>
      <c r="Q62" s="135"/>
      <c r="R62" s="135"/>
      <c r="S62" s="135"/>
      <c r="T62" s="135"/>
      <c r="U62" s="135"/>
      <c r="V62" s="135"/>
      <c r="W62" s="135"/>
      <c r="X62" s="135"/>
      <c r="Y62" s="135"/>
      <c r="Z62" s="135"/>
    </row>
    <row r="63" spans="1:26" ht="14.25" customHeight="1">
      <c r="A63" s="719" t="s">
        <v>953</v>
      </c>
      <c r="B63" s="719" t="s">
        <v>694</v>
      </c>
      <c r="C63" s="719" t="s">
        <v>263</v>
      </c>
      <c r="D63" s="719" t="s">
        <v>256</v>
      </c>
      <c r="E63" s="721">
        <v>40734</v>
      </c>
      <c r="F63" s="721">
        <v>-43358.7</v>
      </c>
      <c r="G63" s="719" t="s">
        <v>954</v>
      </c>
      <c r="H63" s="723">
        <v>9</v>
      </c>
      <c r="I63" s="135"/>
      <c r="J63" s="135"/>
      <c r="K63" s="135"/>
      <c r="L63" s="135"/>
      <c r="M63" s="135"/>
      <c r="N63" s="135"/>
      <c r="O63" s="135"/>
      <c r="P63" s="135"/>
      <c r="Q63" s="135"/>
      <c r="R63" s="135"/>
      <c r="S63" s="135"/>
      <c r="T63" s="135"/>
      <c r="U63" s="135"/>
      <c r="V63" s="135"/>
      <c r="W63" s="135"/>
      <c r="X63" s="135"/>
      <c r="Y63" s="135"/>
      <c r="Z63" s="135"/>
    </row>
    <row r="64" spans="1:26" ht="14.25" customHeight="1">
      <c r="A64" s="719" t="s">
        <v>955</v>
      </c>
      <c r="B64" s="719" t="s">
        <v>694</v>
      </c>
      <c r="C64" s="719" t="s">
        <v>263</v>
      </c>
      <c r="D64" s="719" t="s">
        <v>275</v>
      </c>
      <c r="E64" s="721">
        <v>37806</v>
      </c>
      <c r="F64" s="721">
        <v>-40179.300000000003</v>
      </c>
      <c r="G64" s="719" t="s">
        <v>956</v>
      </c>
      <c r="H64" s="723">
        <v>3</v>
      </c>
      <c r="I64" s="135"/>
      <c r="J64" s="135"/>
      <c r="K64" s="135"/>
      <c r="L64" s="135"/>
      <c r="M64" s="135"/>
      <c r="N64" s="135"/>
      <c r="O64" s="135"/>
      <c r="P64" s="135"/>
      <c r="Q64" s="135"/>
      <c r="R64" s="135"/>
      <c r="S64" s="135"/>
      <c r="T64" s="135"/>
      <c r="U64" s="135"/>
      <c r="V64" s="135"/>
      <c r="W64" s="135"/>
      <c r="X64" s="135"/>
      <c r="Y64" s="135"/>
      <c r="Z64" s="135"/>
    </row>
    <row r="65" spans="1:26" ht="14.25" customHeight="1">
      <c r="A65" s="719" t="s">
        <v>957</v>
      </c>
      <c r="B65" s="719" t="s">
        <v>694</v>
      </c>
      <c r="C65" s="719" t="s">
        <v>263</v>
      </c>
      <c r="D65" s="719" t="s">
        <v>256</v>
      </c>
      <c r="E65" s="721">
        <v>44886</v>
      </c>
      <c r="F65" s="721">
        <v>-47718.3</v>
      </c>
      <c r="G65" s="719" t="s">
        <v>958</v>
      </c>
      <c r="H65" s="723">
        <v>3</v>
      </c>
      <c r="I65" s="135"/>
      <c r="J65" s="135"/>
      <c r="K65" s="135"/>
      <c r="L65" s="135"/>
      <c r="M65" s="135"/>
      <c r="N65" s="135"/>
      <c r="O65" s="135"/>
      <c r="P65" s="135"/>
      <c r="Q65" s="135"/>
      <c r="R65" s="135"/>
      <c r="S65" s="135"/>
      <c r="T65" s="135"/>
      <c r="U65" s="135"/>
      <c r="V65" s="135"/>
      <c r="W65" s="135"/>
      <c r="X65" s="135"/>
      <c r="Y65" s="135"/>
      <c r="Z65" s="135"/>
    </row>
    <row r="66" spans="1:26" ht="14.25" customHeight="1">
      <c r="A66" s="719" t="s">
        <v>959</v>
      </c>
      <c r="B66" s="719" t="s">
        <v>694</v>
      </c>
      <c r="C66" s="719" t="s">
        <v>263</v>
      </c>
      <c r="D66" s="719" t="s">
        <v>256</v>
      </c>
      <c r="E66" s="721">
        <v>44154</v>
      </c>
      <c r="F66" s="721">
        <v>-46949.7</v>
      </c>
      <c r="G66" s="719" t="s">
        <v>960</v>
      </c>
      <c r="H66" s="723">
        <v>3</v>
      </c>
      <c r="I66" s="135"/>
      <c r="J66" s="135"/>
      <c r="K66" s="135"/>
      <c r="L66" s="135"/>
      <c r="M66" s="135"/>
      <c r="N66" s="135"/>
      <c r="O66" s="135"/>
      <c r="P66" s="135"/>
      <c r="Q66" s="135"/>
      <c r="R66" s="135"/>
      <c r="S66" s="135"/>
      <c r="T66" s="135"/>
      <c r="U66" s="135"/>
      <c r="V66" s="135"/>
      <c r="W66" s="135"/>
      <c r="X66" s="135"/>
      <c r="Y66" s="135"/>
      <c r="Z66" s="135"/>
    </row>
    <row r="67" spans="1:26" ht="14.25" customHeight="1">
      <c r="A67" s="719" t="s">
        <v>961</v>
      </c>
      <c r="B67" s="719" t="s">
        <v>694</v>
      </c>
      <c r="C67" s="719" t="s">
        <v>263</v>
      </c>
      <c r="D67" s="719" t="s">
        <v>256</v>
      </c>
      <c r="E67" s="721">
        <v>44154</v>
      </c>
      <c r="F67" s="721">
        <v>-46949.7</v>
      </c>
      <c r="G67" s="719" t="s">
        <v>962</v>
      </c>
      <c r="H67" s="723">
        <v>3</v>
      </c>
      <c r="I67" s="135"/>
      <c r="J67" s="135"/>
      <c r="K67" s="135"/>
      <c r="L67" s="135"/>
      <c r="M67" s="135"/>
      <c r="N67" s="135"/>
      <c r="O67" s="135"/>
      <c r="P67" s="135"/>
      <c r="Q67" s="135"/>
      <c r="R67" s="135"/>
      <c r="S67" s="135"/>
      <c r="T67" s="135"/>
      <c r="U67" s="135"/>
      <c r="V67" s="135"/>
      <c r="W67" s="135"/>
      <c r="X67" s="135"/>
      <c r="Y67" s="135"/>
      <c r="Z67" s="135"/>
    </row>
    <row r="68" spans="1:26" ht="14.25" customHeight="1">
      <c r="A68" s="719" t="s">
        <v>963</v>
      </c>
      <c r="B68" s="719" t="s">
        <v>694</v>
      </c>
      <c r="C68" s="719" t="s">
        <v>263</v>
      </c>
      <c r="D68" s="719" t="s">
        <v>256</v>
      </c>
      <c r="E68" s="721">
        <v>43701</v>
      </c>
      <c r="F68" s="721">
        <v>-46474.05</v>
      </c>
      <c r="G68" s="719" t="s">
        <v>964</v>
      </c>
      <c r="H68" s="723">
        <v>3</v>
      </c>
      <c r="I68" s="135"/>
      <c r="J68" s="135"/>
      <c r="K68" s="135"/>
      <c r="L68" s="135"/>
      <c r="M68" s="135"/>
      <c r="N68" s="135"/>
      <c r="O68" s="135"/>
      <c r="P68" s="135"/>
      <c r="Q68" s="135"/>
      <c r="R68" s="135"/>
      <c r="S68" s="135"/>
      <c r="T68" s="135"/>
      <c r="U68" s="135"/>
      <c r="V68" s="135"/>
      <c r="W68" s="135"/>
      <c r="X68" s="135"/>
      <c r="Y68" s="135"/>
      <c r="Z68" s="135"/>
    </row>
    <row r="69" spans="1:26" ht="14.25" customHeight="1">
      <c r="A69" s="719" t="s">
        <v>965</v>
      </c>
      <c r="B69" s="719" t="s">
        <v>694</v>
      </c>
      <c r="C69" s="719" t="s">
        <v>263</v>
      </c>
      <c r="D69" s="719" t="s">
        <v>256</v>
      </c>
      <c r="E69" s="721">
        <v>43701</v>
      </c>
      <c r="F69" s="721">
        <v>-46474.05</v>
      </c>
      <c r="G69" s="719" t="s">
        <v>966</v>
      </c>
      <c r="H69" s="723">
        <v>3</v>
      </c>
      <c r="I69" s="135"/>
      <c r="J69" s="135"/>
      <c r="K69" s="135"/>
      <c r="L69" s="135"/>
      <c r="M69" s="135"/>
      <c r="N69" s="135"/>
      <c r="O69" s="135"/>
      <c r="P69" s="135"/>
      <c r="Q69" s="135"/>
      <c r="R69" s="135"/>
      <c r="S69" s="135"/>
      <c r="T69" s="135"/>
      <c r="U69" s="135"/>
      <c r="V69" s="135"/>
      <c r="W69" s="135"/>
      <c r="X69" s="135"/>
      <c r="Y69" s="135"/>
      <c r="Z69" s="135"/>
    </row>
    <row r="70" spans="1:26" ht="14.25" customHeight="1">
      <c r="A70" s="719" t="s">
        <v>967</v>
      </c>
      <c r="B70" s="719" t="s">
        <v>694</v>
      </c>
      <c r="C70" s="719" t="s">
        <v>263</v>
      </c>
      <c r="D70" s="719" t="s">
        <v>256</v>
      </c>
      <c r="E70" s="721">
        <v>40734</v>
      </c>
      <c r="F70" s="721">
        <v>-43358.7</v>
      </c>
      <c r="G70" s="719" t="s">
        <v>968</v>
      </c>
      <c r="H70" s="723">
        <v>3</v>
      </c>
      <c r="I70" s="135"/>
      <c r="J70" s="135"/>
      <c r="K70" s="135"/>
      <c r="L70" s="135"/>
      <c r="M70" s="135"/>
      <c r="N70" s="135"/>
      <c r="O70" s="135"/>
      <c r="P70" s="135"/>
      <c r="Q70" s="135"/>
      <c r="R70" s="135"/>
      <c r="S70" s="135"/>
      <c r="T70" s="135"/>
      <c r="U70" s="135"/>
      <c r="V70" s="135"/>
      <c r="W70" s="135"/>
      <c r="X70" s="135"/>
      <c r="Y70" s="135"/>
      <c r="Z70" s="135"/>
    </row>
    <row r="71" spans="1:26" ht="14.25" customHeight="1">
      <c r="A71" s="719" t="s">
        <v>969</v>
      </c>
      <c r="B71" s="719" t="s">
        <v>694</v>
      </c>
      <c r="C71" s="719" t="s">
        <v>263</v>
      </c>
      <c r="D71" s="719" t="s">
        <v>256</v>
      </c>
      <c r="E71" s="721">
        <v>39069</v>
      </c>
      <c r="F71" s="721">
        <v>-41610.449999999997</v>
      </c>
      <c r="G71" s="719" t="s">
        <v>970</v>
      </c>
      <c r="H71" s="723">
        <v>3</v>
      </c>
      <c r="I71" s="135"/>
      <c r="J71" s="135"/>
      <c r="K71" s="135"/>
      <c r="L71" s="135"/>
      <c r="M71" s="135"/>
      <c r="N71" s="135"/>
      <c r="O71" s="135"/>
      <c r="P71" s="135"/>
      <c r="Q71" s="135"/>
      <c r="R71" s="135"/>
      <c r="S71" s="135"/>
      <c r="T71" s="135"/>
      <c r="U71" s="135"/>
      <c r="V71" s="135"/>
      <c r="W71" s="135"/>
      <c r="X71" s="135"/>
      <c r="Y71" s="135"/>
      <c r="Z71" s="135"/>
    </row>
    <row r="72" spans="1:26" ht="14.25" customHeight="1">
      <c r="A72" s="719" t="s">
        <v>971</v>
      </c>
      <c r="B72" s="719" t="s">
        <v>694</v>
      </c>
      <c r="C72" s="719" t="s">
        <v>263</v>
      </c>
      <c r="D72" s="719" t="s">
        <v>256</v>
      </c>
      <c r="E72" s="721">
        <v>44154</v>
      </c>
      <c r="F72" s="721">
        <v>-46949.7</v>
      </c>
      <c r="G72" s="719" t="s">
        <v>972</v>
      </c>
      <c r="H72" s="723">
        <v>2</v>
      </c>
      <c r="I72" s="135"/>
      <c r="J72" s="135"/>
      <c r="K72" s="135"/>
      <c r="L72" s="135"/>
      <c r="M72" s="135"/>
      <c r="N72" s="135"/>
      <c r="O72" s="135"/>
      <c r="P72" s="135"/>
      <c r="Q72" s="135"/>
      <c r="R72" s="135"/>
      <c r="S72" s="135"/>
      <c r="T72" s="135"/>
      <c r="U72" s="135"/>
      <c r="V72" s="135"/>
      <c r="W72" s="135"/>
      <c r="X72" s="135"/>
      <c r="Y72" s="135"/>
      <c r="Z72" s="135"/>
    </row>
    <row r="73" spans="1:26" ht="14.25" customHeight="1">
      <c r="A73" s="4"/>
      <c r="B73" s="138"/>
      <c r="C73" s="138"/>
      <c r="D73" s="4"/>
      <c r="E73" s="143"/>
      <c r="F73" s="143"/>
      <c r="G73" s="4"/>
      <c r="H73" s="4"/>
      <c r="I73" s="135"/>
      <c r="J73" s="135"/>
      <c r="K73" s="135"/>
      <c r="L73" s="135"/>
      <c r="M73" s="135"/>
      <c r="N73" s="135"/>
      <c r="O73" s="135"/>
      <c r="P73" s="135"/>
      <c r="Q73" s="135"/>
      <c r="R73" s="135"/>
      <c r="S73" s="135"/>
      <c r="T73" s="135"/>
      <c r="U73" s="135"/>
      <c r="V73" s="135"/>
      <c r="W73" s="135"/>
      <c r="X73" s="135"/>
      <c r="Y73" s="135"/>
      <c r="Z73" s="135"/>
    </row>
    <row r="74" spans="1:26" ht="14.25" customHeight="1">
      <c r="A74" s="4"/>
      <c r="B74" s="138"/>
      <c r="C74" s="138"/>
      <c r="D74" s="4"/>
      <c r="E74" s="143"/>
      <c r="F74" s="143"/>
      <c r="G74" s="4"/>
      <c r="H74" s="4"/>
      <c r="I74" s="135"/>
      <c r="J74" s="135"/>
      <c r="K74" s="135"/>
      <c r="L74" s="135"/>
      <c r="M74" s="135"/>
      <c r="N74" s="135"/>
      <c r="O74" s="135"/>
      <c r="P74" s="135"/>
      <c r="Q74" s="135"/>
      <c r="R74" s="135"/>
      <c r="S74" s="135"/>
      <c r="T74" s="135"/>
      <c r="U74" s="135"/>
      <c r="V74" s="135"/>
      <c r="W74" s="135"/>
      <c r="X74" s="135"/>
      <c r="Y74" s="135"/>
      <c r="Z74" s="135"/>
    </row>
    <row r="75" spans="1:26" ht="14.25" customHeight="1">
      <c r="A75" s="4"/>
      <c r="B75" s="4"/>
      <c r="C75" s="4"/>
      <c r="D75" s="4"/>
      <c r="E75" s="143"/>
      <c r="F75" s="143"/>
      <c r="G75" s="4"/>
      <c r="H75" s="4"/>
      <c r="I75" s="135"/>
      <c r="J75" s="135"/>
      <c r="K75" s="135"/>
      <c r="L75" s="135"/>
      <c r="M75" s="135"/>
      <c r="N75" s="135"/>
      <c r="O75" s="135"/>
      <c r="P75" s="135"/>
      <c r="Q75" s="135"/>
      <c r="R75" s="135"/>
      <c r="S75" s="135"/>
      <c r="T75" s="135"/>
      <c r="U75" s="135"/>
      <c r="V75" s="135"/>
      <c r="W75" s="135"/>
      <c r="X75" s="135"/>
      <c r="Y75" s="135"/>
      <c r="Z75" s="135"/>
    </row>
    <row r="76" spans="1:26" ht="14.25" customHeight="1">
      <c r="A76" s="4"/>
      <c r="B76" s="4"/>
      <c r="C76" s="4"/>
      <c r="D76" s="4"/>
      <c r="E76" s="143"/>
      <c r="F76" s="143"/>
      <c r="G76" s="4"/>
      <c r="H76" s="4"/>
      <c r="I76" s="135"/>
      <c r="J76" s="135"/>
      <c r="K76" s="135"/>
      <c r="L76" s="135"/>
      <c r="M76" s="135"/>
      <c r="N76" s="135"/>
      <c r="O76" s="135"/>
      <c r="P76" s="135"/>
      <c r="Q76" s="135"/>
      <c r="R76" s="135"/>
      <c r="S76" s="135"/>
      <c r="T76" s="135"/>
      <c r="U76" s="135"/>
      <c r="V76" s="135"/>
      <c r="W76" s="135"/>
      <c r="X76" s="135"/>
      <c r="Y76" s="135"/>
      <c r="Z76" s="135"/>
    </row>
    <row r="77" spans="1:26" ht="14.25" customHeight="1">
      <c r="A77" s="4"/>
      <c r="B77" s="4"/>
      <c r="C77" s="4"/>
      <c r="D77" s="4"/>
      <c r="E77" s="143"/>
      <c r="F77" s="143"/>
      <c r="G77" s="4"/>
      <c r="H77" s="4"/>
      <c r="I77" s="135"/>
      <c r="J77" s="135"/>
      <c r="K77" s="135"/>
      <c r="L77" s="135"/>
      <c r="M77" s="135"/>
      <c r="N77" s="135"/>
      <c r="O77" s="135"/>
      <c r="P77" s="135"/>
      <c r="Q77" s="135"/>
      <c r="R77" s="135"/>
      <c r="S77" s="135"/>
      <c r="T77" s="135"/>
      <c r="U77" s="135"/>
      <c r="V77" s="135"/>
      <c r="W77" s="135"/>
      <c r="X77" s="135"/>
      <c r="Y77" s="135"/>
      <c r="Z77" s="135"/>
    </row>
    <row r="78" spans="1:26" ht="14.25" customHeight="1">
      <c r="A78" s="4"/>
      <c r="B78" s="4"/>
      <c r="C78" s="4"/>
      <c r="D78" s="4"/>
      <c r="E78" s="143"/>
      <c r="F78" s="143"/>
      <c r="G78" s="4"/>
      <c r="H78" s="4"/>
      <c r="I78" s="135"/>
      <c r="J78" s="135"/>
      <c r="K78" s="135"/>
      <c r="L78" s="135"/>
      <c r="M78" s="135"/>
      <c r="N78" s="135"/>
      <c r="O78" s="135"/>
      <c r="P78" s="135"/>
      <c r="Q78" s="135"/>
      <c r="R78" s="135"/>
      <c r="S78" s="135"/>
      <c r="T78" s="135"/>
      <c r="U78" s="135"/>
      <c r="V78" s="135"/>
      <c r="W78" s="135"/>
      <c r="X78" s="135"/>
      <c r="Y78" s="135"/>
      <c r="Z78" s="135"/>
    </row>
    <row r="79" spans="1:26" ht="14.25" customHeight="1">
      <c r="A79" s="4"/>
      <c r="B79" s="4"/>
      <c r="C79" s="4"/>
      <c r="D79" s="4"/>
      <c r="E79" s="143"/>
      <c r="F79" s="143"/>
      <c r="G79" s="4"/>
      <c r="H79" s="4"/>
      <c r="I79" s="135"/>
      <c r="J79" s="135"/>
      <c r="K79" s="135"/>
      <c r="L79" s="135"/>
      <c r="M79" s="135"/>
      <c r="N79" s="135"/>
      <c r="O79" s="135"/>
      <c r="P79" s="135"/>
      <c r="Q79" s="135"/>
      <c r="R79" s="135"/>
      <c r="S79" s="135"/>
      <c r="T79" s="135"/>
      <c r="U79" s="135"/>
      <c r="V79" s="135"/>
      <c r="W79" s="135"/>
      <c r="X79" s="135"/>
      <c r="Y79" s="135"/>
      <c r="Z79" s="135"/>
    </row>
    <row r="80" spans="1:26" ht="14.25" customHeight="1">
      <c r="A80" s="4"/>
      <c r="B80" s="4"/>
      <c r="C80" s="4"/>
      <c r="D80" s="4"/>
      <c r="E80" s="143"/>
      <c r="F80" s="143"/>
      <c r="G80" s="4"/>
      <c r="H80" s="4"/>
      <c r="I80" s="135"/>
      <c r="J80" s="135"/>
      <c r="K80" s="135"/>
      <c r="L80" s="135"/>
      <c r="M80" s="135"/>
      <c r="N80" s="135"/>
      <c r="O80" s="135"/>
      <c r="P80" s="135"/>
      <c r="Q80" s="135"/>
      <c r="R80" s="135"/>
      <c r="S80" s="135"/>
      <c r="T80" s="135"/>
      <c r="U80" s="135"/>
      <c r="V80" s="135"/>
      <c r="W80" s="135"/>
      <c r="X80" s="135"/>
      <c r="Y80" s="135"/>
      <c r="Z80" s="135"/>
    </row>
    <row r="81" spans="1:26" ht="14.25" customHeight="1">
      <c r="A81" s="4"/>
      <c r="B81" s="4"/>
      <c r="C81" s="4"/>
      <c r="D81" s="4"/>
      <c r="E81" s="143"/>
      <c r="F81" s="143"/>
      <c r="G81" s="4"/>
      <c r="H81" s="4"/>
      <c r="I81" s="135"/>
      <c r="J81" s="135"/>
      <c r="K81" s="135"/>
      <c r="L81" s="135"/>
      <c r="M81" s="135"/>
      <c r="N81" s="135"/>
      <c r="O81" s="135"/>
      <c r="P81" s="135"/>
      <c r="Q81" s="135"/>
      <c r="R81" s="135"/>
      <c r="S81" s="135"/>
      <c r="T81" s="135"/>
      <c r="U81" s="135"/>
      <c r="V81" s="135"/>
      <c r="W81" s="135"/>
      <c r="X81" s="135"/>
      <c r="Y81" s="135"/>
      <c r="Z81" s="135"/>
    </row>
    <row r="82" spans="1:26" ht="14.25" customHeight="1">
      <c r="A82" s="4"/>
      <c r="B82" s="4"/>
      <c r="C82" s="4"/>
      <c r="D82" s="4"/>
      <c r="E82" s="143"/>
      <c r="F82" s="143"/>
      <c r="G82" s="4"/>
      <c r="H82" s="4"/>
      <c r="I82" s="135"/>
      <c r="J82" s="135"/>
      <c r="K82" s="135"/>
      <c r="L82" s="135"/>
      <c r="M82" s="135"/>
      <c r="N82" s="135"/>
      <c r="O82" s="135"/>
      <c r="P82" s="135"/>
      <c r="Q82" s="135"/>
      <c r="R82" s="135"/>
      <c r="S82" s="135"/>
      <c r="T82" s="135"/>
      <c r="U82" s="135"/>
      <c r="V82" s="135"/>
      <c r="W82" s="135"/>
      <c r="X82" s="135"/>
      <c r="Y82" s="135"/>
      <c r="Z82" s="135"/>
    </row>
    <row r="83" spans="1:26" ht="14.25" customHeight="1">
      <c r="A83" s="4"/>
      <c r="B83" s="4"/>
      <c r="C83" s="4"/>
      <c r="D83" s="4"/>
      <c r="E83" s="143"/>
      <c r="F83" s="143"/>
      <c r="G83" s="4"/>
      <c r="H83" s="4"/>
      <c r="I83" s="135"/>
      <c r="J83" s="135"/>
      <c r="K83" s="135"/>
      <c r="L83" s="135"/>
      <c r="M83" s="135"/>
      <c r="N83" s="135"/>
      <c r="O83" s="135"/>
      <c r="P83" s="135"/>
      <c r="Q83" s="135"/>
      <c r="R83" s="135"/>
      <c r="S83" s="135"/>
      <c r="T83" s="135"/>
      <c r="U83" s="135"/>
      <c r="V83" s="135"/>
      <c r="W83" s="135"/>
      <c r="X83" s="135"/>
      <c r="Y83" s="135"/>
      <c r="Z83" s="135"/>
    </row>
    <row r="84" spans="1:26" ht="14.25" customHeight="1">
      <c r="A84" s="4"/>
      <c r="B84" s="4"/>
      <c r="C84" s="4"/>
      <c r="D84" s="4"/>
      <c r="E84" s="143"/>
      <c r="F84" s="143"/>
      <c r="G84" s="4"/>
      <c r="H84" s="4"/>
      <c r="I84" s="135"/>
      <c r="J84" s="135"/>
      <c r="K84" s="135"/>
      <c r="L84" s="135"/>
      <c r="M84" s="135"/>
      <c r="N84" s="135"/>
      <c r="O84" s="135"/>
      <c r="P84" s="135"/>
      <c r="Q84" s="135"/>
      <c r="R84" s="135"/>
      <c r="S84" s="135"/>
      <c r="T84" s="135"/>
      <c r="U84" s="135"/>
      <c r="V84" s="135"/>
      <c r="W84" s="135"/>
      <c r="X84" s="135"/>
      <c r="Y84" s="135"/>
      <c r="Z84" s="135"/>
    </row>
    <row r="85" spans="1:26" ht="14.25" customHeight="1">
      <c r="A85" s="4"/>
      <c r="B85" s="4"/>
      <c r="C85" s="4"/>
      <c r="D85" s="4"/>
      <c r="E85" s="143"/>
      <c r="F85" s="143"/>
      <c r="G85" s="4"/>
      <c r="H85" s="4"/>
      <c r="I85" s="135"/>
      <c r="J85" s="135"/>
      <c r="K85" s="135"/>
      <c r="L85" s="135"/>
      <c r="M85" s="135"/>
      <c r="N85" s="135"/>
      <c r="O85" s="135"/>
      <c r="P85" s="135"/>
      <c r="Q85" s="135"/>
      <c r="R85" s="135"/>
      <c r="S85" s="135"/>
      <c r="T85" s="135"/>
      <c r="U85" s="135"/>
      <c r="V85" s="135"/>
      <c r="W85" s="135"/>
      <c r="X85" s="135"/>
      <c r="Y85" s="135"/>
      <c r="Z85" s="135"/>
    </row>
    <row r="86" spans="1:26" ht="14.25" customHeight="1">
      <c r="A86" s="4"/>
      <c r="B86" s="4"/>
      <c r="C86" s="4"/>
      <c r="D86" s="4"/>
      <c r="E86" s="143"/>
      <c r="F86" s="143"/>
      <c r="G86" s="4"/>
      <c r="H86" s="4"/>
      <c r="I86" s="135"/>
      <c r="J86" s="135"/>
      <c r="K86" s="135"/>
      <c r="L86" s="135"/>
      <c r="M86" s="135"/>
      <c r="N86" s="135"/>
      <c r="O86" s="135"/>
      <c r="P86" s="135"/>
      <c r="Q86" s="135"/>
      <c r="R86" s="135"/>
      <c r="S86" s="135"/>
      <c r="T86" s="135"/>
      <c r="U86" s="135"/>
      <c r="V86" s="135"/>
      <c r="W86" s="135"/>
      <c r="X86" s="135"/>
      <c r="Y86" s="135"/>
      <c r="Z86" s="135"/>
    </row>
    <row r="87" spans="1:26" ht="14.25" customHeight="1">
      <c r="A87" s="4"/>
      <c r="B87" s="4"/>
      <c r="C87" s="4"/>
      <c r="D87" s="4"/>
      <c r="E87" s="143"/>
      <c r="F87" s="143"/>
      <c r="G87" s="4"/>
      <c r="H87" s="4"/>
      <c r="I87" s="135"/>
      <c r="J87" s="135"/>
      <c r="K87" s="135"/>
      <c r="L87" s="135"/>
      <c r="M87" s="135"/>
      <c r="N87" s="135"/>
      <c r="O87" s="135"/>
      <c r="P87" s="135"/>
      <c r="Q87" s="135"/>
      <c r="R87" s="135"/>
      <c r="S87" s="135"/>
      <c r="T87" s="135"/>
      <c r="U87" s="135"/>
      <c r="V87" s="135"/>
      <c r="W87" s="135"/>
      <c r="X87" s="135"/>
      <c r="Y87" s="135"/>
      <c r="Z87" s="135"/>
    </row>
    <row r="88" spans="1:26" ht="14.25" customHeight="1">
      <c r="A88" s="4"/>
      <c r="B88" s="4"/>
      <c r="C88" s="4"/>
      <c r="D88" s="4"/>
      <c r="E88" s="143"/>
      <c r="F88" s="143"/>
      <c r="G88" s="4"/>
      <c r="H88" s="4"/>
      <c r="I88" s="135"/>
      <c r="J88" s="135"/>
      <c r="K88" s="135"/>
      <c r="L88" s="135"/>
      <c r="M88" s="135"/>
      <c r="N88" s="135"/>
      <c r="O88" s="135"/>
      <c r="P88" s="135"/>
      <c r="Q88" s="135"/>
      <c r="R88" s="135"/>
      <c r="S88" s="135"/>
      <c r="T88" s="135"/>
      <c r="U88" s="135"/>
      <c r="V88" s="135"/>
      <c r="W88" s="135"/>
      <c r="X88" s="135"/>
      <c r="Y88" s="135"/>
      <c r="Z88" s="135"/>
    </row>
    <row r="89" spans="1:26" ht="14.25" customHeight="1">
      <c r="A89" s="4"/>
      <c r="B89" s="4"/>
      <c r="C89" s="4"/>
      <c r="D89" s="4"/>
      <c r="E89" s="143"/>
      <c r="F89" s="143"/>
      <c r="G89" s="4"/>
      <c r="H89" s="4"/>
      <c r="I89" s="135"/>
      <c r="J89" s="135"/>
      <c r="K89" s="135"/>
      <c r="L89" s="135"/>
      <c r="M89" s="135"/>
      <c r="N89" s="135"/>
      <c r="O89" s="135"/>
      <c r="P89" s="135"/>
      <c r="Q89" s="135"/>
      <c r="R89" s="135"/>
      <c r="S89" s="135"/>
      <c r="T89" s="135"/>
      <c r="U89" s="135"/>
      <c r="V89" s="135"/>
      <c r="W89" s="135"/>
      <c r="X89" s="135"/>
      <c r="Y89" s="135"/>
      <c r="Z89" s="135"/>
    </row>
    <row r="90" spans="1:26" ht="14.25" customHeight="1">
      <c r="A90" s="4"/>
      <c r="B90" s="4"/>
      <c r="C90" s="4"/>
      <c r="D90" s="4"/>
      <c r="E90" s="143"/>
      <c r="F90" s="143"/>
      <c r="G90" s="4"/>
      <c r="H90" s="4"/>
      <c r="I90" s="135"/>
      <c r="J90" s="135"/>
      <c r="K90" s="135"/>
      <c r="L90" s="135"/>
      <c r="M90" s="135"/>
      <c r="N90" s="135"/>
      <c r="O90" s="135"/>
      <c r="P90" s="135"/>
      <c r="Q90" s="135"/>
      <c r="R90" s="135"/>
      <c r="S90" s="135"/>
      <c r="T90" s="135"/>
      <c r="U90" s="135"/>
      <c r="V90" s="135"/>
      <c r="W90" s="135"/>
      <c r="X90" s="135"/>
      <c r="Y90" s="135"/>
      <c r="Z90" s="135"/>
    </row>
    <row r="91" spans="1:26" ht="14.25" customHeight="1">
      <c r="A91" s="4"/>
      <c r="B91" s="4"/>
      <c r="C91" s="4"/>
      <c r="D91" s="4"/>
      <c r="E91" s="143"/>
      <c r="F91" s="143"/>
      <c r="G91" s="4"/>
      <c r="H91" s="4"/>
      <c r="I91" s="135"/>
      <c r="J91" s="135"/>
      <c r="K91" s="135"/>
      <c r="L91" s="135"/>
      <c r="M91" s="135"/>
      <c r="N91" s="135"/>
      <c r="O91" s="135"/>
      <c r="P91" s="135"/>
      <c r="Q91" s="135"/>
      <c r="R91" s="135"/>
      <c r="S91" s="135"/>
      <c r="T91" s="135"/>
      <c r="U91" s="135"/>
      <c r="V91" s="135"/>
      <c r="W91" s="135"/>
      <c r="X91" s="135"/>
      <c r="Y91" s="135"/>
      <c r="Z91" s="135"/>
    </row>
    <row r="92" spans="1:26" ht="14.25" customHeight="1">
      <c r="A92" s="4"/>
      <c r="B92" s="4"/>
      <c r="C92" s="4"/>
      <c r="D92" s="4"/>
      <c r="E92" s="143"/>
      <c r="F92" s="143"/>
      <c r="G92" s="4"/>
      <c r="H92" s="4"/>
      <c r="I92" s="135"/>
      <c r="J92" s="135"/>
      <c r="K92" s="135"/>
      <c r="L92" s="135"/>
      <c r="M92" s="135"/>
      <c r="N92" s="135"/>
      <c r="O92" s="135"/>
      <c r="P92" s="135"/>
      <c r="Q92" s="135"/>
      <c r="R92" s="135"/>
      <c r="S92" s="135"/>
      <c r="T92" s="135"/>
      <c r="U92" s="135"/>
      <c r="V92" s="135"/>
      <c r="W92" s="135"/>
      <c r="X92" s="135"/>
      <c r="Y92" s="135"/>
      <c r="Z92" s="135"/>
    </row>
    <row r="93" spans="1:26" ht="14.25" customHeight="1">
      <c r="A93" s="4"/>
      <c r="B93" s="4"/>
      <c r="C93" s="4"/>
      <c r="D93" s="4"/>
      <c r="E93" s="143"/>
      <c r="F93" s="143"/>
      <c r="G93" s="4"/>
      <c r="H93" s="4"/>
      <c r="I93" s="135"/>
      <c r="J93" s="135"/>
      <c r="K93" s="135"/>
      <c r="L93" s="135"/>
      <c r="M93" s="135"/>
      <c r="N93" s="135"/>
      <c r="O93" s="135"/>
      <c r="P93" s="135"/>
      <c r="Q93" s="135"/>
      <c r="R93" s="135"/>
      <c r="S93" s="135"/>
      <c r="T93" s="135"/>
      <c r="U93" s="135"/>
      <c r="V93" s="135"/>
      <c r="W93" s="135"/>
      <c r="X93" s="135"/>
      <c r="Y93" s="135"/>
      <c r="Z93" s="135"/>
    </row>
    <row r="94" spans="1:26" ht="14.25" customHeight="1">
      <c r="A94" s="4"/>
      <c r="B94" s="4"/>
      <c r="C94" s="4"/>
      <c r="D94" s="4"/>
      <c r="E94" s="143"/>
      <c r="F94" s="143"/>
      <c r="G94" s="4"/>
      <c r="H94" s="4"/>
      <c r="I94" s="135"/>
      <c r="J94" s="135"/>
      <c r="K94" s="135"/>
      <c r="L94" s="135"/>
      <c r="M94" s="135"/>
      <c r="N94" s="135"/>
      <c r="O94" s="135"/>
      <c r="P94" s="135"/>
      <c r="Q94" s="135"/>
      <c r="R94" s="135"/>
      <c r="S94" s="135"/>
      <c r="T94" s="135"/>
      <c r="U94" s="135"/>
      <c r="V94" s="135"/>
      <c r="W94" s="135"/>
      <c r="X94" s="135"/>
      <c r="Y94" s="135"/>
      <c r="Z94" s="135"/>
    </row>
    <row r="95" spans="1:26" ht="14.25" customHeight="1">
      <c r="A95" s="4"/>
      <c r="B95" s="4"/>
      <c r="C95" s="4"/>
      <c r="D95" s="4"/>
      <c r="E95" s="143"/>
      <c r="F95" s="143"/>
      <c r="G95" s="4"/>
      <c r="H95" s="4"/>
      <c r="I95" s="135"/>
      <c r="J95" s="135"/>
      <c r="K95" s="135"/>
      <c r="L95" s="135"/>
      <c r="M95" s="135"/>
      <c r="N95" s="135"/>
      <c r="O95" s="135"/>
      <c r="P95" s="135"/>
      <c r="Q95" s="135"/>
      <c r="R95" s="135"/>
      <c r="S95" s="135"/>
      <c r="T95" s="135"/>
      <c r="U95" s="135"/>
      <c r="V95" s="135"/>
      <c r="W95" s="135"/>
      <c r="X95" s="135"/>
      <c r="Y95" s="135"/>
      <c r="Z95" s="135"/>
    </row>
    <row r="96" spans="1:26" ht="14.25" customHeight="1">
      <c r="A96" s="4"/>
      <c r="B96" s="4"/>
      <c r="C96" s="4"/>
      <c r="D96" s="4"/>
      <c r="E96" s="143"/>
      <c r="F96" s="143"/>
      <c r="G96" s="4"/>
      <c r="H96" s="4"/>
      <c r="I96" s="135"/>
      <c r="J96" s="135"/>
      <c r="K96" s="135"/>
      <c r="L96" s="135"/>
      <c r="M96" s="135"/>
      <c r="N96" s="135"/>
      <c r="O96" s="135"/>
      <c r="P96" s="135"/>
      <c r="Q96" s="135"/>
      <c r="R96" s="135"/>
      <c r="S96" s="135"/>
      <c r="T96" s="135"/>
      <c r="U96" s="135"/>
      <c r="V96" s="135"/>
      <c r="W96" s="135"/>
      <c r="X96" s="135"/>
      <c r="Y96" s="135"/>
      <c r="Z96" s="135"/>
    </row>
    <row r="97" spans="1:26" ht="14.25" customHeight="1">
      <c r="A97" s="4"/>
      <c r="B97" s="4"/>
      <c r="C97" s="4"/>
      <c r="D97" s="4"/>
      <c r="E97" s="143"/>
      <c r="F97" s="143"/>
      <c r="G97" s="4"/>
      <c r="H97" s="4"/>
      <c r="I97" s="135"/>
      <c r="J97" s="135"/>
      <c r="K97" s="135"/>
      <c r="L97" s="135"/>
      <c r="M97" s="135"/>
      <c r="N97" s="135"/>
      <c r="O97" s="135"/>
      <c r="P97" s="135"/>
      <c r="Q97" s="135"/>
      <c r="R97" s="135"/>
      <c r="S97" s="135"/>
      <c r="T97" s="135"/>
      <c r="U97" s="135"/>
      <c r="V97" s="135"/>
      <c r="W97" s="135"/>
      <c r="X97" s="135"/>
      <c r="Y97" s="135"/>
      <c r="Z97" s="135"/>
    </row>
    <row r="98" spans="1:26" ht="14.25" customHeight="1">
      <c r="A98" s="4"/>
      <c r="B98" s="4"/>
      <c r="C98" s="4"/>
      <c r="D98" s="4"/>
      <c r="E98" s="143"/>
      <c r="F98" s="143"/>
      <c r="G98" s="4"/>
      <c r="H98" s="4"/>
      <c r="I98" s="135"/>
      <c r="J98" s="135"/>
      <c r="K98" s="135"/>
      <c r="L98" s="135"/>
      <c r="M98" s="135"/>
      <c r="N98" s="135"/>
      <c r="O98" s="135"/>
      <c r="P98" s="135"/>
      <c r="Q98" s="135"/>
      <c r="R98" s="135"/>
      <c r="S98" s="135"/>
      <c r="T98" s="135"/>
      <c r="U98" s="135"/>
      <c r="V98" s="135"/>
      <c r="W98" s="135"/>
      <c r="X98" s="135"/>
      <c r="Y98" s="135"/>
      <c r="Z98" s="135"/>
    </row>
    <row r="99" spans="1:26" ht="14.25" customHeight="1">
      <c r="A99" s="4"/>
      <c r="B99" s="4"/>
      <c r="C99" s="4"/>
      <c r="D99" s="4"/>
      <c r="E99" s="143"/>
      <c r="F99" s="143"/>
      <c r="G99" s="4"/>
      <c r="H99" s="4"/>
      <c r="I99" s="135"/>
      <c r="J99" s="135"/>
      <c r="K99" s="135"/>
      <c r="L99" s="135"/>
      <c r="M99" s="135"/>
      <c r="N99" s="135"/>
      <c r="O99" s="135"/>
      <c r="P99" s="135"/>
      <c r="Q99" s="135"/>
      <c r="R99" s="135"/>
      <c r="S99" s="135"/>
      <c r="T99" s="135"/>
      <c r="U99" s="135"/>
      <c r="V99" s="135"/>
      <c r="W99" s="135"/>
      <c r="X99" s="135"/>
      <c r="Y99" s="135"/>
      <c r="Z99" s="135"/>
    </row>
    <row r="100" spans="1:26" ht="14.25" customHeight="1">
      <c r="A100" s="4"/>
      <c r="B100" s="4"/>
      <c r="C100" s="4"/>
      <c r="D100" s="4"/>
      <c r="E100" s="143"/>
      <c r="F100" s="143"/>
      <c r="G100" s="4"/>
      <c r="H100" s="4"/>
      <c r="I100" s="135"/>
      <c r="J100" s="135"/>
      <c r="K100" s="135"/>
      <c r="L100" s="135"/>
      <c r="M100" s="135"/>
      <c r="N100" s="135"/>
      <c r="O100" s="135"/>
      <c r="P100" s="135"/>
      <c r="Q100" s="135"/>
      <c r="R100" s="135"/>
      <c r="S100" s="135"/>
      <c r="T100" s="135"/>
      <c r="U100" s="135"/>
      <c r="V100" s="135"/>
      <c r="W100" s="135"/>
      <c r="X100" s="135"/>
      <c r="Y100" s="135"/>
      <c r="Z100" s="135"/>
    </row>
    <row r="101" spans="1:26" ht="14.25" customHeight="1">
      <c r="A101" s="4"/>
      <c r="B101" s="4"/>
      <c r="C101" s="4"/>
      <c r="D101" s="4"/>
      <c r="E101" s="143"/>
      <c r="F101" s="143"/>
      <c r="G101" s="4"/>
      <c r="H101" s="4"/>
      <c r="I101" s="135"/>
      <c r="J101" s="135"/>
      <c r="K101" s="135"/>
      <c r="L101" s="135"/>
      <c r="M101" s="135"/>
      <c r="N101" s="135"/>
      <c r="O101" s="135"/>
      <c r="P101" s="135"/>
      <c r="Q101" s="135"/>
      <c r="R101" s="135"/>
      <c r="S101" s="135"/>
      <c r="T101" s="135"/>
      <c r="U101" s="135"/>
      <c r="V101" s="135"/>
      <c r="W101" s="135"/>
      <c r="X101" s="135"/>
      <c r="Y101" s="135"/>
      <c r="Z101" s="135"/>
    </row>
    <row r="102" spans="1:26" ht="14.25" customHeight="1">
      <c r="A102" s="4"/>
      <c r="B102" s="4"/>
      <c r="C102" s="4"/>
      <c r="D102" s="4"/>
      <c r="E102" s="143"/>
      <c r="F102" s="143"/>
      <c r="G102" s="4"/>
      <c r="H102" s="4"/>
      <c r="I102" s="135"/>
      <c r="J102" s="135"/>
      <c r="K102" s="135"/>
      <c r="L102" s="135"/>
      <c r="M102" s="135"/>
      <c r="N102" s="135"/>
      <c r="O102" s="135"/>
      <c r="P102" s="135"/>
      <c r="Q102" s="135"/>
      <c r="R102" s="135"/>
      <c r="S102" s="135"/>
      <c r="T102" s="135"/>
      <c r="U102" s="135"/>
      <c r="V102" s="135"/>
      <c r="W102" s="135"/>
      <c r="X102" s="135"/>
      <c r="Y102" s="135"/>
      <c r="Z102" s="135"/>
    </row>
    <row r="103" spans="1:26" ht="14.25" customHeight="1">
      <c r="A103" s="4"/>
      <c r="B103" s="4"/>
      <c r="C103" s="4"/>
      <c r="D103" s="4"/>
      <c r="E103" s="143"/>
      <c r="F103" s="143"/>
      <c r="G103" s="4"/>
      <c r="H103" s="4"/>
      <c r="I103" s="135"/>
      <c r="J103" s="135"/>
      <c r="K103" s="135"/>
      <c r="L103" s="135"/>
      <c r="M103" s="135"/>
      <c r="N103" s="135"/>
      <c r="O103" s="135"/>
      <c r="P103" s="135"/>
      <c r="Q103" s="135"/>
      <c r="R103" s="135"/>
      <c r="S103" s="135"/>
      <c r="T103" s="135"/>
      <c r="U103" s="135"/>
      <c r="V103" s="135"/>
      <c r="W103" s="135"/>
      <c r="X103" s="135"/>
      <c r="Y103" s="135"/>
      <c r="Z103" s="135"/>
    </row>
    <row r="104" spans="1:26" ht="14.25" customHeight="1">
      <c r="A104" s="4"/>
      <c r="B104" s="4"/>
      <c r="C104" s="4"/>
      <c r="D104" s="4"/>
      <c r="E104" s="143"/>
      <c r="F104" s="143"/>
      <c r="G104" s="4"/>
      <c r="H104" s="4"/>
      <c r="I104" s="135"/>
      <c r="J104" s="135"/>
      <c r="K104" s="135"/>
      <c r="L104" s="135"/>
      <c r="M104" s="135"/>
      <c r="N104" s="135"/>
      <c r="O104" s="135"/>
      <c r="P104" s="135"/>
      <c r="Q104" s="135"/>
      <c r="R104" s="135"/>
      <c r="S104" s="135"/>
      <c r="T104" s="135"/>
      <c r="U104" s="135"/>
      <c r="V104" s="135"/>
      <c r="W104" s="135"/>
      <c r="X104" s="135"/>
      <c r="Y104" s="135"/>
      <c r="Z104" s="135"/>
    </row>
    <row r="105" spans="1:26" ht="14.25" customHeight="1">
      <c r="A105" s="4"/>
      <c r="B105" s="4"/>
      <c r="C105" s="4"/>
      <c r="D105" s="4"/>
      <c r="E105" s="143"/>
      <c r="F105" s="143"/>
      <c r="G105" s="4"/>
      <c r="H105" s="4"/>
      <c r="I105" s="135"/>
      <c r="J105" s="135"/>
      <c r="K105" s="135"/>
      <c r="L105" s="135"/>
      <c r="M105" s="135"/>
      <c r="N105" s="135"/>
      <c r="O105" s="135"/>
      <c r="P105" s="135"/>
      <c r="Q105" s="135"/>
      <c r="R105" s="135"/>
      <c r="S105" s="135"/>
      <c r="T105" s="135"/>
      <c r="U105" s="135"/>
      <c r="V105" s="135"/>
      <c r="W105" s="135"/>
      <c r="X105" s="135"/>
      <c r="Y105" s="135"/>
      <c r="Z105" s="135"/>
    </row>
    <row r="106" spans="1:26" ht="14.25" customHeight="1">
      <c r="A106" s="4"/>
      <c r="B106" s="4"/>
      <c r="C106" s="4"/>
      <c r="D106" s="4"/>
      <c r="E106" s="143"/>
      <c r="F106" s="143"/>
      <c r="G106" s="4"/>
      <c r="H106" s="4"/>
      <c r="I106" s="135"/>
      <c r="J106" s="135"/>
      <c r="K106" s="135"/>
      <c r="L106" s="135"/>
      <c r="M106" s="135"/>
      <c r="N106" s="135"/>
      <c r="O106" s="135"/>
      <c r="P106" s="135"/>
      <c r="Q106" s="135"/>
      <c r="R106" s="135"/>
      <c r="S106" s="135"/>
      <c r="T106" s="135"/>
      <c r="U106" s="135"/>
      <c r="V106" s="135"/>
      <c r="W106" s="135"/>
      <c r="X106" s="135"/>
      <c r="Y106" s="135"/>
      <c r="Z106" s="135"/>
    </row>
    <row r="107" spans="1:26" ht="14.25" customHeight="1">
      <c r="A107" s="4"/>
      <c r="B107" s="4"/>
      <c r="C107" s="4"/>
      <c r="D107" s="4"/>
      <c r="E107" s="143"/>
      <c r="F107" s="143"/>
      <c r="G107" s="4"/>
      <c r="H107" s="4"/>
      <c r="I107" s="135"/>
      <c r="J107" s="135"/>
      <c r="K107" s="135"/>
      <c r="L107" s="135"/>
      <c r="M107" s="135"/>
      <c r="N107" s="135"/>
      <c r="O107" s="135"/>
      <c r="P107" s="135"/>
      <c r="Q107" s="135"/>
      <c r="R107" s="135"/>
      <c r="S107" s="135"/>
      <c r="T107" s="135"/>
      <c r="U107" s="135"/>
      <c r="V107" s="135"/>
      <c r="W107" s="135"/>
      <c r="X107" s="135"/>
      <c r="Y107" s="135"/>
      <c r="Z107" s="135"/>
    </row>
    <row r="108" spans="1:26" ht="14.25" customHeight="1">
      <c r="A108" s="4"/>
      <c r="B108" s="4"/>
      <c r="C108" s="4"/>
      <c r="D108" s="4"/>
      <c r="E108" s="143"/>
      <c r="F108" s="143"/>
      <c r="G108" s="4"/>
      <c r="H108" s="4"/>
      <c r="I108" s="135"/>
      <c r="J108" s="135"/>
      <c r="K108" s="135"/>
      <c r="L108" s="135"/>
      <c r="M108" s="135"/>
      <c r="N108" s="135"/>
      <c r="O108" s="135"/>
      <c r="P108" s="135"/>
      <c r="Q108" s="135"/>
      <c r="R108" s="135"/>
      <c r="S108" s="135"/>
      <c r="T108" s="135"/>
      <c r="U108" s="135"/>
      <c r="V108" s="135"/>
      <c r="W108" s="135"/>
      <c r="X108" s="135"/>
      <c r="Y108" s="135"/>
      <c r="Z108" s="135"/>
    </row>
    <row r="109" spans="1:26" ht="14.25" customHeight="1">
      <c r="A109" s="4"/>
      <c r="B109" s="4"/>
      <c r="C109" s="4"/>
      <c r="D109" s="4"/>
      <c r="E109" s="143"/>
      <c r="F109" s="143"/>
      <c r="G109" s="4"/>
      <c r="H109" s="4"/>
      <c r="I109" s="135"/>
      <c r="J109" s="135"/>
      <c r="K109" s="135"/>
      <c r="L109" s="135"/>
      <c r="M109" s="135"/>
      <c r="N109" s="135"/>
      <c r="O109" s="135"/>
      <c r="P109" s="135"/>
      <c r="Q109" s="135"/>
      <c r="R109" s="135"/>
      <c r="S109" s="135"/>
      <c r="T109" s="135"/>
      <c r="U109" s="135"/>
      <c r="V109" s="135"/>
      <c r="W109" s="135"/>
      <c r="X109" s="135"/>
      <c r="Y109" s="135"/>
      <c r="Z109" s="135"/>
    </row>
    <row r="110" spans="1:26" ht="14.25" customHeight="1">
      <c r="A110" s="4"/>
      <c r="B110" s="4"/>
      <c r="C110" s="4"/>
      <c r="D110" s="4"/>
      <c r="E110" s="143"/>
      <c r="F110" s="143"/>
      <c r="G110" s="4"/>
      <c r="H110" s="4"/>
      <c r="I110" s="135"/>
      <c r="J110" s="135"/>
      <c r="K110" s="135"/>
      <c r="L110" s="135"/>
      <c r="M110" s="135"/>
      <c r="N110" s="135"/>
      <c r="O110" s="135"/>
      <c r="P110" s="135"/>
      <c r="Q110" s="135"/>
      <c r="R110" s="135"/>
      <c r="S110" s="135"/>
      <c r="T110" s="135"/>
      <c r="U110" s="135"/>
      <c r="V110" s="135"/>
      <c r="W110" s="135"/>
      <c r="X110" s="135"/>
      <c r="Y110" s="135"/>
      <c r="Z110" s="135"/>
    </row>
    <row r="111" spans="1:26" ht="14.25" customHeight="1">
      <c r="A111" s="4"/>
      <c r="B111" s="4"/>
      <c r="C111" s="4"/>
      <c r="D111" s="4"/>
      <c r="E111" s="143"/>
      <c r="F111" s="143"/>
      <c r="G111" s="4"/>
      <c r="H111" s="4"/>
      <c r="I111" s="135"/>
      <c r="J111" s="135"/>
      <c r="K111" s="135"/>
      <c r="L111" s="135"/>
      <c r="M111" s="135"/>
      <c r="N111" s="135"/>
      <c r="O111" s="135"/>
      <c r="P111" s="135"/>
      <c r="Q111" s="135"/>
      <c r="R111" s="135"/>
      <c r="S111" s="135"/>
      <c r="T111" s="135"/>
      <c r="U111" s="135"/>
      <c r="V111" s="135"/>
      <c r="W111" s="135"/>
      <c r="X111" s="135"/>
      <c r="Y111" s="135"/>
      <c r="Z111" s="135"/>
    </row>
    <row r="112" spans="1:26" ht="14.25" customHeight="1">
      <c r="A112" s="4"/>
      <c r="B112" s="4"/>
      <c r="C112" s="4"/>
      <c r="D112" s="4"/>
      <c r="E112" s="143"/>
      <c r="F112" s="143"/>
      <c r="G112" s="4"/>
      <c r="H112" s="4"/>
      <c r="I112" s="135"/>
      <c r="J112" s="135"/>
      <c r="K112" s="135"/>
      <c r="L112" s="135"/>
      <c r="M112" s="135"/>
      <c r="N112" s="135"/>
      <c r="O112" s="135"/>
      <c r="P112" s="135"/>
      <c r="Q112" s="135"/>
      <c r="R112" s="135"/>
      <c r="S112" s="135"/>
      <c r="T112" s="135"/>
      <c r="U112" s="135"/>
      <c r="V112" s="135"/>
      <c r="W112" s="135"/>
      <c r="X112" s="135"/>
      <c r="Y112" s="135"/>
      <c r="Z112" s="135"/>
    </row>
    <row r="113" spans="1:26" ht="14.25" customHeight="1">
      <c r="A113" s="4"/>
      <c r="B113" s="4"/>
      <c r="C113" s="4"/>
      <c r="D113" s="4"/>
      <c r="E113" s="143"/>
      <c r="F113" s="143"/>
      <c r="G113" s="4"/>
      <c r="H113" s="4"/>
      <c r="I113" s="135"/>
      <c r="J113" s="135"/>
      <c r="K113" s="135"/>
      <c r="L113" s="135"/>
      <c r="M113" s="135"/>
      <c r="N113" s="135"/>
      <c r="O113" s="135"/>
      <c r="P113" s="135"/>
      <c r="Q113" s="135"/>
      <c r="R113" s="135"/>
      <c r="S113" s="135"/>
      <c r="T113" s="135"/>
      <c r="U113" s="135"/>
      <c r="V113" s="135"/>
      <c r="W113" s="135"/>
      <c r="X113" s="135"/>
      <c r="Y113" s="135"/>
      <c r="Z113" s="135"/>
    </row>
    <row r="114" spans="1:26" ht="14.25" customHeight="1">
      <c r="A114" s="4"/>
      <c r="B114" s="4"/>
      <c r="C114" s="4"/>
      <c r="D114" s="4"/>
      <c r="E114" s="143"/>
      <c r="F114" s="143"/>
      <c r="G114" s="4"/>
      <c r="H114" s="4"/>
      <c r="I114" s="135"/>
      <c r="J114" s="135"/>
      <c r="K114" s="135"/>
      <c r="L114" s="135"/>
      <c r="M114" s="135"/>
      <c r="N114" s="135"/>
      <c r="O114" s="135"/>
      <c r="P114" s="135"/>
      <c r="Q114" s="135"/>
      <c r="R114" s="135"/>
      <c r="S114" s="135"/>
      <c r="T114" s="135"/>
      <c r="U114" s="135"/>
      <c r="V114" s="135"/>
      <c r="W114" s="135"/>
      <c r="X114" s="135"/>
      <c r="Y114" s="135"/>
      <c r="Z114" s="135"/>
    </row>
    <row r="115" spans="1:26" ht="14.25" customHeight="1">
      <c r="A115" s="4"/>
      <c r="B115" s="4"/>
      <c r="C115" s="4"/>
      <c r="D115" s="4"/>
      <c r="E115" s="143"/>
      <c r="F115" s="143"/>
      <c r="G115" s="4"/>
      <c r="H115" s="4"/>
      <c r="I115" s="135"/>
      <c r="J115" s="135"/>
      <c r="K115" s="135"/>
      <c r="L115" s="135"/>
      <c r="M115" s="135"/>
      <c r="N115" s="135"/>
      <c r="O115" s="135"/>
      <c r="P115" s="135"/>
      <c r="Q115" s="135"/>
      <c r="R115" s="135"/>
      <c r="S115" s="135"/>
      <c r="T115" s="135"/>
      <c r="U115" s="135"/>
      <c r="V115" s="135"/>
      <c r="W115" s="135"/>
      <c r="X115" s="135"/>
      <c r="Y115" s="135"/>
      <c r="Z115" s="135"/>
    </row>
    <row r="116" spans="1:26" ht="14.25" customHeight="1">
      <c r="A116" s="4"/>
      <c r="B116" s="4"/>
      <c r="C116" s="4"/>
      <c r="D116" s="4"/>
      <c r="E116" s="143"/>
      <c r="F116" s="143"/>
      <c r="G116" s="4"/>
      <c r="H116" s="4"/>
      <c r="I116" s="135"/>
      <c r="J116" s="135"/>
      <c r="K116" s="135"/>
      <c r="L116" s="135"/>
      <c r="M116" s="135"/>
      <c r="N116" s="135"/>
      <c r="O116" s="135"/>
      <c r="P116" s="135"/>
      <c r="Q116" s="135"/>
      <c r="R116" s="135"/>
      <c r="S116" s="135"/>
      <c r="T116" s="135"/>
      <c r="U116" s="135"/>
      <c r="V116" s="135"/>
      <c r="W116" s="135"/>
      <c r="X116" s="135"/>
      <c r="Y116" s="135"/>
      <c r="Z116" s="135"/>
    </row>
    <row r="117" spans="1:26" ht="14.25" customHeight="1">
      <c r="A117" s="4"/>
      <c r="B117" s="4"/>
      <c r="C117" s="4"/>
      <c r="D117" s="4"/>
      <c r="E117" s="143"/>
      <c r="F117" s="143"/>
      <c r="G117" s="4"/>
      <c r="H117" s="4"/>
      <c r="I117" s="135"/>
      <c r="J117" s="135"/>
      <c r="K117" s="135"/>
      <c r="L117" s="135"/>
      <c r="M117" s="135"/>
      <c r="N117" s="135"/>
      <c r="O117" s="135"/>
      <c r="P117" s="135"/>
      <c r="Q117" s="135"/>
      <c r="R117" s="135"/>
      <c r="S117" s="135"/>
      <c r="T117" s="135"/>
      <c r="U117" s="135"/>
      <c r="V117" s="135"/>
      <c r="W117" s="135"/>
      <c r="X117" s="135"/>
      <c r="Y117" s="135"/>
      <c r="Z117" s="135"/>
    </row>
    <row r="118" spans="1:26" ht="14.25" customHeight="1">
      <c r="A118" s="4"/>
      <c r="B118" s="4"/>
      <c r="C118" s="4"/>
      <c r="D118" s="4"/>
      <c r="E118" s="143"/>
      <c r="F118" s="143"/>
      <c r="G118" s="4"/>
      <c r="H118" s="4"/>
      <c r="I118" s="135"/>
      <c r="J118" s="135"/>
      <c r="K118" s="135"/>
      <c r="L118" s="135"/>
      <c r="M118" s="135"/>
      <c r="N118" s="135"/>
      <c r="O118" s="135"/>
      <c r="P118" s="135"/>
      <c r="Q118" s="135"/>
      <c r="R118" s="135"/>
      <c r="S118" s="135"/>
      <c r="T118" s="135"/>
      <c r="U118" s="135"/>
      <c r="V118" s="135"/>
      <c r="W118" s="135"/>
      <c r="X118" s="135"/>
      <c r="Y118" s="135"/>
      <c r="Z118" s="135"/>
    </row>
    <row r="119" spans="1:26" ht="14.25" customHeight="1">
      <c r="A119" s="4"/>
      <c r="B119" s="4"/>
      <c r="C119" s="4"/>
      <c r="D119" s="4"/>
      <c r="E119" s="143"/>
      <c r="F119" s="143"/>
      <c r="G119" s="4"/>
      <c r="H119" s="4"/>
      <c r="I119" s="135"/>
      <c r="J119" s="135"/>
      <c r="K119" s="135"/>
      <c r="L119" s="135"/>
      <c r="M119" s="135"/>
      <c r="N119" s="135"/>
      <c r="O119" s="135"/>
      <c r="P119" s="135"/>
      <c r="Q119" s="135"/>
      <c r="R119" s="135"/>
      <c r="S119" s="135"/>
      <c r="T119" s="135"/>
      <c r="U119" s="135"/>
      <c r="V119" s="135"/>
      <c r="W119" s="135"/>
      <c r="X119" s="135"/>
      <c r="Y119" s="135"/>
      <c r="Z119" s="135"/>
    </row>
    <row r="120" spans="1:26" ht="14.25" customHeight="1">
      <c r="A120" s="4"/>
      <c r="B120" s="4"/>
      <c r="C120" s="4"/>
      <c r="D120" s="4"/>
      <c r="E120" s="143"/>
      <c r="F120" s="143"/>
      <c r="G120" s="4"/>
      <c r="H120" s="4"/>
      <c r="I120" s="135"/>
      <c r="J120" s="135"/>
      <c r="K120" s="135"/>
      <c r="L120" s="135"/>
      <c r="M120" s="135"/>
      <c r="N120" s="135"/>
      <c r="O120" s="135"/>
      <c r="P120" s="135"/>
      <c r="Q120" s="135"/>
      <c r="R120" s="135"/>
      <c r="S120" s="135"/>
      <c r="T120" s="135"/>
      <c r="U120" s="135"/>
      <c r="V120" s="135"/>
      <c r="W120" s="135"/>
      <c r="X120" s="135"/>
      <c r="Y120" s="135"/>
      <c r="Z120" s="135"/>
    </row>
    <row r="121" spans="1:26" ht="14.25" customHeight="1">
      <c r="A121" s="4"/>
      <c r="B121" s="4"/>
      <c r="C121" s="4"/>
      <c r="D121" s="4"/>
      <c r="E121" s="143"/>
      <c r="F121" s="143"/>
      <c r="G121" s="4"/>
      <c r="H121" s="4"/>
      <c r="I121" s="135"/>
      <c r="J121" s="135"/>
      <c r="K121" s="135"/>
      <c r="L121" s="135"/>
      <c r="M121" s="135"/>
      <c r="N121" s="135"/>
      <c r="O121" s="135"/>
      <c r="P121" s="135"/>
      <c r="Q121" s="135"/>
      <c r="R121" s="135"/>
      <c r="S121" s="135"/>
      <c r="T121" s="135"/>
      <c r="U121" s="135"/>
      <c r="V121" s="135"/>
      <c r="W121" s="135"/>
      <c r="X121" s="135"/>
      <c r="Y121" s="135"/>
      <c r="Z121" s="135"/>
    </row>
    <row r="122" spans="1:26" ht="14.25" customHeight="1">
      <c r="A122" s="4"/>
      <c r="B122" s="4"/>
      <c r="C122" s="4"/>
      <c r="D122" s="4"/>
      <c r="E122" s="143"/>
      <c r="F122" s="143"/>
      <c r="G122" s="4"/>
      <c r="H122" s="4"/>
      <c r="I122" s="135"/>
      <c r="J122" s="135"/>
      <c r="K122" s="135"/>
      <c r="L122" s="135"/>
      <c r="M122" s="135"/>
      <c r="N122" s="135"/>
      <c r="O122" s="135"/>
      <c r="P122" s="135"/>
      <c r="Q122" s="135"/>
      <c r="R122" s="135"/>
      <c r="S122" s="135"/>
      <c r="T122" s="135"/>
      <c r="U122" s="135"/>
      <c r="V122" s="135"/>
      <c r="W122" s="135"/>
      <c r="X122" s="135"/>
      <c r="Y122" s="135"/>
      <c r="Z122" s="135"/>
    </row>
    <row r="123" spans="1:26" ht="14.25" customHeight="1">
      <c r="A123" s="4"/>
      <c r="B123" s="4"/>
      <c r="C123" s="4"/>
      <c r="D123" s="4"/>
      <c r="E123" s="143"/>
      <c r="F123" s="143"/>
      <c r="G123" s="4"/>
      <c r="H123" s="4"/>
      <c r="I123" s="135"/>
      <c r="J123" s="135"/>
      <c r="K123" s="135"/>
      <c r="L123" s="135"/>
      <c r="M123" s="135"/>
      <c r="N123" s="135"/>
      <c r="O123" s="135"/>
      <c r="P123" s="135"/>
      <c r="Q123" s="135"/>
      <c r="R123" s="135"/>
      <c r="S123" s="135"/>
      <c r="T123" s="135"/>
      <c r="U123" s="135"/>
      <c r="V123" s="135"/>
      <c r="W123" s="135"/>
      <c r="X123" s="135"/>
      <c r="Y123" s="135"/>
      <c r="Z123" s="135"/>
    </row>
    <row r="124" spans="1:26" ht="14.25" customHeight="1">
      <c r="A124" s="4"/>
      <c r="B124" s="4"/>
      <c r="C124" s="4"/>
      <c r="D124" s="4"/>
      <c r="E124" s="143"/>
      <c r="F124" s="143"/>
      <c r="G124" s="4"/>
      <c r="H124" s="4"/>
      <c r="I124" s="135"/>
      <c r="J124" s="135"/>
      <c r="K124" s="135"/>
      <c r="L124" s="135"/>
      <c r="M124" s="135"/>
      <c r="N124" s="135"/>
      <c r="O124" s="135"/>
      <c r="P124" s="135"/>
      <c r="Q124" s="135"/>
      <c r="R124" s="135"/>
      <c r="S124" s="135"/>
      <c r="T124" s="135"/>
      <c r="U124" s="135"/>
      <c r="V124" s="135"/>
      <c r="W124" s="135"/>
      <c r="X124" s="135"/>
      <c r="Y124" s="135"/>
      <c r="Z124" s="135"/>
    </row>
    <row r="125" spans="1:26" ht="14.25" customHeight="1">
      <c r="A125" s="4"/>
      <c r="B125" s="4"/>
      <c r="C125" s="4"/>
      <c r="D125" s="4"/>
      <c r="E125" s="143"/>
      <c r="F125" s="143"/>
      <c r="G125" s="4"/>
      <c r="H125" s="4"/>
      <c r="I125" s="135"/>
      <c r="J125" s="135"/>
      <c r="K125" s="135"/>
      <c r="L125" s="135"/>
      <c r="M125" s="135"/>
      <c r="N125" s="135"/>
      <c r="O125" s="135"/>
      <c r="P125" s="135"/>
      <c r="Q125" s="135"/>
      <c r="R125" s="135"/>
      <c r="S125" s="135"/>
      <c r="T125" s="135"/>
      <c r="U125" s="135"/>
      <c r="V125" s="135"/>
      <c r="W125" s="135"/>
      <c r="X125" s="135"/>
      <c r="Y125" s="135"/>
      <c r="Z125" s="135"/>
    </row>
    <row r="126" spans="1:26" ht="14.25" customHeight="1">
      <c r="A126" s="4"/>
      <c r="B126" s="4"/>
      <c r="C126" s="4"/>
      <c r="D126" s="4"/>
      <c r="E126" s="143"/>
      <c r="F126" s="143"/>
      <c r="G126" s="4"/>
      <c r="H126" s="4"/>
      <c r="I126" s="135"/>
      <c r="J126" s="135"/>
      <c r="K126" s="135"/>
      <c r="L126" s="135"/>
      <c r="M126" s="135"/>
      <c r="N126" s="135"/>
      <c r="O126" s="135"/>
      <c r="P126" s="135"/>
      <c r="Q126" s="135"/>
      <c r="R126" s="135"/>
      <c r="S126" s="135"/>
      <c r="T126" s="135"/>
      <c r="U126" s="135"/>
      <c r="V126" s="135"/>
      <c r="W126" s="135"/>
      <c r="X126" s="135"/>
      <c r="Y126" s="135"/>
      <c r="Z126" s="135"/>
    </row>
    <row r="127" spans="1:26" ht="14.25" customHeight="1">
      <c r="A127" s="4"/>
      <c r="B127" s="4"/>
      <c r="C127" s="4"/>
      <c r="D127" s="4"/>
      <c r="E127" s="143"/>
      <c r="F127" s="143"/>
      <c r="G127" s="4"/>
      <c r="H127" s="4"/>
      <c r="I127" s="135"/>
      <c r="J127" s="135"/>
      <c r="K127" s="135"/>
      <c r="L127" s="135"/>
      <c r="M127" s="135"/>
      <c r="N127" s="135"/>
      <c r="O127" s="135"/>
      <c r="P127" s="135"/>
      <c r="Q127" s="135"/>
      <c r="R127" s="135"/>
      <c r="S127" s="135"/>
      <c r="T127" s="135"/>
      <c r="U127" s="135"/>
      <c r="V127" s="135"/>
      <c r="W127" s="135"/>
      <c r="X127" s="135"/>
      <c r="Y127" s="135"/>
      <c r="Z127" s="135"/>
    </row>
    <row r="128" spans="1:26" ht="14.25" customHeight="1">
      <c r="A128" s="4"/>
      <c r="B128" s="4"/>
      <c r="C128" s="4"/>
      <c r="D128" s="4"/>
      <c r="E128" s="143"/>
      <c r="F128" s="143"/>
      <c r="G128" s="4"/>
      <c r="H128" s="4"/>
      <c r="I128" s="135"/>
      <c r="J128" s="135"/>
      <c r="K128" s="135"/>
      <c r="L128" s="135"/>
      <c r="M128" s="135"/>
      <c r="N128" s="135"/>
      <c r="O128" s="135"/>
      <c r="P128" s="135"/>
      <c r="Q128" s="135"/>
      <c r="R128" s="135"/>
      <c r="S128" s="135"/>
      <c r="T128" s="135"/>
      <c r="U128" s="135"/>
      <c r="V128" s="135"/>
      <c r="W128" s="135"/>
      <c r="X128" s="135"/>
      <c r="Y128" s="135"/>
      <c r="Z128" s="135"/>
    </row>
    <row r="129" spans="1:26" ht="14.25" customHeight="1">
      <c r="A129" s="4"/>
      <c r="B129" s="4"/>
      <c r="C129" s="4"/>
      <c r="D129" s="4"/>
      <c r="E129" s="143"/>
      <c r="F129" s="143"/>
      <c r="G129" s="4"/>
      <c r="H129" s="4"/>
      <c r="I129" s="135"/>
      <c r="J129" s="135"/>
      <c r="K129" s="135"/>
      <c r="L129" s="135"/>
      <c r="M129" s="135"/>
      <c r="N129" s="135"/>
      <c r="O129" s="135"/>
      <c r="P129" s="135"/>
      <c r="Q129" s="135"/>
      <c r="R129" s="135"/>
      <c r="S129" s="135"/>
      <c r="T129" s="135"/>
      <c r="U129" s="135"/>
      <c r="V129" s="135"/>
      <c r="W129" s="135"/>
      <c r="X129" s="135"/>
      <c r="Y129" s="135"/>
      <c r="Z129" s="135"/>
    </row>
    <row r="130" spans="1:26" ht="14.25" customHeight="1">
      <c r="A130" s="4"/>
      <c r="B130" s="4"/>
      <c r="C130" s="4"/>
      <c r="D130" s="4"/>
      <c r="E130" s="143"/>
      <c r="F130" s="143"/>
      <c r="G130" s="4"/>
      <c r="H130" s="4"/>
      <c r="I130" s="135"/>
      <c r="J130" s="135"/>
      <c r="K130" s="135"/>
      <c r="L130" s="135"/>
      <c r="M130" s="135"/>
      <c r="N130" s="135"/>
      <c r="O130" s="135"/>
      <c r="P130" s="135"/>
      <c r="Q130" s="135"/>
      <c r="R130" s="135"/>
      <c r="S130" s="135"/>
      <c r="T130" s="135"/>
      <c r="U130" s="135"/>
      <c r="V130" s="135"/>
      <c r="W130" s="135"/>
      <c r="X130" s="135"/>
      <c r="Y130" s="135"/>
      <c r="Z130" s="135"/>
    </row>
    <row r="131" spans="1:26" ht="14.25" customHeight="1">
      <c r="A131" s="4"/>
      <c r="B131" s="4"/>
      <c r="C131" s="4"/>
      <c r="D131" s="4"/>
      <c r="E131" s="143"/>
      <c r="F131" s="143"/>
      <c r="G131" s="4"/>
      <c r="H131" s="4"/>
      <c r="I131" s="135"/>
      <c r="J131" s="135"/>
      <c r="K131" s="135"/>
      <c r="L131" s="135"/>
      <c r="M131" s="135"/>
      <c r="N131" s="135"/>
      <c r="O131" s="135"/>
      <c r="P131" s="135"/>
      <c r="Q131" s="135"/>
      <c r="R131" s="135"/>
      <c r="S131" s="135"/>
      <c r="T131" s="135"/>
      <c r="U131" s="135"/>
      <c r="V131" s="135"/>
      <c r="W131" s="135"/>
      <c r="X131" s="135"/>
      <c r="Y131" s="135"/>
      <c r="Z131" s="135"/>
    </row>
    <row r="132" spans="1:26" ht="14.25" customHeight="1">
      <c r="A132" s="4"/>
      <c r="B132" s="4"/>
      <c r="C132" s="4"/>
      <c r="D132" s="4"/>
      <c r="E132" s="143"/>
      <c r="F132" s="143"/>
      <c r="G132" s="4"/>
      <c r="H132" s="4"/>
      <c r="I132" s="135"/>
      <c r="J132" s="135"/>
      <c r="K132" s="135"/>
      <c r="L132" s="135"/>
      <c r="M132" s="135"/>
      <c r="N132" s="135"/>
      <c r="O132" s="135"/>
      <c r="P132" s="135"/>
      <c r="Q132" s="135"/>
      <c r="R132" s="135"/>
      <c r="S132" s="135"/>
      <c r="T132" s="135"/>
      <c r="U132" s="135"/>
      <c r="V132" s="135"/>
      <c r="W132" s="135"/>
      <c r="X132" s="135"/>
      <c r="Y132" s="135"/>
      <c r="Z132" s="135"/>
    </row>
    <row r="133" spans="1:26" ht="14.25" customHeight="1">
      <c r="A133" s="4"/>
      <c r="B133" s="4"/>
      <c r="C133" s="4"/>
      <c r="D133" s="4"/>
      <c r="E133" s="143"/>
      <c r="F133" s="143"/>
      <c r="G133" s="4"/>
      <c r="H133" s="4"/>
      <c r="I133" s="135"/>
      <c r="J133" s="135"/>
      <c r="K133" s="135"/>
      <c r="L133" s="135"/>
      <c r="M133" s="135"/>
      <c r="N133" s="135"/>
      <c r="O133" s="135"/>
      <c r="P133" s="135"/>
      <c r="Q133" s="135"/>
      <c r="R133" s="135"/>
      <c r="S133" s="135"/>
      <c r="T133" s="135"/>
      <c r="U133" s="135"/>
      <c r="V133" s="135"/>
      <c r="W133" s="135"/>
      <c r="X133" s="135"/>
      <c r="Y133" s="135"/>
      <c r="Z133" s="135"/>
    </row>
    <row r="134" spans="1:26" ht="14.25" customHeight="1">
      <c r="A134" s="4"/>
      <c r="B134" s="4"/>
      <c r="C134" s="4"/>
      <c r="D134" s="4"/>
      <c r="E134" s="143"/>
      <c r="F134" s="143"/>
      <c r="G134" s="4"/>
      <c r="H134" s="4"/>
      <c r="I134" s="135"/>
      <c r="J134" s="135"/>
      <c r="K134" s="135"/>
      <c r="L134" s="135"/>
      <c r="M134" s="135"/>
      <c r="N134" s="135"/>
      <c r="O134" s="135"/>
      <c r="P134" s="135"/>
      <c r="Q134" s="135"/>
      <c r="R134" s="135"/>
      <c r="S134" s="135"/>
      <c r="T134" s="135"/>
      <c r="U134" s="135"/>
      <c r="V134" s="135"/>
      <c r="W134" s="135"/>
      <c r="X134" s="135"/>
      <c r="Y134" s="135"/>
      <c r="Z134" s="135"/>
    </row>
    <row r="135" spans="1:26" ht="14.25" customHeight="1">
      <c r="A135" s="4"/>
      <c r="B135" s="4"/>
      <c r="C135" s="4"/>
      <c r="D135" s="4"/>
      <c r="E135" s="143"/>
      <c r="F135" s="143"/>
      <c r="G135" s="4"/>
      <c r="H135" s="4"/>
      <c r="I135" s="135"/>
      <c r="J135" s="135"/>
      <c r="K135" s="135"/>
      <c r="L135" s="135"/>
      <c r="M135" s="135"/>
      <c r="N135" s="135"/>
      <c r="O135" s="135"/>
      <c r="P135" s="135"/>
      <c r="Q135" s="135"/>
      <c r="R135" s="135"/>
      <c r="S135" s="135"/>
      <c r="T135" s="135"/>
      <c r="U135" s="135"/>
      <c r="V135" s="135"/>
      <c r="W135" s="135"/>
      <c r="X135" s="135"/>
      <c r="Y135" s="135"/>
      <c r="Z135" s="135"/>
    </row>
    <row r="136" spans="1:26" ht="14.25" customHeight="1">
      <c r="A136" s="4"/>
      <c r="B136" s="4"/>
      <c r="C136" s="4"/>
      <c r="D136" s="4"/>
      <c r="E136" s="143"/>
      <c r="F136" s="143"/>
      <c r="G136" s="4"/>
      <c r="H136" s="4"/>
      <c r="I136" s="135"/>
      <c r="J136" s="135"/>
      <c r="K136" s="135"/>
      <c r="L136" s="135"/>
      <c r="M136" s="135"/>
      <c r="N136" s="135"/>
      <c r="O136" s="135"/>
      <c r="P136" s="135"/>
      <c r="Q136" s="135"/>
      <c r="R136" s="135"/>
      <c r="S136" s="135"/>
      <c r="T136" s="135"/>
      <c r="U136" s="135"/>
      <c r="V136" s="135"/>
      <c r="W136" s="135"/>
      <c r="X136" s="135"/>
      <c r="Y136" s="135"/>
      <c r="Z136" s="135"/>
    </row>
    <row r="137" spans="1:26" ht="14.25" customHeight="1">
      <c r="A137" s="4"/>
      <c r="B137" s="4"/>
      <c r="C137" s="4"/>
      <c r="D137" s="4"/>
      <c r="E137" s="143"/>
      <c r="F137" s="143"/>
      <c r="G137" s="4"/>
      <c r="H137" s="4"/>
      <c r="I137" s="135"/>
      <c r="J137" s="135"/>
      <c r="K137" s="135"/>
      <c r="L137" s="135"/>
      <c r="M137" s="135"/>
      <c r="N137" s="135"/>
      <c r="O137" s="135"/>
      <c r="P137" s="135"/>
      <c r="Q137" s="135"/>
      <c r="R137" s="135"/>
      <c r="S137" s="135"/>
      <c r="T137" s="135"/>
      <c r="U137" s="135"/>
      <c r="V137" s="135"/>
      <c r="W137" s="135"/>
      <c r="X137" s="135"/>
      <c r="Y137" s="135"/>
      <c r="Z137" s="135"/>
    </row>
    <row r="138" spans="1:26" ht="14.25" customHeight="1">
      <c r="A138" s="4"/>
      <c r="B138" s="4"/>
      <c r="C138" s="4"/>
      <c r="D138" s="4"/>
      <c r="E138" s="143"/>
      <c r="F138" s="143"/>
      <c r="G138" s="4"/>
      <c r="H138" s="4"/>
      <c r="I138" s="135"/>
      <c r="J138" s="135"/>
      <c r="K138" s="135"/>
      <c r="L138" s="135"/>
      <c r="M138" s="135"/>
      <c r="N138" s="135"/>
      <c r="O138" s="135"/>
      <c r="P138" s="135"/>
      <c r="Q138" s="135"/>
      <c r="R138" s="135"/>
      <c r="S138" s="135"/>
      <c r="T138" s="135"/>
      <c r="U138" s="135"/>
      <c r="V138" s="135"/>
      <c r="W138" s="135"/>
      <c r="X138" s="135"/>
      <c r="Y138" s="135"/>
      <c r="Z138" s="135"/>
    </row>
    <row r="139" spans="1:26" ht="14.25" customHeight="1">
      <c r="A139" s="4"/>
      <c r="B139" s="4"/>
      <c r="C139" s="4"/>
      <c r="D139" s="4"/>
      <c r="E139" s="143"/>
      <c r="F139" s="143"/>
      <c r="G139" s="4"/>
      <c r="H139" s="4"/>
      <c r="I139" s="135"/>
      <c r="J139" s="135"/>
      <c r="K139" s="135"/>
      <c r="L139" s="135"/>
      <c r="M139" s="135"/>
      <c r="N139" s="135"/>
      <c r="O139" s="135"/>
      <c r="P139" s="135"/>
      <c r="Q139" s="135"/>
      <c r="R139" s="135"/>
      <c r="S139" s="135"/>
      <c r="T139" s="135"/>
      <c r="U139" s="135"/>
      <c r="V139" s="135"/>
      <c r="W139" s="135"/>
      <c r="X139" s="135"/>
      <c r="Y139" s="135"/>
      <c r="Z139" s="135"/>
    </row>
    <row r="140" spans="1:26" ht="14.25" customHeight="1">
      <c r="A140" s="4"/>
      <c r="B140" s="4"/>
      <c r="C140" s="4"/>
      <c r="D140" s="4"/>
      <c r="E140" s="143"/>
      <c r="F140" s="143"/>
      <c r="G140" s="4"/>
      <c r="H140" s="4"/>
      <c r="I140" s="135"/>
      <c r="J140" s="135"/>
      <c r="K140" s="135"/>
      <c r="L140" s="135"/>
      <c r="M140" s="135"/>
      <c r="N140" s="135"/>
      <c r="O140" s="135"/>
      <c r="P140" s="135"/>
      <c r="Q140" s="135"/>
      <c r="R140" s="135"/>
      <c r="S140" s="135"/>
      <c r="T140" s="135"/>
      <c r="U140" s="135"/>
      <c r="V140" s="135"/>
      <c r="W140" s="135"/>
      <c r="X140" s="135"/>
      <c r="Y140" s="135"/>
      <c r="Z140" s="135"/>
    </row>
    <row r="141" spans="1:26" ht="14.25" customHeight="1">
      <c r="A141" s="4"/>
      <c r="B141" s="4"/>
      <c r="C141" s="4"/>
      <c r="D141" s="4"/>
      <c r="E141" s="143"/>
      <c r="F141" s="143"/>
      <c r="G141" s="4"/>
      <c r="H141" s="4"/>
      <c r="I141" s="135"/>
      <c r="J141" s="135"/>
      <c r="K141" s="135"/>
      <c r="L141" s="135"/>
      <c r="M141" s="135"/>
      <c r="N141" s="135"/>
      <c r="O141" s="135"/>
      <c r="P141" s="135"/>
      <c r="Q141" s="135"/>
      <c r="R141" s="135"/>
      <c r="S141" s="135"/>
      <c r="T141" s="135"/>
      <c r="U141" s="135"/>
      <c r="V141" s="135"/>
      <c r="W141" s="135"/>
      <c r="X141" s="135"/>
      <c r="Y141" s="135"/>
      <c r="Z141" s="135"/>
    </row>
    <row r="142" spans="1:26" ht="14.25" customHeight="1">
      <c r="A142" s="4"/>
      <c r="B142" s="4"/>
      <c r="C142" s="4"/>
      <c r="D142" s="4"/>
      <c r="E142" s="143"/>
      <c r="F142" s="143"/>
      <c r="G142" s="4"/>
      <c r="H142" s="4"/>
      <c r="I142" s="135"/>
      <c r="J142" s="135"/>
      <c r="K142" s="135"/>
      <c r="L142" s="135"/>
      <c r="M142" s="135"/>
      <c r="N142" s="135"/>
      <c r="O142" s="135"/>
      <c r="P142" s="135"/>
      <c r="Q142" s="135"/>
      <c r="R142" s="135"/>
      <c r="S142" s="135"/>
      <c r="T142" s="135"/>
      <c r="U142" s="135"/>
      <c r="V142" s="135"/>
      <c r="W142" s="135"/>
      <c r="X142" s="135"/>
      <c r="Y142" s="135"/>
      <c r="Z142" s="135"/>
    </row>
    <row r="143" spans="1:26" ht="14.25" customHeight="1">
      <c r="A143" s="4"/>
      <c r="B143" s="4"/>
      <c r="C143" s="4"/>
      <c r="D143" s="4"/>
      <c r="E143" s="143"/>
      <c r="F143" s="143"/>
      <c r="G143" s="4"/>
      <c r="H143" s="4"/>
      <c r="I143" s="135"/>
      <c r="J143" s="135"/>
      <c r="K143" s="135"/>
      <c r="L143" s="135"/>
      <c r="M143" s="135"/>
      <c r="N143" s="135"/>
      <c r="O143" s="135"/>
      <c r="P143" s="135"/>
      <c r="Q143" s="135"/>
      <c r="R143" s="135"/>
      <c r="S143" s="135"/>
      <c r="T143" s="135"/>
      <c r="U143" s="135"/>
      <c r="V143" s="135"/>
      <c r="W143" s="135"/>
      <c r="X143" s="135"/>
      <c r="Y143" s="135"/>
      <c r="Z143" s="135"/>
    </row>
    <row r="144" spans="1:26" ht="14.25" customHeight="1">
      <c r="A144" s="4"/>
      <c r="B144" s="4"/>
      <c r="C144" s="4"/>
      <c r="D144" s="4"/>
      <c r="E144" s="143"/>
      <c r="F144" s="143"/>
      <c r="G144" s="4"/>
      <c r="H144" s="4"/>
      <c r="I144" s="135"/>
      <c r="J144" s="135"/>
      <c r="K144" s="135"/>
      <c r="L144" s="135"/>
      <c r="M144" s="135"/>
      <c r="N144" s="135"/>
      <c r="O144" s="135"/>
      <c r="P144" s="135"/>
      <c r="Q144" s="135"/>
      <c r="R144" s="135"/>
      <c r="S144" s="135"/>
      <c r="T144" s="135"/>
      <c r="U144" s="135"/>
      <c r="V144" s="135"/>
      <c r="W144" s="135"/>
      <c r="X144" s="135"/>
      <c r="Y144" s="135"/>
      <c r="Z144" s="135"/>
    </row>
    <row r="145" spans="1:26" ht="14.25" customHeight="1">
      <c r="A145" s="4"/>
      <c r="B145" s="4"/>
      <c r="C145" s="4"/>
      <c r="D145" s="4"/>
      <c r="E145" s="143"/>
      <c r="F145" s="143"/>
      <c r="G145" s="4"/>
      <c r="H145" s="4"/>
      <c r="I145" s="135"/>
      <c r="J145" s="135"/>
      <c r="K145" s="135"/>
      <c r="L145" s="135"/>
      <c r="M145" s="135"/>
      <c r="N145" s="135"/>
      <c r="O145" s="135"/>
      <c r="P145" s="135"/>
      <c r="Q145" s="135"/>
      <c r="R145" s="135"/>
      <c r="S145" s="135"/>
      <c r="T145" s="135"/>
      <c r="U145" s="135"/>
      <c r="V145" s="135"/>
      <c r="W145" s="135"/>
      <c r="X145" s="135"/>
      <c r="Y145" s="135"/>
      <c r="Z145" s="135"/>
    </row>
    <row r="146" spans="1:26" ht="14.25" customHeight="1">
      <c r="A146" s="4"/>
      <c r="B146" s="4"/>
      <c r="C146" s="4"/>
      <c r="D146" s="4"/>
      <c r="E146" s="143"/>
      <c r="F146" s="143"/>
      <c r="G146" s="4"/>
      <c r="H146" s="4"/>
      <c r="I146" s="135"/>
      <c r="J146" s="135"/>
      <c r="K146" s="135"/>
      <c r="L146" s="135"/>
      <c r="M146" s="135"/>
      <c r="N146" s="135"/>
      <c r="O146" s="135"/>
      <c r="P146" s="135"/>
      <c r="Q146" s="135"/>
      <c r="R146" s="135"/>
      <c r="S146" s="135"/>
      <c r="T146" s="135"/>
      <c r="U146" s="135"/>
      <c r="V146" s="135"/>
      <c r="W146" s="135"/>
      <c r="X146" s="135"/>
      <c r="Y146" s="135"/>
      <c r="Z146" s="135"/>
    </row>
    <row r="147" spans="1:26" ht="14.25" customHeight="1">
      <c r="A147" s="4"/>
      <c r="B147" s="4"/>
      <c r="C147" s="4"/>
      <c r="D147" s="4"/>
      <c r="E147" s="143"/>
      <c r="F147" s="143"/>
      <c r="G147" s="4"/>
      <c r="H147" s="4"/>
      <c r="I147" s="135"/>
      <c r="J147" s="135"/>
      <c r="K147" s="135"/>
      <c r="L147" s="135"/>
      <c r="M147" s="135"/>
      <c r="N147" s="135"/>
      <c r="O147" s="135"/>
      <c r="P147" s="135"/>
      <c r="Q147" s="135"/>
      <c r="R147" s="135"/>
      <c r="S147" s="135"/>
      <c r="T147" s="135"/>
      <c r="U147" s="135"/>
      <c r="V147" s="135"/>
      <c r="W147" s="135"/>
      <c r="X147" s="135"/>
      <c r="Y147" s="135"/>
      <c r="Z147" s="135"/>
    </row>
    <row r="148" spans="1:26" ht="14.25" customHeight="1">
      <c r="A148" s="4"/>
      <c r="B148" s="4"/>
      <c r="C148" s="4"/>
      <c r="D148" s="4"/>
      <c r="E148" s="143"/>
      <c r="F148" s="143"/>
      <c r="G148" s="4"/>
      <c r="H148" s="4"/>
      <c r="I148" s="135"/>
      <c r="J148" s="135"/>
      <c r="K148" s="135"/>
      <c r="L148" s="135"/>
      <c r="M148" s="135"/>
      <c r="N148" s="135"/>
      <c r="O148" s="135"/>
      <c r="P148" s="135"/>
      <c r="Q148" s="135"/>
      <c r="R148" s="135"/>
      <c r="S148" s="135"/>
      <c r="T148" s="135"/>
      <c r="U148" s="135"/>
      <c r="V148" s="135"/>
      <c r="W148" s="135"/>
      <c r="X148" s="135"/>
      <c r="Y148" s="135"/>
      <c r="Z148" s="135"/>
    </row>
    <row r="149" spans="1:26" ht="14.25" customHeight="1">
      <c r="A149" s="4"/>
      <c r="B149" s="4"/>
      <c r="C149" s="4"/>
      <c r="D149" s="4"/>
      <c r="E149" s="143"/>
      <c r="F149" s="143"/>
      <c r="G149" s="4"/>
      <c r="H149" s="4"/>
      <c r="I149" s="135"/>
      <c r="J149" s="135"/>
      <c r="K149" s="135"/>
      <c r="L149" s="135"/>
      <c r="M149" s="135"/>
      <c r="N149" s="135"/>
      <c r="O149" s="135"/>
      <c r="P149" s="135"/>
      <c r="Q149" s="135"/>
      <c r="R149" s="135"/>
      <c r="S149" s="135"/>
      <c r="T149" s="135"/>
      <c r="U149" s="135"/>
      <c r="V149" s="135"/>
      <c r="W149" s="135"/>
      <c r="X149" s="135"/>
      <c r="Y149" s="135"/>
      <c r="Z149" s="135"/>
    </row>
    <row r="150" spans="1:26" ht="14.25" customHeight="1">
      <c r="A150" s="4"/>
      <c r="B150" s="4"/>
      <c r="C150" s="4"/>
      <c r="D150" s="4"/>
      <c r="E150" s="143"/>
      <c r="F150" s="143"/>
      <c r="G150" s="4"/>
      <c r="H150" s="4"/>
      <c r="I150" s="135"/>
      <c r="J150" s="135"/>
      <c r="K150" s="135"/>
      <c r="L150" s="135"/>
      <c r="M150" s="135"/>
      <c r="N150" s="135"/>
      <c r="O150" s="135"/>
      <c r="P150" s="135"/>
      <c r="Q150" s="135"/>
      <c r="R150" s="135"/>
      <c r="S150" s="135"/>
      <c r="T150" s="135"/>
      <c r="U150" s="135"/>
      <c r="V150" s="135"/>
      <c r="W150" s="135"/>
      <c r="X150" s="135"/>
      <c r="Y150" s="135"/>
      <c r="Z150" s="135"/>
    </row>
    <row r="151" spans="1:26" ht="14.25" customHeight="1">
      <c r="A151" s="4"/>
      <c r="B151" s="4"/>
      <c r="C151" s="4"/>
      <c r="D151" s="4"/>
      <c r="E151" s="143"/>
      <c r="F151" s="143"/>
      <c r="G151" s="4"/>
      <c r="H151" s="4"/>
      <c r="I151" s="135"/>
      <c r="J151" s="135"/>
      <c r="K151" s="135"/>
      <c r="L151" s="135"/>
      <c r="M151" s="135"/>
      <c r="N151" s="135"/>
      <c r="O151" s="135"/>
      <c r="P151" s="135"/>
      <c r="Q151" s="135"/>
      <c r="R151" s="135"/>
      <c r="S151" s="135"/>
      <c r="T151" s="135"/>
      <c r="U151" s="135"/>
      <c r="V151" s="135"/>
      <c r="W151" s="135"/>
      <c r="X151" s="135"/>
      <c r="Y151" s="135"/>
      <c r="Z151" s="135"/>
    </row>
    <row r="152" spans="1:26" ht="14.25" customHeight="1">
      <c r="A152" s="4"/>
      <c r="B152" s="4"/>
      <c r="C152" s="4"/>
      <c r="D152" s="4"/>
      <c r="E152" s="143"/>
      <c r="F152" s="143"/>
      <c r="G152" s="4"/>
      <c r="H152" s="4"/>
      <c r="I152" s="135"/>
      <c r="J152" s="135"/>
      <c r="K152" s="135"/>
      <c r="L152" s="135"/>
      <c r="M152" s="135"/>
      <c r="N152" s="135"/>
      <c r="O152" s="135"/>
      <c r="P152" s="135"/>
      <c r="Q152" s="135"/>
      <c r="R152" s="135"/>
      <c r="S152" s="135"/>
      <c r="T152" s="135"/>
      <c r="U152" s="135"/>
      <c r="V152" s="135"/>
      <c r="W152" s="135"/>
      <c r="X152" s="135"/>
      <c r="Y152" s="135"/>
      <c r="Z152" s="135"/>
    </row>
    <row r="153" spans="1:26" ht="14.25" customHeight="1">
      <c r="A153" s="4"/>
      <c r="B153" s="4"/>
      <c r="C153" s="4"/>
      <c r="D153" s="4"/>
      <c r="E153" s="143"/>
      <c r="F153" s="143"/>
      <c r="G153" s="4"/>
      <c r="H153" s="4"/>
      <c r="I153" s="135"/>
      <c r="J153" s="135"/>
      <c r="K153" s="135"/>
      <c r="L153" s="135"/>
      <c r="M153" s="135"/>
      <c r="N153" s="135"/>
      <c r="O153" s="135"/>
      <c r="P153" s="135"/>
      <c r="Q153" s="135"/>
      <c r="R153" s="135"/>
      <c r="S153" s="135"/>
      <c r="T153" s="135"/>
      <c r="U153" s="135"/>
      <c r="V153" s="135"/>
      <c r="W153" s="135"/>
      <c r="X153" s="135"/>
      <c r="Y153" s="135"/>
      <c r="Z153" s="135"/>
    </row>
    <row r="154" spans="1:26" ht="14.25" customHeight="1">
      <c r="A154" s="4"/>
      <c r="B154" s="4"/>
      <c r="C154" s="4"/>
      <c r="D154" s="4"/>
      <c r="E154" s="143"/>
      <c r="F154" s="143"/>
      <c r="G154" s="4"/>
      <c r="H154" s="4"/>
      <c r="I154" s="135"/>
      <c r="J154" s="135"/>
      <c r="K154" s="135"/>
      <c r="L154" s="135"/>
      <c r="M154" s="135"/>
      <c r="N154" s="135"/>
      <c r="O154" s="135"/>
      <c r="P154" s="135"/>
      <c r="Q154" s="135"/>
      <c r="R154" s="135"/>
      <c r="S154" s="135"/>
      <c r="T154" s="135"/>
      <c r="U154" s="135"/>
      <c r="V154" s="135"/>
      <c r="W154" s="135"/>
      <c r="X154" s="135"/>
      <c r="Y154" s="135"/>
      <c r="Z154" s="135"/>
    </row>
    <row r="155" spans="1:26" ht="14.25" customHeight="1">
      <c r="A155" s="4"/>
      <c r="B155" s="4"/>
      <c r="C155" s="4"/>
      <c r="D155" s="4"/>
      <c r="E155" s="143"/>
      <c r="F155" s="143"/>
      <c r="G155" s="4"/>
      <c r="H155" s="4"/>
      <c r="I155" s="135"/>
      <c r="J155" s="135"/>
      <c r="K155" s="135"/>
      <c r="L155" s="135"/>
      <c r="M155" s="135"/>
      <c r="N155" s="135"/>
      <c r="O155" s="135"/>
      <c r="P155" s="135"/>
      <c r="Q155" s="135"/>
      <c r="R155" s="135"/>
      <c r="S155" s="135"/>
      <c r="T155" s="135"/>
      <c r="U155" s="135"/>
      <c r="V155" s="135"/>
      <c r="W155" s="135"/>
      <c r="X155" s="135"/>
      <c r="Y155" s="135"/>
      <c r="Z155" s="135"/>
    </row>
    <row r="156" spans="1:26" ht="14.25" customHeight="1">
      <c r="A156" s="4"/>
      <c r="B156" s="4"/>
      <c r="C156" s="4"/>
      <c r="D156" s="4"/>
      <c r="E156" s="143"/>
      <c r="F156" s="143"/>
      <c r="G156" s="4"/>
      <c r="H156" s="4"/>
      <c r="I156" s="135"/>
      <c r="J156" s="135"/>
      <c r="K156" s="135"/>
      <c r="L156" s="135"/>
      <c r="M156" s="135"/>
      <c r="N156" s="135"/>
      <c r="O156" s="135"/>
      <c r="P156" s="135"/>
      <c r="Q156" s="135"/>
      <c r="R156" s="135"/>
      <c r="S156" s="135"/>
      <c r="T156" s="135"/>
      <c r="U156" s="135"/>
      <c r="V156" s="135"/>
      <c r="W156" s="135"/>
      <c r="X156" s="135"/>
      <c r="Y156" s="135"/>
      <c r="Z156" s="135"/>
    </row>
    <row r="157" spans="1:26" ht="14.25" customHeight="1">
      <c r="A157" s="4"/>
      <c r="B157" s="4"/>
      <c r="C157" s="4"/>
      <c r="D157" s="4"/>
      <c r="E157" s="143"/>
      <c r="F157" s="143"/>
      <c r="G157" s="4"/>
      <c r="H157" s="4"/>
      <c r="I157" s="135"/>
      <c r="J157" s="135"/>
      <c r="K157" s="135"/>
      <c r="L157" s="135"/>
      <c r="M157" s="135"/>
      <c r="N157" s="135"/>
      <c r="O157" s="135"/>
      <c r="P157" s="135"/>
      <c r="Q157" s="135"/>
      <c r="R157" s="135"/>
      <c r="S157" s="135"/>
      <c r="T157" s="135"/>
      <c r="U157" s="135"/>
      <c r="V157" s="135"/>
      <c r="W157" s="135"/>
      <c r="X157" s="135"/>
      <c r="Y157" s="135"/>
      <c r="Z157" s="135"/>
    </row>
    <row r="158" spans="1:26" ht="14.25" customHeight="1">
      <c r="A158" s="4"/>
      <c r="B158" s="4"/>
      <c r="C158" s="4"/>
      <c r="D158" s="4"/>
      <c r="E158" s="143"/>
      <c r="F158" s="143"/>
      <c r="G158" s="4"/>
      <c r="H158" s="4"/>
      <c r="I158" s="135"/>
      <c r="J158" s="135"/>
      <c r="K158" s="135"/>
      <c r="L158" s="135"/>
      <c r="M158" s="135"/>
      <c r="N158" s="135"/>
      <c r="O158" s="135"/>
      <c r="P158" s="135"/>
      <c r="Q158" s="135"/>
      <c r="R158" s="135"/>
      <c r="S158" s="135"/>
      <c r="T158" s="135"/>
      <c r="U158" s="135"/>
      <c r="V158" s="135"/>
      <c r="W158" s="135"/>
      <c r="X158" s="135"/>
      <c r="Y158" s="135"/>
      <c r="Z158" s="135"/>
    </row>
    <row r="159" spans="1:26" ht="14.25" customHeight="1">
      <c r="A159" s="4"/>
      <c r="B159" s="4"/>
      <c r="C159" s="4"/>
      <c r="D159" s="4"/>
      <c r="E159" s="143"/>
      <c r="F159" s="143"/>
      <c r="G159" s="4"/>
      <c r="H159" s="4"/>
      <c r="I159" s="135"/>
      <c r="J159" s="135"/>
      <c r="K159" s="135"/>
      <c r="L159" s="135"/>
      <c r="M159" s="135"/>
      <c r="N159" s="135"/>
      <c r="O159" s="135"/>
      <c r="P159" s="135"/>
      <c r="Q159" s="135"/>
      <c r="R159" s="135"/>
      <c r="S159" s="135"/>
      <c r="T159" s="135"/>
      <c r="U159" s="135"/>
      <c r="V159" s="135"/>
      <c r="W159" s="135"/>
      <c r="X159" s="135"/>
      <c r="Y159" s="135"/>
      <c r="Z159" s="135"/>
    </row>
    <row r="160" spans="1:26" ht="14.25" customHeight="1">
      <c r="A160" s="4"/>
      <c r="B160" s="4"/>
      <c r="C160" s="4"/>
      <c r="D160" s="4"/>
      <c r="E160" s="143"/>
      <c r="F160" s="143"/>
      <c r="G160" s="4"/>
      <c r="H160" s="4"/>
      <c r="I160" s="135"/>
      <c r="J160" s="135"/>
      <c r="K160" s="135"/>
      <c r="L160" s="135"/>
      <c r="M160" s="135"/>
      <c r="N160" s="135"/>
      <c r="O160" s="135"/>
      <c r="P160" s="135"/>
      <c r="Q160" s="135"/>
      <c r="R160" s="135"/>
      <c r="S160" s="135"/>
      <c r="T160" s="135"/>
      <c r="U160" s="135"/>
      <c r="V160" s="135"/>
      <c r="W160" s="135"/>
      <c r="X160" s="135"/>
      <c r="Y160" s="135"/>
      <c r="Z160" s="135"/>
    </row>
    <row r="161" spans="1:26" ht="14.25" customHeight="1">
      <c r="A161" s="4"/>
      <c r="B161" s="4"/>
      <c r="C161" s="4"/>
      <c r="D161" s="4"/>
      <c r="E161" s="143"/>
      <c r="F161" s="143"/>
      <c r="G161" s="4"/>
      <c r="H161" s="4"/>
      <c r="I161" s="135"/>
      <c r="J161" s="135"/>
      <c r="K161" s="135"/>
      <c r="L161" s="135"/>
      <c r="M161" s="135"/>
      <c r="N161" s="135"/>
      <c r="O161" s="135"/>
      <c r="P161" s="135"/>
      <c r="Q161" s="135"/>
      <c r="R161" s="135"/>
      <c r="S161" s="135"/>
      <c r="T161" s="135"/>
      <c r="U161" s="135"/>
      <c r="V161" s="135"/>
      <c r="W161" s="135"/>
      <c r="X161" s="135"/>
      <c r="Y161" s="135"/>
      <c r="Z161" s="135"/>
    </row>
    <row r="162" spans="1:26" ht="14.25" customHeight="1">
      <c r="A162" s="4"/>
      <c r="B162" s="4"/>
      <c r="C162" s="4"/>
      <c r="D162" s="4"/>
      <c r="E162" s="143"/>
      <c r="F162" s="143"/>
      <c r="G162" s="4"/>
      <c r="H162" s="4"/>
      <c r="I162" s="135"/>
      <c r="J162" s="135"/>
      <c r="K162" s="135"/>
      <c r="L162" s="135"/>
      <c r="M162" s="135"/>
      <c r="N162" s="135"/>
      <c r="O162" s="135"/>
      <c r="P162" s="135"/>
      <c r="Q162" s="135"/>
      <c r="R162" s="135"/>
      <c r="S162" s="135"/>
      <c r="T162" s="135"/>
      <c r="U162" s="135"/>
      <c r="V162" s="135"/>
      <c r="W162" s="135"/>
      <c r="X162" s="135"/>
      <c r="Y162" s="135"/>
      <c r="Z162" s="135"/>
    </row>
    <row r="163" spans="1:26" ht="14.25" customHeight="1">
      <c r="A163" s="4"/>
      <c r="B163" s="4"/>
      <c r="C163" s="4"/>
      <c r="D163" s="4"/>
      <c r="E163" s="143"/>
      <c r="F163" s="143"/>
      <c r="G163" s="4"/>
      <c r="H163" s="4"/>
      <c r="I163" s="135"/>
      <c r="J163" s="135"/>
      <c r="K163" s="135"/>
      <c r="L163" s="135"/>
      <c r="M163" s="135"/>
      <c r="N163" s="135"/>
      <c r="O163" s="135"/>
      <c r="P163" s="135"/>
      <c r="Q163" s="135"/>
      <c r="R163" s="135"/>
      <c r="S163" s="135"/>
      <c r="T163" s="135"/>
      <c r="U163" s="135"/>
      <c r="V163" s="135"/>
      <c r="W163" s="135"/>
      <c r="X163" s="135"/>
      <c r="Y163" s="135"/>
      <c r="Z163" s="135"/>
    </row>
    <row r="164" spans="1:26" ht="14.25" customHeight="1">
      <c r="A164" s="4"/>
      <c r="B164" s="4"/>
      <c r="C164" s="4"/>
      <c r="D164" s="4"/>
      <c r="E164" s="143"/>
      <c r="F164" s="143"/>
      <c r="G164" s="4"/>
      <c r="H164" s="4"/>
      <c r="I164" s="135"/>
      <c r="J164" s="135"/>
      <c r="K164" s="135"/>
      <c r="L164" s="135"/>
      <c r="M164" s="135"/>
      <c r="N164" s="135"/>
      <c r="O164" s="135"/>
      <c r="P164" s="135"/>
      <c r="Q164" s="135"/>
      <c r="R164" s="135"/>
      <c r="S164" s="135"/>
      <c r="T164" s="135"/>
      <c r="U164" s="135"/>
      <c r="V164" s="135"/>
      <c r="W164" s="135"/>
      <c r="X164" s="135"/>
      <c r="Y164" s="135"/>
      <c r="Z164" s="135"/>
    </row>
    <row r="165" spans="1:26" ht="14.25" customHeight="1">
      <c r="A165" s="4"/>
      <c r="B165" s="4"/>
      <c r="C165" s="4"/>
      <c r="D165" s="4"/>
      <c r="E165" s="143"/>
      <c r="F165" s="143"/>
      <c r="G165" s="4"/>
      <c r="H165" s="4"/>
      <c r="I165" s="135"/>
      <c r="J165" s="135"/>
      <c r="K165" s="135"/>
      <c r="L165" s="135"/>
      <c r="M165" s="135"/>
      <c r="N165" s="135"/>
      <c r="O165" s="135"/>
      <c r="P165" s="135"/>
      <c r="Q165" s="135"/>
      <c r="R165" s="135"/>
      <c r="S165" s="135"/>
      <c r="T165" s="135"/>
      <c r="U165" s="135"/>
      <c r="V165" s="135"/>
      <c r="W165" s="135"/>
      <c r="X165" s="135"/>
      <c r="Y165" s="135"/>
      <c r="Z165" s="135"/>
    </row>
    <row r="166" spans="1:26" ht="14.25" customHeight="1">
      <c r="A166" s="4"/>
      <c r="B166" s="4"/>
      <c r="C166" s="4"/>
      <c r="D166" s="4"/>
      <c r="E166" s="143"/>
      <c r="F166" s="143"/>
      <c r="G166" s="4"/>
      <c r="H166" s="4"/>
      <c r="I166" s="135"/>
      <c r="J166" s="135"/>
      <c r="K166" s="135"/>
      <c r="L166" s="135"/>
      <c r="M166" s="135"/>
      <c r="N166" s="135"/>
      <c r="O166" s="135"/>
      <c r="P166" s="135"/>
      <c r="Q166" s="135"/>
      <c r="R166" s="135"/>
      <c r="S166" s="135"/>
      <c r="T166" s="135"/>
      <c r="U166" s="135"/>
      <c r="V166" s="135"/>
      <c r="W166" s="135"/>
      <c r="X166" s="135"/>
      <c r="Y166" s="135"/>
      <c r="Z166" s="135"/>
    </row>
    <row r="167" spans="1:26" ht="14.25" customHeight="1">
      <c r="A167" s="4"/>
      <c r="B167" s="4"/>
      <c r="C167" s="4"/>
      <c r="D167" s="4"/>
      <c r="E167" s="143"/>
      <c r="F167" s="143"/>
      <c r="G167" s="4"/>
      <c r="H167" s="4"/>
      <c r="I167" s="135"/>
      <c r="J167" s="135"/>
      <c r="K167" s="135"/>
      <c r="L167" s="135"/>
      <c r="M167" s="135"/>
      <c r="N167" s="135"/>
      <c r="O167" s="135"/>
      <c r="P167" s="135"/>
      <c r="Q167" s="135"/>
      <c r="R167" s="135"/>
      <c r="S167" s="135"/>
      <c r="T167" s="135"/>
      <c r="U167" s="135"/>
      <c r="V167" s="135"/>
      <c r="W167" s="135"/>
      <c r="X167" s="135"/>
      <c r="Y167" s="135"/>
      <c r="Z167" s="135"/>
    </row>
    <row r="168" spans="1:26" ht="14.25" customHeight="1">
      <c r="A168" s="4"/>
      <c r="B168" s="4"/>
      <c r="C168" s="4"/>
      <c r="D168" s="4"/>
      <c r="E168" s="143"/>
      <c r="F168" s="143"/>
      <c r="G168" s="4"/>
      <c r="H168" s="4"/>
      <c r="I168" s="135"/>
      <c r="J168" s="135"/>
      <c r="K168" s="135"/>
      <c r="L168" s="135"/>
      <c r="M168" s="135"/>
      <c r="N168" s="135"/>
      <c r="O168" s="135"/>
      <c r="P168" s="135"/>
      <c r="Q168" s="135"/>
      <c r="R168" s="135"/>
      <c r="S168" s="135"/>
      <c r="T168" s="135"/>
      <c r="U168" s="135"/>
      <c r="V168" s="135"/>
      <c r="W168" s="135"/>
      <c r="X168" s="135"/>
      <c r="Y168" s="135"/>
      <c r="Z168" s="135"/>
    </row>
    <row r="169" spans="1:26" ht="14.25" customHeight="1">
      <c r="A169" s="4"/>
      <c r="B169" s="4"/>
      <c r="C169" s="4"/>
      <c r="D169" s="4"/>
      <c r="E169" s="143"/>
      <c r="F169" s="143"/>
      <c r="G169" s="4"/>
      <c r="H169" s="4"/>
      <c r="I169" s="135"/>
      <c r="J169" s="135"/>
      <c r="K169" s="135"/>
      <c r="L169" s="135"/>
      <c r="M169" s="135"/>
      <c r="N169" s="135"/>
      <c r="O169" s="135"/>
      <c r="P169" s="135"/>
      <c r="Q169" s="135"/>
      <c r="R169" s="135"/>
      <c r="S169" s="135"/>
      <c r="T169" s="135"/>
      <c r="U169" s="135"/>
      <c r="V169" s="135"/>
      <c r="W169" s="135"/>
      <c r="X169" s="135"/>
      <c r="Y169" s="135"/>
      <c r="Z169" s="135"/>
    </row>
    <row r="170" spans="1:26" ht="14.25" customHeight="1">
      <c r="A170" s="4"/>
      <c r="B170" s="4"/>
      <c r="C170" s="4"/>
      <c r="D170" s="4"/>
      <c r="E170" s="143"/>
      <c r="F170" s="143"/>
      <c r="G170" s="4"/>
      <c r="H170" s="4"/>
      <c r="I170" s="135"/>
      <c r="J170" s="135"/>
      <c r="K170" s="135"/>
      <c r="L170" s="135"/>
      <c r="M170" s="135"/>
      <c r="N170" s="135"/>
      <c r="O170" s="135"/>
      <c r="P170" s="135"/>
      <c r="Q170" s="135"/>
      <c r="R170" s="135"/>
      <c r="S170" s="135"/>
      <c r="T170" s="135"/>
      <c r="U170" s="135"/>
      <c r="V170" s="135"/>
      <c r="W170" s="135"/>
      <c r="X170" s="135"/>
      <c r="Y170" s="135"/>
      <c r="Z170" s="135"/>
    </row>
    <row r="171" spans="1:26" ht="14.25" customHeight="1">
      <c r="A171" s="4"/>
      <c r="B171" s="4"/>
      <c r="C171" s="4"/>
      <c r="D171" s="4"/>
      <c r="E171" s="143"/>
      <c r="F171" s="143"/>
      <c r="G171" s="4"/>
      <c r="H171" s="4"/>
      <c r="I171" s="135"/>
      <c r="J171" s="135"/>
      <c r="K171" s="135"/>
      <c r="L171" s="135"/>
      <c r="M171" s="135"/>
      <c r="N171" s="135"/>
      <c r="O171" s="135"/>
      <c r="P171" s="135"/>
      <c r="Q171" s="135"/>
      <c r="R171" s="135"/>
      <c r="S171" s="135"/>
      <c r="T171" s="135"/>
      <c r="U171" s="135"/>
      <c r="V171" s="135"/>
      <c r="W171" s="135"/>
      <c r="X171" s="135"/>
      <c r="Y171" s="135"/>
      <c r="Z171" s="135"/>
    </row>
    <row r="172" spans="1:26" ht="14.25" customHeight="1">
      <c r="A172" s="4"/>
      <c r="B172" s="4"/>
      <c r="C172" s="4"/>
      <c r="D172" s="4"/>
      <c r="E172" s="143"/>
      <c r="F172" s="143"/>
      <c r="G172" s="4"/>
      <c r="H172" s="4"/>
      <c r="I172" s="135"/>
      <c r="J172" s="135"/>
      <c r="K172" s="135"/>
      <c r="L172" s="135"/>
      <c r="M172" s="135"/>
      <c r="N172" s="135"/>
      <c r="O172" s="135"/>
      <c r="P172" s="135"/>
      <c r="Q172" s="135"/>
      <c r="R172" s="135"/>
      <c r="S172" s="135"/>
      <c r="T172" s="135"/>
      <c r="U172" s="135"/>
      <c r="V172" s="135"/>
      <c r="W172" s="135"/>
      <c r="X172" s="135"/>
      <c r="Y172" s="135"/>
      <c r="Z172" s="135"/>
    </row>
    <row r="173" spans="1:26" ht="14.25" customHeight="1">
      <c r="A173" s="4"/>
      <c r="B173" s="4"/>
      <c r="C173" s="4"/>
      <c r="D173" s="4"/>
      <c r="E173" s="143"/>
      <c r="F173" s="143"/>
      <c r="G173" s="4"/>
      <c r="H173" s="4"/>
      <c r="I173" s="135"/>
      <c r="J173" s="135"/>
      <c r="K173" s="135"/>
      <c r="L173" s="135"/>
      <c r="M173" s="135"/>
      <c r="N173" s="135"/>
      <c r="O173" s="135"/>
      <c r="P173" s="135"/>
      <c r="Q173" s="135"/>
      <c r="R173" s="135"/>
      <c r="S173" s="135"/>
      <c r="T173" s="135"/>
      <c r="U173" s="135"/>
      <c r="V173" s="135"/>
      <c r="W173" s="135"/>
      <c r="X173" s="135"/>
      <c r="Y173" s="135"/>
      <c r="Z173" s="135"/>
    </row>
    <row r="174" spans="1:26" ht="14.25" customHeight="1">
      <c r="A174" s="4"/>
      <c r="B174" s="4"/>
      <c r="C174" s="4"/>
      <c r="D174" s="4"/>
      <c r="E174" s="143"/>
      <c r="F174" s="143"/>
      <c r="G174" s="4"/>
      <c r="H174" s="4"/>
      <c r="I174" s="135"/>
      <c r="J174" s="135"/>
      <c r="K174" s="135"/>
      <c r="L174" s="135"/>
      <c r="M174" s="135"/>
      <c r="N174" s="135"/>
      <c r="O174" s="135"/>
      <c r="P174" s="135"/>
      <c r="Q174" s="135"/>
      <c r="R174" s="135"/>
      <c r="S174" s="135"/>
      <c r="T174" s="135"/>
      <c r="U174" s="135"/>
      <c r="V174" s="135"/>
      <c r="W174" s="135"/>
      <c r="X174" s="135"/>
      <c r="Y174" s="135"/>
      <c r="Z174" s="135"/>
    </row>
    <row r="175" spans="1:26" ht="14.25" customHeight="1">
      <c r="A175" s="4"/>
      <c r="B175" s="4"/>
      <c r="C175" s="4"/>
      <c r="D175" s="4"/>
      <c r="E175" s="143"/>
      <c r="F175" s="143"/>
      <c r="G175" s="4"/>
      <c r="H175" s="4"/>
      <c r="I175" s="135"/>
      <c r="J175" s="135"/>
      <c r="K175" s="135"/>
      <c r="L175" s="135"/>
      <c r="M175" s="135"/>
      <c r="N175" s="135"/>
      <c r="O175" s="135"/>
      <c r="P175" s="135"/>
      <c r="Q175" s="135"/>
      <c r="R175" s="135"/>
      <c r="S175" s="135"/>
      <c r="T175" s="135"/>
      <c r="U175" s="135"/>
      <c r="V175" s="135"/>
      <c r="W175" s="135"/>
      <c r="X175" s="135"/>
      <c r="Y175" s="135"/>
      <c r="Z175" s="135"/>
    </row>
    <row r="176" spans="1:26" ht="14.25" customHeight="1">
      <c r="A176" s="4"/>
      <c r="B176" s="4"/>
      <c r="C176" s="4"/>
      <c r="D176" s="4"/>
      <c r="E176" s="143"/>
      <c r="F176" s="143"/>
      <c r="G176" s="4"/>
      <c r="H176" s="4"/>
      <c r="I176" s="135"/>
      <c r="J176" s="135"/>
      <c r="K176" s="135"/>
      <c r="L176" s="135"/>
      <c r="M176" s="135"/>
      <c r="N176" s="135"/>
      <c r="O176" s="135"/>
      <c r="P176" s="135"/>
      <c r="Q176" s="135"/>
      <c r="R176" s="135"/>
      <c r="S176" s="135"/>
      <c r="T176" s="135"/>
      <c r="U176" s="135"/>
      <c r="V176" s="135"/>
      <c r="W176" s="135"/>
      <c r="X176" s="135"/>
      <c r="Y176" s="135"/>
      <c r="Z176" s="135"/>
    </row>
    <row r="177" spans="1:26" ht="14.25" customHeight="1">
      <c r="A177" s="4"/>
      <c r="B177" s="4"/>
      <c r="C177" s="4"/>
      <c r="D177" s="4"/>
      <c r="E177" s="143"/>
      <c r="F177" s="143"/>
      <c r="G177" s="4"/>
      <c r="H177" s="4"/>
      <c r="I177" s="135"/>
      <c r="J177" s="135"/>
      <c r="K177" s="135"/>
      <c r="L177" s="135"/>
      <c r="M177" s="135"/>
      <c r="N177" s="135"/>
      <c r="O177" s="135"/>
      <c r="P177" s="135"/>
      <c r="Q177" s="135"/>
      <c r="R177" s="135"/>
      <c r="S177" s="135"/>
      <c r="T177" s="135"/>
      <c r="U177" s="135"/>
      <c r="V177" s="135"/>
      <c r="W177" s="135"/>
      <c r="X177" s="135"/>
      <c r="Y177" s="135"/>
      <c r="Z177" s="135"/>
    </row>
    <row r="178" spans="1:26" ht="14.25" customHeight="1">
      <c r="A178" s="4"/>
      <c r="B178" s="4"/>
      <c r="C178" s="4"/>
      <c r="D178" s="4"/>
      <c r="E178" s="143"/>
      <c r="F178" s="143"/>
      <c r="G178" s="4"/>
      <c r="H178" s="4"/>
      <c r="I178" s="135"/>
      <c r="J178" s="135"/>
      <c r="K178" s="135"/>
      <c r="L178" s="135"/>
      <c r="M178" s="135"/>
      <c r="N178" s="135"/>
      <c r="O178" s="135"/>
      <c r="P178" s="135"/>
      <c r="Q178" s="135"/>
      <c r="R178" s="135"/>
      <c r="S178" s="135"/>
      <c r="T178" s="135"/>
      <c r="U178" s="135"/>
      <c r="V178" s="135"/>
      <c r="W178" s="135"/>
      <c r="X178" s="135"/>
      <c r="Y178" s="135"/>
      <c r="Z178" s="135"/>
    </row>
    <row r="179" spans="1:26" ht="14.25" customHeight="1">
      <c r="A179" s="4"/>
      <c r="B179" s="4"/>
      <c r="C179" s="4"/>
      <c r="D179" s="4"/>
      <c r="E179" s="143"/>
      <c r="F179" s="143"/>
      <c r="G179" s="4"/>
      <c r="H179" s="4"/>
      <c r="I179" s="135"/>
      <c r="J179" s="135"/>
      <c r="K179" s="135"/>
      <c r="L179" s="135"/>
      <c r="M179" s="135"/>
      <c r="N179" s="135"/>
      <c r="O179" s="135"/>
      <c r="P179" s="135"/>
      <c r="Q179" s="135"/>
      <c r="R179" s="135"/>
      <c r="S179" s="135"/>
      <c r="T179" s="135"/>
      <c r="U179" s="135"/>
      <c r="V179" s="135"/>
      <c r="W179" s="135"/>
      <c r="X179" s="135"/>
      <c r="Y179" s="135"/>
      <c r="Z179" s="135"/>
    </row>
    <row r="180" spans="1:26" ht="14.25" customHeight="1">
      <c r="A180" s="4"/>
      <c r="B180" s="4"/>
      <c r="C180" s="4"/>
      <c r="D180" s="4"/>
      <c r="E180" s="143"/>
      <c r="F180" s="143"/>
      <c r="G180" s="4"/>
      <c r="H180" s="4"/>
      <c r="I180" s="135"/>
      <c r="J180" s="135"/>
      <c r="K180" s="135"/>
      <c r="L180" s="135"/>
      <c r="M180" s="135"/>
      <c r="N180" s="135"/>
      <c r="O180" s="135"/>
      <c r="P180" s="135"/>
      <c r="Q180" s="135"/>
      <c r="R180" s="135"/>
      <c r="S180" s="135"/>
      <c r="T180" s="135"/>
      <c r="U180" s="135"/>
      <c r="V180" s="135"/>
      <c r="W180" s="135"/>
      <c r="X180" s="135"/>
      <c r="Y180" s="135"/>
      <c r="Z180" s="135"/>
    </row>
    <row r="181" spans="1:26" ht="14.25" customHeight="1">
      <c r="A181" s="4"/>
      <c r="B181" s="4"/>
      <c r="C181" s="4"/>
      <c r="D181" s="4"/>
      <c r="E181" s="143"/>
      <c r="F181" s="143"/>
      <c r="G181" s="4"/>
      <c r="H181" s="4"/>
      <c r="I181" s="135"/>
      <c r="J181" s="135"/>
      <c r="K181" s="135"/>
      <c r="L181" s="135"/>
      <c r="M181" s="135"/>
      <c r="N181" s="135"/>
      <c r="O181" s="135"/>
      <c r="P181" s="135"/>
      <c r="Q181" s="135"/>
      <c r="R181" s="135"/>
      <c r="S181" s="135"/>
      <c r="T181" s="135"/>
      <c r="U181" s="135"/>
      <c r="V181" s="135"/>
      <c r="W181" s="135"/>
      <c r="X181" s="135"/>
      <c r="Y181" s="135"/>
      <c r="Z181" s="135"/>
    </row>
    <row r="182" spans="1:26" ht="14.25" customHeight="1">
      <c r="A182" s="4"/>
      <c r="B182" s="4"/>
      <c r="C182" s="4"/>
      <c r="D182" s="4"/>
      <c r="E182" s="143"/>
      <c r="F182" s="143"/>
      <c r="G182" s="4"/>
      <c r="H182" s="4"/>
      <c r="I182" s="135"/>
      <c r="J182" s="135"/>
      <c r="K182" s="135"/>
      <c r="L182" s="135"/>
      <c r="M182" s="135"/>
      <c r="N182" s="135"/>
      <c r="O182" s="135"/>
      <c r="P182" s="135"/>
      <c r="Q182" s="135"/>
      <c r="R182" s="135"/>
      <c r="S182" s="135"/>
      <c r="T182" s="135"/>
      <c r="U182" s="135"/>
      <c r="V182" s="135"/>
      <c r="W182" s="135"/>
      <c r="X182" s="135"/>
      <c r="Y182" s="135"/>
      <c r="Z182" s="135"/>
    </row>
    <row r="183" spans="1:26" ht="14.25" customHeight="1">
      <c r="A183" s="4"/>
      <c r="B183" s="4"/>
      <c r="C183" s="4"/>
      <c r="D183" s="4"/>
      <c r="E183" s="143"/>
      <c r="F183" s="143"/>
      <c r="G183" s="4"/>
      <c r="H183" s="4"/>
      <c r="I183" s="135"/>
      <c r="J183" s="135"/>
      <c r="K183" s="135"/>
      <c r="L183" s="135"/>
      <c r="M183" s="135"/>
      <c r="N183" s="135"/>
      <c r="O183" s="135"/>
      <c r="P183" s="135"/>
      <c r="Q183" s="135"/>
      <c r="R183" s="135"/>
      <c r="S183" s="135"/>
      <c r="T183" s="135"/>
      <c r="U183" s="135"/>
      <c r="V183" s="135"/>
      <c r="W183" s="135"/>
      <c r="X183" s="135"/>
      <c r="Y183" s="135"/>
      <c r="Z183" s="135"/>
    </row>
    <row r="184" spans="1:26" ht="14.25" customHeight="1">
      <c r="A184" s="4"/>
      <c r="B184" s="4"/>
      <c r="C184" s="4"/>
      <c r="D184" s="4"/>
      <c r="E184" s="143"/>
      <c r="F184" s="143"/>
      <c r="G184" s="4"/>
      <c r="H184" s="4"/>
      <c r="I184" s="135"/>
      <c r="J184" s="135"/>
      <c r="K184" s="135"/>
      <c r="L184" s="135"/>
      <c r="M184" s="135"/>
      <c r="N184" s="135"/>
      <c r="O184" s="135"/>
      <c r="P184" s="135"/>
      <c r="Q184" s="135"/>
      <c r="R184" s="135"/>
      <c r="S184" s="135"/>
      <c r="T184" s="135"/>
      <c r="U184" s="135"/>
      <c r="V184" s="135"/>
      <c r="W184" s="135"/>
      <c r="X184" s="135"/>
      <c r="Y184" s="135"/>
      <c r="Z184" s="135"/>
    </row>
    <row r="185" spans="1:26" ht="14.25" customHeight="1">
      <c r="A185" s="4"/>
      <c r="B185" s="4"/>
      <c r="C185" s="4"/>
      <c r="D185" s="4"/>
      <c r="E185" s="143"/>
      <c r="F185" s="143"/>
      <c r="G185" s="4"/>
      <c r="H185" s="4"/>
      <c r="I185" s="135"/>
      <c r="J185" s="135"/>
      <c r="K185" s="135"/>
      <c r="L185" s="135"/>
      <c r="M185" s="135"/>
      <c r="N185" s="135"/>
      <c r="O185" s="135"/>
      <c r="P185" s="135"/>
      <c r="Q185" s="135"/>
      <c r="R185" s="135"/>
      <c r="S185" s="135"/>
      <c r="T185" s="135"/>
      <c r="U185" s="135"/>
      <c r="V185" s="135"/>
      <c r="W185" s="135"/>
      <c r="X185" s="135"/>
      <c r="Y185" s="135"/>
      <c r="Z185" s="135"/>
    </row>
    <row r="186" spans="1:26" ht="14.25" customHeight="1">
      <c r="A186" s="4"/>
      <c r="B186" s="4"/>
      <c r="C186" s="4"/>
      <c r="D186" s="4"/>
      <c r="E186" s="143"/>
      <c r="F186" s="143"/>
      <c r="G186" s="4"/>
      <c r="H186" s="4"/>
      <c r="I186" s="135"/>
      <c r="J186" s="135"/>
      <c r="K186" s="135"/>
      <c r="L186" s="135"/>
      <c r="M186" s="135"/>
      <c r="N186" s="135"/>
      <c r="O186" s="135"/>
      <c r="P186" s="135"/>
      <c r="Q186" s="135"/>
      <c r="R186" s="135"/>
      <c r="S186" s="135"/>
      <c r="T186" s="135"/>
      <c r="U186" s="135"/>
      <c r="V186" s="135"/>
      <c r="W186" s="135"/>
      <c r="X186" s="135"/>
      <c r="Y186" s="135"/>
      <c r="Z186" s="135"/>
    </row>
    <row r="187" spans="1:26" ht="14.25" customHeight="1">
      <c r="A187" s="4"/>
      <c r="B187" s="4"/>
      <c r="C187" s="4"/>
      <c r="D187" s="4"/>
      <c r="E187" s="143"/>
      <c r="F187" s="143"/>
      <c r="G187" s="4"/>
      <c r="H187" s="4"/>
      <c r="I187" s="135"/>
      <c r="J187" s="135"/>
      <c r="K187" s="135"/>
      <c r="L187" s="135"/>
      <c r="M187" s="135"/>
      <c r="N187" s="135"/>
      <c r="O187" s="135"/>
      <c r="P187" s="135"/>
      <c r="Q187" s="135"/>
      <c r="R187" s="135"/>
      <c r="S187" s="135"/>
      <c r="T187" s="135"/>
      <c r="U187" s="135"/>
      <c r="V187" s="135"/>
      <c r="W187" s="135"/>
      <c r="X187" s="135"/>
      <c r="Y187" s="135"/>
      <c r="Z187" s="135"/>
    </row>
    <row r="188" spans="1:26" ht="14.25" customHeight="1">
      <c r="A188" s="4"/>
      <c r="B188" s="4"/>
      <c r="C188" s="4"/>
      <c r="D188" s="4"/>
      <c r="E188" s="143"/>
      <c r="F188" s="143"/>
      <c r="G188" s="4"/>
      <c r="H188" s="4"/>
      <c r="I188" s="135"/>
      <c r="J188" s="135"/>
      <c r="K188" s="135"/>
      <c r="L188" s="135"/>
      <c r="M188" s="135"/>
      <c r="N188" s="135"/>
      <c r="O188" s="135"/>
      <c r="P188" s="135"/>
      <c r="Q188" s="135"/>
      <c r="R188" s="135"/>
      <c r="S188" s="135"/>
      <c r="T188" s="135"/>
      <c r="U188" s="135"/>
      <c r="V188" s="135"/>
      <c r="W188" s="135"/>
      <c r="X188" s="135"/>
      <c r="Y188" s="135"/>
      <c r="Z188" s="135"/>
    </row>
    <row r="189" spans="1:26" ht="14.25" customHeight="1">
      <c r="A189" s="4"/>
      <c r="B189" s="4"/>
      <c r="C189" s="4"/>
      <c r="D189" s="4"/>
      <c r="E189" s="143"/>
      <c r="F189" s="143"/>
      <c r="G189" s="4"/>
      <c r="H189" s="4"/>
      <c r="I189" s="135"/>
      <c r="J189" s="135"/>
      <c r="K189" s="135"/>
      <c r="L189" s="135"/>
      <c r="M189" s="135"/>
      <c r="N189" s="135"/>
      <c r="O189" s="135"/>
      <c r="P189" s="135"/>
      <c r="Q189" s="135"/>
      <c r="R189" s="135"/>
      <c r="S189" s="135"/>
      <c r="T189" s="135"/>
      <c r="U189" s="135"/>
      <c r="V189" s="135"/>
      <c r="W189" s="135"/>
      <c r="X189" s="135"/>
      <c r="Y189" s="135"/>
      <c r="Z189" s="135"/>
    </row>
    <row r="190" spans="1:26" ht="14.25" customHeight="1">
      <c r="A190" s="4"/>
      <c r="B190" s="4"/>
      <c r="C190" s="4"/>
      <c r="D190" s="4"/>
      <c r="E190" s="143"/>
      <c r="F190" s="143"/>
      <c r="G190" s="4"/>
      <c r="H190" s="4"/>
      <c r="I190" s="135"/>
      <c r="J190" s="135"/>
      <c r="K190" s="135"/>
      <c r="L190" s="135"/>
      <c r="M190" s="135"/>
      <c r="N190" s="135"/>
      <c r="O190" s="135"/>
      <c r="P190" s="135"/>
      <c r="Q190" s="135"/>
      <c r="R190" s="135"/>
      <c r="S190" s="135"/>
      <c r="T190" s="135"/>
      <c r="U190" s="135"/>
      <c r="V190" s="135"/>
      <c r="W190" s="135"/>
      <c r="X190" s="135"/>
      <c r="Y190" s="135"/>
      <c r="Z190" s="135"/>
    </row>
    <row r="191" spans="1:26" ht="14.25" customHeight="1">
      <c r="A191" s="4"/>
      <c r="B191" s="4"/>
      <c r="C191" s="4"/>
      <c r="D191" s="4"/>
      <c r="E191" s="143"/>
      <c r="F191" s="143"/>
      <c r="G191" s="4"/>
      <c r="H191" s="4"/>
      <c r="I191" s="135"/>
      <c r="J191" s="135"/>
      <c r="K191" s="135"/>
      <c r="L191" s="135"/>
      <c r="M191" s="135"/>
      <c r="N191" s="135"/>
      <c r="O191" s="135"/>
      <c r="P191" s="135"/>
      <c r="Q191" s="135"/>
      <c r="R191" s="135"/>
      <c r="S191" s="135"/>
      <c r="T191" s="135"/>
      <c r="U191" s="135"/>
      <c r="V191" s="135"/>
      <c r="W191" s="135"/>
      <c r="X191" s="135"/>
      <c r="Y191" s="135"/>
      <c r="Z191" s="135"/>
    </row>
    <row r="192" spans="1:26" ht="14.25" customHeight="1">
      <c r="A192" s="4"/>
      <c r="B192" s="4"/>
      <c r="C192" s="4"/>
      <c r="D192" s="4"/>
      <c r="E192" s="143"/>
      <c r="F192" s="143"/>
      <c r="G192" s="4"/>
      <c r="H192" s="4"/>
      <c r="I192" s="135"/>
      <c r="J192" s="135"/>
      <c r="K192" s="135"/>
      <c r="L192" s="135"/>
      <c r="M192" s="135"/>
      <c r="N192" s="135"/>
      <c r="O192" s="135"/>
      <c r="P192" s="135"/>
      <c r="Q192" s="135"/>
      <c r="R192" s="135"/>
      <c r="S192" s="135"/>
      <c r="T192" s="135"/>
      <c r="U192" s="135"/>
      <c r="V192" s="135"/>
      <c r="W192" s="135"/>
      <c r="X192" s="135"/>
      <c r="Y192" s="135"/>
      <c r="Z192" s="135"/>
    </row>
    <row r="193" spans="1:26" ht="14.25" customHeight="1">
      <c r="A193" s="4"/>
      <c r="B193" s="4"/>
      <c r="C193" s="4"/>
      <c r="D193" s="4"/>
      <c r="E193" s="143"/>
      <c r="F193" s="143"/>
      <c r="G193" s="4"/>
      <c r="H193" s="4"/>
      <c r="I193" s="135"/>
      <c r="J193" s="135"/>
      <c r="K193" s="135"/>
      <c r="L193" s="135"/>
      <c r="M193" s="135"/>
      <c r="N193" s="135"/>
      <c r="O193" s="135"/>
      <c r="P193" s="135"/>
      <c r="Q193" s="135"/>
      <c r="R193" s="135"/>
      <c r="S193" s="135"/>
      <c r="T193" s="135"/>
      <c r="U193" s="135"/>
      <c r="V193" s="135"/>
      <c r="W193" s="135"/>
      <c r="X193" s="135"/>
      <c r="Y193" s="135"/>
      <c r="Z193" s="135"/>
    </row>
    <row r="194" spans="1:26" ht="14.25" customHeight="1">
      <c r="A194" s="4"/>
      <c r="B194" s="4"/>
      <c r="C194" s="4"/>
      <c r="D194" s="4"/>
      <c r="E194" s="143"/>
      <c r="F194" s="143"/>
      <c r="G194" s="4"/>
      <c r="H194" s="4"/>
      <c r="I194" s="135"/>
      <c r="J194" s="135"/>
      <c r="K194" s="135"/>
      <c r="L194" s="135"/>
      <c r="M194" s="135"/>
      <c r="N194" s="135"/>
      <c r="O194" s="135"/>
      <c r="P194" s="135"/>
      <c r="Q194" s="135"/>
      <c r="R194" s="135"/>
      <c r="S194" s="135"/>
      <c r="T194" s="135"/>
      <c r="U194" s="135"/>
      <c r="V194" s="135"/>
      <c r="W194" s="135"/>
      <c r="X194" s="135"/>
      <c r="Y194" s="135"/>
      <c r="Z194" s="135"/>
    </row>
    <row r="195" spans="1:26" ht="14.25" customHeight="1">
      <c r="A195" s="4"/>
      <c r="B195" s="4"/>
      <c r="C195" s="4"/>
      <c r="D195" s="4"/>
      <c r="E195" s="143"/>
      <c r="F195" s="143"/>
      <c r="G195" s="4"/>
      <c r="H195" s="4"/>
      <c r="I195" s="135"/>
      <c r="J195" s="135"/>
      <c r="K195" s="135"/>
      <c r="L195" s="135"/>
      <c r="M195" s="135"/>
      <c r="N195" s="135"/>
      <c r="O195" s="135"/>
      <c r="P195" s="135"/>
      <c r="Q195" s="135"/>
      <c r="R195" s="135"/>
      <c r="S195" s="135"/>
      <c r="T195" s="135"/>
      <c r="U195" s="135"/>
      <c r="V195" s="135"/>
      <c r="W195" s="135"/>
      <c r="X195" s="135"/>
      <c r="Y195" s="135"/>
      <c r="Z195" s="135"/>
    </row>
    <row r="196" spans="1:26" ht="14.25" customHeight="1">
      <c r="A196" s="4"/>
      <c r="B196" s="4"/>
      <c r="C196" s="4"/>
      <c r="D196" s="4"/>
      <c r="E196" s="143"/>
      <c r="F196" s="143"/>
      <c r="G196" s="4"/>
      <c r="H196" s="4"/>
      <c r="I196" s="135"/>
      <c r="J196" s="135"/>
      <c r="K196" s="135"/>
      <c r="L196" s="135"/>
      <c r="M196" s="135"/>
      <c r="N196" s="135"/>
      <c r="O196" s="135"/>
      <c r="P196" s="135"/>
      <c r="Q196" s="135"/>
      <c r="R196" s="135"/>
      <c r="S196" s="135"/>
      <c r="T196" s="135"/>
      <c r="U196" s="135"/>
      <c r="V196" s="135"/>
      <c r="W196" s="135"/>
      <c r="X196" s="135"/>
      <c r="Y196" s="135"/>
      <c r="Z196" s="135"/>
    </row>
    <row r="197" spans="1:26" ht="14.25" customHeight="1">
      <c r="A197" s="4"/>
      <c r="B197" s="4"/>
      <c r="C197" s="4"/>
      <c r="D197" s="4"/>
      <c r="E197" s="143"/>
      <c r="F197" s="143"/>
      <c r="G197" s="4"/>
      <c r="H197" s="4"/>
      <c r="I197" s="135"/>
      <c r="J197" s="135"/>
      <c r="K197" s="135"/>
      <c r="L197" s="135"/>
      <c r="M197" s="135"/>
      <c r="N197" s="135"/>
      <c r="O197" s="135"/>
      <c r="P197" s="135"/>
      <c r="Q197" s="135"/>
      <c r="R197" s="135"/>
      <c r="S197" s="135"/>
      <c r="T197" s="135"/>
      <c r="U197" s="135"/>
      <c r="V197" s="135"/>
      <c r="W197" s="135"/>
      <c r="X197" s="135"/>
      <c r="Y197" s="135"/>
      <c r="Z197" s="135"/>
    </row>
    <row r="198" spans="1:26" ht="14.25" customHeight="1">
      <c r="A198" s="4"/>
      <c r="B198" s="4"/>
      <c r="C198" s="4"/>
      <c r="D198" s="4"/>
      <c r="E198" s="143"/>
      <c r="F198" s="143"/>
      <c r="G198" s="4"/>
      <c r="H198" s="4"/>
      <c r="I198" s="135"/>
      <c r="J198" s="135"/>
      <c r="K198" s="135"/>
      <c r="L198" s="135"/>
      <c r="M198" s="135"/>
      <c r="N198" s="135"/>
      <c r="O198" s="135"/>
      <c r="P198" s="135"/>
      <c r="Q198" s="135"/>
      <c r="R198" s="135"/>
      <c r="S198" s="135"/>
      <c r="T198" s="135"/>
      <c r="U198" s="135"/>
      <c r="V198" s="135"/>
      <c r="W198" s="135"/>
      <c r="X198" s="135"/>
      <c r="Y198" s="135"/>
      <c r="Z198" s="135"/>
    </row>
    <row r="199" spans="1:26" ht="14.25" customHeight="1">
      <c r="A199" s="4"/>
      <c r="B199" s="4"/>
      <c r="C199" s="4"/>
      <c r="D199" s="4"/>
      <c r="E199" s="143"/>
      <c r="F199" s="143"/>
      <c r="G199" s="4"/>
      <c r="H199" s="4"/>
      <c r="I199" s="135"/>
      <c r="J199" s="135"/>
      <c r="K199" s="135"/>
      <c r="L199" s="135"/>
      <c r="M199" s="135"/>
      <c r="N199" s="135"/>
      <c r="O199" s="135"/>
      <c r="P199" s="135"/>
      <c r="Q199" s="135"/>
      <c r="R199" s="135"/>
      <c r="S199" s="135"/>
      <c r="T199" s="135"/>
      <c r="U199" s="135"/>
      <c r="V199" s="135"/>
      <c r="W199" s="135"/>
      <c r="X199" s="135"/>
      <c r="Y199" s="135"/>
      <c r="Z199" s="135"/>
    </row>
    <row r="200" spans="1:26" ht="14.25" customHeight="1">
      <c r="A200" s="4"/>
      <c r="B200" s="4"/>
      <c r="C200" s="4"/>
      <c r="D200" s="4"/>
      <c r="E200" s="143"/>
      <c r="F200" s="143"/>
      <c r="G200" s="4"/>
      <c r="H200" s="4"/>
      <c r="I200" s="135"/>
      <c r="J200" s="135"/>
      <c r="K200" s="135"/>
      <c r="L200" s="135"/>
      <c r="M200" s="135"/>
      <c r="N200" s="135"/>
      <c r="O200" s="135"/>
      <c r="P200" s="135"/>
      <c r="Q200" s="135"/>
      <c r="R200" s="135"/>
      <c r="S200" s="135"/>
      <c r="T200" s="135"/>
      <c r="U200" s="135"/>
      <c r="V200" s="135"/>
      <c r="W200" s="135"/>
      <c r="X200" s="135"/>
      <c r="Y200" s="135"/>
      <c r="Z200" s="135"/>
    </row>
    <row r="201" spans="1:26" ht="14.25" customHeight="1">
      <c r="A201" s="4"/>
      <c r="B201" s="4"/>
      <c r="C201" s="4"/>
      <c r="D201" s="4"/>
      <c r="E201" s="143"/>
      <c r="F201" s="143"/>
      <c r="G201" s="4"/>
      <c r="H201" s="4"/>
      <c r="I201" s="135"/>
      <c r="J201" s="135"/>
      <c r="K201" s="135"/>
      <c r="L201" s="135"/>
      <c r="M201" s="135"/>
      <c r="N201" s="135"/>
      <c r="O201" s="135"/>
      <c r="P201" s="135"/>
      <c r="Q201" s="135"/>
      <c r="R201" s="135"/>
      <c r="S201" s="135"/>
      <c r="T201" s="135"/>
      <c r="U201" s="135"/>
      <c r="V201" s="135"/>
      <c r="W201" s="135"/>
      <c r="X201" s="135"/>
      <c r="Y201" s="135"/>
      <c r="Z201" s="135"/>
    </row>
    <row r="202" spans="1:26" ht="14.25" customHeight="1">
      <c r="A202" s="4"/>
      <c r="B202" s="4"/>
      <c r="C202" s="4"/>
      <c r="D202" s="4"/>
      <c r="E202" s="143"/>
      <c r="F202" s="143"/>
      <c r="G202" s="4"/>
      <c r="H202" s="4"/>
      <c r="I202" s="135"/>
      <c r="J202" s="135"/>
      <c r="K202" s="135"/>
      <c r="L202" s="135"/>
      <c r="M202" s="135"/>
      <c r="N202" s="135"/>
      <c r="O202" s="135"/>
      <c r="P202" s="135"/>
      <c r="Q202" s="135"/>
      <c r="R202" s="135"/>
      <c r="S202" s="135"/>
      <c r="T202" s="135"/>
      <c r="U202" s="135"/>
      <c r="V202" s="135"/>
      <c r="W202" s="135"/>
      <c r="X202" s="135"/>
      <c r="Y202" s="135"/>
      <c r="Z202" s="135"/>
    </row>
    <row r="203" spans="1:26" ht="14.25" customHeight="1">
      <c r="A203" s="4"/>
      <c r="B203" s="4"/>
      <c r="C203" s="4"/>
      <c r="D203" s="4"/>
      <c r="E203" s="143"/>
      <c r="F203" s="143"/>
      <c r="G203" s="4"/>
      <c r="H203" s="4"/>
      <c r="I203" s="135"/>
      <c r="J203" s="135"/>
      <c r="K203" s="135"/>
      <c r="L203" s="135"/>
      <c r="M203" s="135"/>
      <c r="N203" s="135"/>
      <c r="O203" s="135"/>
      <c r="P203" s="135"/>
      <c r="Q203" s="135"/>
      <c r="R203" s="135"/>
      <c r="S203" s="135"/>
      <c r="T203" s="135"/>
      <c r="U203" s="135"/>
      <c r="V203" s="135"/>
      <c r="W203" s="135"/>
      <c r="X203" s="135"/>
      <c r="Y203" s="135"/>
      <c r="Z203" s="135"/>
    </row>
    <row r="204" spans="1:26" ht="14.25" customHeight="1">
      <c r="A204" s="4"/>
      <c r="B204" s="4"/>
      <c r="C204" s="4"/>
      <c r="D204" s="4"/>
      <c r="E204" s="143"/>
      <c r="F204" s="143"/>
      <c r="G204" s="4"/>
      <c r="H204" s="4"/>
      <c r="I204" s="135"/>
      <c r="J204" s="135"/>
      <c r="K204" s="135"/>
      <c r="L204" s="135"/>
      <c r="M204" s="135"/>
      <c r="N204" s="135"/>
      <c r="O204" s="135"/>
      <c r="P204" s="135"/>
      <c r="Q204" s="135"/>
      <c r="R204" s="135"/>
      <c r="S204" s="135"/>
      <c r="T204" s="135"/>
      <c r="U204" s="135"/>
      <c r="V204" s="135"/>
      <c r="W204" s="135"/>
      <c r="X204" s="135"/>
      <c r="Y204" s="135"/>
      <c r="Z204" s="135"/>
    </row>
    <row r="205" spans="1:26" ht="14.25" customHeight="1">
      <c r="A205" s="4"/>
      <c r="B205" s="4"/>
      <c r="C205" s="4"/>
      <c r="D205" s="4"/>
      <c r="E205" s="143"/>
      <c r="F205" s="143"/>
      <c r="G205" s="4"/>
      <c r="H205" s="4"/>
      <c r="I205" s="135"/>
      <c r="J205" s="135"/>
      <c r="K205" s="135"/>
      <c r="L205" s="135"/>
      <c r="M205" s="135"/>
      <c r="N205" s="135"/>
      <c r="O205" s="135"/>
      <c r="P205" s="135"/>
      <c r="Q205" s="135"/>
      <c r="R205" s="135"/>
      <c r="S205" s="135"/>
      <c r="T205" s="135"/>
      <c r="U205" s="135"/>
      <c r="V205" s="135"/>
      <c r="W205" s="135"/>
      <c r="X205" s="135"/>
      <c r="Y205" s="135"/>
      <c r="Z205" s="135"/>
    </row>
    <row r="206" spans="1:26" ht="14.25" customHeight="1">
      <c r="A206" s="4"/>
      <c r="B206" s="4"/>
      <c r="C206" s="4"/>
      <c r="D206" s="4"/>
      <c r="E206" s="143"/>
      <c r="F206" s="143"/>
      <c r="G206" s="4"/>
      <c r="H206" s="4"/>
      <c r="I206" s="135"/>
      <c r="J206" s="135"/>
      <c r="K206" s="135"/>
      <c r="L206" s="135"/>
      <c r="M206" s="135"/>
      <c r="N206" s="135"/>
      <c r="O206" s="135"/>
      <c r="P206" s="135"/>
      <c r="Q206" s="135"/>
      <c r="R206" s="135"/>
      <c r="S206" s="135"/>
      <c r="T206" s="135"/>
      <c r="U206" s="135"/>
      <c r="V206" s="135"/>
      <c r="W206" s="135"/>
      <c r="X206" s="135"/>
      <c r="Y206" s="135"/>
      <c r="Z206" s="135"/>
    </row>
    <row r="207" spans="1:26" ht="14.25" customHeight="1">
      <c r="A207" s="4"/>
      <c r="B207" s="4"/>
      <c r="C207" s="4"/>
      <c r="D207" s="4"/>
      <c r="E207" s="143"/>
      <c r="F207" s="143"/>
      <c r="G207" s="4"/>
      <c r="H207" s="4"/>
      <c r="I207" s="135"/>
      <c r="J207" s="135"/>
      <c r="K207" s="135"/>
      <c r="L207" s="135"/>
      <c r="M207" s="135"/>
      <c r="N207" s="135"/>
      <c r="O207" s="135"/>
      <c r="P207" s="135"/>
      <c r="Q207" s="135"/>
      <c r="R207" s="135"/>
      <c r="S207" s="135"/>
      <c r="T207" s="135"/>
      <c r="U207" s="135"/>
      <c r="V207" s="135"/>
      <c r="W207" s="135"/>
      <c r="X207" s="135"/>
      <c r="Y207" s="135"/>
      <c r="Z207" s="135"/>
    </row>
    <row r="208" spans="1:26" ht="14.25" customHeight="1">
      <c r="A208" s="4"/>
      <c r="B208" s="4"/>
      <c r="C208" s="4"/>
      <c r="D208" s="4"/>
      <c r="E208" s="143"/>
      <c r="F208" s="143"/>
      <c r="G208" s="4"/>
      <c r="H208" s="4"/>
      <c r="I208" s="135"/>
      <c r="J208" s="135"/>
      <c r="K208" s="135"/>
      <c r="L208" s="135"/>
      <c r="M208" s="135"/>
      <c r="N208" s="135"/>
      <c r="O208" s="135"/>
      <c r="P208" s="135"/>
      <c r="Q208" s="135"/>
      <c r="R208" s="135"/>
      <c r="S208" s="135"/>
      <c r="T208" s="135"/>
      <c r="U208" s="135"/>
      <c r="V208" s="135"/>
      <c r="W208" s="135"/>
      <c r="X208" s="135"/>
      <c r="Y208" s="135"/>
      <c r="Z208" s="135"/>
    </row>
    <row r="209" spans="1:26" ht="14.25" customHeight="1">
      <c r="A209" s="4"/>
      <c r="B209" s="4"/>
      <c r="C209" s="4"/>
      <c r="D209" s="4"/>
      <c r="E209" s="143"/>
      <c r="F209" s="143"/>
      <c r="G209" s="4"/>
      <c r="H209" s="4"/>
      <c r="I209" s="135"/>
      <c r="J209" s="135"/>
      <c r="K209" s="135"/>
      <c r="L209" s="135"/>
      <c r="M209" s="135"/>
      <c r="N209" s="135"/>
      <c r="O209" s="135"/>
      <c r="P209" s="135"/>
      <c r="Q209" s="135"/>
      <c r="R209" s="135"/>
      <c r="S209" s="135"/>
      <c r="T209" s="135"/>
      <c r="U209" s="135"/>
      <c r="V209" s="135"/>
      <c r="W209" s="135"/>
      <c r="X209" s="135"/>
      <c r="Y209" s="135"/>
      <c r="Z209" s="135"/>
    </row>
    <row r="210" spans="1:26" ht="14.25" customHeight="1">
      <c r="A210" s="4"/>
      <c r="B210" s="4"/>
      <c r="C210" s="4"/>
      <c r="D210" s="4"/>
      <c r="E210" s="143"/>
      <c r="F210" s="143"/>
      <c r="G210" s="4"/>
      <c r="H210" s="4"/>
      <c r="I210" s="135"/>
      <c r="J210" s="135"/>
      <c r="K210" s="135"/>
      <c r="L210" s="135"/>
      <c r="M210" s="135"/>
      <c r="N210" s="135"/>
      <c r="O210" s="135"/>
      <c r="P210" s="135"/>
      <c r="Q210" s="135"/>
      <c r="R210" s="135"/>
      <c r="S210" s="135"/>
      <c r="T210" s="135"/>
      <c r="U210" s="135"/>
      <c r="V210" s="135"/>
      <c r="W210" s="135"/>
      <c r="X210" s="135"/>
      <c r="Y210" s="135"/>
      <c r="Z210" s="135"/>
    </row>
    <row r="211" spans="1:26" ht="14.25" customHeight="1">
      <c r="A211" s="4"/>
      <c r="B211" s="4"/>
      <c r="C211" s="4"/>
      <c r="D211" s="4"/>
      <c r="E211" s="143"/>
      <c r="F211" s="143"/>
      <c r="G211" s="4"/>
      <c r="H211" s="4"/>
      <c r="I211" s="135"/>
      <c r="J211" s="135"/>
      <c r="K211" s="135"/>
      <c r="L211" s="135"/>
      <c r="M211" s="135"/>
      <c r="N211" s="135"/>
      <c r="O211" s="135"/>
      <c r="P211" s="135"/>
      <c r="Q211" s="135"/>
      <c r="R211" s="135"/>
      <c r="S211" s="135"/>
      <c r="T211" s="135"/>
      <c r="U211" s="135"/>
      <c r="V211" s="135"/>
      <c r="W211" s="135"/>
      <c r="X211" s="135"/>
      <c r="Y211" s="135"/>
      <c r="Z211" s="135"/>
    </row>
    <row r="212" spans="1:26" ht="14.25" customHeight="1">
      <c r="A212" s="4"/>
      <c r="B212" s="4"/>
      <c r="C212" s="4"/>
      <c r="D212" s="4"/>
      <c r="E212" s="143"/>
      <c r="F212" s="143"/>
      <c r="G212" s="4"/>
      <c r="H212" s="4"/>
      <c r="I212" s="135"/>
      <c r="J212" s="135"/>
      <c r="K212" s="135"/>
      <c r="L212" s="135"/>
      <c r="M212" s="135"/>
      <c r="N212" s="135"/>
      <c r="O212" s="135"/>
      <c r="P212" s="135"/>
      <c r="Q212" s="135"/>
      <c r="R212" s="135"/>
      <c r="S212" s="135"/>
      <c r="T212" s="135"/>
      <c r="U212" s="135"/>
      <c r="V212" s="135"/>
      <c r="W212" s="135"/>
      <c r="X212" s="135"/>
      <c r="Y212" s="135"/>
      <c r="Z212" s="135"/>
    </row>
    <row r="213" spans="1:26" ht="14.25" customHeight="1">
      <c r="A213" s="4"/>
      <c r="B213" s="4"/>
      <c r="C213" s="4"/>
      <c r="D213" s="4"/>
      <c r="E213" s="143"/>
      <c r="F213" s="143"/>
      <c r="G213" s="4"/>
      <c r="H213" s="4"/>
      <c r="I213" s="135"/>
      <c r="J213" s="135"/>
      <c r="K213" s="135"/>
      <c r="L213" s="135"/>
      <c r="M213" s="135"/>
      <c r="N213" s="135"/>
      <c r="O213" s="135"/>
      <c r="P213" s="135"/>
      <c r="Q213" s="135"/>
      <c r="R213" s="135"/>
      <c r="S213" s="135"/>
      <c r="T213" s="135"/>
      <c r="U213" s="135"/>
      <c r="V213" s="135"/>
      <c r="W213" s="135"/>
      <c r="X213" s="135"/>
      <c r="Y213" s="135"/>
      <c r="Z213" s="135"/>
    </row>
    <row r="214" spans="1:26" ht="14.25" customHeight="1">
      <c r="A214" s="4"/>
      <c r="B214" s="4"/>
      <c r="C214" s="4"/>
      <c r="D214" s="4"/>
      <c r="E214" s="143"/>
      <c r="F214" s="143"/>
      <c r="G214" s="4"/>
      <c r="H214" s="4"/>
      <c r="I214" s="135"/>
      <c r="J214" s="135"/>
      <c r="K214" s="135"/>
      <c r="L214" s="135"/>
      <c r="M214" s="135"/>
      <c r="N214" s="135"/>
      <c r="O214" s="135"/>
      <c r="P214" s="135"/>
      <c r="Q214" s="135"/>
      <c r="R214" s="135"/>
      <c r="S214" s="135"/>
      <c r="T214" s="135"/>
      <c r="U214" s="135"/>
      <c r="V214" s="135"/>
      <c r="W214" s="135"/>
      <c r="X214" s="135"/>
      <c r="Y214" s="135"/>
      <c r="Z214" s="135"/>
    </row>
    <row r="215" spans="1:26" ht="14.25" customHeight="1">
      <c r="A215" s="4"/>
      <c r="B215" s="4"/>
      <c r="C215" s="4"/>
      <c r="D215" s="4"/>
      <c r="E215" s="143"/>
      <c r="F215" s="143"/>
      <c r="G215" s="4"/>
      <c r="H215" s="4"/>
      <c r="I215" s="135"/>
      <c r="J215" s="135"/>
      <c r="K215" s="135"/>
      <c r="L215" s="135"/>
      <c r="M215" s="135"/>
      <c r="N215" s="135"/>
      <c r="O215" s="135"/>
      <c r="P215" s="135"/>
      <c r="Q215" s="135"/>
      <c r="R215" s="135"/>
      <c r="S215" s="135"/>
      <c r="T215" s="135"/>
      <c r="U215" s="135"/>
      <c r="V215" s="135"/>
      <c r="W215" s="135"/>
      <c r="X215" s="135"/>
      <c r="Y215" s="135"/>
      <c r="Z215" s="135"/>
    </row>
    <row r="216" spans="1:26" ht="14.25" customHeight="1">
      <c r="A216" s="4"/>
      <c r="B216" s="4"/>
      <c r="C216" s="4"/>
      <c r="D216" s="4"/>
      <c r="E216" s="143"/>
      <c r="F216" s="143"/>
      <c r="G216" s="4"/>
      <c r="H216" s="4"/>
      <c r="I216" s="135"/>
      <c r="J216" s="135"/>
      <c r="K216" s="135"/>
      <c r="L216" s="135"/>
      <c r="M216" s="135"/>
      <c r="N216" s="135"/>
      <c r="O216" s="135"/>
      <c r="P216" s="135"/>
      <c r="Q216" s="135"/>
      <c r="R216" s="135"/>
      <c r="S216" s="135"/>
      <c r="T216" s="135"/>
      <c r="U216" s="135"/>
      <c r="V216" s="135"/>
      <c r="W216" s="135"/>
      <c r="X216" s="135"/>
      <c r="Y216" s="135"/>
      <c r="Z216" s="135"/>
    </row>
    <row r="217" spans="1:26" ht="14.25" customHeight="1">
      <c r="A217" s="4"/>
      <c r="B217" s="4"/>
      <c r="C217" s="4"/>
      <c r="D217" s="4"/>
      <c r="E217" s="143"/>
      <c r="F217" s="143"/>
      <c r="G217" s="4"/>
      <c r="H217" s="4"/>
      <c r="I217" s="135"/>
      <c r="J217" s="135"/>
      <c r="K217" s="135"/>
      <c r="L217" s="135"/>
      <c r="M217" s="135"/>
      <c r="N217" s="135"/>
      <c r="O217" s="135"/>
      <c r="P217" s="135"/>
      <c r="Q217" s="135"/>
      <c r="R217" s="135"/>
      <c r="S217" s="135"/>
      <c r="T217" s="135"/>
      <c r="U217" s="135"/>
      <c r="V217" s="135"/>
      <c r="W217" s="135"/>
      <c r="X217" s="135"/>
      <c r="Y217" s="135"/>
      <c r="Z217" s="135"/>
    </row>
    <row r="218" spans="1:26" ht="14.25" customHeight="1">
      <c r="A218" s="4"/>
      <c r="B218" s="4"/>
      <c r="C218" s="4"/>
      <c r="D218" s="4"/>
      <c r="E218" s="143"/>
      <c r="F218" s="143"/>
      <c r="G218" s="4"/>
      <c r="H218" s="4"/>
      <c r="I218" s="135"/>
      <c r="J218" s="135"/>
      <c r="K218" s="135"/>
      <c r="L218" s="135"/>
      <c r="M218" s="135"/>
      <c r="N218" s="135"/>
      <c r="O218" s="135"/>
      <c r="P218" s="135"/>
      <c r="Q218" s="135"/>
      <c r="R218" s="135"/>
      <c r="S218" s="135"/>
      <c r="T218" s="135"/>
      <c r="U218" s="135"/>
      <c r="V218" s="135"/>
      <c r="W218" s="135"/>
      <c r="X218" s="135"/>
      <c r="Y218" s="135"/>
      <c r="Z218" s="135"/>
    </row>
    <row r="219" spans="1:26" ht="14.25" customHeight="1">
      <c r="A219" s="4"/>
      <c r="B219" s="4"/>
      <c r="C219" s="4"/>
      <c r="D219" s="4"/>
      <c r="E219" s="143"/>
      <c r="F219" s="143"/>
      <c r="G219" s="4"/>
      <c r="H219" s="4"/>
      <c r="I219" s="135"/>
      <c r="J219" s="135"/>
      <c r="K219" s="135"/>
      <c r="L219" s="135"/>
      <c r="M219" s="135"/>
      <c r="N219" s="135"/>
      <c r="O219" s="135"/>
      <c r="P219" s="135"/>
      <c r="Q219" s="135"/>
      <c r="R219" s="135"/>
      <c r="S219" s="135"/>
      <c r="T219" s="135"/>
      <c r="U219" s="135"/>
      <c r="V219" s="135"/>
      <c r="W219" s="135"/>
      <c r="X219" s="135"/>
      <c r="Y219" s="135"/>
      <c r="Z219" s="135"/>
    </row>
    <row r="220" spans="1:26" ht="14.25" customHeight="1">
      <c r="A220" s="4"/>
      <c r="B220" s="4"/>
      <c r="C220" s="4"/>
      <c r="D220" s="4"/>
      <c r="E220" s="143"/>
      <c r="F220" s="143"/>
      <c r="G220" s="4"/>
      <c r="H220" s="4"/>
      <c r="I220" s="135"/>
      <c r="J220" s="135"/>
      <c r="K220" s="135"/>
      <c r="L220" s="135"/>
      <c r="M220" s="135"/>
      <c r="N220" s="135"/>
      <c r="O220" s="135"/>
      <c r="P220" s="135"/>
      <c r="Q220" s="135"/>
      <c r="R220" s="135"/>
      <c r="S220" s="135"/>
      <c r="T220" s="135"/>
      <c r="U220" s="135"/>
      <c r="V220" s="135"/>
      <c r="W220" s="135"/>
      <c r="X220" s="135"/>
      <c r="Y220" s="135"/>
      <c r="Z220" s="135"/>
    </row>
    <row r="221" spans="1:26" ht="14.25" customHeight="1">
      <c r="A221" s="4"/>
      <c r="B221" s="4"/>
      <c r="C221" s="4"/>
      <c r="D221" s="4"/>
      <c r="E221" s="143"/>
      <c r="F221" s="143"/>
      <c r="G221" s="4"/>
      <c r="H221" s="4"/>
      <c r="I221" s="135"/>
      <c r="J221" s="135"/>
      <c r="K221" s="135"/>
      <c r="L221" s="135"/>
      <c r="M221" s="135"/>
      <c r="N221" s="135"/>
      <c r="O221" s="135"/>
      <c r="P221" s="135"/>
      <c r="Q221" s="135"/>
      <c r="R221" s="135"/>
      <c r="S221" s="135"/>
      <c r="T221" s="135"/>
      <c r="U221" s="135"/>
      <c r="V221" s="135"/>
      <c r="W221" s="135"/>
      <c r="X221" s="135"/>
      <c r="Y221" s="135"/>
      <c r="Z221" s="135"/>
    </row>
    <row r="222" spans="1:26" ht="14.25" customHeight="1">
      <c r="A222" s="4"/>
      <c r="B222" s="4"/>
      <c r="C222" s="4"/>
      <c r="D222" s="4"/>
      <c r="E222" s="143"/>
      <c r="F222" s="143"/>
      <c r="G222" s="4"/>
      <c r="H222" s="4"/>
      <c r="I222" s="135"/>
      <c r="J222" s="135"/>
      <c r="K222" s="135"/>
      <c r="L222" s="135"/>
      <c r="M222" s="135"/>
      <c r="N222" s="135"/>
      <c r="O222" s="135"/>
      <c r="P222" s="135"/>
      <c r="Q222" s="135"/>
      <c r="R222" s="135"/>
      <c r="S222" s="135"/>
      <c r="T222" s="135"/>
      <c r="U222" s="135"/>
      <c r="V222" s="135"/>
      <c r="W222" s="135"/>
      <c r="X222" s="135"/>
      <c r="Y222" s="135"/>
      <c r="Z222" s="135"/>
    </row>
    <row r="223" spans="1:26" ht="14.25" customHeight="1">
      <c r="A223" s="4"/>
      <c r="B223" s="4"/>
      <c r="C223" s="4"/>
      <c r="D223" s="4"/>
      <c r="E223" s="143"/>
      <c r="F223" s="143"/>
      <c r="G223" s="4"/>
      <c r="H223" s="4"/>
      <c r="I223" s="135"/>
      <c r="J223" s="135"/>
      <c r="K223" s="135"/>
      <c r="L223" s="135"/>
      <c r="M223" s="135"/>
      <c r="N223" s="135"/>
      <c r="O223" s="135"/>
      <c r="P223" s="135"/>
      <c r="Q223" s="135"/>
      <c r="R223" s="135"/>
      <c r="S223" s="135"/>
      <c r="T223" s="135"/>
      <c r="U223" s="135"/>
      <c r="V223" s="135"/>
      <c r="W223" s="135"/>
      <c r="X223" s="135"/>
      <c r="Y223" s="135"/>
      <c r="Z223" s="135"/>
    </row>
    <row r="224" spans="1:26" ht="14.25" customHeight="1">
      <c r="A224" s="4"/>
      <c r="B224" s="4"/>
      <c r="C224" s="4"/>
      <c r="D224" s="4"/>
      <c r="E224" s="143"/>
      <c r="F224" s="143"/>
      <c r="G224" s="4"/>
      <c r="H224" s="4"/>
      <c r="I224" s="135"/>
      <c r="J224" s="135"/>
      <c r="K224" s="135"/>
      <c r="L224" s="135"/>
      <c r="M224" s="135"/>
      <c r="N224" s="135"/>
      <c r="O224" s="135"/>
      <c r="P224" s="135"/>
      <c r="Q224" s="135"/>
      <c r="R224" s="135"/>
      <c r="S224" s="135"/>
      <c r="T224" s="135"/>
      <c r="U224" s="135"/>
      <c r="V224" s="135"/>
      <c r="W224" s="135"/>
      <c r="X224" s="135"/>
      <c r="Y224" s="135"/>
      <c r="Z224" s="135"/>
    </row>
    <row r="225" spans="1:26" ht="14.25" customHeight="1">
      <c r="A225" s="4"/>
      <c r="B225" s="4"/>
      <c r="C225" s="4"/>
      <c r="D225" s="4"/>
      <c r="E225" s="143"/>
      <c r="F225" s="143"/>
      <c r="G225" s="4"/>
      <c r="H225" s="4"/>
      <c r="I225" s="135"/>
      <c r="J225" s="135"/>
      <c r="K225" s="135"/>
      <c r="L225" s="135"/>
      <c r="M225" s="135"/>
      <c r="N225" s="135"/>
      <c r="O225" s="135"/>
      <c r="P225" s="135"/>
      <c r="Q225" s="135"/>
      <c r="R225" s="135"/>
      <c r="S225" s="135"/>
      <c r="T225" s="135"/>
      <c r="U225" s="135"/>
      <c r="V225" s="135"/>
      <c r="W225" s="135"/>
      <c r="X225" s="135"/>
      <c r="Y225" s="135"/>
      <c r="Z225" s="135"/>
    </row>
    <row r="226" spans="1:26" ht="14.25" customHeight="1">
      <c r="A226" s="4"/>
      <c r="B226" s="4"/>
      <c r="C226" s="4"/>
      <c r="D226" s="4"/>
      <c r="E226" s="143"/>
      <c r="F226" s="143"/>
      <c r="G226" s="4"/>
      <c r="H226" s="4"/>
      <c r="I226" s="135"/>
      <c r="J226" s="135"/>
      <c r="K226" s="135"/>
      <c r="L226" s="135"/>
      <c r="M226" s="135"/>
      <c r="N226" s="135"/>
      <c r="O226" s="135"/>
      <c r="P226" s="135"/>
      <c r="Q226" s="135"/>
      <c r="R226" s="135"/>
      <c r="S226" s="135"/>
      <c r="T226" s="135"/>
      <c r="U226" s="135"/>
      <c r="V226" s="135"/>
      <c r="W226" s="135"/>
      <c r="X226" s="135"/>
      <c r="Y226" s="135"/>
      <c r="Z226" s="135"/>
    </row>
    <row r="227" spans="1:26" ht="14.25" customHeight="1">
      <c r="A227" s="4"/>
      <c r="B227" s="4"/>
      <c r="C227" s="4"/>
      <c r="D227" s="4"/>
      <c r="E227" s="143"/>
      <c r="F227" s="143"/>
      <c r="G227" s="4"/>
      <c r="H227" s="4"/>
      <c r="I227" s="135"/>
      <c r="J227" s="135"/>
      <c r="K227" s="135"/>
      <c r="L227" s="135"/>
      <c r="M227" s="135"/>
      <c r="N227" s="135"/>
      <c r="O227" s="135"/>
      <c r="P227" s="135"/>
      <c r="Q227" s="135"/>
      <c r="R227" s="135"/>
      <c r="S227" s="135"/>
      <c r="T227" s="135"/>
      <c r="U227" s="135"/>
      <c r="V227" s="135"/>
      <c r="W227" s="135"/>
      <c r="X227" s="135"/>
      <c r="Y227" s="135"/>
      <c r="Z227" s="135"/>
    </row>
    <row r="228" spans="1:26" ht="14.25" customHeight="1">
      <c r="A228" s="4"/>
      <c r="B228" s="4"/>
      <c r="C228" s="4"/>
      <c r="D228" s="4"/>
      <c r="E228" s="143"/>
      <c r="F228" s="143"/>
      <c r="G228" s="4"/>
      <c r="H228" s="4"/>
      <c r="I228" s="135"/>
      <c r="J228" s="135"/>
      <c r="K228" s="135"/>
      <c r="L228" s="135"/>
      <c r="M228" s="135"/>
      <c r="N228" s="135"/>
      <c r="O228" s="135"/>
      <c r="P228" s="135"/>
      <c r="Q228" s="135"/>
      <c r="R228" s="135"/>
      <c r="S228" s="135"/>
      <c r="T228" s="135"/>
      <c r="U228" s="135"/>
      <c r="V228" s="135"/>
      <c r="W228" s="135"/>
      <c r="X228" s="135"/>
      <c r="Y228" s="135"/>
      <c r="Z228" s="135"/>
    </row>
    <row r="229" spans="1:26" ht="14.25" customHeight="1">
      <c r="A229" s="4"/>
      <c r="B229" s="4"/>
      <c r="C229" s="4"/>
      <c r="D229" s="4"/>
      <c r="E229" s="143"/>
      <c r="F229" s="143"/>
      <c r="G229" s="4"/>
      <c r="H229" s="4"/>
      <c r="I229" s="135"/>
      <c r="J229" s="135"/>
      <c r="K229" s="135"/>
      <c r="L229" s="135"/>
      <c r="M229" s="135"/>
      <c r="N229" s="135"/>
      <c r="O229" s="135"/>
      <c r="P229" s="135"/>
      <c r="Q229" s="135"/>
      <c r="R229" s="135"/>
      <c r="S229" s="135"/>
      <c r="T229" s="135"/>
      <c r="U229" s="135"/>
      <c r="V229" s="135"/>
      <c r="W229" s="135"/>
      <c r="X229" s="135"/>
      <c r="Y229" s="135"/>
      <c r="Z229" s="135"/>
    </row>
    <row r="230" spans="1:26" ht="14.25" customHeight="1">
      <c r="A230" s="4"/>
      <c r="B230" s="4"/>
      <c r="C230" s="4"/>
      <c r="D230" s="4"/>
      <c r="E230" s="143"/>
      <c r="F230" s="143"/>
      <c r="G230" s="4"/>
      <c r="H230" s="4"/>
      <c r="I230" s="135"/>
      <c r="J230" s="135"/>
      <c r="K230" s="135"/>
      <c r="L230" s="135"/>
      <c r="M230" s="135"/>
      <c r="N230" s="135"/>
      <c r="O230" s="135"/>
      <c r="P230" s="135"/>
      <c r="Q230" s="135"/>
      <c r="R230" s="135"/>
      <c r="S230" s="135"/>
      <c r="T230" s="135"/>
      <c r="U230" s="135"/>
      <c r="V230" s="135"/>
      <c r="W230" s="135"/>
      <c r="X230" s="135"/>
      <c r="Y230" s="135"/>
      <c r="Z230" s="135"/>
    </row>
    <row r="231" spans="1:26" ht="14.25" customHeight="1">
      <c r="A231" s="4"/>
      <c r="B231" s="4"/>
      <c r="C231" s="4"/>
      <c r="D231" s="4"/>
      <c r="E231" s="143"/>
      <c r="F231" s="143"/>
      <c r="G231" s="4"/>
      <c r="H231" s="4"/>
      <c r="I231" s="135"/>
      <c r="J231" s="135"/>
      <c r="K231" s="135"/>
      <c r="L231" s="135"/>
      <c r="M231" s="135"/>
      <c r="N231" s="135"/>
      <c r="O231" s="135"/>
      <c r="P231" s="135"/>
      <c r="Q231" s="135"/>
      <c r="R231" s="135"/>
      <c r="S231" s="135"/>
      <c r="T231" s="135"/>
      <c r="U231" s="135"/>
      <c r="V231" s="135"/>
      <c r="W231" s="135"/>
      <c r="X231" s="135"/>
      <c r="Y231" s="135"/>
      <c r="Z231" s="135"/>
    </row>
    <row r="232" spans="1:26" ht="14.25" customHeight="1">
      <c r="A232" s="4"/>
      <c r="B232" s="4"/>
      <c r="C232" s="4"/>
      <c r="D232" s="4"/>
      <c r="E232" s="143"/>
      <c r="F232" s="143"/>
      <c r="G232" s="4"/>
      <c r="H232" s="4"/>
      <c r="I232" s="135"/>
      <c r="J232" s="135"/>
      <c r="K232" s="135"/>
      <c r="L232" s="135"/>
      <c r="M232" s="135"/>
      <c r="N232" s="135"/>
      <c r="O232" s="135"/>
      <c r="P232" s="135"/>
      <c r="Q232" s="135"/>
      <c r="R232" s="135"/>
      <c r="S232" s="135"/>
      <c r="T232" s="135"/>
      <c r="U232" s="135"/>
      <c r="V232" s="135"/>
      <c r="W232" s="135"/>
      <c r="X232" s="135"/>
      <c r="Y232" s="135"/>
      <c r="Z232" s="135"/>
    </row>
    <row r="233" spans="1:26" ht="14.25" customHeight="1">
      <c r="A233" s="4"/>
      <c r="B233" s="4"/>
      <c r="C233" s="4"/>
      <c r="D233" s="4"/>
      <c r="E233" s="143"/>
      <c r="F233" s="143"/>
      <c r="G233" s="4"/>
      <c r="H233" s="4"/>
      <c r="I233" s="135"/>
      <c r="J233" s="135"/>
      <c r="K233" s="135"/>
      <c r="L233" s="135"/>
      <c r="M233" s="135"/>
      <c r="N233" s="135"/>
      <c r="O233" s="135"/>
      <c r="P233" s="135"/>
      <c r="Q233" s="135"/>
      <c r="R233" s="135"/>
      <c r="S233" s="135"/>
      <c r="T233" s="135"/>
      <c r="U233" s="135"/>
      <c r="V233" s="135"/>
      <c r="W233" s="135"/>
      <c r="X233" s="135"/>
      <c r="Y233" s="135"/>
      <c r="Z233" s="135"/>
    </row>
    <row r="234" spans="1:26" ht="14.25" customHeight="1">
      <c r="A234" s="4"/>
      <c r="B234" s="4"/>
      <c r="C234" s="4"/>
      <c r="D234" s="4"/>
      <c r="E234" s="143"/>
      <c r="F234" s="143"/>
      <c r="G234" s="4"/>
      <c r="H234" s="4"/>
      <c r="I234" s="135"/>
      <c r="J234" s="135"/>
      <c r="K234" s="135"/>
      <c r="L234" s="135"/>
      <c r="M234" s="135"/>
      <c r="N234" s="135"/>
      <c r="O234" s="135"/>
      <c r="P234" s="135"/>
      <c r="Q234" s="135"/>
      <c r="R234" s="135"/>
      <c r="S234" s="135"/>
      <c r="T234" s="135"/>
      <c r="U234" s="135"/>
      <c r="V234" s="135"/>
      <c r="W234" s="135"/>
      <c r="X234" s="135"/>
      <c r="Y234" s="135"/>
      <c r="Z234" s="135"/>
    </row>
    <row r="235" spans="1:26" ht="14.25" customHeight="1">
      <c r="A235" s="4"/>
      <c r="B235" s="4"/>
      <c r="C235" s="4"/>
      <c r="D235" s="4"/>
      <c r="E235" s="143"/>
      <c r="F235" s="143"/>
      <c r="G235" s="4"/>
      <c r="H235" s="4"/>
      <c r="I235" s="135"/>
      <c r="J235" s="135"/>
      <c r="K235" s="135"/>
      <c r="L235" s="135"/>
      <c r="M235" s="135"/>
      <c r="N235" s="135"/>
      <c r="O235" s="135"/>
      <c r="P235" s="135"/>
      <c r="Q235" s="135"/>
      <c r="R235" s="135"/>
      <c r="S235" s="135"/>
      <c r="T235" s="135"/>
      <c r="U235" s="135"/>
      <c r="V235" s="135"/>
      <c r="W235" s="135"/>
      <c r="X235" s="135"/>
      <c r="Y235" s="135"/>
      <c r="Z235" s="135"/>
    </row>
    <row r="236" spans="1:26" ht="14.25" customHeight="1">
      <c r="A236" s="4"/>
      <c r="B236" s="4"/>
      <c r="C236" s="4"/>
      <c r="D236" s="4"/>
      <c r="E236" s="143"/>
      <c r="F236" s="143"/>
      <c r="G236" s="4"/>
      <c r="H236" s="4"/>
      <c r="I236" s="135"/>
      <c r="J236" s="135"/>
      <c r="K236" s="135"/>
      <c r="L236" s="135"/>
      <c r="M236" s="135"/>
      <c r="N236" s="135"/>
      <c r="O236" s="135"/>
      <c r="P236" s="135"/>
      <c r="Q236" s="135"/>
      <c r="R236" s="135"/>
      <c r="S236" s="135"/>
      <c r="T236" s="135"/>
      <c r="U236" s="135"/>
      <c r="V236" s="135"/>
      <c r="W236" s="135"/>
      <c r="X236" s="135"/>
      <c r="Y236" s="135"/>
      <c r="Z236" s="135"/>
    </row>
    <row r="237" spans="1:26" ht="14.25" customHeight="1">
      <c r="A237" s="4"/>
      <c r="B237" s="4"/>
      <c r="C237" s="4"/>
      <c r="D237" s="4"/>
      <c r="E237" s="143"/>
      <c r="F237" s="143"/>
      <c r="G237" s="4"/>
      <c r="H237" s="4"/>
      <c r="I237" s="135"/>
      <c r="J237" s="135"/>
      <c r="K237" s="135"/>
      <c r="L237" s="135"/>
      <c r="M237" s="135"/>
      <c r="N237" s="135"/>
      <c r="O237" s="135"/>
      <c r="P237" s="135"/>
      <c r="Q237" s="135"/>
      <c r="R237" s="135"/>
      <c r="S237" s="135"/>
      <c r="T237" s="135"/>
      <c r="U237" s="135"/>
      <c r="V237" s="135"/>
      <c r="W237" s="135"/>
      <c r="X237" s="135"/>
      <c r="Y237" s="135"/>
      <c r="Z237" s="135"/>
    </row>
    <row r="238" spans="1:26" ht="14.25" customHeight="1">
      <c r="A238" s="4"/>
      <c r="B238" s="4"/>
      <c r="C238" s="4"/>
      <c r="D238" s="4"/>
      <c r="E238" s="143"/>
      <c r="F238" s="143"/>
      <c r="G238" s="4"/>
      <c r="H238" s="4"/>
      <c r="I238" s="135"/>
      <c r="J238" s="135"/>
      <c r="K238" s="135"/>
      <c r="L238" s="135"/>
      <c r="M238" s="135"/>
      <c r="N238" s="135"/>
      <c r="O238" s="135"/>
      <c r="P238" s="135"/>
      <c r="Q238" s="135"/>
      <c r="R238" s="135"/>
      <c r="S238" s="135"/>
      <c r="T238" s="135"/>
      <c r="U238" s="135"/>
      <c r="V238" s="135"/>
      <c r="W238" s="135"/>
      <c r="X238" s="135"/>
      <c r="Y238" s="135"/>
      <c r="Z238" s="135"/>
    </row>
    <row r="239" spans="1:26" ht="14.25" customHeight="1">
      <c r="A239" s="4"/>
      <c r="B239" s="4"/>
      <c r="C239" s="4"/>
      <c r="D239" s="4"/>
      <c r="E239" s="143"/>
      <c r="F239" s="143"/>
      <c r="G239" s="4"/>
      <c r="H239" s="4"/>
      <c r="I239" s="135"/>
      <c r="J239" s="135"/>
      <c r="K239" s="135"/>
      <c r="L239" s="135"/>
      <c r="M239" s="135"/>
      <c r="N239" s="135"/>
      <c r="O239" s="135"/>
      <c r="P239" s="135"/>
      <c r="Q239" s="135"/>
      <c r="R239" s="135"/>
      <c r="S239" s="135"/>
      <c r="T239" s="135"/>
      <c r="U239" s="135"/>
      <c r="V239" s="135"/>
      <c r="W239" s="135"/>
      <c r="X239" s="135"/>
      <c r="Y239" s="135"/>
      <c r="Z239" s="135"/>
    </row>
    <row r="240" spans="1:26" ht="14.25" customHeight="1">
      <c r="A240" s="4"/>
      <c r="B240" s="4"/>
      <c r="C240" s="4"/>
      <c r="D240" s="4"/>
      <c r="E240" s="143"/>
      <c r="F240" s="143"/>
      <c r="G240" s="4"/>
      <c r="H240" s="4"/>
      <c r="I240" s="135"/>
      <c r="J240" s="135"/>
      <c r="K240" s="135"/>
      <c r="L240" s="135"/>
      <c r="M240" s="135"/>
      <c r="N240" s="135"/>
      <c r="O240" s="135"/>
      <c r="P240" s="135"/>
      <c r="Q240" s="135"/>
      <c r="R240" s="135"/>
      <c r="S240" s="135"/>
      <c r="T240" s="135"/>
      <c r="U240" s="135"/>
      <c r="V240" s="135"/>
      <c r="W240" s="135"/>
      <c r="X240" s="135"/>
      <c r="Y240" s="135"/>
      <c r="Z240" s="135"/>
    </row>
    <row r="241" spans="1:26" ht="14.25" customHeight="1">
      <c r="A241" s="4"/>
      <c r="B241" s="4"/>
      <c r="C241" s="4"/>
      <c r="D241" s="4"/>
      <c r="E241" s="143"/>
      <c r="F241" s="143"/>
      <c r="G241" s="4"/>
      <c r="H241" s="4"/>
      <c r="I241" s="135"/>
      <c r="J241" s="135"/>
      <c r="K241" s="135"/>
      <c r="L241" s="135"/>
      <c r="M241" s="135"/>
      <c r="N241" s="135"/>
      <c r="O241" s="135"/>
      <c r="P241" s="135"/>
      <c r="Q241" s="135"/>
      <c r="R241" s="135"/>
      <c r="S241" s="135"/>
      <c r="T241" s="135"/>
      <c r="U241" s="135"/>
      <c r="V241" s="135"/>
      <c r="W241" s="135"/>
      <c r="X241" s="135"/>
      <c r="Y241" s="135"/>
      <c r="Z241" s="135"/>
    </row>
    <row r="242" spans="1:26" ht="14.25" customHeight="1">
      <c r="A242" s="4"/>
      <c r="B242" s="4"/>
      <c r="C242" s="4"/>
      <c r="D242" s="4"/>
      <c r="E242" s="143"/>
      <c r="F242" s="143"/>
      <c r="G242" s="4"/>
      <c r="H242" s="4"/>
      <c r="I242" s="135"/>
      <c r="J242" s="135"/>
      <c r="K242" s="135"/>
      <c r="L242" s="135"/>
      <c r="M242" s="135"/>
      <c r="N242" s="135"/>
      <c r="O242" s="135"/>
      <c r="P242" s="135"/>
      <c r="Q242" s="135"/>
      <c r="R242" s="135"/>
      <c r="S242" s="135"/>
      <c r="T242" s="135"/>
      <c r="U242" s="135"/>
      <c r="V242" s="135"/>
      <c r="W242" s="135"/>
      <c r="X242" s="135"/>
      <c r="Y242" s="135"/>
      <c r="Z242" s="135"/>
    </row>
    <row r="243" spans="1:26" ht="14.25" customHeight="1">
      <c r="A243" s="4"/>
      <c r="B243" s="4"/>
      <c r="C243" s="4"/>
      <c r="D243" s="4"/>
      <c r="E243" s="143"/>
      <c r="F243" s="143"/>
      <c r="G243" s="4"/>
      <c r="H243" s="4"/>
      <c r="I243" s="135"/>
      <c r="J243" s="135"/>
      <c r="K243" s="135"/>
      <c r="L243" s="135"/>
      <c r="M243" s="135"/>
      <c r="N243" s="135"/>
      <c r="O243" s="135"/>
      <c r="P243" s="135"/>
      <c r="Q243" s="135"/>
      <c r="R243" s="135"/>
      <c r="S243" s="135"/>
      <c r="T243" s="135"/>
      <c r="U243" s="135"/>
      <c r="V243" s="135"/>
      <c r="W243" s="135"/>
      <c r="X243" s="135"/>
      <c r="Y243" s="135"/>
      <c r="Z243" s="135"/>
    </row>
    <row r="244" spans="1:26" ht="14.25" customHeight="1">
      <c r="A244" s="4"/>
      <c r="B244" s="4"/>
      <c r="C244" s="4"/>
      <c r="D244" s="4"/>
      <c r="E244" s="143"/>
      <c r="F244" s="143"/>
      <c r="G244" s="4"/>
      <c r="H244" s="4"/>
      <c r="I244" s="135"/>
      <c r="J244" s="135"/>
      <c r="K244" s="135"/>
      <c r="L244" s="135"/>
      <c r="M244" s="135"/>
      <c r="N244" s="135"/>
      <c r="O244" s="135"/>
      <c r="P244" s="135"/>
      <c r="Q244" s="135"/>
      <c r="R244" s="135"/>
      <c r="S244" s="135"/>
      <c r="T244" s="135"/>
      <c r="U244" s="135"/>
      <c r="V244" s="135"/>
      <c r="W244" s="135"/>
      <c r="X244" s="135"/>
      <c r="Y244" s="135"/>
      <c r="Z244" s="135"/>
    </row>
    <row r="245" spans="1:26" ht="14.25" customHeight="1">
      <c r="A245" s="4"/>
      <c r="B245" s="4"/>
      <c r="C245" s="4"/>
      <c r="D245" s="4"/>
      <c r="E245" s="143"/>
      <c r="F245" s="143"/>
      <c r="G245" s="4"/>
      <c r="H245" s="4"/>
      <c r="I245" s="135"/>
      <c r="J245" s="135"/>
      <c r="K245" s="135"/>
      <c r="L245" s="135"/>
      <c r="M245" s="135"/>
      <c r="N245" s="135"/>
      <c r="O245" s="135"/>
      <c r="P245" s="135"/>
      <c r="Q245" s="135"/>
      <c r="R245" s="135"/>
      <c r="S245" s="135"/>
      <c r="T245" s="135"/>
      <c r="U245" s="135"/>
      <c r="V245" s="135"/>
      <c r="W245" s="135"/>
      <c r="X245" s="135"/>
      <c r="Y245" s="135"/>
      <c r="Z245" s="135"/>
    </row>
    <row r="246" spans="1:26" ht="14.25" customHeight="1">
      <c r="A246" s="4"/>
      <c r="B246" s="4"/>
      <c r="C246" s="4"/>
      <c r="D246" s="4"/>
      <c r="E246" s="143"/>
      <c r="F246" s="143"/>
      <c r="G246" s="4"/>
      <c r="H246" s="4"/>
      <c r="I246" s="135"/>
      <c r="J246" s="135"/>
      <c r="K246" s="135"/>
      <c r="L246" s="135"/>
      <c r="M246" s="135"/>
      <c r="N246" s="135"/>
      <c r="O246" s="135"/>
      <c r="P246" s="135"/>
      <c r="Q246" s="135"/>
      <c r="R246" s="135"/>
      <c r="S246" s="135"/>
      <c r="T246" s="135"/>
      <c r="U246" s="135"/>
      <c r="V246" s="135"/>
      <c r="W246" s="135"/>
      <c r="X246" s="135"/>
      <c r="Y246" s="135"/>
      <c r="Z246" s="135"/>
    </row>
    <row r="247" spans="1:26" ht="14.25" customHeight="1">
      <c r="A247" s="4"/>
      <c r="B247" s="4"/>
      <c r="C247" s="4"/>
      <c r="D247" s="4"/>
      <c r="E247" s="143"/>
      <c r="F247" s="143"/>
      <c r="G247" s="4"/>
      <c r="H247" s="4"/>
      <c r="I247" s="135"/>
      <c r="J247" s="135"/>
      <c r="K247" s="135"/>
      <c r="L247" s="135"/>
      <c r="M247" s="135"/>
      <c r="N247" s="135"/>
      <c r="O247" s="135"/>
      <c r="P247" s="135"/>
      <c r="Q247" s="135"/>
      <c r="R247" s="135"/>
      <c r="S247" s="135"/>
      <c r="T247" s="135"/>
      <c r="U247" s="135"/>
      <c r="V247" s="135"/>
      <c r="W247" s="135"/>
      <c r="X247" s="135"/>
      <c r="Y247" s="135"/>
      <c r="Z247" s="135"/>
    </row>
    <row r="248" spans="1:26" ht="14.25" customHeight="1">
      <c r="A248" s="4"/>
      <c r="B248" s="4"/>
      <c r="C248" s="4"/>
      <c r="D248" s="4"/>
      <c r="E248" s="143"/>
      <c r="F248" s="143"/>
      <c r="G248" s="4"/>
      <c r="H248" s="4"/>
      <c r="I248" s="135"/>
      <c r="J248" s="135"/>
      <c r="K248" s="135"/>
      <c r="L248" s="135"/>
      <c r="M248" s="135"/>
      <c r="N248" s="135"/>
      <c r="O248" s="135"/>
      <c r="P248" s="135"/>
      <c r="Q248" s="135"/>
      <c r="R248" s="135"/>
      <c r="S248" s="135"/>
      <c r="T248" s="135"/>
      <c r="U248" s="135"/>
      <c r="V248" s="135"/>
      <c r="W248" s="135"/>
      <c r="X248" s="135"/>
      <c r="Y248" s="135"/>
      <c r="Z248" s="135"/>
    </row>
    <row r="249" spans="1:26" ht="14.25" customHeight="1">
      <c r="A249" s="4"/>
      <c r="B249" s="4"/>
      <c r="C249" s="4"/>
      <c r="D249" s="4"/>
      <c r="E249" s="143"/>
      <c r="F249" s="143"/>
      <c r="G249" s="4"/>
      <c r="H249" s="4"/>
      <c r="I249" s="135"/>
      <c r="J249" s="135"/>
      <c r="K249" s="135"/>
      <c r="L249" s="135"/>
      <c r="M249" s="135"/>
      <c r="N249" s="135"/>
      <c r="O249" s="135"/>
      <c r="P249" s="135"/>
      <c r="Q249" s="135"/>
      <c r="R249" s="135"/>
      <c r="S249" s="135"/>
      <c r="T249" s="135"/>
      <c r="U249" s="135"/>
      <c r="V249" s="135"/>
      <c r="W249" s="135"/>
      <c r="X249" s="135"/>
      <c r="Y249" s="135"/>
      <c r="Z249" s="135"/>
    </row>
    <row r="250" spans="1:26" ht="14.25" customHeight="1">
      <c r="A250" s="4"/>
      <c r="B250" s="4"/>
      <c r="C250" s="4"/>
      <c r="D250" s="4"/>
      <c r="E250" s="143"/>
      <c r="F250" s="143"/>
      <c r="G250" s="4"/>
      <c r="H250" s="4"/>
      <c r="I250" s="135"/>
      <c r="J250" s="135"/>
      <c r="K250" s="135"/>
      <c r="L250" s="135"/>
      <c r="M250" s="135"/>
      <c r="N250" s="135"/>
      <c r="O250" s="135"/>
      <c r="P250" s="135"/>
      <c r="Q250" s="135"/>
      <c r="R250" s="135"/>
      <c r="S250" s="135"/>
      <c r="T250" s="135"/>
      <c r="U250" s="135"/>
      <c r="V250" s="135"/>
      <c r="W250" s="135"/>
      <c r="X250" s="135"/>
      <c r="Y250" s="135"/>
      <c r="Z250" s="135"/>
    </row>
    <row r="251" spans="1:26" ht="14.25" customHeight="1">
      <c r="A251" s="4"/>
      <c r="B251" s="4"/>
      <c r="C251" s="4"/>
      <c r="D251" s="4"/>
      <c r="E251" s="143"/>
      <c r="F251" s="143"/>
      <c r="G251" s="4"/>
      <c r="H251" s="4"/>
      <c r="I251" s="135"/>
      <c r="J251" s="135"/>
      <c r="K251" s="135"/>
      <c r="L251" s="135"/>
      <c r="M251" s="135"/>
      <c r="N251" s="135"/>
      <c r="O251" s="135"/>
      <c r="P251" s="135"/>
      <c r="Q251" s="135"/>
      <c r="R251" s="135"/>
      <c r="S251" s="135"/>
      <c r="T251" s="135"/>
      <c r="U251" s="135"/>
      <c r="V251" s="135"/>
      <c r="W251" s="135"/>
      <c r="X251" s="135"/>
      <c r="Y251" s="135"/>
      <c r="Z251" s="135"/>
    </row>
    <row r="252" spans="1:26" ht="14.25" customHeight="1">
      <c r="A252" s="4"/>
      <c r="B252" s="4"/>
      <c r="C252" s="4"/>
      <c r="D252" s="4"/>
      <c r="E252" s="143"/>
      <c r="F252" s="143"/>
      <c r="G252" s="4"/>
      <c r="H252" s="4"/>
      <c r="I252" s="135"/>
      <c r="J252" s="135"/>
      <c r="K252" s="135"/>
      <c r="L252" s="135"/>
      <c r="M252" s="135"/>
      <c r="N252" s="135"/>
      <c r="O252" s="135"/>
      <c r="P252" s="135"/>
      <c r="Q252" s="135"/>
      <c r="R252" s="135"/>
      <c r="S252" s="135"/>
      <c r="T252" s="135"/>
      <c r="U252" s="135"/>
      <c r="V252" s="135"/>
      <c r="W252" s="135"/>
      <c r="X252" s="135"/>
      <c r="Y252" s="135"/>
      <c r="Z252" s="135"/>
    </row>
    <row r="253" spans="1:26" ht="14.25" customHeight="1">
      <c r="A253" s="4"/>
      <c r="B253" s="4"/>
      <c r="C253" s="4"/>
      <c r="D253" s="4"/>
      <c r="E253" s="143"/>
      <c r="F253" s="143"/>
      <c r="G253" s="4"/>
      <c r="H253" s="4"/>
      <c r="I253" s="135"/>
      <c r="J253" s="135"/>
      <c r="K253" s="135"/>
      <c r="L253" s="135"/>
      <c r="M253" s="135"/>
      <c r="N253" s="135"/>
      <c r="O253" s="135"/>
      <c r="P253" s="135"/>
      <c r="Q253" s="135"/>
      <c r="R253" s="135"/>
      <c r="S253" s="135"/>
      <c r="T253" s="135"/>
      <c r="U253" s="135"/>
      <c r="V253" s="135"/>
      <c r="W253" s="135"/>
      <c r="X253" s="135"/>
      <c r="Y253" s="135"/>
      <c r="Z253" s="135"/>
    </row>
    <row r="254" spans="1:26" ht="14.25" customHeight="1">
      <c r="A254" s="4"/>
      <c r="B254" s="4"/>
      <c r="C254" s="4"/>
      <c r="D254" s="4"/>
      <c r="E254" s="143"/>
      <c r="F254" s="143"/>
      <c r="G254" s="4"/>
      <c r="H254" s="4"/>
      <c r="I254" s="135"/>
      <c r="J254" s="135"/>
      <c r="K254" s="135"/>
      <c r="L254" s="135"/>
      <c r="M254" s="135"/>
      <c r="N254" s="135"/>
      <c r="O254" s="135"/>
      <c r="P254" s="135"/>
      <c r="Q254" s="135"/>
      <c r="R254" s="135"/>
      <c r="S254" s="135"/>
      <c r="T254" s="135"/>
      <c r="U254" s="135"/>
      <c r="V254" s="135"/>
      <c r="W254" s="135"/>
      <c r="X254" s="135"/>
      <c r="Y254" s="135"/>
      <c r="Z254" s="135"/>
    </row>
    <row r="255" spans="1:26" ht="14.25" customHeight="1">
      <c r="A255" s="4"/>
      <c r="B255" s="4"/>
      <c r="C255" s="4"/>
      <c r="D255" s="4"/>
      <c r="E255" s="143"/>
      <c r="F255" s="143"/>
      <c r="G255" s="4"/>
      <c r="H255" s="4"/>
      <c r="I255" s="135"/>
      <c r="J255" s="135"/>
      <c r="K255" s="135"/>
      <c r="L255" s="135"/>
      <c r="M255" s="135"/>
      <c r="N255" s="135"/>
      <c r="O255" s="135"/>
      <c r="P255" s="135"/>
      <c r="Q255" s="135"/>
      <c r="R255" s="135"/>
      <c r="S255" s="135"/>
      <c r="T255" s="135"/>
      <c r="U255" s="135"/>
      <c r="V255" s="135"/>
      <c r="W255" s="135"/>
      <c r="X255" s="135"/>
      <c r="Y255" s="135"/>
      <c r="Z255" s="135"/>
    </row>
    <row r="256" spans="1:26" ht="14.25" customHeight="1">
      <c r="A256" s="4"/>
      <c r="B256" s="4"/>
      <c r="C256" s="4"/>
      <c r="D256" s="4"/>
      <c r="E256" s="143"/>
      <c r="F256" s="143"/>
      <c r="G256" s="4"/>
      <c r="H256" s="4"/>
      <c r="I256" s="135"/>
      <c r="J256" s="135"/>
      <c r="K256" s="135"/>
      <c r="L256" s="135"/>
      <c r="M256" s="135"/>
      <c r="N256" s="135"/>
      <c r="O256" s="135"/>
      <c r="P256" s="135"/>
      <c r="Q256" s="135"/>
      <c r="R256" s="135"/>
      <c r="S256" s="135"/>
      <c r="T256" s="135"/>
      <c r="U256" s="135"/>
      <c r="V256" s="135"/>
      <c r="W256" s="135"/>
      <c r="X256" s="135"/>
      <c r="Y256" s="135"/>
      <c r="Z256" s="135"/>
    </row>
    <row r="257" spans="1:26" ht="14.25" customHeight="1">
      <c r="A257" s="4"/>
      <c r="B257" s="4"/>
      <c r="C257" s="4"/>
      <c r="D257" s="4"/>
      <c r="E257" s="143"/>
      <c r="F257" s="143"/>
      <c r="G257" s="4"/>
      <c r="H257" s="4"/>
      <c r="I257" s="135"/>
      <c r="J257" s="135"/>
      <c r="K257" s="135"/>
      <c r="L257" s="135"/>
      <c r="M257" s="135"/>
      <c r="N257" s="135"/>
      <c r="O257" s="135"/>
      <c r="P257" s="135"/>
      <c r="Q257" s="135"/>
      <c r="R257" s="135"/>
      <c r="S257" s="135"/>
      <c r="T257" s="135"/>
      <c r="U257" s="135"/>
      <c r="V257" s="135"/>
      <c r="W257" s="135"/>
      <c r="X257" s="135"/>
      <c r="Y257" s="135"/>
      <c r="Z257" s="135"/>
    </row>
    <row r="258" spans="1:26" ht="14.25" customHeight="1">
      <c r="A258" s="4"/>
      <c r="B258" s="4"/>
      <c r="C258" s="4"/>
      <c r="D258" s="4"/>
      <c r="E258" s="143"/>
      <c r="F258" s="143"/>
      <c r="G258" s="4"/>
      <c r="H258" s="4"/>
      <c r="I258" s="135"/>
      <c r="J258" s="135"/>
      <c r="K258" s="135"/>
      <c r="L258" s="135"/>
      <c r="M258" s="135"/>
      <c r="N258" s="135"/>
      <c r="O258" s="135"/>
      <c r="P258" s="135"/>
      <c r="Q258" s="135"/>
      <c r="R258" s="135"/>
      <c r="S258" s="135"/>
      <c r="T258" s="135"/>
      <c r="U258" s="135"/>
      <c r="V258" s="135"/>
      <c r="W258" s="135"/>
      <c r="X258" s="135"/>
      <c r="Y258" s="135"/>
      <c r="Z258" s="135"/>
    </row>
    <row r="259" spans="1:26" ht="14.25" customHeight="1">
      <c r="A259" s="4"/>
      <c r="B259" s="4"/>
      <c r="C259" s="4"/>
      <c r="D259" s="4"/>
      <c r="E259" s="143"/>
      <c r="F259" s="143"/>
      <c r="G259" s="4"/>
      <c r="H259" s="4"/>
      <c r="I259" s="135"/>
      <c r="J259" s="135"/>
      <c r="K259" s="135"/>
      <c r="L259" s="135"/>
      <c r="M259" s="135"/>
      <c r="N259" s="135"/>
      <c r="O259" s="135"/>
      <c r="P259" s="135"/>
      <c r="Q259" s="135"/>
      <c r="R259" s="135"/>
      <c r="S259" s="135"/>
      <c r="T259" s="135"/>
      <c r="U259" s="135"/>
      <c r="V259" s="135"/>
      <c r="W259" s="135"/>
      <c r="X259" s="135"/>
      <c r="Y259" s="135"/>
      <c r="Z259" s="135"/>
    </row>
    <row r="260" spans="1:26" ht="14.25" customHeight="1">
      <c r="A260" s="4"/>
      <c r="B260" s="4"/>
      <c r="C260" s="4"/>
      <c r="D260" s="4"/>
      <c r="E260" s="143"/>
      <c r="F260" s="143"/>
      <c r="G260" s="4"/>
      <c r="H260" s="4"/>
      <c r="I260" s="135"/>
      <c r="J260" s="135"/>
      <c r="K260" s="135"/>
      <c r="L260" s="135"/>
      <c r="M260" s="135"/>
      <c r="N260" s="135"/>
      <c r="O260" s="135"/>
      <c r="P260" s="135"/>
      <c r="Q260" s="135"/>
      <c r="R260" s="135"/>
      <c r="S260" s="135"/>
      <c r="T260" s="135"/>
      <c r="U260" s="135"/>
      <c r="V260" s="135"/>
      <c r="W260" s="135"/>
      <c r="X260" s="135"/>
      <c r="Y260" s="135"/>
      <c r="Z260" s="135"/>
    </row>
    <row r="261" spans="1:26" ht="14.25" customHeight="1">
      <c r="A261" s="4"/>
      <c r="B261" s="4"/>
      <c r="C261" s="4"/>
      <c r="D261" s="4"/>
      <c r="E261" s="143"/>
      <c r="F261" s="143"/>
      <c r="G261" s="4"/>
      <c r="H261" s="4"/>
      <c r="I261" s="135"/>
      <c r="J261" s="135"/>
      <c r="K261" s="135"/>
      <c r="L261" s="135"/>
      <c r="M261" s="135"/>
      <c r="N261" s="135"/>
      <c r="O261" s="135"/>
      <c r="P261" s="135"/>
      <c r="Q261" s="135"/>
      <c r="R261" s="135"/>
      <c r="S261" s="135"/>
      <c r="T261" s="135"/>
      <c r="U261" s="135"/>
      <c r="V261" s="135"/>
      <c r="W261" s="135"/>
      <c r="X261" s="135"/>
      <c r="Y261" s="135"/>
      <c r="Z261" s="135"/>
    </row>
    <row r="262" spans="1:26" ht="14.25" customHeight="1">
      <c r="A262" s="4"/>
      <c r="B262" s="4"/>
      <c r="C262" s="4"/>
      <c r="D262" s="4"/>
      <c r="E262" s="143"/>
      <c r="F262" s="143"/>
      <c r="G262" s="4"/>
      <c r="H262" s="4"/>
      <c r="I262" s="135"/>
      <c r="J262" s="135"/>
      <c r="K262" s="135"/>
      <c r="L262" s="135"/>
      <c r="M262" s="135"/>
      <c r="N262" s="135"/>
      <c r="O262" s="135"/>
      <c r="P262" s="135"/>
      <c r="Q262" s="135"/>
      <c r="R262" s="135"/>
      <c r="S262" s="135"/>
      <c r="T262" s="135"/>
      <c r="U262" s="135"/>
      <c r="V262" s="135"/>
      <c r="W262" s="135"/>
      <c r="X262" s="135"/>
      <c r="Y262" s="135"/>
      <c r="Z262" s="135"/>
    </row>
    <row r="263" spans="1:26" ht="14.25" customHeight="1">
      <c r="A263" s="4"/>
      <c r="B263" s="4"/>
      <c r="C263" s="4"/>
      <c r="D263" s="4"/>
      <c r="E263" s="143"/>
      <c r="F263" s="143"/>
      <c r="G263" s="4"/>
      <c r="H263" s="4"/>
      <c r="I263" s="135"/>
      <c r="J263" s="135"/>
      <c r="K263" s="135"/>
      <c r="L263" s="135"/>
      <c r="M263" s="135"/>
      <c r="N263" s="135"/>
      <c r="O263" s="135"/>
      <c r="P263" s="135"/>
      <c r="Q263" s="135"/>
      <c r="R263" s="135"/>
      <c r="S263" s="135"/>
      <c r="T263" s="135"/>
      <c r="U263" s="135"/>
      <c r="V263" s="135"/>
      <c r="W263" s="135"/>
      <c r="X263" s="135"/>
      <c r="Y263" s="135"/>
      <c r="Z263" s="135"/>
    </row>
    <row r="264" spans="1:26" ht="14.25" customHeight="1">
      <c r="A264" s="4"/>
      <c r="B264" s="4"/>
      <c r="C264" s="4"/>
      <c r="D264" s="4"/>
      <c r="E264" s="143"/>
      <c r="F264" s="143"/>
      <c r="G264" s="4"/>
      <c r="H264" s="4"/>
      <c r="I264" s="135"/>
      <c r="J264" s="135"/>
      <c r="K264" s="135"/>
      <c r="L264" s="135"/>
      <c r="M264" s="135"/>
      <c r="N264" s="135"/>
      <c r="O264" s="135"/>
      <c r="P264" s="135"/>
      <c r="Q264" s="135"/>
      <c r="R264" s="135"/>
      <c r="S264" s="135"/>
      <c r="T264" s="135"/>
      <c r="U264" s="135"/>
      <c r="V264" s="135"/>
      <c r="W264" s="135"/>
      <c r="X264" s="135"/>
      <c r="Y264" s="135"/>
      <c r="Z264" s="135"/>
    </row>
    <row r="265" spans="1:26" ht="14.25" customHeight="1">
      <c r="A265" s="4"/>
      <c r="B265" s="4"/>
      <c r="C265" s="4"/>
      <c r="D265" s="4"/>
      <c r="E265" s="143"/>
      <c r="F265" s="143"/>
      <c r="G265" s="4"/>
      <c r="H265" s="4"/>
      <c r="I265" s="135"/>
      <c r="J265" s="135"/>
      <c r="K265" s="135"/>
      <c r="L265" s="135"/>
      <c r="M265" s="135"/>
      <c r="N265" s="135"/>
      <c r="O265" s="135"/>
      <c r="P265" s="135"/>
      <c r="Q265" s="135"/>
      <c r="R265" s="135"/>
      <c r="S265" s="135"/>
      <c r="T265" s="135"/>
      <c r="U265" s="135"/>
      <c r="V265" s="135"/>
      <c r="W265" s="135"/>
      <c r="X265" s="135"/>
      <c r="Y265" s="135"/>
      <c r="Z265" s="135"/>
    </row>
    <row r="266" spans="1:26" ht="14.25" customHeight="1">
      <c r="A266" s="4"/>
      <c r="B266" s="4"/>
      <c r="C266" s="4"/>
      <c r="D266" s="4"/>
      <c r="E266" s="143"/>
      <c r="F266" s="143"/>
      <c r="G266" s="4"/>
      <c r="H266" s="4"/>
      <c r="I266" s="135"/>
      <c r="J266" s="135"/>
      <c r="K266" s="135"/>
      <c r="L266" s="135"/>
      <c r="M266" s="135"/>
      <c r="N266" s="135"/>
      <c r="O266" s="135"/>
      <c r="P266" s="135"/>
      <c r="Q266" s="135"/>
      <c r="R266" s="135"/>
      <c r="S266" s="135"/>
      <c r="T266" s="135"/>
      <c r="U266" s="135"/>
      <c r="V266" s="135"/>
      <c r="W266" s="135"/>
      <c r="X266" s="135"/>
      <c r="Y266" s="135"/>
      <c r="Z266" s="135"/>
    </row>
    <row r="267" spans="1:26" ht="14.25" customHeight="1">
      <c r="A267" s="4"/>
      <c r="B267" s="4"/>
      <c r="C267" s="4"/>
      <c r="D267" s="4"/>
      <c r="E267" s="143"/>
      <c r="F267" s="143"/>
      <c r="G267" s="4"/>
      <c r="H267" s="4"/>
      <c r="I267" s="135"/>
      <c r="J267" s="135"/>
      <c r="K267" s="135"/>
      <c r="L267" s="135"/>
      <c r="M267" s="135"/>
      <c r="N267" s="135"/>
      <c r="O267" s="135"/>
      <c r="P267" s="135"/>
      <c r="Q267" s="135"/>
      <c r="R267" s="135"/>
      <c r="S267" s="135"/>
      <c r="T267" s="135"/>
      <c r="U267" s="135"/>
      <c r="V267" s="135"/>
      <c r="W267" s="135"/>
      <c r="X267" s="135"/>
      <c r="Y267" s="135"/>
      <c r="Z267" s="135"/>
    </row>
    <row r="268" spans="1:26" ht="14.25" customHeight="1">
      <c r="A268" s="4"/>
      <c r="B268" s="4"/>
      <c r="C268" s="4"/>
      <c r="D268" s="4"/>
      <c r="E268" s="143"/>
      <c r="F268" s="143"/>
      <c r="G268" s="4"/>
      <c r="H268" s="4"/>
      <c r="I268" s="135"/>
      <c r="J268" s="135"/>
      <c r="K268" s="135"/>
      <c r="L268" s="135"/>
      <c r="M268" s="135"/>
      <c r="N268" s="135"/>
      <c r="O268" s="135"/>
      <c r="P268" s="135"/>
      <c r="Q268" s="135"/>
      <c r="R268" s="135"/>
      <c r="S268" s="135"/>
      <c r="T268" s="135"/>
      <c r="U268" s="135"/>
      <c r="V268" s="135"/>
      <c r="W268" s="135"/>
      <c r="X268" s="135"/>
      <c r="Y268" s="135"/>
      <c r="Z268" s="135"/>
    </row>
    <row r="269" spans="1:26" ht="14.25" customHeight="1">
      <c r="A269" s="4"/>
      <c r="B269" s="4"/>
      <c r="C269" s="4"/>
      <c r="D269" s="4"/>
      <c r="E269" s="143"/>
      <c r="F269" s="143"/>
      <c r="G269" s="4"/>
      <c r="H269" s="4"/>
      <c r="I269" s="135"/>
      <c r="J269" s="135"/>
      <c r="K269" s="135"/>
      <c r="L269" s="135"/>
      <c r="M269" s="135"/>
      <c r="N269" s="135"/>
      <c r="O269" s="135"/>
      <c r="P269" s="135"/>
      <c r="Q269" s="135"/>
      <c r="R269" s="135"/>
      <c r="S269" s="135"/>
      <c r="T269" s="135"/>
      <c r="U269" s="135"/>
      <c r="V269" s="135"/>
      <c r="W269" s="135"/>
      <c r="X269" s="135"/>
      <c r="Y269" s="135"/>
      <c r="Z269" s="135"/>
    </row>
    <row r="270" spans="1:26" ht="14.25" customHeight="1">
      <c r="A270" s="4"/>
      <c r="B270" s="4"/>
      <c r="C270" s="4"/>
      <c r="D270" s="4"/>
      <c r="E270" s="143"/>
      <c r="F270" s="143"/>
      <c r="G270" s="4"/>
      <c r="H270" s="4"/>
      <c r="I270" s="135"/>
      <c r="J270" s="135"/>
      <c r="K270" s="135"/>
      <c r="L270" s="135"/>
      <c r="M270" s="135"/>
      <c r="N270" s="135"/>
      <c r="O270" s="135"/>
      <c r="P270" s="135"/>
      <c r="Q270" s="135"/>
      <c r="R270" s="135"/>
      <c r="S270" s="135"/>
      <c r="T270" s="135"/>
      <c r="U270" s="135"/>
      <c r="V270" s="135"/>
      <c r="W270" s="135"/>
      <c r="X270" s="135"/>
      <c r="Y270" s="135"/>
      <c r="Z270" s="135"/>
    </row>
    <row r="271" spans="1:26" ht="14.25" customHeight="1">
      <c r="A271" s="4"/>
      <c r="B271" s="4"/>
      <c r="C271" s="4"/>
      <c r="D271" s="4"/>
      <c r="E271" s="143"/>
      <c r="F271" s="143"/>
      <c r="G271" s="4"/>
      <c r="H271" s="4"/>
      <c r="I271" s="135"/>
      <c r="J271" s="135"/>
      <c r="K271" s="135"/>
      <c r="L271" s="135"/>
      <c r="M271" s="135"/>
      <c r="N271" s="135"/>
      <c r="O271" s="135"/>
      <c r="P271" s="135"/>
      <c r="Q271" s="135"/>
      <c r="R271" s="135"/>
      <c r="S271" s="135"/>
      <c r="T271" s="135"/>
      <c r="U271" s="135"/>
      <c r="V271" s="135"/>
      <c r="W271" s="135"/>
      <c r="X271" s="135"/>
      <c r="Y271" s="135"/>
      <c r="Z271" s="135"/>
    </row>
    <row r="272" spans="1:26" ht="14.25" customHeight="1">
      <c r="A272" s="4"/>
      <c r="B272" s="4"/>
      <c r="C272" s="4"/>
      <c r="D272" s="4"/>
      <c r="E272" s="143"/>
      <c r="F272" s="143"/>
      <c r="G272" s="4"/>
      <c r="H272" s="4"/>
      <c r="I272" s="135"/>
      <c r="J272" s="135"/>
      <c r="K272" s="135"/>
      <c r="L272" s="135"/>
      <c r="M272" s="135"/>
      <c r="N272" s="135"/>
      <c r="O272" s="135"/>
      <c r="P272" s="135"/>
      <c r="Q272" s="135"/>
      <c r="R272" s="135"/>
      <c r="S272" s="135"/>
      <c r="T272" s="135"/>
      <c r="U272" s="135"/>
      <c r="V272" s="135"/>
      <c r="W272" s="135"/>
      <c r="X272" s="135"/>
      <c r="Y272" s="135"/>
      <c r="Z272" s="135"/>
    </row>
    <row r="273" spans="1:26" ht="14.25" customHeight="1">
      <c r="A273" s="4"/>
      <c r="B273" s="4"/>
      <c r="C273" s="4"/>
      <c r="D273" s="4"/>
      <c r="E273" s="143"/>
      <c r="F273" s="143"/>
      <c r="G273" s="4"/>
      <c r="H273" s="4"/>
      <c r="I273" s="135"/>
      <c r="J273" s="135"/>
      <c r="K273" s="135"/>
      <c r="L273" s="135"/>
      <c r="M273" s="135"/>
      <c r="N273" s="135"/>
      <c r="O273" s="135"/>
      <c r="P273" s="135"/>
      <c r="Q273" s="135"/>
      <c r="R273" s="135"/>
      <c r="S273" s="135"/>
      <c r="T273" s="135"/>
      <c r="U273" s="135"/>
      <c r="V273" s="135"/>
      <c r="W273" s="135"/>
      <c r="X273" s="135"/>
      <c r="Y273" s="135"/>
      <c r="Z273" s="135"/>
    </row>
    <row r="274" spans="1:26" ht="14.25" customHeight="1">
      <c r="A274" s="4"/>
      <c r="B274" s="4"/>
      <c r="C274" s="4"/>
      <c r="D274" s="4"/>
      <c r="E274" s="143"/>
      <c r="F274" s="143"/>
      <c r="G274" s="4"/>
      <c r="H274" s="4"/>
      <c r="I274" s="135"/>
      <c r="J274" s="135"/>
      <c r="K274" s="135"/>
      <c r="L274" s="135"/>
      <c r="M274" s="135"/>
      <c r="N274" s="135"/>
      <c r="O274" s="135"/>
      <c r="P274" s="135"/>
      <c r="Q274" s="135"/>
      <c r="R274" s="135"/>
      <c r="S274" s="135"/>
      <c r="T274" s="135"/>
      <c r="U274" s="135"/>
      <c r="V274" s="135"/>
      <c r="W274" s="135"/>
      <c r="X274" s="135"/>
      <c r="Y274" s="135"/>
      <c r="Z274" s="135"/>
    </row>
    <row r="275" spans="1:26" ht="14.25" customHeight="1">
      <c r="A275" s="4"/>
      <c r="B275" s="4"/>
      <c r="C275" s="4"/>
      <c r="D275" s="4"/>
      <c r="E275" s="143"/>
      <c r="F275" s="143"/>
      <c r="G275" s="4"/>
      <c r="H275" s="4"/>
      <c r="I275" s="135"/>
      <c r="J275" s="135"/>
      <c r="K275" s="135"/>
      <c r="L275" s="135"/>
      <c r="M275" s="135"/>
      <c r="N275" s="135"/>
      <c r="O275" s="135"/>
      <c r="P275" s="135"/>
      <c r="Q275" s="135"/>
      <c r="R275" s="135"/>
      <c r="S275" s="135"/>
      <c r="T275" s="135"/>
      <c r="U275" s="135"/>
      <c r="V275" s="135"/>
      <c r="W275" s="135"/>
      <c r="X275" s="135"/>
      <c r="Y275" s="135"/>
      <c r="Z275" s="135"/>
    </row>
    <row r="276" spans="1:26" ht="14.25" customHeight="1">
      <c r="A276" s="4"/>
      <c r="B276" s="4"/>
      <c r="C276" s="4"/>
      <c r="D276" s="4"/>
      <c r="E276" s="143"/>
      <c r="F276" s="143"/>
      <c r="G276" s="4"/>
      <c r="H276" s="4"/>
      <c r="I276" s="135"/>
      <c r="J276" s="135"/>
      <c r="K276" s="135"/>
      <c r="L276" s="135"/>
      <c r="M276" s="135"/>
      <c r="N276" s="135"/>
      <c r="O276" s="135"/>
      <c r="P276" s="135"/>
      <c r="Q276" s="135"/>
      <c r="R276" s="135"/>
      <c r="S276" s="135"/>
      <c r="T276" s="135"/>
      <c r="U276" s="135"/>
      <c r="V276" s="135"/>
      <c r="W276" s="135"/>
      <c r="X276" s="135"/>
      <c r="Y276" s="135"/>
      <c r="Z276" s="135"/>
    </row>
    <row r="277" spans="1:26" ht="14.25" customHeight="1">
      <c r="A277" s="4"/>
      <c r="B277" s="4"/>
      <c r="C277" s="4"/>
      <c r="D277" s="4"/>
      <c r="E277" s="143"/>
      <c r="F277" s="143"/>
      <c r="G277" s="4"/>
      <c r="H277" s="4"/>
      <c r="I277" s="135"/>
      <c r="J277" s="135"/>
      <c r="K277" s="135"/>
      <c r="L277" s="135"/>
      <c r="M277" s="135"/>
      <c r="N277" s="135"/>
      <c r="O277" s="135"/>
      <c r="P277" s="135"/>
      <c r="Q277" s="135"/>
      <c r="R277" s="135"/>
      <c r="S277" s="135"/>
      <c r="T277" s="135"/>
      <c r="U277" s="135"/>
      <c r="V277" s="135"/>
      <c r="W277" s="135"/>
      <c r="X277" s="135"/>
      <c r="Y277" s="135"/>
      <c r="Z277" s="135"/>
    </row>
    <row r="278" spans="1:26" ht="14.25" customHeight="1">
      <c r="A278" s="4"/>
      <c r="B278" s="4"/>
      <c r="C278" s="4"/>
      <c r="D278" s="4"/>
      <c r="E278" s="143"/>
      <c r="F278" s="143"/>
      <c r="G278" s="4"/>
      <c r="H278" s="4"/>
      <c r="I278" s="135"/>
      <c r="J278" s="135"/>
      <c r="K278" s="135"/>
      <c r="L278" s="135"/>
      <c r="M278" s="135"/>
      <c r="N278" s="135"/>
      <c r="O278" s="135"/>
      <c r="P278" s="135"/>
      <c r="Q278" s="135"/>
      <c r="R278" s="135"/>
      <c r="S278" s="135"/>
      <c r="T278" s="135"/>
      <c r="U278" s="135"/>
      <c r="V278" s="135"/>
      <c r="W278" s="135"/>
      <c r="X278" s="135"/>
      <c r="Y278" s="135"/>
      <c r="Z278" s="135"/>
    </row>
    <row r="279" spans="1:26" ht="14.25" customHeight="1">
      <c r="A279" s="4"/>
      <c r="B279" s="4"/>
      <c r="C279" s="4"/>
      <c r="D279" s="4"/>
      <c r="E279" s="143"/>
      <c r="F279" s="143"/>
      <c r="G279" s="4"/>
      <c r="H279" s="4"/>
      <c r="I279" s="135"/>
      <c r="J279" s="135"/>
      <c r="K279" s="135"/>
      <c r="L279" s="135"/>
      <c r="M279" s="135"/>
      <c r="N279" s="135"/>
      <c r="O279" s="135"/>
      <c r="P279" s="135"/>
      <c r="Q279" s="135"/>
      <c r="R279" s="135"/>
      <c r="S279" s="135"/>
      <c r="T279" s="135"/>
      <c r="U279" s="135"/>
      <c r="V279" s="135"/>
      <c r="W279" s="135"/>
      <c r="X279" s="135"/>
      <c r="Y279" s="135"/>
      <c r="Z279" s="135"/>
    </row>
    <row r="280" spans="1:26" ht="14.25" customHeight="1">
      <c r="A280" s="4"/>
      <c r="B280" s="4"/>
      <c r="C280" s="4"/>
      <c r="D280" s="4"/>
      <c r="E280" s="143"/>
      <c r="F280" s="143"/>
      <c r="G280" s="4"/>
      <c r="H280" s="4"/>
      <c r="I280" s="135"/>
      <c r="J280" s="135"/>
      <c r="K280" s="135"/>
      <c r="L280" s="135"/>
      <c r="M280" s="135"/>
      <c r="N280" s="135"/>
      <c r="O280" s="135"/>
      <c r="P280" s="135"/>
      <c r="Q280" s="135"/>
      <c r="R280" s="135"/>
      <c r="S280" s="135"/>
      <c r="T280" s="135"/>
      <c r="U280" s="135"/>
      <c r="V280" s="135"/>
      <c r="W280" s="135"/>
      <c r="X280" s="135"/>
      <c r="Y280" s="135"/>
      <c r="Z280" s="135"/>
    </row>
    <row r="281" spans="1:26" ht="14.25" customHeight="1">
      <c r="A281" s="4"/>
      <c r="B281" s="4"/>
      <c r="C281" s="4"/>
      <c r="D281" s="4"/>
      <c r="E281" s="143"/>
      <c r="F281" s="143"/>
      <c r="G281" s="4"/>
      <c r="H281" s="4"/>
      <c r="I281" s="135"/>
      <c r="J281" s="135"/>
      <c r="K281" s="135"/>
      <c r="L281" s="135"/>
      <c r="M281" s="135"/>
      <c r="N281" s="135"/>
      <c r="O281" s="135"/>
      <c r="P281" s="135"/>
      <c r="Q281" s="135"/>
      <c r="R281" s="135"/>
      <c r="S281" s="135"/>
      <c r="T281" s="135"/>
      <c r="U281" s="135"/>
      <c r="V281" s="135"/>
      <c r="W281" s="135"/>
      <c r="X281" s="135"/>
      <c r="Y281" s="135"/>
      <c r="Z281" s="135"/>
    </row>
    <row r="282" spans="1:26" ht="14.25" customHeight="1">
      <c r="A282" s="4"/>
      <c r="B282" s="4"/>
      <c r="C282" s="4"/>
      <c r="D282" s="4"/>
      <c r="E282" s="143"/>
      <c r="F282" s="143"/>
      <c r="G282" s="4"/>
      <c r="H282" s="4"/>
      <c r="I282" s="135"/>
      <c r="J282" s="135"/>
      <c r="K282" s="135"/>
      <c r="L282" s="135"/>
      <c r="M282" s="135"/>
      <c r="N282" s="135"/>
      <c r="O282" s="135"/>
      <c r="P282" s="135"/>
      <c r="Q282" s="135"/>
      <c r="R282" s="135"/>
      <c r="S282" s="135"/>
      <c r="T282" s="135"/>
      <c r="U282" s="135"/>
      <c r="V282" s="135"/>
      <c r="W282" s="135"/>
      <c r="X282" s="135"/>
      <c r="Y282" s="135"/>
      <c r="Z282" s="135"/>
    </row>
    <row r="283" spans="1:26" ht="14.25" customHeight="1">
      <c r="A283" s="4"/>
      <c r="B283" s="4"/>
      <c r="C283" s="4"/>
      <c r="D283" s="4"/>
      <c r="E283" s="143"/>
      <c r="F283" s="143"/>
      <c r="G283" s="4"/>
      <c r="H283" s="4"/>
      <c r="I283" s="135"/>
      <c r="J283" s="135"/>
      <c r="K283" s="135"/>
      <c r="L283" s="135"/>
      <c r="M283" s="135"/>
      <c r="N283" s="135"/>
      <c r="O283" s="135"/>
      <c r="P283" s="135"/>
      <c r="Q283" s="135"/>
      <c r="R283" s="135"/>
      <c r="S283" s="135"/>
      <c r="T283" s="135"/>
      <c r="U283" s="135"/>
      <c r="V283" s="135"/>
      <c r="W283" s="135"/>
      <c r="X283" s="135"/>
      <c r="Y283" s="135"/>
      <c r="Z283" s="135"/>
    </row>
    <row r="284" spans="1:26" ht="14.25" customHeight="1">
      <c r="A284" s="4"/>
      <c r="B284" s="4"/>
      <c r="C284" s="4"/>
      <c r="D284" s="4"/>
      <c r="E284" s="143"/>
      <c r="F284" s="143"/>
      <c r="G284" s="4"/>
      <c r="H284" s="4"/>
      <c r="I284" s="135"/>
      <c r="J284" s="135"/>
      <c r="K284" s="135"/>
      <c r="L284" s="135"/>
      <c r="M284" s="135"/>
      <c r="N284" s="135"/>
      <c r="O284" s="135"/>
      <c r="P284" s="135"/>
      <c r="Q284" s="135"/>
      <c r="R284" s="135"/>
      <c r="S284" s="135"/>
      <c r="T284" s="135"/>
      <c r="U284" s="135"/>
      <c r="V284" s="135"/>
      <c r="W284" s="135"/>
      <c r="X284" s="135"/>
      <c r="Y284" s="135"/>
      <c r="Z284" s="135"/>
    </row>
    <row r="285" spans="1:26" ht="14.25" customHeight="1">
      <c r="A285" s="4"/>
      <c r="B285" s="4"/>
      <c r="C285" s="4"/>
      <c r="D285" s="4"/>
      <c r="E285" s="143"/>
      <c r="F285" s="143"/>
      <c r="G285" s="4"/>
      <c r="H285" s="4"/>
      <c r="I285" s="135"/>
      <c r="J285" s="135"/>
      <c r="K285" s="135"/>
      <c r="L285" s="135"/>
      <c r="M285" s="135"/>
      <c r="N285" s="135"/>
      <c r="O285" s="135"/>
      <c r="P285" s="135"/>
      <c r="Q285" s="135"/>
      <c r="R285" s="135"/>
      <c r="S285" s="135"/>
      <c r="T285" s="135"/>
      <c r="U285" s="135"/>
      <c r="V285" s="135"/>
      <c r="W285" s="135"/>
      <c r="X285" s="135"/>
      <c r="Y285" s="135"/>
      <c r="Z285" s="135"/>
    </row>
    <row r="286" spans="1:26" ht="14.25" customHeight="1">
      <c r="A286" s="4"/>
      <c r="B286" s="4"/>
      <c r="C286" s="4"/>
      <c r="D286" s="4"/>
      <c r="E286" s="143"/>
      <c r="F286" s="143"/>
      <c r="G286" s="4"/>
      <c r="H286" s="4"/>
      <c r="I286" s="135"/>
      <c r="J286" s="135"/>
      <c r="K286" s="135"/>
      <c r="L286" s="135"/>
      <c r="M286" s="135"/>
      <c r="N286" s="135"/>
      <c r="O286" s="135"/>
      <c r="P286" s="135"/>
      <c r="Q286" s="135"/>
      <c r="R286" s="135"/>
      <c r="S286" s="135"/>
      <c r="T286" s="135"/>
      <c r="U286" s="135"/>
      <c r="V286" s="135"/>
      <c r="W286" s="135"/>
      <c r="X286" s="135"/>
      <c r="Y286" s="135"/>
      <c r="Z286" s="135"/>
    </row>
    <row r="287" spans="1:26" ht="14.25" customHeight="1">
      <c r="A287" s="4"/>
      <c r="B287" s="4"/>
      <c r="C287" s="4"/>
      <c r="D287" s="4"/>
      <c r="E287" s="143"/>
      <c r="F287" s="143"/>
      <c r="G287" s="4"/>
      <c r="H287" s="4"/>
      <c r="I287" s="135"/>
      <c r="J287" s="135"/>
      <c r="K287" s="135"/>
      <c r="L287" s="135"/>
      <c r="M287" s="135"/>
      <c r="N287" s="135"/>
      <c r="O287" s="135"/>
      <c r="P287" s="135"/>
      <c r="Q287" s="135"/>
      <c r="R287" s="135"/>
      <c r="S287" s="135"/>
      <c r="T287" s="135"/>
      <c r="U287" s="135"/>
      <c r="V287" s="135"/>
      <c r="W287" s="135"/>
      <c r="X287" s="135"/>
      <c r="Y287" s="135"/>
      <c r="Z287" s="135"/>
    </row>
    <row r="288" spans="1:26" ht="14.25" customHeight="1">
      <c r="A288" s="4"/>
      <c r="B288" s="4"/>
      <c r="C288" s="4"/>
      <c r="D288" s="4"/>
      <c r="E288" s="143"/>
      <c r="F288" s="143"/>
      <c r="G288" s="4"/>
      <c r="H288" s="4"/>
      <c r="I288" s="135"/>
      <c r="J288" s="135"/>
      <c r="K288" s="135"/>
      <c r="L288" s="135"/>
      <c r="M288" s="135"/>
      <c r="N288" s="135"/>
      <c r="O288" s="135"/>
      <c r="P288" s="135"/>
      <c r="Q288" s="135"/>
      <c r="R288" s="135"/>
      <c r="S288" s="135"/>
      <c r="T288" s="135"/>
      <c r="U288" s="135"/>
      <c r="V288" s="135"/>
      <c r="W288" s="135"/>
      <c r="X288" s="135"/>
      <c r="Y288" s="135"/>
      <c r="Z288" s="135"/>
    </row>
    <row r="289" spans="1:26" ht="14.25" customHeight="1">
      <c r="A289" s="4"/>
      <c r="B289" s="4"/>
      <c r="C289" s="4"/>
      <c r="D289" s="4"/>
      <c r="E289" s="143"/>
      <c r="F289" s="143"/>
      <c r="G289" s="4"/>
      <c r="H289" s="4"/>
      <c r="I289" s="135"/>
      <c r="J289" s="135"/>
      <c r="K289" s="135"/>
      <c r="L289" s="135"/>
      <c r="M289" s="135"/>
      <c r="N289" s="135"/>
      <c r="O289" s="135"/>
      <c r="P289" s="135"/>
      <c r="Q289" s="135"/>
      <c r="R289" s="135"/>
      <c r="S289" s="135"/>
      <c r="T289" s="135"/>
      <c r="U289" s="135"/>
      <c r="V289" s="135"/>
      <c r="W289" s="135"/>
      <c r="X289" s="135"/>
      <c r="Y289" s="135"/>
      <c r="Z289" s="135"/>
    </row>
    <row r="290" spans="1:26" ht="14.25" customHeight="1">
      <c r="A290" s="4"/>
      <c r="B290" s="4"/>
      <c r="C290" s="4"/>
      <c r="D290" s="4"/>
      <c r="E290" s="143"/>
      <c r="F290" s="143"/>
      <c r="G290" s="4"/>
      <c r="H290" s="4"/>
      <c r="I290" s="135"/>
      <c r="J290" s="135"/>
      <c r="K290" s="135"/>
      <c r="L290" s="135"/>
      <c r="M290" s="135"/>
      <c r="N290" s="135"/>
      <c r="O290" s="135"/>
      <c r="P290" s="135"/>
      <c r="Q290" s="135"/>
      <c r="R290" s="135"/>
      <c r="S290" s="135"/>
      <c r="T290" s="135"/>
      <c r="U290" s="135"/>
      <c r="V290" s="135"/>
      <c r="W290" s="135"/>
      <c r="X290" s="135"/>
      <c r="Y290" s="135"/>
      <c r="Z290" s="135"/>
    </row>
    <row r="291" spans="1:26" ht="14.25" customHeight="1">
      <c r="A291" s="4"/>
      <c r="B291" s="4"/>
      <c r="C291" s="4"/>
      <c r="D291" s="4"/>
      <c r="E291" s="143"/>
      <c r="F291" s="143"/>
      <c r="G291" s="4"/>
      <c r="H291" s="4"/>
      <c r="I291" s="135"/>
      <c r="J291" s="135"/>
      <c r="K291" s="135"/>
      <c r="L291" s="135"/>
      <c r="M291" s="135"/>
      <c r="N291" s="135"/>
      <c r="O291" s="135"/>
      <c r="P291" s="135"/>
      <c r="Q291" s="135"/>
      <c r="R291" s="135"/>
      <c r="S291" s="135"/>
      <c r="T291" s="135"/>
      <c r="U291" s="135"/>
      <c r="V291" s="135"/>
      <c r="W291" s="135"/>
      <c r="X291" s="135"/>
      <c r="Y291" s="135"/>
      <c r="Z291" s="135"/>
    </row>
    <row r="292" spans="1:26" ht="14.25" customHeight="1">
      <c r="A292" s="4"/>
      <c r="B292" s="4"/>
      <c r="C292" s="4"/>
      <c r="D292" s="4"/>
      <c r="E292" s="143"/>
      <c r="F292" s="143"/>
      <c r="G292" s="4"/>
      <c r="H292" s="4"/>
      <c r="I292" s="135"/>
      <c r="J292" s="135"/>
      <c r="K292" s="135"/>
      <c r="L292" s="135"/>
      <c r="M292" s="135"/>
      <c r="N292" s="135"/>
      <c r="O292" s="135"/>
      <c r="P292" s="135"/>
      <c r="Q292" s="135"/>
      <c r="R292" s="135"/>
      <c r="S292" s="135"/>
      <c r="T292" s="135"/>
      <c r="U292" s="135"/>
      <c r="V292" s="135"/>
      <c r="W292" s="135"/>
      <c r="X292" s="135"/>
      <c r="Y292" s="135"/>
      <c r="Z292" s="135"/>
    </row>
    <row r="293" spans="1:26" ht="14.25" customHeight="1">
      <c r="A293" s="4"/>
      <c r="B293" s="4"/>
      <c r="C293" s="4"/>
      <c r="D293" s="4"/>
      <c r="E293" s="143"/>
      <c r="F293" s="143"/>
      <c r="G293" s="4"/>
      <c r="H293" s="4"/>
      <c r="I293" s="135"/>
      <c r="J293" s="135"/>
      <c r="K293" s="135"/>
      <c r="L293" s="135"/>
      <c r="M293" s="135"/>
      <c r="N293" s="135"/>
      <c r="O293" s="135"/>
      <c r="P293" s="135"/>
      <c r="Q293" s="135"/>
      <c r="R293" s="135"/>
      <c r="S293" s="135"/>
      <c r="T293" s="135"/>
      <c r="U293" s="135"/>
      <c r="V293" s="135"/>
      <c r="W293" s="135"/>
      <c r="X293" s="135"/>
      <c r="Y293" s="135"/>
      <c r="Z293" s="135"/>
    </row>
    <row r="294" spans="1:26" ht="14.25" customHeight="1">
      <c r="A294" s="4"/>
      <c r="B294" s="4"/>
      <c r="C294" s="4"/>
      <c r="D294" s="4"/>
      <c r="E294" s="143"/>
      <c r="F294" s="143"/>
      <c r="G294" s="4"/>
      <c r="H294" s="4"/>
      <c r="I294" s="135"/>
      <c r="J294" s="135"/>
      <c r="K294" s="135"/>
      <c r="L294" s="135"/>
      <c r="M294" s="135"/>
      <c r="N294" s="135"/>
      <c r="O294" s="135"/>
      <c r="P294" s="135"/>
      <c r="Q294" s="135"/>
      <c r="R294" s="135"/>
      <c r="S294" s="135"/>
      <c r="T294" s="135"/>
      <c r="U294" s="135"/>
      <c r="V294" s="135"/>
      <c r="W294" s="135"/>
      <c r="X294" s="135"/>
      <c r="Y294" s="135"/>
      <c r="Z294" s="135"/>
    </row>
    <row r="295" spans="1:26" ht="14.25" customHeight="1">
      <c r="A295" s="4"/>
      <c r="B295" s="4"/>
      <c r="C295" s="4"/>
      <c r="D295" s="4"/>
      <c r="E295" s="143"/>
      <c r="F295" s="143"/>
      <c r="G295" s="4"/>
      <c r="H295" s="4"/>
      <c r="I295" s="135"/>
      <c r="J295" s="135"/>
      <c r="K295" s="135"/>
      <c r="L295" s="135"/>
      <c r="M295" s="135"/>
      <c r="N295" s="135"/>
      <c r="O295" s="135"/>
      <c r="P295" s="135"/>
      <c r="Q295" s="135"/>
      <c r="R295" s="135"/>
      <c r="S295" s="135"/>
      <c r="T295" s="135"/>
      <c r="U295" s="135"/>
      <c r="V295" s="135"/>
      <c r="W295" s="135"/>
      <c r="X295" s="135"/>
      <c r="Y295" s="135"/>
      <c r="Z295" s="135"/>
    </row>
    <row r="296" spans="1:26" ht="14.25" customHeight="1">
      <c r="A296" s="4"/>
      <c r="B296" s="4"/>
      <c r="C296" s="4"/>
      <c r="D296" s="4"/>
      <c r="E296" s="143"/>
      <c r="F296" s="143"/>
      <c r="G296" s="4"/>
      <c r="H296" s="4"/>
      <c r="I296" s="135"/>
      <c r="J296" s="135"/>
      <c r="K296" s="135"/>
      <c r="L296" s="135"/>
      <c r="M296" s="135"/>
      <c r="N296" s="135"/>
      <c r="O296" s="135"/>
      <c r="P296" s="135"/>
      <c r="Q296" s="135"/>
      <c r="R296" s="135"/>
      <c r="S296" s="135"/>
      <c r="T296" s="135"/>
      <c r="U296" s="135"/>
      <c r="V296" s="135"/>
      <c r="W296" s="135"/>
      <c r="X296" s="135"/>
      <c r="Y296" s="135"/>
      <c r="Z296" s="135"/>
    </row>
    <row r="297" spans="1:26" ht="14.25" customHeight="1">
      <c r="A297" s="4"/>
      <c r="B297" s="4"/>
      <c r="C297" s="4"/>
      <c r="D297" s="4"/>
      <c r="E297" s="143"/>
      <c r="F297" s="143"/>
      <c r="G297" s="4"/>
      <c r="H297" s="4"/>
      <c r="I297" s="135"/>
      <c r="J297" s="135"/>
      <c r="K297" s="135"/>
      <c r="L297" s="135"/>
      <c r="M297" s="135"/>
      <c r="N297" s="135"/>
      <c r="O297" s="135"/>
      <c r="P297" s="135"/>
      <c r="Q297" s="135"/>
      <c r="R297" s="135"/>
      <c r="S297" s="135"/>
      <c r="T297" s="135"/>
      <c r="U297" s="135"/>
      <c r="V297" s="135"/>
      <c r="W297" s="135"/>
      <c r="X297" s="135"/>
      <c r="Y297" s="135"/>
      <c r="Z297" s="135"/>
    </row>
    <row r="298" spans="1:26" ht="14.25" customHeight="1">
      <c r="A298" s="4"/>
      <c r="B298" s="4"/>
      <c r="C298" s="4"/>
      <c r="D298" s="4"/>
      <c r="E298" s="143"/>
      <c r="F298" s="143"/>
      <c r="G298" s="4"/>
      <c r="H298" s="4"/>
      <c r="I298" s="135"/>
      <c r="J298" s="135"/>
      <c r="K298" s="135"/>
      <c r="L298" s="135"/>
      <c r="M298" s="135"/>
      <c r="N298" s="135"/>
      <c r="O298" s="135"/>
      <c r="P298" s="135"/>
      <c r="Q298" s="135"/>
      <c r="R298" s="135"/>
      <c r="S298" s="135"/>
      <c r="T298" s="135"/>
      <c r="U298" s="135"/>
      <c r="V298" s="135"/>
      <c r="W298" s="135"/>
      <c r="X298" s="135"/>
      <c r="Y298" s="135"/>
      <c r="Z298" s="135"/>
    </row>
    <row r="299" spans="1:26" ht="14.25" customHeight="1">
      <c r="A299" s="4"/>
      <c r="B299" s="4"/>
      <c r="C299" s="4"/>
      <c r="D299" s="4"/>
      <c r="E299" s="143"/>
      <c r="F299" s="143"/>
      <c r="G299" s="4"/>
      <c r="H299" s="4"/>
      <c r="I299" s="135"/>
      <c r="J299" s="135"/>
      <c r="K299" s="135"/>
      <c r="L299" s="135"/>
      <c r="M299" s="135"/>
      <c r="N299" s="135"/>
      <c r="O299" s="135"/>
      <c r="P299" s="135"/>
      <c r="Q299" s="135"/>
      <c r="R299" s="135"/>
      <c r="S299" s="135"/>
      <c r="T299" s="135"/>
      <c r="U299" s="135"/>
      <c r="V299" s="135"/>
      <c r="W299" s="135"/>
      <c r="X299" s="135"/>
      <c r="Y299" s="135"/>
      <c r="Z299" s="135"/>
    </row>
    <row r="300" spans="1:26" ht="14.25" customHeight="1">
      <c r="A300" s="4"/>
      <c r="B300" s="4"/>
      <c r="C300" s="4"/>
      <c r="D300" s="4"/>
      <c r="E300" s="143"/>
      <c r="F300" s="143"/>
      <c r="G300" s="4"/>
      <c r="H300" s="4"/>
      <c r="I300" s="135"/>
      <c r="J300" s="135"/>
      <c r="K300" s="135"/>
      <c r="L300" s="135"/>
      <c r="M300" s="135"/>
      <c r="N300" s="135"/>
      <c r="O300" s="135"/>
      <c r="P300" s="135"/>
      <c r="Q300" s="135"/>
      <c r="R300" s="135"/>
      <c r="S300" s="135"/>
      <c r="T300" s="135"/>
      <c r="U300" s="135"/>
      <c r="V300" s="135"/>
      <c r="W300" s="135"/>
      <c r="X300" s="135"/>
      <c r="Y300" s="135"/>
      <c r="Z300" s="135"/>
    </row>
    <row r="301" spans="1:26" ht="14.25" customHeight="1">
      <c r="A301" s="4"/>
      <c r="B301" s="4"/>
      <c r="C301" s="4"/>
      <c r="D301" s="4"/>
      <c r="E301" s="143"/>
      <c r="F301" s="143"/>
      <c r="G301" s="4"/>
      <c r="H301" s="4"/>
      <c r="I301" s="135"/>
      <c r="J301" s="135"/>
      <c r="K301" s="135"/>
      <c r="L301" s="135"/>
      <c r="M301" s="135"/>
      <c r="N301" s="135"/>
      <c r="O301" s="135"/>
      <c r="P301" s="135"/>
      <c r="Q301" s="135"/>
      <c r="R301" s="135"/>
      <c r="S301" s="135"/>
      <c r="T301" s="135"/>
      <c r="U301" s="135"/>
      <c r="V301" s="135"/>
      <c r="W301" s="135"/>
      <c r="X301" s="135"/>
      <c r="Y301" s="135"/>
      <c r="Z301" s="135"/>
    </row>
    <row r="302" spans="1:26" ht="14.25" customHeight="1">
      <c r="A302" s="4"/>
      <c r="B302" s="4"/>
      <c r="C302" s="4"/>
      <c r="D302" s="4"/>
      <c r="E302" s="143"/>
      <c r="F302" s="143"/>
      <c r="G302" s="4"/>
      <c r="H302" s="4"/>
      <c r="I302" s="135"/>
      <c r="J302" s="135"/>
      <c r="K302" s="135"/>
      <c r="L302" s="135"/>
      <c r="M302" s="135"/>
      <c r="N302" s="135"/>
      <c r="O302" s="135"/>
      <c r="P302" s="135"/>
      <c r="Q302" s="135"/>
      <c r="R302" s="135"/>
      <c r="S302" s="135"/>
      <c r="T302" s="135"/>
      <c r="U302" s="135"/>
      <c r="V302" s="135"/>
      <c r="W302" s="135"/>
      <c r="X302" s="135"/>
      <c r="Y302" s="135"/>
      <c r="Z302" s="135"/>
    </row>
    <row r="303" spans="1:26" ht="14.25" customHeight="1">
      <c r="A303" s="4"/>
      <c r="B303" s="4"/>
      <c r="C303" s="4"/>
      <c r="D303" s="4"/>
      <c r="E303" s="143"/>
      <c r="F303" s="143"/>
      <c r="G303" s="4"/>
      <c r="H303" s="4"/>
      <c r="I303" s="135"/>
      <c r="J303" s="135"/>
      <c r="K303" s="135"/>
      <c r="L303" s="135"/>
      <c r="M303" s="135"/>
      <c r="N303" s="135"/>
      <c r="O303" s="135"/>
      <c r="P303" s="135"/>
      <c r="Q303" s="135"/>
      <c r="R303" s="135"/>
      <c r="S303" s="135"/>
      <c r="T303" s="135"/>
      <c r="U303" s="135"/>
      <c r="V303" s="135"/>
      <c r="W303" s="135"/>
      <c r="X303" s="135"/>
      <c r="Y303" s="135"/>
      <c r="Z303" s="135"/>
    </row>
    <row r="304" spans="1:26" ht="14.25" customHeight="1">
      <c r="A304" s="4"/>
      <c r="B304" s="4"/>
      <c r="C304" s="4"/>
      <c r="D304" s="4"/>
      <c r="E304" s="143"/>
      <c r="F304" s="143"/>
      <c r="G304" s="4"/>
      <c r="H304" s="4"/>
      <c r="I304" s="135"/>
      <c r="J304" s="135"/>
      <c r="K304" s="135"/>
      <c r="L304" s="135"/>
      <c r="M304" s="135"/>
      <c r="N304" s="135"/>
      <c r="O304" s="135"/>
      <c r="P304" s="135"/>
      <c r="Q304" s="135"/>
      <c r="R304" s="135"/>
      <c r="S304" s="135"/>
      <c r="T304" s="135"/>
      <c r="U304" s="135"/>
      <c r="V304" s="135"/>
      <c r="W304" s="135"/>
      <c r="X304" s="135"/>
      <c r="Y304" s="135"/>
      <c r="Z304" s="135"/>
    </row>
    <row r="305" spans="1:26" ht="14.25" customHeight="1">
      <c r="A305" s="4"/>
      <c r="B305" s="4"/>
      <c r="C305" s="4"/>
      <c r="D305" s="4"/>
      <c r="E305" s="143"/>
      <c r="F305" s="143"/>
      <c r="G305" s="4"/>
      <c r="H305" s="4"/>
      <c r="I305" s="135"/>
      <c r="J305" s="135"/>
      <c r="K305" s="135"/>
      <c r="L305" s="135"/>
      <c r="M305" s="135"/>
      <c r="N305" s="135"/>
      <c r="O305" s="135"/>
      <c r="P305" s="135"/>
      <c r="Q305" s="135"/>
      <c r="R305" s="135"/>
      <c r="S305" s="135"/>
      <c r="T305" s="135"/>
      <c r="U305" s="135"/>
      <c r="V305" s="135"/>
      <c r="W305" s="135"/>
      <c r="X305" s="135"/>
      <c r="Y305" s="135"/>
      <c r="Z305" s="135"/>
    </row>
    <row r="306" spans="1:26" ht="14.25" customHeight="1">
      <c r="A306" s="4"/>
      <c r="B306" s="4"/>
      <c r="C306" s="4"/>
      <c r="D306" s="4"/>
      <c r="E306" s="143"/>
      <c r="F306" s="143"/>
      <c r="G306" s="4"/>
      <c r="H306" s="4"/>
      <c r="I306" s="135"/>
      <c r="J306" s="135"/>
      <c r="K306" s="135"/>
      <c r="L306" s="135"/>
      <c r="M306" s="135"/>
      <c r="N306" s="135"/>
      <c r="O306" s="135"/>
      <c r="P306" s="135"/>
      <c r="Q306" s="135"/>
      <c r="R306" s="135"/>
      <c r="S306" s="135"/>
      <c r="T306" s="135"/>
      <c r="U306" s="135"/>
      <c r="V306" s="135"/>
      <c r="W306" s="135"/>
      <c r="X306" s="135"/>
      <c r="Y306" s="135"/>
      <c r="Z306" s="135"/>
    </row>
    <row r="307" spans="1:26" ht="14.25" customHeight="1">
      <c r="A307" s="4"/>
      <c r="B307" s="4"/>
      <c r="C307" s="4"/>
      <c r="D307" s="4"/>
      <c r="E307" s="143"/>
      <c r="F307" s="143"/>
      <c r="G307" s="4"/>
      <c r="H307" s="4"/>
      <c r="I307" s="135"/>
      <c r="J307" s="135"/>
      <c r="K307" s="135"/>
      <c r="L307" s="135"/>
      <c r="M307" s="135"/>
      <c r="N307" s="135"/>
      <c r="O307" s="135"/>
      <c r="P307" s="135"/>
      <c r="Q307" s="135"/>
      <c r="R307" s="135"/>
      <c r="S307" s="135"/>
      <c r="T307" s="135"/>
      <c r="U307" s="135"/>
      <c r="V307" s="135"/>
      <c r="W307" s="135"/>
      <c r="X307" s="135"/>
      <c r="Y307" s="135"/>
      <c r="Z307" s="135"/>
    </row>
    <row r="308" spans="1:26" ht="14.25" customHeight="1">
      <c r="A308" s="4"/>
      <c r="B308" s="4"/>
      <c r="C308" s="4"/>
      <c r="D308" s="4"/>
      <c r="E308" s="143"/>
      <c r="F308" s="143"/>
      <c r="G308" s="4"/>
      <c r="H308" s="4"/>
      <c r="I308" s="135"/>
      <c r="J308" s="135"/>
      <c r="K308" s="135"/>
      <c r="L308" s="135"/>
      <c r="M308" s="135"/>
      <c r="N308" s="135"/>
      <c r="O308" s="135"/>
      <c r="P308" s="135"/>
      <c r="Q308" s="135"/>
      <c r="R308" s="135"/>
      <c r="S308" s="135"/>
      <c r="T308" s="135"/>
      <c r="U308" s="135"/>
      <c r="V308" s="135"/>
      <c r="W308" s="135"/>
      <c r="X308" s="135"/>
      <c r="Y308" s="135"/>
      <c r="Z308" s="135"/>
    </row>
    <row r="309" spans="1:26" ht="14.25" customHeight="1">
      <c r="A309" s="4"/>
      <c r="B309" s="4"/>
      <c r="C309" s="4"/>
      <c r="D309" s="4"/>
      <c r="E309" s="143"/>
      <c r="F309" s="143"/>
      <c r="G309" s="4"/>
      <c r="H309" s="4"/>
      <c r="I309" s="135"/>
      <c r="J309" s="135"/>
      <c r="K309" s="135"/>
      <c r="L309" s="135"/>
      <c r="M309" s="135"/>
      <c r="N309" s="135"/>
      <c r="O309" s="135"/>
      <c r="P309" s="135"/>
      <c r="Q309" s="135"/>
      <c r="R309" s="135"/>
      <c r="S309" s="135"/>
      <c r="T309" s="135"/>
      <c r="U309" s="135"/>
      <c r="V309" s="135"/>
      <c r="W309" s="135"/>
      <c r="X309" s="135"/>
      <c r="Y309" s="135"/>
      <c r="Z309" s="135"/>
    </row>
    <row r="310" spans="1:26" ht="14.25" customHeight="1">
      <c r="A310" s="4"/>
      <c r="B310" s="4"/>
      <c r="C310" s="4"/>
      <c r="D310" s="4"/>
      <c r="E310" s="143"/>
      <c r="F310" s="143"/>
      <c r="G310" s="4"/>
      <c r="H310" s="4"/>
      <c r="I310" s="135"/>
      <c r="J310" s="135"/>
      <c r="K310" s="135"/>
      <c r="L310" s="135"/>
      <c r="M310" s="135"/>
      <c r="N310" s="135"/>
      <c r="O310" s="135"/>
      <c r="P310" s="135"/>
      <c r="Q310" s="135"/>
      <c r="R310" s="135"/>
      <c r="S310" s="135"/>
      <c r="T310" s="135"/>
      <c r="U310" s="135"/>
      <c r="V310" s="135"/>
      <c r="W310" s="135"/>
      <c r="X310" s="135"/>
      <c r="Y310" s="135"/>
      <c r="Z310" s="135"/>
    </row>
    <row r="311" spans="1:26" ht="14.25" customHeight="1">
      <c r="A311" s="4"/>
      <c r="B311" s="4"/>
      <c r="C311" s="4"/>
      <c r="D311" s="4"/>
      <c r="E311" s="143"/>
      <c r="F311" s="143"/>
      <c r="G311" s="4"/>
      <c r="H311" s="4"/>
      <c r="I311" s="135"/>
      <c r="J311" s="135"/>
      <c r="K311" s="135"/>
      <c r="L311" s="135"/>
      <c r="M311" s="135"/>
      <c r="N311" s="135"/>
      <c r="O311" s="135"/>
      <c r="P311" s="135"/>
      <c r="Q311" s="135"/>
      <c r="R311" s="135"/>
      <c r="S311" s="135"/>
      <c r="T311" s="135"/>
      <c r="U311" s="135"/>
      <c r="V311" s="135"/>
      <c r="W311" s="135"/>
      <c r="X311" s="135"/>
      <c r="Y311" s="135"/>
      <c r="Z311" s="135"/>
    </row>
    <row r="312" spans="1:26" ht="14.25" customHeight="1">
      <c r="A312" s="4"/>
      <c r="B312" s="4"/>
      <c r="C312" s="4"/>
      <c r="D312" s="4"/>
      <c r="E312" s="143"/>
      <c r="F312" s="143"/>
      <c r="G312" s="4"/>
      <c r="H312" s="4"/>
      <c r="I312" s="135"/>
      <c r="J312" s="135"/>
      <c r="K312" s="135"/>
      <c r="L312" s="135"/>
      <c r="M312" s="135"/>
      <c r="N312" s="135"/>
      <c r="O312" s="135"/>
      <c r="P312" s="135"/>
      <c r="Q312" s="135"/>
      <c r="R312" s="135"/>
      <c r="S312" s="135"/>
      <c r="T312" s="135"/>
      <c r="U312" s="135"/>
      <c r="V312" s="135"/>
      <c r="W312" s="135"/>
      <c r="X312" s="135"/>
      <c r="Y312" s="135"/>
      <c r="Z312" s="135"/>
    </row>
    <row r="313" spans="1:26" ht="14.25" customHeight="1">
      <c r="A313" s="4"/>
      <c r="B313" s="4"/>
      <c r="C313" s="4"/>
      <c r="D313" s="4"/>
      <c r="E313" s="143"/>
      <c r="F313" s="143"/>
      <c r="G313" s="4"/>
      <c r="H313" s="4"/>
      <c r="I313" s="135"/>
      <c r="J313" s="135"/>
      <c r="K313" s="135"/>
      <c r="L313" s="135"/>
      <c r="M313" s="135"/>
      <c r="N313" s="135"/>
      <c r="O313" s="135"/>
      <c r="P313" s="135"/>
      <c r="Q313" s="135"/>
      <c r="R313" s="135"/>
      <c r="S313" s="135"/>
      <c r="T313" s="135"/>
      <c r="U313" s="135"/>
      <c r="V313" s="135"/>
      <c r="W313" s="135"/>
      <c r="X313" s="135"/>
      <c r="Y313" s="135"/>
      <c r="Z313" s="135"/>
    </row>
    <row r="314" spans="1:26" ht="14.25" customHeight="1">
      <c r="A314" s="4"/>
      <c r="B314" s="4"/>
      <c r="C314" s="4"/>
      <c r="D314" s="4"/>
      <c r="E314" s="143"/>
      <c r="F314" s="143"/>
      <c r="G314" s="4"/>
      <c r="H314" s="4"/>
      <c r="I314" s="135"/>
      <c r="J314" s="135"/>
      <c r="K314" s="135"/>
      <c r="L314" s="135"/>
      <c r="M314" s="135"/>
      <c r="N314" s="135"/>
      <c r="O314" s="135"/>
      <c r="P314" s="135"/>
      <c r="Q314" s="135"/>
      <c r="R314" s="135"/>
      <c r="S314" s="135"/>
      <c r="T314" s="135"/>
      <c r="U314" s="135"/>
      <c r="V314" s="135"/>
      <c r="W314" s="135"/>
      <c r="X314" s="135"/>
      <c r="Y314" s="135"/>
      <c r="Z314" s="135"/>
    </row>
    <row r="315" spans="1:26" ht="14.25" customHeight="1">
      <c r="A315" s="4"/>
      <c r="B315" s="4"/>
      <c r="C315" s="4"/>
      <c r="D315" s="4"/>
      <c r="E315" s="143"/>
      <c r="F315" s="143"/>
      <c r="G315" s="4"/>
      <c r="H315" s="4"/>
      <c r="I315" s="135"/>
      <c r="J315" s="135"/>
      <c r="K315" s="135"/>
      <c r="L315" s="135"/>
      <c r="M315" s="135"/>
      <c r="N315" s="135"/>
      <c r="O315" s="135"/>
      <c r="P315" s="135"/>
      <c r="Q315" s="135"/>
      <c r="R315" s="135"/>
      <c r="S315" s="135"/>
      <c r="T315" s="135"/>
      <c r="U315" s="135"/>
      <c r="V315" s="135"/>
      <c r="W315" s="135"/>
      <c r="X315" s="135"/>
      <c r="Y315" s="135"/>
      <c r="Z315" s="135"/>
    </row>
    <row r="316" spans="1:26" ht="14.25" customHeight="1">
      <c r="A316" s="4"/>
      <c r="B316" s="4"/>
      <c r="C316" s="4"/>
      <c r="D316" s="4"/>
      <c r="E316" s="143"/>
      <c r="F316" s="143"/>
      <c r="G316" s="4"/>
      <c r="H316" s="4"/>
      <c r="I316" s="135"/>
      <c r="J316" s="135"/>
      <c r="K316" s="135"/>
      <c r="L316" s="135"/>
      <c r="M316" s="135"/>
      <c r="N316" s="135"/>
      <c r="O316" s="135"/>
      <c r="P316" s="135"/>
      <c r="Q316" s="135"/>
      <c r="R316" s="135"/>
      <c r="S316" s="135"/>
      <c r="T316" s="135"/>
      <c r="U316" s="135"/>
      <c r="V316" s="135"/>
      <c r="W316" s="135"/>
      <c r="X316" s="135"/>
      <c r="Y316" s="135"/>
      <c r="Z316" s="135"/>
    </row>
    <row r="317" spans="1:26" ht="14.25" customHeight="1">
      <c r="A317" s="4"/>
      <c r="B317" s="4"/>
      <c r="C317" s="4"/>
      <c r="D317" s="4"/>
      <c r="E317" s="143"/>
      <c r="F317" s="143"/>
      <c r="G317" s="4"/>
      <c r="H317" s="4"/>
      <c r="I317" s="135"/>
      <c r="J317" s="135"/>
      <c r="K317" s="135"/>
      <c r="L317" s="135"/>
      <c r="M317" s="135"/>
      <c r="N317" s="135"/>
      <c r="O317" s="135"/>
      <c r="P317" s="135"/>
      <c r="Q317" s="135"/>
      <c r="R317" s="135"/>
      <c r="S317" s="135"/>
      <c r="T317" s="135"/>
      <c r="U317" s="135"/>
      <c r="V317" s="135"/>
      <c r="W317" s="135"/>
      <c r="X317" s="135"/>
      <c r="Y317" s="135"/>
      <c r="Z317" s="135"/>
    </row>
    <row r="318" spans="1:26" ht="14.25" customHeight="1">
      <c r="A318" s="4"/>
      <c r="B318" s="4"/>
      <c r="C318" s="4"/>
      <c r="D318" s="4"/>
      <c r="E318" s="143"/>
      <c r="F318" s="143"/>
      <c r="G318" s="4"/>
      <c r="H318" s="4"/>
      <c r="I318" s="135"/>
      <c r="J318" s="135"/>
      <c r="K318" s="135"/>
      <c r="L318" s="135"/>
      <c r="M318" s="135"/>
      <c r="N318" s="135"/>
      <c r="O318" s="135"/>
      <c r="P318" s="135"/>
      <c r="Q318" s="135"/>
      <c r="R318" s="135"/>
      <c r="S318" s="135"/>
      <c r="T318" s="135"/>
      <c r="U318" s="135"/>
      <c r="V318" s="135"/>
      <c r="W318" s="135"/>
      <c r="X318" s="135"/>
      <c r="Y318" s="135"/>
      <c r="Z318" s="135"/>
    </row>
    <row r="319" spans="1:26" ht="14.25" customHeight="1">
      <c r="A319" s="4"/>
      <c r="B319" s="4"/>
      <c r="C319" s="4"/>
      <c r="D319" s="4"/>
      <c r="E319" s="143"/>
      <c r="F319" s="143"/>
      <c r="G319" s="4"/>
      <c r="H319" s="4"/>
      <c r="I319" s="135"/>
      <c r="J319" s="135"/>
      <c r="K319" s="135"/>
      <c r="L319" s="135"/>
      <c r="M319" s="135"/>
      <c r="N319" s="135"/>
      <c r="O319" s="135"/>
      <c r="P319" s="135"/>
      <c r="Q319" s="135"/>
      <c r="R319" s="135"/>
      <c r="S319" s="135"/>
      <c r="T319" s="135"/>
      <c r="U319" s="135"/>
      <c r="V319" s="135"/>
      <c r="W319" s="135"/>
      <c r="X319" s="135"/>
      <c r="Y319" s="135"/>
      <c r="Z319" s="135"/>
    </row>
    <row r="320" spans="1:26" ht="14.25" customHeight="1">
      <c r="A320" s="4"/>
      <c r="B320" s="4"/>
      <c r="C320" s="4"/>
      <c r="D320" s="4"/>
      <c r="E320" s="143"/>
      <c r="F320" s="143"/>
      <c r="G320" s="4"/>
      <c r="H320" s="4"/>
      <c r="I320" s="135"/>
      <c r="J320" s="135"/>
      <c r="K320" s="135"/>
      <c r="L320" s="135"/>
      <c r="M320" s="135"/>
      <c r="N320" s="135"/>
      <c r="O320" s="135"/>
      <c r="P320" s="135"/>
      <c r="Q320" s="135"/>
      <c r="R320" s="135"/>
      <c r="S320" s="135"/>
      <c r="T320" s="135"/>
      <c r="U320" s="135"/>
      <c r="V320" s="135"/>
      <c r="W320" s="135"/>
      <c r="X320" s="135"/>
      <c r="Y320" s="135"/>
      <c r="Z320" s="135"/>
    </row>
    <row r="321" spans="1:26" ht="14.25" customHeight="1">
      <c r="A321" s="4"/>
      <c r="B321" s="4"/>
      <c r="C321" s="4"/>
      <c r="D321" s="4"/>
      <c r="E321" s="143"/>
      <c r="F321" s="143"/>
      <c r="G321" s="4"/>
      <c r="H321" s="4"/>
      <c r="I321" s="135"/>
      <c r="J321" s="135"/>
      <c r="K321" s="135"/>
      <c r="L321" s="135"/>
      <c r="M321" s="135"/>
      <c r="N321" s="135"/>
      <c r="O321" s="135"/>
      <c r="P321" s="135"/>
      <c r="Q321" s="135"/>
      <c r="R321" s="135"/>
      <c r="S321" s="135"/>
      <c r="T321" s="135"/>
      <c r="U321" s="135"/>
      <c r="V321" s="135"/>
      <c r="W321" s="135"/>
      <c r="X321" s="135"/>
      <c r="Y321" s="135"/>
      <c r="Z321" s="135"/>
    </row>
    <row r="322" spans="1:26" ht="14.25" customHeight="1">
      <c r="A322" s="4"/>
      <c r="B322" s="4"/>
      <c r="C322" s="4"/>
      <c r="D322" s="4"/>
      <c r="E322" s="143"/>
      <c r="F322" s="143"/>
      <c r="G322" s="4"/>
      <c r="H322" s="4"/>
      <c r="I322" s="135"/>
      <c r="J322" s="135"/>
      <c r="K322" s="135"/>
      <c r="L322" s="135"/>
      <c r="M322" s="135"/>
      <c r="N322" s="135"/>
      <c r="O322" s="135"/>
      <c r="P322" s="135"/>
      <c r="Q322" s="135"/>
      <c r="R322" s="135"/>
      <c r="S322" s="135"/>
      <c r="T322" s="135"/>
      <c r="U322" s="135"/>
      <c r="V322" s="135"/>
      <c r="W322" s="135"/>
      <c r="X322" s="135"/>
      <c r="Y322" s="135"/>
      <c r="Z322" s="135"/>
    </row>
    <row r="323" spans="1:26" ht="14.25" customHeight="1">
      <c r="A323" s="4"/>
      <c r="B323" s="4"/>
      <c r="C323" s="4"/>
      <c r="D323" s="4"/>
      <c r="E323" s="143"/>
      <c r="F323" s="143"/>
      <c r="G323" s="4"/>
      <c r="H323" s="4"/>
      <c r="I323" s="135"/>
      <c r="J323" s="135"/>
      <c r="K323" s="135"/>
      <c r="L323" s="135"/>
      <c r="M323" s="135"/>
      <c r="N323" s="135"/>
      <c r="O323" s="135"/>
      <c r="P323" s="135"/>
      <c r="Q323" s="135"/>
      <c r="R323" s="135"/>
      <c r="S323" s="135"/>
      <c r="T323" s="135"/>
      <c r="U323" s="135"/>
      <c r="V323" s="135"/>
      <c r="W323" s="135"/>
      <c r="X323" s="135"/>
      <c r="Y323" s="135"/>
      <c r="Z323" s="135"/>
    </row>
    <row r="324" spans="1:26" ht="14.25" customHeight="1">
      <c r="A324" s="4"/>
      <c r="B324" s="4"/>
      <c r="C324" s="4"/>
      <c r="D324" s="4"/>
      <c r="E324" s="143"/>
      <c r="F324" s="143"/>
      <c r="G324" s="4"/>
      <c r="H324" s="4"/>
      <c r="I324" s="135"/>
      <c r="J324" s="135"/>
      <c r="K324" s="135"/>
      <c r="L324" s="135"/>
      <c r="M324" s="135"/>
      <c r="N324" s="135"/>
      <c r="O324" s="135"/>
      <c r="P324" s="135"/>
      <c r="Q324" s="135"/>
      <c r="R324" s="135"/>
      <c r="S324" s="135"/>
      <c r="T324" s="135"/>
      <c r="U324" s="135"/>
      <c r="V324" s="135"/>
      <c r="W324" s="135"/>
      <c r="X324" s="135"/>
      <c r="Y324" s="135"/>
      <c r="Z324" s="135"/>
    </row>
    <row r="325" spans="1:26" ht="14.25" customHeight="1">
      <c r="A325" s="4"/>
      <c r="B325" s="4"/>
      <c r="C325" s="4"/>
      <c r="D325" s="4"/>
      <c r="E325" s="143"/>
      <c r="F325" s="143"/>
      <c r="G325" s="4"/>
      <c r="H325" s="4"/>
      <c r="I325" s="135"/>
      <c r="J325" s="135"/>
      <c r="K325" s="135"/>
      <c r="L325" s="135"/>
      <c r="M325" s="135"/>
      <c r="N325" s="135"/>
      <c r="O325" s="135"/>
      <c r="P325" s="135"/>
      <c r="Q325" s="135"/>
      <c r="R325" s="135"/>
      <c r="S325" s="135"/>
      <c r="T325" s="135"/>
      <c r="U325" s="135"/>
      <c r="V325" s="135"/>
      <c r="W325" s="135"/>
      <c r="X325" s="135"/>
      <c r="Y325" s="135"/>
      <c r="Z325" s="135"/>
    </row>
    <row r="326" spans="1:26" ht="14.25" customHeight="1">
      <c r="A326" s="4"/>
      <c r="B326" s="4"/>
      <c r="C326" s="4"/>
      <c r="D326" s="4"/>
      <c r="E326" s="143"/>
      <c r="F326" s="143"/>
      <c r="G326" s="4"/>
      <c r="H326" s="4"/>
      <c r="I326" s="135"/>
      <c r="J326" s="135"/>
      <c r="K326" s="135"/>
      <c r="L326" s="135"/>
      <c r="M326" s="135"/>
      <c r="N326" s="135"/>
      <c r="O326" s="135"/>
      <c r="P326" s="135"/>
      <c r="Q326" s="135"/>
      <c r="R326" s="135"/>
      <c r="S326" s="135"/>
      <c r="T326" s="135"/>
      <c r="U326" s="135"/>
      <c r="V326" s="135"/>
      <c r="W326" s="135"/>
      <c r="X326" s="135"/>
      <c r="Y326" s="135"/>
      <c r="Z326" s="135"/>
    </row>
    <row r="327" spans="1:26" ht="14.25" customHeight="1">
      <c r="A327" s="4"/>
      <c r="B327" s="4"/>
      <c r="C327" s="4"/>
      <c r="D327" s="4"/>
      <c r="E327" s="143"/>
      <c r="F327" s="143"/>
      <c r="G327" s="4"/>
      <c r="H327" s="4"/>
      <c r="I327" s="135"/>
      <c r="J327" s="135"/>
      <c r="K327" s="135"/>
      <c r="L327" s="135"/>
      <c r="M327" s="135"/>
      <c r="N327" s="135"/>
      <c r="O327" s="135"/>
      <c r="P327" s="135"/>
      <c r="Q327" s="135"/>
      <c r="R327" s="135"/>
      <c r="S327" s="135"/>
      <c r="T327" s="135"/>
      <c r="U327" s="135"/>
      <c r="V327" s="135"/>
      <c r="W327" s="135"/>
      <c r="X327" s="135"/>
      <c r="Y327" s="135"/>
      <c r="Z327" s="135"/>
    </row>
    <row r="328" spans="1:26" ht="14.25" customHeight="1">
      <c r="A328" s="4"/>
      <c r="B328" s="4"/>
      <c r="C328" s="4"/>
      <c r="D328" s="4"/>
      <c r="E328" s="143"/>
      <c r="F328" s="143"/>
      <c r="G328" s="4"/>
      <c r="H328" s="4"/>
      <c r="I328" s="135"/>
      <c r="J328" s="135"/>
      <c r="K328" s="135"/>
      <c r="L328" s="135"/>
      <c r="M328" s="135"/>
      <c r="N328" s="135"/>
      <c r="O328" s="135"/>
      <c r="P328" s="135"/>
      <c r="Q328" s="135"/>
      <c r="R328" s="135"/>
      <c r="S328" s="135"/>
      <c r="T328" s="135"/>
      <c r="U328" s="135"/>
      <c r="V328" s="135"/>
      <c r="W328" s="135"/>
      <c r="X328" s="135"/>
      <c r="Y328" s="135"/>
      <c r="Z328" s="135"/>
    </row>
    <row r="329" spans="1:26" ht="14.25" customHeight="1">
      <c r="A329" s="4"/>
      <c r="B329" s="4"/>
      <c r="C329" s="4"/>
      <c r="D329" s="4"/>
      <c r="E329" s="143"/>
      <c r="F329" s="143"/>
      <c r="G329" s="4"/>
      <c r="H329" s="4"/>
      <c r="I329" s="135"/>
      <c r="J329" s="135"/>
      <c r="K329" s="135"/>
      <c r="L329" s="135"/>
      <c r="M329" s="135"/>
      <c r="N329" s="135"/>
      <c r="O329" s="135"/>
      <c r="P329" s="135"/>
      <c r="Q329" s="135"/>
      <c r="R329" s="135"/>
      <c r="S329" s="135"/>
      <c r="T329" s="135"/>
      <c r="U329" s="135"/>
      <c r="V329" s="135"/>
      <c r="W329" s="135"/>
      <c r="X329" s="135"/>
      <c r="Y329" s="135"/>
      <c r="Z329" s="135"/>
    </row>
    <row r="330" spans="1:26" ht="14.25" customHeight="1">
      <c r="A330" s="4"/>
      <c r="B330" s="4"/>
      <c r="C330" s="4"/>
      <c r="D330" s="4"/>
      <c r="E330" s="143"/>
      <c r="F330" s="143"/>
      <c r="G330" s="4"/>
      <c r="H330" s="4"/>
      <c r="I330" s="135"/>
      <c r="J330" s="135"/>
      <c r="K330" s="135"/>
      <c r="L330" s="135"/>
      <c r="M330" s="135"/>
      <c r="N330" s="135"/>
      <c r="O330" s="135"/>
      <c r="P330" s="135"/>
      <c r="Q330" s="135"/>
      <c r="R330" s="135"/>
      <c r="S330" s="135"/>
      <c r="T330" s="135"/>
      <c r="U330" s="135"/>
      <c r="V330" s="135"/>
      <c r="W330" s="135"/>
      <c r="X330" s="135"/>
      <c r="Y330" s="135"/>
      <c r="Z330" s="135"/>
    </row>
    <row r="331" spans="1:26" ht="14.25" customHeight="1">
      <c r="A331" s="4"/>
      <c r="B331" s="4"/>
      <c r="C331" s="4"/>
      <c r="D331" s="4"/>
      <c r="E331" s="143"/>
      <c r="F331" s="143"/>
      <c r="G331" s="4"/>
      <c r="H331" s="4"/>
      <c r="I331" s="135"/>
      <c r="J331" s="135"/>
      <c r="K331" s="135"/>
      <c r="L331" s="135"/>
      <c r="M331" s="135"/>
      <c r="N331" s="135"/>
      <c r="O331" s="135"/>
      <c r="P331" s="135"/>
      <c r="Q331" s="135"/>
      <c r="R331" s="135"/>
      <c r="S331" s="135"/>
      <c r="T331" s="135"/>
      <c r="U331" s="135"/>
      <c r="V331" s="135"/>
      <c r="W331" s="135"/>
      <c r="X331" s="135"/>
      <c r="Y331" s="135"/>
      <c r="Z331" s="135"/>
    </row>
    <row r="332" spans="1:26" ht="14.25" customHeight="1">
      <c r="A332" s="4"/>
      <c r="B332" s="4"/>
      <c r="C332" s="4"/>
      <c r="D332" s="4"/>
      <c r="E332" s="143"/>
      <c r="F332" s="143"/>
      <c r="G332" s="4"/>
      <c r="H332" s="4"/>
      <c r="I332" s="135"/>
      <c r="J332" s="135"/>
      <c r="K332" s="135"/>
      <c r="L332" s="135"/>
      <c r="M332" s="135"/>
      <c r="N332" s="135"/>
      <c r="O332" s="135"/>
      <c r="P332" s="135"/>
      <c r="Q332" s="135"/>
      <c r="R332" s="135"/>
      <c r="S332" s="135"/>
      <c r="T332" s="135"/>
      <c r="U332" s="135"/>
      <c r="V332" s="135"/>
      <c r="W332" s="135"/>
      <c r="X332" s="135"/>
      <c r="Y332" s="135"/>
      <c r="Z332" s="135"/>
    </row>
    <row r="333" spans="1:26" ht="14.25" customHeight="1">
      <c r="A333" s="4"/>
      <c r="B333" s="4"/>
      <c r="C333" s="4"/>
      <c r="D333" s="4"/>
      <c r="E333" s="143"/>
      <c r="F333" s="143"/>
      <c r="G333" s="4"/>
      <c r="H333" s="4"/>
      <c r="I333" s="135"/>
      <c r="J333" s="135"/>
      <c r="K333" s="135"/>
      <c r="L333" s="135"/>
      <c r="M333" s="135"/>
      <c r="N333" s="135"/>
      <c r="O333" s="135"/>
      <c r="P333" s="135"/>
      <c r="Q333" s="135"/>
      <c r="R333" s="135"/>
      <c r="S333" s="135"/>
      <c r="T333" s="135"/>
      <c r="U333" s="135"/>
      <c r="V333" s="135"/>
      <c r="W333" s="135"/>
      <c r="X333" s="135"/>
      <c r="Y333" s="135"/>
      <c r="Z333" s="135"/>
    </row>
    <row r="334" spans="1:26" ht="14.25" customHeight="1">
      <c r="A334" s="4"/>
      <c r="B334" s="4"/>
      <c r="C334" s="4"/>
      <c r="D334" s="4"/>
      <c r="E334" s="143"/>
      <c r="F334" s="143"/>
      <c r="G334" s="4"/>
      <c r="H334" s="4"/>
      <c r="I334" s="135"/>
      <c r="J334" s="135"/>
      <c r="K334" s="135"/>
      <c r="L334" s="135"/>
      <c r="M334" s="135"/>
      <c r="N334" s="135"/>
      <c r="O334" s="135"/>
      <c r="P334" s="135"/>
      <c r="Q334" s="135"/>
      <c r="R334" s="135"/>
      <c r="S334" s="135"/>
      <c r="T334" s="135"/>
      <c r="U334" s="135"/>
      <c r="V334" s="135"/>
      <c r="W334" s="135"/>
      <c r="X334" s="135"/>
      <c r="Y334" s="135"/>
      <c r="Z334" s="135"/>
    </row>
    <row r="335" spans="1:26" ht="14.25" customHeight="1">
      <c r="A335" s="4"/>
      <c r="B335" s="4"/>
      <c r="C335" s="4"/>
      <c r="D335" s="4"/>
      <c r="E335" s="143"/>
      <c r="F335" s="143"/>
      <c r="G335" s="4"/>
      <c r="H335" s="4"/>
      <c r="I335" s="135"/>
      <c r="J335" s="135"/>
      <c r="K335" s="135"/>
      <c r="L335" s="135"/>
      <c r="M335" s="135"/>
      <c r="N335" s="135"/>
      <c r="O335" s="135"/>
      <c r="P335" s="135"/>
      <c r="Q335" s="135"/>
      <c r="R335" s="135"/>
      <c r="S335" s="135"/>
      <c r="T335" s="135"/>
      <c r="U335" s="135"/>
      <c r="V335" s="135"/>
      <c r="W335" s="135"/>
      <c r="X335" s="135"/>
      <c r="Y335" s="135"/>
      <c r="Z335" s="135"/>
    </row>
    <row r="336" spans="1:26" ht="14.25" customHeight="1">
      <c r="A336" s="4"/>
      <c r="B336" s="4"/>
      <c r="C336" s="4"/>
      <c r="D336" s="4"/>
      <c r="E336" s="143"/>
      <c r="F336" s="143"/>
      <c r="G336" s="4"/>
      <c r="H336" s="4"/>
      <c r="I336" s="135"/>
      <c r="J336" s="135"/>
      <c r="K336" s="135"/>
      <c r="L336" s="135"/>
      <c r="M336" s="135"/>
      <c r="N336" s="135"/>
      <c r="O336" s="135"/>
      <c r="P336" s="135"/>
      <c r="Q336" s="135"/>
      <c r="R336" s="135"/>
      <c r="S336" s="135"/>
      <c r="T336" s="135"/>
      <c r="U336" s="135"/>
      <c r="V336" s="135"/>
      <c r="W336" s="135"/>
      <c r="X336" s="135"/>
      <c r="Y336" s="135"/>
      <c r="Z336" s="135"/>
    </row>
    <row r="337" spans="1:26" ht="14.25" customHeight="1">
      <c r="A337" s="4"/>
      <c r="B337" s="4"/>
      <c r="C337" s="4"/>
      <c r="D337" s="4"/>
      <c r="E337" s="143"/>
      <c r="F337" s="143"/>
      <c r="G337" s="4"/>
      <c r="H337" s="4"/>
      <c r="I337" s="135"/>
      <c r="J337" s="135"/>
      <c r="K337" s="135"/>
      <c r="L337" s="135"/>
      <c r="M337" s="135"/>
      <c r="N337" s="135"/>
      <c r="O337" s="135"/>
      <c r="P337" s="135"/>
      <c r="Q337" s="135"/>
      <c r="R337" s="135"/>
      <c r="S337" s="135"/>
      <c r="T337" s="135"/>
      <c r="U337" s="135"/>
      <c r="V337" s="135"/>
      <c r="W337" s="135"/>
      <c r="X337" s="135"/>
      <c r="Y337" s="135"/>
      <c r="Z337" s="135"/>
    </row>
    <row r="338" spans="1:26" ht="14.25" customHeight="1">
      <c r="A338" s="4"/>
      <c r="B338" s="4"/>
      <c r="C338" s="4"/>
      <c r="D338" s="4"/>
      <c r="E338" s="143"/>
      <c r="F338" s="143"/>
      <c r="G338" s="4"/>
      <c r="H338" s="4"/>
      <c r="I338" s="135"/>
      <c r="J338" s="135"/>
      <c r="K338" s="135"/>
      <c r="L338" s="135"/>
      <c r="M338" s="135"/>
      <c r="N338" s="135"/>
      <c r="O338" s="135"/>
      <c r="P338" s="135"/>
      <c r="Q338" s="135"/>
      <c r="R338" s="135"/>
      <c r="S338" s="135"/>
      <c r="T338" s="135"/>
      <c r="U338" s="135"/>
      <c r="V338" s="135"/>
      <c r="W338" s="135"/>
      <c r="X338" s="135"/>
      <c r="Y338" s="135"/>
      <c r="Z338" s="135"/>
    </row>
    <row r="339" spans="1:26" ht="14.25" customHeight="1">
      <c r="A339" s="4"/>
      <c r="B339" s="4"/>
      <c r="C339" s="4"/>
      <c r="D339" s="4"/>
      <c r="E339" s="143"/>
      <c r="F339" s="143"/>
      <c r="G339" s="4"/>
      <c r="H339" s="4"/>
      <c r="I339" s="135"/>
      <c r="J339" s="135"/>
      <c r="K339" s="135"/>
      <c r="L339" s="135"/>
      <c r="M339" s="135"/>
      <c r="N339" s="135"/>
      <c r="O339" s="135"/>
      <c r="P339" s="135"/>
      <c r="Q339" s="135"/>
      <c r="R339" s="135"/>
      <c r="S339" s="135"/>
      <c r="T339" s="135"/>
      <c r="U339" s="135"/>
      <c r="V339" s="135"/>
      <c r="W339" s="135"/>
      <c r="X339" s="135"/>
      <c r="Y339" s="135"/>
      <c r="Z339" s="135"/>
    </row>
    <row r="340" spans="1:26" ht="14.25" customHeight="1">
      <c r="A340" s="4"/>
      <c r="B340" s="4"/>
      <c r="C340" s="4"/>
      <c r="D340" s="4"/>
      <c r="E340" s="143"/>
      <c r="F340" s="143"/>
      <c r="G340" s="4"/>
      <c r="H340" s="4"/>
      <c r="I340" s="135"/>
      <c r="J340" s="135"/>
      <c r="K340" s="135"/>
      <c r="L340" s="135"/>
      <c r="M340" s="135"/>
      <c r="N340" s="135"/>
      <c r="O340" s="135"/>
      <c r="P340" s="135"/>
      <c r="Q340" s="135"/>
      <c r="R340" s="135"/>
      <c r="S340" s="135"/>
      <c r="T340" s="135"/>
      <c r="U340" s="135"/>
      <c r="V340" s="135"/>
      <c r="W340" s="135"/>
      <c r="X340" s="135"/>
      <c r="Y340" s="135"/>
      <c r="Z340" s="135"/>
    </row>
    <row r="341" spans="1:26" ht="14.25" customHeight="1">
      <c r="A341" s="4"/>
      <c r="B341" s="4"/>
      <c r="C341" s="4"/>
      <c r="D341" s="4"/>
      <c r="E341" s="143"/>
      <c r="F341" s="143"/>
      <c r="G341" s="4"/>
      <c r="H341" s="4"/>
      <c r="I341" s="135"/>
      <c r="J341" s="135"/>
      <c r="K341" s="135"/>
      <c r="L341" s="135"/>
      <c r="M341" s="135"/>
      <c r="N341" s="135"/>
      <c r="O341" s="135"/>
      <c r="P341" s="135"/>
      <c r="Q341" s="135"/>
      <c r="R341" s="135"/>
      <c r="S341" s="135"/>
      <c r="T341" s="135"/>
      <c r="U341" s="135"/>
      <c r="V341" s="135"/>
      <c r="W341" s="135"/>
      <c r="X341" s="135"/>
      <c r="Y341" s="135"/>
      <c r="Z341" s="135"/>
    </row>
    <row r="342" spans="1:26" ht="14.25" customHeight="1">
      <c r="A342" s="4"/>
      <c r="B342" s="4"/>
      <c r="C342" s="4"/>
      <c r="D342" s="4"/>
      <c r="E342" s="143"/>
      <c r="F342" s="143"/>
      <c r="G342" s="4"/>
      <c r="H342" s="4"/>
      <c r="I342" s="135"/>
      <c r="J342" s="135"/>
      <c r="K342" s="135"/>
      <c r="L342" s="135"/>
      <c r="M342" s="135"/>
      <c r="N342" s="135"/>
      <c r="O342" s="135"/>
      <c r="P342" s="135"/>
      <c r="Q342" s="135"/>
      <c r="R342" s="135"/>
      <c r="S342" s="135"/>
      <c r="T342" s="135"/>
      <c r="U342" s="135"/>
      <c r="V342" s="135"/>
      <c r="W342" s="135"/>
      <c r="X342" s="135"/>
      <c r="Y342" s="135"/>
      <c r="Z342" s="135"/>
    </row>
    <row r="343" spans="1:26" ht="14.25" customHeight="1">
      <c r="A343" s="4"/>
      <c r="B343" s="4"/>
      <c r="C343" s="4"/>
      <c r="D343" s="4"/>
      <c r="E343" s="143"/>
      <c r="F343" s="143"/>
      <c r="G343" s="4"/>
      <c r="H343" s="4"/>
      <c r="I343" s="135"/>
      <c r="J343" s="135"/>
      <c r="K343" s="135"/>
      <c r="L343" s="135"/>
      <c r="M343" s="135"/>
      <c r="N343" s="135"/>
      <c r="O343" s="135"/>
      <c r="P343" s="135"/>
      <c r="Q343" s="135"/>
      <c r="R343" s="135"/>
      <c r="S343" s="135"/>
      <c r="T343" s="135"/>
      <c r="U343" s="135"/>
      <c r="V343" s="135"/>
      <c r="W343" s="135"/>
      <c r="X343" s="135"/>
      <c r="Y343" s="135"/>
      <c r="Z343" s="135"/>
    </row>
    <row r="344" spans="1:26" ht="14.25" customHeight="1">
      <c r="A344" s="4"/>
      <c r="B344" s="4"/>
      <c r="C344" s="4"/>
      <c r="D344" s="4"/>
      <c r="E344" s="143"/>
      <c r="F344" s="143"/>
      <c r="G344" s="4"/>
      <c r="H344" s="4"/>
      <c r="I344" s="135"/>
      <c r="J344" s="135"/>
      <c r="K344" s="135"/>
      <c r="L344" s="135"/>
      <c r="M344" s="135"/>
      <c r="N344" s="135"/>
      <c r="O344" s="135"/>
      <c r="P344" s="135"/>
      <c r="Q344" s="135"/>
      <c r="R344" s="135"/>
      <c r="S344" s="135"/>
      <c r="T344" s="135"/>
      <c r="U344" s="135"/>
      <c r="V344" s="135"/>
      <c r="W344" s="135"/>
      <c r="X344" s="135"/>
      <c r="Y344" s="135"/>
      <c r="Z344" s="135"/>
    </row>
    <row r="345" spans="1:26" ht="14.25" customHeight="1">
      <c r="A345" s="4"/>
      <c r="B345" s="4"/>
      <c r="C345" s="4"/>
      <c r="D345" s="4"/>
      <c r="E345" s="143"/>
      <c r="F345" s="143"/>
      <c r="G345" s="4"/>
      <c r="H345" s="4"/>
      <c r="I345" s="135"/>
      <c r="J345" s="135"/>
      <c r="K345" s="135"/>
      <c r="L345" s="135"/>
      <c r="M345" s="135"/>
      <c r="N345" s="135"/>
      <c r="O345" s="135"/>
      <c r="P345" s="135"/>
      <c r="Q345" s="135"/>
      <c r="R345" s="135"/>
      <c r="S345" s="135"/>
      <c r="T345" s="135"/>
      <c r="U345" s="135"/>
      <c r="V345" s="135"/>
      <c r="W345" s="135"/>
      <c r="X345" s="135"/>
      <c r="Y345" s="135"/>
      <c r="Z345" s="135"/>
    </row>
    <row r="346" spans="1:26" ht="14.25" customHeight="1">
      <c r="A346" s="4"/>
      <c r="B346" s="4"/>
      <c r="C346" s="4"/>
      <c r="D346" s="4"/>
      <c r="E346" s="143"/>
      <c r="F346" s="143"/>
      <c r="G346" s="4"/>
      <c r="H346" s="4"/>
      <c r="I346" s="135"/>
      <c r="J346" s="135"/>
      <c r="K346" s="135"/>
      <c r="L346" s="135"/>
      <c r="M346" s="135"/>
      <c r="N346" s="135"/>
      <c r="O346" s="135"/>
      <c r="P346" s="135"/>
      <c r="Q346" s="135"/>
      <c r="R346" s="135"/>
      <c r="S346" s="135"/>
      <c r="T346" s="135"/>
      <c r="U346" s="135"/>
      <c r="V346" s="135"/>
      <c r="W346" s="135"/>
      <c r="X346" s="135"/>
      <c r="Y346" s="135"/>
      <c r="Z346" s="135"/>
    </row>
    <row r="347" spans="1:26" ht="14.25" customHeight="1">
      <c r="A347" s="4"/>
      <c r="B347" s="4"/>
      <c r="C347" s="4"/>
      <c r="D347" s="4"/>
      <c r="E347" s="143"/>
      <c r="F347" s="143"/>
      <c r="G347" s="4"/>
      <c r="H347" s="4"/>
      <c r="I347" s="135"/>
      <c r="J347" s="135"/>
      <c r="K347" s="135"/>
      <c r="L347" s="135"/>
      <c r="M347" s="135"/>
      <c r="N347" s="135"/>
      <c r="O347" s="135"/>
      <c r="P347" s="135"/>
      <c r="Q347" s="135"/>
      <c r="R347" s="135"/>
      <c r="S347" s="135"/>
      <c r="T347" s="135"/>
      <c r="U347" s="135"/>
      <c r="V347" s="135"/>
      <c r="W347" s="135"/>
      <c r="X347" s="135"/>
      <c r="Y347" s="135"/>
      <c r="Z347" s="135"/>
    </row>
    <row r="348" spans="1:26" ht="14.25" customHeight="1">
      <c r="A348" s="4"/>
      <c r="B348" s="4"/>
      <c r="C348" s="4"/>
      <c r="D348" s="4"/>
      <c r="E348" s="143"/>
      <c r="F348" s="143"/>
      <c r="G348" s="4"/>
      <c r="H348" s="4"/>
      <c r="I348" s="135"/>
      <c r="J348" s="135"/>
      <c r="K348" s="135"/>
      <c r="L348" s="135"/>
      <c r="M348" s="135"/>
      <c r="N348" s="135"/>
      <c r="O348" s="135"/>
      <c r="P348" s="135"/>
      <c r="Q348" s="135"/>
      <c r="R348" s="135"/>
      <c r="S348" s="135"/>
      <c r="T348" s="135"/>
      <c r="U348" s="135"/>
      <c r="V348" s="135"/>
      <c r="W348" s="135"/>
      <c r="X348" s="135"/>
      <c r="Y348" s="135"/>
      <c r="Z348" s="135"/>
    </row>
    <row r="349" spans="1:26" ht="14.25" customHeight="1">
      <c r="A349" s="4"/>
      <c r="B349" s="4"/>
      <c r="C349" s="4"/>
      <c r="D349" s="4"/>
      <c r="E349" s="143"/>
      <c r="F349" s="143"/>
      <c r="G349" s="4"/>
      <c r="H349" s="4"/>
      <c r="I349" s="135"/>
      <c r="J349" s="135"/>
      <c r="K349" s="135"/>
      <c r="L349" s="135"/>
      <c r="M349" s="135"/>
      <c r="N349" s="135"/>
      <c r="O349" s="135"/>
      <c r="P349" s="135"/>
      <c r="Q349" s="135"/>
      <c r="R349" s="135"/>
      <c r="S349" s="135"/>
      <c r="T349" s="135"/>
      <c r="U349" s="135"/>
      <c r="V349" s="135"/>
      <c r="W349" s="135"/>
      <c r="X349" s="135"/>
      <c r="Y349" s="135"/>
      <c r="Z349" s="135"/>
    </row>
    <row r="350" spans="1:26" ht="14.25" customHeight="1">
      <c r="A350" s="4"/>
      <c r="B350" s="4"/>
      <c r="C350" s="4"/>
      <c r="D350" s="4"/>
      <c r="E350" s="143"/>
      <c r="F350" s="143"/>
      <c r="G350" s="4"/>
      <c r="H350" s="4"/>
      <c r="I350" s="135"/>
      <c r="J350" s="135"/>
      <c r="K350" s="135"/>
      <c r="L350" s="135"/>
      <c r="M350" s="135"/>
      <c r="N350" s="135"/>
      <c r="O350" s="135"/>
      <c r="P350" s="135"/>
      <c r="Q350" s="135"/>
      <c r="R350" s="135"/>
      <c r="S350" s="135"/>
      <c r="T350" s="135"/>
      <c r="U350" s="135"/>
      <c r="V350" s="135"/>
      <c r="W350" s="135"/>
      <c r="X350" s="135"/>
      <c r="Y350" s="135"/>
      <c r="Z350" s="135"/>
    </row>
    <row r="351" spans="1:26" ht="14.25" customHeight="1">
      <c r="A351" s="4"/>
      <c r="B351" s="4"/>
      <c r="C351" s="4"/>
      <c r="D351" s="4"/>
      <c r="E351" s="143"/>
      <c r="F351" s="143"/>
      <c r="G351" s="4"/>
      <c r="H351" s="4"/>
      <c r="I351" s="135"/>
      <c r="J351" s="135"/>
      <c r="K351" s="135"/>
      <c r="L351" s="135"/>
      <c r="M351" s="135"/>
      <c r="N351" s="135"/>
      <c r="O351" s="135"/>
      <c r="P351" s="135"/>
      <c r="Q351" s="135"/>
      <c r="R351" s="135"/>
      <c r="S351" s="135"/>
      <c r="T351" s="135"/>
      <c r="U351" s="135"/>
      <c r="V351" s="135"/>
      <c r="W351" s="135"/>
      <c r="X351" s="135"/>
      <c r="Y351" s="135"/>
      <c r="Z351" s="135"/>
    </row>
    <row r="352" spans="1:26" ht="14.25" customHeight="1">
      <c r="A352" s="4"/>
      <c r="B352" s="4"/>
      <c r="C352" s="4"/>
      <c r="D352" s="4"/>
      <c r="E352" s="143"/>
      <c r="F352" s="143"/>
      <c r="G352" s="4"/>
      <c r="H352" s="4"/>
      <c r="I352" s="135"/>
      <c r="J352" s="135"/>
      <c r="K352" s="135"/>
      <c r="L352" s="135"/>
      <c r="M352" s="135"/>
      <c r="N352" s="135"/>
      <c r="O352" s="135"/>
      <c r="P352" s="135"/>
      <c r="Q352" s="135"/>
      <c r="R352" s="135"/>
      <c r="S352" s="135"/>
      <c r="T352" s="135"/>
      <c r="U352" s="135"/>
      <c r="V352" s="135"/>
      <c r="W352" s="135"/>
      <c r="X352" s="135"/>
      <c r="Y352" s="135"/>
      <c r="Z352" s="135"/>
    </row>
    <row r="353" spans="1:26" ht="14.25" customHeight="1">
      <c r="A353" s="4"/>
      <c r="B353" s="4"/>
      <c r="C353" s="4"/>
      <c r="D353" s="4"/>
      <c r="E353" s="143"/>
      <c r="F353" s="143"/>
      <c r="G353" s="4"/>
      <c r="H353" s="4"/>
      <c r="I353" s="135"/>
      <c r="J353" s="135"/>
      <c r="K353" s="135"/>
      <c r="L353" s="135"/>
      <c r="M353" s="135"/>
      <c r="N353" s="135"/>
      <c r="O353" s="135"/>
      <c r="P353" s="135"/>
      <c r="Q353" s="135"/>
      <c r="R353" s="135"/>
      <c r="S353" s="135"/>
      <c r="T353" s="135"/>
      <c r="U353" s="135"/>
      <c r="V353" s="135"/>
      <c r="W353" s="135"/>
      <c r="X353" s="135"/>
      <c r="Y353" s="135"/>
      <c r="Z353" s="135"/>
    </row>
    <row r="354" spans="1:26" ht="14.25" customHeight="1">
      <c r="A354" s="4"/>
      <c r="B354" s="4"/>
      <c r="C354" s="4"/>
      <c r="D354" s="4"/>
      <c r="E354" s="143"/>
      <c r="F354" s="143"/>
      <c r="G354" s="4"/>
      <c r="H354" s="4"/>
      <c r="I354" s="135"/>
      <c r="J354" s="135"/>
      <c r="K354" s="135"/>
      <c r="L354" s="135"/>
      <c r="M354" s="135"/>
      <c r="N354" s="135"/>
      <c r="O354" s="135"/>
      <c r="P354" s="135"/>
      <c r="Q354" s="135"/>
      <c r="R354" s="135"/>
      <c r="S354" s="135"/>
      <c r="T354" s="135"/>
      <c r="U354" s="135"/>
      <c r="V354" s="135"/>
      <c r="W354" s="135"/>
      <c r="X354" s="135"/>
      <c r="Y354" s="135"/>
      <c r="Z354" s="135"/>
    </row>
    <row r="355" spans="1:26" ht="14.25" customHeight="1">
      <c r="A355" s="4"/>
      <c r="B355" s="4"/>
      <c r="C355" s="4"/>
      <c r="D355" s="4"/>
      <c r="E355" s="143"/>
      <c r="F355" s="143"/>
      <c r="G355" s="4"/>
      <c r="H355" s="4"/>
      <c r="I355" s="135"/>
      <c r="J355" s="135"/>
      <c r="K355" s="135"/>
      <c r="L355" s="135"/>
      <c r="M355" s="135"/>
      <c r="N355" s="135"/>
      <c r="O355" s="135"/>
      <c r="P355" s="135"/>
      <c r="Q355" s="135"/>
      <c r="R355" s="135"/>
      <c r="S355" s="135"/>
      <c r="T355" s="135"/>
      <c r="U355" s="135"/>
      <c r="V355" s="135"/>
      <c r="W355" s="135"/>
      <c r="X355" s="135"/>
      <c r="Y355" s="135"/>
      <c r="Z355" s="135"/>
    </row>
    <row r="356" spans="1:26" ht="14.25" customHeight="1">
      <c r="A356" s="4"/>
      <c r="B356" s="4"/>
      <c r="C356" s="4"/>
      <c r="D356" s="4"/>
      <c r="E356" s="143"/>
      <c r="F356" s="143"/>
      <c r="G356" s="4"/>
      <c r="H356" s="4"/>
      <c r="I356" s="135"/>
      <c r="J356" s="135"/>
      <c r="K356" s="135"/>
      <c r="L356" s="135"/>
      <c r="M356" s="135"/>
      <c r="N356" s="135"/>
      <c r="O356" s="135"/>
      <c r="P356" s="135"/>
      <c r="Q356" s="135"/>
      <c r="R356" s="135"/>
      <c r="S356" s="135"/>
      <c r="T356" s="135"/>
      <c r="U356" s="135"/>
      <c r="V356" s="135"/>
      <c r="W356" s="135"/>
      <c r="X356" s="135"/>
      <c r="Y356" s="135"/>
      <c r="Z356" s="135"/>
    </row>
    <row r="357" spans="1:26" ht="14.25" customHeight="1">
      <c r="A357" s="4"/>
      <c r="B357" s="4"/>
      <c r="C357" s="4"/>
      <c r="D357" s="4"/>
      <c r="E357" s="143"/>
      <c r="F357" s="143"/>
      <c r="G357" s="4"/>
      <c r="H357" s="4"/>
      <c r="I357" s="135"/>
      <c r="J357" s="135"/>
      <c r="K357" s="135"/>
      <c r="L357" s="135"/>
      <c r="M357" s="135"/>
      <c r="N357" s="135"/>
      <c r="O357" s="135"/>
      <c r="P357" s="135"/>
      <c r="Q357" s="135"/>
      <c r="R357" s="135"/>
      <c r="S357" s="135"/>
      <c r="T357" s="135"/>
      <c r="U357" s="135"/>
      <c r="V357" s="135"/>
      <c r="W357" s="135"/>
      <c r="X357" s="135"/>
      <c r="Y357" s="135"/>
      <c r="Z357" s="135"/>
    </row>
    <row r="358" spans="1:26" ht="14.25" customHeight="1">
      <c r="A358" s="4"/>
      <c r="B358" s="4"/>
      <c r="C358" s="4"/>
      <c r="D358" s="4"/>
      <c r="E358" s="143"/>
      <c r="F358" s="143"/>
      <c r="G358" s="4"/>
      <c r="H358" s="4"/>
      <c r="I358" s="135"/>
      <c r="J358" s="135"/>
      <c r="K358" s="135"/>
      <c r="L358" s="135"/>
      <c r="M358" s="135"/>
      <c r="N358" s="135"/>
      <c r="O358" s="135"/>
      <c r="P358" s="135"/>
      <c r="Q358" s="135"/>
      <c r="R358" s="135"/>
      <c r="S358" s="135"/>
      <c r="T358" s="135"/>
      <c r="U358" s="135"/>
      <c r="V358" s="135"/>
      <c r="W358" s="135"/>
      <c r="X358" s="135"/>
      <c r="Y358" s="135"/>
      <c r="Z358" s="135"/>
    </row>
    <row r="359" spans="1:26" ht="14.25" customHeight="1">
      <c r="A359" s="4"/>
      <c r="B359" s="4"/>
      <c r="C359" s="4"/>
      <c r="D359" s="4"/>
      <c r="E359" s="143"/>
      <c r="F359" s="143"/>
      <c r="G359" s="4"/>
      <c r="H359" s="4"/>
      <c r="I359" s="135"/>
      <c r="J359" s="135"/>
      <c r="K359" s="135"/>
      <c r="L359" s="135"/>
      <c r="M359" s="135"/>
      <c r="N359" s="135"/>
      <c r="O359" s="135"/>
      <c r="P359" s="135"/>
      <c r="Q359" s="135"/>
      <c r="R359" s="135"/>
      <c r="S359" s="135"/>
      <c r="T359" s="135"/>
      <c r="U359" s="135"/>
      <c r="V359" s="135"/>
      <c r="W359" s="135"/>
      <c r="X359" s="135"/>
      <c r="Y359" s="135"/>
      <c r="Z359" s="135"/>
    </row>
    <row r="360" spans="1:26" ht="14.25" customHeight="1">
      <c r="A360" s="4"/>
      <c r="B360" s="4"/>
      <c r="C360" s="4"/>
      <c r="D360" s="4"/>
      <c r="E360" s="143"/>
      <c r="F360" s="143"/>
      <c r="G360" s="4"/>
      <c r="H360" s="4"/>
      <c r="I360" s="135"/>
      <c r="J360" s="135"/>
      <c r="K360" s="135"/>
      <c r="L360" s="135"/>
      <c r="M360" s="135"/>
      <c r="N360" s="135"/>
      <c r="O360" s="135"/>
      <c r="P360" s="135"/>
      <c r="Q360" s="135"/>
      <c r="R360" s="135"/>
      <c r="S360" s="135"/>
      <c r="T360" s="135"/>
      <c r="U360" s="135"/>
      <c r="V360" s="135"/>
      <c r="W360" s="135"/>
      <c r="X360" s="135"/>
      <c r="Y360" s="135"/>
      <c r="Z360" s="135"/>
    </row>
    <row r="361" spans="1:26" ht="14.25" customHeight="1">
      <c r="A361" s="4"/>
      <c r="B361" s="4"/>
      <c r="C361" s="4"/>
      <c r="D361" s="4"/>
      <c r="E361" s="143"/>
      <c r="F361" s="143"/>
      <c r="G361" s="4"/>
      <c r="H361" s="4"/>
      <c r="I361" s="135"/>
      <c r="J361" s="135"/>
      <c r="K361" s="135"/>
      <c r="L361" s="135"/>
      <c r="M361" s="135"/>
      <c r="N361" s="135"/>
      <c r="O361" s="135"/>
      <c r="P361" s="135"/>
      <c r="Q361" s="135"/>
      <c r="R361" s="135"/>
      <c r="S361" s="135"/>
      <c r="T361" s="135"/>
      <c r="U361" s="135"/>
      <c r="V361" s="135"/>
      <c r="W361" s="135"/>
      <c r="X361" s="135"/>
      <c r="Y361" s="135"/>
      <c r="Z361" s="135"/>
    </row>
    <row r="362" spans="1:26" ht="14.25" customHeight="1">
      <c r="A362" s="4"/>
      <c r="B362" s="4"/>
      <c r="C362" s="4"/>
      <c r="D362" s="4"/>
      <c r="E362" s="143"/>
      <c r="F362" s="143"/>
      <c r="G362" s="4"/>
      <c r="H362" s="4"/>
      <c r="I362" s="135"/>
      <c r="J362" s="135"/>
      <c r="K362" s="135"/>
      <c r="L362" s="135"/>
      <c r="M362" s="135"/>
      <c r="N362" s="135"/>
      <c r="O362" s="135"/>
      <c r="P362" s="135"/>
      <c r="Q362" s="135"/>
      <c r="R362" s="135"/>
      <c r="S362" s="135"/>
      <c r="T362" s="135"/>
      <c r="U362" s="135"/>
      <c r="V362" s="135"/>
      <c r="W362" s="135"/>
      <c r="X362" s="135"/>
      <c r="Y362" s="135"/>
      <c r="Z362" s="135"/>
    </row>
    <row r="363" spans="1:26" ht="14.25" customHeight="1">
      <c r="A363" s="4"/>
      <c r="B363" s="4"/>
      <c r="C363" s="4"/>
      <c r="D363" s="4"/>
      <c r="E363" s="143"/>
      <c r="F363" s="143"/>
      <c r="G363" s="4"/>
      <c r="H363" s="4"/>
      <c r="I363" s="135"/>
      <c r="J363" s="135"/>
      <c r="K363" s="135"/>
      <c r="L363" s="135"/>
      <c r="M363" s="135"/>
      <c r="N363" s="135"/>
      <c r="O363" s="135"/>
      <c r="P363" s="135"/>
      <c r="Q363" s="135"/>
      <c r="R363" s="135"/>
      <c r="S363" s="135"/>
      <c r="T363" s="135"/>
      <c r="U363" s="135"/>
      <c r="V363" s="135"/>
      <c r="W363" s="135"/>
      <c r="X363" s="135"/>
      <c r="Y363" s="135"/>
      <c r="Z363" s="135"/>
    </row>
    <row r="364" spans="1:26" ht="14.25" customHeight="1">
      <c r="A364" s="4"/>
      <c r="B364" s="4"/>
      <c r="C364" s="4"/>
      <c r="D364" s="4"/>
      <c r="E364" s="143"/>
      <c r="F364" s="143"/>
      <c r="G364" s="4"/>
      <c r="H364" s="4"/>
      <c r="I364" s="135"/>
      <c r="J364" s="135"/>
      <c r="K364" s="135"/>
      <c r="L364" s="135"/>
      <c r="M364" s="135"/>
      <c r="N364" s="135"/>
      <c r="O364" s="135"/>
      <c r="P364" s="135"/>
      <c r="Q364" s="135"/>
      <c r="R364" s="135"/>
      <c r="S364" s="135"/>
      <c r="T364" s="135"/>
      <c r="U364" s="135"/>
      <c r="V364" s="135"/>
      <c r="W364" s="135"/>
      <c r="X364" s="135"/>
      <c r="Y364" s="135"/>
      <c r="Z364" s="135"/>
    </row>
    <row r="365" spans="1:26" ht="14.25" customHeight="1">
      <c r="A365" s="4"/>
      <c r="B365" s="4"/>
      <c r="C365" s="4"/>
      <c r="D365" s="4"/>
      <c r="E365" s="143"/>
      <c r="F365" s="143"/>
      <c r="G365" s="4"/>
      <c r="H365" s="4"/>
      <c r="I365" s="135"/>
      <c r="J365" s="135"/>
      <c r="K365" s="135"/>
      <c r="L365" s="135"/>
      <c r="M365" s="135"/>
      <c r="N365" s="135"/>
      <c r="O365" s="135"/>
      <c r="P365" s="135"/>
      <c r="Q365" s="135"/>
      <c r="R365" s="135"/>
      <c r="S365" s="135"/>
      <c r="T365" s="135"/>
      <c r="U365" s="135"/>
      <c r="V365" s="135"/>
      <c r="W365" s="135"/>
      <c r="X365" s="135"/>
      <c r="Y365" s="135"/>
      <c r="Z365" s="135"/>
    </row>
    <row r="366" spans="1:26" ht="14.25" customHeight="1">
      <c r="A366" s="4"/>
      <c r="B366" s="4"/>
      <c r="C366" s="4"/>
      <c r="D366" s="4"/>
      <c r="E366" s="143"/>
      <c r="F366" s="143"/>
      <c r="G366" s="4"/>
      <c r="H366" s="4"/>
      <c r="I366" s="135"/>
      <c r="J366" s="135"/>
      <c r="K366" s="135"/>
      <c r="L366" s="135"/>
      <c r="M366" s="135"/>
      <c r="N366" s="135"/>
      <c r="O366" s="135"/>
      <c r="P366" s="135"/>
      <c r="Q366" s="135"/>
      <c r="R366" s="135"/>
      <c r="S366" s="135"/>
      <c r="T366" s="135"/>
      <c r="U366" s="135"/>
      <c r="V366" s="135"/>
      <c r="W366" s="135"/>
      <c r="X366" s="135"/>
      <c r="Y366" s="135"/>
      <c r="Z366" s="135"/>
    </row>
    <row r="367" spans="1:26" ht="14.25" customHeight="1">
      <c r="A367" s="4"/>
      <c r="B367" s="4"/>
      <c r="C367" s="4"/>
      <c r="D367" s="4"/>
      <c r="E367" s="143"/>
      <c r="F367" s="143"/>
      <c r="G367" s="4"/>
      <c r="H367" s="4"/>
      <c r="I367" s="135"/>
      <c r="J367" s="135"/>
      <c r="K367" s="135"/>
      <c r="L367" s="135"/>
      <c r="M367" s="135"/>
      <c r="N367" s="135"/>
      <c r="O367" s="135"/>
      <c r="P367" s="135"/>
      <c r="Q367" s="135"/>
      <c r="R367" s="135"/>
      <c r="S367" s="135"/>
      <c r="T367" s="135"/>
      <c r="U367" s="135"/>
      <c r="V367" s="135"/>
      <c r="W367" s="135"/>
      <c r="X367" s="135"/>
      <c r="Y367" s="135"/>
      <c r="Z367" s="135"/>
    </row>
    <row r="368" spans="1:26" ht="14.25" customHeight="1">
      <c r="A368" s="4"/>
      <c r="B368" s="4"/>
      <c r="C368" s="4"/>
      <c r="D368" s="4"/>
      <c r="E368" s="143"/>
      <c r="F368" s="143"/>
      <c r="G368" s="4"/>
      <c r="H368" s="4"/>
      <c r="I368" s="135"/>
      <c r="J368" s="135"/>
      <c r="K368" s="135"/>
      <c r="L368" s="135"/>
      <c r="M368" s="135"/>
      <c r="N368" s="135"/>
      <c r="O368" s="135"/>
      <c r="P368" s="135"/>
      <c r="Q368" s="135"/>
      <c r="R368" s="135"/>
      <c r="S368" s="135"/>
      <c r="T368" s="135"/>
      <c r="U368" s="135"/>
      <c r="V368" s="135"/>
      <c r="W368" s="135"/>
      <c r="X368" s="135"/>
      <c r="Y368" s="135"/>
      <c r="Z368" s="135"/>
    </row>
    <row r="369" spans="1:26" ht="14.25" customHeight="1">
      <c r="A369" s="4"/>
      <c r="B369" s="4"/>
      <c r="C369" s="4"/>
      <c r="D369" s="4"/>
      <c r="E369" s="143"/>
      <c r="F369" s="143"/>
      <c r="G369" s="4"/>
      <c r="H369" s="4"/>
      <c r="I369" s="135"/>
      <c r="J369" s="135"/>
      <c r="K369" s="135"/>
      <c r="L369" s="135"/>
      <c r="M369" s="135"/>
      <c r="N369" s="135"/>
      <c r="O369" s="135"/>
      <c r="P369" s="135"/>
      <c r="Q369" s="135"/>
      <c r="R369" s="135"/>
      <c r="S369" s="135"/>
      <c r="T369" s="135"/>
      <c r="U369" s="135"/>
      <c r="V369" s="135"/>
      <c r="W369" s="135"/>
      <c r="X369" s="135"/>
      <c r="Y369" s="135"/>
      <c r="Z369" s="135"/>
    </row>
    <row r="370" spans="1:26" ht="14.25" customHeight="1">
      <c r="A370" s="4"/>
      <c r="B370" s="4"/>
      <c r="C370" s="4"/>
      <c r="D370" s="4"/>
      <c r="E370" s="143"/>
      <c r="F370" s="143"/>
      <c r="G370" s="4"/>
      <c r="H370" s="4"/>
      <c r="I370" s="135"/>
      <c r="J370" s="135"/>
      <c r="K370" s="135"/>
      <c r="L370" s="135"/>
      <c r="M370" s="135"/>
      <c r="N370" s="135"/>
      <c r="O370" s="135"/>
      <c r="P370" s="135"/>
      <c r="Q370" s="135"/>
      <c r="R370" s="135"/>
      <c r="S370" s="135"/>
      <c r="T370" s="135"/>
      <c r="U370" s="135"/>
      <c r="V370" s="135"/>
      <c r="W370" s="135"/>
      <c r="X370" s="135"/>
      <c r="Y370" s="135"/>
      <c r="Z370" s="135"/>
    </row>
    <row r="371" spans="1:26" ht="14.25" customHeight="1">
      <c r="A371" s="4"/>
      <c r="B371" s="4"/>
      <c r="C371" s="4"/>
      <c r="D371" s="4"/>
      <c r="E371" s="143"/>
      <c r="F371" s="143"/>
      <c r="G371" s="4"/>
      <c r="H371" s="4"/>
      <c r="I371" s="135"/>
      <c r="J371" s="135"/>
      <c r="K371" s="135"/>
      <c r="L371" s="135"/>
      <c r="M371" s="135"/>
      <c r="N371" s="135"/>
      <c r="O371" s="135"/>
      <c r="P371" s="135"/>
      <c r="Q371" s="135"/>
      <c r="R371" s="135"/>
      <c r="S371" s="135"/>
      <c r="T371" s="135"/>
      <c r="U371" s="135"/>
      <c r="V371" s="135"/>
      <c r="W371" s="135"/>
      <c r="X371" s="135"/>
      <c r="Y371" s="135"/>
      <c r="Z371" s="135"/>
    </row>
    <row r="372" spans="1:26" ht="14.25" customHeight="1">
      <c r="A372" s="4"/>
      <c r="B372" s="4"/>
      <c r="C372" s="4"/>
      <c r="D372" s="4"/>
      <c r="E372" s="143"/>
      <c r="F372" s="143"/>
      <c r="G372" s="4"/>
      <c r="H372" s="4"/>
      <c r="I372" s="135"/>
      <c r="J372" s="135"/>
      <c r="K372" s="135"/>
      <c r="L372" s="135"/>
      <c r="M372" s="135"/>
      <c r="N372" s="135"/>
      <c r="O372" s="135"/>
      <c r="P372" s="135"/>
      <c r="Q372" s="135"/>
      <c r="R372" s="135"/>
      <c r="S372" s="135"/>
      <c r="T372" s="135"/>
      <c r="U372" s="135"/>
      <c r="V372" s="135"/>
      <c r="W372" s="135"/>
      <c r="X372" s="135"/>
      <c r="Y372" s="135"/>
      <c r="Z372" s="135"/>
    </row>
    <row r="373" spans="1:26" ht="14.25" customHeight="1">
      <c r="A373" s="4"/>
      <c r="B373" s="4"/>
      <c r="C373" s="4"/>
      <c r="D373" s="4"/>
      <c r="E373" s="143"/>
      <c r="F373" s="143"/>
      <c r="G373" s="4"/>
      <c r="H373" s="4"/>
      <c r="I373" s="135"/>
      <c r="J373" s="135"/>
      <c r="K373" s="135"/>
      <c r="L373" s="135"/>
      <c r="M373" s="135"/>
      <c r="N373" s="135"/>
      <c r="O373" s="135"/>
      <c r="P373" s="135"/>
      <c r="Q373" s="135"/>
      <c r="R373" s="135"/>
      <c r="S373" s="135"/>
      <c r="T373" s="135"/>
      <c r="U373" s="135"/>
      <c r="V373" s="135"/>
      <c r="W373" s="135"/>
      <c r="X373" s="135"/>
      <c r="Y373" s="135"/>
      <c r="Z373" s="135"/>
    </row>
    <row r="374" spans="1:26" ht="14.25" customHeight="1">
      <c r="A374" s="4"/>
      <c r="B374" s="4"/>
      <c r="C374" s="4"/>
      <c r="D374" s="4"/>
      <c r="E374" s="143"/>
      <c r="F374" s="143"/>
      <c r="G374" s="4"/>
      <c r="H374" s="4"/>
      <c r="I374" s="135"/>
      <c r="J374" s="135"/>
      <c r="K374" s="135"/>
      <c r="L374" s="135"/>
      <c r="M374" s="135"/>
      <c r="N374" s="135"/>
      <c r="O374" s="135"/>
      <c r="P374" s="135"/>
      <c r="Q374" s="135"/>
      <c r="R374" s="135"/>
      <c r="S374" s="135"/>
      <c r="T374" s="135"/>
      <c r="U374" s="135"/>
      <c r="V374" s="135"/>
      <c r="W374" s="135"/>
      <c r="X374" s="135"/>
      <c r="Y374" s="135"/>
      <c r="Z374" s="135"/>
    </row>
    <row r="375" spans="1:26" ht="14.25" customHeight="1">
      <c r="A375" s="4"/>
      <c r="B375" s="4"/>
      <c r="C375" s="4"/>
      <c r="D375" s="4"/>
      <c r="E375" s="143"/>
      <c r="F375" s="143"/>
      <c r="G375" s="4"/>
      <c r="H375" s="4"/>
      <c r="I375" s="135"/>
      <c r="J375" s="135"/>
      <c r="K375" s="135"/>
      <c r="L375" s="135"/>
      <c r="M375" s="135"/>
      <c r="N375" s="135"/>
      <c r="O375" s="135"/>
      <c r="P375" s="135"/>
      <c r="Q375" s="135"/>
      <c r="R375" s="135"/>
      <c r="S375" s="135"/>
      <c r="T375" s="135"/>
      <c r="U375" s="135"/>
      <c r="V375" s="135"/>
      <c r="W375" s="135"/>
      <c r="X375" s="135"/>
      <c r="Y375" s="135"/>
      <c r="Z375" s="135"/>
    </row>
    <row r="376" spans="1:26" ht="14.25" customHeight="1">
      <c r="A376" s="4"/>
      <c r="B376" s="4"/>
      <c r="C376" s="4"/>
      <c r="D376" s="4"/>
      <c r="E376" s="143"/>
      <c r="F376" s="143"/>
      <c r="G376" s="4"/>
      <c r="H376" s="4"/>
      <c r="I376" s="135"/>
      <c r="J376" s="135"/>
      <c r="K376" s="135"/>
      <c r="L376" s="135"/>
      <c r="M376" s="135"/>
      <c r="N376" s="135"/>
      <c r="O376" s="135"/>
      <c r="P376" s="135"/>
      <c r="Q376" s="135"/>
      <c r="R376" s="135"/>
      <c r="S376" s="135"/>
      <c r="T376" s="135"/>
      <c r="U376" s="135"/>
      <c r="V376" s="135"/>
      <c r="W376" s="135"/>
      <c r="X376" s="135"/>
      <c r="Y376" s="135"/>
      <c r="Z376" s="135"/>
    </row>
    <row r="377" spans="1:26" ht="14.25" customHeight="1">
      <c r="A377" s="4"/>
      <c r="B377" s="4"/>
      <c r="C377" s="4"/>
      <c r="D377" s="4"/>
      <c r="E377" s="143"/>
      <c r="F377" s="143"/>
      <c r="G377" s="4"/>
      <c r="H377" s="4"/>
      <c r="I377" s="135"/>
      <c r="J377" s="135"/>
      <c r="K377" s="135"/>
      <c r="L377" s="135"/>
      <c r="M377" s="135"/>
      <c r="N377" s="135"/>
      <c r="O377" s="135"/>
      <c r="P377" s="135"/>
      <c r="Q377" s="135"/>
      <c r="R377" s="135"/>
      <c r="S377" s="135"/>
      <c r="T377" s="135"/>
      <c r="U377" s="135"/>
      <c r="V377" s="135"/>
      <c r="W377" s="135"/>
      <c r="X377" s="135"/>
      <c r="Y377" s="135"/>
      <c r="Z377" s="135"/>
    </row>
    <row r="378" spans="1:26" ht="14.25" customHeight="1">
      <c r="A378" s="4"/>
      <c r="B378" s="4"/>
      <c r="C378" s="4"/>
      <c r="D378" s="4"/>
      <c r="E378" s="143"/>
      <c r="F378" s="143"/>
      <c r="G378" s="4"/>
      <c r="H378" s="4"/>
      <c r="I378" s="135"/>
      <c r="J378" s="135"/>
      <c r="K378" s="135"/>
      <c r="L378" s="135"/>
      <c r="M378" s="135"/>
      <c r="N378" s="135"/>
      <c r="O378" s="135"/>
      <c r="P378" s="135"/>
      <c r="Q378" s="135"/>
      <c r="R378" s="135"/>
      <c r="S378" s="135"/>
      <c r="T378" s="135"/>
      <c r="U378" s="135"/>
      <c r="V378" s="135"/>
      <c r="W378" s="135"/>
      <c r="X378" s="135"/>
      <c r="Y378" s="135"/>
      <c r="Z378" s="135"/>
    </row>
    <row r="379" spans="1:26" ht="14.25" customHeight="1">
      <c r="A379" s="4"/>
      <c r="B379" s="4"/>
      <c r="C379" s="4"/>
      <c r="D379" s="4"/>
      <c r="E379" s="143"/>
      <c r="F379" s="143"/>
      <c r="G379" s="4"/>
      <c r="H379" s="4"/>
      <c r="I379" s="135"/>
      <c r="J379" s="135"/>
      <c r="K379" s="135"/>
      <c r="L379" s="135"/>
      <c r="M379" s="135"/>
      <c r="N379" s="135"/>
      <c r="O379" s="135"/>
      <c r="P379" s="135"/>
      <c r="Q379" s="135"/>
      <c r="R379" s="135"/>
      <c r="S379" s="135"/>
      <c r="T379" s="135"/>
      <c r="U379" s="135"/>
      <c r="V379" s="135"/>
      <c r="W379" s="135"/>
      <c r="X379" s="135"/>
      <c r="Y379" s="135"/>
      <c r="Z379" s="135"/>
    </row>
    <row r="380" spans="1:26" ht="14.25" customHeight="1">
      <c r="A380" s="4"/>
      <c r="B380" s="4"/>
      <c r="C380" s="4"/>
      <c r="D380" s="4"/>
      <c r="E380" s="143"/>
      <c r="F380" s="143"/>
      <c r="G380" s="4"/>
      <c r="H380" s="4"/>
      <c r="I380" s="135"/>
      <c r="J380" s="135"/>
      <c r="K380" s="135"/>
      <c r="L380" s="135"/>
      <c r="M380" s="135"/>
      <c r="N380" s="135"/>
      <c r="O380" s="135"/>
      <c r="P380" s="135"/>
      <c r="Q380" s="135"/>
      <c r="R380" s="135"/>
      <c r="S380" s="135"/>
      <c r="T380" s="135"/>
      <c r="U380" s="135"/>
      <c r="V380" s="135"/>
      <c r="W380" s="135"/>
      <c r="X380" s="135"/>
      <c r="Y380" s="135"/>
      <c r="Z380" s="135"/>
    </row>
    <row r="381" spans="1:26" ht="14.25" customHeight="1">
      <c r="A381" s="4"/>
      <c r="B381" s="4"/>
      <c r="C381" s="4"/>
      <c r="D381" s="4"/>
      <c r="E381" s="143"/>
      <c r="F381" s="143"/>
      <c r="G381" s="4"/>
      <c r="H381" s="4"/>
      <c r="I381" s="135"/>
      <c r="J381" s="135"/>
      <c r="K381" s="135"/>
      <c r="L381" s="135"/>
      <c r="M381" s="135"/>
      <c r="N381" s="135"/>
      <c r="O381" s="135"/>
      <c r="P381" s="135"/>
      <c r="Q381" s="135"/>
      <c r="R381" s="135"/>
      <c r="S381" s="135"/>
      <c r="T381" s="135"/>
      <c r="U381" s="135"/>
      <c r="V381" s="135"/>
      <c r="W381" s="135"/>
      <c r="X381" s="135"/>
      <c r="Y381" s="135"/>
      <c r="Z381" s="135"/>
    </row>
    <row r="382" spans="1:26" ht="14.25" customHeight="1">
      <c r="A382" s="4"/>
      <c r="B382" s="4"/>
      <c r="C382" s="4"/>
      <c r="D382" s="4"/>
      <c r="E382" s="143"/>
      <c r="F382" s="143"/>
      <c r="G382" s="4"/>
      <c r="H382" s="4"/>
      <c r="I382" s="135"/>
      <c r="J382" s="135"/>
      <c r="K382" s="135"/>
      <c r="L382" s="135"/>
      <c r="M382" s="135"/>
      <c r="N382" s="135"/>
      <c r="O382" s="135"/>
      <c r="P382" s="135"/>
      <c r="Q382" s="135"/>
      <c r="R382" s="135"/>
      <c r="S382" s="135"/>
      <c r="T382" s="135"/>
      <c r="U382" s="135"/>
      <c r="V382" s="135"/>
      <c r="W382" s="135"/>
      <c r="X382" s="135"/>
      <c r="Y382" s="135"/>
      <c r="Z382" s="135"/>
    </row>
    <row r="383" spans="1:26" ht="14.25" customHeight="1">
      <c r="A383" s="4"/>
      <c r="B383" s="4"/>
      <c r="C383" s="4"/>
      <c r="D383" s="4"/>
      <c r="E383" s="143"/>
      <c r="F383" s="143"/>
      <c r="G383" s="4"/>
      <c r="H383" s="4"/>
      <c r="I383" s="135"/>
      <c r="J383" s="135"/>
      <c r="K383" s="135"/>
      <c r="L383" s="135"/>
      <c r="M383" s="135"/>
      <c r="N383" s="135"/>
      <c r="O383" s="135"/>
      <c r="P383" s="135"/>
      <c r="Q383" s="135"/>
      <c r="R383" s="135"/>
      <c r="S383" s="135"/>
      <c r="T383" s="135"/>
      <c r="U383" s="135"/>
      <c r="V383" s="135"/>
      <c r="W383" s="135"/>
      <c r="X383" s="135"/>
      <c r="Y383" s="135"/>
      <c r="Z383" s="135"/>
    </row>
    <row r="384" spans="1:26" ht="14.25" customHeight="1">
      <c r="A384" s="4"/>
      <c r="B384" s="4"/>
      <c r="C384" s="4"/>
      <c r="D384" s="4"/>
      <c r="E384" s="143"/>
      <c r="F384" s="143"/>
      <c r="G384" s="4"/>
      <c r="H384" s="4"/>
      <c r="I384" s="135"/>
      <c r="J384" s="135"/>
      <c r="K384" s="135"/>
      <c r="L384" s="135"/>
      <c r="M384" s="135"/>
      <c r="N384" s="135"/>
      <c r="O384" s="135"/>
      <c r="P384" s="135"/>
      <c r="Q384" s="135"/>
      <c r="R384" s="135"/>
      <c r="S384" s="135"/>
      <c r="T384" s="135"/>
      <c r="U384" s="135"/>
      <c r="V384" s="135"/>
      <c r="W384" s="135"/>
      <c r="X384" s="135"/>
      <c r="Y384" s="135"/>
      <c r="Z384" s="135"/>
    </row>
    <row r="385" spans="1:26" ht="14.25" customHeight="1">
      <c r="A385" s="4"/>
      <c r="B385" s="4"/>
      <c r="C385" s="4"/>
      <c r="D385" s="4"/>
      <c r="E385" s="143"/>
      <c r="F385" s="143"/>
      <c r="G385" s="4"/>
      <c r="H385" s="4"/>
      <c r="I385" s="135"/>
      <c r="J385" s="135"/>
      <c r="K385" s="135"/>
      <c r="L385" s="135"/>
      <c r="M385" s="135"/>
      <c r="N385" s="135"/>
      <c r="O385" s="135"/>
      <c r="P385" s="135"/>
      <c r="Q385" s="135"/>
      <c r="R385" s="135"/>
      <c r="S385" s="135"/>
      <c r="T385" s="135"/>
      <c r="U385" s="135"/>
      <c r="V385" s="135"/>
      <c r="W385" s="135"/>
      <c r="X385" s="135"/>
      <c r="Y385" s="135"/>
      <c r="Z385" s="135"/>
    </row>
    <row r="386" spans="1:26" ht="14.25" customHeight="1">
      <c r="A386" s="4"/>
      <c r="B386" s="4"/>
      <c r="C386" s="4"/>
      <c r="D386" s="4"/>
      <c r="E386" s="143"/>
      <c r="F386" s="143"/>
      <c r="G386" s="4"/>
      <c r="H386" s="4"/>
      <c r="I386" s="135"/>
      <c r="J386" s="135"/>
      <c r="K386" s="135"/>
      <c r="L386" s="135"/>
      <c r="M386" s="135"/>
      <c r="N386" s="135"/>
      <c r="O386" s="135"/>
      <c r="P386" s="135"/>
      <c r="Q386" s="135"/>
      <c r="R386" s="135"/>
      <c r="S386" s="135"/>
      <c r="T386" s="135"/>
      <c r="U386" s="135"/>
      <c r="V386" s="135"/>
      <c r="W386" s="135"/>
      <c r="X386" s="135"/>
      <c r="Y386" s="135"/>
      <c r="Z386" s="135"/>
    </row>
    <row r="387" spans="1:26" ht="14.25" customHeight="1">
      <c r="A387" s="4"/>
      <c r="B387" s="4"/>
      <c r="C387" s="4"/>
      <c r="D387" s="4"/>
      <c r="E387" s="143"/>
      <c r="F387" s="143"/>
      <c r="G387" s="4"/>
      <c r="H387" s="4"/>
      <c r="I387" s="135"/>
      <c r="J387" s="135"/>
      <c r="K387" s="135"/>
      <c r="L387" s="135"/>
      <c r="M387" s="135"/>
      <c r="N387" s="135"/>
      <c r="O387" s="135"/>
      <c r="P387" s="135"/>
      <c r="Q387" s="135"/>
      <c r="R387" s="135"/>
      <c r="S387" s="135"/>
      <c r="T387" s="135"/>
      <c r="U387" s="135"/>
      <c r="V387" s="135"/>
      <c r="W387" s="135"/>
      <c r="X387" s="135"/>
      <c r="Y387" s="135"/>
      <c r="Z387" s="135"/>
    </row>
    <row r="388" spans="1:26" ht="14.25" customHeight="1">
      <c r="A388" s="4"/>
      <c r="B388" s="4"/>
      <c r="C388" s="4"/>
      <c r="D388" s="4"/>
      <c r="E388" s="143"/>
      <c r="F388" s="143"/>
      <c r="G388" s="4"/>
      <c r="H388" s="4"/>
      <c r="I388" s="135"/>
      <c r="J388" s="135"/>
      <c r="K388" s="135"/>
      <c r="L388" s="135"/>
      <c r="M388" s="135"/>
      <c r="N388" s="135"/>
      <c r="O388" s="135"/>
      <c r="P388" s="135"/>
      <c r="Q388" s="135"/>
      <c r="R388" s="135"/>
      <c r="S388" s="135"/>
      <c r="T388" s="135"/>
      <c r="U388" s="135"/>
      <c r="V388" s="135"/>
      <c r="W388" s="135"/>
      <c r="X388" s="135"/>
      <c r="Y388" s="135"/>
      <c r="Z388" s="135"/>
    </row>
    <row r="389" spans="1:26" ht="14.25" customHeight="1">
      <c r="A389" s="4"/>
      <c r="B389" s="4"/>
      <c r="C389" s="4"/>
      <c r="D389" s="4"/>
      <c r="E389" s="143"/>
      <c r="F389" s="143"/>
      <c r="G389" s="4"/>
      <c r="H389" s="4"/>
      <c r="I389" s="135"/>
      <c r="J389" s="135"/>
      <c r="K389" s="135"/>
      <c r="L389" s="135"/>
      <c r="M389" s="135"/>
      <c r="N389" s="135"/>
      <c r="O389" s="135"/>
      <c r="P389" s="135"/>
      <c r="Q389" s="135"/>
      <c r="R389" s="135"/>
      <c r="S389" s="135"/>
      <c r="T389" s="135"/>
      <c r="U389" s="135"/>
      <c r="V389" s="135"/>
      <c r="W389" s="135"/>
      <c r="X389" s="135"/>
      <c r="Y389" s="135"/>
      <c r="Z389" s="135"/>
    </row>
    <row r="390" spans="1:26" ht="14.25" customHeight="1">
      <c r="A390" s="4"/>
      <c r="B390" s="4"/>
      <c r="C390" s="4"/>
      <c r="D390" s="4"/>
      <c r="E390" s="143"/>
      <c r="F390" s="143"/>
      <c r="G390" s="4"/>
      <c r="H390" s="4"/>
      <c r="I390" s="135"/>
      <c r="J390" s="135"/>
      <c r="K390" s="135"/>
      <c r="L390" s="135"/>
      <c r="M390" s="135"/>
      <c r="N390" s="135"/>
      <c r="O390" s="135"/>
      <c r="P390" s="135"/>
      <c r="Q390" s="135"/>
      <c r="R390" s="135"/>
      <c r="S390" s="135"/>
      <c r="T390" s="135"/>
      <c r="U390" s="135"/>
      <c r="V390" s="135"/>
      <c r="W390" s="135"/>
      <c r="X390" s="135"/>
      <c r="Y390" s="135"/>
      <c r="Z390" s="135"/>
    </row>
    <row r="391" spans="1:26" ht="14.25" customHeight="1">
      <c r="A391" s="4"/>
      <c r="B391" s="4"/>
      <c r="C391" s="4"/>
      <c r="D391" s="4"/>
      <c r="E391" s="143"/>
      <c r="F391" s="143"/>
      <c r="G391" s="4"/>
      <c r="H391" s="4"/>
      <c r="I391" s="135"/>
      <c r="J391" s="135"/>
      <c r="K391" s="135"/>
      <c r="L391" s="135"/>
      <c r="M391" s="135"/>
      <c r="N391" s="135"/>
      <c r="O391" s="135"/>
      <c r="P391" s="135"/>
      <c r="Q391" s="135"/>
      <c r="R391" s="135"/>
      <c r="S391" s="135"/>
      <c r="T391" s="135"/>
      <c r="U391" s="135"/>
      <c r="V391" s="135"/>
      <c r="W391" s="135"/>
      <c r="X391" s="135"/>
      <c r="Y391" s="135"/>
      <c r="Z391" s="135"/>
    </row>
    <row r="392" spans="1:26" ht="14.25" customHeight="1">
      <c r="A392" s="4"/>
      <c r="B392" s="4"/>
      <c r="C392" s="4"/>
      <c r="D392" s="4"/>
      <c r="E392" s="143"/>
      <c r="F392" s="143"/>
      <c r="G392" s="4"/>
      <c r="H392" s="4"/>
      <c r="I392" s="135"/>
      <c r="J392" s="135"/>
      <c r="K392" s="135"/>
      <c r="L392" s="135"/>
      <c r="M392" s="135"/>
      <c r="N392" s="135"/>
      <c r="O392" s="135"/>
      <c r="P392" s="135"/>
      <c r="Q392" s="135"/>
      <c r="R392" s="135"/>
      <c r="S392" s="135"/>
      <c r="T392" s="135"/>
      <c r="U392" s="135"/>
      <c r="V392" s="135"/>
      <c r="W392" s="135"/>
      <c r="X392" s="135"/>
      <c r="Y392" s="135"/>
      <c r="Z392" s="135"/>
    </row>
    <row r="393" spans="1:26" ht="14.25" customHeight="1">
      <c r="A393" s="4"/>
      <c r="B393" s="4"/>
      <c r="C393" s="4"/>
      <c r="D393" s="4"/>
      <c r="E393" s="143"/>
      <c r="F393" s="143"/>
      <c r="G393" s="4"/>
      <c r="H393" s="4"/>
      <c r="I393" s="135"/>
      <c r="J393" s="135"/>
      <c r="K393" s="135"/>
      <c r="L393" s="135"/>
      <c r="M393" s="135"/>
      <c r="N393" s="135"/>
      <c r="O393" s="135"/>
      <c r="P393" s="135"/>
      <c r="Q393" s="135"/>
      <c r="R393" s="135"/>
      <c r="S393" s="135"/>
      <c r="T393" s="135"/>
      <c r="U393" s="135"/>
      <c r="V393" s="135"/>
      <c r="W393" s="135"/>
      <c r="X393" s="135"/>
      <c r="Y393" s="135"/>
      <c r="Z393" s="135"/>
    </row>
    <row r="394" spans="1:26" ht="14.25" customHeight="1">
      <c r="A394" s="4"/>
      <c r="B394" s="4"/>
      <c r="C394" s="4"/>
      <c r="D394" s="4"/>
      <c r="E394" s="143"/>
      <c r="F394" s="143"/>
      <c r="G394" s="4"/>
      <c r="H394" s="4"/>
      <c r="I394" s="135"/>
      <c r="J394" s="135"/>
      <c r="K394" s="135"/>
      <c r="L394" s="135"/>
      <c r="M394" s="135"/>
      <c r="N394" s="135"/>
      <c r="O394" s="135"/>
      <c r="P394" s="135"/>
      <c r="Q394" s="135"/>
      <c r="R394" s="135"/>
      <c r="S394" s="135"/>
      <c r="T394" s="135"/>
      <c r="U394" s="135"/>
      <c r="V394" s="135"/>
      <c r="W394" s="135"/>
      <c r="X394" s="135"/>
      <c r="Y394" s="135"/>
      <c r="Z394" s="135"/>
    </row>
    <row r="395" spans="1:26" ht="14.25" customHeight="1">
      <c r="A395" s="4"/>
      <c r="B395" s="4"/>
      <c r="C395" s="4"/>
      <c r="D395" s="4"/>
      <c r="E395" s="143"/>
      <c r="F395" s="143"/>
      <c r="G395" s="4"/>
      <c r="H395" s="4"/>
      <c r="I395" s="135"/>
      <c r="J395" s="135"/>
      <c r="K395" s="135"/>
      <c r="L395" s="135"/>
      <c r="M395" s="135"/>
      <c r="N395" s="135"/>
      <c r="O395" s="135"/>
      <c r="P395" s="135"/>
      <c r="Q395" s="135"/>
      <c r="R395" s="135"/>
      <c r="S395" s="135"/>
      <c r="T395" s="135"/>
      <c r="U395" s="135"/>
      <c r="V395" s="135"/>
      <c r="W395" s="135"/>
      <c r="X395" s="135"/>
      <c r="Y395" s="135"/>
      <c r="Z395" s="135"/>
    </row>
    <row r="396" spans="1:26" ht="14.25" customHeight="1">
      <c r="A396" s="4"/>
      <c r="B396" s="4"/>
      <c r="C396" s="4"/>
      <c r="D396" s="4"/>
      <c r="E396" s="143"/>
      <c r="F396" s="143"/>
      <c r="G396" s="4"/>
      <c r="H396" s="4"/>
      <c r="I396" s="135"/>
      <c r="J396" s="135"/>
      <c r="K396" s="135"/>
      <c r="L396" s="135"/>
      <c r="M396" s="135"/>
      <c r="N396" s="135"/>
      <c r="O396" s="135"/>
      <c r="P396" s="135"/>
      <c r="Q396" s="135"/>
      <c r="R396" s="135"/>
      <c r="S396" s="135"/>
      <c r="T396" s="135"/>
      <c r="U396" s="135"/>
      <c r="V396" s="135"/>
      <c r="W396" s="135"/>
      <c r="X396" s="135"/>
      <c r="Y396" s="135"/>
      <c r="Z396" s="135"/>
    </row>
    <row r="397" spans="1:26" ht="14.25" customHeight="1">
      <c r="A397" s="4"/>
      <c r="B397" s="4"/>
      <c r="C397" s="4"/>
      <c r="D397" s="4"/>
      <c r="E397" s="143"/>
      <c r="F397" s="143"/>
      <c r="G397" s="4"/>
      <c r="H397" s="4"/>
      <c r="I397" s="135"/>
      <c r="J397" s="135"/>
      <c r="K397" s="135"/>
      <c r="L397" s="135"/>
      <c r="M397" s="135"/>
      <c r="N397" s="135"/>
      <c r="O397" s="135"/>
      <c r="P397" s="135"/>
      <c r="Q397" s="135"/>
      <c r="R397" s="135"/>
      <c r="S397" s="135"/>
      <c r="T397" s="135"/>
      <c r="U397" s="135"/>
      <c r="V397" s="135"/>
      <c r="W397" s="135"/>
      <c r="X397" s="135"/>
      <c r="Y397" s="135"/>
      <c r="Z397" s="135"/>
    </row>
    <row r="398" spans="1:26" ht="14.25" customHeight="1">
      <c r="A398" s="4"/>
      <c r="B398" s="4"/>
      <c r="C398" s="4"/>
      <c r="D398" s="4"/>
      <c r="E398" s="143"/>
      <c r="F398" s="143"/>
      <c r="G398" s="4"/>
      <c r="H398" s="4"/>
      <c r="I398" s="135"/>
      <c r="J398" s="135"/>
      <c r="K398" s="135"/>
      <c r="L398" s="135"/>
      <c r="M398" s="135"/>
      <c r="N398" s="135"/>
      <c r="O398" s="135"/>
      <c r="P398" s="135"/>
      <c r="Q398" s="135"/>
      <c r="R398" s="135"/>
      <c r="S398" s="135"/>
      <c r="T398" s="135"/>
      <c r="U398" s="135"/>
      <c r="V398" s="135"/>
      <c r="W398" s="135"/>
      <c r="X398" s="135"/>
      <c r="Y398" s="135"/>
      <c r="Z398" s="135"/>
    </row>
    <row r="399" spans="1:26" ht="14.25" customHeight="1">
      <c r="A399" s="4"/>
      <c r="B399" s="4"/>
      <c r="C399" s="4"/>
      <c r="D399" s="4"/>
      <c r="E399" s="143"/>
      <c r="F399" s="143"/>
      <c r="G399" s="4"/>
      <c r="H399" s="4"/>
      <c r="I399" s="135"/>
      <c r="J399" s="135"/>
      <c r="K399" s="135"/>
      <c r="L399" s="135"/>
      <c r="M399" s="135"/>
      <c r="N399" s="135"/>
      <c r="O399" s="135"/>
      <c r="P399" s="135"/>
      <c r="Q399" s="135"/>
      <c r="R399" s="135"/>
      <c r="S399" s="135"/>
      <c r="T399" s="135"/>
      <c r="U399" s="135"/>
      <c r="V399" s="135"/>
      <c r="W399" s="135"/>
      <c r="X399" s="135"/>
      <c r="Y399" s="135"/>
      <c r="Z399" s="135"/>
    </row>
    <row r="400" spans="1:26" ht="14.25" customHeight="1">
      <c r="A400" s="4"/>
      <c r="B400" s="4"/>
      <c r="C400" s="4"/>
      <c r="D400" s="4"/>
      <c r="E400" s="143"/>
      <c r="F400" s="143"/>
      <c r="G400" s="4"/>
      <c r="H400" s="4"/>
      <c r="I400" s="135"/>
      <c r="J400" s="135"/>
      <c r="K400" s="135"/>
      <c r="L400" s="135"/>
      <c r="M400" s="135"/>
      <c r="N400" s="135"/>
      <c r="O400" s="135"/>
      <c r="P400" s="135"/>
      <c r="Q400" s="135"/>
      <c r="R400" s="135"/>
      <c r="S400" s="135"/>
      <c r="T400" s="135"/>
      <c r="U400" s="135"/>
      <c r="V400" s="135"/>
      <c r="W400" s="135"/>
      <c r="X400" s="135"/>
      <c r="Y400" s="135"/>
      <c r="Z400" s="135"/>
    </row>
    <row r="401" spans="1:26" ht="14.25" customHeight="1">
      <c r="A401" s="4"/>
      <c r="B401" s="4"/>
      <c r="C401" s="4"/>
      <c r="D401" s="4"/>
      <c r="E401" s="143"/>
      <c r="F401" s="143"/>
      <c r="G401" s="4"/>
      <c r="H401" s="4"/>
      <c r="I401" s="135"/>
      <c r="J401" s="135"/>
      <c r="K401" s="135"/>
      <c r="L401" s="135"/>
      <c r="M401" s="135"/>
      <c r="N401" s="135"/>
      <c r="O401" s="135"/>
      <c r="P401" s="135"/>
      <c r="Q401" s="135"/>
      <c r="R401" s="135"/>
      <c r="S401" s="135"/>
      <c r="T401" s="135"/>
      <c r="U401" s="135"/>
      <c r="V401" s="135"/>
      <c r="W401" s="135"/>
      <c r="X401" s="135"/>
      <c r="Y401" s="135"/>
      <c r="Z401" s="135"/>
    </row>
    <row r="402" spans="1:26" ht="14.25" customHeight="1">
      <c r="A402" s="4"/>
      <c r="B402" s="4"/>
      <c r="C402" s="4"/>
      <c r="D402" s="4"/>
      <c r="E402" s="143"/>
      <c r="F402" s="143"/>
      <c r="G402" s="4"/>
      <c r="H402" s="4"/>
      <c r="I402" s="135"/>
      <c r="J402" s="135"/>
      <c r="K402" s="135"/>
      <c r="L402" s="135"/>
      <c r="M402" s="135"/>
      <c r="N402" s="135"/>
      <c r="O402" s="135"/>
      <c r="P402" s="135"/>
      <c r="Q402" s="135"/>
      <c r="R402" s="135"/>
      <c r="S402" s="135"/>
      <c r="T402" s="135"/>
      <c r="U402" s="135"/>
      <c r="V402" s="135"/>
      <c r="W402" s="135"/>
      <c r="X402" s="135"/>
      <c r="Y402" s="135"/>
      <c r="Z402" s="135"/>
    </row>
    <row r="403" spans="1:26" ht="14.25" customHeight="1">
      <c r="A403" s="4"/>
      <c r="B403" s="4"/>
      <c r="C403" s="4"/>
      <c r="D403" s="4"/>
      <c r="E403" s="143"/>
      <c r="F403" s="143"/>
      <c r="G403" s="4"/>
      <c r="H403" s="4"/>
      <c r="I403" s="135"/>
      <c r="J403" s="135"/>
      <c r="K403" s="135"/>
      <c r="L403" s="135"/>
      <c r="M403" s="135"/>
      <c r="N403" s="135"/>
      <c r="O403" s="135"/>
      <c r="P403" s="135"/>
      <c r="Q403" s="135"/>
      <c r="R403" s="135"/>
      <c r="S403" s="135"/>
      <c r="T403" s="135"/>
      <c r="U403" s="135"/>
      <c r="V403" s="135"/>
      <c r="W403" s="135"/>
      <c r="X403" s="135"/>
      <c r="Y403" s="135"/>
      <c r="Z403" s="135"/>
    </row>
    <row r="404" spans="1:26" ht="14.25" customHeight="1">
      <c r="A404" s="4"/>
      <c r="B404" s="4"/>
      <c r="C404" s="4"/>
      <c r="D404" s="4"/>
      <c r="E404" s="143"/>
      <c r="F404" s="143"/>
      <c r="G404" s="4"/>
      <c r="H404" s="4"/>
      <c r="I404" s="135"/>
      <c r="J404" s="135"/>
      <c r="K404" s="135"/>
      <c r="L404" s="135"/>
      <c r="M404" s="135"/>
      <c r="N404" s="135"/>
      <c r="O404" s="135"/>
      <c r="P404" s="135"/>
      <c r="Q404" s="135"/>
      <c r="R404" s="135"/>
      <c r="S404" s="135"/>
      <c r="T404" s="135"/>
      <c r="U404" s="135"/>
      <c r="V404" s="135"/>
      <c r="W404" s="135"/>
      <c r="X404" s="135"/>
      <c r="Y404" s="135"/>
      <c r="Z404" s="135"/>
    </row>
    <row r="405" spans="1:26" ht="14.25" customHeight="1">
      <c r="A405" s="4"/>
      <c r="B405" s="4"/>
      <c r="C405" s="4"/>
      <c r="D405" s="4"/>
      <c r="E405" s="143"/>
      <c r="F405" s="143"/>
      <c r="G405" s="4"/>
      <c r="H405" s="4"/>
      <c r="I405" s="135"/>
      <c r="J405" s="135"/>
      <c r="K405" s="135"/>
      <c r="L405" s="135"/>
      <c r="M405" s="135"/>
      <c r="N405" s="135"/>
      <c r="O405" s="135"/>
      <c r="P405" s="135"/>
      <c r="Q405" s="135"/>
      <c r="R405" s="135"/>
      <c r="S405" s="135"/>
      <c r="T405" s="135"/>
      <c r="U405" s="135"/>
      <c r="V405" s="135"/>
      <c r="W405" s="135"/>
      <c r="X405" s="135"/>
      <c r="Y405" s="135"/>
      <c r="Z405" s="135"/>
    </row>
    <row r="406" spans="1:26" ht="14.25" customHeight="1">
      <c r="A406" s="4"/>
      <c r="B406" s="4"/>
      <c r="C406" s="4"/>
      <c r="D406" s="4"/>
      <c r="E406" s="143"/>
      <c r="F406" s="143"/>
      <c r="G406" s="4"/>
      <c r="H406" s="4"/>
      <c r="I406" s="135"/>
      <c r="J406" s="135"/>
      <c r="K406" s="135"/>
      <c r="L406" s="135"/>
      <c r="M406" s="135"/>
      <c r="N406" s="135"/>
      <c r="O406" s="135"/>
      <c r="P406" s="135"/>
      <c r="Q406" s="135"/>
      <c r="R406" s="135"/>
      <c r="S406" s="135"/>
      <c r="T406" s="135"/>
      <c r="U406" s="135"/>
      <c r="V406" s="135"/>
      <c r="W406" s="135"/>
      <c r="X406" s="135"/>
      <c r="Y406" s="135"/>
      <c r="Z406" s="135"/>
    </row>
    <row r="407" spans="1:26" ht="14.25" customHeight="1">
      <c r="A407" s="4"/>
      <c r="B407" s="4"/>
      <c r="C407" s="4"/>
      <c r="D407" s="4"/>
      <c r="E407" s="143"/>
      <c r="F407" s="143"/>
      <c r="G407" s="4"/>
      <c r="H407" s="4"/>
      <c r="I407" s="135"/>
      <c r="J407" s="135"/>
      <c r="K407" s="135"/>
      <c r="L407" s="135"/>
      <c r="M407" s="135"/>
      <c r="N407" s="135"/>
      <c r="O407" s="135"/>
      <c r="P407" s="135"/>
      <c r="Q407" s="135"/>
      <c r="R407" s="135"/>
      <c r="S407" s="135"/>
      <c r="T407" s="135"/>
      <c r="U407" s="135"/>
      <c r="V407" s="135"/>
      <c r="W407" s="135"/>
      <c r="X407" s="135"/>
      <c r="Y407" s="135"/>
      <c r="Z407" s="135"/>
    </row>
    <row r="408" spans="1:26" ht="14.25" customHeight="1">
      <c r="A408" s="4"/>
      <c r="B408" s="4"/>
      <c r="C408" s="4"/>
      <c r="D408" s="4"/>
      <c r="E408" s="143"/>
      <c r="F408" s="143"/>
      <c r="G408" s="4"/>
      <c r="H408" s="4"/>
      <c r="I408" s="135"/>
      <c r="J408" s="135"/>
      <c r="K408" s="135"/>
      <c r="L408" s="135"/>
      <c r="M408" s="135"/>
      <c r="N408" s="135"/>
      <c r="O408" s="135"/>
      <c r="P408" s="135"/>
      <c r="Q408" s="135"/>
      <c r="R408" s="135"/>
      <c r="S408" s="135"/>
      <c r="T408" s="135"/>
      <c r="U408" s="135"/>
      <c r="V408" s="135"/>
      <c r="W408" s="135"/>
      <c r="X408" s="135"/>
      <c r="Y408" s="135"/>
      <c r="Z408" s="135"/>
    </row>
    <row r="409" spans="1:26" ht="14.25" customHeight="1">
      <c r="A409" s="4"/>
      <c r="B409" s="4"/>
      <c r="C409" s="4"/>
      <c r="D409" s="4"/>
      <c r="E409" s="143"/>
      <c r="F409" s="143"/>
      <c r="G409" s="4"/>
      <c r="H409" s="4"/>
      <c r="I409" s="135"/>
      <c r="J409" s="135"/>
      <c r="K409" s="135"/>
      <c r="L409" s="135"/>
      <c r="M409" s="135"/>
      <c r="N409" s="135"/>
      <c r="O409" s="135"/>
      <c r="P409" s="135"/>
      <c r="Q409" s="135"/>
      <c r="R409" s="135"/>
      <c r="S409" s="135"/>
      <c r="T409" s="135"/>
      <c r="U409" s="135"/>
      <c r="V409" s="135"/>
      <c r="W409" s="135"/>
      <c r="X409" s="135"/>
      <c r="Y409" s="135"/>
      <c r="Z409" s="135"/>
    </row>
    <row r="410" spans="1:26" ht="14.25" customHeight="1">
      <c r="A410" s="4"/>
      <c r="B410" s="4"/>
      <c r="C410" s="4"/>
      <c r="D410" s="4"/>
      <c r="E410" s="143"/>
      <c r="F410" s="143"/>
      <c r="G410" s="4"/>
      <c r="H410" s="4"/>
      <c r="I410" s="135"/>
      <c r="J410" s="135"/>
      <c r="K410" s="135"/>
      <c r="L410" s="135"/>
      <c r="M410" s="135"/>
      <c r="N410" s="135"/>
      <c r="O410" s="135"/>
      <c r="P410" s="135"/>
      <c r="Q410" s="135"/>
      <c r="R410" s="135"/>
      <c r="S410" s="135"/>
      <c r="T410" s="135"/>
      <c r="U410" s="135"/>
      <c r="V410" s="135"/>
      <c r="W410" s="135"/>
      <c r="X410" s="135"/>
      <c r="Y410" s="135"/>
      <c r="Z410" s="135"/>
    </row>
    <row r="411" spans="1:26" ht="14.25" customHeight="1">
      <c r="A411" s="4"/>
      <c r="B411" s="4"/>
      <c r="C411" s="4"/>
      <c r="D411" s="4"/>
      <c r="E411" s="143"/>
      <c r="F411" s="143"/>
      <c r="G411" s="4"/>
      <c r="H411" s="4"/>
      <c r="I411" s="135"/>
      <c r="J411" s="135"/>
      <c r="K411" s="135"/>
      <c r="L411" s="135"/>
      <c r="M411" s="135"/>
      <c r="N411" s="135"/>
      <c r="O411" s="135"/>
      <c r="P411" s="135"/>
      <c r="Q411" s="135"/>
      <c r="R411" s="135"/>
      <c r="S411" s="135"/>
      <c r="T411" s="135"/>
      <c r="U411" s="135"/>
      <c r="V411" s="135"/>
      <c r="W411" s="135"/>
      <c r="X411" s="135"/>
      <c r="Y411" s="135"/>
      <c r="Z411" s="135"/>
    </row>
    <row r="412" spans="1:26" ht="14.25" customHeight="1">
      <c r="A412" s="4"/>
      <c r="B412" s="4"/>
      <c r="C412" s="4"/>
      <c r="D412" s="4"/>
      <c r="E412" s="143"/>
      <c r="F412" s="143"/>
      <c r="G412" s="4"/>
      <c r="H412" s="4"/>
      <c r="I412" s="135"/>
      <c r="J412" s="135"/>
      <c r="K412" s="135"/>
      <c r="L412" s="135"/>
      <c r="M412" s="135"/>
      <c r="N412" s="135"/>
      <c r="O412" s="135"/>
      <c r="P412" s="135"/>
      <c r="Q412" s="135"/>
      <c r="R412" s="135"/>
      <c r="S412" s="135"/>
      <c r="T412" s="135"/>
      <c r="U412" s="135"/>
      <c r="V412" s="135"/>
      <c r="W412" s="135"/>
      <c r="X412" s="135"/>
      <c r="Y412" s="135"/>
      <c r="Z412" s="135"/>
    </row>
    <row r="413" spans="1:26" ht="14.25" customHeight="1">
      <c r="A413" s="4"/>
      <c r="B413" s="4"/>
      <c r="C413" s="4"/>
      <c r="D413" s="4"/>
      <c r="E413" s="143"/>
      <c r="F413" s="143"/>
      <c r="G413" s="4"/>
      <c r="H413" s="4"/>
      <c r="I413" s="135"/>
      <c r="J413" s="135"/>
      <c r="K413" s="135"/>
      <c r="L413" s="135"/>
      <c r="M413" s="135"/>
      <c r="N413" s="135"/>
      <c r="O413" s="135"/>
      <c r="P413" s="135"/>
      <c r="Q413" s="135"/>
      <c r="R413" s="135"/>
      <c r="S413" s="135"/>
      <c r="T413" s="135"/>
      <c r="U413" s="135"/>
      <c r="V413" s="135"/>
      <c r="W413" s="135"/>
      <c r="X413" s="135"/>
      <c r="Y413" s="135"/>
      <c r="Z413" s="135"/>
    </row>
    <row r="414" spans="1:26" ht="14.25" customHeight="1">
      <c r="A414" s="4"/>
      <c r="B414" s="4"/>
      <c r="C414" s="4"/>
      <c r="D414" s="4"/>
      <c r="E414" s="143"/>
      <c r="F414" s="143"/>
      <c r="G414" s="4"/>
      <c r="H414" s="4"/>
      <c r="I414" s="135"/>
      <c r="J414" s="135"/>
      <c r="K414" s="135"/>
      <c r="L414" s="135"/>
      <c r="M414" s="135"/>
      <c r="N414" s="135"/>
      <c r="O414" s="135"/>
      <c r="P414" s="135"/>
      <c r="Q414" s="135"/>
      <c r="R414" s="135"/>
      <c r="S414" s="135"/>
      <c r="T414" s="135"/>
      <c r="U414" s="135"/>
      <c r="V414" s="135"/>
      <c r="W414" s="135"/>
      <c r="X414" s="135"/>
      <c r="Y414" s="135"/>
      <c r="Z414" s="135"/>
    </row>
    <row r="415" spans="1:26" ht="14.25" customHeight="1">
      <c r="A415" s="4"/>
      <c r="B415" s="4"/>
      <c r="C415" s="4"/>
      <c r="D415" s="4"/>
      <c r="E415" s="143"/>
      <c r="F415" s="143"/>
      <c r="G415" s="4"/>
      <c r="H415" s="4"/>
      <c r="I415" s="135"/>
      <c r="J415" s="135"/>
      <c r="K415" s="135"/>
      <c r="L415" s="135"/>
      <c r="M415" s="135"/>
      <c r="N415" s="135"/>
      <c r="O415" s="135"/>
      <c r="P415" s="135"/>
      <c r="Q415" s="135"/>
      <c r="R415" s="135"/>
      <c r="S415" s="135"/>
      <c r="T415" s="135"/>
      <c r="U415" s="135"/>
      <c r="V415" s="135"/>
      <c r="W415" s="135"/>
      <c r="X415" s="135"/>
      <c r="Y415" s="135"/>
      <c r="Z415" s="135"/>
    </row>
    <row r="416" spans="1:26" ht="14.25" customHeight="1">
      <c r="A416" s="4"/>
      <c r="B416" s="4"/>
      <c r="C416" s="4"/>
      <c r="D416" s="4"/>
      <c r="E416" s="143"/>
      <c r="F416" s="143"/>
      <c r="G416" s="4"/>
      <c r="H416" s="4"/>
      <c r="I416" s="135"/>
      <c r="J416" s="135"/>
      <c r="K416" s="135"/>
      <c r="L416" s="135"/>
      <c r="M416" s="135"/>
      <c r="N416" s="135"/>
      <c r="O416" s="135"/>
      <c r="P416" s="135"/>
      <c r="Q416" s="135"/>
      <c r="R416" s="135"/>
      <c r="S416" s="135"/>
      <c r="T416" s="135"/>
      <c r="U416" s="135"/>
      <c r="V416" s="135"/>
      <c r="W416" s="135"/>
      <c r="X416" s="135"/>
      <c r="Y416" s="135"/>
      <c r="Z416" s="135"/>
    </row>
    <row r="417" spans="1:26" ht="14.25" customHeight="1">
      <c r="A417" s="4"/>
      <c r="B417" s="4"/>
      <c r="C417" s="4"/>
      <c r="D417" s="4"/>
      <c r="E417" s="143"/>
      <c r="F417" s="143"/>
      <c r="G417" s="4"/>
      <c r="H417" s="4"/>
      <c r="I417" s="135"/>
      <c r="J417" s="135"/>
      <c r="K417" s="135"/>
      <c r="L417" s="135"/>
      <c r="M417" s="135"/>
      <c r="N417" s="135"/>
      <c r="O417" s="135"/>
      <c r="P417" s="135"/>
      <c r="Q417" s="135"/>
      <c r="R417" s="135"/>
      <c r="S417" s="135"/>
      <c r="T417" s="135"/>
      <c r="U417" s="135"/>
      <c r="V417" s="135"/>
      <c r="W417" s="135"/>
      <c r="X417" s="135"/>
      <c r="Y417" s="135"/>
      <c r="Z417" s="135"/>
    </row>
    <row r="418" spans="1:26" ht="14.25" customHeight="1">
      <c r="A418" s="4"/>
      <c r="B418" s="4"/>
      <c r="C418" s="4"/>
      <c r="D418" s="4"/>
      <c r="E418" s="143"/>
      <c r="F418" s="143"/>
      <c r="G418" s="4"/>
      <c r="H418" s="4"/>
      <c r="I418" s="135"/>
      <c r="J418" s="135"/>
      <c r="K418" s="135"/>
      <c r="L418" s="135"/>
      <c r="M418" s="135"/>
      <c r="N418" s="135"/>
      <c r="O418" s="135"/>
      <c r="P418" s="135"/>
      <c r="Q418" s="135"/>
      <c r="R418" s="135"/>
      <c r="S418" s="135"/>
      <c r="T418" s="135"/>
      <c r="U418" s="135"/>
      <c r="V418" s="135"/>
      <c r="W418" s="135"/>
      <c r="X418" s="135"/>
      <c r="Y418" s="135"/>
      <c r="Z418" s="135"/>
    </row>
    <row r="419" spans="1:26" ht="14.25" customHeight="1">
      <c r="A419" s="4"/>
      <c r="B419" s="4"/>
      <c r="C419" s="4"/>
      <c r="D419" s="4"/>
      <c r="E419" s="143"/>
      <c r="F419" s="143"/>
      <c r="G419" s="4"/>
      <c r="H419" s="4"/>
      <c r="I419" s="135"/>
      <c r="J419" s="135"/>
      <c r="K419" s="135"/>
      <c r="L419" s="135"/>
      <c r="M419" s="135"/>
      <c r="N419" s="135"/>
      <c r="O419" s="135"/>
      <c r="P419" s="135"/>
      <c r="Q419" s="135"/>
      <c r="R419" s="135"/>
      <c r="S419" s="135"/>
      <c r="T419" s="135"/>
      <c r="U419" s="135"/>
      <c r="V419" s="135"/>
      <c r="W419" s="135"/>
      <c r="X419" s="135"/>
      <c r="Y419" s="135"/>
      <c r="Z419" s="135"/>
    </row>
    <row r="420" spans="1:26" ht="14.25" customHeight="1">
      <c r="A420" s="4"/>
      <c r="B420" s="4"/>
      <c r="C420" s="4"/>
      <c r="D420" s="4"/>
      <c r="E420" s="143"/>
      <c r="F420" s="143"/>
      <c r="G420" s="4"/>
      <c r="H420" s="4"/>
      <c r="I420" s="135"/>
      <c r="J420" s="135"/>
      <c r="K420" s="135"/>
      <c r="L420" s="135"/>
      <c r="M420" s="135"/>
      <c r="N420" s="135"/>
      <c r="O420" s="135"/>
      <c r="P420" s="135"/>
      <c r="Q420" s="135"/>
      <c r="R420" s="135"/>
      <c r="S420" s="135"/>
      <c r="T420" s="135"/>
      <c r="U420" s="135"/>
      <c r="V420" s="135"/>
      <c r="W420" s="135"/>
      <c r="X420" s="135"/>
      <c r="Y420" s="135"/>
      <c r="Z420" s="135"/>
    </row>
    <row r="421" spans="1:26" ht="14.25" customHeight="1">
      <c r="A421" s="4"/>
      <c r="B421" s="4"/>
      <c r="C421" s="4"/>
      <c r="D421" s="4"/>
      <c r="E421" s="143"/>
      <c r="F421" s="143"/>
      <c r="G421" s="4"/>
      <c r="H421" s="4"/>
      <c r="I421" s="135"/>
      <c r="J421" s="135"/>
      <c r="K421" s="135"/>
      <c r="L421" s="135"/>
      <c r="M421" s="135"/>
      <c r="N421" s="135"/>
      <c r="O421" s="135"/>
      <c r="P421" s="135"/>
      <c r="Q421" s="135"/>
      <c r="R421" s="135"/>
      <c r="S421" s="135"/>
      <c r="T421" s="135"/>
      <c r="U421" s="135"/>
      <c r="V421" s="135"/>
      <c r="W421" s="135"/>
      <c r="X421" s="135"/>
      <c r="Y421" s="135"/>
      <c r="Z421" s="135"/>
    </row>
    <row r="422" spans="1:26" ht="14.25" customHeight="1">
      <c r="A422" s="4"/>
      <c r="B422" s="4"/>
      <c r="C422" s="4"/>
      <c r="D422" s="4"/>
      <c r="E422" s="143"/>
      <c r="F422" s="143"/>
      <c r="G422" s="4"/>
      <c r="H422" s="4"/>
      <c r="I422" s="135"/>
      <c r="J422" s="135"/>
      <c r="K422" s="135"/>
      <c r="L422" s="135"/>
      <c r="M422" s="135"/>
      <c r="N422" s="135"/>
      <c r="O422" s="135"/>
      <c r="P422" s="135"/>
      <c r="Q422" s="135"/>
      <c r="R422" s="135"/>
      <c r="S422" s="135"/>
      <c r="T422" s="135"/>
      <c r="U422" s="135"/>
      <c r="V422" s="135"/>
      <c r="W422" s="135"/>
      <c r="X422" s="135"/>
      <c r="Y422" s="135"/>
      <c r="Z422" s="135"/>
    </row>
    <row r="423" spans="1:26" ht="14.25" customHeight="1">
      <c r="A423" s="4"/>
      <c r="B423" s="4"/>
      <c r="C423" s="4"/>
      <c r="D423" s="4"/>
      <c r="E423" s="143"/>
      <c r="F423" s="143"/>
      <c r="G423" s="4"/>
      <c r="H423" s="4"/>
      <c r="I423" s="135"/>
      <c r="J423" s="135"/>
      <c r="K423" s="135"/>
      <c r="L423" s="135"/>
      <c r="M423" s="135"/>
      <c r="N423" s="135"/>
      <c r="O423" s="135"/>
      <c r="P423" s="135"/>
      <c r="Q423" s="135"/>
      <c r="R423" s="135"/>
      <c r="S423" s="135"/>
      <c r="T423" s="135"/>
      <c r="U423" s="135"/>
      <c r="V423" s="135"/>
      <c r="W423" s="135"/>
      <c r="X423" s="135"/>
      <c r="Y423" s="135"/>
      <c r="Z423" s="135"/>
    </row>
    <row r="424" spans="1:26" ht="14.25" customHeight="1">
      <c r="A424" s="4"/>
      <c r="B424" s="4"/>
      <c r="C424" s="4"/>
      <c r="D424" s="4"/>
      <c r="E424" s="143"/>
      <c r="F424" s="143"/>
      <c r="G424" s="4"/>
      <c r="H424" s="4"/>
      <c r="I424" s="135"/>
      <c r="J424" s="135"/>
      <c r="K424" s="135"/>
      <c r="L424" s="135"/>
      <c r="M424" s="135"/>
      <c r="N424" s="135"/>
      <c r="O424" s="135"/>
      <c r="P424" s="135"/>
      <c r="Q424" s="135"/>
      <c r="R424" s="135"/>
      <c r="S424" s="135"/>
      <c r="T424" s="135"/>
      <c r="U424" s="135"/>
      <c r="V424" s="135"/>
      <c r="W424" s="135"/>
      <c r="X424" s="135"/>
      <c r="Y424" s="135"/>
      <c r="Z424" s="135"/>
    </row>
    <row r="425" spans="1:26" ht="14.25" customHeight="1">
      <c r="A425" s="4"/>
      <c r="B425" s="4"/>
      <c r="C425" s="4"/>
      <c r="D425" s="4"/>
      <c r="E425" s="143"/>
      <c r="F425" s="143"/>
      <c r="G425" s="4"/>
      <c r="H425" s="4"/>
      <c r="I425" s="135"/>
      <c r="J425" s="135"/>
      <c r="K425" s="135"/>
      <c r="L425" s="135"/>
      <c r="M425" s="135"/>
      <c r="N425" s="135"/>
      <c r="O425" s="135"/>
      <c r="P425" s="135"/>
      <c r="Q425" s="135"/>
      <c r="R425" s="135"/>
      <c r="S425" s="135"/>
      <c r="T425" s="135"/>
      <c r="U425" s="135"/>
      <c r="V425" s="135"/>
      <c r="W425" s="135"/>
      <c r="X425" s="135"/>
      <c r="Y425" s="135"/>
      <c r="Z425" s="135"/>
    </row>
    <row r="426" spans="1:26" ht="14.25" customHeight="1">
      <c r="A426" s="4"/>
      <c r="B426" s="4"/>
      <c r="C426" s="4"/>
      <c r="D426" s="4"/>
      <c r="E426" s="143"/>
      <c r="F426" s="143"/>
      <c r="G426" s="4"/>
      <c r="H426" s="4"/>
      <c r="I426" s="135"/>
      <c r="J426" s="135"/>
      <c r="K426" s="135"/>
      <c r="L426" s="135"/>
      <c r="M426" s="135"/>
      <c r="N426" s="135"/>
      <c r="O426" s="135"/>
      <c r="P426" s="135"/>
      <c r="Q426" s="135"/>
      <c r="R426" s="135"/>
      <c r="S426" s="135"/>
      <c r="T426" s="135"/>
      <c r="U426" s="135"/>
      <c r="V426" s="135"/>
      <c r="W426" s="135"/>
      <c r="X426" s="135"/>
      <c r="Y426" s="135"/>
      <c r="Z426" s="135"/>
    </row>
    <row r="427" spans="1:26" ht="14.25" customHeight="1">
      <c r="A427" s="4"/>
      <c r="B427" s="4"/>
      <c r="C427" s="4"/>
      <c r="D427" s="4"/>
      <c r="E427" s="143"/>
      <c r="F427" s="143"/>
      <c r="G427" s="4"/>
      <c r="H427" s="4"/>
      <c r="I427" s="135"/>
      <c r="J427" s="135"/>
      <c r="K427" s="135"/>
      <c r="L427" s="135"/>
      <c r="M427" s="135"/>
      <c r="N427" s="135"/>
      <c r="O427" s="135"/>
      <c r="P427" s="135"/>
      <c r="Q427" s="135"/>
      <c r="R427" s="135"/>
      <c r="S427" s="135"/>
      <c r="T427" s="135"/>
      <c r="U427" s="135"/>
      <c r="V427" s="135"/>
      <c r="W427" s="135"/>
      <c r="X427" s="135"/>
      <c r="Y427" s="135"/>
      <c r="Z427" s="135"/>
    </row>
    <row r="428" spans="1:26" ht="14.25" customHeight="1">
      <c r="A428" s="4"/>
      <c r="B428" s="4"/>
      <c r="C428" s="4"/>
      <c r="D428" s="4"/>
      <c r="E428" s="143"/>
      <c r="F428" s="143"/>
      <c r="G428" s="4"/>
      <c r="H428" s="4"/>
      <c r="I428" s="135"/>
      <c r="J428" s="135"/>
      <c r="K428" s="135"/>
      <c r="L428" s="135"/>
      <c r="M428" s="135"/>
      <c r="N428" s="135"/>
      <c r="O428" s="135"/>
      <c r="P428" s="135"/>
      <c r="Q428" s="135"/>
      <c r="R428" s="135"/>
      <c r="S428" s="135"/>
      <c r="T428" s="135"/>
      <c r="U428" s="135"/>
      <c r="V428" s="135"/>
      <c r="W428" s="135"/>
      <c r="X428" s="135"/>
      <c r="Y428" s="135"/>
      <c r="Z428" s="135"/>
    </row>
    <row r="429" spans="1:26" ht="14.25" customHeight="1">
      <c r="A429" s="4"/>
      <c r="B429" s="4"/>
      <c r="C429" s="4"/>
      <c r="D429" s="4"/>
      <c r="E429" s="143"/>
      <c r="F429" s="143"/>
      <c r="G429" s="4"/>
      <c r="H429" s="4"/>
      <c r="I429" s="135"/>
      <c r="J429" s="135"/>
      <c r="K429" s="135"/>
      <c r="L429" s="135"/>
      <c r="M429" s="135"/>
      <c r="N429" s="135"/>
      <c r="O429" s="135"/>
      <c r="P429" s="135"/>
      <c r="Q429" s="135"/>
      <c r="R429" s="135"/>
      <c r="S429" s="135"/>
      <c r="T429" s="135"/>
      <c r="U429" s="135"/>
      <c r="V429" s="135"/>
      <c r="W429" s="135"/>
      <c r="X429" s="135"/>
      <c r="Y429" s="135"/>
      <c r="Z429" s="135"/>
    </row>
    <row r="430" spans="1:26" ht="14.25" customHeight="1">
      <c r="A430" s="4"/>
      <c r="B430" s="4"/>
      <c r="C430" s="4"/>
      <c r="D430" s="4"/>
      <c r="E430" s="143"/>
      <c r="F430" s="143"/>
      <c r="G430" s="4"/>
      <c r="H430" s="4"/>
      <c r="I430" s="135"/>
      <c r="J430" s="135"/>
      <c r="K430" s="135"/>
      <c r="L430" s="135"/>
      <c r="M430" s="135"/>
      <c r="N430" s="135"/>
      <c r="O430" s="135"/>
      <c r="P430" s="135"/>
      <c r="Q430" s="135"/>
      <c r="R430" s="135"/>
      <c r="S430" s="135"/>
      <c r="T430" s="135"/>
      <c r="U430" s="135"/>
      <c r="V430" s="135"/>
      <c r="W430" s="135"/>
      <c r="X430" s="135"/>
      <c r="Y430" s="135"/>
      <c r="Z430" s="135"/>
    </row>
    <row r="431" spans="1:26" ht="14.25" customHeight="1">
      <c r="A431" s="4"/>
      <c r="B431" s="4"/>
      <c r="C431" s="4"/>
      <c r="D431" s="4"/>
      <c r="E431" s="143"/>
      <c r="F431" s="143"/>
      <c r="G431" s="4"/>
      <c r="H431" s="4"/>
      <c r="I431" s="135"/>
      <c r="J431" s="135"/>
      <c r="K431" s="135"/>
      <c r="L431" s="135"/>
      <c r="M431" s="135"/>
      <c r="N431" s="135"/>
      <c r="O431" s="135"/>
      <c r="P431" s="135"/>
      <c r="Q431" s="135"/>
      <c r="R431" s="135"/>
      <c r="S431" s="135"/>
      <c r="T431" s="135"/>
      <c r="U431" s="135"/>
      <c r="V431" s="135"/>
      <c r="W431" s="135"/>
      <c r="X431" s="135"/>
      <c r="Y431" s="135"/>
      <c r="Z431" s="135"/>
    </row>
    <row r="432" spans="1:26" ht="14.25" customHeight="1">
      <c r="A432" s="4"/>
      <c r="B432" s="4"/>
      <c r="C432" s="4"/>
      <c r="D432" s="4"/>
      <c r="E432" s="143"/>
      <c r="F432" s="143"/>
      <c r="G432" s="4"/>
      <c r="H432" s="4"/>
      <c r="I432" s="135"/>
      <c r="J432" s="135"/>
      <c r="K432" s="135"/>
      <c r="L432" s="135"/>
      <c r="M432" s="135"/>
      <c r="N432" s="135"/>
      <c r="O432" s="135"/>
      <c r="P432" s="135"/>
      <c r="Q432" s="135"/>
      <c r="R432" s="135"/>
      <c r="S432" s="135"/>
      <c r="T432" s="135"/>
      <c r="U432" s="135"/>
      <c r="V432" s="135"/>
      <c r="W432" s="135"/>
      <c r="X432" s="135"/>
      <c r="Y432" s="135"/>
      <c r="Z432" s="135"/>
    </row>
    <row r="433" spans="1:26" ht="14.25" customHeight="1">
      <c r="A433" s="4"/>
      <c r="B433" s="4"/>
      <c r="C433" s="4"/>
      <c r="D433" s="4"/>
      <c r="E433" s="143"/>
      <c r="F433" s="143"/>
      <c r="G433" s="4"/>
      <c r="H433" s="4"/>
      <c r="I433" s="135"/>
      <c r="J433" s="135"/>
      <c r="K433" s="135"/>
      <c r="L433" s="135"/>
      <c r="M433" s="135"/>
      <c r="N433" s="135"/>
      <c r="O433" s="135"/>
      <c r="P433" s="135"/>
      <c r="Q433" s="135"/>
      <c r="R433" s="135"/>
      <c r="S433" s="135"/>
      <c r="T433" s="135"/>
      <c r="U433" s="135"/>
      <c r="V433" s="135"/>
      <c r="W433" s="135"/>
      <c r="X433" s="135"/>
      <c r="Y433" s="135"/>
      <c r="Z433" s="135"/>
    </row>
    <row r="434" spans="1:26" ht="14.25" customHeight="1">
      <c r="A434" s="4"/>
      <c r="B434" s="4"/>
      <c r="C434" s="4"/>
      <c r="D434" s="4"/>
      <c r="E434" s="143"/>
      <c r="F434" s="143"/>
      <c r="G434" s="4"/>
      <c r="H434" s="4"/>
      <c r="I434" s="135"/>
      <c r="J434" s="135"/>
      <c r="K434" s="135"/>
      <c r="L434" s="135"/>
      <c r="M434" s="135"/>
      <c r="N434" s="135"/>
      <c r="O434" s="135"/>
      <c r="P434" s="135"/>
      <c r="Q434" s="135"/>
      <c r="R434" s="135"/>
      <c r="S434" s="135"/>
      <c r="T434" s="135"/>
      <c r="U434" s="135"/>
      <c r="V434" s="135"/>
      <c r="W434" s="135"/>
      <c r="X434" s="135"/>
      <c r="Y434" s="135"/>
      <c r="Z434" s="135"/>
    </row>
    <row r="435" spans="1:26" ht="14.25" customHeight="1">
      <c r="A435" s="4"/>
      <c r="B435" s="4"/>
      <c r="C435" s="4"/>
      <c r="D435" s="4"/>
      <c r="E435" s="143"/>
      <c r="F435" s="143"/>
      <c r="G435" s="4"/>
      <c r="H435" s="4"/>
      <c r="I435" s="135"/>
      <c r="J435" s="135"/>
      <c r="K435" s="135"/>
      <c r="L435" s="135"/>
      <c r="M435" s="135"/>
      <c r="N435" s="135"/>
      <c r="O435" s="135"/>
      <c r="P435" s="135"/>
      <c r="Q435" s="135"/>
      <c r="R435" s="135"/>
      <c r="S435" s="135"/>
      <c r="T435" s="135"/>
      <c r="U435" s="135"/>
      <c r="V435" s="135"/>
      <c r="W435" s="135"/>
      <c r="X435" s="135"/>
      <c r="Y435" s="135"/>
      <c r="Z435" s="135"/>
    </row>
    <row r="436" spans="1:26" ht="14.25" customHeight="1">
      <c r="A436" s="4"/>
      <c r="B436" s="4"/>
      <c r="C436" s="4"/>
      <c r="D436" s="4"/>
      <c r="E436" s="143"/>
      <c r="F436" s="143"/>
      <c r="G436" s="4"/>
      <c r="H436" s="4"/>
      <c r="I436" s="135"/>
      <c r="J436" s="135"/>
      <c r="K436" s="135"/>
      <c r="L436" s="135"/>
      <c r="M436" s="135"/>
      <c r="N436" s="135"/>
      <c r="O436" s="135"/>
      <c r="P436" s="135"/>
      <c r="Q436" s="135"/>
      <c r="R436" s="135"/>
      <c r="S436" s="135"/>
      <c r="T436" s="135"/>
      <c r="U436" s="135"/>
      <c r="V436" s="135"/>
      <c r="W436" s="135"/>
      <c r="X436" s="135"/>
      <c r="Y436" s="135"/>
      <c r="Z436" s="135"/>
    </row>
    <row r="437" spans="1:26" ht="14.25" customHeight="1">
      <c r="A437" s="4"/>
      <c r="B437" s="4"/>
      <c r="C437" s="4"/>
      <c r="D437" s="4"/>
      <c r="E437" s="143"/>
      <c r="F437" s="143"/>
      <c r="G437" s="4"/>
      <c r="H437" s="4"/>
      <c r="I437" s="135"/>
      <c r="J437" s="135"/>
      <c r="K437" s="135"/>
      <c r="L437" s="135"/>
      <c r="M437" s="135"/>
      <c r="N437" s="135"/>
      <c r="O437" s="135"/>
      <c r="P437" s="135"/>
      <c r="Q437" s="135"/>
      <c r="R437" s="135"/>
      <c r="S437" s="135"/>
      <c r="T437" s="135"/>
      <c r="U437" s="135"/>
      <c r="V437" s="135"/>
      <c r="W437" s="135"/>
      <c r="X437" s="135"/>
      <c r="Y437" s="135"/>
      <c r="Z437" s="135"/>
    </row>
    <row r="438" spans="1:26" ht="14.25" customHeight="1">
      <c r="A438" s="4"/>
      <c r="B438" s="4"/>
      <c r="C438" s="4"/>
      <c r="D438" s="4"/>
      <c r="E438" s="143"/>
      <c r="F438" s="143"/>
      <c r="G438" s="4"/>
      <c r="H438" s="4"/>
      <c r="I438" s="135"/>
      <c r="J438" s="135"/>
      <c r="K438" s="135"/>
      <c r="L438" s="135"/>
      <c r="M438" s="135"/>
      <c r="N438" s="135"/>
      <c r="O438" s="135"/>
      <c r="P438" s="135"/>
      <c r="Q438" s="135"/>
      <c r="R438" s="135"/>
      <c r="S438" s="135"/>
      <c r="T438" s="135"/>
      <c r="U438" s="135"/>
      <c r="V438" s="135"/>
      <c r="W438" s="135"/>
      <c r="X438" s="135"/>
      <c r="Y438" s="135"/>
      <c r="Z438" s="135"/>
    </row>
    <row r="439" spans="1:26" ht="14.25" customHeight="1">
      <c r="A439" s="4"/>
      <c r="B439" s="4"/>
      <c r="C439" s="4"/>
      <c r="D439" s="4"/>
      <c r="E439" s="143"/>
      <c r="F439" s="143"/>
      <c r="G439" s="4"/>
      <c r="H439" s="4"/>
      <c r="I439" s="135"/>
      <c r="J439" s="135"/>
      <c r="K439" s="135"/>
      <c r="L439" s="135"/>
      <c r="M439" s="135"/>
      <c r="N439" s="135"/>
      <c r="O439" s="135"/>
      <c r="P439" s="135"/>
      <c r="Q439" s="135"/>
      <c r="R439" s="135"/>
      <c r="S439" s="135"/>
      <c r="T439" s="135"/>
      <c r="U439" s="135"/>
      <c r="V439" s="135"/>
      <c r="W439" s="135"/>
      <c r="X439" s="135"/>
      <c r="Y439" s="135"/>
      <c r="Z439" s="135"/>
    </row>
    <row r="440" spans="1:26" ht="14.25" customHeight="1">
      <c r="A440" s="4"/>
      <c r="B440" s="4"/>
      <c r="C440" s="4"/>
      <c r="D440" s="4"/>
      <c r="E440" s="143"/>
      <c r="F440" s="143"/>
      <c r="G440" s="4"/>
      <c r="H440" s="4"/>
      <c r="I440" s="135"/>
      <c r="J440" s="135"/>
      <c r="K440" s="135"/>
      <c r="L440" s="135"/>
      <c r="M440" s="135"/>
      <c r="N440" s="135"/>
      <c r="O440" s="135"/>
      <c r="P440" s="135"/>
      <c r="Q440" s="135"/>
      <c r="R440" s="135"/>
      <c r="S440" s="135"/>
      <c r="T440" s="135"/>
      <c r="U440" s="135"/>
      <c r="V440" s="135"/>
      <c r="W440" s="135"/>
      <c r="X440" s="135"/>
      <c r="Y440" s="135"/>
      <c r="Z440" s="135"/>
    </row>
    <row r="441" spans="1:26" ht="14.25" customHeight="1">
      <c r="A441" s="4"/>
      <c r="B441" s="4"/>
      <c r="C441" s="4"/>
      <c r="D441" s="4"/>
      <c r="E441" s="143"/>
      <c r="F441" s="143"/>
      <c r="G441" s="4"/>
      <c r="H441" s="4"/>
      <c r="I441" s="135"/>
      <c r="J441" s="135"/>
      <c r="K441" s="135"/>
      <c r="L441" s="135"/>
      <c r="M441" s="135"/>
      <c r="N441" s="135"/>
      <c r="O441" s="135"/>
      <c r="P441" s="135"/>
      <c r="Q441" s="135"/>
      <c r="R441" s="135"/>
      <c r="S441" s="135"/>
      <c r="T441" s="135"/>
      <c r="U441" s="135"/>
      <c r="V441" s="135"/>
      <c r="W441" s="135"/>
      <c r="X441" s="135"/>
      <c r="Y441" s="135"/>
      <c r="Z441" s="135"/>
    </row>
    <row r="442" spans="1:26" ht="14.25" customHeight="1">
      <c r="A442" s="4"/>
      <c r="B442" s="4"/>
      <c r="C442" s="4"/>
      <c r="D442" s="4"/>
      <c r="E442" s="143"/>
      <c r="F442" s="143"/>
      <c r="G442" s="4"/>
      <c r="H442" s="4"/>
      <c r="I442" s="135"/>
      <c r="J442" s="135"/>
      <c r="K442" s="135"/>
      <c r="L442" s="135"/>
      <c r="M442" s="135"/>
      <c r="N442" s="135"/>
      <c r="O442" s="135"/>
      <c r="P442" s="135"/>
      <c r="Q442" s="135"/>
      <c r="R442" s="135"/>
      <c r="S442" s="135"/>
      <c r="T442" s="135"/>
      <c r="U442" s="135"/>
      <c r="V442" s="135"/>
      <c r="W442" s="135"/>
      <c r="X442" s="135"/>
      <c r="Y442" s="135"/>
      <c r="Z442" s="135"/>
    </row>
    <row r="443" spans="1:26" ht="14.25" customHeight="1">
      <c r="A443" s="4"/>
      <c r="B443" s="4"/>
      <c r="C443" s="4"/>
      <c r="D443" s="4"/>
      <c r="E443" s="143"/>
      <c r="F443" s="143"/>
      <c r="G443" s="4"/>
      <c r="H443" s="4"/>
      <c r="I443" s="135"/>
      <c r="J443" s="135"/>
      <c r="K443" s="135"/>
      <c r="L443" s="135"/>
      <c r="M443" s="135"/>
      <c r="N443" s="135"/>
      <c r="O443" s="135"/>
      <c r="P443" s="135"/>
      <c r="Q443" s="135"/>
      <c r="R443" s="135"/>
      <c r="S443" s="135"/>
      <c r="T443" s="135"/>
      <c r="U443" s="135"/>
      <c r="V443" s="135"/>
      <c r="W443" s="135"/>
      <c r="X443" s="135"/>
      <c r="Y443" s="135"/>
      <c r="Z443" s="135"/>
    </row>
    <row r="444" spans="1:26" ht="14.25" customHeight="1">
      <c r="A444" s="4"/>
      <c r="B444" s="4"/>
      <c r="C444" s="4"/>
      <c r="D444" s="4"/>
      <c r="E444" s="143"/>
      <c r="F444" s="143"/>
      <c r="G444" s="4"/>
      <c r="H444" s="4"/>
      <c r="I444" s="135"/>
      <c r="J444" s="135"/>
      <c r="K444" s="135"/>
      <c r="L444" s="135"/>
      <c r="M444" s="135"/>
      <c r="N444" s="135"/>
      <c r="O444" s="135"/>
      <c r="P444" s="135"/>
      <c r="Q444" s="135"/>
      <c r="R444" s="135"/>
      <c r="S444" s="135"/>
      <c r="T444" s="135"/>
      <c r="U444" s="135"/>
      <c r="V444" s="135"/>
      <c r="W444" s="135"/>
      <c r="X444" s="135"/>
      <c r="Y444" s="135"/>
      <c r="Z444" s="135"/>
    </row>
    <row r="445" spans="1:26" ht="14.25" customHeight="1">
      <c r="A445" s="4"/>
      <c r="B445" s="4"/>
      <c r="C445" s="4"/>
      <c r="D445" s="4"/>
      <c r="E445" s="143"/>
      <c r="F445" s="143"/>
      <c r="G445" s="4"/>
      <c r="H445" s="4"/>
      <c r="I445" s="135"/>
      <c r="J445" s="135"/>
      <c r="K445" s="135"/>
      <c r="L445" s="135"/>
      <c r="M445" s="135"/>
      <c r="N445" s="135"/>
      <c r="O445" s="135"/>
      <c r="P445" s="135"/>
      <c r="Q445" s="135"/>
      <c r="R445" s="135"/>
      <c r="S445" s="135"/>
      <c r="T445" s="135"/>
      <c r="U445" s="135"/>
      <c r="V445" s="135"/>
      <c r="W445" s="135"/>
      <c r="X445" s="135"/>
      <c r="Y445" s="135"/>
      <c r="Z445" s="135"/>
    </row>
    <row r="446" spans="1:26" ht="14.25" customHeight="1">
      <c r="A446" s="4"/>
      <c r="B446" s="4"/>
      <c r="C446" s="4"/>
      <c r="D446" s="4"/>
      <c r="E446" s="143"/>
      <c r="F446" s="143"/>
      <c r="G446" s="4"/>
      <c r="H446" s="4"/>
      <c r="I446" s="135"/>
      <c r="J446" s="135"/>
      <c r="K446" s="135"/>
      <c r="L446" s="135"/>
      <c r="M446" s="135"/>
      <c r="N446" s="135"/>
      <c r="O446" s="135"/>
      <c r="P446" s="135"/>
      <c r="Q446" s="135"/>
      <c r="R446" s="135"/>
      <c r="S446" s="135"/>
      <c r="T446" s="135"/>
      <c r="U446" s="135"/>
      <c r="V446" s="135"/>
      <c r="W446" s="135"/>
      <c r="X446" s="135"/>
      <c r="Y446" s="135"/>
      <c r="Z446" s="135"/>
    </row>
    <row r="447" spans="1:26" ht="14.25" customHeight="1">
      <c r="A447" s="4"/>
      <c r="B447" s="4"/>
      <c r="C447" s="4"/>
      <c r="D447" s="4"/>
      <c r="E447" s="143"/>
      <c r="F447" s="143"/>
      <c r="G447" s="4"/>
      <c r="H447" s="4"/>
      <c r="I447" s="135"/>
      <c r="J447" s="135"/>
      <c r="K447" s="135"/>
      <c r="L447" s="135"/>
      <c r="M447" s="135"/>
      <c r="N447" s="135"/>
      <c r="O447" s="135"/>
      <c r="P447" s="135"/>
      <c r="Q447" s="135"/>
      <c r="R447" s="135"/>
      <c r="S447" s="135"/>
      <c r="T447" s="135"/>
      <c r="U447" s="135"/>
      <c r="V447" s="135"/>
      <c r="W447" s="135"/>
      <c r="X447" s="135"/>
      <c r="Y447" s="135"/>
      <c r="Z447" s="135"/>
    </row>
    <row r="448" spans="1:26" ht="14.25" customHeight="1">
      <c r="A448" s="4"/>
      <c r="B448" s="4"/>
      <c r="C448" s="4"/>
      <c r="D448" s="4"/>
      <c r="E448" s="143"/>
      <c r="F448" s="143"/>
      <c r="G448" s="4"/>
      <c r="H448" s="4"/>
      <c r="I448" s="135"/>
      <c r="J448" s="135"/>
      <c r="K448" s="135"/>
      <c r="L448" s="135"/>
      <c r="M448" s="135"/>
      <c r="N448" s="135"/>
      <c r="O448" s="135"/>
      <c r="P448" s="135"/>
      <c r="Q448" s="135"/>
      <c r="R448" s="135"/>
      <c r="S448" s="135"/>
      <c r="T448" s="135"/>
      <c r="U448" s="135"/>
      <c r="V448" s="135"/>
      <c r="W448" s="135"/>
      <c r="X448" s="135"/>
      <c r="Y448" s="135"/>
      <c r="Z448" s="135"/>
    </row>
    <row r="449" spans="1:26" ht="14.25" customHeight="1">
      <c r="A449" s="4"/>
      <c r="B449" s="4"/>
      <c r="C449" s="4"/>
      <c r="D449" s="4"/>
      <c r="E449" s="143"/>
      <c r="F449" s="143"/>
      <c r="G449" s="4"/>
      <c r="H449" s="4"/>
      <c r="I449" s="135"/>
      <c r="J449" s="135"/>
      <c r="K449" s="135"/>
      <c r="L449" s="135"/>
      <c r="M449" s="135"/>
      <c r="N449" s="135"/>
      <c r="O449" s="135"/>
      <c r="P449" s="135"/>
      <c r="Q449" s="135"/>
      <c r="R449" s="135"/>
      <c r="S449" s="135"/>
      <c r="T449" s="135"/>
      <c r="U449" s="135"/>
      <c r="V449" s="135"/>
      <c r="W449" s="135"/>
      <c r="X449" s="135"/>
      <c r="Y449" s="135"/>
      <c r="Z449" s="135"/>
    </row>
    <row r="450" spans="1:26" ht="14.25" customHeight="1">
      <c r="A450" s="4"/>
      <c r="B450" s="4"/>
      <c r="C450" s="4"/>
      <c r="D450" s="4"/>
      <c r="E450" s="143"/>
      <c r="F450" s="143"/>
      <c r="G450" s="4"/>
      <c r="H450" s="4"/>
      <c r="I450" s="135"/>
      <c r="J450" s="135"/>
      <c r="K450" s="135"/>
      <c r="L450" s="135"/>
      <c r="M450" s="135"/>
      <c r="N450" s="135"/>
      <c r="O450" s="135"/>
      <c r="P450" s="135"/>
      <c r="Q450" s="135"/>
      <c r="R450" s="135"/>
      <c r="S450" s="135"/>
      <c r="T450" s="135"/>
      <c r="U450" s="135"/>
      <c r="V450" s="135"/>
      <c r="W450" s="135"/>
      <c r="X450" s="135"/>
      <c r="Y450" s="135"/>
      <c r="Z450" s="135"/>
    </row>
    <row r="451" spans="1:26" ht="14.25" customHeight="1">
      <c r="A451" s="4"/>
      <c r="B451" s="4"/>
      <c r="C451" s="4"/>
      <c r="D451" s="4"/>
      <c r="E451" s="143"/>
      <c r="F451" s="143"/>
      <c r="G451" s="4"/>
      <c r="H451" s="4"/>
      <c r="I451" s="135"/>
      <c r="J451" s="135"/>
      <c r="K451" s="135"/>
      <c r="L451" s="135"/>
      <c r="M451" s="135"/>
      <c r="N451" s="135"/>
      <c r="O451" s="135"/>
      <c r="P451" s="135"/>
      <c r="Q451" s="135"/>
      <c r="R451" s="135"/>
      <c r="S451" s="135"/>
      <c r="T451" s="135"/>
      <c r="U451" s="135"/>
      <c r="V451" s="135"/>
      <c r="W451" s="135"/>
      <c r="X451" s="135"/>
      <c r="Y451" s="135"/>
      <c r="Z451" s="135"/>
    </row>
    <row r="452" spans="1:26" ht="14.25" customHeight="1">
      <c r="A452" s="4"/>
      <c r="B452" s="4"/>
      <c r="C452" s="4"/>
      <c r="D452" s="4"/>
      <c r="E452" s="143"/>
      <c r="F452" s="143"/>
      <c r="G452" s="4"/>
      <c r="H452" s="4"/>
      <c r="I452" s="135"/>
      <c r="J452" s="135"/>
      <c r="K452" s="135"/>
      <c r="L452" s="135"/>
      <c r="M452" s="135"/>
      <c r="N452" s="135"/>
      <c r="O452" s="135"/>
      <c r="P452" s="135"/>
      <c r="Q452" s="135"/>
      <c r="R452" s="135"/>
      <c r="S452" s="135"/>
      <c r="T452" s="135"/>
      <c r="U452" s="135"/>
      <c r="V452" s="135"/>
      <c r="W452" s="135"/>
      <c r="X452" s="135"/>
      <c r="Y452" s="135"/>
      <c r="Z452" s="135"/>
    </row>
    <row r="453" spans="1:26" ht="14.25" customHeight="1">
      <c r="A453" s="4"/>
      <c r="B453" s="4"/>
      <c r="C453" s="4"/>
      <c r="D453" s="4"/>
      <c r="E453" s="143"/>
      <c r="F453" s="143"/>
      <c r="G453" s="4"/>
      <c r="H453" s="4"/>
      <c r="I453" s="135"/>
      <c r="J453" s="135"/>
      <c r="K453" s="135"/>
      <c r="L453" s="135"/>
      <c r="M453" s="135"/>
      <c r="N453" s="135"/>
      <c r="O453" s="135"/>
      <c r="P453" s="135"/>
      <c r="Q453" s="135"/>
      <c r="R453" s="135"/>
      <c r="S453" s="135"/>
      <c r="T453" s="135"/>
      <c r="U453" s="135"/>
      <c r="V453" s="135"/>
      <c r="W453" s="135"/>
      <c r="X453" s="135"/>
      <c r="Y453" s="135"/>
      <c r="Z453" s="135"/>
    </row>
    <row r="454" spans="1:26" ht="14.25" customHeight="1">
      <c r="A454" s="4"/>
      <c r="B454" s="4"/>
      <c r="C454" s="4"/>
      <c r="D454" s="4"/>
      <c r="E454" s="143"/>
      <c r="F454" s="143"/>
      <c r="G454" s="4"/>
      <c r="H454" s="4"/>
      <c r="I454" s="135"/>
      <c r="J454" s="135"/>
      <c r="K454" s="135"/>
      <c r="L454" s="135"/>
      <c r="M454" s="135"/>
      <c r="N454" s="135"/>
      <c r="O454" s="135"/>
      <c r="P454" s="135"/>
      <c r="Q454" s="135"/>
      <c r="R454" s="135"/>
      <c r="S454" s="135"/>
      <c r="T454" s="135"/>
      <c r="U454" s="135"/>
      <c r="V454" s="135"/>
      <c r="W454" s="135"/>
      <c r="X454" s="135"/>
      <c r="Y454" s="135"/>
      <c r="Z454" s="135"/>
    </row>
    <row r="455" spans="1:26" ht="14.25" customHeight="1">
      <c r="A455" s="4"/>
      <c r="B455" s="4"/>
      <c r="C455" s="4"/>
      <c r="D455" s="4"/>
      <c r="E455" s="143"/>
      <c r="F455" s="143"/>
      <c r="G455" s="4"/>
      <c r="H455" s="4"/>
      <c r="I455" s="135"/>
      <c r="J455" s="135"/>
      <c r="K455" s="135"/>
      <c r="L455" s="135"/>
      <c r="M455" s="135"/>
      <c r="N455" s="135"/>
      <c r="O455" s="135"/>
      <c r="P455" s="135"/>
      <c r="Q455" s="135"/>
      <c r="R455" s="135"/>
      <c r="S455" s="135"/>
      <c r="T455" s="135"/>
      <c r="U455" s="135"/>
      <c r="V455" s="135"/>
      <c r="W455" s="135"/>
      <c r="X455" s="135"/>
      <c r="Y455" s="135"/>
      <c r="Z455" s="135"/>
    </row>
    <row r="456" spans="1:26" ht="14.25" customHeight="1">
      <c r="A456" s="4"/>
      <c r="B456" s="4"/>
      <c r="C456" s="4"/>
      <c r="D456" s="4"/>
      <c r="E456" s="143"/>
      <c r="F456" s="143"/>
      <c r="G456" s="4"/>
      <c r="H456" s="4"/>
      <c r="I456" s="135"/>
      <c r="J456" s="135"/>
      <c r="K456" s="135"/>
      <c r="L456" s="135"/>
      <c r="M456" s="135"/>
      <c r="N456" s="135"/>
      <c r="O456" s="135"/>
      <c r="P456" s="135"/>
      <c r="Q456" s="135"/>
      <c r="R456" s="135"/>
      <c r="S456" s="135"/>
      <c r="T456" s="135"/>
      <c r="U456" s="135"/>
      <c r="V456" s="135"/>
      <c r="W456" s="135"/>
      <c r="X456" s="135"/>
      <c r="Y456" s="135"/>
      <c r="Z456" s="135"/>
    </row>
    <row r="457" spans="1:26" ht="14.25" customHeight="1">
      <c r="A457" s="4"/>
      <c r="B457" s="4"/>
      <c r="C457" s="4"/>
      <c r="D457" s="4"/>
      <c r="E457" s="143"/>
      <c r="F457" s="143"/>
      <c r="G457" s="4"/>
      <c r="H457" s="4"/>
      <c r="I457" s="135"/>
      <c r="J457" s="135"/>
      <c r="K457" s="135"/>
      <c r="L457" s="135"/>
      <c r="M457" s="135"/>
      <c r="N457" s="135"/>
      <c r="O457" s="135"/>
      <c r="P457" s="135"/>
      <c r="Q457" s="135"/>
      <c r="R457" s="135"/>
      <c r="S457" s="135"/>
      <c r="T457" s="135"/>
      <c r="U457" s="135"/>
      <c r="V457" s="135"/>
      <c r="W457" s="135"/>
      <c r="X457" s="135"/>
      <c r="Y457" s="135"/>
      <c r="Z457" s="135"/>
    </row>
    <row r="458" spans="1:26" ht="14.25" customHeight="1">
      <c r="A458" s="4"/>
      <c r="B458" s="4"/>
      <c r="C458" s="4"/>
      <c r="D458" s="4"/>
      <c r="E458" s="143"/>
      <c r="F458" s="143"/>
      <c r="G458" s="4"/>
      <c r="H458" s="4"/>
      <c r="I458" s="135"/>
      <c r="J458" s="135"/>
      <c r="K458" s="135"/>
      <c r="L458" s="135"/>
      <c r="M458" s="135"/>
      <c r="N458" s="135"/>
      <c r="O458" s="135"/>
      <c r="P458" s="135"/>
      <c r="Q458" s="135"/>
      <c r="R458" s="135"/>
      <c r="S458" s="135"/>
      <c r="T458" s="135"/>
      <c r="U458" s="135"/>
      <c r="V458" s="135"/>
      <c r="W458" s="135"/>
      <c r="X458" s="135"/>
      <c r="Y458" s="135"/>
      <c r="Z458" s="135"/>
    </row>
    <row r="459" spans="1:26" ht="14.25" customHeight="1">
      <c r="A459" s="4"/>
      <c r="B459" s="4"/>
      <c r="C459" s="4"/>
      <c r="D459" s="4"/>
      <c r="E459" s="143"/>
      <c r="F459" s="143"/>
      <c r="G459" s="4"/>
      <c r="H459" s="4"/>
      <c r="I459" s="135"/>
      <c r="J459" s="135"/>
      <c r="K459" s="135"/>
      <c r="L459" s="135"/>
      <c r="M459" s="135"/>
      <c r="N459" s="135"/>
      <c r="O459" s="135"/>
      <c r="P459" s="135"/>
      <c r="Q459" s="135"/>
      <c r="R459" s="135"/>
      <c r="S459" s="135"/>
      <c r="T459" s="135"/>
      <c r="U459" s="135"/>
      <c r="V459" s="135"/>
      <c r="W459" s="135"/>
      <c r="X459" s="135"/>
      <c r="Y459" s="135"/>
      <c r="Z459" s="135"/>
    </row>
    <row r="460" spans="1:26" ht="14.25" customHeight="1">
      <c r="A460" s="4"/>
      <c r="B460" s="4"/>
      <c r="C460" s="4"/>
      <c r="D460" s="4"/>
      <c r="E460" s="143"/>
      <c r="F460" s="143"/>
      <c r="G460" s="4"/>
      <c r="H460" s="4"/>
      <c r="I460" s="135"/>
      <c r="J460" s="135"/>
      <c r="K460" s="135"/>
      <c r="L460" s="135"/>
      <c r="M460" s="135"/>
      <c r="N460" s="135"/>
      <c r="O460" s="135"/>
      <c r="P460" s="135"/>
      <c r="Q460" s="135"/>
      <c r="R460" s="135"/>
      <c r="S460" s="135"/>
      <c r="T460" s="135"/>
      <c r="U460" s="135"/>
      <c r="V460" s="135"/>
      <c r="W460" s="135"/>
      <c r="X460" s="135"/>
      <c r="Y460" s="135"/>
      <c r="Z460" s="135"/>
    </row>
    <row r="461" spans="1:26" ht="14.25" customHeight="1">
      <c r="A461" s="4"/>
      <c r="B461" s="4"/>
      <c r="C461" s="4"/>
      <c r="D461" s="4"/>
      <c r="E461" s="143"/>
      <c r="F461" s="143"/>
      <c r="G461" s="4"/>
      <c r="H461" s="4"/>
      <c r="I461" s="135"/>
      <c r="J461" s="135"/>
      <c r="K461" s="135"/>
      <c r="L461" s="135"/>
      <c r="M461" s="135"/>
      <c r="N461" s="135"/>
      <c r="O461" s="135"/>
      <c r="P461" s="135"/>
      <c r="Q461" s="135"/>
      <c r="R461" s="135"/>
      <c r="S461" s="135"/>
      <c r="T461" s="135"/>
      <c r="U461" s="135"/>
      <c r="V461" s="135"/>
      <c r="W461" s="135"/>
      <c r="X461" s="135"/>
      <c r="Y461" s="135"/>
      <c r="Z461" s="135"/>
    </row>
    <row r="462" spans="1:26" ht="14.25" customHeight="1">
      <c r="A462" s="4"/>
      <c r="B462" s="4"/>
      <c r="C462" s="4"/>
      <c r="D462" s="4"/>
      <c r="E462" s="143"/>
      <c r="F462" s="143"/>
      <c r="G462" s="4"/>
      <c r="H462" s="4"/>
      <c r="I462" s="135"/>
      <c r="J462" s="135"/>
      <c r="K462" s="135"/>
      <c r="L462" s="135"/>
      <c r="M462" s="135"/>
      <c r="N462" s="135"/>
      <c r="O462" s="135"/>
      <c r="P462" s="135"/>
      <c r="Q462" s="135"/>
      <c r="R462" s="135"/>
      <c r="S462" s="135"/>
      <c r="T462" s="135"/>
      <c r="U462" s="135"/>
      <c r="V462" s="135"/>
      <c r="W462" s="135"/>
      <c r="X462" s="135"/>
      <c r="Y462" s="135"/>
      <c r="Z462" s="135"/>
    </row>
    <row r="463" spans="1:26" ht="14.25" customHeight="1">
      <c r="A463" s="4"/>
      <c r="B463" s="4"/>
      <c r="C463" s="4"/>
      <c r="D463" s="4"/>
      <c r="E463" s="143"/>
      <c r="F463" s="143"/>
      <c r="G463" s="4"/>
      <c r="H463" s="4"/>
      <c r="I463" s="135"/>
      <c r="J463" s="135"/>
      <c r="K463" s="135"/>
      <c r="L463" s="135"/>
      <c r="M463" s="135"/>
      <c r="N463" s="135"/>
      <c r="O463" s="135"/>
      <c r="P463" s="135"/>
      <c r="Q463" s="135"/>
      <c r="R463" s="135"/>
      <c r="S463" s="135"/>
      <c r="T463" s="135"/>
      <c r="U463" s="135"/>
      <c r="V463" s="135"/>
      <c r="W463" s="135"/>
      <c r="X463" s="135"/>
      <c r="Y463" s="135"/>
      <c r="Z463" s="135"/>
    </row>
    <row r="464" spans="1:26" ht="14.25" customHeight="1">
      <c r="A464" s="4"/>
      <c r="B464" s="4"/>
      <c r="C464" s="4"/>
      <c r="D464" s="4"/>
      <c r="E464" s="143"/>
      <c r="F464" s="143"/>
      <c r="G464" s="4"/>
      <c r="H464" s="4"/>
      <c r="I464" s="135"/>
      <c r="J464" s="135"/>
      <c r="K464" s="135"/>
      <c r="L464" s="135"/>
      <c r="M464" s="135"/>
      <c r="N464" s="135"/>
      <c r="O464" s="135"/>
      <c r="P464" s="135"/>
      <c r="Q464" s="135"/>
      <c r="R464" s="135"/>
      <c r="S464" s="135"/>
      <c r="T464" s="135"/>
      <c r="U464" s="135"/>
      <c r="V464" s="135"/>
      <c r="W464" s="135"/>
      <c r="X464" s="135"/>
      <c r="Y464" s="135"/>
      <c r="Z464" s="135"/>
    </row>
    <row r="465" spans="1:26" ht="14.25" customHeight="1">
      <c r="A465" s="4"/>
      <c r="B465" s="4"/>
      <c r="C465" s="4"/>
      <c r="D465" s="4"/>
      <c r="E465" s="143"/>
      <c r="F465" s="143"/>
      <c r="G465" s="4"/>
      <c r="H465" s="4"/>
      <c r="I465" s="135"/>
      <c r="J465" s="135"/>
      <c r="K465" s="135"/>
      <c r="L465" s="135"/>
      <c r="M465" s="135"/>
      <c r="N465" s="135"/>
      <c r="O465" s="135"/>
      <c r="P465" s="135"/>
      <c r="Q465" s="135"/>
      <c r="R465" s="135"/>
      <c r="S465" s="135"/>
      <c r="T465" s="135"/>
      <c r="U465" s="135"/>
      <c r="V465" s="135"/>
      <c r="W465" s="135"/>
      <c r="X465" s="135"/>
      <c r="Y465" s="135"/>
      <c r="Z465" s="135"/>
    </row>
    <row r="466" spans="1:26" ht="14.25" customHeight="1">
      <c r="A466" s="4"/>
      <c r="B466" s="4"/>
      <c r="C466" s="4"/>
      <c r="D466" s="4"/>
      <c r="E466" s="143"/>
      <c r="F466" s="143"/>
      <c r="G466" s="4"/>
      <c r="H466" s="4"/>
      <c r="I466" s="135"/>
      <c r="J466" s="135"/>
      <c r="K466" s="135"/>
      <c r="L466" s="135"/>
      <c r="M466" s="135"/>
      <c r="N466" s="135"/>
      <c r="O466" s="135"/>
      <c r="P466" s="135"/>
      <c r="Q466" s="135"/>
      <c r="R466" s="135"/>
      <c r="S466" s="135"/>
      <c r="T466" s="135"/>
      <c r="U466" s="135"/>
      <c r="V466" s="135"/>
      <c r="W466" s="135"/>
      <c r="X466" s="135"/>
      <c r="Y466" s="135"/>
      <c r="Z466" s="135"/>
    </row>
    <row r="467" spans="1:26" ht="14.25" customHeight="1">
      <c r="A467" s="4"/>
      <c r="B467" s="4"/>
      <c r="C467" s="4"/>
      <c r="D467" s="4"/>
      <c r="E467" s="143"/>
      <c r="F467" s="143"/>
      <c r="G467" s="4"/>
      <c r="H467" s="4"/>
      <c r="I467" s="135"/>
      <c r="J467" s="135"/>
      <c r="K467" s="135"/>
      <c r="L467" s="135"/>
      <c r="M467" s="135"/>
      <c r="N467" s="135"/>
      <c r="O467" s="135"/>
      <c r="P467" s="135"/>
      <c r="Q467" s="135"/>
      <c r="R467" s="135"/>
      <c r="S467" s="135"/>
      <c r="T467" s="135"/>
      <c r="U467" s="135"/>
      <c r="V467" s="135"/>
      <c r="W467" s="135"/>
      <c r="X467" s="135"/>
      <c r="Y467" s="135"/>
      <c r="Z467" s="135"/>
    </row>
    <row r="468" spans="1:26" ht="14.25" customHeight="1">
      <c r="A468" s="4"/>
      <c r="B468" s="4"/>
      <c r="C468" s="4"/>
      <c r="D468" s="4"/>
      <c r="E468" s="143"/>
      <c r="F468" s="143"/>
      <c r="G468" s="4"/>
      <c r="H468" s="4"/>
      <c r="I468" s="135"/>
      <c r="J468" s="135"/>
      <c r="K468" s="135"/>
      <c r="L468" s="135"/>
      <c r="M468" s="135"/>
      <c r="N468" s="135"/>
      <c r="O468" s="135"/>
      <c r="P468" s="135"/>
      <c r="Q468" s="135"/>
      <c r="R468" s="135"/>
      <c r="S468" s="135"/>
      <c r="T468" s="135"/>
      <c r="U468" s="135"/>
      <c r="V468" s="135"/>
      <c r="W468" s="135"/>
      <c r="X468" s="135"/>
      <c r="Y468" s="135"/>
      <c r="Z468" s="135"/>
    </row>
    <row r="469" spans="1:26" ht="14.25" customHeight="1">
      <c r="A469" s="4"/>
      <c r="B469" s="4"/>
      <c r="C469" s="4"/>
      <c r="D469" s="4"/>
      <c r="E469" s="143"/>
      <c r="F469" s="143"/>
      <c r="G469" s="4"/>
      <c r="H469" s="4"/>
      <c r="I469" s="135"/>
      <c r="J469" s="135"/>
      <c r="K469" s="135"/>
      <c r="L469" s="135"/>
      <c r="M469" s="135"/>
      <c r="N469" s="135"/>
      <c r="O469" s="135"/>
      <c r="P469" s="135"/>
      <c r="Q469" s="135"/>
      <c r="R469" s="135"/>
      <c r="S469" s="135"/>
      <c r="T469" s="135"/>
      <c r="U469" s="135"/>
      <c r="V469" s="135"/>
      <c r="W469" s="135"/>
      <c r="X469" s="135"/>
      <c r="Y469" s="135"/>
      <c r="Z469" s="135"/>
    </row>
    <row r="470" spans="1:26" ht="14.25" customHeight="1">
      <c r="A470" s="4"/>
      <c r="B470" s="4"/>
      <c r="C470" s="4"/>
      <c r="D470" s="4"/>
      <c r="E470" s="143"/>
      <c r="F470" s="143"/>
      <c r="G470" s="4"/>
      <c r="H470" s="4"/>
      <c r="I470" s="135"/>
      <c r="J470" s="135"/>
      <c r="K470" s="135"/>
      <c r="L470" s="135"/>
      <c r="M470" s="135"/>
      <c r="N470" s="135"/>
      <c r="O470" s="135"/>
      <c r="P470" s="135"/>
      <c r="Q470" s="135"/>
      <c r="R470" s="135"/>
      <c r="S470" s="135"/>
      <c r="T470" s="135"/>
      <c r="U470" s="135"/>
      <c r="V470" s="135"/>
      <c r="W470" s="135"/>
      <c r="X470" s="135"/>
      <c r="Y470" s="135"/>
      <c r="Z470" s="135"/>
    </row>
    <row r="471" spans="1:26" ht="14.25" customHeight="1">
      <c r="A471" s="4"/>
      <c r="B471" s="4"/>
      <c r="C471" s="4"/>
      <c r="D471" s="4"/>
      <c r="E471" s="143"/>
      <c r="F471" s="143"/>
      <c r="G471" s="4"/>
      <c r="H471" s="4"/>
      <c r="I471" s="135"/>
      <c r="J471" s="135"/>
      <c r="K471" s="135"/>
      <c r="L471" s="135"/>
      <c r="M471" s="135"/>
      <c r="N471" s="135"/>
      <c r="O471" s="135"/>
      <c r="P471" s="135"/>
      <c r="Q471" s="135"/>
      <c r="R471" s="135"/>
      <c r="S471" s="135"/>
      <c r="T471" s="135"/>
      <c r="U471" s="135"/>
      <c r="V471" s="135"/>
      <c r="W471" s="135"/>
      <c r="X471" s="135"/>
      <c r="Y471" s="135"/>
      <c r="Z471" s="135"/>
    </row>
    <row r="472" spans="1:26" ht="14.25" customHeight="1">
      <c r="A472" s="4"/>
      <c r="B472" s="4"/>
      <c r="C472" s="4"/>
      <c r="D472" s="4"/>
      <c r="E472" s="143"/>
      <c r="F472" s="143"/>
      <c r="G472" s="4"/>
      <c r="H472" s="4"/>
      <c r="I472" s="135"/>
      <c r="J472" s="135"/>
      <c r="K472" s="135"/>
      <c r="L472" s="135"/>
      <c r="M472" s="135"/>
      <c r="N472" s="135"/>
      <c r="O472" s="135"/>
      <c r="P472" s="135"/>
      <c r="Q472" s="135"/>
      <c r="R472" s="135"/>
      <c r="S472" s="135"/>
      <c r="T472" s="135"/>
      <c r="U472" s="135"/>
      <c r="V472" s="135"/>
      <c r="W472" s="135"/>
      <c r="X472" s="135"/>
      <c r="Y472" s="135"/>
      <c r="Z472" s="135"/>
    </row>
    <row r="473" spans="1:26" ht="14.25" customHeight="1">
      <c r="A473" s="4"/>
      <c r="B473" s="4"/>
      <c r="C473" s="4"/>
      <c r="D473" s="4"/>
      <c r="E473" s="143"/>
      <c r="F473" s="143"/>
      <c r="G473" s="4"/>
      <c r="H473" s="4"/>
      <c r="I473" s="135"/>
      <c r="J473" s="135"/>
      <c r="K473" s="135"/>
      <c r="L473" s="135"/>
      <c r="M473" s="135"/>
      <c r="N473" s="135"/>
      <c r="O473" s="135"/>
      <c r="P473" s="135"/>
      <c r="Q473" s="135"/>
      <c r="R473" s="135"/>
      <c r="S473" s="135"/>
      <c r="T473" s="135"/>
      <c r="U473" s="135"/>
      <c r="V473" s="135"/>
      <c r="W473" s="135"/>
      <c r="X473" s="135"/>
      <c r="Y473" s="135"/>
      <c r="Z473" s="135"/>
    </row>
    <row r="474" spans="1:26" ht="14.25" customHeight="1">
      <c r="A474" s="4"/>
      <c r="B474" s="4"/>
      <c r="C474" s="4"/>
      <c r="D474" s="4"/>
      <c r="E474" s="143"/>
      <c r="F474" s="143"/>
      <c r="G474" s="4"/>
      <c r="H474" s="4"/>
      <c r="I474" s="135"/>
      <c r="J474" s="135"/>
      <c r="K474" s="135"/>
      <c r="L474" s="135"/>
      <c r="M474" s="135"/>
      <c r="N474" s="135"/>
      <c r="O474" s="135"/>
      <c r="P474" s="135"/>
      <c r="Q474" s="135"/>
      <c r="R474" s="135"/>
      <c r="S474" s="135"/>
      <c r="T474" s="135"/>
      <c r="U474" s="135"/>
      <c r="V474" s="135"/>
      <c r="W474" s="135"/>
      <c r="X474" s="135"/>
      <c r="Y474" s="135"/>
      <c r="Z474" s="135"/>
    </row>
    <row r="475" spans="1:26" ht="14.25" customHeight="1">
      <c r="A475" s="4"/>
      <c r="B475" s="4"/>
      <c r="C475" s="4"/>
      <c r="D475" s="4"/>
      <c r="E475" s="143"/>
      <c r="F475" s="143"/>
      <c r="G475" s="4"/>
      <c r="H475" s="4"/>
      <c r="I475" s="135"/>
      <c r="J475" s="135"/>
      <c r="K475" s="135"/>
      <c r="L475" s="135"/>
      <c r="M475" s="135"/>
      <c r="N475" s="135"/>
      <c r="O475" s="135"/>
      <c r="P475" s="135"/>
      <c r="Q475" s="135"/>
      <c r="R475" s="135"/>
      <c r="S475" s="135"/>
      <c r="T475" s="135"/>
      <c r="U475" s="135"/>
      <c r="V475" s="135"/>
      <c r="W475" s="135"/>
      <c r="X475" s="135"/>
      <c r="Y475" s="135"/>
      <c r="Z475" s="135"/>
    </row>
    <row r="476" spans="1:26" ht="14.25" customHeight="1">
      <c r="A476" s="4"/>
      <c r="B476" s="4"/>
      <c r="C476" s="4"/>
      <c r="D476" s="4"/>
      <c r="E476" s="143"/>
      <c r="F476" s="143"/>
      <c r="G476" s="4"/>
      <c r="H476" s="4"/>
      <c r="I476" s="135"/>
      <c r="J476" s="135"/>
      <c r="K476" s="135"/>
      <c r="L476" s="135"/>
      <c r="M476" s="135"/>
      <c r="N476" s="135"/>
      <c r="O476" s="135"/>
      <c r="P476" s="135"/>
      <c r="Q476" s="135"/>
      <c r="R476" s="135"/>
      <c r="S476" s="135"/>
      <c r="T476" s="135"/>
      <c r="U476" s="135"/>
      <c r="V476" s="135"/>
      <c r="W476" s="135"/>
      <c r="X476" s="135"/>
      <c r="Y476" s="135"/>
      <c r="Z476" s="135"/>
    </row>
    <row r="477" spans="1:26" ht="14.25" customHeight="1">
      <c r="A477" s="4"/>
      <c r="B477" s="4"/>
      <c r="C477" s="4"/>
      <c r="D477" s="4"/>
      <c r="E477" s="143"/>
      <c r="F477" s="143"/>
      <c r="G477" s="4"/>
      <c r="H477" s="4"/>
      <c r="I477" s="135"/>
      <c r="J477" s="135"/>
      <c r="K477" s="135"/>
      <c r="L477" s="135"/>
      <c r="M477" s="135"/>
      <c r="N477" s="135"/>
      <c r="O477" s="135"/>
      <c r="P477" s="135"/>
      <c r="Q477" s="135"/>
      <c r="R477" s="135"/>
      <c r="S477" s="135"/>
      <c r="T477" s="135"/>
      <c r="U477" s="135"/>
      <c r="V477" s="135"/>
      <c r="W477" s="135"/>
      <c r="X477" s="135"/>
      <c r="Y477" s="135"/>
      <c r="Z477" s="135"/>
    </row>
    <row r="478" spans="1:26" ht="14.25" customHeight="1">
      <c r="A478" s="4"/>
      <c r="B478" s="4"/>
      <c r="C478" s="4"/>
      <c r="D478" s="4"/>
      <c r="E478" s="143"/>
      <c r="F478" s="143"/>
      <c r="G478" s="4"/>
      <c r="H478" s="4"/>
      <c r="I478" s="135"/>
      <c r="J478" s="135"/>
      <c r="K478" s="135"/>
      <c r="L478" s="135"/>
      <c r="M478" s="135"/>
      <c r="N478" s="135"/>
      <c r="O478" s="135"/>
      <c r="P478" s="135"/>
      <c r="Q478" s="135"/>
      <c r="R478" s="135"/>
      <c r="S478" s="135"/>
      <c r="T478" s="135"/>
      <c r="U478" s="135"/>
      <c r="V478" s="135"/>
      <c r="W478" s="135"/>
      <c r="X478" s="135"/>
      <c r="Y478" s="135"/>
      <c r="Z478" s="135"/>
    </row>
    <row r="479" spans="1:26" ht="14.25" customHeight="1">
      <c r="A479" s="4"/>
      <c r="B479" s="4"/>
      <c r="C479" s="4"/>
      <c r="D479" s="4"/>
      <c r="E479" s="143"/>
      <c r="F479" s="143"/>
      <c r="G479" s="4"/>
      <c r="H479" s="4"/>
      <c r="I479" s="135"/>
      <c r="J479" s="135"/>
      <c r="K479" s="135"/>
      <c r="L479" s="135"/>
      <c r="M479" s="135"/>
      <c r="N479" s="135"/>
      <c r="O479" s="135"/>
      <c r="P479" s="135"/>
      <c r="Q479" s="135"/>
      <c r="R479" s="135"/>
      <c r="S479" s="135"/>
      <c r="T479" s="135"/>
      <c r="U479" s="135"/>
      <c r="V479" s="135"/>
      <c r="W479" s="135"/>
      <c r="X479" s="135"/>
      <c r="Y479" s="135"/>
      <c r="Z479" s="135"/>
    </row>
    <row r="480" spans="1:26" ht="14.25" customHeight="1">
      <c r="A480" s="4"/>
      <c r="B480" s="4"/>
      <c r="C480" s="4"/>
      <c r="D480" s="4"/>
      <c r="E480" s="143"/>
      <c r="F480" s="143"/>
      <c r="G480" s="4"/>
      <c r="H480" s="4"/>
      <c r="I480" s="135"/>
      <c r="J480" s="135"/>
      <c r="K480" s="135"/>
      <c r="L480" s="135"/>
      <c r="M480" s="135"/>
      <c r="N480" s="135"/>
      <c r="O480" s="135"/>
      <c r="P480" s="135"/>
      <c r="Q480" s="135"/>
      <c r="R480" s="135"/>
      <c r="S480" s="135"/>
      <c r="T480" s="135"/>
      <c r="U480" s="135"/>
      <c r="V480" s="135"/>
      <c r="W480" s="135"/>
      <c r="X480" s="135"/>
      <c r="Y480" s="135"/>
      <c r="Z480" s="135"/>
    </row>
    <row r="481" spans="1:26" ht="14.25" customHeight="1">
      <c r="A481" s="4"/>
      <c r="B481" s="4"/>
      <c r="C481" s="4"/>
      <c r="D481" s="4"/>
      <c r="E481" s="143"/>
      <c r="F481" s="143"/>
      <c r="G481" s="4"/>
      <c r="H481" s="4"/>
      <c r="I481" s="135"/>
      <c r="J481" s="135"/>
      <c r="K481" s="135"/>
      <c r="L481" s="135"/>
      <c r="M481" s="135"/>
      <c r="N481" s="135"/>
      <c r="O481" s="135"/>
      <c r="P481" s="135"/>
      <c r="Q481" s="135"/>
      <c r="R481" s="135"/>
      <c r="S481" s="135"/>
      <c r="T481" s="135"/>
      <c r="U481" s="135"/>
      <c r="V481" s="135"/>
      <c r="W481" s="135"/>
      <c r="X481" s="135"/>
      <c r="Y481" s="135"/>
      <c r="Z481" s="135"/>
    </row>
    <row r="482" spans="1:26" ht="14.25" customHeight="1">
      <c r="A482" s="4"/>
      <c r="B482" s="4"/>
      <c r="C482" s="4"/>
      <c r="D482" s="4"/>
      <c r="E482" s="143"/>
      <c r="F482" s="143"/>
      <c r="G482" s="4"/>
      <c r="H482" s="4"/>
      <c r="I482" s="135"/>
      <c r="J482" s="135"/>
      <c r="K482" s="135"/>
      <c r="L482" s="135"/>
      <c r="M482" s="135"/>
      <c r="N482" s="135"/>
      <c r="O482" s="135"/>
      <c r="P482" s="135"/>
      <c r="Q482" s="135"/>
      <c r="R482" s="135"/>
      <c r="S482" s="135"/>
      <c r="T482" s="135"/>
      <c r="U482" s="135"/>
      <c r="V482" s="135"/>
      <c r="W482" s="135"/>
      <c r="X482" s="135"/>
      <c r="Y482" s="135"/>
      <c r="Z482" s="135"/>
    </row>
    <row r="483" spans="1:26" ht="14.25" customHeight="1">
      <c r="A483" s="4"/>
      <c r="B483" s="4"/>
      <c r="C483" s="4"/>
      <c r="D483" s="4"/>
      <c r="E483" s="143"/>
      <c r="F483" s="143"/>
      <c r="G483" s="4"/>
      <c r="H483" s="4"/>
      <c r="I483" s="135"/>
      <c r="J483" s="135"/>
      <c r="K483" s="135"/>
      <c r="L483" s="135"/>
      <c r="M483" s="135"/>
      <c r="N483" s="135"/>
      <c r="O483" s="135"/>
      <c r="P483" s="135"/>
      <c r="Q483" s="135"/>
      <c r="R483" s="135"/>
      <c r="S483" s="135"/>
      <c r="T483" s="135"/>
      <c r="U483" s="135"/>
      <c r="V483" s="135"/>
      <c r="W483" s="135"/>
      <c r="X483" s="135"/>
      <c r="Y483" s="135"/>
      <c r="Z483" s="135"/>
    </row>
    <row r="484" spans="1:26" ht="14.25" customHeight="1">
      <c r="A484" s="4"/>
      <c r="B484" s="4"/>
      <c r="C484" s="4"/>
      <c r="D484" s="4"/>
      <c r="E484" s="143"/>
      <c r="F484" s="143"/>
      <c r="G484" s="4"/>
      <c r="H484" s="4"/>
      <c r="I484" s="135"/>
      <c r="J484" s="135"/>
      <c r="K484" s="135"/>
      <c r="L484" s="135"/>
      <c r="M484" s="135"/>
      <c r="N484" s="135"/>
      <c r="O484" s="135"/>
      <c r="P484" s="135"/>
      <c r="Q484" s="135"/>
      <c r="R484" s="135"/>
      <c r="S484" s="135"/>
      <c r="T484" s="135"/>
      <c r="U484" s="135"/>
      <c r="V484" s="135"/>
      <c r="W484" s="135"/>
      <c r="X484" s="135"/>
      <c r="Y484" s="135"/>
      <c r="Z484" s="135"/>
    </row>
    <row r="485" spans="1:26" ht="14.25" customHeight="1">
      <c r="A485" s="4"/>
      <c r="B485" s="4"/>
      <c r="C485" s="4"/>
      <c r="D485" s="4"/>
      <c r="E485" s="143"/>
      <c r="F485" s="143"/>
      <c r="G485" s="4"/>
      <c r="H485" s="4"/>
      <c r="I485" s="135"/>
      <c r="J485" s="135"/>
      <c r="K485" s="135"/>
      <c r="L485" s="135"/>
      <c r="M485" s="135"/>
      <c r="N485" s="135"/>
      <c r="O485" s="135"/>
      <c r="P485" s="135"/>
      <c r="Q485" s="135"/>
      <c r="R485" s="135"/>
      <c r="S485" s="135"/>
      <c r="T485" s="135"/>
      <c r="U485" s="135"/>
      <c r="V485" s="135"/>
      <c r="W485" s="135"/>
      <c r="X485" s="135"/>
      <c r="Y485" s="135"/>
      <c r="Z485" s="135"/>
    </row>
    <row r="486" spans="1:26" ht="14.25" customHeight="1">
      <c r="A486" s="4"/>
      <c r="B486" s="4"/>
      <c r="C486" s="4"/>
      <c r="D486" s="4"/>
      <c r="E486" s="143"/>
      <c r="F486" s="143"/>
      <c r="G486" s="4"/>
      <c r="H486" s="4"/>
      <c r="I486" s="135"/>
      <c r="J486" s="135"/>
      <c r="K486" s="135"/>
      <c r="L486" s="135"/>
      <c r="M486" s="135"/>
      <c r="N486" s="135"/>
      <c r="O486" s="135"/>
      <c r="P486" s="135"/>
      <c r="Q486" s="135"/>
      <c r="R486" s="135"/>
      <c r="S486" s="135"/>
      <c r="T486" s="135"/>
      <c r="U486" s="135"/>
      <c r="V486" s="135"/>
      <c r="W486" s="135"/>
      <c r="X486" s="135"/>
      <c r="Y486" s="135"/>
      <c r="Z486" s="135"/>
    </row>
    <row r="487" spans="1:26" ht="14.25" customHeight="1">
      <c r="A487" s="4"/>
      <c r="B487" s="4"/>
      <c r="C487" s="4"/>
      <c r="D487" s="4"/>
      <c r="E487" s="143"/>
      <c r="F487" s="143"/>
      <c r="G487" s="4"/>
      <c r="H487" s="4"/>
      <c r="I487" s="135"/>
      <c r="J487" s="135"/>
      <c r="K487" s="135"/>
      <c r="L487" s="135"/>
      <c r="M487" s="135"/>
      <c r="N487" s="135"/>
      <c r="O487" s="135"/>
      <c r="P487" s="135"/>
      <c r="Q487" s="135"/>
      <c r="R487" s="135"/>
      <c r="S487" s="135"/>
      <c r="T487" s="135"/>
      <c r="U487" s="135"/>
      <c r="V487" s="135"/>
      <c r="W487" s="135"/>
      <c r="X487" s="135"/>
      <c r="Y487" s="135"/>
      <c r="Z487" s="135"/>
    </row>
    <row r="488" spans="1:26" ht="14.25" customHeight="1">
      <c r="A488" s="4"/>
      <c r="B488" s="4"/>
      <c r="C488" s="4"/>
      <c r="D488" s="4"/>
      <c r="E488" s="143"/>
      <c r="F488" s="143"/>
      <c r="G488" s="4"/>
      <c r="H488" s="4"/>
      <c r="I488" s="135"/>
      <c r="J488" s="135"/>
      <c r="K488" s="135"/>
      <c r="L488" s="135"/>
      <c r="M488" s="135"/>
      <c r="N488" s="135"/>
      <c r="O488" s="135"/>
      <c r="P488" s="135"/>
      <c r="Q488" s="135"/>
      <c r="R488" s="135"/>
      <c r="S488" s="135"/>
      <c r="T488" s="135"/>
      <c r="U488" s="135"/>
      <c r="V488" s="135"/>
      <c r="W488" s="135"/>
      <c r="X488" s="135"/>
      <c r="Y488" s="135"/>
      <c r="Z488" s="135"/>
    </row>
    <row r="489" spans="1:26" ht="14.25" customHeight="1">
      <c r="A489" s="4"/>
      <c r="B489" s="4"/>
      <c r="C489" s="4"/>
      <c r="D489" s="4"/>
      <c r="E489" s="143"/>
      <c r="F489" s="143"/>
      <c r="G489" s="4"/>
      <c r="H489" s="4"/>
      <c r="I489" s="135"/>
      <c r="J489" s="135"/>
      <c r="K489" s="135"/>
      <c r="L489" s="135"/>
      <c r="M489" s="135"/>
      <c r="N489" s="135"/>
      <c r="O489" s="135"/>
      <c r="P489" s="135"/>
      <c r="Q489" s="135"/>
      <c r="R489" s="135"/>
      <c r="S489" s="135"/>
      <c r="T489" s="135"/>
      <c r="U489" s="135"/>
      <c r="V489" s="135"/>
      <c r="W489" s="135"/>
      <c r="X489" s="135"/>
      <c r="Y489" s="135"/>
      <c r="Z489" s="135"/>
    </row>
    <row r="490" spans="1:26" ht="14.25" customHeight="1">
      <c r="A490" s="4"/>
      <c r="B490" s="4"/>
      <c r="C490" s="4"/>
      <c r="D490" s="4"/>
      <c r="E490" s="143"/>
      <c r="F490" s="143"/>
      <c r="G490" s="4"/>
      <c r="H490" s="4"/>
      <c r="I490" s="135"/>
      <c r="J490" s="135"/>
      <c r="K490" s="135"/>
      <c r="L490" s="135"/>
      <c r="M490" s="135"/>
      <c r="N490" s="135"/>
      <c r="O490" s="135"/>
      <c r="P490" s="135"/>
      <c r="Q490" s="135"/>
      <c r="R490" s="135"/>
      <c r="S490" s="135"/>
      <c r="T490" s="135"/>
      <c r="U490" s="135"/>
      <c r="V490" s="135"/>
      <c r="W490" s="135"/>
      <c r="X490" s="135"/>
      <c r="Y490" s="135"/>
      <c r="Z490" s="135"/>
    </row>
    <row r="491" spans="1:26" ht="14.25" customHeight="1">
      <c r="A491" s="4"/>
      <c r="B491" s="4"/>
      <c r="C491" s="4"/>
      <c r="D491" s="4"/>
      <c r="E491" s="143"/>
      <c r="F491" s="143"/>
      <c r="G491" s="4"/>
      <c r="H491" s="4"/>
      <c r="I491" s="135"/>
      <c r="J491" s="135"/>
      <c r="K491" s="135"/>
      <c r="L491" s="135"/>
      <c r="M491" s="135"/>
      <c r="N491" s="135"/>
      <c r="O491" s="135"/>
      <c r="P491" s="135"/>
      <c r="Q491" s="135"/>
      <c r="R491" s="135"/>
      <c r="S491" s="135"/>
      <c r="T491" s="135"/>
      <c r="U491" s="135"/>
      <c r="V491" s="135"/>
      <c r="W491" s="135"/>
      <c r="X491" s="135"/>
      <c r="Y491" s="135"/>
      <c r="Z491" s="135"/>
    </row>
    <row r="492" spans="1:26" ht="14.25" customHeight="1">
      <c r="A492" s="4"/>
      <c r="B492" s="4"/>
      <c r="C492" s="4"/>
      <c r="D492" s="4"/>
      <c r="E492" s="143"/>
      <c r="F492" s="143"/>
      <c r="G492" s="4"/>
      <c r="H492" s="4"/>
      <c r="I492" s="135"/>
      <c r="J492" s="135"/>
      <c r="K492" s="135"/>
      <c r="L492" s="135"/>
      <c r="M492" s="135"/>
      <c r="N492" s="135"/>
      <c r="O492" s="135"/>
      <c r="P492" s="135"/>
      <c r="Q492" s="135"/>
      <c r="R492" s="135"/>
      <c r="S492" s="135"/>
      <c r="T492" s="135"/>
      <c r="U492" s="135"/>
      <c r="V492" s="135"/>
      <c r="W492" s="135"/>
      <c r="X492" s="135"/>
      <c r="Y492" s="135"/>
      <c r="Z492" s="135"/>
    </row>
    <row r="493" spans="1:26" ht="14.25" customHeight="1">
      <c r="A493" s="4"/>
      <c r="B493" s="4"/>
      <c r="C493" s="4"/>
      <c r="D493" s="4"/>
      <c r="E493" s="143"/>
      <c r="F493" s="143"/>
      <c r="G493" s="4"/>
      <c r="H493" s="4"/>
      <c r="I493" s="135"/>
      <c r="J493" s="135"/>
      <c r="K493" s="135"/>
      <c r="L493" s="135"/>
      <c r="M493" s="135"/>
      <c r="N493" s="135"/>
      <c r="O493" s="135"/>
      <c r="P493" s="135"/>
      <c r="Q493" s="135"/>
      <c r="R493" s="135"/>
      <c r="S493" s="135"/>
      <c r="T493" s="135"/>
      <c r="U493" s="135"/>
      <c r="V493" s="135"/>
      <c r="W493" s="135"/>
      <c r="X493" s="135"/>
      <c r="Y493" s="135"/>
      <c r="Z493" s="135"/>
    </row>
    <row r="494" spans="1:26" ht="14.25" customHeight="1">
      <c r="A494" s="4"/>
      <c r="B494" s="4"/>
      <c r="C494" s="4"/>
      <c r="D494" s="4"/>
      <c r="E494" s="143"/>
      <c r="F494" s="143"/>
      <c r="G494" s="4"/>
      <c r="H494" s="4"/>
      <c r="I494" s="135"/>
      <c r="J494" s="135"/>
      <c r="K494" s="135"/>
      <c r="L494" s="135"/>
      <c r="M494" s="135"/>
      <c r="N494" s="135"/>
      <c r="O494" s="135"/>
      <c r="P494" s="135"/>
      <c r="Q494" s="135"/>
      <c r="R494" s="135"/>
      <c r="S494" s="135"/>
      <c r="T494" s="135"/>
      <c r="U494" s="135"/>
      <c r="V494" s="135"/>
      <c r="W494" s="135"/>
      <c r="X494" s="135"/>
      <c r="Y494" s="135"/>
      <c r="Z494" s="135"/>
    </row>
    <row r="495" spans="1:26" ht="14.25" customHeight="1">
      <c r="A495" s="4"/>
      <c r="B495" s="4"/>
      <c r="C495" s="4"/>
      <c r="D495" s="4"/>
      <c r="E495" s="143"/>
      <c r="F495" s="143"/>
      <c r="G495" s="4"/>
      <c r="H495" s="4"/>
      <c r="I495" s="135"/>
      <c r="J495" s="135"/>
      <c r="K495" s="135"/>
      <c r="L495" s="135"/>
      <c r="M495" s="135"/>
      <c r="N495" s="135"/>
      <c r="O495" s="135"/>
      <c r="P495" s="135"/>
      <c r="Q495" s="135"/>
      <c r="R495" s="135"/>
      <c r="S495" s="135"/>
      <c r="T495" s="135"/>
      <c r="U495" s="135"/>
      <c r="V495" s="135"/>
      <c r="W495" s="135"/>
      <c r="X495" s="135"/>
      <c r="Y495" s="135"/>
      <c r="Z495" s="135"/>
    </row>
    <row r="496" spans="1:26" ht="14.25" customHeight="1">
      <c r="A496" s="4"/>
      <c r="B496" s="4"/>
      <c r="C496" s="4"/>
      <c r="D496" s="4"/>
      <c r="E496" s="143"/>
      <c r="F496" s="143"/>
      <c r="G496" s="4"/>
      <c r="H496" s="4"/>
      <c r="I496" s="135"/>
      <c r="J496" s="135"/>
      <c r="K496" s="135"/>
      <c r="L496" s="135"/>
      <c r="M496" s="135"/>
      <c r="N496" s="135"/>
      <c r="O496" s="135"/>
      <c r="P496" s="135"/>
      <c r="Q496" s="135"/>
      <c r="R496" s="135"/>
      <c r="S496" s="135"/>
      <c r="T496" s="135"/>
      <c r="U496" s="135"/>
      <c r="V496" s="135"/>
      <c r="W496" s="135"/>
      <c r="X496" s="135"/>
      <c r="Y496" s="135"/>
      <c r="Z496" s="135"/>
    </row>
    <row r="497" spans="1:26" ht="14.25" customHeight="1">
      <c r="A497" s="4"/>
      <c r="B497" s="4"/>
      <c r="C497" s="4"/>
      <c r="D497" s="4"/>
      <c r="E497" s="143"/>
      <c r="F497" s="143"/>
      <c r="G497" s="4"/>
      <c r="H497" s="4"/>
      <c r="I497" s="135"/>
      <c r="J497" s="135"/>
      <c r="K497" s="135"/>
      <c r="L497" s="135"/>
      <c r="M497" s="135"/>
      <c r="N497" s="135"/>
      <c r="O497" s="135"/>
      <c r="P497" s="135"/>
      <c r="Q497" s="135"/>
      <c r="R497" s="135"/>
      <c r="S497" s="135"/>
      <c r="T497" s="135"/>
      <c r="U497" s="135"/>
      <c r="V497" s="135"/>
      <c r="W497" s="135"/>
      <c r="X497" s="135"/>
      <c r="Y497" s="135"/>
      <c r="Z497" s="135"/>
    </row>
    <row r="498" spans="1:26" ht="14.25" customHeight="1">
      <c r="A498" s="4"/>
      <c r="B498" s="4"/>
      <c r="C498" s="4"/>
      <c r="D498" s="4"/>
      <c r="E498" s="143"/>
      <c r="F498" s="143"/>
      <c r="G498" s="4"/>
      <c r="H498" s="4"/>
      <c r="I498" s="135"/>
      <c r="J498" s="135"/>
      <c r="K498" s="135"/>
      <c r="L498" s="135"/>
      <c r="M498" s="135"/>
      <c r="N498" s="135"/>
      <c r="O498" s="135"/>
      <c r="P498" s="135"/>
      <c r="Q498" s="135"/>
      <c r="R498" s="135"/>
      <c r="S498" s="135"/>
      <c r="T498" s="135"/>
      <c r="U498" s="135"/>
      <c r="V498" s="135"/>
      <c r="W498" s="135"/>
      <c r="X498" s="135"/>
      <c r="Y498" s="135"/>
      <c r="Z498" s="135"/>
    </row>
    <row r="499" spans="1:26" ht="14.25" customHeight="1">
      <c r="A499" s="4"/>
      <c r="B499" s="4"/>
      <c r="C499" s="4"/>
      <c r="D499" s="4"/>
      <c r="E499" s="143"/>
      <c r="F499" s="143"/>
      <c r="G499" s="4"/>
      <c r="H499" s="4"/>
      <c r="I499" s="135"/>
      <c r="J499" s="135"/>
      <c r="K499" s="135"/>
      <c r="L499" s="135"/>
      <c r="M499" s="135"/>
      <c r="N499" s="135"/>
      <c r="O499" s="135"/>
      <c r="P499" s="135"/>
      <c r="Q499" s="135"/>
      <c r="R499" s="135"/>
      <c r="S499" s="135"/>
      <c r="T499" s="135"/>
      <c r="U499" s="135"/>
      <c r="V499" s="135"/>
      <c r="W499" s="135"/>
      <c r="X499" s="135"/>
      <c r="Y499" s="135"/>
      <c r="Z499" s="135"/>
    </row>
    <row r="500" spans="1:26" ht="14.25" customHeight="1">
      <c r="A500" s="4"/>
      <c r="B500" s="4"/>
      <c r="C500" s="4"/>
      <c r="D500" s="4"/>
      <c r="E500" s="143"/>
      <c r="F500" s="143"/>
      <c r="G500" s="4"/>
      <c r="H500" s="4"/>
      <c r="I500" s="135"/>
      <c r="J500" s="135"/>
      <c r="K500" s="135"/>
      <c r="L500" s="135"/>
      <c r="M500" s="135"/>
      <c r="N500" s="135"/>
      <c r="O500" s="135"/>
      <c r="P500" s="135"/>
      <c r="Q500" s="135"/>
      <c r="R500" s="135"/>
      <c r="S500" s="135"/>
      <c r="T500" s="135"/>
      <c r="U500" s="135"/>
      <c r="V500" s="135"/>
      <c r="W500" s="135"/>
      <c r="X500" s="135"/>
      <c r="Y500" s="135"/>
      <c r="Z500" s="135"/>
    </row>
    <row r="501" spans="1:26" ht="14.25" customHeight="1">
      <c r="A501" s="4"/>
      <c r="B501" s="4"/>
      <c r="C501" s="4"/>
      <c r="D501" s="4"/>
      <c r="E501" s="143"/>
      <c r="F501" s="143"/>
      <c r="G501" s="4"/>
      <c r="H501" s="4"/>
      <c r="I501" s="135"/>
      <c r="J501" s="135"/>
      <c r="K501" s="135"/>
      <c r="L501" s="135"/>
      <c r="M501" s="135"/>
      <c r="N501" s="135"/>
      <c r="O501" s="135"/>
      <c r="P501" s="135"/>
      <c r="Q501" s="135"/>
      <c r="R501" s="135"/>
      <c r="S501" s="135"/>
      <c r="T501" s="135"/>
      <c r="U501" s="135"/>
      <c r="V501" s="135"/>
      <c r="W501" s="135"/>
      <c r="X501" s="135"/>
      <c r="Y501" s="135"/>
      <c r="Z501" s="135"/>
    </row>
    <row r="502" spans="1:26" ht="14.25" customHeight="1">
      <c r="A502" s="4"/>
      <c r="B502" s="4"/>
      <c r="C502" s="4"/>
      <c r="D502" s="4"/>
      <c r="E502" s="143"/>
      <c r="F502" s="143"/>
      <c r="G502" s="4"/>
      <c r="H502" s="4"/>
      <c r="I502" s="135"/>
      <c r="J502" s="135"/>
      <c r="K502" s="135"/>
      <c r="L502" s="135"/>
      <c r="M502" s="135"/>
      <c r="N502" s="135"/>
      <c r="O502" s="135"/>
      <c r="P502" s="135"/>
      <c r="Q502" s="135"/>
      <c r="R502" s="135"/>
      <c r="S502" s="135"/>
      <c r="T502" s="135"/>
      <c r="U502" s="135"/>
      <c r="V502" s="135"/>
      <c r="W502" s="135"/>
      <c r="X502" s="135"/>
      <c r="Y502" s="135"/>
      <c r="Z502" s="135"/>
    </row>
    <row r="503" spans="1:26" ht="14.25" customHeight="1">
      <c r="A503" s="4"/>
      <c r="B503" s="4"/>
      <c r="C503" s="4"/>
      <c r="D503" s="4"/>
      <c r="E503" s="143"/>
      <c r="F503" s="143"/>
      <c r="G503" s="4"/>
      <c r="H503" s="4"/>
      <c r="I503" s="135"/>
      <c r="J503" s="135"/>
      <c r="K503" s="135"/>
      <c r="L503" s="135"/>
      <c r="M503" s="135"/>
      <c r="N503" s="135"/>
      <c r="O503" s="135"/>
      <c r="P503" s="135"/>
      <c r="Q503" s="135"/>
      <c r="R503" s="135"/>
      <c r="S503" s="135"/>
      <c r="T503" s="135"/>
      <c r="U503" s="135"/>
      <c r="V503" s="135"/>
      <c r="W503" s="135"/>
      <c r="X503" s="135"/>
      <c r="Y503" s="135"/>
      <c r="Z503" s="135"/>
    </row>
    <row r="504" spans="1:26" ht="14.25" customHeight="1">
      <c r="A504" s="4"/>
      <c r="B504" s="4"/>
      <c r="C504" s="4"/>
      <c r="D504" s="4"/>
      <c r="E504" s="143"/>
      <c r="F504" s="143"/>
      <c r="G504" s="4"/>
      <c r="H504" s="4"/>
      <c r="I504" s="135"/>
      <c r="J504" s="135"/>
      <c r="K504" s="135"/>
      <c r="L504" s="135"/>
      <c r="M504" s="135"/>
      <c r="N504" s="135"/>
      <c r="O504" s="135"/>
      <c r="P504" s="135"/>
      <c r="Q504" s="135"/>
      <c r="R504" s="135"/>
      <c r="S504" s="135"/>
      <c r="T504" s="135"/>
      <c r="U504" s="135"/>
      <c r="V504" s="135"/>
      <c r="W504" s="135"/>
      <c r="X504" s="135"/>
      <c r="Y504" s="135"/>
      <c r="Z504" s="135"/>
    </row>
    <row r="505" spans="1:26" ht="14.25" customHeight="1">
      <c r="A505" s="4"/>
      <c r="B505" s="4"/>
      <c r="C505" s="4"/>
      <c r="D505" s="4"/>
      <c r="E505" s="143"/>
      <c r="F505" s="143"/>
      <c r="G505" s="4"/>
      <c r="H505" s="4"/>
      <c r="I505" s="135"/>
      <c r="J505" s="135"/>
      <c r="K505" s="135"/>
      <c r="L505" s="135"/>
      <c r="M505" s="135"/>
      <c r="N505" s="135"/>
      <c r="O505" s="135"/>
      <c r="P505" s="135"/>
      <c r="Q505" s="135"/>
      <c r="R505" s="135"/>
      <c r="S505" s="135"/>
      <c r="T505" s="135"/>
      <c r="U505" s="135"/>
      <c r="V505" s="135"/>
      <c r="W505" s="135"/>
      <c r="X505" s="135"/>
      <c r="Y505" s="135"/>
      <c r="Z505" s="135"/>
    </row>
    <row r="506" spans="1:26" ht="14.25" customHeight="1">
      <c r="A506" s="4"/>
      <c r="B506" s="4"/>
      <c r="C506" s="4"/>
      <c r="D506" s="4"/>
      <c r="E506" s="143"/>
      <c r="F506" s="143"/>
      <c r="G506" s="4"/>
      <c r="H506" s="4"/>
      <c r="I506" s="135"/>
      <c r="J506" s="135"/>
      <c r="K506" s="135"/>
      <c r="L506" s="135"/>
      <c r="M506" s="135"/>
      <c r="N506" s="135"/>
      <c r="O506" s="135"/>
      <c r="P506" s="135"/>
      <c r="Q506" s="135"/>
      <c r="R506" s="135"/>
      <c r="S506" s="135"/>
      <c r="T506" s="135"/>
      <c r="U506" s="135"/>
      <c r="V506" s="135"/>
      <c r="W506" s="135"/>
      <c r="X506" s="135"/>
      <c r="Y506" s="135"/>
      <c r="Z506" s="135"/>
    </row>
    <row r="507" spans="1:26" ht="14.25" customHeight="1">
      <c r="A507" s="4"/>
      <c r="B507" s="4"/>
      <c r="C507" s="4"/>
      <c r="D507" s="4"/>
      <c r="E507" s="143"/>
      <c r="F507" s="143"/>
      <c r="G507" s="4"/>
      <c r="H507" s="4"/>
      <c r="I507" s="135"/>
      <c r="J507" s="135"/>
      <c r="K507" s="135"/>
      <c r="L507" s="135"/>
      <c r="M507" s="135"/>
      <c r="N507" s="135"/>
      <c r="O507" s="135"/>
      <c r="P507" s="135"/>
      <c r="Q507" s="135"/>
      <c r="R507" s="135"/>
      <c r="S507" s="135"/>
      <c r="T507" s="135"/>
      <c r="U507" s="135"/>
      <c r="V507" s="135"/>
      <c r="W507" s="135"/>
      <c r="X507" s="135"/>
      <c r="Y507" s="135"/>
      <c r="Z507" s="135"/>
    </row>
    <row r="508" spans="1:26" ht="14.25" customHeight="1">
      <c r="A508" s="4"/>
      <c r="B508" s="4"/>
      <c r="C508" s="4"/>
      <c r="D508" s="4"/>
      <c r="E508" s="143"/>
      <c r="F508" s="143"/>
      <c r="G508" s="4"/>
      <c r="H508" s="4"/>
      <c r="I508" s="135"/>
      <c r="J508" s="135"/>
      <c r="K508" s="135"/>
      <c r="L508" s="135"/>
      <c r="M508" s="135"/>
      <c r="N508" s="135"/>
      <c r="O508" s="135"/>
      <c r="P508" s="135"/>
      <c r="Q508" s="135"/>
      <c r="R508" s="135"/>
      <c r="S508" s="135"/>
      <c r="T508" s="135"/>
      <c r="U508" s="135"/>
      <c r="V508" s="135"/>
      <c r="W508" s="135"/>
      <c r="X508" s="135"/>
      <c r="Y508" s="135"/>
      <c r="Z508" s="135"/>
    </row>
    <row r="509" spans="1:26" ht="14.25" customHeight="1">
      <c r="A509" s="4"/>
      <c r="B509" s="4"/>
      <c r="C509" s="4"/>
      <c r="D509" s="4"/>
      <c r="E509" s="143"/>
      <c r="F509" s="143"/>
      <c r="G509" s="4"/>
      <c r="H509" s="4"/>
      <c r="I509" s="135"/>
      <c r="J509" s="135"/>
      <c r="K509" s="135"/>
      <c r="L509" s="135"/>
      <c r="M509" s="135"/>
      <c r="N509" s="135"/>
      <c r="O509" s="135"/>
      <c r="P509" s="135"/>
      <c r="Q509" s="135"/>
      <c r="R509" s="135"/>
      <c r="S509" s="135"/>
      <c r="T509" s="135"/>
      <c r="U509" s="135"/>
      <c r="V509" s="135"/>
      <c r="W509" s="135"/>
      <c r="X509" s="135"/>
      <c r="Y509" s="135"/>
      <c r="Z509" s="135"/>
    </row>
    <row r="510" spans="1:26" ht="14.25" customHeight="1">
      <c r="A510" s="4"/>
      <c r="B510" s="4"/>
      <c r="C510" s="4"/>
      <c r="D510" s="4"/>
      <c r="E510" s="143"/>
      <c r="F510" s="143"/>
      <c r="G510" s="4"/>
      <c r="H510" s="4"/>
      <c r="I510" s="135"/>
      <c r="J510" s="135"/>
      <c r="K510" s="135"/>
      <c r="L510" s="135"/>
      <c r="M510" s="135"/>
      <c r="N510" s="135"/>
      <c r="O510" s="135"/>
      <c r="P510" s="135"/>
      <c r="Q510" s="135"/>
      <c r="R510" s="135"/>
      <c r="S510" s="135"/>
      <c r="T510" s="135"/>
      <c r="U510" s="135"/>
      <c r="V510" s="135"/>
      <c r="W510" s="135"/>
      <c r="X510" s="135"/>
      <c r="Y510" s="135"/>
      <c r="Z510" s="135"/>
    </row>
    <row r="511" spans="1:26" ht="14.25" customHeight="1">
      <c r="A511" s="4"/>
      <c r="B511" s="4"/>
      <c r="C511" s="4"/>
      <c r="D511" s="4"/>
      <c r="E511" s="143"/>
      <c r="F511" s="143"/>
      <c r="G511" s="4"/>
      <c r="H511" s="4"/>
      <c r="I511" s="135"/>
      <c r="J511" s="135"/>
      <c r="K511" s="135"/>
      <c r="L511" s="135"/>
      <c r="M511" s="135"/>
      <c r="N511" s="135"/>
      <c r="O511" s="135"/>
      <c r="P511" s="135"/>
      <c r="Q511" s="135"/>
      <c r="R511" s="135"/>
      <c r="S511" s="135"/>
      <c r="T511" s="135"/>
      <c r="U511" s="135"/>
      <c r="V511" s="135"/>
      <c r="W511" s="135"/>
      <c r="X511" s="135"/>
      <c r="Y511" s="135"/>
      <c r="Z511" s="135"/>
    </row>
    <row r="512" spans="1:26" ht="14.25" customHeight="1">
      <c r="A512" s="4"/>
      <c r="B512" s="4"/>
      <c r="C512" s="4"/>
      <c r="D512" s="4"/>
      <c r="E512" s="143"/>
      <c r="F512" s="143"/>
      <c r="G512" s="4"/>
      <c r="H512" s="4"/>
      <c r="I512" s="135"/>
      <c r="J512" s="135"/>
      <c r="K512" s="135"/>
      <c r="L512" s="135"/>
      <c r="M512" s="135"/>
      <c r="N512" s="135"/>
      <c r="O512" s="135"/>
      <c r="P512" s="135"/>
      <c r="Q512" s="135"/>
      <c r="R512" s="135"/>
      <c r="S512" s="135"/>
      <c r="T512" s="135"/>
      <c r="U512" s="135"/>
      <c r="V512" s="135"/>
      <c r="W512" s="135"/>
      <c r="X512" s="135"/>
      <c r="Y512" s="135"/>
      <c r="Z512" s="135"/>
    </row>
    <row r="513" spans="1:26" ht="14.25" customHeight="1">
      <c r="A513" s="4"/>
      <c r="B513" s="4"/>
      <c r="C513" s="4"/>
      <c r="D513" s="4"/>
      <c r="E513" s="143"/>
      <c r="F513" s="143"/>
      <c r="G513" s="4"/>
      <c r="H513" s="4"/>
      <c r="I513" s="135"/>
      <c r="J513" s="135"/>
      <c r="K513" s="135"/>
      <c r="L513" s="135"/>
      <c r="M513" s="135"/>
      <c r="N513" s="135"/>
      <c r="O513" s="135"/>
      <c r="P513" s="135"/>
      <c r="Q513" s="135"/>
      <c r="R513" s="135"/>
      <c r="S513" s="135"/>
      <c r="T513" s="135"/>
      <c r="U513" s="135"/>
      <c r="V513" s="135"/>
      <c r="W513" s="135"/>
      <c r="X513" s="135"/>
      <c r="Y513" s="135"/>
      <c r="Z513" s="135"/>
    </row>
    <row r="514" spans="1:26" ht="14.25" customHeight="1">
      <c r="A514" s="4"/>
      <c r="B514" s="4"/>
      <c r="C514" s="4"/>
      <c r="D514" s="4"/>
      <c r="E514" s="143"/>
      <c r="F514" s="143"/>
      <c r="G514" s="4"/>
      <c r="H514" s="4"/>
      <c r="I514" s="135"/>
      <c r="J514" s="135"/>
      <c r="K514" s="135"/>
      <c r="L514" s="135"/>
      <c r="M514" s="135"/>
      <c r="N514" s="135"/>
      <c r="O514" s="135"/>
      <c r="P514" s="135"/>
      <c r="Q514" s="135"/>
      <c r="R514" s="135"/>
      <c r="S514" s="135"/>
      <c r="T514" s="135"/>
      <c r="U514" s="135"/>
      <c r="V514" s="135"/>
      <c r="W514" s="135"/>
      <c r="X514" s="135"/>
      <c r="Y514" s="135"/>
      <c r="Z514" s="135"/>
    </row>
    <row r="515" spans="1:26" ht="14.25" customHeight="1">
      <c r="A515" s="4"/>
      <c r="B515" s="4"/>
      <c r="C515" s="4"/>
      <c r="D515" s="4"/>
      <c r="E515" s="143"/>
      <c r="F515" s="143"/>
      <c r="G515" s="4"/>
      <c r="H515" s="4"/>
      <c r="I515" s="135"/>
      <c r="J515" s="135"/>
      <c r="K515" s="135"/>
      <c r="L515" s="135"/>
      <c r="M515" s="135"/>
      <c r="N515" s="135"/>
      <c r="O515" s="135"/>
      <c r="P515" s="135"/>
      <c r="Q515" s="135"/>
      <c r="R515" s="135"/>
      <c r="S515" s="135"/>
      <c r="T515" s="135"/>
      <c r="U515" s="135"/>
      <c r="V515" s="135"/>
      <c r="W515" s="135"/>
      <c r="X515" s="135"/>
      <c r="Y515" s="135"/>
      <c r="Z515" s="135"/>
    </row>
    <row r="516" spans="1:26" ht="14.25" customHeight="1">
      <c r="A516" s="4"/>
      <c r="B516" s="4"/>
      <c r="C516" s="4"/>
      <c r="D516" s="4"/>
      <c r="E516" s="143"/>
      <c r="F516" s="143"/>
      <c r="G516" s="4"/>
      <c r="H516" s="4"/>
      <c r="I516" s="135"/>
      <c r="J516" s="135"/>
      <c r="K516" s="135"/>
      <c r="L516" s="135"/>
      <c r="M516" s="135"/>
      <c r="N516" s="135"/>
      <c r="O516" s="135"/>
      <c r="P516" s="135"/>
      <c r="Q516" s="135"/>
      <c r="R516" s="135"/>
      <c r="S516" s="135"/>
      <c r="T516" s="135"/>
      <c r="U516" s="135"/>
      <c r="V516" s="135"/>
      <c r="W516" s="135"/>
      <c r="X516" s="135"/>
      <c r="Y516" s="135"/>
      <c r="Z516" s="135"/>
    </row>
    <row r="517" spans="1:26" ht="14.25" customHeight="1">
      <c r="A517" s="4"/>
      <c r="B517" s="4"/>
      <c r="C517" s="4"/>
      <c r="D517" s="4"/>
      <c r="E517" s="143"/>
      <c r="F517" s="143"/>
      <c r="G517" s="4"/>
      <c r="H517" s="4"/>
      <c r="I517" s="135"/>
      <c r="J517" s="135"/>
      <c r="K517" s="135"/>
      <c r="L517" s="135"/>
      <c r="M517" s="135"/>
      <c r="N517" s="135"/>
      <c r="O517" s="135"/>
      <c r="P517" s="135"/>
      <c r="Q517" s="135"/>
      <c r="R517" s="135"/>
      <c r="S517" s="135"/>
      <c r="T517" s="135"/>
      <c r="U517" s="135"/>
      <c r="V517" s="135"/>
      <c r="W517" s="135"/>
      <c r="X517" s="135"/>
      <c r="Y517" s="135"/>
      <c r="Z517" s="135"/>
    </row>
    <row r="518" spans="1:26" ht="14.25" customHeight="1">
      <c r="A518" s="4"/>
      <c r="B518" s="4"/>
      <c r="C518" s="4"/>
      <c r="D518" s="4"/>
      <c r="E518" s="143"/>
      <c r="F518" s="143"/>
      <c r="G518" s="4"/>
      <c r="H518" s="4"/>
      <c r="I518" s="135"/>
      <c r="J518" s="135"/>
      <c r="K518" s="135"/>
      <c r="L518" s="135"/>
      <c r="M518" s="135"/>
      <c r="N518" s="135"/>
      <c r="O518" s="135"/>
      <c r="P518" s="135"/>
      <c r="Q518" s="135"/>
      <c r="R518" s="135"/>
      <c r="S518" s="135"/>
      <c r="T518" s="135"/>
      <c r="U518" s="135"/>
      <c r="V518" s="135"/>
      <c r="W518" s="135"/>
      <c r="X518" s="135"/>
      <c r="Y518" s="135"/>
      <c r="Z518" s="135"/>
    </row>
    <row r="519" spans="1:26" ht="14.25" customHeight="1">
      <c r="A519" s="4"/>
      <c r="B519" s="4"/>
      <c r="C519" s="4"/>
      <c r="D519" s="4"/>
      <c r="E519" s="143"/>
      <c r="F519" s="143"/>
      <c r="G519" s="4"/>
      <c r="H519" s="4"/>
      <c r="I519" s="135"/>
      <c r="J519" s="135"/>
      <c r="K519" s="135"/>
      <c r="L519" s="135"/>
      <c r="M519" s="135"/>
      <c r="N519" s="135"/>
      <c r="O519" s="135"/>
      <c r="P519" s="135"/>
      <c r="Q519" s="135"/>
      <c r="R519" s="135"/>
      <c r="S519" s="135"/>
      <c r="T519" s="135"/>
      <c r="U519" s="135"/>
      <c r="V519" s="135"/>
      <c r="W519" s="135"/>
      <c r="X519" s="135"/>
      <c r="Y519" s="135"/>
      <c r="Z519" s="135"/>
    </row>
    <row r="520" spans="1:26" ht="14.25" customHeight="1">
      <c r="A520" s="4"/>
      <c r="B520" s="4"/>
      <c r="C520" s="4"/>
      <c r="D520" s="4"/>
      <c r="E520" s="143"/>
      <c r="F520" s="143"/>
      <c r="G520" s="4"/>
      <c r="H520" s="4"/>
      <c r="I520" s="135"/>
      <c r="J520" s="135"/>
      <c r="K520" s="135"/>
      <c r="L520" s="135"/>
      <c r="M520" s="135"/>
      <c r="N520" s="135"/>
      <c r="O520" s="135"/>
      <c r="P520" s="135"/>
      <c r="Q520" s="135"/>
      <c r="R520" s="135"/>
      <c r="S520" s="135"/>
      <c r="T520" s="135"/>
      <c r="U520" s="135"/>
      <c r="V520" s="135"/>
      <c r="W520" s="135"/>
      <c r="X520" s="135"/>
      <c r="Y520" s="135"/>
      <c r="Z520" s="135"/>
    </row>
    <row r="521" spans="1:26" ht="14.25" customHeight="1">
      <c r="A521" s="4"/>
      <c r="B521" s="4"/>
      <c r="C521" s="4"/>
      <c r="D521" s="4"/>
      <c r="E521" s="143"/>
      <c r="F521" s="143"/>
      <c r="G521" s="4"/>
      <c r="H521" s="4"/>
      <c r="I521" s="135"/>
      <c r="J521" s="135"/>
      <c r="K521" s="135"/>
      <c r="L521" s="135"/>
      <c r="M521" s="135"/>
      <c r="N521" s="135"/>
      <c r="O521" s="135"/>
      <c r="P521" s="135"/>
      <c r="Q521" s="135"/>
      <c r="R521" s="135"/>
      <c r="S521" s="135"/>
      <c r="T521" s="135"/>
      <c r="U521" s="135"/>
      <c r="V521" s="135"/>
      <c r="W521" s="135"/>
      <c r="X521" s="135"/>
      <c r="Y521" s="135"/>
      <c r="Z521" s="135"/>
    </row>
    <row r="522" spans="1:26" ht="14.25" customHeight="1">
      <c r="A522" s="4"/>
      <c r="B522" s="4"/>
      <c r="C522" s="4"/>
      <c r="D522" s="4"/>
      <c r="E522" s="143"/>
      <c r="F522" s="143"/>
      <c r="G522" s="4"/>
      <c r="H522" s="4"/>
      <c r="I522" s="135"/>
      <c r="J522" s="135"/>
      <c r="K522" s="135"/>
      <c r="L522" s="135"/>
      <c r="M522" s="135"/>
      <c r="N522" s="135"/>
      <c r="O522" s="135"/>
      <c r="P522" s="135"/>
      <c r="Q522" s="135"/>
      <c r="R522" s="135"/>
      <c r="S522" s="135"/>
      <c r="T522" s="135"/>
      <c r="U522" s="135"/>
      <c r="V522" s="135"/>
      <c r="W522" s="135"/>
      <c r="X522" s="135"/>
      <c r="Y522" s="135"/>
      <c r="Z522" s="135"/>
    </row>
    <row r="523" spans="1:26" ht="14.25" customHeight="1">
      <c r="A523" s="4"/>
      <c r="B523" s="4"/>
      <c r="C523" s="4"/>
      <c r="D523" s="4"/>
      <c r="E523" s="143"/>
      <c r="F523" s="143"/>
      <c r="G523" s="4"/>
      <c r="H523" s="4"/>
      <c r="I523" s="135"/>
      <c r="J523" s="135"/>
      <c r="K523" s="135"/>
      <c r="L523" s="135"/>
      <c r="M523" s="135"/>
      <c r="N523" s="135"/>
      <c r="O523" s="135"/>
      <c r="P523" s="135"/>
      <c r="Q523" s="135"/>
      <c r="R523" s="135"/>
      <c r="S523" s="135"/>
      <c r="T523" s="135"/>
      <c r="U523" s="135"/>
      <c r="V523" s="135"/>
      <c r="W523" s="135"/>
      <c r="X523" s="135"/>
      <c r="Y523" s="135"/>
      <c r="Z523" s="135"/>
    </row>
    <row r="524" spans="1:26" ht="14.25" customHeight="1">
      <c r="A524" s="4"/>
      <c r="B524" s="4"/>
      <c r="C524" s="4"/>
      <c r="D524" s="4"/>
      <c r="E524" s="143"/>
      <c r="F524" s="143"/>
      <c r="G524" s="4"/>
      <c r="H524" s="4"/>
      <c r="I524" s="135"/>
      <c r="J524" s="135"/>
      <c r="K524" s="135"/>
      <c r="L524" s="135"/>
      <c r="M524" s="135"/>
      <c r="N524" s="135"/>
      <c r="O524" s="135"/>
      <c r="P524" s="135"/>
      <c r="Q524" s="135"/>
      <c r="R524" s="135"/>
      <c r="S524" s="135"/>
      <c r="T524" s="135"/>
      <c r="U524" s="135"/>
      <c r="V524" s="135"/>
      <c r="W524" s="135"/>
      <c r="X524" s="135"/>
      <c r="Y524" s="135"/>
      <c r="Z524" s="135"/>
    </row>
    <row r="525" spans="1:26" ht="14.25" customHeight="1">
      <c r="A525" s="4"/>
      <c r="B525" s="4"/>
      <c r="C525" s="4"/>
      <c r="D525" s="4"/>
      <c r="E525" s="143"/>
      <c r="F525" s="143"/>
      <c r="G525" s="4"/>
      <c r="H525" s="4"/>
      <c r="I525" s="135"/>
      <c r="J525" s="135"/>
      <c r="K525" s="135"/>
      <c r="L525" s="135"/>
      <c r="M525" s="135"/>
      <c r="N525" s="135"/>
      <c r="O525" s="135"/>
      <c r="P525" s="135"/>
      <c r="Q525" s="135"/>
      <c r="R525" s="135"/>
      <c r="S525" s="135"/>
      <c r="T525" s="135"/>
      <c r="U525" s="135"/>
      <c r="V525" s="135"/>
      <c r="W525" s="135"/>
      <c r="X525" s="135"/>
      <c r="Y525" s="135"/>
      <c r="Z525" s="135"/>
    </row>
    <row r="526" spans="1:26" ht="14.25" customHeight="1">
      <c r="A526" s="4"/>
      <c r="B526" s="4"/>
      <c r="C526" s="4"/>
      <c r="D526" s="4"/>
      <c r="E526" s="143"/>
      <c r="F526" s="143"/>
      <c r="G526" s="4"/>
      <c r="H526" s="4"/>
      <c r="I526" s="135"/>
      <c r="J526" s="135"/>
      <c r="K526" s="135"/>
      <c r="L526" s="135"/>
      <c r="M526" s="135"/>
      <c r="N526" s="135"/>
      <c r="O526" s="135"/>
      <c r="P526" s="135"/>
      <c r="Q526" s="135"/>
      <c r="R526" s="135"/>
      <c r="S526" s="135"/>
      <c r="T526" s="135"/>
      <c r="U526" s="135"/>
      <c r="V526" s="135"/>
      <c r="W526" s="135"/>
      <c r="X526" s="135"/>
      <c r="Y526" s="135"/>
      <c r="Z526" s="135"/>
    </row>
    <row r="527" spans="1:26" ht="14.25" customHeight="1">
      <c r="A527" s="4"/>
      <c r="B527" s="4"/>
      <c r="C527" s="4"/>
      <c r="D527" s="4"/>
      <c r="E527" s="143"/>
      <c r="F527" s="143"/>
      <c r="G527" s="4"/>
      <c r="H527" s="4"/>
      <c r="I527" s="135"/>
      <c r="J527" s="135"/>
      <c r="K527" s="135"/>
      <c r="L527" s="135"/>
      <c r="M527" s="135"/>
      <c r="N527" s="135"/>
      <c r="O527" s="135"/>
      <c r="P527" s="135"/>
      <c r="Q527" s="135"/>
      <c r="R527" s="135"/>
      <c r="S527" s="135"/>
      <c r="T527" s="135"/>
      <c r="U527" s="135"/>
      <c r="V527" s="135"/>
      <c r="W527" s="135"/>
      <c r="X527" s="135"/>
      <c r="Y527" s="135"/>
      <c r="Z527" s="135"/>
    </row>
    <row r="528" spans="1:26" ht="14.25" customHeight="1">
      <c r="A528" s="4"/>
      <c r="B528" s="4"/>
      <c r="C528" s="4"/>
      <c r="D528" s="4"/>
      <c r="E528" s="143"/>
      <c r="F528" s="143"/>
      <c r="G528" s="4"/>
      <c r="H528" s="4"/>
      <c r="I528" s="135"/>
      <c r="J528" s="135"/>
      <c r="K528" s="135"/>
      <c r="L528" s="135"/>
      <c r="M528" s="135"/>
      <c r="N528" s="135"/>
      <c r="O528" s="135"/>
      <c r="P528" s="135"/>
      <c r="Q528" s="135"/>
      <c r="R528" s="135"/>
      <c r="S528" s="135"/>
      <c r="T528" s="135"/>
      <c r="U528" s="135"/>
      <c r="V528" s="135"/>
      <c r="W528" s="135"/>
      <c r="X528" s="135"/>
      <c r="Y528" s="135"/>
      <c r="Z528" s="135"/>
    </row>
    <row r="529" spans="1:26" ht="14.25" customHeight="1">
      <c r="A529" s="4"/>
      <c r="B529" s="4"/>
      <c r="C529" s="4"/>
      <c r="D529" s="4"/>
      <c r="E529" s="143"/>
      <c r="F529" s="143"/>
      <c r="G529" s="4"/>
      <c r="H529" s="4"/>
      <c r="I529" s="135"/>
      <c r="J529" s="135"/>
      <c r="K529" s="135"/>
      <c r="L529" s="135"/>
      <c r="M529" s="135"/>
      <c r="N529" s="135"/>
      <c r="O529" s="135"/>
      <c r="P529" s="135"/>
      <c r="Q529" s="135"/>
      <c r="R529" s="135"/>
      <c r="S529" s="135"/>
      <c r="T529" s="135"/>
      <c r="U529" s="135"/>
      <c r="V529" s="135"/>
      <c r="W529" s="135"/>
      <c r="X529" s="135"/>
      <c r="Y529" s="135"/>
      <c r="Z529" s="135"/>
    </row>
    <row r="530" spans="1:26" ht="14.25" customHeight="1">
      <c r="A530" s="4"/>
      <c r="B530" s="4"/>
      <c r="C530" s="4"/>
      <c r="D530" s="4"/>
      <c r="E530" s="143"/>
      <c r="F530" s="143"/>
      <c r="G530" s="4"/>
      <c r="H530" s="4"/>
      <c r="I530" s="135"/>
      <c r="J530" s="135"/>
      <c r="K530" s="135"/>
      <c r="L530" s="135"/>
      <c r="M530" s="135"/>
      <c r="N530" s="135"/>
      <c r="O530" s="135"/>
      <c r="P530" s="135"/>
      <c r="Q530" s="135"/>
      <c r="R530" s="135"/>
      <c r="S530" s="135"/>
      <c r="T530" s="135"/>
      <c r="U530" s="135"/>
      <c r="V530" s="135"/>
      <c r="W530" s="135"/>
      <c r="X530" s="135"/>
      <c r="Y530" s="135"/>
      <c r="Z530" s="135"/>
    </row>
    <row r="531" spans="1:26" ht="14.25" customHeight="1">
      <c r="A531" s="4"/>
      <c r="B531" s="4"/>
      <c r="C531" s="4"/>
      <c r="D531" s="4"/>
      <c r="E531" s="143"/>
      <c r="F531" s="143"/>
      <c r="G531" s="4"/>
      <c r="H531" s="4"/>
      <c r="I531" s="135"/>
      <c r="J531" s="135"/>
      <c r="K531" s="135"/>
      <c r="L531" s="135"/>
      <c r="M531" s="135"/>
      <c r="N531" s="135"/>
      <c r="O531" s="135"/>
      <c r="P531" s="135"/>
      <c r="Q531" s="135"/>
      <c r="R531" s="135"/>
      <c r="S531" s="135"/>
      <c r="T531" s="135"/>
      <c r="U531" s="135"/>
      <c r="V531" s="135"/>
      <c r="W531" s="135"/>
      <c r="X531" s="135"/>
      <c r="Y531" s="135"/>
      <c r="Z531" s="135"/>
    </row>
    <row r="532" spans="1:26" ht="14.25" customHeight="1">
      <c r="A532" s="4"/>
      <c r="B532" s="4"/>
      <c r="C532" s="4"/>
      <c r="D532" s="4"/>
      <c r="E532" s="143"/>
      <c r="F532" s="143"/>
      <c r="G532" s="4"/>
      <c r="H532" s="4"/>
      <c r="I532" s="135"/>
      <c r="J532" s="135"/>
      <c r="K532" s="135"/>
      <c r="L532" s="135"/>
      <c r="M532" s="135"/>
      <c r="N532" s="135"/>
      <c r="O532" s="135"/>
      <c r="P532" s="135"/>
      <c r="Q532" s="135"/>
      <c r="R532" s="135"/>
      <c r="S532" s="135"/>
      <c r="T532" s="135"/>
      <c r="U532" s="135"/>
      <c r="V532" s="135"/>
      <c r="W532" s="135"/>
      <c r="X532" s="135"/>
      <c r="Y532" s="135"/>
      <c r="Z532" s="135"/>
    </row>
    <row r="533" spans="1:26" ht="14.25" customHeight="1">
      <c r="A533" s="4"/>
      <c r="B533" s="4"/>
      <c r="C533" s="4"/>
      <c r="D533" s="4"/>
      <c r="E533" s="143"/>
      <c r="F533" s="143"/>
      <c r="G533" s="4"/>
      <c r="H533" s="4"/>
      <c r="I533" s="135"/>
      <c r="J533" s="135"/>
      <c r="K533" s="135"/>
      <c r="L533" s="135"/>
      <c r="M533" s="135"/>
      <c r="N533" s="135"/>
      <c r="O533" s="135"/>
      <c r="P533" s="135"/>
      <c r="Q533" s="135"/>
      <c r="R533" s="135"/>
      <c r="S533" s="135"/>
      <c r="T533" s="135"/>
      <c r="U533" s="135"/>
      <c r="V533" s="135"/>
      <c r="W533" s="135"/>
      <c r="X533" s="135"/>
      <c r="Y533" s="135"/>
      <c r="Z533" s="135"/>
    </row>
    <row r="534" spans="1:26" ht="14.25" customHeight="1">
      <c r="A534" s="4"/>
      <c r="B534" s="4"/>
      <c r="C534" s="4"/>
      <c r="D534" s="4"/>
      <c r="E534" s="143"/>
      <c r="F534" s="143"/>
      <c r="G534" s="4"/>
      <c r="H534" s="4"/>
      <c r="I534" s="135"/>
      <c r="J534" s="135"/>
      <c r="K534" s="135"/>
      <c r="L534" s="135"/>
      <c r="M534" s="135"/>
      <c r="N534" s="135"/>
      <c r="O534" s="135"/>
      <c r="P534" s="135"/>
      <c r="Q534" s="135"/>
      <c r="R534" s="135"/>
      <c r="S534" s="135"/>
      <c r="T534" s="135"/>
      <c r="U534" s="135"/>
      <c r="V534" s="135"/>
      <c r="W534" s="135"/>
      <c r="X534" s="135"/>
      <c r="Y534" s="135"/>
      <c r="Z534" s="135"/>
    </row>
    <row r="535" spans="1:26" ht="14.25" customHeight="1">
      <c r="A535" s="4"/>
      <c r="B535" s="4"/>
      <c r="C535" s="4"/>
      <c r="D535" s="4"/>
      <c r="E535" s="143"/>
      <c r="F535" s="143"/>
      <c r="G535" s="4"/>
      <c r="H535" s="4"/>
      <c r="I535" s="135"/>
      <c r="J535" s="135"/>
      <c r="K535" s="135"/>
      <c r="L535" s="135"/>
      <c r="M535" s="135"/>
      <c r="N535" s="135"/>
      <c r="O535" s="135"/>
      <c r="P535" s="135"/>
      <c r="Q535" s="135"/>
      <c r="R535" s="135"/>
      <c r="S535" s="135"/>
      <c r="T535" s="135"/>
      <c r="U535" s="135"/>
      <c r="V535" s="135"/>
      <c r="W535" s="135"/>
      <c r="X535" s="135"/>
      <c r="Y535" s="135"/>
      <c r="Z535" s="135"/>
    </row>
    <row r="536" spans="1:26" ht="14.25" customHeight="1">
      <c r="A536" s="4"/>
      <c r="B536" s="4"/>
      <c r="C536" s="4"/>
      <c r="D536" s="4"/>
      <c r="E536" s="143"/>
      <c r="F536" s="143"/>
      <c r="G536" s="4"/>
      <c r="H536" s="4"/>
      <c r="I536" s="135"/>
      <c r="J536" s="135"/>
      <c r="K536" s="135"/>
      <c r="L536" s="135"/>
      <c r="M536" s="135"/>
      <c r="N536" s="135"/>
      <c r="O536" s="135"/>
      <c r="P536" s="135"/>
      <c r="Q536" s="135"/>
      <c r="R536" s="135"/>
      <c r="S536" s="135"/>
      <c r="T536" s="135"/>
      <c r="U536" s="135"/>
      <c r="V536" s="135"/>
      <c r="W536" s="135"/>
      <c r="X536" s="135"/>
      <c r="Y536" s="135"/>
      <c r="Z536" s="135"/>
    </row>
    <row r="537" spans="1:26" ht="14.25" customHeight="1">
      <c r="A537" s="4"/>
      <c r="B537" s="4"/>
      <c r="C537" s="4"/>
      <c r="D537" s="4"/>
      <c r="E537" s="143"/>
      <c r="F537" s="143"/>
      <c r="G537" s="4"/>
      <c r="H537" s="4"/>
      <c r="I537" s="135"/>
      <c r="J537" s="135"/>
      <c r="K537" s="135"/>
      <c r="L537" s="135"/>
      <c r="M537" s="135"/>
      <c r="N537" s="135"/>
      <c r="O537" s="135"/>
      <c r="P537" s="135"/>
      <c r="Q537" s="135"/>
      <c r="R537" s="135"/>
      <c r="S537" s="135"/>
      <c r="T537" s="135"/>
      <c r="U537" s="135"/>
      <c r="V537" s="135"/>
      <c r="W537" s="135"/>
      <c r="X537" s="135"/>
      <c r="Y537" s="135"/>
      <c r="Z537" s="135"/>
    </row>
    <row r="538" spans="1:26" ht="14.25" customHeight="1">
      <c r="A538" s="4"/>
      <c r="B538" s="4"/>
      <c r="C538" s="4"/>
      <c r="D538" s="4"/>
      <c r="E538" s="143"/>
      <c r="F538" s="143"/>
      <c r="G538" s="4"/>
      <c r="H538" s="4"/>
      <c r="I538" s="135"/>
      <c r="J538" s="135"/>
      <c r="K538" s="135"/>
      <c r="L538" s="135"/>
      <c r="M538" s="135"/>
      <c r="N538" s="135"/>
      <c r="O538" s="135"/>
      <c r="P538" s="135"/>
      <c r="Q538" s="135"/>
      <c r="R538" s="135"/>
      <c r="S538" s="135"/>
      <c r="T538" s="135"/>
      <c r="U538" s="135"/>
      <c r="V538" s="135"/>
      <c r="W538" s="135"/>
      <c r="X538" s="135"/>
      <c r="Y538" s="135"/>
      <c r="Z538" s="135"/>
    </row>
    <row r="539" spans="1:26" ht="14.25" customHeight="1">
      <c r="A539" s="4"/>
      <c r="B539" s="4"/>
      <c r="C539" s="4"/>
      <c r="D539" s="4"/>
      <c r="E539" s="143"/>
      <c r="F539" s="143"/>
      <c r="G539" s="4"/>
      <c r="H539" s="4"/>
      <c r="I539" s="135"/>
      <c r="J539" s="135"/>
      <c r="K539" s="135"/>
      <c r="L539" s="135"/>
      <c r="M539" s="135"/>
      <c r="N539" s="135"/>
      <c r="O539" s="135"/>
      <c r="P539" s="135"/>
      <c r="Q539" s="135"/>
      <c r="R539" s="135"/>
      <c r="S539" s="135"/>
      <c r="T539" s="135"/>
      <c r="U539" s="135"/>
      <c r="V539" s="135"/>
      <c r="W539" s="135"/>
      <c r="X539" s="135"/>
      <c r="Y539" s="135"/>
      <c r="Z539" s="135"/>
    </row>
    <row r="540" spans="1:26" ht="14.25" customHeight="1">
      <c r="A540" s="4"/>
      <c r="B540" s="4"/>
      <c r="C540" s="4"/>
      <c r="D540" s="4"/>
      <c r="E540" s="143"/>
      <c r="F540" s="143"/>
      <c r="G540" s="4"/>
      <c r="H540" s="4"/>
      <c r="I540" s="135"/>
      <c r="J540" s="135"/>
      <c r="K540" s="135"/>
      <c r="L540" s="135"/>
      <c r="M540" s="135"/>
      <c r="N540" s="135"/>
      <c r="O540" s="135"/>
      <c r="P540" s="135"/>
      <c r="Q540" s="135"/>
      <c r="R540" s="135"/>
      <c r="S540" s="135"/>
      <c r="T540" s="135"/>
      <c r="U540" s="135"/>
      <c r="V540" s="135"/>
      <c r="W540" s="135"/>
      <c r="X540" s="135"/>
      <c r="Y540" s="135"/>
      <c r="Z540" s="135"/>
    </row>
    <row r="541" spans="1:26" ht="14.25" customHeight="1">
      <c r="A541" s="4"/>
      <c r="B541" s="4"/>
      <c r="C541" s="4"/>
      <c r="D541" s="4"/>
      <c r="E541" s="143"/>
      <c r="F541" s="143"/>
      <c r="G541" s="4"/>
      <c r="H541" s="4"/>
      <c r="I541" s="135"/>
      <c r="J541" s="135"/>
      <c r="K541" s="135"/>
      <c r="L541" s="135"/>
      <c r="M541" s="135"/>
      <c r="N541" s="135"/>
      <c r="O541" s="135"/>
      <c r="P541" s="135"/>
      <c r="Q541" s="135"/>
      <c r="R541" s="135"/>
      <c r="S541" s="135"/>
      <c r="T541" s="135"/>
      <c r="U541" s="135"/>
      <c r="V541" s="135"/>
      <c r="W541" s="135"/>
      <c r="X541" s="135"/>
      <c r="Y541" s="135"/>
      <c r="Z541" s="135"/>
    </row>
    <row r="542" spans="1:26" ht="14.25" customHeight="1">
      <c r="A542" s="4"/>
      <c r="B542" s="4"/>
      <c r="C542" s="4"/>
      <c r="D542" s="4"/>
      <c r="E542" s="143"/>
      <c r="F542" s="143"/>
      <c r="G542" s="4"/>
      <c r="H542" s="4"/>
      <c r="I542" s="135"/>
      <c r="J542" s="135"/>
      <c r="K542" s="135"/>
      <c r="L542" s="135"/>
      <c r="M542" s="135"/>
      <c r="N542" s="135"/>
      <c r="O542" s="135"/>
      <c r="P542" s="135"/>
      <c r="Q542" s="135"/>
      <c r="R542" s="135"/>
      <c r="S542" s="135"/>
      <c r="T542" s="135"/>
      <c r="U542" s="135"/>
      <c r="V542" s="135"/>
      <c r="W542" s="135"/>
      <c r="X542" s="135"/>
      <c r="Y542" s="135"/>
      <c r="Z542" s="135"/>
    </row>
    <row r="543" spans="1:26" ht="14.25" customHeight="1">
      <c r="A543" s="4"/>
      <c r="B543" s="4"/>
      <c r="C543" s="4"/>
      <c r="D543" s="4"/>
      <c r="E543" s="143"/>
      <c r="F543" s="143"/>
      <c r="G543" s="4"/>
      <c r="H543" s="4"/>
      <c r="I543" s="135"/>
      <c r="J543" s="135"/>
      <c r="K543" s="135"/>
      <c r="L543" s="135"/>
      <c r="M543" s="135"/>
      <c r="N543" s="135"/>
      <c r="O543" s="135"/>
      <c r="P543" s="135"/>
      <c r="Q543" s="135"/>
      <c r="R543" s="135"/>
      <c r="S543" s="135"/>
      <c r="T543" s="135"/>
      <c r="U543" s="135"/>
      <c r="V543" s="135"/>
      <c r="W543" s="135"/>
      <c r="X543" s="135"/>
      <c r="Y543" s="135"/>
      <c r="Z543" s="135"/>
    </row>
    <row r="544" spans="1:26" ht="14.25" customHeight="1">
      <c r="A544" s="4"/>
      <c r="B544" s="4"/>
      <c r="C544" s="4"/>
      <c r="D544" s="4"/>
      <c r="E544" s="143"/>
      <c r="F544" s="143"/>
      <c r="G544" s="4"/>
      <c r="H544" s="4"/>
      <c r="I544" s="135"/>
      <c r="J544" s="135"/>
      <c r="K544" s="135"/>
      <c r="L544" s="135"/>
      <c r="M544" s="135"/>
      <c r="N544" s="135"/>
      <c r="O544" s="135"/>
      <c r="P544" s="135"/>
      <c r="Q544" s="135"/>
      <c r="R544" s="135"/>
      <c r="S544" s="135"/>
      <c r="T544" s="135"/>
      <c r="U544" s="135"/>
      <c r="V544" s="135"/>
      <c r="W544" s="135"/>
      <c r="X544" s="135"/>
      <c r="Y544" s="135"/>
      <c r="Z544" s="135"/>
    </row>
    <row r="545" spans="1:26" ht="14.25" customHeight="1">
      <c r="A545" s="4"/>
      <c r="B545" s="4"/>
      <c r="C545" s="4"/>
      <c r="D545" s="4"/>
      <c r="E545" s="143"/>
      <c r="F545" s="143"/>
      <c r="G545" s="4"/>
      <c r="H545" s="4"/>
      <c r="I545" s="135"/>
      <c r="J545" s="135"/>
      <c r="K545" s="135"/>
      <c r="L545" s="135"/>
      <c r="M545" s="135"/>
      <c r="N545" s="135"/>
      <c r="O545" s="135"/>
      <c r="P545" s="135"/>
      <c r="Q545" s="135"/>
      <c r="R545" s="135"/>
      <c r="S545" s="135"/>
      <c r="T545" s="135"/>
      <c r="U545" s="135"/>
      <c r="V545" s="135"/>
      <c r="W545" s="135"/>
      <c r="X545" s="135"/>
      <c r="Y545" s="135"/>
      <c r="Z545" s="135"/>
    </row>
    <row r="546" spans="1:26" ht="14.25" customHeight="1">
      <c r="A546" s="4"/>
      <c r="B546" s="4"/>
      <c r="C546" s="4"/>
      <c r="D546" s="4"/>
      <c r="E546" s="143"/>
      <c r="F546" s="143"/>
      <c r="G546" s="4"/>
      <c r="H546" s="4"/>
      <c r="I546" s="135"/>
      <c r="J546" s="135"/>
      <c r="K546" s="135"/>
      <c r="L546" s="135"/>
      <c r="M546" s="135"/>
      <c r="N546" s="135"/>
      <c r="O546" s="135"/>
      <c r="P546" s="135"/>
      <c r="Q546" s="135"/>
      <c r="R546" s="135"/>
      <c r="S546" s="135"/>
      <c r="T546" s="135"/>
      <c r="U546" s="135"/>
      <c r="V546" s="135"/>
      <c r="W546" s="135"/>
      <c r="X546" s="135"/>
      <c r="Y546" s="135"/>
      <c r="Z546" s="135"/>
    </row>
    <row r="547" spans="1:26" ht="14.25" customHeight="1">
      <c r="A547" s="4"/>
      <c r="B547" s="4"/>
      <c r="C547" s="4"/>
      <c r="D547" s="4"/>
      <c r="E547" s="143"/>
      <c r="F547" s="143"/>
      <c r="G547" s="4"/>
      <c r="H547" s="4"/>
      <c r="I547" s="135"/>
      <c r="J547" s="135"/>
      <c r="K547" s="135"/>
      <c r="L547" s="135"/>
      <c r="M547" s="135"/>
      <c r="N547" s="135"/>
      <c r="O547" s="135"/>
      <c r="P547" s="135"/>
      <c r="Q547" s="135"/>
      <c r="R547" s="135"/>
      <c r="S547" s="135"/>
      <c r="T547" s="135"/>
      <c r="U547" s="135"/>
      <c r="V547" s="135"/>
      <c r="W547" s="135"/>
      <c r="X547" s="135"/>
      <c r="Y547" s="135"/>
      <c r="Z547" s="135"/>
    </row>
    <row r="548" spans="1:26" ht="14.25" customHeight="1">
      <c r="A548" s="4"/>
      <c r="B548" s="4"/>
      <c r="C548" s="4"/>
      <c r="D548" s="4"/>
      <c r="E548" s="143"/>
      <c r="F548" s="143"/>
      <c r="G548" s="4"/>
      <c r="H548" s="4"/>
      <c r="I548" s="135"/>
      <c r="J548" s="135"/>
      <c r="K548" s="135"/>
      <c r="L548" s="135"/>
      <c r="M548" s="135"/>
      <c r="N548" s="135"/>
      <c r="O548" s="135"/>
      <c r="P548" s="135"/>
      <c r="Q548" s="135"/>
      <c r="R548" s="135"/>
      <c r="S548" s="135"/>
      <c r="T548" s="135"/>
      <c r="U548" s="135"/>
      <c r="V548" s="135"/>
      <c r="W548" s="135"/>
      <c r="X548" s="135"/>
      <c r="Y548" s="135"/>
      <c r="Z548" s="135"/>
    </row>
    <row r="549" spans="1:26" ht="14.25" customHeight="1">
      <c r="A549" s="4"/>
      <c r="B549" s="4"/>
      <c r="C549" s="4"/>
      <c r="D549" s="4"/>
      <c r="E549" s="143"/>
      <c r="F549" s="143"/>
      <c r="G549" s="4"/>
      <c r="H549" s="4"/>
      <c r="I549" s="135"/>
      <c r="J549" s="135"/>
      <c r="K549" s="135"/>
      <c r="L549" s="135"/>
      <c r="M549" s="135"/>
      <c r="N549" s="135"/>
      <c r="O549" s="135"/>
      <c r="P549" s="135"/>
      <c r="Q549" s="135"/>
      <c r="R549" s="135"/>
      <c r="S549" s="135"/>
      <c r="T549" s="135"/>
      <c r="U549" s="135"/>
      <c r="V549" s="135"/>
      <c r="W549" s="135"/>
      <c r="X549" s="135"/>
      <c r="Y549" s="135"/>
      <c r="Z549" s="135"/>
    </row>
    <row r="550" spans="1:26" ht="14.25" customHeight="1">
      <c r="A550" s="4"/>
      <c r="B550" s="4"/>
      <c r="C550" s="4"/>
      <c r="D550" s="4"/>
      <c r="E550" s="143"/>
      <c r="F550" s="143"/>
      <c r="G550" s="4"/>
      <c r="H550" s="4"/>
      <c r="I550" s="135"/>
      <c r="J550" s="135"/>
      <c r="K550" s="135"/>
      <c r="L550" s="135"/>
      <c r="M550" s="135"/>
      <c r="N550" s="135"/>
      <c r="O550" s="135"/>
      <c r="P550" s="135"/>
      <c r="Q550" s="135"/>
      <c r="R550" s="135"/>
      <c r="S550" s="135"/>
      <c r="T550" s="135"/>
      <c r="U550" s="135"/>
      <c r="V550" s="135"/>
      <c r="W550" s="135"/>
      <c r="X550" s="135"/>
      <c r="Y550" s="135"/>
      <c r="Z550" s="135"/>
    </row>
    <row r="551" spans="1:26" ht="14.25" customHeight="1">
      <c r="A551" s="4"/>
      <c r="B551" s="4"/>
      <c r="C551" s="4"/>
      <c r="D551" s="4"/>
      <c r="E551" s="143"/>
      <c r="F551" s="143"/>
      <c r="G551" s="4"/>
      <c r="H551" s="4"/>
      <c r="I551" s="135"/>
      <c r="J551" s="135"/>
      <c r="K551" s="135"/>
      <c r="L551" s="135"/>
      <c r="M551" s="135"/>
      <c r="N551" s="135"/>
      <c r="O551" s="135"/>
      <c r="P551" s="135"/>
      <c r="Q551" s="135"/>
      <c r="R551" s="135"/>
      <c r="S551" s="135"/>
      <c r="T551" s="135"/>
      <c r="U551" s="135"/>
      <c r="V551" s="135"/>
      <c r="W551" s="135"/>
      <c r="X551" s="135"/>
      <c r="Y551" s="135"/>
      <c r="Z551" s="135"/>
    </row>
    <row r="552" spans="1:26" ht="14.25" customHeight="1">
      <c r="A552" s="4"/>
      <c r="B552" s="4"/>
      <c r="C552" s="4"/>
      <c r="D552" s="4"/>
      <c r="E552" s="143"/>
      <c r="F552" s="143"/>
      <c r="G552" s="4"/>
      <c r="H552" s="4"/>
      <c r="I552" s="135"/>
      <c r="J552" s="135"/>
      <c r="K552" s="135"/>
      <c r="L552" s="135"/>
      <c r="M552" s="135"/>
      <c r="N552" s="135"/>
      <c r="O552" s="135"/>
      <c r="P552" s="135"/>
      <c r="Q552" s="135"/>
      <c r="R552" s="135"/>
      <c r="S552" s="135"/>
      <c r="T552" s="135"/>
      <c r="U552" s="135"/>
      <c r="V552" s="135"/>
      <c r="W552" s="135"/>
      <c r="X552" s="135"/>
      <c r="Y552" s="135"/>
      <c r="Z552" s="135"/>
    </row>
    <row r="553" spans="1:26" ht="14.25" customHeight="1">
      <c r="A553" s="4"/>
      <c r="B553" s="4"/>
      <c r="C553" s="4"/>
      <c r="D553" s="4"/>
      <c r="E553" s="143"/>
      <c r="F553" s="143"/>
      <c r="G553" s="4"/>
      <c r="H553" s="4"/>
      <c r="I553" s="135"/>
      <c r="J553" s="135"/>
      <c r="K553" s="135"/>
      <c r="L553" s="135"/>
      <c r="M553" s="135"/>
      <c r="N553" s="135"/>
      <c r="O553" s="135"/>
      <c r="P553" s="135"/>
      <c r="Q553" s="135"/>
      <c r="R553" s="135"/>
      <c r="S553" s="135"/>
      <c r="T553" s="135"/>
      <c r="U553" s="135"/>
      <c r="V553" s="135"/>
      <c r="W553" s="135"/>
      <c r="X553" s="135"/>
      <c r="Y553" s="135"/>
      <c r="Z553" s="135"/>
    </row>
    <row r="554" spans="1:26" ht="14.25" customHeight="1">
      <c r="A554" s="4"/>
      <c r="B554" s="4"/>
      <c r="C554" s="4"/>
      <c r="D554" s="4"/>
      <c r="E554" s="143"/>
      <c r="F554" s="143"/>
      <c r="G554" s="4"/>
      <c r="H554" s="4"/>
      <c r="I554" s="135"/>
      <c r="J554" s="135"/>
      <c r="K554" s="135"/>
      <c r="L554" s="135"/>
      <c r="M554" s="135"/>
      <c r="N554" s="135"/>
      <c r="O554" s="135"/>
      <c r="P554" s="135"/>
      <c r="Q554" s="135"/>
      <c r="R554" s="135"/>
      <c r="S554" s="135"/>
      <c r="T554" s="135"/>
      <c r="U554" s="135"/>
      <c r="V554" s="135"/>
      <c r="W554" s="135"/>
      <c r="X554" s="135"/>
      <c r="Y554" s="135"/>
      <c r="Z554" s="135"/>
    </row>
    <row r="555" spans="1:26" ht="14.25" customHeight="1">
      <c r="A555" s="4"/>
      <c r="B555" s="4"/>
      <c r="C555" s="4"/>
      <c r="D555" s="4"/>
      <c r="E555" s="143"/>
      <c r="F555" s="143"/>
      <c r="G555" s="4"/>
      <c r="H555" s="4"/>
      <c r="I555" s="135"/>
      <c r="J555" s="135"/>
      <c r="K555" s="135"/>
      <c r="L555" s="135"/>
      <c r="M555" s="135"/>
      <c r="N555" s="135"/>
      <c r="O555" s="135"/>
      <c r="P555" s="135"/>
      <c r="Q555" s="135"/>
      <c r="R555" s="135"/>
      <c r="S555" s="135"/>
      <c r="T555" s="135"/>
      <c r="U555" s="135"/>
      <c r="V555" s="135"/>
      <c r="W555" s="135"/>
      <c r="X555" s="135"/>
      <c r="Y555" s="135"/>
      <c r="Z555" s="135"/>
    </row>
    <row r="556" spans="1:26" ht="14.25" customHeight="1">
      <c r="A556" s="4"/>
      <c r="B556" s="4"/>
      <c r="C556" s="4"/>
      <c r="D556" s="4"/>
      <c r="E556" s="143"/>
      <c r="F556" s="143"/>
      <c r="G556" s="4"/>
      <c r="H556" s="4"/>
      <c r="I556" s="135"/>
      <c r="J556" s="135"/>
      <c r="K556" s="135"/>
      <c r="L556" s="135"/>
      <c r="M556" s="135"/>
      <c r="N556" s="135"/>
      <c r="O556" s="135"/>
      <c r="P556" s="135"/>
      <c r="Q556" s="135"/>
      <c r="R556" s="135"/>
      <c r="S556" s="135"/>
      <c r="T556" s="135"/>
      <c r="U556" s="135"/>
      <c r="V556" s="135"/>
      <c r="W556" s="135"/>
      <c r="X556" s="135"/>
      <c r="Y556" s="135"/>
      <c r="Z556" s="135"/>
    </row>
    <row r="557" spans="1:26" ht="14.25" customHeight="1">
      <c r="A557" s="4"/>
      <c r="B557" s="4"/>
      <c r="C557" s="4"/>
      <c r="D557" s="4"/>
      <c r="E557" s="143"/>
      <c r="F557" s="143"/>
      <c r="G557" s="4"/>
      <c r="H557" s="4"/>
      <c r="I557" s="135"/>
      <c r="J557" s="135"/>
      <c r="K557" s="135"/>
      <c r="L557" s="135"/>
      <c r="M557" s="135"/>
      <c r="N557" s="135"/>
      <c r="O557" s="135"/>
      <c r="P557" s="135"/>
      <c r="Q557" s="135"/>
      <c r="R557" s="135"/>
      <c r="S557" s="135"/>
      <c r="T557" s="135"/>
      <c r="U557" s="135"/>
      <c r="V557" s="135"/>
      <c r="W557" s="135"/>
      <c r="X557" s="135"/>
      <c r="Y557" s="135"/>
      <c r="Z557" s="135"/>
    </row>
    <row r="558" spans="1:26" ht="14.25" customHeight="1">
      <c r="A558" s="4"/>
      <c r="B558" s="4"/>
      <c r="C558" s="4"/>
      <c r="D558" s="4"/>
      <c r="E558" s="143"/>
      <c r="F558" s="143"/>
      <c r="G558" s="4"/>
      <c r="H558" s="4"/>
      <c r="I558" s="135"/>
      <c r="J558" s="135"/>
      <c r="K558" s="135"/>
      <c r="L558" s="135"/>
      <c r="M558" s="135"/>
      <c r="N558" s="135"/>
      <c r="O558" s="135"/>
      <c r="P558" s="135"/>
      <c r="Q558" s="135"/>
      <c r="R558" s="135"/>
      <c r="S558" s="135"/>
      <c r="T558" s="135"/>
      <c r="U558" s="135"/>
      <c r="V558" s="135"/>
      <c r="W558" s="135"/>
      <c r="X558" s="135"/>
      <c r="Y558" s="135"/>
      <c r="Z558" s="135"/>
    </row>
    <row r="559" spans="1:26" ht="14.25" customHeight="1">
      <c r="A559" s="4"/>
      <c r="B559" s="4"/>
      <c r="C559" s="4"/>
      <c r="D559" s="4"/>
      <c r="E559" s="143"/>
      <c r="F559" s="143"/>
      <c r="G559" s="4"/>
      <c r="H559" s="4"/>
      <c r="I559" s="135"/>
      <c r="J559" s="135"/>
      <c r="K559" s="135"/>
      <c r="L559" s="135"/>
      <c r="M559" s="135"/>
      <c r="N559" s="135"/>
      <c r="O559" s="135"/>
      <c r="P559" s="135"/>
      <c r="Q559" s="135"/>
      <c r="R559" s="135"/>
      <c r="S559" s="135"/>
      <c r="T559" s="135"/>
      <c r="U559" s="135"/>
      <c r="V559" s="135"/>
      <c r="W559" s="135"/>
      <c r="X559" s="135"/>
      <c r="Y559" s="135"/>
      <c r="Z559" s="135"/>
    </row>
    <row r="560" spans="1:26" ht="14.25" customHeight="1">
      <c r="A560" s="4"/>
      <c r="B560" s="4"/>
      <c r="C560" s="4"/>
      <c r="D560" s="4"/>
      <c r="E560" s="143"/>
      <c r="F560" s="143"/>
      <c r="G560" s="4"/>
      <c r="H560" s="4"/>
      <c r="I560" s="135"/>
      <c r="J560" s="135"/>
      <c r="K560" s="135"/>
      <c r="L560" s="135"/>
      <c r="M560" s="135"/>
      <c r="N560" s="135"/>
      <c r="O560" s="135"/>
      <c r="P560" s="135"/>
      <c r="Q560" s="135"/>
      <c r="R560" s="135"/>
      <c r="S560" s="135"/>
      <c r="T560" s="135"/>
      <c r="U560" s="135"/>
      <c r="V560" s="135"/>
      <c r="W560" s="135"/>
      <c r="X560" s="135"/>
      <c r="Y560" s="135"/>
      <c r="Z560" s="135"/>
    </row>
    <row r="561" spans="1:26" ht="14.25" customHeight="1">
      <c r="A561" s="4"/>
      <c r="B561" s="4"/>
      <c r="C561" s="4"/>
      <c r="D561" s="4"/>
      <c r="E561" s="143"/>
      <c r="F561" s="143"/>
      <c r="G561" s="4"/>
      <c r="H561" s="4"/>
      <c r="I561" s="135"/>
      <c r="J561" s="135"/>
      <c r="K561" s="135"/>
      <c r="L561" s="135"/>
      <c r="M561" s="135"/>
      <c r="N561" s="135"/>
      <c r="O561" s="135"/>
      <c r="P561" s="135"/>
      <c r="Q561" s="135"/>
      <c r="R561" s="135"/>
      <c r="S561" s="135"/>
      <c r="T561" s="135"/>
      <c r="U561" s="135"/>
      <c r="V561" s="135"/>
      <c r="W561" s="135"/>
      <c r="X561" s="135"/>
      <c r="Y561" s="135"/>
      <c r="Z561" s="135"/>
    </row>
    <row r="562" spans="1:26" ht="14.25" customHeight="1">
      <c r="A562" s="4"/>
      <c r="B562" s="4"/>
      <c r="C562" s="4"/>
      <c r="D562" s="4"/>
      <c r="E562" s="143"/>
      <c r="F562" s="143"/>
      <c r="G562" s="4"/>
      <c r="H562" s="4"/>
      <c r="I562" s="135"/>
      <c r="J562" s="135"/>
      <c r="K562" s="135"/>
      <c r="L562" s="135"/>
      <c r="M562" s="135"/>
      <c r="N562" s="135"/>
      <c r="O562" s="135"/>
      <c r="P562" s="135"/>
      <c r="Q562" s="135"/>
      <c r="R562" s="135"/>
      <c r="S562" s="135"/>
      <c r="T562" s="135"/>
      <c r="U562" s="135"/>
      <c r="V562" s="135"/>
      <c r="W562" s="135"/>
      <c r="X562" s="135"/>
      <c r="Y562" s="135"/>
      <c r="Z562" s="135"/>
    </row>
    <row r="563" spans="1:26" ht="14.25" customHeight="1">
      <c r="A563" s="4"/>
      <c r="B563" s="4"/>
      <c r="C563" s="4"/>
      <c r="D563" s="4"/>
      <c r="E563" s="143"/>
      <c r="F563" s="143"/>
      <c r="G563" s="4"/>
      <c r="H563" s="4"/>
      <c r="I563" s="135"/>
      <c r="J563" s="135"/>
      <c r="K563" s="135"/>
      <c r="L563" s="135"/>
      <c r="M563" s="135"/>
      <c r="N563" s="135"/>
      <c r="O563" s="135"/>
      <c r="P563" s="135"/>
      <c r="Q563" s="135"/>
      <c r="R563" s="135"/>
      <c r="S563" s="135"/>
      <c r="T563" s="135"/>
      <c r="U563" s="135"/>
      <c r="V563" s="135"/>
      <c r="W563" s="135"/>
      <c r="X563" s="135"/>
      <c r="Y563" s="135"/>
      <c r="Z563" s="135"/>
    </row>
    <row r="564" spans="1:26" ht="14.25" customHeight="1">
      <c r="A564" s="4"/>
      <c r="B564" s="4"/>
      <c r="C564" s="4"/>
      <c r="D564" s="4"/>
      <c r="E564" s="143"/>
      <c r="F564" s="143"/>
      <c r="G564" s="4"/>
      <c r="H564" s="4"/>
      <c r="I564" s="135"/>
      <c r="J564" s="135"/>
      <c r="K564" s="135"/>
      <c r="L564" s="135"/>
      <c r="M564" s="135"/>
      <c r="N564" s="135"/>
      <c r="O564" s="135"/>
      <c r="P564" s="135"/>
      <c r="Q564" s="135"/>
      <c r="R564" s="135"/>
      <c r="S564" s="135"/>
      <c r="T564" s="135"/>
      <c r="U564" s="135"/>
      <c r="V564" s="135"/>
      <c r="W564" s="135"/>
      <c r="X564" s="135"/>
      <c r="Y564" s="135"/>
      <c r="Z564" s="135"/>
    </row>
    <row r="565" spans="1:26" ht="14.25" customHeight="1">
      <c r="A565" s="4"/>
      <c r="B565" s="4"/>
      <c r="C565" s="4"/>
      <c r="D565" s="4"/>
      <c r="E565" s="143"/>
      <c r="F565" s="143"/>
      <c r="G565" s="4"/>
      <c r="H565" s="4"/>
      <c r="I565" s="135"/>
      <c r="J565" s="135"/>
      <c r="K565" s="135"/>
      <c r="L565" s="135"/>
      <c r="M565" s="135"/>
      <c r="N565" s="135"/>
      <c r="O565" s="135"/>
      <c r="P565" s="135"/>
      <c r="Q565" s="135"/>
      <c r="R565" s="135"/>
      <c r="S565" s="135"/>
      <c r="T565" s="135"/>
      <c r="U565" s="135"/>
      <c r="V565" s="135"/>
      <c r="W565" s="135"/>
      <c r="X565" s="135"/>
      <c r="Y565" s="135"/>
      <c r="Z565" s="135"/>
    </row>
    <row r="566" spans="1:26" ht="14.25" customHeight="1">
      <c r="A566" s="4"/>
      <c r="B566" s="4"/>
      <c r="C566" s="4"/>
      <c r="D566" s="4"/>
      <c r="E566" s="143"/>
      <c r="F566" s="143"/>
      <c r="G566" s="4"/>
      <c r="H566" s="4"/>
      <c r="I566" s="135"/>
      <c r="J566" s="135"/>
      <c r="K566" s="135"/>
      <c r="L566" s="135"/>
      <c r="M566" s="135"/>
      <c r="N566" s="135"/>
      <c r="O566" s="135"/>
      <c r="P566" s="135"/>
      <c r="Q566" s="135"/>
      <c r="R566" s="135"/>
      <c r="S566" s="135"/>
      <c r="T566" s="135"/>
      <c r="U566" s="135"/>
      <c r="V566" s="135"/>
      <c r="W566" s="135"/>
      <c r="X566" s="135"/>
      <c r="Y566" s="135"/>
      <c r="Z566" s="135"/>
    </row>
    <row r="567" spans="1:26" ht="14.25" customHeight="1">
      <c r="A567" s="4"/>
      <c r="B567" s="4"/>
      <c r="C567" s="4"/>
      <c r="D567" s="4"/>
      <c r="E567" s="143"/>
      <c r="F567" s="143"/>
      <c r="G567" s="4"/>
      <c r="H567" s="4"/>
      <c r="I567" s="135"/>
      <c r="J567" s="135"/>
      <c r="K567" s="135"/>
      <c r="L567" s="135"/>
      <c r="M567" s="135"/>
      <c r="N567" s="135"/>
      <c r="O567" s="135"/>
      <c r="P567" s="135"/>
      <c r="Q567" s="135"/>
      <c r="R567" s="135"/>
      <c r="S567" s="135"/>
      <c r="T567" s="135"/>
      <c r="U567" s="135"/>
      <c r="V567" s="135"/>
      <c r="W567" s="135"/>
      <c r="X567" s="135"/>
      <c r="Y567" s="135"/>
      <c r="Z567" s="135"/>
    </row>
    <row r="568" spans="1:26" ht="14.25" customHeight="1">
      <c r="A568" s="4"/>
      <c r="B568" s="4"/>
      <c r="C568" s="4"/>
      <c r="D568" s="4"/>
      <c r="E568" s="143"/>
      <c r="F568" s="143"/>
      <c r="G568" s="4"/>
      <c r="H568" s="4"/>
      <c r="I568" s="135"/>
      <c r="J568" s="135"/>
      <c r="K568" s="135"/>
      <c r="L568" s="135"/>
      <c r="M568" s="135"/>
      <c r="N568" s="135"/>
      <c r="O568" s="135"/>
      <c r="P568" s="135"/>
      <c r="Q568" s="135"/>
      <c r="R568" s="135"/>
      <c r="S568" s="135"/>
      <c r="T568" s="135"/>
      <c r="U568" s="135"/>
      <c r="V568" s="135"/>
      <c r="W568" s="135"/>
      <c r="X568" s="135"/>
      <c r="Y568" s="135"/>
      <c r="Z568" s="135"/>
    </row>
    <row r="569" spans="1:26" ht="14.25" customHeight="1">
      <c r="A569" s="4"/>
      <c r="B569" s="4"/>
      <c r="C569" s="4"/>
      <c r="D569" s="4"/>
      <c r="E569" s="143"/>
      <c r="F569" s="143"/>
      <c r="G569" s="4"/>
      <c r="H569" s="4"/>
      <c r="I569" s="135"/>
      <c r="J569" s="135"/>
      <c r="K569" s="135"/>
      <c r="L569" s="135"/>
      <c r="M569" s="135"/>
      <c r="N569" s="135"/>
      <c r="O569" s="135"/>
      <c r="P569" s="135"/>
      <c r="Q569" s="135"/>
      <c r="R569" s="135"/>
      <c r="S569" s="135"/>
      <c r="T569" s="135"/>
      <c r="U569" s="135"/>
      <c r="V569" s="135"/>
      <c r="W569" s="135"/>
      <c r="X569" s="135"/>
      <c r="Y569" s="135"/>
      <c r="Z569" s="135"/>
    </row>
    <row r="570" spans="1:26" ht="14.25" customHeight="1">
      <c r="A570" s="4"/>
      <c r="B570" s="4"/>
      <c r="C570" s="4"/>
      <c r="D570" s="4"/>
      <c r="E570" s="143"/>
      <c r="F570" s="143"/>
      <c r="G570" s="4"/>
      <c r="H570" s="4"/>
      <c r="I570" s="135"/>
      <c r="J570" s="135"/>
      <c r="K570" s="135"/>
      <c r="L570" s="135"/>
      <c r="M570" s="135"/>
      <c r="N570" s="135"/>
      <c r="O570" s="135"/>
      <c r="P570" s="135"/>
      <c r="Q570" s="135"/>
      <c r="R570" s="135"/>
      <c r="S570" s="135"/>
      <c r="T570" s="135"/>
      <c r="U570" s="135"/>
      <c r="V570" s="135"/>
      <c r="W570" s="135"/>
      <c r="X570" s="135"/>
      <c r="Y570" s="135"/>
      <c r="Z570" s="135"/>
    </row>
    <row r="571" spans="1:26" ht="14.25" customHeight="1">
      <c r="A571" s="4"/>
      <c r="B571" s="4"/>
      <c r="C571" s="4"/>
      <c r="D571" s="4"/>
      <c r="E571" s="143"/>
      <c r="F571" s="143"/>
      <c r="G571" s="4"/>
      <c r="H571" s="4"/>
      <c r="I571" s="135"/>
      <c r="J571" s="135"/>
      <c r="K571" s="135"/>
      <c r="L571" s="135"/>
      <c r="M571" s="135"/>
      <c r="N571" s="135"/>
      <c r="O571" s="135"/>
      <c r="P571" s="135"/>
      <c r="Q571" s="135"/>
      <c r="R571" s="135"/>
      <c r="S571" s="135"/>
      <c r="T571" s="135"/>
      <c r="U571" s="135"/>
      <c r="V571" s="135"/>
      <c r="W571" s="135"/>
      <c r="X571" s="135"/>
      <c r="Y571" s="135"/>
      <c r="Z571" s="135"/>
    </row>
    <row r="572" spans="1:26" ht="14.25" customHeight="1">
      <c r="A572" s="4"/>
      <c r="B572" s="4"/>
      <c r="C572" s="4"/>
      <c r="D572" s="4"/>
      <c r="E572" s="143"/>
      <c r="F572" s="143"/>
      <c r="G572" s="4"/>
      <c r="H572" s="4"/>
      <c r="I572" s="135"/>
      <c r="J572" s="135"/>
      <c r="K572" s="135"/>
      <c r="L572" s="135"/>
      <c r="M572" s="135"/>
      <c r="N572" s="135"/>
      <c r="O572" s="135"/>
      <c r="P572" s="135"/>
      <c r="Q572" s="135"/>
      <c r="R572" s="135"/>
      <c r="S572" s="135"/>
      <c r="T572" s="135"/>
      <c r="U572" s="135"/>
      <c r="V572" s="135"/>
      <c r="W572" s="135"/>
      <c r="X572" s="135"/>
      <c r="Y572" s="135"/>
      <c r="Z572" s="135"/>
    </row>
    <row r="573" spans="1:26" ht="14.25" customHeight="1">
      <c r="A573" s="4"/>
      <c r="B573" s="4"/>
      <c r="C573" s="4"/>
      <c r="D573" s="4"/>
      <c r="E573" s="143"/>
      <c r="F573" s="143"/>
      <c r="G573" s="4"/>
      <c r="H573" s="4"/>
      <c r="I573" s="135"/>
      <c r="J573" s="135"/>
      <c r="K573" s="135"/>
      <c r="L573" s="135"/>
      <c r="M573" s="135"/>
      <c r="N573" s="135"/>
      <c r="O573" s="135"/>
      <c r="P573" s="135"/>
      <c r="Q573" s="135"/>
      <c r="R573" s="135"/>
      <c r="S573" s="135"/>
      <c r="T573" s="135"/>
      <c r="U573" s="135"/>
      <c r="V573" s="135"/>
      <c r="W573" s="135"/>
      <c r="X573" s="135"/>
      <c r="Y573" s="135"/>
      <c r="Z573" s="135"/>
    </row>
    <row r="574" spans="1:26" ht="14.25" customHeight="1">
      <c r="A574" s="4"/>
      <c r="B574" s="4"/>
      <c r="C574" s="4"/>
      <c r="D574" s="4"/>
      <c r="E574" s="143"/>
      <c r="F574" s="143"/>
      <c r="G574" s="4"/>
      <c r="H574" s="4"/>
      <c r="I574" s="135"/>
      <c r="J574" s="135"/>
      <c r="K574" s="135"/>
      <c r="L574" s="135"/>
      <c r="M574" s="135"/>
      <c r="N574" s="135"/>
      <c r="O574" s="135"/>
      <c r="P574" s="135"/>
      <c r="Q574" s="135"/>
      <c r="R574" s="135"/>
      <c r="S574" s="135"/>
      <c r="T574" s="135"/>
      <c r="U574" s="135"/>
      <c r="V574" s="135"/>
      <c r="W574" s="135"/>
      <c r="X574" s="135"/>
      <c r="Y574" s="135"/>
      <c r="Z574" s="135"/>
    </row>
    <row r="575" spans="1:26" ht="14.25" customHeight="1">
      <c r="A575" s="4"/>
      <c r="B575" s="4"/>
      <c r="C575" s="4"/>
      <c r="D575" s="4"/>
      <c r="E575" s="143"/>
      <c r="F575" s="143"/>
      <c r="G575" s="4"/>
      <c r="H575" s="4"/>
      <c r="I575" s="135"/>
      <c r="J575" s="135"/>
      <c r="K575" s="135"/>
      <c r="L575" s="135"/>
      <c r="M575" s="135"/>
      <c r="N575" s="135"/>
      <c r="O575" s="135"/>
      <c r="P575" s="135"/>
      <c r="Q575" s="135"/>
      <c r="R575" s="135"/>
      <c r="S575" s="135"/>
      <c r="T575" s="135"/>
      <c r="U575" s="135"/>
      <c r="V575" s="135"/>
      <c r="W575" s="135"/>
      <c r="X575" s="135"/>
      <c r="Y575" s="135"/>
      <c r="Z575" s="135"/>
    </row>
    <row r="576" spans="1:26" ht="14.25" customHeight="1">
      <c r="A576" s="4"/>
      <c r="B576" s="4"/>
      <c r="C576" s="4"/>
      <c r="D576" s="4"/>
      <c r="E576" s="143"/>
      <c r="F576" s="143"/>
      <c r="G576" s="4"/>
      <c r="H576" s="4"/>
      <c r="I576" s="135"/>
      <c r="J576" s="135"/>
      <c r="K576" s="135"/>
      <c r="L576" s="135"/>
      <c r="M576" s="135"/>
      <c r="N576" s="135"/>
      <c r="O576" s="135"/>
      <c r="P576" s="135"/>
      <c r="Q576" s="135"/>
      <c r="R576" s="135"/>
      <c r="S576" s="135"/>
      <c r="T576" s="135"/>
      <c r="U576" s="135"/>
      <c r="V576" s="135"/>
      <c r="W576" s="135"/>
      <c r="X576" s="135"/>
      <c r="Y576" s="135"/>
      <c r="Z576" s="135"/>
    </row>
    <row r="577" spans="1:26" ht="14.25" customHeight="1">
      <c r="A577" s="4"/>
      <c r="B577" s="4"/>
      <c r="C577" s="4"/>
      <c r="D577" s="4"/>
      <c r="E577" s="143"/>
      <c r="F577" s="143"/>
      <c r="G577" s="4"/>
      <c r="H577" s="4"/>
      <c r="I577" s="135"/>
      <c r="J577" s="135"/>
      <c r="K577" s="135"/>
      <c r="L577" s="135"/>
      <c r="M577" s="135"/>
      <c r="N577" s="135"/>
      <c r="O577" s="135"/>
      <c r="P577" s="135"/>
      <c r="Q577" s="135"/>
      <c r="R577" s="135"/>
      <c r="S577" s="135"/>
      <c r="T577" s="135"/>
      <c r="U577" s="135"/>
      <c r="V577" s="135"/>
      <c r="W577" s="135"/>
      <c r="X577" s="135"/>
      <c r="Y577" s="135"/>
      <c r="Z577" s="135"/>
    </row>
    <row r="578" spans="1:26" ht="14.25" customHeight="1">
      <c r="A578" s="4"/>
      <c r="B578" s="4"/>
      <c r="C578" s="4"/>
      <c r="D578" s="4"/>
      <c r="E578" s="143"/>
      <c r="F578" s="143"/>
      <c r="G578" s="4"/>
      <c r="H578" s="4"/>
      <c r="I578" s="135"/>
      <c r="J578" s="135"/>
      <c r="K578" s="135"/>
      <c r="L578" s="135"/>
      <c r="M578" s="135"/>
      <c r="N578" s="135"/>
      <c r="O578" s="135"/>
      <c r="P578" s="135"/>
      <c r="Q578" s="135"/>
      <c r="R578" s="135"/>
      <c r="S578" s="135"/>
      <c r="T578" s="135"/>
      <c r="U578" s="135"/>
      <c r="V578" s="135"/>
      <c r="W578" s="135"/>
      <c r="X578" s="135"/>
      <c r="Y578" s="135"/>
      <c r="Z578" s="135"/>
    </row>
    <row r="579" spans="1:26" ht="14.25" customHeight="1">
      <c r="A579" s="4"/>
      <c r="B579" s="4"/>
      <c r="C579" s="4"/>
      <c r="D579" s="4"/>
      <c r="E579" s="143"/>
      <c r="F579" s="143"/>
      <c r="G579" s="4"/>
      <c r="H579" s="4"/>
      <c r="I579" s="135"/>
      <c r="J579" s="135"/>
      <c r="K579" s="135"/>
      <c r="L579" s="135"/>
      <c r="M579" s="135"/>
      <c r="N579" s="135"/>
      <c r="O579" s="135"/>
      <c r="P579" s="135"/>
      <c r="Q579" s="135"/>
      <c r="R579" s="135"/>
      <c r="S579" s="135"/>
      <c r="T579" s="135"/>
      <c r="U579" s="135"/>
      <c r="V579" s="135"/>
      <c r="W579" s="135"/>
      <c r="X579" s="135"/>
      <c r="Y579" s="135"/>
      <c r="Z579" s="135"/>
    </row>
    <row r="580" spans="1:26" ht="14.25" customHeight="1">
      <c r="A580" s="4"/>
      <c r="B580" s="4"/>
      <c r="C580" s="4"/>
      <c r="D580" s="4"/>
      <c r="E580" s="143"/>
      <c r="F580" s="143"/>
      <c r="G580" s="4"/>
      <c r="H580" s="4"/>
      <c r="I580" s="135"/>
      <c r="J580" s="135"/>
      <c r="K580" s="135"/>
      <c r="L580" s="135"/>
      <c r="M580" s="135"/>
      <c r="N580" s="135"/>
      <c r="O580" s="135"/>
      <c r="P580" s="135"/>
      <c r="Q580" s="135"/>
      <c r="R580" s="135"/>
      <c r="S580" s="135"/>
      <c r="T580" s="135"/>
      <c r="U580" s="135"/>
      <c r="V580" s="135"/>
      <c r="W580" s="135"/>
      <c r="X580" s="135"/>
      <c r="Y580" s="135"/>
      <c r="Z580" s="135"/>
    </row>
    <row r="581" spans="1:26" ht="14.25" customHeight="1">
      <c r="A581" s="4"/>
      <c r="B581" s="4"/>
      <c r="C581" s="4"/>
      <c r="D581" s="4"/>
      <c r="E581" s="143"/>
      <c r="F581" s="143"/>
      <c r="G581" s="4"/>
      <c r="H581" s="4"/>
      <c r="I581" s="135"/>
      <c r="J581" s="135"/>
      <c r="K581" s="135"/>
      <c r="L581" s="135"/>
      <c r="M581" s="135"/>
      <c r="N581" s="135"/>
      <c r="O581" s="135"/>
      <c r="P581" s="135"/>
      <c r="Q581" s="135"/>
      <c r="R581" s="135"/>
      <c r="S581" s="135"/>
      <c r="T581" s="135"/>
      <c r="U581" s="135"/>
      <c r="V581" s="135"/>
      <c r="W581" s="135"/>
      <c r="X581" s="135"/>
      <c r="Y581" s="135"/>
      <c r="Z581" s="135"/>
    </row>
    <row r="582" spans="1:26" ht="14.25" customHeight="1">
      <c r="A582" s="4"/>
      <c r="B582" s="4"/>
      <c r="C582" s="4"/>
      <c r="D582" s="4"/>
      <c r="E582" s="143"/>
      <c r="F582" s="143"/>
      <c r="G582" s="4"/>
      <c r="H582" s="4"/>
      <c r="I582" s="135"/>
      <c r="J582" s="135"/>
      <c r="K582" s="135"/>
      <c r="L582" s="135"/>
      <c r="M582" s="135"/>
      <c r="N582" s="135"/>
      <c r="O582" s="135"/>
      <c r="P582" s="135"/>
      <c r="Q582" s="135"/>
      <c r="R582" s="135"/>
      <c r="S582" s="135"/>
      <c r="T582" s="135"/>
      <c r="U582" s="135"/>
      <c r="V582" s="135"/>
      <c r="W582" s="135"/>
      <c r="X582" s="135"/>
      <c r="Y582" s="135"/>
      <c r="Z582" s="135"/>
    </row>
    <row r="583" spans="1:26" ht="14.25" customHeight="1">
      <c r="A583" s="4"/>
      <c r="B583" s="4"/>
      <c r="C583" s="4"/>
      <c r="D583" s="4"/>
      <c r="E583" s="143"/>
      <c r="F583" s="143"/>
      <c r="G583" s="4"/>
      <c r="H583" s="4"/>
      <c r="I583" s="135"/>
      <c r="J583" s="135"/>
      <c r="K583" s="135"/>
      <c r="L583" s="135"/>
      <c r="M583" s="135"/>
      <c r="N583" s="135"/>
      <c r="O583" s="135"/>
      <c r="P583" s="135"/>
      <c r="Q583" s="135"/>
      <c r="R583" s="135"/>
      <c r="S583" s="135"/>
      <c r="T583" s="135"/>
      <c r="U583" s="135"/>
      <c r="V583" s="135"/>
      <c r="W583" s="135"/>
      <c r="X583" s="135"/>
      <c r="Y583" s="135"/>
      <c r="Z583" s="135"/>
    </row>
    <row r="584" spans="1:26" ht="14.25" customHeight="1">
      <c r="A584" s="4"/>
      <c r="B584" s="4"/>
      <c r="C584" s="4"/>
      <c r="D584" s="4"/>
      <c r="E584" s="143"/>
      <c r="F584" s="143"/>
      <c r="G584" s="4"/>
      <c r="H584" s="4"/>
      <c r="I584" s="135"/>
      <c r="J584" s="135"/>
      <c r="K584" s="135"/>
      <c r="L584" s="135"/>
      <c r="M584" s="135"/>
      <c r="N584" s="135"/>
      <c r="O584" s="135"/>
      <c r="P584" s="135"/>
      <c r="Q584" s="135"/>
      <c r="R584" s="135"/>
      <c r="S584" s="135"/>
      <c r="T584" s="135"/>
      <c r="U584" s="135"/>
      <c r="V584" s="135"/>
      <c r="W584" s="135"/>
      <c r="X584" s="135"/>
      <c r="Y584" s="135"/>
      <c r="Z584" s="135"/>
    </row>
    <row r="585" spans="1:26" ht="14.25" customHeight="1">
      <c r="A585" s="4"/>
      <c r="B585" s="4"/>
      <c r="C585" s="4"/>
      <c r="D585" s="4"/>
      <c r="E585" s="143"/>
      <c r="F585" s="143"/>
      <c r="G585" s="4"/>
      <c r="H585" s="4"/>
      <c r="I585" s="135"/>
      <c r="J585" s="135"/>
      <c r="K585" s="135"/>
      <c r="L585" s="135"/>
      <c r="M585" s="135"/>
      <c r="N585" s="135"/>
      <c r="O585" s="135"/>
      <c r="P585" s="135"/>
      <c r="Q585" s="135"/>
      <c r="R585" s="135"/>
      <c r="S585" s="135"/>
      <c r="T585" s="135"/>
      <c r="U585" s="135"/>
      <c r="V585" s="135"/>
      <c r="W585" s="135"/>
      <c r="X585" s="135"/>
      <c r="Y585" s="135"/>
      <c r="Z585" s="135"/>
    </row>
    <row r="586" spans="1:26" ht="14.25" customHeight="1">
      <c r="A586" s="4"/>
      <c r="B586" s="4"/>
      <c r="C586" s="4"/>
      <c r="D586" s="4"/>
      <c r="E586" s="143"/>
      <c r="F586" s="143"/>
      <c r="G586" s="4"/>
      <c r="H586" s="4"/>
      <c r="I586" s="135"/>
      <c r="J586" s="135"/>
      <c r="K586" s="135"/>
      <c r="L586" s="135"/>
      <c r="M586" s="135"/>
      <c r="N586" s="135"/>
      <c r="O586" s="135"/>
      <c r="P586" s="135"/>
      <c r="Q586" s="135"/>
      <c r="R586" s="135"/>
      <c r="S586" s="135"/>
      <c r="T586" s="135"/>
      <c r="U586" s="135"/>
      <c r="V586" s="135"/>
      <c r="W586" s="135"/>
      <c r="X586" s="135"/>
      <c r="Y586" s="135"/>
      <c r="Z586" s="135"/>
    </row>
    <row r="587" spans="1:26" ht="14.25" customHeight="1">
      <c r="A587" s="4"/>
      <c r="B587" s="4"/>
      <c r="C587" s="4"/>
      <c r="D587" s="4"/>
      <c r="E587" s="143"/>
      <c r="F587" s="143"/>
      <c r="G587" s="4"/>
      <c r="H587" s="4"/>
      <c r="I587" s="135"/>
      <c r="J587" s="135"/>
      <c r="K587" s="135"/>
      <c r="L587" s="135"/>
      <c r="M587" s="135"/>
      <c r="N587" s="135"/>
      <c r="O587" s="135"/>
      <c r="P587" s="135"/>
      <c r="Q587" s="135"/>
      <c r="R587" s="135"/>
      <c r="S587" s="135"/>
      <c r="T587" s="135"/>
      <c r="U587" s="135"/>
      <c r="V587" s="135"/>
      <c r="W587" s="135"/>
      <c r="X587" s="135"/>
      <c r="Y587" s="135"/>
      <c r="Z587" s="135"/>
    </row>
    <row r="588" spans="1:26" ht="14.25" customHeight="1">
      <c r="A588" s="4"/>
      <c r="B588" s="4"/>
      <c r="C588" s="4"/>
      <c r="D588" s="4"/>
      <c r="E588" s="143"/>
      <c r="F588" s="143"/>
      <c r="G588" s="4"/>
      <c r="H588" s="4"/>
      <c r="I588" s="135"/>
      <c r="J588" s="135"/>
      <c r="K588" s="135"/>
      <c r="L588" s="135"/>
      <c r="M588" s="135"/>
      <c r="N588" s="135"/>
      <c r="O588" s="135"/>
      <c r="P588" s="135"/>
      <c r="Q588" s="135"/>
      <c r="R588" s="135"/>
      <c r="S588" s="135"/>
      <c r="T588" s="135"/>
      <c r="U588" s="135"/>
      <c r="V588" s="135"/>
      <c r="W588" s="135"/>
      <c r="X588" s="135"/>
      <c r="Y588" s="135"/>
      <c r="Z588" s="135"/>
    </row>
    <row r="589" spans="1:26" ht="14.25" customHeight="1">
      <c r="A589" s="4"/>
      <c r="B589" s="4"/>
      <c r="C589" s="4"/>
      <c r="D589" s="4"/>
      <c r="E589" s="143"/>
      <c r="F589" s="143"/>
      <c r="G589" s="4"/>
      <c r="H589" s="4"/>
      <c r="I589" s="135"/>
      <c r="J589" s="135"/>
      <c r="K589" s="135"/>
      <c r="L589" s="135"/>
      <c r="M589" s="135"/>
      <c r="N589" s="135"/>
      <c r="O589" s="135"/>
      <c r="P589" s="135"/>
      <c r="Q589" s="135"/>
      <c r="R589" s="135"/>
      <c r="S589" s="135"/>
      <c r="T589" s="135"/>
      <c r="U589" s="135"/>
      <c r="V589" s="135"/>
      <c r="W589" s="135"/>
      <c r="X589" s="135"/>
      <c r="Y589" s="135"/>
      <c r="Z589" s="135"/>
    </row>
    <row r="590" spans="1:26" ht="14.25" customHeight="1">
      <c r="A590" s="4"/>
      <c r="B590" s="4"/>
      <c r="C590" s="4"/>
      <c r="D590" s="4"/>
      <c r="E590" s="143"/>
      <c r="F590" s="143"/>
      <c r="G590" s="4"/>
      <c r="H590" s="4"/>
      <c r="I590" s="135"/>
      <c r="J590" s="135"/>
      <c r="K590" s="135"/>
      <c r="L590" s="135"/>
      <c r="M590" s="135"/>
      <c r="N590" s="135"/>
      <c r="O590" s="135"/>
      <c r="P590" s="135"/>
      <c r="Q590" s="135"/>
      <c r="R590" s="135"/>
      <c r="S590" s="135"/>
      <c r="T590" s="135"/>
      <c r="U590" s="135"/>
      <c r="V590" s="135"/>
      <c r="W590" s="135"/>
      <c r="X590" s="135"/>
      <c r="Y590" s="135"/>
      <c r="Z590" s="135"/>
    </row>
    <row r="591" spans="1:26" ht="14.25" customHeight="1">
      <c r="A591" s="4"/>
      <c r="B591" s="4"/>
      <c r="C591" s="4"/>
      <c r="D591" s="4"/>
      <c r="E591" s="143"/>
      <c r="F591" s="143"/>
      <c r="G591" s="4"/>
      <c r="H591" s="4"/>
      <c r="I591" s="135"/>
      <c r="J591" s="135"/>
      <c r="K591" s="135"/>
      <c r="L591" s="135"/>
      <c r="M591" s="135"/>
      <c r="N591" s="135"/>
      <c r="O591" s="135"/>
      <c r="P591" s="135"/>
      <c r="Q591" s="135"/>
      <c r="R591" s="135"/>
      <c r="S591" s="135"/>
      <c r="T591" s="135"/>
      <c r="U591" s="135"/>
      <c r="V591" s="135"/>
      <c r="W591" s="135"/>
      <c r="X591" s="135"/>
      <c r="Y591" s="135"/>
      <c r="Z591" s="135"/>
    </row>
    <row r="592" spans="1:26" ht="14.25" customHeight="1">
      <c r="A592" s="4"/>
      <c r="B592" s="4"/>
      <c r="C592" s="4"/>
      <c r="D592" s="4"/>
      <c r="E592" s="143"/>
      <c r="F592" s="143"/>
      <c r="G592" s="4"/>
      <c r="H592" s="4"/>
      <c r="I592" s="135"/>
      <c r="J592" s="135"/>
      <c r="K592" s="135"/>
      <c r="L592" s="135"/>
      <c r="M592" s="135"/>
      <c r="N592" s="135"/>
      <c r="O592" s="135"/>
      <c r="P592" s="135"/>
      <c r="Q592" s="135"/>
      <c r="R592" s="135"/>
      <c r="S592" s="135"/>
      <c r="T592" s="135"/>
      <c r="U592" s="135"/>
      <c r="V592" s="135"/>
      <c r="W592" s="135"/>
      <c r="X592" s="135"/>
      <c r="Y592" s="135"/>
      <c r="Z592" s="135"/>
    </row>
    <row r="593" spans="1:26" ht="14.25" customHeight="1">
      <c r="A593" s="4"/>
      <c r="B593" s="4"/>
      <c r="C593" s="4"/>
      <c r="D593" s="4"/>
      <c r="E593" s="143"/>
      <c r="F593" s="143"/>
      <c r="G593" s="4"/>
      <c r="H593" s="4"/>
      <c r="I593" s="135"/>
      <c r="J593" s="135"/>
      <c r="K593" s="135"/>
      <c r="L593" s="135"/>
      <c r="M593" s="135"/>
      <c r="N593" s="135"/>
      <c r="O593" s="135"/>
      <c r="P593" s="135"/>
      <c r="Q593" s="135"/>
      <c r="R593" s="135"/>
      <c r="S593" s="135"/>
      <c r="T593" s="135"/>
      <c r="U593" s="135"/>
      <c r="V593" s="135"/>
      <c r="W593" s="135"/>
      <c r="X593" s="135"/>
      <c r="Y593" s="135"/>
      <c r="Z593" s="135"/>
    </row>
    <row r="594" spans="1:26" ht="14.25" customHeight="1">
      <c r="A594" s="4"/>
      <c r="B594" s="4"/>
      <c r="C594" s="4"/>
      <c r="D594" s="4"/>
      <c r="E594" s="143"/>
      <c r="F594" s="143"/>
      <c r="G594" s="4"/>
      <c r="H594" s="4"/>
      <c r="I594" s="135"/>
      <c r="J594" s="135"/>
      <c r="K594" s="135"/>
      <c r="L594" s="135"/>
      <c r="M594" s="135"/>
      <c r="N594" s="135"/>
      <c r="O594" s="135"/>
      <c r="P594" s="135"/>
      <c r="Q594" s="135"/>
      <c r="R594" s="135"/>
      <c r="S594" s="135"/>
      <c r="T594" s="135"/>
      <c r="U594" s="135"/>
      <c r="V594" s="135"/>
      <c r="W594" s="135"/>
      <c r="X594" s="135"/>
      <c r="Y594" s="135"/>
      <c r="Z594" s="135"/>
    </row>
    <row r="595" spans="1:26" ht="14.25" customHeight="1">
      <c r="A595" s="4"/>
      <c r="B595" s="4"/>
      <c r="C595" s="4"/>
      <c r="D595" s="4"/>
      <c r="E595" s="143"/>
      <c r="F595" s="143"/>
      <c r="G595" s="4"/>
      <c r="H595" s="4"/>
      <c r="I595" s="135"/>
      <c r="J595" s="135"/>
      <c r="K595" s="135"/>
      <c r="L595" s="135"/>
      <c r="M595" s="135"/>
      <c r="N595" s="135"/>
      <c r="O595" s="135"/>
      <c r="P595" s="135"/>
      <c r="Q595" s="135"/>
      <c r="R595" s="135"/>
      <c r="S595" s="135"/>
      <c r="T595" s="135"/>
      <c r="U595" s="135"/>
      <c r="V595" s="135"/>
      <c r="W595" s="135"/>
      <c r="X595" s="135"/>
      <c r="Y595" s="135"/>
      <c r="Z595" s="135"/>
    </row>
    <row r="596" spans="1:26" ht="14.25" customHeight="1">
      <c r="A596" s="4"/>
      <c r="B596" s="4"/>
      <c r="C596" s="4"/>
      <c r="D596" s="4"/>
      <c r="E596" s="143"/>
      <c r="F596" s="143"/>
      <c r="G596" s="4"/>
      <c r="H596" s="4"/>
      <c r="I596" s="135"/>
      <c r="J596" s="135"/>
      <c r="K596" s="135"/>
      <c r="L596" s="135"/>
      <c r="M596" s="135"/>
      <c r="N596" s="135"/>
      <c r="O596" s="135"/>
      <c r="P596" s="135"/>
      <c r="Q596" s="135"/>
      <c r="R596" s="135"/>
      <c r="S596" s="135"/>
      <c r="T596" s="135"/>
      <c r="U596" s="135"/>
      <c r="V596" s="135"/>
      <c r="W596" s="135"/>
      <c r="X596" s="135"/>
      <c r="Y596" s="135"/>
      <c r="Z596" s="135"/>
    </row>
    <row r="597" spans="1:26" ht="14.25" customHeight="1">
      <c r="A597" s="4"/>
      <c r="B597" s="4"/>
      <c r="C597" s="4"/>
      <c r="D597" s="4"/>
      <c r="E597" s="143"/>
      <c r="F597" s="143"/>
      <c r="G597" s="4"/>
      <c r="H597" s="4"/>
      <c r="I597" s="135"/>
      <c r="J597" s="135"/>
      <c r="K597" s="135"/>
      <c r="L597" s="135"/>
      <c r="M597" s="135"/>
      <c r="N597" s="135"/>
      <c r="O597" s="135"/>
      <c r="P597" s="135"/>
      <c r="Q597" s="135"/>
      <c r="R597" s="135"/>
      <c r="S597" s="135"/>
      <c r="T597" s="135"/>
      <c r="U597" s="135"/>
      <c r="V597" s="135"/>
      <c r="W597" s="135"/>
      <c r="X597" s="135"/>
      <c r="Y597" s="135"/>
      <c r="Z597" s="135"/>
    </row>
    <row r="598" spans="1:26" ht="14.25" customHeight="1">
      <c r="A598" s="4"/>
      <c r="B598" s="4"/>
      <c r="C598" s="4"/>
      <c r="D598" s="4"/>
      <c r="E598" s="143"/>
      <c r="F598" s="143"/>
      <c r="G598" s="4"/>
      <c r="H598" s="4"/>
      <c r="I598" s="135"/>
      <c r="J598" s="135"/>
      <c r="K598" s="135"/>
      <c r="L598" s="135"/>
      <c r="M598" s="135"/>
      <c r="N598" s="135"/>
      <c r="O598" s="135"/>
      <c r="P598" s="135"/>
      <c r="Q598" s="135"/>
      <c r="R598" s="135"/>
      <c r="S598" s="135"/>
      <c r="T598" s="135"/>
      <c r="U598" s="135"/>
      <c r="V598" s="135"/>
      <c r="W598" s="135"/>
      <c r="X598" s="135"/>
      <c r="Y598" s="135"/>
      <c r="Z598" s="135"/>
    </row>
    <row r="599" spans="1:26" ht="14.25" customHeight="1">
      <c r="A599" s="4"/>
      <c r="B599" s="4"/>
      <c r="C599" s="4"/>
      <c r="D599" s="4"/>
      <c r="E599" s="143"/>
      <c r="F599" s="143"/>
      <c r="G599" s="4"/>
      <c r="H599" s="4"/>
      <c r="I599" s="135"/>
      <c r="J599" s="135"/>
      <c r="K599" s="135"/>
      <c r="L599" s="135"/>
      <c r="M599" s="135"/>
      <c r="N599" s="135"/>
      <c r="O599" s="135"/>
      <c r="P599" s="135"/>
      <c r="Q599" s="135"/>
      <c r="R599" s="135"/>
      <c r="S599" s="135"/>
      <c r="T599" s="135"/>
      <c r="U599" s="135"/>
      <c r="V599" s="135"/>
      <c r="W599" s="135"/>
      <c r="X599" s="135"/>
      <c r="Y599" s="135"/>
      <c r="Z599" s="135"/>
    </row>
    <row r="600" spans="1:26" ht="14.25" customHeight="1">
      <c r="A600" s="4"/>
      <c r="B600" s="4"/>
      <c r="C600" s="4"/>
      <c r="D600" s="4"/>
      <c r="E600" s="143"/>
      <c r="F600" s="143"/>
      <c r="G600" s="4"/>
      <c r="H600" s="4"/>
      <c r="I600" s="135"/>
      <c r="J600" s="135"/>
      <c r="K600" s="135"/>
      <c r="L600" s="135"/>
      <c r="M600" s="135"/>
      <c r="N600" s="135"/>
      <c r="O600" s="135"/>
      <c r="P600" s="135"/>
      <c r="Q600" s="135"/>
      <c r="R600" s="135"/>
      <c r="S600" s="135"/>
      <c r="T600" s="135"/>
      <c r="U600" s="135"/>
      <c r="V600" s="135"/>
      <c r="W600" s="135"/>
      <c r="X600" s="135"/>
      <c r="Y600" s="135"/>
      <c r="Z600" s="135"/>
    </row>
    <row r="601" spans="1:26" ht="14.25" customHeight="1">
      <c r="A601" s="4"/>
      <c r="B601" s="4"/>
      <c r="C601" s="4"/>
      <c r="D601" s="4"/>
      <c r="E601" s="143"/>
      <c r="F601" s="143"/>
      <c r="G601" s="4"/>
      <c r="H601" s="4"/>
      <c r="I601" s="135"/>
      <c r="J601" s="135"/>
      <c r="K601" s="135"/>
      <c r="L601" s="135"/>
      <c r="M601" s="135"/>
      <c r="N601" s="135"/>
      <c r="O601" s="135"/>
      <c r="P601" s="135"/>
      <c r="Q601" s="135"/>
      <c r="R601" s="135"/>
      <c r="S601" s="135"/>
      <c r="T601" s="135"/>
      <c r="U601" s="135"/>
      <c r="V601" s="135"/>
      <c r="W601" s="135"/>
      <c r="X601" s="135"/>
      <c r="Y601" s="135"/>
      <c r="Z601" s="135"/>
    </row>
    <row r="602" spans="1:26" ht="14.25" customHeight="1">
      <c r="A602" s="4"/>
      <c r="B602" s="4"/>
      <c r="C602" s="4"/>
      <c r="D602" s="4"/>
      <c r="E602" s="143"/>
      <c r="F602" s="143"/>
      <c r="G602" s="4"/>
      <c r="H602" s="4"/>
      <c r="I602" s="135"/>
      <c r="J602" s="135"/>
      <c r="K602" s="135"/>
      <c r="L602" s="135"/>
      <c r="M602" s="135"/>
      <c r="N602" s="135"/>
      <c r="O602" s="135"/>
      <c r="P602" s="135"/>
      <c r="Q602" s="135"/>
      <c r="R602" s="135"/>
      <c r="S602" s="135"/>
      <c r="T602" s="135"/>
      <c r="U602" s="135"/>
      <c r="V602" s="135"/>
      <c r="W602" s="135"/>
      <c r="X602" s="135"/>
      <c r="Y602" s="135"/>
      <c r="Z602" s="135"/>
    </row>
    <row r="603" spans="1:26" ht="14.25" customHeight="1">
      <c r="A603" s="4"/>
      <c r="B603" s="4"/>
      <c r="C603" s="4"/>
      <c r="D603" s="4"/>
      <c r="E603" s="143"/>
      <c r="F603" s="143"/>
      <c r="G603" s="4"/>
      <c r="H603" s="4"/>
      <c r="I603" s="135"/>
      <c r="J603" s="135"/>
      <c r="K603" s="135"/>
      <c r="L603" s="135"/>
      <c r="M603" s="135"/>
      <c r="N603" s="135"/>
      <c r="O603" s="135"/>
      <c r="P603" s="135"/>
      <c r="Q603" s="135"/>
      <c r="R603" s="135"/>
      <c r="S603" s="135"/>
      <c r="T603" s="135"/>
      <c r="U603" s="135"/>
      <c r="V603" s="135"/>
      <c r="W603" s="135"/>
      <c r="X603" s="135"/>
      <c r="Y603" s="135"/>
      <c r="Z603" s="135"/>
    </row>
    <row r="604" spans="1:26" ht="14.25" customHeight="1">
      <c r="A604" s="4"/>
      <c r="B604" s="4"/>
      <c r="C604" s="4"/>
      <c r="D604" s="4"/>
      <c r="E604" s="143"/>
      <c r="F604" s="143"/>
      <c r="G604" s="4"/>
      <c r="H604" s="4"/>
      <c r="I604" s="135"/>
      <c r="J604" s="135"/>
      <c r="K604" s="135"/>
      <c r="L604" s="135"/>
      <c r="M604" s="135"/>
      <c r="N604" s="135"/>
      <c r="O604" s="135"/>
      <c r="P604" s="135"/>
      <c r="Q604" s="135"/>
      <c r="R604" s="135"/>
      <c r="S604" s="135"/>
      <c r="T604" s="135"/>
      <c r="U604" s="135"/>
      <c r="V604" s="135"/>
      <c r="W604" s="135"/>
      <c r="X604" s="135"/>
      <c r="Y604" s="135"/>
      <c r="Z604" s="135"/>
    </row>
    <row r="605" spans="1:26" ht="14.25" customHeight="1">
      <c r="A605" s="4"/>
      <c r="B605" s="4"/>
      <c r="C605" s="4"/>
      <c r="D605" s="4"/>
      <c r="E605" s="143"/>
      <c r="F605" s="143"/>
      <c r="G605" s="4"/>
      <c r="H605" s="4"/>
      <c r="I605" s="135"/>
      <c r="J605" s="135"/>
      <c r="K605" s="135"/>
      <c r="L605" s="135"/>
      <c r="M605" s="135"/>
      <c r="N605" s="135"/>
      <c r="O605" s="135"/>
      <c r="P605" s="135"/>
      <c r="Q605" s="135"/>
      <c r="R605" s="135"/>
      <c r="S605" s="135"/>
      <c r="T605" s="135"/>
      <c r="U605" s="135"/>
      <c r="V605" s="135"/>
      <c r="W605" s="135"/>
      <c r="X605" s="135"/>
      <c r="Y605" s="135"/>
      <c r="Z605" s="135"/>
    </row>
    <row r="606" spans="1:26" ht="14.25" customHeight="1">
      <c r="A606" s="4"/>
      <c r="B606" s="4"/>
      <c r="C606" s="4"/>
      <c r="D606" s="4"/>
      <c r="E606" s="143"/>
      <c r="F606" s="143"/>
      <c r="G606" s="4"/>
      <c r="H606" s="4"/>
      <c r="I606" s="135"/>
      <c r="J606" s="135"/>
      <c r="K606" s="135"/>
      <c r="L606" s="135"/>
      <c r="M606" s="135"/>
      <c r="N606" s="135"/>
      <c r="O606" s="135"/>
      <c r="P606" s="135"/>
      <c r="Q606" s="135"/>
      <c r="R606" s="135"/>
      <c r="S606" s="135"/>
      <c r="T606" s="135"/>
      <c r="U606" s="135"/>
      <c r="V606" s="135"/>
      <c r="W606" s="135"/>
      <c r="X606" s="135"/>
      <c r="Y606" s="135"/>
      <c r="Z606" s="135"/>
    </row>
    <row r="607" spans="1:26" ht="14.25" customHeight="1">
      <c r="A607" s="4"/>
      <c r="B607" s="4"/>
      <c r="C607" s="4"/>
      <c r="D607" s="4"/>
      <c r="E607" s="143"/>
      <c r="F607" s="143"/>
      <c r="G607" s="4"/>
      <c r="H607" s="4"/>
      <c r="I607" s="135"/>
      <c r="J607" s="135"/>
      <c r="K607" s="135"/>
      <c r="L607" s="135"/>
      <c r="M607" s="135"/>
      <c r="N607" s="135"/>
      <c r="O607" s="135"/>
      <c r="P607" s="135"/>
      <c r="Q607" s="135"/>
      <c r="R607" s="135"/>
      <c r="S607" s="135"/>
      <c r="T607" s="135"/>
      <c r="U607" s="135"/>
      <c r="V607" s="135"/>
      <c r="W607" s="135"/>
      <c r="X607" s="135"/>
      <c r="Y607" s="135"/>
      <c r="Z607" s="135"/>
    </row>
    <row r="608" spans="1:26" ht="14.25" customHeight="1">
      <c r="A608" s="4"/>
      <c r="B608" s="4"/>
      <c r="C608" s="4"/>
      <c r="D608" s="4"/>
      <c r="E608" s="143"/>
      <c r="F608" s="143"/>
      <c r="G608" s="4"/>
      <c r="H608" s="4"/>
      <c r="I608" s="135"/>
      <c r="J608" s="135"/>
      <c r="K608" s="135"/>
      <c r="L608" s="135"/>
      <c r="M608" s="135"/>
      <c r="N608" s="135"/>
      <c r="O608" s="135"/>
      <c r="P608" s="135"/>
      <c r="Q608" s="135"/>
      <c r="R608" s="135"/>
      <c r="S608" s="135"/>
      <c r="T608" s="135"/>
      <c r="U608" s="135"/>
      <c r="V608" s="135"/>
      <c r="W608" s="135"/>
      <c r="X608" s="135"/>
      <c r="Y608" s="135"/>
      <c r="Z608" s="135"/>
    </row>
    <row r="609" spans="1:26" ht="14.25" customHeight="1">
      <c r="A609" s="4"/>
      <c r="B609" s="4"/>
      <c r="C609" s="4"/>
      <c r="D609" s="4"/>
      <c r="E609" s="143"/>
      <c r="F609" s="143"/>
      <c r="G609" s="4"/>
      <c r="H609" s="4"/>
      <c r="I609" s="135"/>
      <c r="J609" s="135"/>
      <c r="K609" s="135"/>
      <c r="L609" s="135"/>
      <c r="M609" s="135"/>
      <c r="N609" s="135"/>
      <c r="O609" s="135"/>
      <c r="P609" s="135"/>
      <c r="Q609" s="135"/>
      <c r="R609" s="135"/>
      <c r="S609" s="135"/>
      <c r="T609" s="135"/>
      <c r="U609" s="135"/>
      <c r="V609" s="135"/>
      <c r="W609" s="135"/>
      <c r="X609" s="135"/>
      <c r="Y609" s="135"/>
      <c r="Z609" s="135"/>
    </row>
    <row r="610" spans="1:26" ht="14.25" customHeight="1">
      <c r="A610" s="4"/>
      <c r="B610" s="4"/>
      <c r="C610" s="4"/>
      <c r="D610" s="4"/>
      <c r="E610" s="143"/>
      <c r="F610" s="143"/>
      <c r="G610" s="4"/>
      <c r="H610" s="4"/>
      <c r="I610" s="135"/>
      <c r="J610" s="135"/>
      <c r="K610" s="135"/>
      <c r="L610" s="135"/>
      <c r="M610" s="135"/>
      <c r="N610" s="135"/>
      <c r="O610" s="135"/>
      <c r="P610" s="135"/>
      <c r="Q610" s="135"/>
      <c r="R610" s="135"/>
      <c r="S610" s="135"/>
      <c r="T610" s="135"/>
      <c r="U610" s="135"/>
      <c r="V610" s="135"/>
      <c r="W610" s="135"/>
      <c r="X610" s="135"/>
      <c r="Y610" s="135"/>
      <c r="Z610" s="135"/>
    </row>
    <row r="611" spans="1:26" ht="14.25" customHeight="1">
      <c r="A611" s="4"/>
      <c r="B611" s="4"/>
      <c r="C611" s="4"/>
      <c r="D611" s="4"/>
      <c r="E611" s="143"/>
      <c r="F611" s="143"/>
      <c r="G611" s="4"/>
      <c r="H611" s="4"/>
      <c r="I611" s="135"/>
      <c r="J611" s="135"/>
      <c r="K611" s="135"/>
      <c r="L611" s="135"/>
      <c r="M611" s="135"/>
      <c r="N611" s="135"/>
      <c r="O611" s="135"/>
      <c r="P611" s="135"/>
      <c r="Q611" s="135"/>
      <c r="R611" s="135"/>
      <c r="S611" s="135"/>
      <c r="T611" s="135"/>
      <c r="U611" s="135"/>
      <c r="V611" s="135"/>
      <c r="W611" s="135"/>
      <c r="X611" s="135"/>
      <c r="Y611" s="135"/>
      <c r="Z611" s="135"/>
    </row>
    <row r="612" spans="1:26" ht="14.25" customHeight="1">
      <c r="A612" s="4"/>
      <c r="B612" s="4"/>
      <c r="C612" s="4"/>
      <c r="D612" s="4"/>
      <c r="E612" s="143"/>
      <c r="F612" s="143"/>
      <c r="G612" s="4"/>
      <c r="H612" s="4"/>
      <c r="I612" s="135"/>
      <c r="J612" s="135"/>
      <c r="K612" s="135"/>
      <c r="L612" s="135"/>
      <c r="M612" s="135"/>
      <c r="N612" s="135"/>
      <c r="O612" s="135"/>
      <c r="P612" s="135"/>
      <c r="Q612" s="135"/>
      <c r="R612" s="135"/>
      <c r="S612" s="135"/>
      <c r="T612" s="135"/>
      <c r="U612" s="135"/>
      <c r="V612" s="135"/>
      <c r="W612" s="135"/>
      <c r="X612" s="135"/>
      <c r="Y612" s="135"/>
      <c r="Z612" s="135"/>
    </row>
    <row r="613" spans="1:26" ht="14.25" customHeight="1">
      <c r="A613" s="4"/>
      <c r="B613" s="4"/>
      <c r="C613" s="4"/>
      <c r="D613" s="4"/>
      <c r="E613" s="143"/>
      <c r="F613" s="143"/>
      <c r="G613" s="4"/>
      <c r="H613" s="4"/>
      <c r="I613" s="135"/>
      <c r="J613" s="135"/>
      <c r="K613" s="135"/>
      <c r="L613" s="135"/>
      <c r="M613" s="135"/>
      <c r="N613" s="135"/>
      <c r="O613" s="135"/>
      <c r="P613" s="135"/>
      <c r="Q613" s="135"/>
      <c r="R613" s="135"/>
      <c r="S613" s="135"/>
      <c r="T613" s="135"/>
      <c r="U613" s="135"/>
      <c r="V613" s="135"/>
      <c r="W613" s="135"/>
      <c r="X613" s="135"/>
      <c r="Y613" s="135"/>
      <c r="Z613" s="135"/>
    </row>
    <row r="614" spans="1:26" ht="14.25" customHeight="1">
      <c r="A614" s="4"/>
      <c r="B614" s="4"/>
      <c r="C614" s="4"/>
      <c r="D614" s="4"/>
      <c r="E614" s="143"/>
      <c r="F614" s="143"/>
      <c r="G614" s="4"/>
      <c r="H614" s="4"/>
      <c r="I614" s="135"/>
      <c r="J614" s="135"/>
      <c r="K614" s="135"/>
      <c r="L614" s="135"/>
      <c r="M614" s="135"/>
      <c r="N614" s="135"/>
      <c r="O614" s="135"/>
      <c r="P614" s="135"/>
      <c r="Q614" s="135"/>
      <c r="R614" s="135"/>
      <c r="S614" s="135"/>
      <c r="T614" s="135"/>
      <c r="U614" s="135"/>
      <c r="V614" s="135"/>
      <c r="W614" s="135"/>
      <c r="X614" s="135"/>
      <c r="Y614" s="135"/>
      <c r="Z614" s="135"/>
    </row>
    <row r="615" spans="1:26" ht="14.25" customHeight="1">
      <c r="A615" s="4"/>
      <c r="B615" s="4"/>
      <c r="C615" s="4"/>
      <c r="D615" s="4"/>
      <c r="E615" s="143"/>
      <c r="F615" s="143"/>
      <c r="G615" s="4"/>
      <c r="H615" s="4"/>
      <c r="I615" s="135"/>
      <c r="J615" s="135"/>
      <c r="K615" s="135"/>
      <c r="L615" s="135"/>
      <c r="M615" s="135"/>
      <c r="N615" s="135"/>
      <c r="O615" s="135"/>
      <c r="P615" s="135"/>
      <c r="Q615" s="135"/>
      <c r="R615" s="135"/>
      <c r="S615" s="135"/>
      <c r="T615" s="135"/>
      <c r="U615" s="135"/>
      <c r="V615" s="135"/>
      <c r="W615" s="135"/>
      <c r="X615" s="135"/>
      <c r="Y615" s="135"/>
      <c r="Z615" s="135"/>
    </row>
    <row r="616" spans="1:26" ht="14.25" customHeight="1">
      <c r="A616" s="4"/>
      <c r="B616" s="4"/>
      <c r="C616" s="4"/>
      <c r="D616" s="4"/>
      <c r="E616" s="143"/>
      <c r="F616" s="143"/>
      <c r="G616" s="4"/>
      <c r="H616" s="4"/>
      <c r="I616" s="135"/>
      <c r="J616" s="135"/>
      <c r="K616" s="135"/>
      <c r="L616" s="135"/>
      <c r="M616" s="135"/>
      <c r="N616" s="135"/>
      <c r="O616" s="135"/>
      <c r="P616" s="135"/>
      <c r="Q616" s="135"/>
      <c r="R616" s="135"/>
      <c r="S616" s="135"/>
      <c r="T616" s="135"/>
      <c r="U616" s="135"/>
      <c r="V616" s="135"/>
      <c r="W616" s="135"/>
      <c r="X616" s="135"/>
      <c r="Y616" s="135"/>
      <c r="Z616" s="135"/>
    </row>
    <row r="617" spans="1:26" ht="14.25" customHeight="1">
      <c r="A617" s="4"/>
      <c r="B617" s="4"/>
      <c r="C617" s="4"/>
      <c r="D617" s="4"/>
      <c r="E617" s="143"/>
      <c r="F617" s="143"/>
      <c r="G617" s="4"/>
      <c r="H617" s="4"/>
      <c r="I617" s="135"/>
      <c r="J617" s="135"/>
      <c r="K617" s="135"/>
      <c r="L617" s="135"/>
      <c r="M617" s="135"/>
      <c r="N617" s="135"/>
      <c r="O617" s="135"/>
      <c r="P617" s="135"/>
      <c r="Q617" s="135"/>
      <c r="R617" s="135"/>
      <c r="S617" s="135"/>
      <c r="T617" s="135"/>
      <c r="U617" s="135"/>
      <c r="V617" s="135"/>
      <c r="W617" s="135"/>
      <c r="X617" s="135"/>
      <c r="Y617" s="135"/>
      <c r="Z617" s="135"/>
    </row>
    <row r="618" spans="1:26" ht="14.25" customHeight="1">
      <c r="A618" s="4"/>
      <c r="B618" s="4"/>
      <c r="C618" s="4"/>
      <c r="D618" s="4"/>
      <c r="E618" s="143"/>
      <c r="F618" s="143"/>
      <c r="G618" s="4"/>
      <c r="H618" s="4"/>
      <c r="I618" s="135"/>
      <c r="J618" s="135"/>
      <c r="K618" s="135"/>
      <c r="L618" s="135"/>
      <c r="M618" s="135"/>
      <c r="N618" s="135"/>
      <c r="O618" s="135"/>
      <c r="P618" s="135"/>
      <c r="Q618" s="135"/>
      <c r="R618" s="135"/>
      <c r="S618" s="135"/>
      <c r="T618" s="135"/>
      <c r="U618" s="135"/>
      <c r="V618" s="135"/>
      <c r="W618" s="135"/>
      <c r="X618" s="135"/>
      <c r="Y618" s="135"/>
      <c r="Z618" s="135"/>
    </row>
    <row r="619" spans="1:26" ht="14.25" customHeight="1">
      <c r="A619" s="4"/>
      <c r="B619" s="4"/>
      <c r="C619" s="4"/>
      <c r="D619" s="4"/>
      <c r="E619" s="143"/>
      <c r="F619" s="143"/>
      <c r="G619" s="4"/>
      <c r="H619" s="4"/>
      <c r="I619" s="135"/>
      <c r="J619" s="135"/>
      <c r="K619" s="135"/>
      <c r="L619" s="135"/>
      <c r="M619" s="135"/>
      <c r="N619" s="135"/>
      <c r="O619" s="135"/>
      <c r="P619" s="135"/>
      <c r="Q619" s="135"/>
      <c r="R619" s="135"/>
      <c r="S619" s="135"/>
      <c r="T619" s="135"/>
      <c r="U619" s="135"/>
      <c r="V619" s="135"/>
      <c r="W619" s="135"/>
      <c r="X619" s="135"/>
      <c r="Y619" s="135"/>
      <c r="Z619" s="135"/>
    </row>
    <row r="620" spans="1:26" ht="14.25" customHeight="1">
      <c r="A620" s="4"/>
      <c r="B620" s="4"/>
      <c r="C620" s="4"/>
      <c r="D620" s="4"/>
      <c r="E620" s="143"/>
      <c r="F620" s="143"/>
      <c r="G620" s="4"/>
      <c r="H620" s="4"/>
      <c r="I620" s="135"/>
      <c r="J620" s="135"/>
      <c r="K620" s="135"/>
      <c r="L620" s="135"/>
      <c r="M620" s="135"/>
      <c r="N620" s="135"/>
      <c r="O620" s="135"/>
      <c r="P620" s="135"/>
      <c r="Q620" s="135"/>
      <c r="R620" s="135"/>
      <c r="S620" s="135"/>
      <c r="T620" s="135"/>
      <c r="U620" s="135"/>
      <c r="V620" s="135"/>
      <c r="W620" s="135"/>
      <c r="X620" s="135"/>
      <c r="Y620" s="135"/>
      <c r="Z620" s="135"/>
    </row>
    <row r="621" spans="1:26" ht="14.25" customHeight="1">
      <c r="A621" s="4"/>
      <c r="B621" s="4"/>
      <c r="C621" s="4"/>
      <c r="D621" s="4"/>
      <c r="E621" s="143"/>
      <c r="F621" s="143"/>
      <c r="G621" s="4"/>
      <c r="H621" s="4"/>
      <c r="I621" s="135"/>
      <c r="J621" s="135"/>
      <c r="K621" s="135"/>
      <c r="L621" s="135"/>
      <c r="M621" s="135"/>
      <c r="N621" s="135"/>
      <c r="O621" s="135"/>
      <c r="P621" s="135"/>
      <c r="Q621" s="135"/>
      <c r="R621" s="135"/>
      <c r="S621" s="135"/>
      <c r="T621" s="135"/>
      <c r="U621" s="135"/>
      <c r="V621" s="135"/>
      <c r="W621" s="135"/>
      <c r="X621" s="135"/>
      <c r="Y621" s="135"/>
      <c r="Z621" s="135"/>
    </row>
    <row r="622" spans="1:26" ht="14.25" customHeight="1">
      <c r="A622" s="4"/>
      <c r="B622" s="4"/>
      <c r="C622" s="4"/>
      <c r="D622" s="4"/>
      <c r="E622" s="143"/>
      <c r="F622" s="143"/>
      <c r="G622" s="4"/>
      <c r="H622" s="4"/>
      <c r="I622" s="135"/>
      <c r="J622" s="135"/>
      <c r="K622" s="135"/>
      <c r="L622" s="135"/>
      <c r="M622" s="135"/>
      <c r="N622" s="135"/>
      <c r="O622" s="135"/>
      <c r="P622" s="135"/>
      <c r="Q622" s="135"/>
      <c r="R622" s="135"/>
      <c r="S622" s="135"/>
      <c r="T622" s="135"/>
      <c r="U622" s="135"/>
      <c r="V622" s="135"/>
      <c r="W622" s="135"/>
      <c r="X622" s="135"/>
      <c r="Y622" s="135"/>
      <c r="Z622" s="135"/>
    </row>
    <row r="623" spans="1:26" ht="14.25" customHeight="1">
      <c r="A623" s="4"/>
      <c r="B623" s="4"/>
      <c r="C623" s="4"/>
      <c r="D623" s="4"/>
      <c r="E623" s="143"/>
      <c r="F623" s="143"/>
      <c r="G623" s="4"/>
      <c r="H623" s="4"/>
      <c r="I623" s="135"/>
      <c r="J623" s="135"/>
      <c r="K623" s="135"/>
      <c r="L623" s="135"/>
      <c r="M623" s="135"/>
      <c r="N623" s="135"/>
      <c r="O623" s="135"/>
      <c r="P623" s="135"/>
      <c r="Q623" s="135"/>
      <c r="R623" s="135"/>
      <c r="S623" s="135"/>
      <c r="T623" s="135"/>
      <c r="U623" s="135"/>
      <c r="V623" s="135"/>
      <c r="W623" s="135"/>
      <c r="X623" s="135"/>
      <c r="Y623" s="135"/>
      <c r="Z623" s="135"/>
    </row>
    <row r="624" spans="1:26" ht="14.25" customHeight="1">
      <c r="A624" s="4"/>
      <c r="B624" s="4"/>
      <c r="C624" s="4"/>
      <c r="D624" s="4"/>
      <c r="E624" s="143"/>
      <c r="F624" s="143"/>
      <c r="G624" s="4"/>
      <c r="H624" s="4"/>
      <c r="I624" s="135"/>
      <c r="J624" s="135"/>
      <c r="K624" s="135"/>
      <c r="L624" s="135"/>
      <c r="M624" s="135"/>
      <c r="N624" s="135"/>
      <c r="O624" s="135"/>
      <c r="P624" s="135"/>
      <c r="Q624" s="135"/>
      <c r="R624" s="135"/>
      <c r="S624" s="135"/>
      <c r="T624" s="135"/>
      <c r="U624" s="135"/>
      <c r="V624" s="135"/>
      <c r="W624" s="135"/>
      <c r="X624" s="135"/>
      <c r="Y624" s="135"/>
      <c r="Z624" s="135"/>
    </row>
    <row r="625" spans="1:26" ht="14.25" customHeight="1">
      <c r="A625" s="4"/>
      <c r="B625" s="4"/>
      <c r="C625" s="4"/>
      <c r="D625" s="4"/>
      <c r="E625" s="143"/>
      <c r="F625" s="143"/>
      <c r="G625" s="4"/>
      <c r="H625" s="4"/>
      <c r="I625" s="135"/>
      <c r="J625" s="135"/>
      <c r="K625" s="135"/>
      <c r="L625" s="135"/>
      <c r="M625" s="135"/>
      <c r="N625" s="135"/>
      <c r="O625" s="135"/>
      <c r="P625" s="135"/>
      <c r="Q625" s="135"/>
      <c r="R625" s="135"/>
      <c r="S625" s="135"/>
      <c r="T625" s="135"/>
      <c r="U625" s="135"/>
      <c r="V625" s="135"/>
      <c r="W625" s="135"/>
      <c r="X625" s="135"/>
      <c r="Y625" s="135"/>
      <c r="Z625" s="135"/>
    </row>
    <row r="626" spans="1:26" ht="14.25" customHeight="1">
      <c r="A626" s="4"/>
      <c r="B626" s="4"/>
      <c r="C626" s="4"/>
      <c r="D626" s="4"/>
      <c r="E626" s="143"/>
      <c r="F626" s="143"/>
      <c r="G626" s="4"/>
      <c r="H626" s="4"/>
      <c r="I626" s="135"/>
      <c r="J626" s="135"/>
      <c r="K626" s="135"/>
      <c r="L626" s="135"/>
      <c r="M626" s="135"/>
      <c r="N626" s="135"/>
      <c r="O626" s="135"/>
      <c r="P626" s="135"/>
      <c r="Q626" s="135"/>
      <c r="R626" s="135"/>
      <c r="S626" s="135"/>
      <c r="T626" s="135"/>
      <c r="U626" s="135"/>
      <c r="V626" s="135"/>
      <c r="W626" s="135"/>
      <c r="X626" s="135"/>
      <c r="Y626" s="135"/>
      <c r="Z626" s="135"/>
    </row>
    <row r="627" spans="1:26" ht="14.25" customHeight="1">
      <c r="A627" s="4"/>
      <c r="B627" s="4"/>
      <c r="C627" s="4"/>
      <c r="D627" s="4"/>
      <c r="E627" s="143"/>
      <c r="F627" s="143"/>
      <c r="G627" s="4"/>
      <c r="H627" s="4"/>
      <c r="I627" s="135"/>
      <c r="J627" s="135"/>
      <c r="K627" s="135"/>
      <c r="L627" s="135"/>
      <c r="M627" s="135"/>
      <c r="N627" s="135"/>
      <c r="O627" s="135"/>
      <c r="P627" s="135"/>
      <c r="Q627" s="135"/>
      <c r="R627" s="135"/>
      <c r="S627" s="135"/>
      <c r="T627" s="135"/>
      <c r="U627" s="135"/>
      <c r="V627" s="135"/>
      <c r="W627" s="135"/>
      <c r="X627" s="135"/>
      <c r="Y627" s="135"/>
      <c r="Z627" s="135"/>
    </row>
    <row r="628" spans="1:26" ht="14.25" customHeight="1">
      <c r="A628" s="4"/>
      <c r="B628" s="4"/>
      <c r="C628" s="4"/>
      <c r="D628" s="4"/>
      <c r="E628" s="143"/>
      <c r="F628" s="143"/>
      <c r="G628" s="4"/>
      <c r="H628" s="4"/>
      <c r="I628" s="135"/>
      <c r="J628" s="135"/>
      <c r="K628" s="135"/>
      <c r="L628" s="135"/>
      <c r="M628" s="135"/>
      <c r="N628" s="135"/>
      <c r="O628" s="135"/>
      <c r="P628" s="135"/>
      <c r="Q628" s="135"/>
      <c r="R628" s="135"/>
      <c r="S628" s="135"/>
      <c r="T628" s="135"/>
      <c r="U628" s="135"/>
      <c r="V628" s="135"/>
      <c r="W628" s="135"/>
      <c r="X628" s="135"/>
      <c r="Y628" s="135"/>
      <c r="Z628" s="135"/>
    </row>
    <row r="629" spans="1:26" ht="14.25" customHeight="1">
      <c r="A629" s="4"/>
      <c r="B629" s="4"/>
      <c r="C629" s="4"/>
      <c r="D629" s="4"/>
      <c r="E629" s="143"/>
      <c r="F629" s="143"/>
      <c r="G629" s="4"/>
      <c r="H629" s="4"/>
      <c r="I629" s="135"/>
      <c r="J629" s="135"/>
      <c r="K629" s="135"/>
      <c r="L629" s="135"/>
      <c r="M629" s="135"/>
      <c r="N629" s="135"/>
      <c r="O629" s="135"/>
      <c r="P629" s="135"/>
      <c r="Q629" s="135"/>
      <c r="R629" s="135"/>
      <c r="S629" s="135"/>
      <c r="T629" s="135"/>
      <c r="U629" s="135"/>
      <c r="V629" s="135"/>
      <c r="W629" s="135"/>
      <c r="X629" s="135"/>
      <c r="Y629" s="135"/>
      <c r="Z629" s="135"/>
    </row>
    <row r="630" spans="1:26" ht="14.25" customHeight="1">
      <c r="A630" s="4"/>
      <c r="B630" s="4"/>
      <c r="C630" s="4"/>
      <c r="D630" s="4"/>
      <c r="E630" s="143"/>
      <c r="F630" s="143"/>
      <c r="G630" s="4"/>
      <c r="H630" s="4"/>
      <c r="I630" s="135"/>
      <c r="J630" s="135"/>
      <c r="K630" s="135"/>
      <c r="L630" s="135"/>
      <c r="M630" s="135"/>
      <c r="N630" s="135"/>
      <c r="O630" s="135"/>
      <c r="P630" s="135"/>
      <c r="Q630" s="135"/>
      <c r="R630" s="135"/>
      <c r="S630" s="135"/>
      <c r="T630" s="135"/>
      <c r="U630" s="135"/>
      <c r="V630" s="135"/>
      <c r="W630" s="135"/>
      <c r="X630" s="135"/>
      <c r="Y630" s="135"/>
      <c r="Z630" s="135"/>
    </row>
    <row r="631" spans="1:26" ht="14.25" customHeight="1">
      <c r="A631" s="4"/>
      <c r="B631" s="4"/>
      <c r="C631" s="4"/>
      <c r="D631" s="4"/>
      <c r="E631" s="143"/>
      <c r="F631" s="143"/>
      <c r="G631" s="4"/>
      <c r="H631" s="4"/>
      <c r="I631" s="135"/>
      <c r="J631" s="135"/>
      <c r="K631" s="135"/>
      <c r="L631" s="135"/>
      <c r="M631" s="135"/>
      <c r="N631" s="135"/>
      <c r="O631" s="135"/>
      <c r="P631" s="135"/>
      <c r="Q631" s="135"/>
      <c r="R631" s="135"/>
      <c r="S631" s="135"/>
      <c r="T631" s="135"/>
      <c r="U631" s="135"/>
      <c r="V631" s="135"/>
      <c r="W631" s="135"/>
      <c r="X631" s="135"/>
      <c r="Y631" s="135"/>
      <c r="Z631" s="135"/>
    </row>
    <row r="632" spans="1:26" ht="14.25" customHeight="1">
      <c r="A632" s="4"/>
      <c r="B632" s="4"/>
      <c r="C632" s="4"/>
      <c r="D632" s="4"/>
      <c r="E632" s="143"/>
      <c r="F632" s="143"/>
      <c r="G632" s="4"/>
      <c r="H632" s="4"/>
      <c r="I632" s="135"/>
      <c r="J632" s="135"/>
      <c r="K632" s="135"/>
      <c r="L632" s="135"/>
      <c r="M632" s="135"/>
      <c r="N632" s="135"/>
      <c r="O632" s="135"/>
      <c r="P632" s="135"/>
      <c r="Q632" s="135"/>
      <c r="R632" s="135"/>
      <c r="S632" s="135"/>
      <c r="T632" s="135"/>
      <c r="U632" s="135"/>
      <c r="V632" s="135"/>
      <c r="W632" s="135"/>
      <c r="X632" s="135"/>
      <c r="Y632" s="135"/>
      <c r="Z632" s="135"/>
    </row>
    <row r="633" spans="1:26" ht="14.25" customHeight="1">
      <c r="A633" s="4"/>
      <c r="B633" s="4"/>
      <c r="C633" s="4"/>
      <c r="D633" s="4"/>
      <c r="E633" s="143"/>
      <c r="F633" s="143"/>
      <c r="G633" s="4"/>
      <c r="H633" s="4"/>
      <c r="I633" s="135"/>
      <c r="J633" s="135"/>
      <c r="K633" s="135"/>
      <c r="L633" s="135"/>
      <c r="M633" s="135"/>
      <c r="N633" s="135"/>
      <c r="O633" s="135"/>
      <c r="P633" s="135"/>
      <c r="Q633" s="135"/>
      <c r="R633" s="135"/>
      <c r="S633" s="135"/>
      <c r="T633" s="135"/>
      <c r="U633" s="135"/>
      <c r="V633" s="135"/>
      <c r="W633" s="135"/>
      <c r="X633" s="135"/>
      <c r="Y633" s="135"/>
      <c r="Z633" s="135"/>
    </row>
    <row r="634" spans="1:26" ht="14.25" customHeight="1">
      <c r="A634" s="4"/>
      <c r="B634" s="4"/>
      <c r="C634" s="4"/>
      <c r="D634" s="4"/>
      <c r="E634" s="143"/>
      <c r="F634" s="143"/>
      <c r="G634" s="4"/>
      <c r="H634" s="4"/>
      <c r="I634" s="135"/>
      <c r="J634" s="135"/>
      <c r="K634" s="135"/>
      <c r="L634" s="135"/>
      <c r="M634" s="135"/>
      <c r="N634" s="135"/>
      <c r="O634" s="135"/>
      <c r="P634" s="135"/>
      <c r="Q634" s="135"/>
      <c r="R634" s="135"/>
      <c r="S634" s="135"/>
      <c r="T634" s="135"/>
      <c r="U634" s="135"/>
      <c r="V634" s="135"/>
      <c r="W634" s="135"/>
      <c r="X634" s="135"/>
      <c r="Y634" s="135"/>
      <c r="Z634" s="135"/>
    </row>
    <row r="635" spans="1:26" ht="14.25" customHeight="1">
      <c r="A635" s="4"/>
      <c r="B635" s="4"/>
      <c r="C635" s="4"/>
      <c r="D635" s="4"/>
      <c r="E635" s="143"/>
      <c r="F635" s="143"/>
      <c r="G635" s="4"/>
      <c r="H635" s="4"/>
      <c r="I635" s="135"/>
      <c r="J635" s="135"/>
      <c r="K635" s="135"/>
      <c r="L635" s="135"/>
      <c r="M635" s="135"/>
      <c r="N635" s="135"/>
      <c r="O635" s="135"/>
      <c r="P635" s="135"/>
      <c r="Q635" s="135"/>
      <c r="R635" s="135"/>
      <c r="S635" s="135"/>
      <c r="T635" s="135"/>
      <c r="U635" s="135"/>
      <c r="V635" s="135"/>
      <c r="W635" s="135"/>
      <c r="X635" s="135"/>
      <c r="Y635" s="135"/>
      <c r="Z635" s="135"/>
    </row>
    <row r="636" spans="1:26" ht="14.25" customHeight="1">
      <c r="A636" s="4"/>
      <c r="B636" s="4"/>
      <c r="C636" s="4"/>
      <c r="D636" s="4"/>
      <c r="E636" s="143"/>
      <c r="F636" s="143"/>
      <c r="G636" s="4"/>
      <c r="H636" s="4"/>
      <c r="I636" s="135"/>
      <c r="J636" s="135"/>
      <c r="K636" s="135"/>
      <c r="L636" s="135"/>
      <c r="M636" s="135"/>
      <c r="N636" s="135"/>
      <c r="O636" s="135"/>
      <c r="P636" s="135"/>
      <c r="Q636" s="135"/>
      <c r="R636" s="135"/>
      <c r="S636" s="135"/>
      <c r="T636" s="135"/>
      <c r="U636" s="135"/>
      <c r="V636" s="135"/>
      <c r="W636" s="135"/>
      <c r="X636" s="135"/>
      <c r="Y636" s="135"/>
      <c r="Z636" s="135"/>
    </row>
    <row r="637" spans="1:26" ht="14.25" customHeight="1">
      <c r="A637" s="4"/>
      <c r="B637" s="4"/>
      <c r="C637" s="4"/>
      <c r="D637" s="4"/>
      <c r="E637" s="143"/>
      <c r="F637" s="143"/>
      <c r="G637" s="4"/>
      <c r="H637" s="4"/>
      <c r="I637" s="135"/>
      <c r="J637" s="135"/>
      <c r="K637" s="135"/>
      <c r="L637" s="135"/>
      <c r="M637" s="135"/>
      <c r="N637" s="135"/>
      <c r="O637" s="135"/>
      <c r="P637" s="135"/>
      <c r="Q637" s="135"/>
      <c r="R637" s="135"/>
      <c r="S637" s="135"/>
      <c r="T637" s="135"/>
      <c r="U637" s="135"/>
      <c r="V637" s="135"/>
      <c r="W637" s="135"/>
      <c r="X637" s="135"/>
      <c r="Y637" s="135"/>
      <c r="Z637" s="135"/>
    </row>
    <row r="638" spans="1:26" ht="14.25" customHeight="1">
      <c r="A638" s="4"/>
      <c r="B638" s="4"/>
      <c r="C638" s="4"/>
      <c r="D638" s="4"/>
      <c r="E638" s="143"/>
      <c r="F638" s="143"/>
      <c r="G638" s="4"/>
      <c r="H638" s="4"/>
      <c r="I638" s="135"/>
      <c r="J638" s="135"/>
      <c r="K638" s="135"/>
      <c r="L638" s="135"/>
      <c r="M638" s="135"/>
      <c r="N638" s="135"/>
      <c r="O638" s="135"/>
      <c r="P638" s="135"/>
      <c r="Q638" s="135"/>
      <c r="R638" s="135"/>
      <c r="S638" s="135"/>
      <c r="T638" s="135"/>
      <c r="U638" s="135"/>
      <c r="V638" s="135"/>
      <c r="W638" s="135"/>
      <c r="X638" s="135"/>
      <c r="Y638" s="135"/>
      <c r="Z638" s="135"/>
    </row>
    <row r="639" spans="1:26" ht="14.25" customHeight="1">
      <c r="A639" s="4"/>
      <c r="B639" s="4"/>
      <c r="C639" s="4"/>
      <c r="D639" s="4"/>
      <c r="E639" s="143"/>
      <c r="F639" s="143"/>
      <c r="G639" s="4"/>
      <c r="H639" s="4"/>
      <c r="I639" s="135"/>
      <c r="J639" s="135"/>
      <c r="K639" s="135"/>
      <c r="L639" s="135"/>
      <c r="M639" s="135"/>
      <c r="N639" s="135"/>
      <c r="O639" s="135"/>
      <c r="P639" s="135"/>
      <c r="Q639" s="135"/>
      <c r="R639" s="135"/>
      <c r="S639" s="135"/>
      <c r="T639" s="135"/>
      <c r="U639" s="135"/>
      <c r="V639" s="135"/>
      <c r="W639" s="135"/>
      <c r="X639" s="135"/>
      <c r="Y639" s="135"/>
      <c r="Z639" s="135"/>
    </row>
    <row r="640" spans="1:26" ht="14.25" customHeight="1">
      <c r="A640" s="4"/>
      <c r="B640" s="4"/>
      <c r="C640" s="4"/>
      <c r="D640" s="4"/>
      <c r="E640" s="143"/>
      <c r="F640" s="143"/>
      <c r="G640" s="4"/>
      <c r="H640" s="4"/>
      <c r="I640" s="135"/>
      <c r="J640" s="135"/>
      <c r="K640" s="135"/>
      <c r="L640" s="135"/>
      <c r="M640" s="135"/>
      <c r="N640" s="135"/>
      <c r="O640" s="135"/>
      <c r="P640" s="135"/>
      <c r="Q640" s="135"/>
      <c r="R640" s="135"/>
      <c r="S640" s="135"/>
      <c r="T640" s="135"/>
      <c r="U640" s="135"/>
      <c r="V640" s="135"/>
      <c r="W640" s="135"/>
      <c r="X640" s="135"/>
      <c r="Y640" s="135"/>
      <c r="Z640" s="135"/>
    </row>
    <row r="641" spans="1:26" ht="14.25" customHeight="1">
      <c r="A641" s="4"/>
      <c r="B641" s="4"/>
      <c r="C641" s="4"/>
      <c r="D641" s="4"/>
      <c r="E641" s="143"/>
      <c r="F641" s="143"/>
      <c r="G641" s="4"/>
      <c r="H641" s="4"/>
      <c r="I641" s="135"/>
      <c r="J641" s="135"/>
      <c r="K641" s="135"/>
      <c r="L641" s="135"/>
      <c r="M641" s="135"/>
      <c r="N641" s="135"/>
      <c r="O641" s="135"/>
      <c r="P641" s="135"/>
      <c r="Q641" s="135"/>
      <c r="R641" s="135"/>
      <c r="S641" s="135"/>
      <c r="T641" s="135"/>
      <c r="U641" s="135"/>
      <c r="V641" s="135"/>
      <c r="W641" s="135"/>
      <c r="X641" s="135"/>
      <c r="Y641" s="135"/>
      <c r="Z641" s="135"/>
    </row>
    <row r="642" spans="1:26" ht="14.25" customHeight="1">
      <c r="A642" s="4"/>
      <c r="B642" s="4"/>
      <c r="C642" s="4"/>
      <c r="D642" s="4"/>
      <c r="E642" s="143"/>
      <c r="F642" s="143"/>
      <c r="G642" s="4"/>
      <c r="H642" s="4"/>
      <c r="I642" s="135"/>
      <c r="J642" s="135"/>
      <c r="K642" s="135"/>
      <c r="L642" s="135"/>
      <c r="M642" s="135"/>
      <c r="N642" s="135"/>
      <c r="O642" s="135"/>
      <c r="P642" s="135"/>
      <c r="Q642" s="135"/>
      <c r="R642" s="135"/>
      <c r="S642" s="135"/>
      <c r="T642" s="135"/>
      <c r="U642" s="135"/>
      <c r="V642" s="135"/>
      <c r="W642" s="135"/>
      <c r="X642" s="135"/>
      <c r="Y642" s="135"/>
      <c r="Z642" s="135"/>
    </row>
    <row r="643" spans="1:26" ht="14.25" customHeight="1">
      <c r="A643" s="4"/>
      <c r="B643" s="4"/>
      <c r="C643" s="4"/>
      <c r="D643" s="4"/>
      <c r="E643" s="143"/>
      <c r="F643" s="143"/>
      <c r="G643" s="4"/>
      <c r="H643" s="4"/>
      <c r="I643" s="135"/>
      <c r="J643" s="135"/>
      <c r="K643" s="135"/>
      <c r="L643" s="135"/>
      <c r="M643" s="135"/>
      <c r="N643" s="135"/>
      <c r="O643" s="135"/>
      <c r="P643" s="135"/>
      <c r="Q643" s="135"/>
      <c r="R643" s="135"/>
      <c r="S643" s="135"/>
      <c r="T643" s="135"/>
      <c r="U643" s="135"/>
      <c r="V643" s="135"/>
      <c r="W643" s="135"/>
      <c r="X643" s="135"/>
      <c r="Y643" s="135"/>
      <c r="Z643" s="135"/>
    </row>
    <row r="644" spans="1:26" ht="14.25" customHeight="1">
      <c r="A644" s="4"/>
      <c r="B644" s="4"/>
      <c r="C644" s="4"/>
      <c r="D644" s="4"/>
      <c r="E644" s="143"/>
      <c r="F644" s="143"/>
      <c r="G644" s="4"/>
      <c r="H644" s="4"/>
      <c r="I644" s="135"/>
      <c r="J644" s="135"/>
      <c r="K644" s="135"/>
      <c r="L644" s="135"/>
      <c r="M644" s="135"/>
      <c r="N644" s="135"/>
      <c r="O644" s="135"/>
      <c r="P644" s="135"/>
      <c r="Q644" s="135"/>
      <c r="R644" s="135"/>
      <c r="S644" s="135"/>
      <c r="T644" s="135"/>
      <c r="U644" s="135"/>
      <c r="V644" s="135"/>
      <c r="W644" s="135"/>
      <c r="X644" s="135"/>
      <c r="Y644" s="135"/>
      <c r="Z644" s="135"/>
    </row>
    <row r="645" spans="1:26" ht="14.25" customHeight="1">
      <c r="A645" s="4"/>
      <c r="B645" s="4"/>
      <c r="C645" s="4"/>
      <c r="D645" s="4"/>
      <c r="E645" s="143"/>
      <c r="F645" s="143"/>
      <c r="G645" s="4"/>
      <c r="H645" s="4"/>
      <c r="I645" s="135"/>
      <c r="J645" s="135"/>
      <c r="K645" s="135"/>
      <c r="L645" s="135"/>
      <c r="M645" s="135"/>
      <c r="N645" s="135"/>
      <c r="O645" s="135"/>
      <c r="P645" s="135"/>
      <c r="Q645" s="135"/>
      <c r="R645" s="135"/>
      <c r="S645" s="135"/>
      <c r="T645" s="135"/>
      <c r="U645" s="135"/>
      <c r="V645" s="135"/>
      <c r="W645" s="135"/>
      <c r="X645" s="135"/>
      <c r="Y645" s="135"/>
      <c r="Z645" s="135"/>
    </row>
    <row r="646" spans="1:26" ht="14.25" customHeight="1">
      <c r="A646" s="4"/>
      <c r="B646" s="4"/>
      <c r="C646" s="4"/>
      <c r="D646" s="4"/>
      <c r="E646" s="143"/>
      <c r="F646" s="143"/>
      <c r="G646" s="4"/>
      <c r="H646" s="4"/>
      <c r="I646" s="135"/>
      <c r="J646" s="135"/>
      <c r="K646" s="135"/>
      <c r="L646" s="135"/>
      <c r="M646" s="135"/>
      <c r="N646" s="135"/>
      <c r="O646" s="135"/>
      <c r="P646" s="135"/>
      <c r="Q646" s="135"/>
      <c r="R646" s="135"/>
      <c r="S646" s="135"/>
      <c r="T646" s="135"/>
      <c r="U646" s="135"/>
      <c r="V646" s="135"/>
      <c r="W646" s="135"/>
      <c r="X646" s="135"/>
      <c r="Y646" s="135"/>
      <c r="Z646" s="135"/>
    </row>
    <row r="647" spans="1:26" ht="14.25" customHeight="1">
      <c r="A647" s="4"/>
      <c r="B647" s="4"/>
      <c r="C647" s="4"/>
      <c r="D647" s="4"/>
      <c r="E647" s="143"/>
      <c r="F647" s="143"/>
      <c r="G647" s="4"/>
      <c r="H647" s="4"/>
      <c r="I647" s="135"/>
      <c r="J647" s="135"/>
      <c r="K647" s="135"/>
      <c r="L647" s="135"/>
      <c r="M647" s="135"/>
      <c r="N647" s="135"/>
      <c r="O647" s="135"/>
      <c r="P647" s="135"/>
      <c r="Q647" s="135"/>
      <c r="R647" s="135"/>
      <c r="S647" s="135"/>
      <c r="T647" s="135"/>
      <c r="U647" s="135"/>
      <c r="V647" s="135"/>
      <c r="W647" s="135"/>
      <c r="X647" s="135"/>
      <c r="Y647" s="135"/>
      <c r="Z647" s="135"/>
    </row>
    <row r="648" spans="1:26" ht="14.25" customHeight="1">
      <c r="A648" s="4"/>
      <c r="B648" s="4"/>
      <c r="C648" s="4"/>
      <c r="D648" s="4"/>
      <c r="E648" s="143"/>
      <c r="F648" s="143"/>
      <c r="G648" s="4"/>
      <c r="H648" s="4"/>
      <c r="I648" s="135"/>
      <c r="J648" s="135"/>
      <c r="K648" s="135"/>
      <c r="L648" s="135"/>
      <c r="M648" s="135"/>
      <c r="N648" s="135"/>
      <c r="O648" s="135"/>
      <c r="P648" s="135"/>
      <c r="Q648" s="135"/>
      <c r="R648" s="135"/>
      <c r="S648" s="135"/>
      <c r="T648" s="135"/>
      <c r="U648" s="135"/>
      <c r="V648" s="135"/>
      <c r="W648" s="135"/>
      <c r="X648" s="135"/>
      <c r="Y648" s="135"/>
      <c r="Z648" s="135"/>
    </row>
    <row r="649" spans="1:26" ht="14.25" customHeight="1">
      <c r="A649" s="4"/>
      <c r="B649" s="4"/>
      <c r="C649" s="4"/>
      <c r="D649" s="4"/>
      <c r="E649" s="143"/>
      <c r="F649" s="143"/>
      <c r="G649" s="4"/>
      <c r="H649" s="4"/>
      <c r="I649" s="135"/>
      <c r="J649" s="135"/>
      <c r="K649" s="135"/>
      <c r="L649" s="135"/>
      <c r="M649" s="135"/>
      <c r="N649" s="135"/>
      <c r="O649" s="135"/>
      <c r="P649" s="135"/>
      <c r="Q649" s="135"/>
      <c r="R649" s="135"/>
      <c r="S649" s="135"/>
      <c r="T649" s="135"/>
      <c r="U649" s="135"/>
      <c r="V649" s="135"/>
      <c r="W649" s="135"/>
      <c r="X649" s="135"/>
      <c r="Y649" s="135"/>
      <c r="Z649" s="135"/>
    </row>
    <row r="650" spans="1:26" ht="14.25" customHeight="1">
      <c r="A650" s="4"/>
      <c r="B650" s="4"/>
      <c r="C650" s="4"/>
      <c r="D650" s="4"/>
      <c r="E650" s="143"/>
      <c r="F650" s="143"/>
      <c r="G650" s="4"/>
      <c r="H650" s="4"/>
      <c r="I650" s="135"/>
      <c r="J650" s="135"/>
      <c r="K650" s="135"/>
      <c r="L650" s="135"/>
      <c r="M650" s="135"/>
      <c r="N650" s="135"/>
      <c r="O650" s="135"/>
      <c r="P650" s="135"/>
      <c r="Q650" s="135"/>
      <c r="R650" s="135"/>
      <c r="S650" s="135"/>
      <c r="T650" s="135"/>
      <c r="U650" s="135"/>
      <c r="V650" s="135"/>
      <c r="W650" s="135"/>
      <c r="X650" s="135"/>
      <c r="Y650" s="135"/>
      <c r="Z650" s="135"/>
    </row>
    <row r="651" spans="1:26" ht="14.25" customHeight="1">
      <c r="A651" s="4"/>
      <c r="B651" s="4"/>
      <c r="C651" s="4"/>
      <c r="D651" s="4"/>
      <c r="E651" s="143"/>
      <c r="F651" s="143"/>
      <c r="G651" s="4"/>
      <c r="H651" s="4"/>
      <c r="I651" s="135"/>
      <c r="J651" s="135"/>
      <c r="K651" s="135"/>
      <c r="L651" s="135"/>
      <c r="M651" s="135"/>
      <c r="N651" s="135"/>
      <c r="O651" s="135"/>
      <c r="P651" s="135"/>
      <c r="Q651" s="135"/>
      <c r="R651" s="135"/>
      <c r="S651" s="135"/>
      <c r="T651" s="135"/>
      <c r="U651" s="135"/>
      <c r="V651" s="135"/>
      <c r="W651" s="135"/>
      <c r="X651" s="135"/>
      <c r="Y651" s="135"/>
      <c r="Z651" s="135"/>
    </row>
    <row r="652" spans="1:26" ht="14.25" customHeight="1">
      <c r="A652" s="4"/>
      <c r="B652" s="4"/>
      <c r="C652" s="4"/>
      <c r="D652" s="4"/>
      <c r="E652" s="143"/>
      <c r="F652" s="143"/>
      <c r="G652" s="4"/>
      <c r="H652" s="4"/>
      <c r="I652" s="135"/>
      <c r="J652" s="135"/>
      <c r="K652" s="135"/>
      <c r="L652" s="135"/>
      <c r="M652" s="135"/>
      <c r="N652" s="135"/>
      <c r="O652" s="135"/>
      <c r="P652" s="135"/>
      <c r="Q652" s="135"/>
      <c r="R652" s="135"/>
      <c r="S652" s="135"/>
      <c r="T652" s="135"/>
      <c r="U652" s="135"/>
      <c r="V652" s="135"/>
      <c r="W652" s="135"/>
      <c r="X652" s="135"/>
      <c r="Y652" s="135"/>
      <c r="Z652" s="135"/>
    </row>
    <row r="653" spans="1:26" ht="14.25" customHeight="1">
      <c r="A653" s="4"/>
      <c r="B653" s="4"/>
      <c r="C653" s="4"/>
      <c r="D653" s="4"/>
      <c r="E653" s="143"/>
      <c r="F653" s="143"/>
      <c r="G653" s="4"/>
      <c r="H653" s="4"/>
      <c r="I653" s="135"/>
      <c r="J653" s="135"/>
      <c r="K653" s="135"/>
      <c r="L653" s="135"/>
      <c r="M653" s="135"/>
      <c r="N653" s="135"/>
      <c r="O653" s="135"/>
      <c r="P653" s="135"/>
      <c r="Q653" s="135"/>
      <c r="R653" s="135"/>
      <c r="S653" s="135"/>
      <c r="T653" s="135"/>
      <c r="U653" s="135"/>
      <c r="V653" s="135"/>
      <c r="W653" s="135"/>
      <c r="X653" s="135"/>
      <c r="Y653" s="135"/>
      <c r="Z653" s="135"/>
    </row>
    <row r="654" spans="1:26" ht="14.25" customHeight="1">
      <c r="A654" s="4"/>
      <c r="B654" s="4"/>
      <c r="C654" s="4"/>
      <c r="D654" s="4"/>
      <c r="E654" s="143"/>
      <c r="F654" s="143"/>
      <c r="G654" s="4"/>
      <c r="H654" s="4"/>
      <c r="I654" s="135"/>
      <c r="J654" s="135"/>
      <c r="K654" s="135"/>
      <c r="L654" s="135"/>
      <c r="M654" s="135"/>
      <c r="N654" s="135"/>
      <c r="O654" s="135"/>
      <c r="P654" s="135"/>
      <c r="Q654" s="135"/>
      <c r="R654" s="135"/>
      <c r="S654" s="135"/>
      <c r="T654" s="135"/>
      <c r="U654" s="135"/>
      <c r="V654" s="135"/>
      <c r="W654" s="135"/>
      <c r="X654" s="135"/>
      <c r="Y654" s="135"/>
      <c r="Z654" s="135"/>
    </row>
    <row r="655" spans="1:26" ht="14.25" customHeight="1">
      <c r="A655" s="4"/>
      <c r="B655" s="4"/>
      <c r="C655" s="4"/>
      <c r="D655" s="4"/>
      <c r="E655" s="143"/>
      <c r="F655" s="143"/>
      <c r="G655" s="4"/>
      <c r="H655" s="4"/>
      <c r="I655" s="135"/>
      <c r="J655" s="135"/>
      <c r="K655" s="135"/>
      <c r="L655" s="135"/>
      <c r="M655" s="135"/>
      <c r="N655" s="135"/>
      <c r="O655" s="135"/>
      <c r="P655" s="135"/>
      <c r="Q655" s="135"/>
      <c r="R655" s="135"/>
      <c r="S655" s="135"/>
      <c r="T655" s="135"/>
      <c r="U655" s="135"/>
      <c r="V655" s="135"/>
      <c r="W655" s="135"/>
      <c r="X655" s="135"/>
      <c r="Y655" s="135"/>
      <c r="Z655" s="135"/>
    </row>
    <row r="656" spans="1:26" ht="14.25" customHeight="1">
      <c r="A656" s="4"/>
      <c r="B656" s="4"/>
      <c r="C656" s="4"/>
      <c r="D656" s="4"/>
      <c r="E656" s="143"/>
      <c r="F656" s="143"/>
      <c r="G656" s="4"/>
      <c r="H656" s="4"/>
      <c r="I656" s="135"/>
      <c r="J656" s="135"/>
      <c r="K656" s="135"/>
      <c r="L656" s="135"/>
      <c r="M656" s="135"/>
      <c r="N656" s="135"/>
      <c r="O656" s="135"/>
      <c r="P656" s="135"/>
      <c r="Q656" s="135"/>
      <c r="R656" s="135"/>
      <c r="S656" s="135"/>
      <c r="T656" s="135"/>
      <c r="U656" s="135"/>
      <c r="V656" s="135"/>
      <c r="W656" s="135"/>
      <c r="X656" s="135"/>
      <c r="Y656" s="135"/>
      <c r="Z656" s="135"/>
    </row>
    <row r="657" spans="1:26" ht="14.25" customHeight="1">
      <c r="A657" s="4"/>
      <c r="B657" s="4"/>
      <c r="C657" s="4"/>
      <c r="D657" s="4"/>
      <c r="E657" s="143"/>
      <c r="F657" s="143"/>
      <c r="G657" s="4"/>
      <c r="H657" s="4"/>
      <c r="I657" s="135"/>
      <c r="J657" s="135"/>
      <c r="K657" s="135"/>
      <c r="L657" s="135"/>
      <c r="M657" s="135"/>
      <c r="N657" s="135"/>
      <c r="O657" s="135"/>
      <c r="P657" s="135"/>
      <c r="Q657" s="135"/>
      <c r="R657" s="135"/>
      <c r="S657" s="135"/>
      <c r="T657" s="135"/>
      <c r="U657" s="135"/>
      <c r="V657" s="135"/>
      <c r="W657" s="135"/>
      <c r="X657" s="135"/>
      <c r="Y657" s="135"/>
      <c r="Z657" s="135"/>
    </row>
    <row r="658" spans="1:26" ht="14.25" customHeight="1">
      <c r="A658" s="4"/>
      <c r="B658" s="4"/>
      <c r="C658" s="4"/>
      <c r="D658" s="4"/>
      <c r="E658" s="143"/>
      <c r="F658" s="143"/>
      <c r="G658" s="4"/>
      <c r="H658" s="4"/>
      <c r="I658" s="135"/>
      <c r="J658" s="135"/>
      <c r="K658" s="135"/>
      <c r="L658" s="135"/>
      <c r="M658" s="135"/>
      <c r="N658" s="135"/>
      <c r="O658" s="135"/>
      <c r="P658" s="135"/>
      <c r="Q658" s="135"/>
      <c r="R658" s="135"/>
      <c r="S658" s="135"/>
      <c r="T658" s="135"/>
      <c r="U658" s="135"/>
      <c r="V658" s="135"/>
      <c r="W658" s="135"/>
      <c r="X658" s="135"/>
      <c r="Y658" s="135"/>
      <c r="Z658" s="135"/>
    </row>
    <row r="659" spans="1:26" ht="14.25" customHeight="1">
      <c r="A659" s="4"/>
      <c r="B659" s="4"/>
      <c r="C659" s="4"/>
      <c r="D659" s="4"/>
      <c r="E659" s="143"/>
      <c r="F659" s="143"/>
      <c r="G659" s="4"/>
      <c r="H659" s="4"/>
      <c r="I659" s="135"/>
      <c r="J659" s="135"/>
      <c r="K659" s="135"/>
      <c r="L659" s="135"/>
      <c r="M659" s="135"/>
      <c r="N659" s="135"/>
      <c r="O659" s="135"/>
      <c r="P659" s="135"/>
      <c r="Q659" s="135"/>
      <c r="R659" s="135"/>
      <c r="S659" s="135"/>
      <c r="T659" s="135"/>
      <c r="U659" s="135"/>
      <c r="V659" s="135"/>
      <c r="W659" s="135"/>
      <c r="X659" s="135"/>
      <c r="Y659" s="135"/>
      <c r="Z659" s="135"/>
    </row>
    <row r="660" spans="1:26" ht="14.25" customHeight="1">
      <c r="A660" s="4"/>
      <c r="B660" s="4"/>
      <c r="C660" s="4"/>
      <c r="D660" s="4"/>
      <c r="E660" s="143"/>
      <c r="F660" s="143"/>
      <c r="G660" s="4"/>
      <c r="H660" s="4"/>
      <c r="I660" s="135"/>
      <c r="J660" s="135"/>
      <c r="K660" s="135"/>
      <c r="L660" s="135"/>
      <c r="M660" s="135"/>
      <c r="N660" s="135"/>
      <c r="O660" s="135"/>
      <c r="P660" s="135"/>
      <c r="Q660" s="135"/>
      <c r="R660" s="135"/>
      <c r="S660" s="135"/>
      <c r="T660" s="135"/>
      <c r="U660" s="135"/>
      <c r="V660" s="135"/>
      <c r="W660" s="135"/>
      <c r="X660" s="135"/>
      <c r="Y660" s="135"/>
      <c r="Z660" s="135"/>
    </row>
    <row r="661" spans="1:26" ht="14.25" customHeight="1">
      <c r="A661" s="4"/>
      <c r="B661" s="4"/>
      <c r="C661" s="4"/>
      <c r="D661" s="4"/>
      <c r="E661" s="143"/>
      <c r="F661" s="143"/>
      <c r="G661" s="4"/>
      <c r="H661" s="4"/>
      <c r="I661" s="135"/>
      <c r="J661" s="135"/>
      <c r="K661" s="135"/>
      <c r="L661" s="135"/>
      <c r="M661" s="135"/>
      <c r="N661" s="135"/>
      <c r="O661" s="135"/>
      <c r="P661" s="135"/>
      <c r="Q661" s="135"/>
      <c r="R661" s="135"/>
      <c r="S661" s="135"/>
      <c r="T661" s="135"/>
      <c r="U661" s="135"/>
      <c r="V661" s="135"/>
      <c r="W661" s="135"/>
      <c r="X661" s="135"/>
      <c r="Y661" s="135"/>
      <c r="Z661" s="135"/>
    </row>
    <row r="662" spans="1:26" ht="14.25" customHeight="1">
      <c r="A662" s="4"/>
      <c r="B662" s="4"/>
      <c r="C662" s="4"/>
      <c r="D662" s="4"/>
      <c r="E662" s="143"/>
      <c r="F662" s="143"/>
      <c r="G662" s="4"/>
      <c r="H662" s="4"/>
      <c r="I662" s="135"/>
      <c r="J662" s="135"/>
      <c r="K662" s="135"/>
      <c r="L662" s="135"/>
      <c r="M662" s="135"/>
      <c r="N662" s="135"/>
      <c r="O662" s="135"/>
      <c r="P662" s="135"/>
      <c r="Q662" s="135"/>
      <c r="R662" s="135"/>
      <c r="S662" s="135"/>
      <c r="T662" s="135"/>
      <c r="U662" s="135"/>
      <c r="V662" s="135"/>
      <c r="W662" s="135"/>
      <c r="X662" s="135"/>
      <c r="Y662" s="135"/>
      <c r="Z662" s="135"/>
    </row>
    <row r="663" spans="1:26" ht="14.25" customHeight="1">
      <c r="A663" s="4"/>
      <c r="B663" s="4"/>
      <c r="C663" s="4"/>
      <c r="D663" s="4"/>
      <c r="E663" s="143"/>
      <c r="F663" s="143"/>
      <c r="G663" s="4"/>
      <c r="H663" s="4"/>
      <c r="I663" s="135"/>
      <c r="J663" s="135"/>
      <c r="K663" s="135"/>
      <c r="L663" s="135"/>
      <c r="M663" s="135"/>
      <c r="N663" s="135"/>
      <c r="O663" s="135"/>
      <c r="P663" s="135"/>
      <c r="Q663" s="135"/>
      <c r="R663" s="135"/>
      <c r="S663" s="135"/>
      <c r="T663" s="135"/>
      <c r="U663" s="135"/>
      <c r="V663" s="135"/>
      <c r="W663" s="135"/>
      <c r="X663" s="135"/>
      <c r="Y663" s="135"/>
      <c r="Z663" s="135"/>
    </row>
    <row r="664" spans="1:26" ht="14.25" customHeight="1">
      <c r="A664" s="4"/>
      <c r="B664" s="4"/>
      <c r="C664" s="4"/>
      <c r="D664" s="4"/>
      <c r="E664" s="143"/>
      <c r="F664" s="143"/>
      <c r="G664" s="4"/>
      <c r="H664" s="4"/>
      <c r="I664" s="135"/>
      <c r="J664" s="135"/>
      <c r="K664" s="135"/>
      <c r="L664" s="135"/>
      <c r="M664" s="135"/>
      <c r="N664" s="135"/>
      <c r="O664" s="135"/>
      <c r="P664" s="135"/>
      <c r="Q664" s="135"/>
      <c r="R664" s="135"/>
      <c r="S664" s="135"/>
      <c r="T664" s="135"/>
      <c r="U664" s="135"/>
      <c r="V664" s="135"/>
      <c r="W664" s="135"/>
      <c r="X664" s="135"/>
      <c r="Y664" s="135"/>
      <c r="Z664" s="135"/>
    </row>
    <row r="665" spans="1:26" ht="14.25" customHeight="1">
      <c r="A665" s="4"/>
      <c r="B665" s="4"/>
      <c r="C665" s="4"/>
      <c r="D665" s="4"/>
      <c r="E665" s="143"/>
      <c r="F665" s="143"/>
      <c r="G665" s="4"/>
      <c r="H665" s="4"/>
      <c r="I665" s="135"/>
      <c r="J665" s="135"/>
      <c r="K665" s="135"/>
      <c r="L665" s="135"/>
      <c r="M665" s="135"/>
      <c r="N665" s="135"/>
      <c r="O665" s="135"/>
      <c r="P665" s="135"/>
      <c r="Q665" s="135"/>
      <c r="R665" s="135"/>
      <c r="S665" s="135"/>
      <c r="T665" s="135"/>
      <c r="U665" s="135"/>
      <c r="V665" s="135"/>
      <c r="W665" s="135"/>
      <c r="X665" s="135"/>
      <c r="Y665" s="135"/>
      <c r="Z665" s="135"/>
    </row>
    <row r="666" spans="1:26" ht="14.25" customHeight="1">
      <c r="A666" s="4"/>
      <c r="B666" s="4"/>
      <c r="C666" s="4"/>
      <c r="D666" s="4"/>
      <c r="E666" s="143"/>
      <c r="F666" s="143"/>
      <c r="G666" s="4"/>
      <c r="H666" s="4"/>
      <c r="I666" s="135"/>
      <c r="J666" s="135"/>
      <c r="K666" s="135"/>
      <c r="L666" s="135"/>
      <c r="M666" s="135"/>
      <c r="N666" s="135"/>
      <c r="O666" s="135"/>
      <c r="P666" s="135"/>
      <c r="Q666" s="135"/>
      <c r="R666" s="135"/>
      <c r="S666" s="135"/>
      <c r="T666" s="135"/>
      <c r="U666" s="135"/>
      <c r="V666" s="135"/>
      <c r="W666" s="135"/>
      <c r="X666" s="135"/>
      <c r="Y666" s="135"/>
      <c r="Z666" s="135"/>
    </row>
    <row r="667" spans="1:26" ht="14.25" customHeight="1">
      <c r="A667" s="4"/>
      <c r="B667" s="4"/>
      <c r="C667" s="4"/>
      <c r="D667" s="4"/>
      <c r="E667" s="143"/>
      <c r="F667" s="143"/>
      <c r="G667" s="4"/>
      <c r="H667" s="4"/>
      <c r="I667" s="135"/>
      <c r="J667" s="135"/>
      <c r="K667" s="135"/>
      <c r="L667" s="135"/>
      <c r="M667" s="135"/>
      <c r="N667" s="135"/>
      <c r="O667" s="135"/>
      <c r="P667" s="135"/>
      <c r="Q667" s="135"/>
      <c r="R667" s="135"/>
      <c r="S667" s="135"/>
      <c r="T667" s="135"/>
      <c r="U667" s="135"/>
      <c r="V667" s="135"/>
      <c r="W667" s="135"/>
      <c r="X667" s="135"/>
      <c r="Y667" s="135"/>
      <c r="Z667" s="135"/>
    </row>
    <row r="668" spans="1:26" ht="14.25" customHeight="1">
      <c r="A668" s="4"/>
      <c r="B668" s="4"/>
      <c r="C668" s="4"/>
      <c r="D668" s="4"/>
      <c r="E668" s="143"/>
      <c r="F668" s="143"/>
      <c r="G668" s="4"/>
      <c r="H668" s="4"/>
      <c r="I668" s="135"/>
      <c r="J668" s="135"/>
      <c r="K668" s="135"/>
      <c r="L668" s="135"/>
      <c r="M668" s="135"/>
      <c r="N668" s="135"/>
      <c r="O668" s="135"/>
      <c r="P668" s="135"/>
      <c r="Q668" s="135"/>
      <c r="R668" s="135"/>
      <c r="S668" s="135"/>
      <c r="T668" s="135"/>
      <c r="U668" s="135"/>
      <c r="V668" s="135"/>
      <c r="W668" s="135"/>
      <c r="X668" s="135"/>
      <c r="Y668" s="135"/>
      <c r="Z668" s="135"/>
    </row>
    <row r="669" spans="1:26" ht="14.25" customHeight="1">
      <c r="A669" s="4"/>
      <c r="B669" s="4"/>
      <c r="C669" s="4"/>
      <c r="D669" s="4"/>
      <c r="E669" s="143"/>
      <c r="F669" s="143"/>
      <c r="G669" s="4"/>
      <c r="H669" s="4"/>
      <c r="I669" s="135"/>
      <c r="J669" s="135"/>
      <c r="K669" s="135"/>
      <c r="L669" s="135"/>
      <c r="M669" s="135"/>
      <c r="N669" s="135"/>
      <c r="O669" s="135"/>
      <c r="P669" s="135"/>
      <c r="Q669" s="135"/>
      <c r="R669" s="135"/>
      <c r="S669" s="135"/>
      <c r="T669" s="135"/>
      <c r="U669" s="135"/>
      <c r="V669" s="135"/>
      <c r="W669" s="135"/>
      <c r="X669" s="135"/>
      <c r="Y669" s="135"/>
      <c r="Z669" s="135"/>
    </row>
    <row r="670" spans="1:26" ht="14.25" customHeight="1">
      <c r="A670" s="4"/>
      <c r="B670" s="4"/>
      <c r="C670" s="4"/>
      <c r="D670" s="4"/>
      <c r="E670" s="143"/>
      <c r="F670" s="143"/>
      <c r="G670" s="4"/>
      <c r="H670" s="4"/>
      <c r="I670" s="135"/>
      <c r="J670" s="135"/>
      <c r="K670" s="135"/>
      <c r="L670" s="135"/>
      <c r="M670" s="135"/>
      <c r="N670" s="135"/>
      <c r="O670" s="135"/>
      <c r="P670" s="135"/>
      <c r="Q670" s="135"/>
      <c r="R670" s="135"/>
      <c r="S670" s="135"/>
      <c r="T670" s="135"/>
      <c r="U670" s="135"/>
      <c r="V670" s="135"/>
      <c r="W670" s="135"/>
      <c r="X670" s="135"/>
      <c r="Y670" s="135"/>
      <c r="Z670" s="135"/>
    </row>
    <row r="671" spans="1:26" ht="14.25" customHeight="1">
      <c r="A671" s="4"/>
      <c r="B671" s="4"/>
      <c r="C671" s="4"/>
      <c r="D671" s="4"/>
      <c r="E671" s="143"/>
      <c r="F671" s="143"/>
      <c r="G671" s="4"/>
      <c r="H671" s="4"/>
      <c r="I671" s="135"/>
      <c r="J671" s="135"/>
      <c r="K671" s="135"/>
      <c r="L671" s="135"/>
      <c r="M671" s="135"/>
      <c r="N671" s="135"/>
      <c r="O671" s="135"/>
      <c r="P671" s="135"/>
      <c r="Q671" s="135"/>
      <c r="R671" s="135"/>
      <c r="S671" s="135"/>
      <c r="T671" s="135"/>
      <c r="U671" s="135"/>
      <c r="V671" s="135"/>
      <c r="W671" s="135"/>
      <c r="X671" s="135"/>
      <c r="Y671" s="135"/>
      <c r="Z671" s="135"/>
    </row>
    <row r="672" spans="1:26" ht="14.25" customHeight="1">
      <c r="A672" s="4"/>
      <c r="B672" s="4"/>
      <c r="C672" s="4"/>
      <c r="D672" s="4"/>
      <c r="E672" s="143"/>
      <c r="F672" s="143"/>
      <c r="G672" s="4"/>
      <c r="H672" s="4"/>
      <c r="I672" s="135"/>
      <c r="J672" s="135"/>
      <c r="K672" s="135"/>
      <c r="L672" s="135"/>
      <c r="M672" s="135"/>
      <c r="N672" s="135"/>
      <c r="O672" s="135"/>
      <c r="P672" s="135"/>
      <c r="Q672" s="135"/>
      <c r="R672" s="135"/>
      <c r="S672" s="135"/>
      <c r="T672" s="135"/>
      <c r="U672" s="135"/>
      <c r="V672" s="135"/>
      <c r="W672" s="135"/>
      <c r="X672" s="135"/>
      <c r="Y672" s="135"/>
      <c r="Z672" s="135"/>
    </row>
    <row r="673" spans="1:26" ht="14.25" customHeight="1">
      <c r="A673" s="4"/>
      <c r="B673" s="4"/>
      <c r="C673" s="4"/>
      <c r="D673" s="4"/>
      <c r="E673" s="143"/>
      <c r="F673" s="143"/>
      <c r="G673" s="4"/>
      <c r="H673" s="4"/>
      <c r="I673" s="135"/>
      <c r="J673" s="135"/>
      <c r="K673" s="135"/>
      <c r="L673" s="135"/>
      <c r="M673" s="135"/>
      <c r="N673" s="135"/>
      <c r="O673" s="135"/>
      <c r="P673" s="135"/>
      <c r="Q673" s="135"/>
      <c r="R673" s="135"/>
      <c r="S673" s="135"/>
      <c r="T673" s="135"/>
      <c r="U673" s="135"/>
      <c r="V673" s="135"/>
      <c r="W673" s="135"/>
      <c r="X673" s="135"/>
      <c r="Y673" s="135"/>
      <c r="Z673" s="135"/>
    </row>
    <row r="674" spans="1:26" ht="14.25" customHeight="1">
      <c r="A674" s="4"/>
      <c r="B674" s="4"/>
      <c r="C674" s="4"/>
      <c r="D674" s="4"/>
      <c r="E674" s="143"/>
      <c r="F674" s="143"/>
      <c r="G674" s="4"/>
      <c r="H674" s="4"/>
      <c r="I674" s="135"/>
      <c r="J674" s="135"/>
      <c r="K674" s="135"/>
      <c r="L674" s="135"/>
      <c r="M674" s="135"/>
      <c r="N674" s="135"/>
      <c r="O674" s="135"/>
      <c r="P674" s="135"/>
      <c r="Q674" s="135"/>
      <c r="R674" s="135"/>
      <c r="S674" s="135"/>
      <c r="T674" s="135"/>
      <c r="U674" s="135"/>
      <c r="V674" s="135"/>
      <c r="W674" s="135"/>
      <c r="X674" s="135"/>
      <c r="Y674" s="135"/>
      <c r="Z674" s="135"/>
    </row>
    <row r="675" spans="1:26" ht="14.25" customHeight="1">
      <c r="A675" s="4"/>
      <c r="B675" s="4"/>
      <c r="C675" s="4"/>
      <c r="D675" s="4"/>
      <c r="E675" s="143"/>
      <c r="F675" s="143"/>
      <c r="G675" s="4"/>
      <c r="H675" s="4"/>
      <c r="I675" s="135"/>
      <c r="J675" s="135"/>
      <c r="K675" s="135"/>
      <c r="L675" s="135"/>
      <c r="M675" s="135"/>
      <c r="N675" s="135"/>
      <c r="O675" s="135"/>
      <c r="P675" s="135"/>
      <c r="Q675" s="135"/>
      <c r="R675" s="135"/>
      <c r="S675" s="135"/>
      <c r="T675" s="135"/>
      <c r="U675" s="135"/>
      <c r="V675" s="135"/>
      <c r="W675" s="135"/>
      <c r="X675" s="135"/>
      <c r="Y675" s="135"/>
      <c r="Z675" s="135"/>
    </row>
    <row r="676" spans="1:26" ht="14.25" customHeight="1">
      <c r="A676" s="4"/>
      <c r="B676" s="4"/>
      <c r="C676" s="4"/>
      <c r="D676" s="4"/>
      <c r="E676" s="143"/>
      <c r="F676" s="143"/>
      <c r="G676" s="4"/>
      <c r="H676" s="4"/>
      <c r="I676" s="135"/>
      <c r="J676" s="135"/>
      <c r="K676" s="135"/>
      <c r="L676" s="135"/>
      <c r="M676" s="135"/>
      <c r="N676" s="135"/>
      <c r="O676" s="135"/>
      <c r="P676" s="135"/>
      <c r="Q676" s="135"/>
      <c r="R676" s="135"/>
      <c r="S676" s="135"/>
      <c r="T676" s="135"/>
      <c r="U676" s="135"/>
      <c r="V676" s="135"/>
      <c r="W676" s="135"/>
      <c r="X676" s="135"/>
      <c r="Y676" s="135"/>
      <c r="Z676" s="135"/>
    </row>
    <row r="677" spans="1:26" ht="14.25" customHeight="1">
      <c r="A677" s="4"/>
      <c r="B677" s="4"/>
      <c r="C677" s="4"/>
      <c r="D677" s="4"/>
      <c r="E677" s="143"/>
      <c r="F677" s="143"/>
      <c r="G677" s="4"/>
      <c r="H677" s="4"/>
      <c r="I677" s="135"/>
      <c r="J677" s="135"/>
      <c r="K677" s="135"/>
      <c r="L677" s="135"/>
      <c r="M677" s="135"/>
      <c r="N677" s="135"/>
      <c r="O677" s="135"/>
      <c r="P677" s="135"/>
      <c r="Q677" s="135"/>
      <c r="R677" s="135"/>
      <c r="S677" s="135"/>
      <c r="T677" s="135"/>
      <c r="U677" s="135"/>
      <c r="V677" s="135"/>
      <c r="W677" s="135"/>
      <c r="X677" s="135"/>
      <c r="Y677" s="135"/>
      <c r="Z677" s="135"/>
    </row>
    <row r="678" spans="1:26" ht="14.25" customHeight="1">
      <c r="A678" s="4"/>
      <c r="B678" s="4"/>
      <c r="C678" s="4"/>
      <c r="D678" s="4"/>
      <c r="E678" s="143"/>
      <c r="F678" s="143"/>
      <c r="G678" s="4"/>
      <c r="H678" s="4"/>
      <c r="I678" s="135"/>
      <c r="J678" s="135"/>
      <c r="K678" s="135"/>
      <c r="L678" s="135"/>
      <c r="M678" s="135"/>
      <c r="N678" s="135"/>
      <c r="O678" s="135"/>
      <c r="P678" s="135"/>
      <c r="Q678" s="135"/>
      <c r="R678" s="135"/>
      <c r="S678" s="135"/>
      <c r="T678" s="135"/>
      <c r="U678" s="135"/>
      <c r="V678" s="135"/>
      <c r="W678" s="135"/>
      <c r="X678" s="135"/>
      <c r="Y678" s="135"/>
      <c r="Z678" s="135"/>
    </row>
    <row r="679" spans="1:26" ht="14.25" customHeight="1">
      <c r="A679" s="4"/>
      <c r="B679" s="4"/>
      <c r="C679" s="4"/>
      <c r="D679" s="4"/>
      <c r="E679" s="143"/>
      <c r="F679" s="143"/>
      <c r="G679" s="4"/>
      <c r="H679" s="4"/>
      <c r="I679" s="135"/>
      <c r="J679" s="135"/>
      <c r="K679" s="135"/>
      <c r="L679" s="135"/>
      <c r="M679" s="135"/>
      <c r="N679" s="135"/>
      <c r="O679" s="135"/>
      <c r="P679" s="135"/>
      <c r="Q679" s="135"/>
      <c r="R679" s="135"/>
      <c r="S679" s="135"/>
      <c r="T679" s="135"/>
      <c r="U679" s="135"/>
      <c r="V679" s="135"/>
      <c r="W679" s="135"/>
      <c r="X679" s="135"/>
      <c r="Y679" s="135"/>
      <c r="Z679" s="135"/>
    </row>
    <row r="680" spans="1:26" ht="14.25" customHeight="1">
      <c r="A680" s="4"/>
      <c r="B680" s="4"/>
      <c r="C680" s="4"/>
      <c r="D680" s="4"/>
      <c r="E680" s="143"/>
      <c r="F680" s="143"/>
      <c r="G680" s="4"/>
      <c r="H680" s="4"/>
      <c r="I680" s="135"/>
      <c r="J680" s="135"/>
      <c r="K680" s="135"/>
      <c r="L680" s="135"/>
      <c r="M680" s="135"/>
      <c r="N680" s="135"/>
      <c r="O680" s="135"/>
      <c r="P680" s="135"/>
      <c r="Q680" s="135"/>
      <c r="R680" s="135"/>
      <c r="S680" s="135"/>
      <c r="T680" s="135"/>
      <c r="U680" s="135"/>
      <c r="V680" s="135"/>
      <c r="W680" s="135"/>
      <c r="X680" s="135"/>
      <c r="Y680" s="135"/>
      <c r="Z680" s="135"/>
    </row>
    <row r="681" spans="1:26" ht="14.25" customHeight="1">
      <c r="A681" s="4"/>
      <c r="B681" s="4"/>
      <c r="C681" s="4"/>
      <c r="D681" s="4"/>
      <c r="E681" s="143"/>
      <c r="F681" s="143"/>
      <c r="G681" s="4"/>
      <c r="H681" s="4"/>
      <c r="I681" s="135"/>
      <c r="J681" s="135"/>
      <c r="K681" s="135"/>
      <c r="L681" s="135"/>
      <c r="M681" s="135"/>
      <c r="N681" s="135"/>
      <c r="O681" s="135"/>
      <c r="P681" s="135"/>
      <c r="Q681" s="135"/>
      <c r="R681" s="135"/>
      <c r="S681" s="135"/>
      <c r="T681" s="135"/>
      <c r="U681" s="135"/>
      <c r="V681" s="135"/>
      <c r="W681" s="135"/>
      <c r="X681" s="135"/>
      <c r="Y681" s="135"/>
      <c r="Z681" s="135"/>
    </row>
    <row r="682" spans="1:26" ht="14.25" customHeight="1">
      <c r="A682" s="4"/>
      <c r="B682" s="4"/>
      <c r="C682" s="4"/>
      <c r="D682" s="4"/>
      <c r="E682" s="143"/>
      <c r="F682" s="143"/>
      <c r="G682" s="4"/>
      <c r="H682" s="4"/>
      <c r="I682" s="135"/>
      <c r="J682" s="135"/>
      <c r="K682" s="135"/>
      <c r="L682" s="135"/>
      <c r="M682" s="135"/>
      <c r="N682" s="135"/>
      <c r="O682" s="135"/>
      <c r="P682" s="135"/>
      <c r="Q682" s="135"/>
      <c r="R682" s="135"/>
      <c r="S682" s="135"/>
      <c r="T682" s="135"/>
      <c r="U682" s="135"/>
      <c r="V682" s="135"/>
      <c r="W682" s="135"/>
      <c r="X682" s="135"/>
      <c r="Y682" s="135"/>
      <c r="Z682" s="135"/>
    </row>
    <row r="683" spans="1:26" ht="14.25" customHeight="1">
      <c r="A683" s="4"/>
      <c r="B683" s="4"/>
      <c r="C683" s="4"/>
      <c r="D683" s="4"/>
      <c r="E683" s="143"/>
      <c r="F683" s="143"/>
      <c r="G683" s="4"/>
      <c r="H683" s="4"/>
      <c r="I683" s="135"/>
      <c r="J683" s="135"/>
      <c r="K683" s="135"/>
      <c r="L683" s="135"/>
      <c r="M683" s="135"/>
      <c r="N683" s="135"/>
      <c r="O683" s="135"/>
      <c r="P683" s="135"/>
      <c r="Q683" s="135"/>
      <c r="R683" s="135"/>
      <c r="S683" s="135"/>
      <c r="T683" s="135"/>
      <c r="U683" s="135"/>
      <c r="V683" s="135"/>
      <c r="W683" s="135"/>
      <c r="X683" s="135"/>
      <c r="Y683" s="135"/>
      <c r="Z683" s="135"/>
    </row>
    <row r="684" spans="1:26" ht="14.25" customHeight="1">
      <c r="A684" s="4"/>
      <c r="B684" s="4"/>
      <c r="C684" s="4"/>
      <c r="D684" s="4"/>
      <c r="E684" s="143"/>
      <c r="F684" s="143"/>
      <c r="G684" s="4"/>
      <c r="H684" s="4"/>
      <c r="I684" s="135"/>
      <c r="J684" s="135"/>
      <c r="K684" s="135"/>
      <c r="L684" s="135"/>
      <c r="M684" s="135"/>
      <c r="N684" s="135"/>
      <c r="O684" s="135"/>
      <c r="P684" s="135"/>
      <c r="Q684" s="135"/>
      <c r="R684" s="135"/>
      <c r="S684" s="135"/>
      <c r="T684" s="135"/>
      <c r="U684" s="135"/>
      <c r="V684" s="135"/>
      <c r="W684" s="135"/>
      <c r="X684" s="135"/>
      <c r="Y684" s="135"/>
      <c r="Z684" s="135"/>
    </row>
    <row r="685" spans="1:26" ht="14.25" customHeight="1">
      <c r="A685" s="4"/>
      <c r="B685" s="4"/>
      <c r="C685" s="4"/>
      <c r="D685" s="4"/>
      <c r="E685" s="143"/>
      <c r="F685" s="143"/>
      <c r="G685" s="4"/>
      <c r="H685" s="4"/>
      <c r="I685" s="135"/>
      <c r="J685" s="135"/>
      <c r="K685" s="135"/>
      <c r="L685" s="135"/>
      <c r="M685" s="135"/>
      <c r="N685" s="135"/>
      <c r="O685" s="135"/>
      <c r="P685" s="135"/>
      <c r="Q685" s="135"/>
      <c r="R685" s="135"/>
      <c r="S685" s="135"/>
      <c r="T685" s="135"/>
      <c r="U685" s="135"/>
      <c r="V685" s="135"/>
      <c r="W685" s="135"/>
      <c r="X685" s="135"/>
      <c r="Y685" s="135"/>
      <c r="Z685" s="135"/>
    </row>
    <row r="686" spans="1:26" ht="14.25" customHeight="1">
      <c r="A686" s="4"/>
      <c r="B686" s="4"/>
      <c r="C686" s="4"/>
      <c r="D686" s="4"/>
      <c r="E686" s="143"/>
      <c r="F686" s="143"/>
      <c r="G686" s="4"/>
      <c r="H686" s="4"/>
      <c r="I686" s="135"/>
      <c r="J686" s="135"/>
      <c r="K686" s="135"/>
      <c r="L686" s="135"/>
      <c r="M686" s="135"/>
      <c r="N686" s="135"/>
      <c r="O686" s="135"/>
      <c r="P686" s="135"/>
      <c r="Q686" s="135"/>
      <c r="R686" s="135"/>
      <c r="S686" s="135"/>
      <c r="T686" s="135"/>
      <c r="U686" s="135"/>
      <c r="V686" s="135"/>
      <c r="W686" s="135"/>
      <c r="X686" s="135"/>
      <c r="Y686" s="135"/>
      <c r="Z686" s="135"/>
    </row>
    <row r="687" spans="1:26" ht="14.25" customHeight="1">
      <c r="A687" s="4"/>
      <c r="B687" s="4"/>
      <c r="C687" s="4"/>
      <c r="D687" s="4"/>
      <c r="E687" s="143"/>
      <c r="F687" s="143"/>
      <c r="G687" s="4"/>
      <c r="H687" s="4"/>
      <c r="I687" s="135"/>
      <c r="J687" s="135"/>
      <c r="K687" s="135"/>
      <c r="L687" s="135"/>
      <c r="M687" s="135"/>
      <c r="N687" s="135"/>
      <c r="O687" s="135"/>
      <c r="P687" s="135"/>
      <c r="Q687" s="135"/>
      <c r="R687" s="135"/>
      <c r="S687" s="135"/>
      <c r="T687" s="135"/>
      <c r="U687" s="135"/>
      <c r="V687" s="135"/>
      <c r="W687" s="135"/>
      <c r="X687" s="135"/>
      <c r="Y687" s="135"/>
      <c r="Z687" s="135"/>
    </row>
    <row r="688" spans="1:26" ht="14.25" customHeight="1">
      <c r="A688" s="4"/>
      <c r="B688" s="4"/>
      <c r="C688" s="4"/>
      <c r="D688" s="4"/>
      <c r="E688" s="143"/>
      <c r="F688" s="143"/>
      <c r="G688" s="4"/>
      <c r="H688" s="4"/>
      <c r="I688" s="135"/>
      <c r="J688" s="135"/>
      <c r="K688" s="135"/>
      <c r="L688" s="135"/>
      <c r="M688" s="135"/>
      <c r="N688" s="135"/>
      <c r="O688" s="135"/>
      <c r="P688" s="135"/>
      <c r="Q688" s="135"/>
      <c r="R688" s="135"/>
      <c r="S688" s="135"/>
      <c r="T688" s="135"/>
      <c r="U688" s="135"/>
      <c r="V688" s="135"/>
      <c r="W688" s="135"/>
      <c r="X688" s="135"/>
      <c r="Y688" s="135"/>
      <c r="Z688" s="135"/>
    </row>
    <row r="689" spans="1:26" ht="14.25" customHeight="1">
      <c r="A689" s="4"/>
      <c r="B689" s="4"/>
      <c r="C689" s="4"/>
      <c r="D689" s="4"/>
      <c r="E689" s="143"/>
      <c r="F689" s="143"/>
      <c r="G689" s="4"/>
      <c r="H689" s="4"/>
      <c r="I689" s="135"/>
      <c r="J689" s="135"/>
      <c r="K689" s="135"/>
      <c r="L689" s="135"/>
      <c r="M689" s="135"/>
      <c r="N689" s="135"/>
      <c r="O689" s="135"/>
      <c r="P689" s="135"/>
      <c r="Q689" s="135"/>
      <c r="R689" s="135"/>
      <c r="S689" s="135"/>
      <c r="T689" s="135"/>
      <c r="U689" s="135"/>
      <c r="V689" s="135"/>
      <c r="W689" s="135"/>
      <c r="X689" s="135"/>
      <c r="Y689" s="135"/>
      <c r="Z689" s="135"/>
    </row>
    <row r="690" spans="1:26" ht="14.25" customHeight="1">
      <c r="A690" s="4"/>
      <c r="B690" s="4"/>
      <c r="C690" s="4"/>
      <c r="D690" s="4"/>
      <c r="E690" s="143"/>
      <c r="F690" s="143"/>
      <c r="G690" s="4"/>
      <c r="H690" s="4"/>
      <c r="I690" s="135"/>
      <c r="J690" s="135"/>
      <c r="K690" s="135"/>
      <c r="L690" s="135"/>
      <c r="M690" s="135"/>
      <c r="N690" s="135"/>
      <c r="O690" s="135"/>
      <c r="P690" s="135"/>
      <c r="Q690" s="135"/>
      <c r="R690" s="135"/>
      <c r="S690" s="135"/>
      <c r="T690" s="135"/>
      <c r="U690" s="135"/>
      <c r="V690" s="135"/>
      <c r="W690" s="135"/>
      <c r="X690" s="135"/>
      <c r="Y690" s="135"/>
      <c r="Z690" s="135"/>
    </row>
    <row r="691" spans="1:26" ht="14.25" customHeight="1">
      <c r="A691" s="4"/>
      <c r="B691" s="4"/>
      <c r="C691" s="4"/>
      <c r="D691" s="4"/>
      <c r="E691" s="143"/>
      <c r="F691" s="143"/>
      <c r="G691" s="4"/>
      <c r="H691" s="4"/>
      <c r="I691" s="135"/>
      <c r="J691" s="135"/>
      <c r="K691" s="135"/>
      <c r="L691" s="135"/>
      <c r="M691" s="135"/>
      <c r="N691" s="135"/>
      <c r="O691" s="135"/>
      <c r="P691" s="135"/>
      <c r="Q691" s="135"/>
      <c r="R691" s="135"/>
      <c r="S691" s="135"/>
      <c r="T691" s="135"/>
      <c r="U691" s="135"/>
      <c r="V691" s="135"/>
      <c r="W691" s="135"/>
      <c r="X691" s="135"/>
      <c r="Y691" s="135"/>
      <c r="Z691" s="135"/>
    </row>
    <row r="692" spans="1:26" ht="14.25" customHeight="1">
      <c r="A692" s="4"/>
      <c r="B692" s="4"/>
      <c r="C692" s="4"/>
      <c r="D692" s="4"/>
      <c r="E692" s="143"/>
      <c r="F692" s="143"/>
      <c r="G692" s="4"/>
      <c r="H692" s="4"/>
      <c r="I692" s="135"/>
      <c r="J692" s="135"/>
      <c r="K692" s="135"/>
      <c r="L692" s="135"/>
      <c r="M692" s="135"/>
      <c r="N692" s="135"/>
      <c r="O692" s="135"/>
      <c r="P692" s="135"/>
      <c r="Q692" s="135"/>
      <c r="R692" s="135"/>
      <c r="S692" s="135"/>
      <c r="T692" s="135"/>
      <c r="U692" s="135"/>
      <c r="V692" s="135"/>
      <c r="W692" s="135"/>
      <c r="X692" s="135"/>
      <c r="Y692" s="135"/>
      <c r="Z692" s="135"/>
    </row>
    <row r="693" spans="1:26" ht="14.25" customHeight="1">
      <c r="A693" s="4"/>
      <c r="B693" s="4"/>
      <c r="C693" s="4"/>
      <c r="D693" s="4"/>
      <c r="E693" s="143"/>
      <c r="F693" s="143"/>
      <c r="G693" s="4"/>
      <c r="H693" s="4"/>
      <c r="I693" s="135"/>
      <c r="J693" s="135"/>
      <c r="K693" s="135"/>
      <c r="L693" s="135"/>
      <c r="M693" s="135"/>
      <c r="N693" s="135"/>
      <c r="O693" s="135"/>
      <c r="P693" s="135"/>
      <c r="Q693" s="135"/>
      <c r="R693" s="135"/>
      <c r="S693" s="135"/>
      <c r="T693" s="135"/>
      <c r="U693" s="135"/>
      <c r="V693" s="135"/>
      <c r="W693" s="135"/>
      <c r="X693" s="135"/>
      <c r="Y693" s="135"/>
      <c r="Z693" s="135"/>
    </row>
    <row r="694" spans="1:26" ht="14.25" customHeight="1">
      <c r="A694" s="4"/>
      <c r="B694" s="4"/>
      <c r="C694" s="4"/>
      <c r="D694" s="4"/>
      <c r="E694" s="143"/>
      <c r="F694" s="143"/>
      <c r="G694" s="4"/>
      <c r="H694" s="4"/>
      <c r="I694" s="135"/>
      <c r="J694" s="135"/>
      <c r="K694" s="135"/>
      <c r="L694" s="135"/>
      <c r="M694" s="135"/>
      <c r="N694" s="135"/>
      <c r="O694" s="135"/>
      <c r="P694" s="135"/>
      <c r="Q694" s="135"/>
      <c r="R694" s="135"/>
      <c r="S694" s="135"/>
      <c r="T694" s="135"/>
      <c r="U694" s="135"/>
      <c r="V694" s="135"/>
      <c r="W694" s="135"/>
      <c r="X694" s="135"/>
      <c r="Y694" s="135"/>
      <c r="Z694" s="135"/>
    </row>
    <row r="695" spans="1:26" ht="14.25" customHeight="1">
      <c r="A695" s="4"/>
      <c r="B695" s="4"/>
      <c r="C695" s="4"/>
      <c r="D695" s="4"/>
      <c r="E695" s="143"/>
      <c r="F695" s="143"/>
      <c r="G695" s="4"/>
      <c r="H695" s="4"/>
      <c r="I695" s="135"/>
      <c r="J695" s="135"/>
      <c r="K695" s="135"/>
      <c r="L695" s="135"/>
      <c r="M695" s="135"/>
      <c r="N695" s="135"/>
      <c r="O695" s="135"/>
      <c r="P695" s="135"/>
      <c r="Q695" s="135"/>
      <c r="R695" s="135"/>
      <c r="S695" s="135"/>
      <c r="T695" s="135"/>
      <c r="U695" s="135"/>
      <c r="V695" s="135"/>
      <c r="W695" s="135"/>
      <c r="X695" s="135"/>
      <c r="Y695" s="135"/>
      <c r="Z695" s="135"/>
    </row>
    <row r="696" spans="1:26" ht="14.25" customHeight="1">
      <c r="A696" s="4"/>
      <c r="B696" s="4"/>
      <c r="C696" s="4"/>
      <c r="D696" s="4"/>
      <c r="E696" s="143"/>
      <c r="F696" s="143"/>
      <c r="G696" s="4"/>
      <c r="H696" s="4"/>
      <c r="I696" s="135"/>
      <c r="J696" s="135"/>
      <c r="K696" s="135"/>
      <c r="L696" s="135"/>
      <c r="M696" s="135"/>
      <c r="N696" s="135"/>
      <c r="O696" s="135"/>
      <c r="P696" s="135"/>
      <c r="Q696" s="135"/>
      <c r="R696" s="135"/>
      <c r="S696" s="135"/>
      <c r="T696" s="135"/>
      <c r="U696" s="135"/>
      <c r="V696" s="135"/>
      <c r="W696" s="135"/>
      <c r="X696" s="135"/>
      <c r="Y696" s="135"/>
      <c r="Z696" s="135"/>
    </row>
    <row r="697" spans="1:26" ht="14.25" customHeight="1">
      <c r="A697" s="4"/>
      <c r="B697" s="4"/>
      <c r="C697" s="4"/>
      <c r="D697" s="4"/>
      <c r="E697" s="143"/>
      <c r="F697" s="143"/>
      <c r="G697" s="4"/>
      <c r="H697" s="4"/>
      <c r="I697" s="135"/>
      <c r="J697" s="135"/>
      <c r="K697" s="135"/>
      <c r="L697" s="135"/>
      <c r="M697" s="135"/>
      <c r="N697" s="135"/>
      <c r="O697" s="135"/>
      <c r="P697" s="135"/>
      <c r="Q697" s="135"/>
      <c r="R697" s="135"/>
      <c r="S697" s="135"/>
      <c r="T697" s="135"/>
      <c r="U697" s="135"/>
      <c r="V697" s="135"/>
      <c r="W697" s="135"/>
      <c r="X697" s="135"/>
      <c r="Y697" s="135"/>
      <c r="Z697" s="135"/>
    </row>
    <row r="698" spans="1:26" ht="14.25" customHeight="1">
      <c r="A698" s="4"/>
      <c r="B698" s="4"/>
      <c r="C698" s="4"/>
      <c r="D698" s="4"/>
      <c r="E698" s="143"/>
      <c r="F698" s="143"/>
      <c r="G698" s="4"/>
      <c r="H698" s="4"/>
      <c r="I698" s="135"/>
      <c r="J698" s="135"/>
      <c r="K698" s="135"/>
      <c r="L698" s="135"/>
      <c r="M698" s="135"/>
      <c r="N698" s="135"/>
      <c r="O698" s="135"/>
      <c r="P698" s="135"/>
      <c r="Q698" s="135"/>
      <c r="R698" s="135"/>
      <c r="S698" s="135"/>
      <c r="T698" s="135"/>
      <c r="U698" s="135"/>
      <c r="V698" s="135"/>
      <c r="W698" s="135"/>
      <c r="X698" s="135"/>
      <c r="Y698" s="135"/>
      <c r="Z698" s="135"/>
    </row>
    <row r="699" spans="1:26" ht="14.25" customHeight="1">
      <c r="A699" s="4"/>
      <c r="B699" s="4"/>
      <c r="C699" s="4"/>
      <c r="D699" s="4"/>
      <c r="E699" s="143"/>
      <c r="F699" s="143"/>
      <c r="G699" s="4"/>
      <c r="H699" s="4"/>
      <c r="I699" s="135"/>
      <c r="J699" s="135"/>
      <c r="K699" s="135"/>
      <c r="L699" s="135"/>
      <c r="M699" s="135"/>
      <c r="N699" s="135"/>
      <c r="O699" s="135"/>
      <c r="P699" s="135"/>
      <c r="Q699" s="135"/>
      <c r="R699" s="135"/>
      <c r="S699" s="135"/>
      <c r="T699" s="135"/>
      <c r="U699" s="135"/>
      <c r="V699" s="135"/>
      <c r="W699" s="135"/>
      <c r="X699" s="135"/>
      <c r="Y699" s="135"/>
      <c r="Z699" s="135"/>
    </row>
    <row r="700" spans="1:26" ht="14.25" customHeight="1">
      <c r="A700" s="4"/>
      <c r="B700" s="4"/>
      <c r="C700" s="4"/>
      <c r="D700" s="4"/>
      <c r="E700" s="143"/>
      <c r="F700" s="143"/>
      <c r="G700" s="4"/>
      <c r="H700" s="4"/>
      <c r="I700" s="135"/>
      <c r="J700" s="135"/>
      <c r="K700" s="135"/>
      <c r="L700" s="135"/>
      <c r="M700" s="135"/>
      <c r="N700" s="135"/>
      <c r="O700" s="135"/>
      <c r="P700" s="135"/>
      <c r="Q700" s="135"/>
      <c r="R700" s="135"/>
      <c r="S700" s="135"/>
      <c r="T700" s="135"/>
      <c r="U700" s="135"/>
      <c r="V700" s="135"/>
      <c r="W700" s="135"/>
      <c r="X700" s="135"/>
      <c r="Y700" s="135"/>
      <c r="Z700" s="135"/>
    </row>
    <row r="701" spans="1:26" ht="14.25" customHeight="1">
      <c r="A701" s="4"/>
      <c r="B701" s="4"/>
      <c r="C701" s="4"/>
      <c r="D701" s="4"/>
      <c r="E701" s="143"/>
      <c r="F701" s="143"/>
      <c r="G701" s="4"/>
      <c r="H701" s="4"/>
      <c r="I701" s="135"/>
      <c r="J701" s="135"/>
      <c r="K701" s="135"/>
      <c r="L701" s="135"/>
      <c r="M701" s="135"/>
      <c r="N701" s="135"/>
      <c r="O701" s="135"/>
      <c r="P701" s="135"/>
      <c r="Q701" s="135"/>
      <c r="R701" s="135"/>
      <c r="S701" s="135"/>
      <c r="T701" s="135"/>
      <c r="U701" s="135"/>
      <c r="V701" s="135"/>
      <c r="W701" s="135"/>
      <c r="X701" s="135"/>
      <c r="Y701" s="135"/>
      <c r="Z701" s="135"/>
    </row>
    <row r="702" spans="1:26" ht="14.25" customHeight="1">
      <c r="A702" s="4"/>
      <c r="B702" s="4"/>
      <c r="C702" s="4"/>
      <c r="D702" s="4"/>
      <c r="E702" s="143"/>
      <c r="F702" s="143"/>
      <c r="G702" s="4"/>
      <c r="H702" s="4"/>
      <c r="I702" s="135"/>
      <c r="J702" s="135"/>
      <c r="K702" s="135"/>
      <c r="L702" s="135"/>
      <c r="M702" s="135"/>
      <c r="N702" s="135"/>
      <c r="O702" s="135"/>
      <c r="P702" s="135"/>
      <c r="Q702" s="135"/>
      <c r="R702" s="135"/>
      <c r="S702" s="135"/>
      <c r="T702" s="135"/>
      <c r="U702" s="135"/>
      <c r="V702" s="135"/>
      <c r="W702" s="135"/>
      <c r="X702" s="135"/>
      <c r="Y702" s="135"/>
      <c r="Z702" s="135"/>
    </row>
    <row r="703" spans="1:26" ht="14.25" customHeight="1">
      <c r="A703" s="4"/>
      <c r="B703" s="4"/>
      <c r="C703" s="4"/>
      <c r="D703" s="4"/>
      <c r="E703" s="143"/>
      <c r="F703" s="143"/>
      <c r="G703" s="4"/>
      <c r="H703" s="4"/>
      <c r="I703" s="135"/>
      <c r="J703" s="135"/>
      <c r="K703" s="135"/>
      <c r="L703" s="135"/>
      <c r="M703" s="135"/>
      <c r="N703" s="135"/>
      <c r="O703" s="135"/>
      <c r="P703" s="135"/>
      <c r="Q703" s="135"/>
      <c r="R703" s="135"/>
      <c r="S703" s="135"/>
      <c r="T703" s="135"/>
      <c r="U703" s="135"/>
      <c r="V703" s="135"/>
      <c r="W703" s="135"/>
      <c r="X703" s="135"/>
      <c r="Y703" s="135"/>
      <c r="Z703" s="135"/>
    </row>
    <row r="704" spans="1:26" ht="14.25" customHeight="1">
      <c r="A704" s="4"/>
      <c r="B704" s="4"/>
      <c r="C704" s="4"/>
      <c r="D704" s="4"/>
      <c r="E704" s="143"/>
      <c r="F704" s="143"/>
      <c r="G704" s="4"/>
      <c r="H704" s="4"/>
      <c r="I704" s="135"/>
      <c r="J704" s="135"/>
      <c r="K704" s="135"/>
      <c r="L704" s="135"/>
      <c r="M704" s="135"/>
      <c r="N704" s="135"/>
      <c r="O704" s="135"/>
      <c r="P704" s="135"/>
      <c r="Q704" s="135"/>
      <c r="R704" s="135"/>
      <c r="S704" s="135"/>
      <c r="T704" s="135"/>
      <c r="U704" s="135"/>
      <c r="V704" s="135"/>
      <c r="W704" s="135"/>
      <c r="X704" s="135"/>
      <c r="Y704" s="135"/>
      <c r="Z704" s="135"/>
    </row>
    <row r="705" spans="1:26" ht="14.25" customHeight="1">
      <c r="A705" s="4"/>
      <c r="B705" s="4"/>
      <c r="C705" s="4"/>
      <c r="D705" s="4"/>
      <c r="E705" s="143"/>
      <c r="F705" s="143"/>
      <c r="G705" s="4"/>
      <c r="H705" s="4"/>
      <c r="I705" s="135"/>
      <c r="J705" s="135"/>
      <c r="K705" s="135"/>
      <c r="L705" s="135"/>
      <c r="M705" s="135"/>
      <c r="N705" s="135"/>
      <c r="O705" s="135"/>
      <c r="P705" s="135"/>
      <c r="Q705" s="135"/>
      <c r="R705" s="135"/>
      <c r="S705" s="135"/>
      <c r="T705" s="135"/>
      <c r="U705" s="135"/>
      <c r="V705" s="135"/>
      <c r="W705" s="135"/>
      <c r="X705" s="135"/>
      <c r="Y705" s="135"/>
      <c r="Z705" s="135"/>
    </row>
    <row r="706" spans="1:26" ht="14.25" customHeight="1">
      <c r="A706" s="4"/>
      <c r="B706" s="4"/>
      <c r="C706" s="4"/>
      <c r="D706" s="4"/>
      <c r="E706" s="143"/>
      <c r="F706" s="143"/>
      <c r="G706" s="4"/>
      <c r="H706" s="4"/>
      <c r="I706" s="135"/>
      <c r="J706" s="135"/>
      <c r="K706" s="135"/>
      <c r="L706" s="135"/>
      <c r="M706" s="135"/>
      <c r="N706" s="135"/>
      <c r="O706" s="135"/>
      <c r="P706" s="135"/>
      <c r="Q706" s="135"/>
      <c r="R706" s="135"/>
      <c r="S706" s="135"/>
      <c r="T706" s="135"/>
      <c r="U706" s="135"/>
      <c r="V706" s="135"/>
      <c r="W706" s="135"/>
      <c r="X706" s="135"/>
      <c r="Y706" s="135"/>
      <c r="Z706" s="135"/>
    </row>
    <row r="707" spans="1:26" ht="14.25" customHeight="1">
      <c r="A707" s="4"/>
      <c r="B707" s="4"/>
      <c r="C707" s="4"/>
      <c r="D707" s="4"/>
      <c r="E707" s="143"/>
      <c r="F707" s="143"/>
      <c r="G707" s="4"/>
      <c r="H707" s="4"/>
      <c r="I707" s="135"/>
      <c r="J707" s="135"/>
      <c r="K707" s="135"/>
      <c r="L707" s="135"/>
      <c r="M707" s="135"/>
      <c r="N707" s="135"/>
      <c r="O707" s="135"/>
      <c r="P707" s="135"/>
      <c r="Q707" s="135"/>
      <c r="R707" s="135"/>
      <c r="S707" s="135"/>
      <c r="T707" s="135"/>
      <c r="U707" s="135"/>
      <c r="V707" s="135"/>
      <c r="W707" s="135"/>
      <c r="X707" s="135"/>
      <c r="Y707" s="135"/>
      <c r="Z707" s="135"/>
    </row>
    <row r="708" spans="1:26" ht="14.25" customHeight="1">
      <c r="A708" s="4"/>
      <c r="B708" s="4"/>
      <c r="C708" s="4"/>
      <c r="D708" s="4"/>
      <c r="E708" s="143"/>
      <c r="F708" s="143"/>
      <c r="G708" s="4"/>
      <c r="H708" s="4"/>
      <c r="I708" s="135"/>
      <c r="J708" s="135"/>
      <c r="K708" s="135"/>
      <c r="L708" s="135"/>
      <c r="M708" s="135"/>
      <c r="N708" s="135"/>
      <c r="O708" s="135"/>
      <c r="P708" s="135"/>
      <c r="Q708" s="135"/>
      <c r="R708" s="135"/>
      <c r="S708" s="135"/>
      <c r="T708" s="135"/>
      <c r="U708" s="135"/>
      <c r="V708" s="135"/>
      <c r="W708" s="135"/>
      <c r="X708" s="135"/>
      <c r="Y708" s="135"/>
      <c r="Z708" s="135"/>
    </row>
    <row r="709" spans="1:26" ht="14.25" customHeight="1">
      <c r="A709" s="4"/>
      <c r="B709" s="4"/>
      <c r="C709" s="4"/>
      <c r="D709" s="4"/>
      <c r="E709" s="143"/>
      <c r="F709" s="143"/>
      <c r="G709" s="4"/>
      <c r="H709" s="4"/>
      <c r="I709" s="135"/>
      <c r="J709" s="135"/>
      <c r="K709" s="135"/>
      <c r="L709" s="135"/>
      <c r="M709" s="135"/>
      <c r="N709" s="135"/>
      <c r="O709" s="135"/>
      <c r="P709" s="135"/>
      <c r="Q709" s="135"/>
      <c r="R709" s="135"/>
      <c r="S709" s="135"/>
      <c r="T709" s="135"/>
      <c r="U709" s="135"/>
      <c r="V709" s="135"/>
      <c r="W709" s="135"/>
      <c r="X709" s="135"/>
      <c r="Y709" s="135"/>
      <c r="Z709" s="135"/>
    </row>
    <row r="710" spans="1:26" ht="14.25" customHeight="1">
      <c r="A710" s="4"/>
      <c r="B710" s="4"/>
      <c r="C710" s="4"/>
      <c r="D710" s="4"/>
      <c r="E710" s="143"/>
      <c r="F710" s="143"/>
      <c r="G710" s="4"/>
      <c r="H710" s="4"/>
      <c r="I710" s="135"/>
      <c r="J710" s="135"/>
      <c r="K710" s="135"/>
      <c r="L710" s="135"/>
      <c r="M710" s="135"/>
      <c r="N710" s="135"/>
      <c r="O710" s="135"/>
      <c r="P710" s="135"/>
      <c r="Q710" s="135"/>
      <c r="R710" s="135"/>
      <c r="S710" s="135"/>
      <c r="T710" s="135"/>
      <c r="U710" s="135"/>
      <c r="V710" s="135"/>
      <c r="W710" s="135"/>
      <c r="X710" s="135"/>
      <c r="Y710" s="135"/>
      <c r="Z710" s="135"/>
    </row>
    <row r="711" spans="1:26" ht="14.25" customHeight="1">
      <c r="A711" s="4"/>
      <c r="B711" s="4"/>
      <c r="C711" s="4"/>
      <c r="D711" s="4"/>
      <c r="E711" s="143"/>
      <c r="F711" s="143"/>
      <c r="G711" s="4"/>
      <c r="H711" s="4"/>
      <c r="I711" s="135"/>
      <c r="J711" s="135"/>
      <c r="K711" s="135"/>
      <c r="L711" s="135"/>
      <c r="M711" s="135"/>
      <c r="N711" s="135"/>
      <c r="O711" s="135"/>
      <c r="P711" s="135"/>
      <c r="Q711" s="135"/>
      <c r="R711" s="135"/>
      <c r="S711" s="135"/>
      <c r="T711" s="135"/>
      <c r="U711" s="135"/>
      <c r="V711" s="135"/>
      <c r="W711" s="135"/>
      <c r="X711" s="135"/>
      <c r="Y711" s="135"/>
      <c r="Z711" s="135"/>
    </row>
    <row r="712" spans="1:26" ht="14.25" customHeight="1">
      <c r="A712" s="4"/>
      <c r="B712" s="4"/>
      <c r="C712" s="4"/>
      <c r="D712" s="4"/>
      <c r="E712" s="143"/>
      <c r="F712" s="143"/>
      <c r="G712" s="4"/>
      <c r="H712" s="4"/>
      <c r="I712" s="135"/>
      <c r="J712" s="135"/>
      <c r="K712" s="135"/>
      <c r="L712" s="135"/>
      <c r="M712" s="135"/>
      <c r="N712" s="135"/>
      <c r="O712" s="135"/>
      <c r="P712" s="135"/>
      <c r="Q712" s="135"/>
      <c r="R712" s="135"/>
      <c r="S712" s="135"/>
      <c r="T712" s="135"/>
      <c r="U712" s="135"/>
      <c r="V712" s="135"/>
      <c r="W712" s="135"/>
      <c r="X712" s="135"/>
      <c r="Y712" s="135"/>
      <c r="Z712" s="135"/>
    </row>
    <row r="713" spans="1:26" ht="14.25" customHeight="1">
      <c r="A713" s="4"/>
      <c r="B713" s="4"/>
      <c r="C713" s="4"/>
      <c r="D713" s="4"/>
      <c r="E713" s="143"/>
      <c r="F713" s="143"/>
      <c r="G713" s="4"/>
      <c r="H713" s="4"/>
      <c r="I713" s="135"/>
      <c r="J713" s="135"/>
      <c r="K713" s="135"/>
      <c r="L713" s="135"/>
      <c r="M713" s="135"/>
      <c r="N713" s="135"/>
      <c r="O713" s="135"/>
      <c r="P713" s="135"/>
      <c r="Q713" s="135"/>
      <c r="R713" s="135"/>
      <c r="S713" s="135"/>
      <c r="T713" s="135"/>
      <c r="U713" s="135"/>
      <c r="V713" s="135"/>
      <c r="W713" s="135"/>
      <c r="X713" s="135"/>
      <c r="Y713" s="135"/>
      <c r="Z713" s="135"/>
    </row>
    <row r="714" spans="1:26" ht="14.25" customHeight="1">
      <c r="A714" s="4"/>
      <c r="B714" s="4"/>
      <c r="C714" s="4"/>
      <c r="D714" s="4"/>
      <c r="E714" s="143"/>
      <c r="F714" s="143"/>
      <c r="G714" s="4"/>
      <c r="H714" s="4"/>
      <c r="I714" s="135"/>
      <c r="J714" s="135"/>
      <c r="K714" s="135"/>
      <c r="L714" s="135"/>
      <c r="M714" s="135"/>
      <c r="N714" s="135"/>
      <c r="O714" s="135"/>
      <c r="P714" s="135"/>
      <c r="Q714" s="135"/>
      <c r="R714" s="135"/>
      <c r="S714" s="135"/>
      <c r="T714" s="135"/>
      <c r="U714" s="135"/>
      <c r="V714" s="135"/>
      <c r="W714" s="135"/>
      <c r="X714" s="135"/>
      <c r="Y714" s="135"/>
      <c r="Z714" s="135"/>
    </row>
    <row r="715" spans="1:26" ht="14.25" customHeight="1">
      <c r="A715" s="4"/>
      <c r="B715" s="4"/>
      <c r="C715" s="4"/>
      <c r="D715" s="4"/>
      <c r="E715" s="143"/>
      <c r="F715" s="143"/>
      <c r="G715" s="4"/>
      <c r="H715" s="4"/>
      <c r="I715" s="135"/>
      <c r="J715" s="135"/>
      <c r="K715" s="135"/>
      <c r="L715" s="135"/>
      <c r="M715" s="135"/>
      <c r="N715" s="135"/>
      <c r="O715" s="135"/>
      <c r="P715" s="135"/>
      <c r="Q715" s="135"/>
      <c r="R715" s="135"/>
      <c r="S715" s="135"/>
      <c r="T715" s="135"/>
      <c r="U715" s="135"/>
      <c r="V715" s="135"/>
      <c r="W715" s="135"/>
      <c r="X715" s="135"/>
      <c r="Y715" s="135"/>
      <c r="Z715" s="135"/>
    </row>
    <row r="716" spans="1:26" ht="14.25" customHeight="1">
      <c r="A716" s="4"/>
      <c r="B716" s="4"/>
      <c r="C716" s="4"/>
      <c r="D716" s="4"/>
      <c r="E716" s="143"/>
      <c r="F716" s="143"/>
      <c r="G716" s="4"/>
      <c r="H716" s="4"/>
      <c r="I716" s="135"/>
      <c r="J716" s="135"/>
      <c r="K716" s="135"/>
      <c r="L716" s="135"/>
      <c r="M716" s="135"/>
      <c r="N716" s="135"/>
      <c r="O716" s="135"/>
      <c r="P716" s="135"/>
      <c r="Q716" s="135"/>
      <c r="R716" s="135"/>
      <c r="S716" s="135"/>
      <c r="T716" s="135"/>
      <c r="U716" s="135"/>
      <c r="V716" s="135"/>
      <c r="W716" s="135"/>
      <c r="X716" s="135"/>
      <c r="Y716" s="135"/>
      <c r="Z716" s="135"/>
    </row>
    <row r="717" spans="1:26" ht="14.25" customHeight="1">
      <c r="A717" s="4"/>
      <c r="B717" s="4"/>
      <c r="C717" s="4"/>
      <c r="D717" s="4"/>
      <c r="E717" s="143"/>
      <c r="F717" s="143"/>
      <c r="G717" s="4"/>
      <c r="H717" s="4"/>
      <c r="I717" s="135"/>
      <c r="J717" s="135"/>
      <c r="K717" s="135"/>
      <c r="L717" s="135"/>
      <c r="M717" s="135"/>
      <c r="N717" s="135"/>
      <c r="O717" s="135"/>
      <c r="P717" s="135"/>
      <c r="Q717" s="135"/>
      <c r="R717" s="135"/>
      <c r="S717" s="135"/>
      <c r="T717" s="135"/>
      <c r="U717" s="135"/>
      <c r="V717" s="135"/>
      <c r="W717" s="135"/>
      <c r="X717" s="135"/>
      <c r="Y717" s="135"/>
      <c r="Z717" s="135"/>
    </row>
    <row r="718" spans="1:26" ht="14.25" customHeight="1">
      <c r="A718" s="4"/>
      <c r="B718" s="4"/>
      <c r="C718" s="4"/>
      <c r="D718" s="4"/>
      <c r="E718" s="143"/>
      <c r="F718" s="143"/>
      <c r="G718" s="4"/>
      <c r="H718" s="4"/>
      <c r="I718" s="135"/>
      <c r="J718" s="135"/>
      <c r="K718" s="135"/>
      <c r="L718" s="135"/>
      <c r="M718" s="135"/>
      <c r="N718" s="135"/>
      <c r="O718" s="135"/>
      <c r="P718" s="135"/>
      <c r="Q718" s="135"/>
      <c r="R718" s="135"/>
      <c r="S718" s="135"/>
      <c r="T718" s="135"/>
      <c r="U718" s="135"/>
      <c r="V718" s="135"/>
      <c r="W718" s="135"/>
      <c r="X718" s="135"/>
      <c r="Y718" s="135"/>
      <c r="Z718" s="135"/>
    </row>
    <row r="719" spans="1:26" ht="14.25" customHeight="1">
      <c r="A719" s="4"/>
      <c r="B719" s="4"/>
      <c r="C719" s="4"/>
      <c r="D719" s="4"/>
      <c r="E719" s="143"/>
      <c r="F719" s="143"/>
      <c r="G719" s="4"/>
      <c r="H719" s="4"/>
      <c r="I719" s="135"/>
      <c r="J719" s="135"/>
      <c r="K719" s="135"/>
      <c r="L719" s="135"/>
      <c r="M719" s="135"/>
      <c r="N719" s="135"/>
      <c r="O719" s="135"/>
      <c r="P719" s="135"/>
      <c r="Q719" s="135"/>
      <c r="R719" s="135"/>
      <c r="S719" s="135"/>
      <c r="T719" s="135"/>
      <c r="U719" s="135"/>
      <c r="V719" s="135"/>
      <c r="W719" s="135"/>
      <c r="X719" s="135"/>
      <c r="Y719" s="135"/>
      <c r="Z719" s="135"/>
    </row>
    <row r="720" spans="1:26" ht="14.25" customHeight="1">
      <c r="A720" s="4"/>
      <c r="B720" s="4"/>
      <c r="C720" s="4"/>
      <c r="D720" s="4"/>
      <c r="E720" s="143"/>
      <c r="F720" s="143"/>
      <c r="G720" s="4"/>
      <c r="H720" s="4"/>
      <c r="I720" s="135"/>
      <c r="J720" s="135"/>
      <c r="K720" s="135"/>
      <c r="L720" s="135"/>
      <c r="M720" s="135"/>
      <c r="N720" s="135"/>
      <c r="O720" s="135"/>
      <c r="P720" s="135"/>
      <c r="Q720" s="135"/>
      <c r="R720" s="135"/>
      <c r="S720" s="135"/>
      <c r="T720" s="135"/>
      <c r="U720" s="135"/>
      <c r="V720" s="135"/>
      <c r="W720" s="135"/>
      <c r="X720" s="135"/>
      <c r="Y720" s="135"/>
      <c r="Z720" s="135"/>
    </row>
    <row r="721" spans="1:26" ht="14.25" customHeight="1">
      <c r="A721" s="4"/>
      <c r="B721" s="4"/>
      <c r="C721" s="4"/>
      <c r="D721" s="4"/>
      <c r="E721" s="143"/>
      <c r="F721" s="143"/>
      <c r="G721" s="4"/>
      <c r="H721" s="4"/>
      <c r="I721" s="135"/>
      <c r="J721" s="135"/>
      <c r="K721" s="135"/>
      <c r="L721" s="135"/>
      <c r="M721" s="135"/>
      <c r="N721" s="135"/>
      <c r="O721" s="135"/>
      <c r="P721" s="135"/>
      <c r="Q721" s="135"/>
      <c r="R721" s="135"/>
      <c r="S721" s="135"/>
      <c r="T721" s="135"/>
      <c r="U721" s="135"/>
      <c r="V721" s="135"/>
      <c r="W721" s="135"/>
      <c r="X721" s="135"/>
      <c r="Y721" s="135"/>
      <c r="Z721" s="135"/>
    </row>
    <row r="722" spans="1:26" ht="14.25" customHeight="1">
      <c r="A722" s="4"/>
      <c r="B722" s="4"/>
      <c r="C722" s="4"/>
      <c r="D722" s="4"/>
      <c r="E722" s="143"/>
      <c r="F722" s="143"/>
      <c r="G722" s="4"/>
      <c r="H722" s="4"/>
      <c r="I722" s="135"/>
      <c r="J722" s="135"/>
      <c r="K722" s="135"/>
      <c r="L722" s="135"/>
      <c r="M722" s="135"/>
      <c r="N722" s="135"/>
      <c r="O722" s="135"/>
      <c r="P722" s="135"/>
      <c r="Q722" s="135"/>
      <c r="R722" s="135"/>
      <c r="S722" s="135"/>
      <c r="T722" s="135"/>
      <c r="U722" s="135"/>
      <c r="V722" s="135"/>
      <c r="W722" s="135"/>
      <c r="X722" s="135"/>
      <c r="Y722" s="135"/>
      <c r="Z722" s="135"/>
    </row>
    <row r="723" spans="1:26" ht="14.25" customHeight="1">
      <c r="A723" s="4"/>
      <c r="B723" s="4"/>
      <c r="C723" s="4"/>
      <c r="D723" s="4"/>
      <c r="E723" s="143"/>
      <c r="F723" s="143"/>
      <c r="G723" s="4"/>
      <c r="H723" s="4"/>
      <c r="I723" s="135"/>
      <c r="J723" s="135"/>
      <c r="K723" s="135"/>
      <c r="L723" s="135"/>
      <c r="M723" s="135"/>
      <c r="N723" s="135"/>
      <c r="O723" s="135"/>
      <c r="P723" s="135"/>
      <c r="Q723" s="135"/>
      <c r="R723" s="135"/>
      <c r="S723" s="135"/>
      <c r="T723" s="135"/>
      <c r="U723" s="135"/>
      <c r="V723" s="135"/>
      <c r="W723" s="135"/>
      <c r="X723" s="135"/>
      <c r="Y723" s="135"/>
      <c r="Z723" s="135"/>
    </row>
    <row r="724" spans="1:26" ht="14.25" customHeight="1">
      <c r="A724" s="4"/>
      <c r="B724" s="4"/>
      <c r="C724" s="4"/>
      <c r="D724" s="4"/>
      <c r="E724" s="143"/>
      <c r="F724" s="143"/>
      <c r="G724" s="4"/>
      <c r="H724" s="4"/>
      <c r="I724" s="135"/>
      <c r="J724" s="135"/>
      <c r="K724" s="135"/>
      <c r="L724" s="135"/>
      <c r="M724" s="135"/>
      <c r="N724" s="135"/>
      <c r="O724" s="135"/>
      <c r="P724" s="135"/>
      <c r="Q724" s="135"/>
      <c r="R724" s="135"/>
      <c r="S724" s="135"/>
      <c r="T724" s="135"/>
      <c r="U724" s="135"/>
      <c r="V724" s="135"/>
      <c r="W724" s="135"/>
      <c r="X724" s="135"/>
      <c r="Y724" s="135"/>
      <c r="Z724" s="135"/>
    </row>
    <row r="725" spans="1:26" ht="14.25" customHeight="1">
      <c r="A725" s="4"/>
      <c r="B725" s="4"/>
      <c r="C725" s="4"/>
      <c r="D725" s="4"/>
      <c r="E725" s="143"/>
      <c r="F725" s="143"/>
      <c r="G725" s="4"/>
      <c r="H725" s="4"/>
      <c r="I725" s="135"/>
      <c r="J725" s="135"/>
      <c r="K725" s="135"/>
      <c r="L725" s="135"/>
      <c r="M725" s="135"/>
      <c r="N725" s="135"/>
      <c r="O725" s="135"/>
      <c r="P725" s="135"/>
      <c r="Q725" s="135"/>
      <c r="R725" s="135"/>
      <c r="S725" s="135"/>
      <c r="T725" s="135"/>
      <c r="U725" s="135"/>
      <c r="V725" s="135"/>
      <c r="W725" s="135"/>
      <c r="X725" s="135"/>
      <c r="Y725" s="135"/>
      <c r="Z725" s="135"/>
    </row>
    <row r="726" spans="1:26" ht="14.25" customHeight="1">
      <c r="A726" s="4"/>
      <c r="B726" s="4"/>
      <c r="C726" s="4"/>
      <c r="D726" s="4"/>
      <c r="E726" s="143"/>
      <c r="F726" s="143"/>
      <c r="G726" s="4"/>
      <c r="H726" s="4"/>
      <c r="I726" s="135"/>
      <c r="J726" s="135"/>
      <c r="K726" s="135"/>
      <c r="L726" s="135"/>
      <c r="M726" s="135"/>
      <c r="N726" s="135"/>
      <c r="O726" s="135"/>
      <c r="P726" s="135"/>
      <c r="Q726" s="135"/>
      <c r="R726" s="135"/>
      <c r="S726" s="135"/>
      <c r="T726" s="135"/>
      <c r="U726" s="135"/>
      <c r="V726" s="135"/>
      <c r="W726" s="135"/>
      <c r="X726" s="135"/>
      <c r="Y726" s="135"/>
      <c r="Z726" s="135"/>
    </row>
    <row r="727" spans="1:26" ht="14.25" customHeight="1">
      <c r="A727" s="4"/>
      <c r="B727" s="4"/>
      <c r="C727" s="4"/>
      <c r="D727" s="4"/>
      <c r="E727" s="143"/>
      <c r="F727" s="143"/>
      <c r="G727" s="4"/>
      <c r="H727" s="4"/>
      <c r="I727" s="135"/>
      <c r="J727" s="135"/>
      <c r="K727" s="135"/>
      <c r="L727" s="135"/>
      <c r="M727" s="135"/>
      <c r="N727" s="135"/>
      <c r="O727" s="135"/>
      <c r="P727" s="135"/>
      <c r="Q727" s="135"/>
      <c r="R727" s="135"/>
      <c r="S727" s="135"/>
      <c r="T727" s="135"/>
      <c r="U727" s="135"/>
      <c r="V727" s="135"/>
      <c r="W727" s="135"/>
      <c r="X727" s="135"/>
      <c r="Y727" s="135"/>
      <c r="Z727" s="135"/>
    </row>
    <row r="728" spans="1:26" ht="14.25" customHeight="1">
      <c r="A728" s="4"/>
      <c r="B728" s="4"/>
      <c r="C728" s="4"/>
      <c r="D728" s="4"/>
      <c r="E728" s="143"/>
      <c r="F728" s="143"/>
      <c r="G728" s="4"/>
      <c r="H728" s="4"/>
      <c r="I728" s="135"/>
      <c r="J728" s="135"/>
      <c r="K728" s="135"/>
      <c r="L728" s="135"/>
      <c r="M728" s="135"/>
      <c r="N728" s="135"/>
      <c r="O728" s="135"/>
      <c r="P728" s="135"/>
      <c r="Q728" s="135"/>
      <c r="R728" s="135"/>
      <c r="S728" s="135"/>
      <c r="T728" s="135"/>
      <c r="U728" s="135"/>
      <c r="V728" s="135"/>
      <c r="W728" s="135"/>
      <c r="X728" s="135"/>
      <c r="Y728" s="135"/>
      <c r="Z728" s="135"/>
    </row>
    <row r="729" spans="1:26" ht="14.25" customHeight="1">
      <c r="A729" s="4"/>
      <c r="B729" s="4"/>
      <c r="C729" s="4"/>
      <c r="D729" s="4"/>
      <c r="E729" s="143"/>
      <c r="F729" s="143"/>
      <c r="G729" s="4"/>
      <c r="H729" s="4"/>
      <c r="I729" s="135"/>
      <c r="J729" s="135"/>
      <c r="K729" s="135"/>
      <c r="L729" s="135"/>
      <c r="M729" s="135"/>
      <c r="N729" s="135"/>
      <c r="O729" s="135"/>
      <c r="P729" s="135"/>
      <c r="Q729" s="135"/>
      <c r="R729" s="135"/>
      <c r="S729" s="135"/>
      <c r="T729" s="135"/>
      <c r="U729" s="135"/>
      <c r="V729" s="135"/>
      <c r="W729" s="135"/>
      <c r="X729" s="135"/>
      <c r="Y729" s="135"/>
      <c r="Z729" s="135"/>
    </row>
    <row r="730" spans="1:26" ht="14.25" customHeight="1">
      <c r="A730" s="4"/>
      <c r="B730" s="4"/>
      <c r="C730" s="4"/>
      <c r="D730" s="4"/>
      <c r="E730" s="143"/>
      <c r="F730" s="143"/>
      <c r="G730" s="4"/>
      <c r="H730" s="4"/>
      <c r="I730" s="135"/>
      <c r="J730" s="135"/>
      <c r="K730" s="135"/>
      <c r="L730" s="135"/>
      <c r="M730" s="135"/>
      <c r="N730" s="135"/>
      <c r="O730" s="135"/>
      <c r="P730" s="135"/>
      <c r="Q730" s="135"/>
      <c r="R730" s="135"/>
      <c r="S730" s="135"/>
      <c r="T730" s="135"/>
      <c r="U730" s="135"/>
      <c r="V730" s="135"/>
      <c r="W730" s="135"/>
      <c r="X730" s="135"/>
      <c r="Y730" s="135"/>
      <c r="Z730" s="135"/>
    </row>
    <row r="731" spans="1:26" ht="14.25" customHeight="1">
      <c r="A731" s="4"/>
      <c r="B731" s="4"/>
      <c r="C731" s="4"/>
      <c r="D731" s="4"/>
      <c r="E731" s="143"/>
      <c r="F731" s="143"/>
      <c r="G731" s="4"/>
      <c r="H731" s="4"/>
      <c r="I731" s="135"/>
      <c r="J731" s="135"/>
      <c r="K731" s="135"/>
      <c r="L731" s="135"/>
      <c r="M731" s="135"/>
      <c r="N731" s="135"/>
      <c r="O731" s="135"/>
      <c r="P731" s="135"/>
      <c r="Q731" s="135"/>
      <c r="R731" s="135"/>
      <c r="S731" s="135"/>
      <c r="T731" s="135"/>
      <c r="U731" s="135"/>
      <c r="V731" s="135"/>
      <c r="W731" s="135"/>
      <c r="X731" s="135"/>
      <c r="Y731" s="135"/>
      <c r="Z731" s="135"/>
    </row>
    <row r="732" spans="1:26" ht="14.25" customHeight="1">
      <c r="A732" s="4"/>
      <c r="B732" s="4"/>
      <c r="C732" s="4"/>
      <c r="D732" s="4"/>
      <c r="E732" s="143"/>
      <c r="F732" s="143"/>
      <c r="G732" s="4"/>
      <c r="H732" s="4"/>
      <c r="I732" s="135"/>
      <c r="J732" s="135"/>
      <c r="K732" s="135"/>
      <c r="L732" s="135"/>
      <c r="M732" s="135"/>
      <c r="N732" s="135"/>
      <c r="O732" s="135"/>
      <c r="P732" s="135"/>
      <c r="Q732" s="135"/>
      <c r="R732" s="135"/>
      <c r="S732" s="135"/>
      <c r="T732" s="135"/>
      <c r="U732" s="135"/>
      <c r="V732" s="135"/>
      <c r="W732" s="135"/>
      <c r="X732" s="135"/>
      <c r="Y732" s="135"/>
      <c r="Z732" s="135"/>
    </row>
    <row r="733" spans="1:26" ht="14.25" customHeight="1">
      <c r="A733" s="4"/>
      <c r="B733" s="4"/>
      <c r="C733" s="4"/>
      <c r="D733" s="4"/>
      <c r="E733" s="143"/>
      <c r="F733" s="143"/>
      <c r="G733" s="4"/>
      <c r="H733" s="4"/>
      <c r="I733" s="135"/>
      <c r="J733" s="135"/>
      <c r="K733" s="135"/>
      <c r="L733" s="135"/>
      <c r="M733" s="135"/>
      <c r="N733" s="135"/>
      <c r="O733" s="135"/>
      <c r="P733" s="135"/>
      <c r="Q733" s="135"/>
      <c r="R733" s="135"/>
      <c r="S733" s="135"/>
      <c r="T733" s="135"/>
      <c r="U733" s="135"/>
      <c r="V733" s="135"/>
      <c r="W733" s="135"/>
      <c r="X733" s="135"/>
      <c r="Y733" s="135"/>
      <c r="Z733" s="135"/>
    </row>
    <row r="734" spans="1:26" ht="14.25" customHeight="1">
      <c r="A734" s="4"/>
      <c r="B734" s="4"/>
      <c r="C734" s="4"/>
      <c r="D734" s="4"/>
      <c r="E734" s="143"/>
      <c r="F734" s="143"/>
      <c r="G734" s="4"/>
      <c r="H734" s="4"/>
      <c r="I734" s="135"/>
      <c r="J734" s="135"/>
      <c r="K734" s="135"/>
      <c r="L734" s="135"/>
      <c r="M734" s="135"/>
      <c r="N734" s="135"/>
      <c r="O734" s="135"/>
      <c r="P734" s="135"/>
      <c r="Q734" s="135"/>
      <c r="R734" s="135"/>
      <c r="S734" s="135"/>
      <c r="T734" s="135"/>
      <c r="U734" s="135"/>
      <c r="V734" s="135"/>
      <c r="W734" s="135"/>
      <c r="X734" s="135"/>
      <c r="Y734" s="135"/>
      <c r="Z734" s="135"/>
    </row>
    <row r="735" spans="1:26" ht="14.25" customHeight="1">
      <c r="A735" s="4"/>
      <c r="B735" s="4"/>
      <c r="C735" s="4"/>
      <c r="D735" s="4"/>
      <c r="E735" s="143"/>
      <c r="F735" s="143"/>
      <c r="G735" s="4"/>
      <c r="H735" s="4"/>
      <c r="I735" s="135"/>
      <c r="J735" s="135"/>
      <c r="K735" s="135"/>
      <c r="L735" s="135"/>
      <c r="M735" s="135"/>
      <c r="N735" s="135"/>
      <c r="O735" s="135"/>
      <c r="P735" s="135"/>
      <c r="Q735" s="135"/>
      <c r="R735" s="135"/>
      <c r="S735" s="135"/>
      <c r="T735" s="135"/>
      <c r="U735" s="135"/>
      <c r="V735" s="135"/>
      <c r="W735" s="135"/>
      <c r="X735" s="135"/>
      <c r="Y735" s="135"/>
      <c r="Z735" s="135"/>
    </row>
    <row r="736" spans="1:26" ht="14.25" customHeight="1">
      <c r="A736" s="4"/>
      <c r="B736" s="4"/>
      <c r="C736" s="4"/>
      <c r="D736" s="4"/>
      <c r="E736" s="143"/>
      <c r="F736" s="143"/>
      <c r="G736" s="4"/>
      <c r="H736" s="4"/>
      <c r="I736" s="135"/>
      <c r="J736" s="135"/>
      <c r="K736" s="135"/>
      <c r="L736" s="135"/>
      <c r="M736" s="135"/>
      <c r="N736" s="135"/>
      <c r="O736" s="135"/>
      <c r="P736" s="135"/>
      <c r="Q736" s="135"/>
      <c r="R736" s="135"/>
      <c r="S736" s="135"/>
      <c r="T736" s="135"/>
      <c r="U736" s="135"/>
      <c r="V736" s="135"/>
      <c r="W736" s="135"/>
      <c r="X736" s="135"/>
      <c r="Y736" s="135"/>
      <c r="Z736" s="135"/>
    </row>
    <row r="737" spans="1:26" ht="14.25" customHeight="1">
      <c r="A737" s="4"/>
      <c r="B737" s="4"/>
      <c r="C737" s="4"/>
      <c r="D737" s="4"/>
      <c r="E737" s="143"/>
      <c r="F737" s="143"/>
      <c r="G737" s="4"/>
      <c r="H737" s="4"/>
      <c r="I737" s="135"/>
      <c r="J737" s="135"/>
      <c r="K737" s="135"/>
      <c r="L737" s="135"/>
      <c r="M737" s="135"/>
      <c r="N737" s="135"/>
      <c r="O737" s="135"/>
      <c r="P737" s="135"/>
      <c r="Q737" s="135"/>
      <c r="R737" s="135"/>
      <c r="S737" s="135"/>
      <c r="T737" s="135"/>
      <c r="U737" s="135"/>
      <c r="V737" s="135"/>
      <c r="W737" s="135"/>
      <c r="X737" s="135"/>
      <c r="Y737" s="135"/>
      <c r="Z737" s="135"/>
    </row>
    <row r="738" spans="1:26" ht="14.25" customHeight="1">
      <c r="A738" s="4"/>
      <c r="B738" s="4"/>
      <c r="C738" s="4"/>
      <c r="D738" s="4"/>
      <c r="E738" s="143"/>
      <c r="F738" s="143"/>
      <c r="G738" s="4"/>
      <c r="H738" s="4"/>
      <c r="I738" s="135"/>
      <c r="J738" s="135"/>
      <c r="K738" s="135"/>
      <c r="L738" s="135"/>
      <c r="M738" s="135"/>
      <c r="N738" s="135"/>
      <c r="O738" s="135"/>
      <c r="P738" s="135"/>
      <c r="Q738" s="135"/>
      <c r="R738" s="135"/>
      <c r="S738" s="135"/>
      <c r="T738" s="135"/>
      <c r="U738" s="135"/>
      <c r="V738" s="135"/>
      <c r="W738" s="135"/>
      <c r="X738" s="135"/>
      <c r="Y738" s="135"/>
      <c r="Z738" s="135"/>
    </row>
    <row r="739" spans="1:26" ht="14.25" customHeight="1">
      <c r="A739" s="4"/>
      <c r="B739" s="4"/>
      <c r="C739" s="4"/>
      <c r="D739" s="4"/>
      <c r="E739" s="143"/>
      <c r="F739" s="143"/>
      <c r="G739" s="4"/>
      <c r="H739" s="4"/>
      <c r="I739" s="135"/>
      <c r="J739" s="135"/>
      <c r="K739" s="135"/>
      <c r="L739" s="135"/>
      <c r="M739" s="135"/>
      <c r="N739" s="135"/>
      <c r="O739" s="135"/>
      <c r="P739" s="135"/>
      <c r="Q739" s="135"/>
      <c r="R739" s="135"/>
      <c r="S739" s="135"/>
      <c r="T739" s="135"/>
      <c r="U739" s="135"/>
      <c r="V739" s="135"/>
      <c r="W739" s="135"/>
      <c r="X739" s="135"/>
      <c r="Y739" s="135"/>
      <c r="Z739" s="135"/>
    </row>
    <row r="740" spans="1:26" ht="14.25" customHeight="1">
      <c r="A740" s="4"/>
      <c r="B740" s="4"/>
      <c r="C740" s="4"/>
      <c r="D740" s="4"/>
      <c r="E740" s="143"/>
      <c r="F740" s="143"/>
      <c r="G740" s="4"/>
      <c r="H740" s="4"/>
      <c r="I740" s="135"/>
      <c r="J740" s="135"/>
      <c r="K740" s="135"/>
      <c r="L740" s="135"/>
      <c r="M740" s="135"/>
      <c r="N740" s="135"/>
      <c r="O740" s="135"/>
      <c r="P740" s="135"/>
      <c r="Q740" s="135"/>
      <c r="R740" s="135"/>
      <c r="S740" s="135"/>
      <c r="T740" s="135"/>
      <c r="U740" s="135"/>
      <c r="V740" s="135"/>
      <c r="W740" s="135"/>
      <c r="X740" s="135"/>
      <c r="Y740" s="135"/>
      <c r="Z740" s="135"/>
    </row>
    <row r="741" spans="1:26" ht="14.25" customHeight="1">
      <c r="A741" s="4"/>
      <c r="B741" s="4"/>
      <c r="C741" s="4"/>
      <c r="D741" s="4"/>
      <c r="E741" s="143"/>
      <c r="F741" s="143"/>
      <c r="G741" s="4"/>
      <c r="H741" s="4"/>
      <c r="I741" s="135"/>
      <c r="J741" s="135"/>
      <c r="K741" s="135"/>
      <c r="L741" s="135"/>
      <c r="M741" s="135"/>
      <c r="N741" s="135"/>
      <c r="O741" s="135"/>
      <c r="P741" s="135"/>
      <c r="Q741" s="135"/>
      <c r="R741" s="135"/>
      <c r="S741" s="135"/>
      <c r="T741" s="135"/>
      <c r="U741" s="135"/>
      <c r="V741" s="135"/>
      <c r="W741" s="135"/>
      <c r="X741" s="135"/>
      <c r="Y741" s="135"/>
      <c r="Z741" s="135"/>
    </row>
    <row r="742" spans="1:26" ht="14.25" customHeight="1">
      <c r="A742" s="4"/>
      <c r="B742" s="4"/>
      <c r="C742" s="4"/>
      <c r="D742" s="4"/>
      <c r="E742" s="143"/>
      <c r="F742" s="143"/>
      <c r="G742" s="4"/>
      <c r="H742" s="4"/>
      <c r="I742" s="135"/>
      <c r="J742" s="135"/>
      <c r="K742" s="135"/>
      <c r="L742" s="135"/>
      <c r="M742" s="135"/>
      <c r="N742" s="135"/>
      <c r="O742" s="135"/>
      <c r="P742" s="135"/>
      <c r="Q742" s="135"/>
      <c r="R742" s="135"/>
      <c r="S742" s="135"/>
      <c r="T742" s="135"/>
      <c r="U742" s="135"/>
      <c r="V742" s="135"/>
      <c r="W742" s="135"/>
      <c r="X742" s="135"/>
      <c r="Y742" s="135"/>
      <c r="Z742" s="135"/>
    </row>
    <row r="743" spans="1:26" ht="14.25" customHeight="1">
      <c r="A743" s="4"/>
      <c r="B743" s="4"/>
      <c r="C743" s="4"/>
      <c r="D743" s="4"/>
      <c r="E743" s="143"/>
      <c r="F743" s="143"/>
      <c r="G743" s="4"/>
      <c r="H743" s="4"/>
      <c r="I743" s="135"/>
      <c r="J743" s="135"/>
      <c r="K743" s="135"/>
      <c r="L743" s="135"/>
      <c r="M743" s="135"/>
      <c r="N743" s="135"/>
      <c r="O743" s="135"/>
      <c r="P743" s="135"/>
      <c r="Q743" s="135"/>
      <c r="R743" s="135"/>
      <c r="S743" s="135"/>
      <c r="T743" s="135"/>
      <c r="U743" s="135"/>
      <c r="V743" s="135"/>
      <c r="W743" s="135"/>
      <c r="X743" s="135"/>
      <c r="Y743" s="135"/>
      <c r="Z743" s="135"/>
    </row>
    <row r="744" spans="1:26" ht="14.25" customHeight="1">
      <c r="A744" s="4"/>
      <c r="B744" s="4"/>
      <c r="C744" s="4"/>
      <c r="D744" s="4"/>
      <c r="E744" s="143"/>
      <c r="F744" s="143"/>
      <c r="G744" s="4"/>
      <c r="H744" s="4"/>
      <c r="I744" s="135"/>
      <c r="J744" s="135"/>
      <c r="K744" s="135"/>
      <c r="L744" s="135"/>
      <c r="M744" s="135"/>
      <c r="N744" s="135"/>
      <c r="O744" s="135"/>
      <c r="P744" s="135"/>
      <c r="Q744" s="135"/>
      <c r="R744" s="135"/>
      <c r="S744" s="135"/>
      <c r="T744" s="135"/>
      <c r="U744" s="135"/>
      <c r="V744" s="135"/>
      <c r="W744" s="135"/>
      <c r="X744" s="135"/>
      <c r="Y744" s="135"/>
      <c r="Z744" s="135"/>
    </row>
    <row r="745" spans="1:26" ht="14.25" customHeight="1">
      <c r="A745" s="4"/>
      <c r="B745" s="4"/>
      <c r="C745" s="4"/>
      <c r="D745" s="4"/>
      <c r="E745" s="143"/>
      <c r="F745" s="143"/>
      <c r="G745" s="4"/>
      <c r="H745" s="4"/>
      <c r="I745" s="135"/>
      <c r="J745" s="135"/>
      <c r="K745" s="135"/>
      <c r="L745" s="135"/>
      <c r="M745" s="135"/>
      <c r="N745" s="135"/>
      <c r="O745" s="135"/>
      <c r="P745" s="135"/>
      <c r="Q745" s="135"/>
      <c r="R745" s="135"/>
      <c r="S745" s="135"/>
      <c r="T745" s="135"/>
      <c r="U745" s="135"/>
      <c r="V745" s="135"/>
      <c r="W745" s="135"/>
      <c r="X745" s="135"/>
      <c r="Y745" s="135"/>
      <c r="Z745" s="135"/>
    </row>
    <row r="746" spans="1:26" ht="14.25" customHeight="1">
      <c r="A746" s="4"/>
      <c r="B746" s="4"/>
      <c r="C746" s="4"/>
      <c r="D746" s="4"/>
      <c r="E746" s="143"/>
      <c r="F746" s="143"/>
      <c r="G746" s="4"/>
      <c r="H746" s="4"/>
      <c r="I746" s="135"/>
      <c r="J746" s="135"/>
      <c r="K746" s="135"/>
      <c r="L746" s="135"/>
      <c r="M746" s="135"/>
      <c r="N746" s="135"/>
      <c r="O746" s="135"/>
      <c r="P746" s="135"/>
      <c r="Q746" s="135"/>
      <c r="R746" s="135"/>
      <c r="S746" s="135"/>
      <c r="T746" s="135"/>
      <c r="U746" s="135"/>
      <c r="V746" s="135"/>
      <c r="W746" s="135"/>
      <c r="X746" s="135"/>
      <c r="Y746" s="135"/>
      <c r="Z746" s="135"/>
    </row>
    <row r="747" spans="1:26" ht="14.25" customHeight="1">
      <c r="A747" s="4"/>
      <c r="B747" s="4"/>
      <c r="C747" s="4"/>
      <c r="D747" s="4"/>
      <c r="E747" s="143"/>
      <c r="F747" s="143"/>
      <c r="G747" s="4"/>
      <c r="H747" s="4"/>
      <c r="I747" s="135"/>
      <c r="J747" s="135"/>
      <c r="K747" s="135"/>
      <c r="L747" s="135"/>
      <c r="M747" s="135"/>
      <c r="N747" s="135"/>
      <c r="O747" s="135"/>
      <c r="P747" s="135"/>
      <c r="Q747" s="135"/>
      <c r="R747" s="135"/>
      <c r="S747" s="135"/>
      <c r="T747" s="135"/>
      <c r="U747" s="135"/>
      <c r="V747" s="135"/>
      <c r="W747" s="135"/>
      <c r="X747" s="135"/>
      <c r="Y747" s="135"/>
      <c r="Z747" s="135"/>
    </row>
    <row r="748" spans="1:26" ht="14.25" customHeight="1">
      <c r="A748" s="4"/>
      <c r="B748" s="4"/>
      <c r="C748" s="4"/>
      <c r="D748" s="4"/>
      <c r="E748" s="143"/>
      <c r="F748" s="143"/>
      <c r="G748" s="4"/>
      <c r="H748" s="4"/>
      <c r="I748" s="135"/>
      <c r="J748" s="135"/>
      <c r="K748" s="135"/>
      <c r="L748" s="135"/>
      <c r="M748" s="135"/>
      <c r="N748" s="135"/>
      <c r="O748" s="135"/>
      <c r="P748" s="135"/>
      <c r="Q748" s="135"/>
      <c r="R748" s="135"/>
      <c r="S748" s="135"/>
      <c r="T748" s="135"/>
      <c r="U748" s="135"/>
      <c r="V748" s="135"/>
      <c r="W748" s="135"/>
      <c r="X748" s="135"/>
      <c r="Y748" s="135"/>
      <c r="Z748" s="135"/>
    </row>
    <row r="749" spans="1:26" ht="14.25" customHeight="1">
      <c r="A749" s="4"/>
      <c r="B749" s="4"/>
      <c r="C749" s="4"/>
      <c r="D749" s="4"/>
      <c r="E749" s="143"/>
      <c r="F749" s="143"/>
      <c r="G749" s="4"/>
      <c r="H749" s="4"/>
      <c r="I749" s="135"/>
      <c r="J749" s="135"/>
      <c r="K749" s="135"/>
      <c r="L749" s="135"/>
      <c r="M749" s="135"/>
      <c r="N749" s="135"/>
      <c r="O749" s="135"/>
      <c r="P749" s="135"/>
      <c r="Q749" s="135"/>
      <c r="R749" s="135"/>
      <c r="S749" s="135"/>
      <c r="T749" s="135"/>
      <c r="U749" s="135"/>
      <c r="V749" s="135"/>
      <c r="W749" s="135"/>
      <c r="X749" s="135"/>
      <c r="Y749" s="135"/>
      <c r="Z749" s="135"/>
    </row>
    <row r="750" spans="1:26" ht="14.25" customHeight="1">
      <c r="A750" s="4"/>
      <c r="B750" s="4"/>
      <c r="C750" s="4"/>
      <c r="D750" s="4"/>
      <c r="E750" s="143"/>
      <c r="F750" s="143"/>
      <c r="G750" s="4"/>
      <c r="H750" s="4"/>
      <c r="I750" s="135"/>
      <c r="J750" s="135"/>
      <c r="K750" s="135"/>
      <c r="L750" s="135"/>
      <c r="M750" s="135"/>
      <c r="N750" s="135"/>
      <c r="O750" s="135"/>
      <c r="P750" s="135"/>
      <c r="Q750" s="135"/>
      <c r="R750" s="135"/>
      <c r="S750" s="135"/>
      <c r="T750" s="135"/>
      <c r="U750" s="135"/>
      <c r="V750" s="135"/>
      <c r="W750" s="135"/>
      <c r="X750" s="135"/>
      <c r="Y750" s="135"/>
      <c r="Z750" s="135"/>
    </row>
    <row r="751" spans="1:26" ht="14.25" customHeight="1">
      <c r="A751" s="4"/>
      <c r="B751" s="4"/>
      <c r="C751" s="4"/>
      <c r="D751" s="4"/>
      <c r="E751" s="143"/>
      <c r="F751" s="143"/>
      <c r="G751" s="4"/>
      <c r="H751" s="4"/>
      <c r="I751" s="135"/>
      <c r="J751" s="135"/>
      <c r="K751" s="135"/>
      <c r="L751" s="135"/>
      <c r="M751" s="135"/>
      <c r="N751" s="135"/>
      <c r="O751" s="135"/>
      <c r="P751" s="135"/>
      <c r="Q751" s="135"/>
      <c r="R751" s="135"/>
      <c r="S751" s="135"/>
      <c r="T751" s="135"/>
      <c r="U751" s="135"/>
      <c r="V751" s="135"/>
      <c r="W751" s="135"/>
      <c r="X751" s="135"/>
      <c r="Y751" s="135"/>
      <c r="Z751" s="135"/>
    </row>
    <row r="752" spans="1:26" ht="14.25" customHeight="1">
      <c r="A752" s="4"/>
      <c r="B752" s="4"/>
      <c r="C752" s="4"/>
      <c r="D752" s="4"/>
      <c r="E752" s="143"/>
      <c r="F752" s="143"/>
      <c r="G752" s="4"/>
      <c r="H752" s="4"/>
      <c r="I752" s="135"/>
      <c r="J752" s="135"/>
      <c r="K752" s="135"/>
      <c r="L752" s="135"/>
      <c r="M752" s="135"/>
      <c r="N752" s="135"/>
      <c r="O752" s="135"/>
      <c r="P752" s="135"/>
      <c r="Q752" s="135"/>
      <c r="R752" s="135"/>
      <c r="S752" s="135"/>
      <c r="T752" s="135"/>
      <c r="U752" s="135"/>
      <c r="V752" s="135"/>
      <c r="W752" s="135"/>
      <c r="X752" s="135"/>
      <c r="Y752" s="135"/>
      <c r="Z752" s="135"/>
    </row>
    <row r="753" spans="1:26" ht="14.25" customHeight="1">
      <c r="A753" s="4"/>
      <c r="B753" s="4"/>
      <c r="C753" s="4"/>
      <c r="D753" s="4"/>
      <c r="E753" s="143"/>
      <c r="F753" s="143"/>
      <c r="G753" s="4"/>
      <c r="H753" s="4"/>
      <c r="I753" s="135"/>
      <c r="J753" s="135"/>
      <c r="K753" s="135"/>
      <c r="L753" s="135"/>
      <c r="M753" s="135"/>
      <c r="N753" s="135"/>
      <c r="O753" s="135"/>
      <c r="P753" s="135"/>
      <c r="Q753" s="135"/>
      <c r="R753" s="135"/>
      <c r="S753" s="135"/>
      <c r="T753" s="135"/>
      <c r="U753" s="135"/>
      <c r="V753" s="135"/>
      <c r="W753" s="135"/>
      <c r="X753" s="135"/>
      <c r="Y753" s="135"/>
      <c r="Z753" s="135"/>
    </row>
    <row r="754" spans="1:26" ht="14.25" customHeight="1">
      <c r="A754" s="4"/>
      <c r="B754" s="4"/>
      <c r="C754" s="4"/>
      <c r="D754" s="4"/>
      <c r="E754" s="143"/>
      <c r="F754" s="143"/>
      <c r="G754" s="4"/>
      <c r="H754" s="4"/>
      <c r="I754" s="135"/>
      <c r="J754" s="135"/>
      <c r="K754" s="135"/>
      <c r="L754" s="135"/>
      <c r="M754" s="135"/>
      <c r="N754" s="135"/>
      <c r="O754" s="135"/>
      <c r="P754" s="135"/>
      <c r="Q754" s="135"/>
      <c r="R754" s="135"/>
      <c r="S754" s="135"/>
      <c r="T754" s="135"/>
      <c r="U754" s="135"/>
      <c r="V754" s="135"/>
      <c r="W754" s="135"/>
      <c r="X754" s="135"/>
      <c r="Y754" s="135"/>
      <c r="Z754" s="135"/>
    </row>
    <row r="755" spans="1:26" ht="14.25" customHeight="1">
      <c r="A755" s="4"/>
      <c r="B755" s="4"/>
      <c r="C755" s="4"/>
      <c r="D755" s="4"/>
      <c r="E755" s="143"/>
      <c r="F755" s="143"/>
      <c r="G755" s="4"/>
      <c r="H755" s="4"/>
      <c r="I755" s="135"/>
      <c r="J755" s="135"/>
      <c r="K755" s="135"/>
      <c r="L755" s="135"/>
      <c r="M755" s="135"/>
      <c r="N755" s="135"/>
      <c r="O755" s="135"/>
      <c r="P755" s="135"/>
      <c r="Q755" s="135"/>
      <c r="R755" s="135"/>
      <c r="S755" s="135"/>
      <c r="T755" s="135"/>
      <c r="U755" s="135"/>
      <c r="V755" s="135"/>
      <c r="W755" s="135"/>
      <c r="X755" s="135"/>
      <c r="Y755" s="135"/>
      <c r="Z755" s="135"/>
    </row>
    <row r="756" spans="1:26" ht="14.25" customHeight="1">
      <c r="A756" s="4"/>
      <c r="B756" s="4"/>
      <c r="C756" s="4"/>
      <c r="D756" s="4"/>
      <c r="E756" s="143"/>
      <c r="F756" s="143"/>
      <c r="G756" s="4"/>
      <c r="H756" s="4"/>
      <c r="I756" s="135"/>
      <c r="J756" s="135"/>
      <c r="K756" s="135"/>
      <c r="L756" s="135"/>
      <c r="M756" s="135"/>
      <c r="N756" s="135"/>
      <c r="O756" s="135"/>
      <c r="P756" s="135"/>
      <c r="Q756" s="135"/>
      <c r="R756" s="135"/>
      <c r="S756" s="135"/>
      <c r="T756" s="135"/>
      <c r="U756" s="135"/>
      <c r="V756" s="135"/>
      <c r="W756" s="135"/>
      <c r="X756" s="135"/>
      <c r="Y756" s="135"/>
      <c r="Z756" s="135"/>
    </row>
    <row r="757" spans="1:26" ht="14.25" customHeight="1">
      <c r="A757" s="4"/>
      <c r="B757" s="4"/>
      <c r="C757" s="4"/>
      <c r="D757" s="4"/>
      <c r="E757" s="143"/>
      <c r="F757" s="143"/>
      <c r="G757" s="4"/>
      <c r="H757" s="4"/>
      <c r="I757" s="135"/>
      <c r="J757" s="135"/>
      <c r="K757" s="135"/>
      <c r="L757" s="135"/>
      <c r="M757" s="135"/>
      <c r="N757" s="135"/>
      <c r="O757" s="135"/>
      <c r="P757" s="135"/>
      <c r="Q757" s="135"/>
      <c r="R757" s="135"/>
      <c r="S757" s="135"/>
      <c r="T757" s="135"/>
      <c r="U757" s="135"/>
      <c r="V757" s="135"/>
      <c r="W757" s="135"/>
      <c r="X757" s="135"/>
      <c r="Y757" s="135"/>
      <c r="Z757" s="135"/>
    </row>
    <row r="758" spans="1:26" ht="14.25" customHeight="1">
      <c r="A758" s="4"/>
      <c r="B758" s="4"/>
      <c r="C758" s="4"/>
      <c r="D758" s="4"/>
      <c r="E758" s="143"/>
      <c r="F758" s="143"/>
      <c r="G758" s="4"/>
      <c r="H758" s="4"/>
      <c r="I758" s="135"/>
      <c r="J758" s="135"/>
      <c r="K758" s="135"/>
      <c r="L758" s="135"/>
      <c r="M758" s="135"/>
      <c r="N758" s="135"/>
      <c r="O758" s="135"/>
      <c r="P758" s="135"/>
      <c r="Q758" s="135"/>
      <c r="R758" s="135"/>
      <c r="S758" s="135"/>
      <c r="T758" s="135"/>
      <c r="U758" s="135"/>
      <c r="V758" s="135"/>
      <c r="W758" s="135"/>
      <c r="X758" s="135"/>
      <c r="Y758" s="135"/>
      <c r="Z758" s="135"/>
    </row>
    <row r="759" spans="1:26" ht="14.25" customHeight="1">
      <c r="A759" s="4"/>
      <c r="B759" s="4"/>
      <c r="C759" s="4"/>
      <c r="D759" s="4"/>
      <c r="E759" s="143"/>
      <c r="F759" s="143"/>
      <c r="G759" s="4"/>
      <c r="H759" s="4"/>
      <c r="I759" s="135"/>
      <c r="J759" s="135"/>
      <c r="K759" s="135"/>
      <c r="L759" s="135"/>
      <c r="M759" s="135"/>
      <c r="N759" s="135"/>
      <c r="O759" s="135"/>
      <c r="P759" s="135"/>
      <c r="Q759" s="135"/>
      <c r="R759" s="135"/>
      <c r="S759" s="135"/>
      <c r="T759" s="135"/>
      <c r="U759" s="135"/>
      <c r="V759" s="135"/>
      <c r="W759" s="135"/>
      <c r="X759" s="135"/>
      <c r="Y759" s="135"/>
      <c r="Z759" s="135"/>
    </row>
    <row r="760" spans="1:26" ht="14.25" customHeight="1">
      <c r="A760" s="4"/>
      <c r="B760" s="4"/>
      <c r="C760" s="4"/>
      <c r="D760" s="4"/>
      <c r="E760" s="143"/>
      <c r="F760" s="143"/>
      <c r="G760" s="4"/>
      <c r="H760" s="4"/>
      <c r="I760" s="135"/>
      <c r="J760" s="135"/>
      <c r="K760" s="135"/>
      <c r="L760" s="135"/>
      <c r="M760" s="135"/>
      <c r="N760" s="135"/>
      <c r="O760" s="135"/>
      <c r="P760" s="135"/>
      <c r="Q760" s="135"/>
      <c r="R760" s="135"/>
      <c r="S760" s="135"/>
      <c r="T760" s="135"/>
      <c r="U760" s="135"/>
      <c r="V760" s="135"/>
      <c r="W760" s="135"/>
      <c r="X760" s="135"/>
      <c r="Y760" s="135"/>
      <c r="Z760" s="135"/>
    </row>
    <row r="761" spans="1:26" ht="14.25" customHeight="1">
      <c r="A761" s="4"/>
      <c r="B761" s="4"/>
      <c r="C761" s="4"/>
      <c r="D761" s="4"/>
      <c r="E761" s="143"/>
      <c r="F761" s="143"/>
      <c r="G761" s="4"/>
      <c r="H761" s="4"/>
      <c r="I761" s="135"/>
      <c r="J761" s="135"/>
      <c r="K761" s="135"/>
      <c r="L761" s="135"/>
      <c r="M761" s="135"/>
      <c r="N761" s="135"/>
      <c r="O761" s="135"/>
      <c r="P761" s="135"/>
      <c r="Q761" s="135"/>
      <c r="R761" s="135"/>
      <c r="S761" s="135"/>
      <c r="T761" s="135"/>
      <c r="U761" s="135"/>
      <c r="V761" s="135"/>
      <c r="W761" s="135"/>
      <c r="X761" s="135"/>
      <c r="Y761" s="135"/>
      <c r="Z761" s="135"/>
    </row>
    <row r="762" spans="1:26" ht="14.25" customHeight="1">
      <c r="A762" s="4"/>
      <c r="B762" s="4"/>
      <c r="C762" s="4"/>
      <c r="D762" s="4"/>
      <c r="E762" s="143"/>
      <c r="F762" s="143"/>
      <c r="G762" s="4"/>
      <c r="H762" s="4"/>
      <c r="I762" s="135"/>
      <c r="J762" s="135"/>
      <c r="K762" s="135"/>
      <c r="L762" s="135"/>
      <c r="M762" s="135"/>
      <c r="N762" s="135"/>
      <c r="O762" s="135"/>
      <c r="P762" s="135"/>
      <c r="Q762" s="135"/>
      <c r="R762" s="135"/>
      <c r="S762" s="135"/>
      <c r="T762" s="135"/>
      <c r="U762" s="135"/>
      <c r="V762" s="135"/>
      <c r="W762" s="135"/>
      <c r="X762" s="135"/>
      <c r="Y762" s="135"/>
      <c r="Z762" s="135"/>
    </row>
    <row r="763" spans="1:26" ht="14.25" customHeight="1">
      <c r="A763" s="4"/>
      <c r="B763" s="4"/>
      <c r="C763" s="4"/>
      <c r="D763" s="4"/>
      <c r="E763" s="143"/>
      <c r="F763" s="143"/>
      <c r="G763" s="4"/>
      <c r="H763" s="4"/>
      <c r="I763" s="135"/>
      <c r="J763" s="135"/>
      <c r="K763" s="135"/>
      <c r="L763" s="135"/>
      <c r="M763" s="135"/>
      <c r="N763" s="135"/>
      <c r="O763" s="135"/>
      <c r="P763" s="135"/>
      <c r="Q763" s="135"/>
      <c r="R763" s="135"/>
      <c r="S763" s="135"/>
      <c r="T763" s="135"/>
      <c r="U763" s="135"/>
      <c r="V763" s="135"/>
      <c r="W763" s="135"/>
      <c r="X763" s="135"/>
      <c r="Y763" s="135"/>
      <c r="Z763" s="135"/>
    </row>
    <row r="764" spans="1:26" ht="14.25" customHeight="1">
      <c r="A764" s="4"/>
      <c r="B764" s="4"/>
      <c r="C764" s="4"/>
      <c r="D764" s="4"/>
      <c r="E764" s="143"/>
      <c r="F764" s="143"/>
      <c r="G764" s="4"/>
      <c r="H764" s="4"/>
      <c r="I764" s="135"/>
      <c r="J764" s="135"/>
      <c r="K764" s="135"/>
      <c r="L764" s="135"/>
      <c r="M764" s="135"/>
      <c r="N764" s="135"/>
      <c r="O764" s="135"/>
      <c r="P764" s="135"/>
      <c r="Q764" s="135"/>
      <c r="R764" s="135"/>
      <c r="S764" s="135"/>
      <c r="T764" s="135"/>
      <c r="U764" s="135"/>
      <c r="V764" s="135"/>
      <c r="W764" s="135"/>
      <c r="X764" s="135"/>
      <c r="Y764" s="135"/>
      <c r="Z764" s="135"/>
    </row>
    <row r="765" spans="1:26" ht="14.25" customHeight="1">
      <c r="A765" s="4"/>
      <c r="B765" s="4"/>
      <c r="C765" s="4"/>
      <c r="D765" s="4"/>
      <c r="E765" s="143"/>
      <c r="F765" s="143"/>
      <c r="G765" s="4"/>
      <c r="H765" s="4"/>
      <c r="I765" s="135"/>
      <c r="J765" s="135"/>
      <c r="K765" s="135"/>
      <c r="L765" s="135"/>
      <c r="M765" s="135"/>
      <c r="N765" s="135"/>
      <c r="O765" s="135"/>
      <c r="P765" s="135"/>
      <c r="Q765" s="135"/>
      <c r="R765" s="135"/>
      <c r="S765" s="135"/>
      <c r="T765" s="135"/>
      <c r="U765" s="135"/>
      <c r="V765" s="135"/>
      <c r="W765" s="135"/>
      <c r="X765" s="135"/>
      <c r="Y765" s="135"/>
      <c r="Z765" s="135"/>
    </row>
    <row r="766" spans="1:26" ht="14.25" customHeight="1">
      <c r="A766" s="4"/>
      <c r="B766" s="4"/>
      <c r="C766" s="4"/>
      <c r="D766" s="4"/>
      <c r="E766" s="143"/>
      <c r="F766" s="143"/>
      <c r="G766" s="4"/>
      <c r="H766" s="4"/>
      <c r="I766" s="135"/>
      <c r="J766" s="135"/>
      <c r="K766" s="135"/>
      <c r="L766" s="135"/>
      <c r="M766" s="135"/>
      <c r="N766" s="135"/>
      <c r="O766" s="135"/>
      <c r="P766" s="135"/>
      <c r="Q766" s="135"/>
      <c r="R766" s="135"/>
      <c r="S766" s="135"/>
      <c r="T766" s="135"/>
      <c r="U766" s="135"/>
      <c r="V766" s="135"/>
      <c r="W766" s="135"/>
      <c r="X766" s="135"/>
      <c r="Y766" s="135"/>
      <c r="Z766" s="135"/>
    </row>
    <row r="767" spans="1:26" ht="14.25" customHeight="1">
      <c r="A767" s="4"/>
      <c r="B767" s="4"/>
      <c r="C767" s="4"/>
      <c r="D767" s="4"/>
      <c r="E767" s="143"/>
      <c r="F767" s="143"/>
      <c r="G767" s="4"/>
      <c r="H767" s="4"/>
      <c r="I767" s="135"/>
      <c r="J767" s="135"/>
      <c r="K767" s="135"/>
      <c r="L767" s="135"/>
      <c r="M767" s="135"/>
      <c r="N767" s="135"/>
      <c r="O767" s="135"/>
      <c r="P767" s="135"/>
      <c r="Q767" s="135"/>
      <c r="R767" s="135"/>
      <c r="S767" s="135"/>
      <c r="T767" s="135"/>
      <c r="U767" s="135"/>
      <c r="V767" s="135"/>
      <c r="W767" s="135"/>
      <c r="X767" s="135"/>
      <c r="Y767" s="135"/>
      <c r="Z767" s="135"/>
    </row>
    <row r="768" spans="1:26" ht="14.25" customHeight="1">
      <c r="A768" s="4"/>
      <c r="B768" s="4"/>
      <c r="C768" s="4"/>
      <c r="D768" s="4"/>
      <c r="E768" s="143"/>
      <c r="F768" s="143"/>
      <c r="G768" s="4"/>
      <c r="H768" s="4"/>
      <c r="I768" s="135"/>
      <c r="J768" s="135"/>
      <c r="K768" s="135"/>
      <c r="L768" s="135"/>
      <c r="M768" s="135"/>
      <c r="N768" s="135"/>
      <c r="O768" s="135"/>
      <c r="P768" s="135"/>
      <c r="Q768" s="135"/>
      <c r="R768" s="135"/>
      <c r="S768" s="135"/>
      <c r="T768" s="135"/>
      <c r="U768" s="135"/>
      <c r="V768" s="135"/>
      <c r="W768" s="135"/>
      <c r="X768" s="135"/>
      <c r="Y768" s="135"/>
      <c r="Z768" s="135"/>
    </row>
    <row r="769" spans="1:26" ht="14.25" customHeight="1">
      <c r="A769" s="4"/>
      <c r="B769" s="4"/>
      <c r="C769" s="4"/>
      <c r="D769" s="4"/>
      <c r="E769" s="143"/>
      <c r="F769" s="143"/>
      <c r="G769" s="4"/>
      <c r="H769" s="4"/>
      <c r="I769" s="135"/>
      <c r="J769" s="135"/>
      <c r="K769" s="135"/>
      <c r="L769" s="135"/>
      <c r="M769" s="135"/>
      <c r="N769" s="135"/>
      <c r="O769" s="135"/>
      <c r="P769" s="135"/>
      <c r="Q769" s="135"/>
      <c r="R769" s="135"/>
      <c r="S769" s="135"/>
      <c r="T769" s="135"/>
      <c r="U769" s="135"/>
      <c r="V769" s="135"/>
      <c r="W769" s="135"/>
      <c r="X769" s="135"/>
      <c r="Y769" s="135"/>
      <c r="Z769" s="135"/>
    </row>
    <row r="770" spans="1:26" ht="14.25" customHeight="1">
      <c r="A770" s="4"/>
      <c r="B770" s="4"/>
      <c r="C770" s="4"/>
      <c r="D770" s="4"/>
      <c r="E770" s="143"/>
      <c r="F770" s="143"/>
      <c r="G770" s="4"/>
      <c r="H770" s="4"/>
      <c r="I770" s="135"/>
      <c r="J770" s="135"/>
      <c r="K770" s="135"/>
      <c r="L770" s="135"/>
      <c r="M770" s="135"/>
      <c r="N770" s="135"/>
      <c r="O770" s="135"/>
      <c r="P770" s="135"/>
      <c r="Q770" s="135"/>
      <c r="R770" s="135"/>
      <c r="S770" s="135"/>
      <c r="T770" s="135"/>
      <c r="U770" s="135"/>
      <c r="V770" s="135"/>
      <c r="W770" s="135"/>
      <c r="X770" s="135"/>
      <c r="Y770" s="135"/>
      <c r="Z770" s="135"/>
    </row>
    <row r="771" spans="1:26" ht="14.25" customHeight="1">
      <c r="A771" s="4"/>
      <c r="B771" s="4"/>
      <c r="C771" s="4"/>
      <c r="D771" s="4"/>
      <c r="E771" s="143"/>
      <c r="F771" s="143"/>
      <c r="G771" s="4"/>
      <c r="H771" s="4"/>
      <c r="I771" s="135"/>
      <c r="J771" s="135"/>
      <c r="K771" s="135"/>
      <c r="L771" s="135"/>
      <c r="M771" s="135"/>
      <c r="N771" s="135"/>
      <c r="O771" s="135"/>
      <c r="P771" s="135"/>
      <c r="Q771" s="135"/>
      <c r="R771" s="135"/>
      <c r="S771" s="135"/>
      <c r="T771" s="135"/>
      <c r="U771" s="135"/>
      <c r="V771" s="135"/>
      <c r="W771" s="135"/>
      <c r="X771" s="135"/>
      <c r="Y771" s="135"/>
      <c r="Z771" s="135"/>
    </row>
    <row r="772" spans="1:26" ht="14.25" customHeight="1">
      <c r="A772" s="4"/>
      <c r="B772" s="4"/>
      <c r="C772" s="4"/>
      <c r="D772" s="4"/>
      <c r="E772" s="143"/>
      <c r="F772" s="143"/>
      <c r="G772" s="4"/>
      <c r="H772" s="4"/>
      <c r="I772" s="135"/>
      <c r="J772" s="135"/>
      <c r="K772" s="135"/>
      <c r="L772" s="135"/>
      <c r="M772" s="135"/>
      <c r="N772" s="135"/>
      <c r="O772" s="135"/>
      <c r="P772" s="135"/>
      <c r="Q772" s="135"/>
      <c r="R772" s="135"/>
      <c r="S772" s="135"/>
      <c r="T772" s="135"/>
      <c r="U772" s="135"/>
      <c r="V772" s="135"/>
      <c r="W772" s="135"/>
      <c r="X772" s="135"/>
      <c r="Y772" s="135"/>
      <c r="Z772" s="135"/>
    </row>
    <row r="773" spans="1:26" ht="14.25" customHeight="1">
      <c r="A773" s="4"/>
      <c r="B773" s="4"/>
      <c r="C773" s="4"/>
      <c r="D773" s="4"/>
      <c r="E773" s="143"/>
      <c r="F773" s="143"/>
      <c r="G773" s="4"/>
      <c r="H773" s="4"/>
      <c r="I773" s="135"/>
      <c r="J773" s="135"/>
      <c r="K773" s="135"/>
      <c r="L773" s="135"/>
      <c r="M773" s="135"/>
      <c r="N773" s="135"/>
      <c r="O773" s="135"/>
      <c r="P773" s="135"/>
      <c r="Q773" s="135"/>
      <c r="R773" s="135"/>
      <c r="S773" s="135"/>
      <c r="T773" s="135"/>
      <c r="U773" s="135"/>
      <c r="V773" s="135"/>
      <c r="W773" s="135"/>
      <c r="X773" s="135"/>
      <c r="Y773" s="135"/>
      <c r="Z773" s="135"/>
    </row>
    <row r="774" spans="1:26" ht="14.25" customHeight="1">
      <c r="A774" s="4"/>
      <c r="B774" s="4"/>
      <c r="C774" s="4"/>
      <c r="D774" s="4"/>
      <c r="E774" s="143"/>
      <c r="F774" s="143"/>
      <c r="G774" s="4"/>
      <c r="H774" s="4"/>
      <c r="I774" s="135"/>
      <c r="J774" s="135"/>
      <c r="K774" s="135"/>
      <c r="L774" s="135"/>
      <c r="M774" s="135"/>
      <c r="N774" s="135"/>
      <c r="O774" s="135"/>
      <c r="P774" s="135"/>
      <c r="Q774" s="135"/>
      <c r="R774" s="135"/>
      <c r="S774" s="135"/>
      <c r="T774" s="135"/>
      <c r="U774" s="135"/>
      <c r="V774" s="135"/>
      <c r="W774" s="135"/>
      <c r="X774" s="135"/>
      <c r="Y774" s="135"/>
      <c r="Z774" s="135"/>
    </row>
    <row r="775" spans="1:26" ht="14.25" customHeight="1">
      <c r="A775" s="4"/>
      <c r="B775" s="4"/>
      <c r="C775" s="4"/>
      <c r="D775" s="4"/>
      <c r="E775" s="143"/>
      <c r="F775" s="143"/>
      <c r="G775" s="4"/>
      <c r="H775" s="4"/>
      <c r="I775" s="135"/>
      <c r="J775" s="135"/>
      <c r="K775" s="135"/>
      <c r="L775" s="135"/>
      <c r="M775" s="135"/>
      <c r="N775" s="135"/>
      <c r="O775" s="135"/>
      <c r="P775" s="135"/>
      <c r="Q775" s="135"/>
      <c r="R775" s="135"/>
      <c r="S775" s="135"/>
      <c r="T775" s="135"/>
      <c r="U775" s="135"/>
      <c r="V775" s="135"/>
      <c r="W775" s="135"/>
      <c r="X775" s="135"/>
      <c r="Y775" s="135"/>
      <c r="Z775" s="135"/>
    </row>
    <row r="776" spans="1:26" ht="14.25" customHeight="1">
      <c r="A776" s="4"/>
      <c r="B776" s="4"/>
      <c r="C776" s="4"/>
      <c r="D776" s="4"/>
      <c r="E776" s="143"/>
      <c r="F776" s="143"/>
      <c r="G776" s="4"/>
      <c r="H776" s="4"/>
      <c r="I776" s="135"/>
      <c r="J776" s="135"/>
      <c r="K776" s="135"/>
      <c r="L776" s="135"/>
      <c r="M776" s="135"/>
      <c r="N776" s="135"/>
      <c r="O776" s="135"/>
      <c r="P776" s="135"/>
      <c r="Q776" s="135"/>
      <c r="R776" s="135"/>
      <c r="S776" s="135"/>
      <c r="T776" s="135"/>
      <c r="U776" s="135"/>
      <c r="V776" s="135"/>
      <c r="W776" s="135"/>
      <c r="X776" s="135"/>
      <c r="Y776" s="135"/>
      <c r="Z776" s="135"/>
    </row>
    <row r="777" spans="1:26" ht="14.25" customHeight="1">
      <c r="A777" s="4"/>
      <c r="B777" s="4"/>
      <c r="C777" s="4"/>
      <c r="D777" s="4"/>
      <c r="E777" s="143"/>
      <c r="F777" s="143"/>
      <c r="G777" s="4"/>
      <c r="H777" s="4"/>
      <c r="I777" s="135"/>
      <c r="J777" s="135"/>
      <c r="K777" s="135"/>
      <c r="L777" s="135"/>
      <c r="M777" s="135"/>
      <c r="N777" s="135"/>
      <c r="O777" s="135"/>
      <c r="P777" s="135"/>
      <c r="Q777" s="135"/>
      <c r="R777" s="135"/>
      <c r="S777" s="135"/>
      <c r="T777" s="135"/>
      <c r="U777" s="135"/>
      <c r="V777" s="135"/>
      <c r="W777" s="135"/>
      <c r="X777" s="135"/>
      <c r="Y777" s="135"/>
      <c r="Z777" s="135"/>
    </row>
    <row r="778" spans="1:26" ht="14.25" customHeight="1">
      <c r="A778" s="4"/>
      <c r="B778" s="4"/>
      <c r="C778" s="4"/>
      <c r="D778" s="4"/>
      <c r="E778" s="143"/>
      <c r="F778" s="143"/>
      <c r="G778" s="4"/>
      <c r="H778" s="4"/>
      <c r="I778" s="135"/>
      <c r="J778" s="135"/>
      <c r="K778" s="135"/>
      <c r="L778" s="135"/>
      <c r="M778" s="135"/>
      <c r="N778" s="135"/>
      <c r="O778" s="135"/>
      <c r="P778" s="135"/>
      <c r="Q778" s="135"/>
      <c r="R778" s="135"/>
      <c r="S778" s="135"/>
      <c r="T778" s="135"/>
      <c r="U778" s="135"/>
      <c r="V778" s="135"/>
      <c r="W778" s="135"/>
      <c r="X778" s="135"/>
      <c r="Y778" s="135"/>
      <c r="Z778" s="135"/>
    </row>
    <row r="779" spans="1:26" ht="14.25" customHeight="1">
      <c r="A779" s="4"/>
      <c r="B779" s="4"/>
      <c r="C779" s="4"/>
      <c r="D779" s="4"/>
      <c r="E779" s="143"/>
      <c r="F779" s="143"/>
      <c r="G779" s="4"/>
      <c r="H779" s="4"/>
      <c r="I779" s="135"/>
      <c r="J779" s="135"/>
      <c r="K779" s="135"/>
      <c r="L779" s="135"/>
      <c r="M779" s="135"/>
      <c r="N779" s="135"/>
      <c r="O779" s="135"/>
      <c r="P779" s="135"/>
      <c r="Q779" s="135"/>
      <c r="R779" s="135"/>
      <c r="S779" s="135"/>
      <c r="T779" s="135"/>
      <c r="U779" s="135"/>
      <c r="V779" s="135"/>
      <c r="W779" s="135"/>
      <c r="X779" s="135"/>
      <c r="Y779" s="135"/>
      <c r="Z779" s="135"/>
    </row>
    <row r="780" spans="1:26" ht="14.25" customHeight="1">
      <c r="A780" s="4"/>
      <c r="B780" s="4"/>
      <c r="C780" s="4"/>
      <c r="D780" s="4"/>
      <c r="E780" s="143"/>
      <c r="F780" s="143"/>
      <c r="G780" s="4"/>
      <c r="H780" s="4"/>
      <c r="I780" s="135"/>
      <c r="J780" s="135"/>
      <c r="K780" s="135"/>
      <c r="L780" s="135"/>
      <c r="M780" s="135"/>
      <c r="N780" s="135"/>
      <c r="O780" s="135"/>
      <c r="P780" s="135"/>
      <c r="Q780" s="135"/>
      <c r="R780" s="135"/>
      <c r="S780" s="135"/>
      <c r="T780" s="135"/>
      <c r="U780" s="135"/>
      <c r="V780" s="135"/>
      <c r="W780" s="135"/>
      <c r="X780" s="135"/>
      <c r="Y780" s="135"/>
      <c r="Z780" s="135"/>
    </row>
    <row r="781" spans="1:26" ht="14.25" customHeight="1">
      <c r="A781" s="4"/>
      <c r="B781" s="4"/>
      <c r="C781" s="4"/>
      <c r="D781" s="4"/>
      <c r="E781" s="143"/>
      <c r="F781" s="143"/>
      <c r="G781" s="4"/>
      <c r="H781" s="4"/>
      <c r="I781" s="135"/>
      <c r="J781" s="135"/>
      <c r="K781" s="135"/>
      <c r="L781" s="135"/>
      <c r="M781" s="135"/>
      <c r="N781" s="135"/>
      <c r="O781" s="135"/>
      <c r="P781" s="135"/>
      <c r="Q781" s="135"/>
      <c r="R781" s="135"/>
      <c r="S781" s="135"/>
      <c r="T781" s="135"/>
      <c r="U781" s="135"/>
      <c r="V781" s="135"/>
      <c r="W781" s="135"/>
      <c r="X781" s="135"/>
      <c r="Y781" s="135"/>
      <c r="Z781" s="135"/>
    </row>
    <row r="782" spans="1:26" ht="14.25" customHeight="1">
      <c r="A782" s="4"/>
      <c r="B782" s="4"/>
      <c r="C782" s="4"/>
      <c r="D782" s="4"/>
      <c r="E782" s="143"/>
      <c r="F782" s="143"/>
      <c r="G782" s="4"/>
      <c r="H782" s="4"/>
      <c r="I782" s="135"/>
      <c r="J782" s="135"/>
      <c r="K782" s="135"/>
      <c r="L782" s="135"/>
      <c r="M782" s="135"/>
      <c r="N782" s="135"/>
      <c r="O782" s="135"/>
      <c r="P782" s="135"/>
      <c r="Q782" s="135"/>
      <c r="R782" s="135"/>
      <c r="S782" s="135"/>
      <c r="T782" s="135"/>
      <c r="U782" s="135"/>
      <c r="V782" s="135"/>
      <c r="W782" s="135"/>
      <c r="X782" s="135"/>
      <c r="Y782" s="135"/>
      <c r="Z782" s="135"/>
    </row>
    <row r="783" spans="1:26" ht="14.25" customHeight="1">
      <c r="A783" s="4"/>
      <c r="B783" s="4"/>
      <c r="C783" s="4"/>
      <c r="D783" s="4"/>
      <c r="E783" s="143"/>
      <c r="F783" s="143"/>
      <c r="G783" s="4"/>
      <c r="H783" s="4"/>
      <c r="I783" s="135"/>
      <c r="J783" s="135"/>
      <c r="K783" s="135"/>
      <c r="L783" s="135"/>
      <c r="M783" s="135"/>
      <c r="N783" s="135"/>
      <c r="O783" s="135"/>
      <c r="P783" s="135"/>
      <c r="Q783" s="135"/>
      <c r="R783" s="135"/>
      <c r="S783" s="135"/>
      <c r="T783" s="135"/>
      <c r="U783" s="135"/>
      <c r="V783" s="135"/>
      <c r="W783" s="135"/>
      <c r="X783" s="135"/>
      <c r="Y783" s="135"/>
      <c r="Z783" s="135"/>
    </row>
    <row r="784" spans="1:26" ht="14.25" customHeight="1">
      <c r="A784" s="4"/>
      <c r="B784" s="4"/>
      <c r="C784" s="4"/>
      <c r="D784" s="4"/>
      <c r="E784" s="143"/>
      <c r="F784" s="143"/>
      <c r="G784" s="4"/>
      <c r="H784" s="4"/>
      <c r="I784" s="135"/>
      <c r="J784" s="135"/>
      <c r="K784" s="135"/>
      <c r="L784" s="135"/>
      <c r="M784" s="135"/>
      <c r="N784" s="135"/>
      <c r="O784" s="135"/>
      <c r="P784" s="135"/>
      <c r="Q784" s="135"/>
      <c r="R784" s="135"/>
      <c r="S784" s="135"/>
      <c r="T784" s="135"/>
      <c r="U784" s="135"/>
      <c r="V784" s="135"/>
      <c r="W784" s="135"/>
      <c r="X784" s="135"/>
      <c r="Y784" s="135"/>
      <c r="Z784" s="135"/>
    </row>
    <row r="785" spans="1:26" ht="14.25" customHeight="1">
      <c r="A785" s="4"/>
      <c r="B785" s="4"/>
      <c r="C785" s="4"/>
      <c r="D785" s="4"/>
      <c r="E785" s="143"/>
      <c r="F785" s="143"/>
      <c r="G785" s="4"/>
      <c r="H785" s="4"/>
      <c r="I785" s="135"/>
      <c r="J785" s="135"/>
      <c r="K785" s="135"/>
      <c r="L785" s="135"/>
      <c r="M785" s="135"/>
      <c r="N785" s="135"/>
      <c r="O785" s="135"/>
      <c r="P785" s="135"/>
      <c r="Q785" s="135"/>
      <c r="R785" s="135"/>
      <c r="S785" s="135"/>
      <c r="T785" s="135"/>
      <c r="U785" s="135"/>
      <c r="V785" s="135"/>
      <c r="W785" s="135"/>
      <c r="X785" s="135"/>
      <c r="Y785" s="135"/>
      <c r="Z785" s="135"/>
    </row>
    <row r="786" spans="1:26" ht="14.25" customHeight="1">
      <c r="A786" s="4"/>
      <c r="B786" s="4"/>
      <c r="C786" s="4"/>
      <c r="D786" s="4"/>
      <c r="E786" s="143"/>
      <c r="F786" s="143"/>
      <c r="G786" s="4"/>
      <c r="H786" s="4"/>
      <c r="I786" s="135"/>
      <c r="J786" s="135"/>
      <c r="K786" s="135"/>
      <c r="L786" s="135"/>
      <c r="M786" s="135"/>
      <c r="N786" s="135"/>
      <c r="O786" s="135"/>
      <c r="P786" s="135"/>
      <c r="Q786" s="135"/>
      <c r="R786" s="135"/>
      <c r="S786" s="135"/>
      <c r="T786" s="135"/>
      <c r="U786" s="135"/>
      <c r="V786" s="135"/>
      <c r="W786" s="135"/>
      <c r="X786" s="135"/>
      <c r="Y786" s="135"/>
      <c r="Z786" s="135"/>
    </row>
    <row r="787" spans="1:26" ht="14.25" customHeight="1">
      <c r="A787" s="4"/>
      <c r="B787" s="4"/>
      <c r="C787" s="4"/>
      <c r="D787" s="4"/>
      <c r="E787" s="143"/>
      <c r="F787" s="143"/>
      <c r="G787" s="4"/>
      <c r="H787" s="4"/>
      <c r="I787" s="135"/>
      <c r="J787" s="135"/>
      <c r="K787" s="135"/>
      <c r="L787" s="135"/>
      <c r="M787" s="135"/>
      <c r="N787" s="135"/>
      <c r="O787" s="135"/>
      <c r="P787" s="135"/>
      <c r="Q787" s="135"/>
      <c r="R787" s="135"/>
      <c r="S787" s="135"/>
      <c r="T787" s="135"/>
      <c r="U787" s="135"/>
      <c r="V787" s="135"/>
      <c r="W787" s="135"/>
      <c r="X787" s="135"/>
      <c r="Y787" s="135"/>
      <c r="Z787" s="135"/>
    </row>
    <row r="788" spans="1:26" ht="14.25" customHeight="1">
      <c r="A788" s="4"/>
      <c r="B788" s="4"/>
      <c r="C788" s="4"/>
      <c r="D788" s="4"/>
      <c r="E788" s="143"/>
      <c r="F788" s="143"/>
      <c r="G788" s="4"/>
      <c r="H788" s="4"/>
      <c r="I788" s="135"/>
      <c r="J788" s="135"/>
      <c r="K788" s="135"/>
      <c r="L788" s="135"/>
      <c r="M788" s="135"/>
      <c r="N788" s="135"/>
      <c r="O788" s="135"/>
      <c r="P788" s="135"/>
      <c r="Q788" s="135"/>
      <c r="R788" s="135"/>
      <c r="S788" s="135"/>
      <c r="T788" s="135"/>
      <c r="U788" s="135"/>
      <c r="V788" s="135"/>
      <c r="W788" s="135"/>
      <c r="X788" s="135"/>
      <c r="Y788" s="135"/>
      <c r="Z788" s="135"/>
    </row>
    <row r="789" spans="1:26" ht="14.25" customHeight="1">
      <c r="A789" s="4"/>
      <c r="B789" s="4"/>
      <c r="C789" s="4"/>
      <c r="D789" s="4"/>
      <c r="E789" s="143"/>
      <c r="F789" s="143"/>
      <c r="G789" s="4"/>
      <c r="H789" s="4"/>
      <c r="I789" s="135"/>
      <c r="J789" s="135"/>
      <c r="K789" s="135"/>
      <c r="L789" s="135"/>
      <c r="M789" s="135"/>
      <c r="N789" s="135"/>
      <c r="O789" s="135"/>
      <c r="P789" s="135"/>
      <c r="Q789" s="135"/>
      <c r="R789" s="135"/>
      <c r="S789" s="135"/>
      <c r="T789" s="135"/>
      <c r="U789" s="135"/>
      <c r="V789" s="135"/>
      <c r="W789" s="135"/>
      <c r="X789" s="135"/>
      <c r="Y789" s="135"/>
      <c r="Z789" s="135"/>
    </row>
    <row r="790" spans="1:26" ht="14.25" customHeight="1">
      <c r="A790" s="4"/>
      <c r="B790" s="4"/>
      <c r="C790" s="4"/>
      <c r="D790" s="4"/>
      <c r="E790" s="143"/>
      <c r="F790" s="143"/>
      <c r="G790" s="4"/>
      <c r="H790" s="4"/>
      <c r="I790" s="135"/>
      <c r="J790" s="135"/>
      <c r="K790" s="135"/>
      <c r="L790" s="135"/>
      <c r="M790" s="135"/>
      <c r="N790" s="135"/>
      <c r="O790" s="135"/>
      <c r="P790" s="135"/>
      <c r="Q790" s="135"/>
      <c r="R790" s="135"/>
      <c r="S790" s="135"/>
      <c r="T790" s="135"/>
      <c r="U790" s="135"/>
      <c r="V790" s="135"/>
      <c r="W790" s="135"/>
      <c r="X790" s="135"/>
      <c r="Y790" s="135"/>
      <c r="Z790" s="135"/>
    </row>
    <row r="791" spans="1:26" ht="14.25" customHeight="1">
      <c r="A791" s="4"/>
      <c r="B791" s="4"/>
      <c r="C791" s="4"/>
      <c r="D791" s="4"/>
      <c r="E791" s="143"/>
      <c r="F791" s="143"/>
      <c r="G791" s="4"/>
      <c r="H791" s="4"/>
      <c r="I791" s="135"/>
      <c r="J791" s="135"/>
      <c r="K791" s="135"/>
      <c r="L791" s="135"/>
      <c r="M791" s="135"/>
      <c r="N791" s="135"/>
      <c r="O791" s="135"/>
      <c r="P791" s="135"/>
      <c r="Q791" s="135"/>
      <c r="R791" s="135"/>
      <c r="S791" s="135"/>
      <c r="T791" s="135"/>
      <c r="U791" s="135"/>
      <c r="V791" s="135"/>
      <c r="W791" s="135"/>
      <c r="X791" s="135"/>
      <c r="Y791" s="135"/>
      <c r="Z791" s="135"/>
    </row>
    <row r="792" spans="1:26" ht="14.25" customHeight="1">
      <c r="A792" s="4"/>
      <c r="B792" s="4"/>
      <c r="C792" s="4"/>
      <c r="D792" s="4"/>
      <c r="E792" s="143"/>
      <c r="F792" s="143"/>
      <c r="G792" s="4"/>
      <c r="H792" s="4"/>
      <c r="I792" s="135"/>
      <c r="J792" s="135"/>
      <c r="K792" s="135"/>
      <c r="L792" s="135"/>
      <c r="M792" s="135"/>
      <c r="N792" s="135"/>
      <c r="O792" s="135"/>
      <c r="P792" s="135"/>
      <c r="Q792" s="135"/>
      <c r="R792" s="135"/>
      <c r="S792" s="135"/>
      <c r="T792" s="135"/>
      <c r="U792" s="135"/>
      <c r="V792" s="135"/>
      <c r="W792" s="135"/>
      <c r="X792" s="135"/>
      <c r="Y792" s="135"/>
      <c r="Z792" s="135"/>
    </row>
    <row r="793" spans="1:26" ht="14.25" customHeight="1">
      <c r="A793" s="4"/>
      <c r="B793" s="4"/>
      <c r="C793" s="4"/>
      <c r="D793" s="4"/>
      <c r="E793" s="143"/>
      <c r="F793" s="143"/>
      <c r="G793" s="4"/>
      <c r="H793" s="4"/>
      <c r="I793" s="135"/>
      <c r="J793" s="135"/>
      <c r="K793" s="135"/>
      <c r="L793" s="135"/>
      <c r="M793" s="135"/>
      <c r="N793" s="135"/>
      <c r="O793" s="135"/>
      <c r="P793" s="135"/>
      <c r="Q793" s="135"/>
      <c r="R793" s="135"/>
      <c r="S793" s="135"/>
      <c r="T793" s="135"/>
      <c r="U793" s="135"/>
      <c r="V793" s="135"/>
      <c r="W793" s="135"/>
      <c r="X793" s="135"/>
      <c r="Y793" s="135"/>
      <c r="Z793" s="135"/>
    </row>
    <row r="794" spans="1:26" ht="14.25" customHeight="1">
      <c r="A794" s="4"/>
      <c r="B794" s="4"/>
      <c r="C794" s="4"/>
      <c r="D794" s="4"/>
      <c r="E794" s="143"/>
      <c r="F794" s="143"/>
      <c r="G794" s="4"/>
      <c r="H794" s="4"/>
      <c r="I794" s="135"/>
      <c r="J794" s="135"/>
      <c r="K794" s="135"/>
      <c r="L794" s="135"/>
      <c r="M794" s="135"/>
      <c r="N794" s="135"/>
      <c r="O794" s="135"/>
      <c r="P794" s="135"/>
      <c r="Q794" s="135"/>
      <c r="R794" s="135"/>
      <c r="S794" s="135"/>
      <c r="T794" s="135"/>
      <c r="U794" s="135"/>
      <c r="V794" s="135"/>
      <c r="W794" s="135"/>
      <c r="X794" s="135"/>
      <c r="Y794" s="135"/>
      <c r="Z794" s="135"/>
    </row>
    <row r="795" spans="1:26" ht="14.25" customHeight="1">
      <c r="A795" s="4"/>
      <c r="B795" s="4"/>
      <c r="C795" s="4"/>
      <c r="D795" s="4"/>
      <c r="E795" s="143"/>
      <c r="F795" s="143"/>
      <c r="G795" s="4"/>
      <c r="H795" s="4"/>
      <c r="I795" s="135"/>
      <c r="J795" s="135"/>
      <c r="K795" s="135"/>
      <c r="L795" s="135"/>
      <c r="M795" s="135"/>
      <c r="N795" s="135"/>
      <c r="O795" s="135"/>
      <c r="P795" s="135"/>
      <c r="Q795" s="135"/>
      <c r="R795" s="135"/>
      <c r="S795" s="135"/>
      <c r="T795" s="135"/>
      <c r="U795" s="135"/>
      <c r="V795" s="135"/>
      <c r="W795" s="135"/>
      <c r="X795" s="135"/>
      <c r="Y795" s="135"/>
      <c r="Z795" s="135"/>
    </row>
    <row r="796" spans="1:26" ht="14.25" customHeight="1">
      <c r="A796" s="4"/>
      <c r="B796" s="4"/>
      <c r="C796" s="4"/>
      <c r="D796" s="4"/>
      <c r="E796" s="143"/>
      <c r="F796" s="143"/>
      <c r="G796" s="4"/>
      <c r="H796" s="4"/>
      <c r="I796" s="135"/>
      <c r="J796" s="135"/>
      <c r="K796" s="135"/>
      <c r="L796" s="135"/>
      <c r="M796" s="135"/>
      <c r="N796" s="135"/>
      <c r="O796" s="135"/>
      <c r="P796" s="135"/>
      <c r="Q796" s="135"/>
      <c r="R796" s="135"/>
      <c r="S796" s="135"/>
      <c r="T796" s="135"/>
      <c r="U796" s="135"/>
      <c r="V796" s="135"/>
      <c r="W796" s="135"/>
      <c r="X796" s="135"/>
      <c r="Y796" s="135"/>
      <c r="Z796" s="135"/>
    </row>
    <row r="797" spans="1:26" ht="14.25" customHeight="1">
      <c r="A797" s="4"/>
      <c r="B797" s="4"/>
      <c r="C797" s="4"/>
      <c r="D797" s="4"/>
      <c r="E797" s="143"/>
      <c r="F797" s="143"/>
      <c r="G797" s="4"/>
      <c r="H797" s="4"/>
      <c r="I797" s="135"/>
      <c r="J797" s="135"/>
      <c r="K797" s="135"/>
      <c r="L797" s="135"/>
      <c r="M797" s="135"/>
      <c r="N797" s="135"/>
      <c r="O797" s="135"/>
      <c r="P797" s="135"/>
      <c r="Q797" s="135"/>
      <c r="R797" s="135"/>
      <c r="S797" s="135"/>
      <c r="T797" s="135"/>
      <c r="U797" s="135"/>
      <c r="V797" s="135"/>
      <c r="W797" s="135"/>
      <c r="X797" s="135"/>
      <c r="Y797" s="135"/>
      <c r="Z797" s="135"/>
    </row>
    <row r="798" spans="1:26" ht="14.25" customHeight="1">
      <c r="A798" s="4"/>
      <c r="B798" s="4"/>
      <c r="C798" s="4"/>
      <c r="D798" s="4"/>
      <c r="E798" s="143"/>
      <c r="F798" s="143"/>
      <c r="G798" s="4"/>
      <c r="H798" s="4"/>
      <c r="I798" s="135"/>
      <c r="J798" s="135"/>
      <c r="K798" s="135"/>
      <c r="L798" s="135"/>
      <c r="M798" s="135"/>
      <c r="N798" s="135"/>
      <c r="O798" s="135"/>
      <c r="P798" s="135"/>
      <c r="Q798" s="135"/>
      <c r="R798" s="135"/>
      <c r="S798" s="135"/>
      <c r="T798" s="135"/>
      <c r="U798" s="135"/>
      <c r="V798" s="135"/>
      <c r="W798" s="135"/>
      <c r="X798" s="135"/>
      <c r="Y798" s="135"/>
      <c r="Z798" s="135"/>
    </row>
    <row r="799" spans="1:26" ht="14.25" customHeight="1">
      <c r="A799" s="4"/>
      <c r="B799" s="4"/>
      <c r="C799" s="4"/>
      <c r="D799" s="4"/>
      <c r="E799" s="143"/>
      <c r="F799" s="143"/>
      <c r="G799" s="4"/>
      <c r="H799" s="4"/>
      <c r="I799" s="135"/>
      <c r="J799" s="135"/>
      <c r="K799" s="135"/>
      <c r="L799" s="135"/>
      <c r="M799" s="135"/>
      <c r="N799" s="135"/>
      <c r="O799" s="135"/>
      <c r="P799" s="135"/>
      <c r="Q799" s="135"/>
      <c r="R799" s="135"/>
      <c r="S799" s="135"/>
      <c r="T799" s="135"/>
      <c r="U799" s="135"/>
      <c r="V799" s="135"/>
      <c r="W799" s="135"/>
      <c r="X799" s="135"/>
      <c r="Y799" s="135"/>
      <c r="Z799" s="135"/>
    </row>
    <row r="800" spans="1:26" ht="14.25" customHeight="1">
      <c r="A800" s="4"/>
      <c r="B800" s="4"/>
      <c r="C800" s="4"/>
      <c r="D800" s="4"/>
      <c r="E800" s="143"/>
      <c r="F800" s="143"/>
      <c r="G800" s="4"/>
      <c r="H800" s="4"/>
      <c r="I800" s="135"/>
      <c r="J800" s="135"/>
      <c r="K800" s="135"/>
      <c r="L800" s="135"/>
      <c r="M800" s="135"/>
      <c r="N800" s="135"/>
      <c r="O800" s="135"/>
      <c r="P800" s="135"/>
      <c r="Q800" s="135"/>
      <c r="R800" s="135"/>
      <c r="S800" s="135"/>
      <c r="T800" s="135"/>
      <c r="U800" s="135"/>
      <c r="V800" s="135"/>
      <c r="W800" s="135"/>
      <c r="X800" s="135"/>
      <c r="Y800" s="135"/>
      <c r="Z800" s="135"/>
    </row>
    <row r="801" spans="1:26" ht="14.25" customHeight="1">
      <c r="A801" s="4"/>
      <c r="B801" s="4"/>
      <c r="C801" s="4"/>
      <c r="D801" s="4"/>
      <c r="E801" s="143"/>
      <c r="F801" s="143"/>
      <c r="G801" s="4"/>
      <c r="H801" s="4"/>
      <c r="I801" s="135"/>
      <c r="J801" s="135"/>
      <c r="K801" s="135"/>
      <c r="L801" s="135"/>
      <c r="M801" s="135"/>
      <c r="N801" s="135"/>
      <c r="O801" s="135"/>
      <c r="P801" s="135"/>
      <c r="Q801" s="135"/>
      <c r="R801" s="135"/>
      <c r="S801" s="135"/>
      <c r="T801" s="135"/>
      <c r="U801" s="135"/>
      <c r="V801" s="135"/>
      <c r="W801" s="135"/>
      <c r="X801" s="135"/>
      <c r="Y801" s="135"/>
      <c r="Z801" s="135"/>
    </row>
    <row r="802" spans="1:26" ht="14.25" customHeight="1">
      <c r="A802" s="4"/>
      <c r="B802" s="4"/>
      <c r="C802" s="4"/>
      <c r="D802" s="4"/>
      <c r="E802" s="143"/>
      <c r="F802" s="143"/>
      <c r="G802" s="4"/>
      <c r="H802" s="4"/>
      <c r="I802" s="135"/>
      <c r="J802" s="135"/>
      <c r="K802" s="135"/>
      <c r="L802" s="135"/>
      <c r="M802" s="135"/>
      <c r="N802" s="135"/>
      <c r="O802" s="135"/>
      <c r="P802" s="135"/>
      <c r="Q802" s="135"/>
      <c r="R802" s="135"/>
      <c r="S802" s="135"/>
      <c r="T802" s="135"/>
      <c r="U802" s="135"/>
      <c r="V802" s="135"/>
      <c r="W802" s="135"/>
      <c r="X802" s="135"/>
      <c r="Y802" s="135"/>
      <c r="Z802" s="135"/>
    </row>
    <row r="803" spans="1:26" ht="14.25" customHeight="1">
      <c r="A803" s="4"/>
      <c r="B803" s="4"/>
      <c r="C803" s="4"/>
      <c r="D803" s="4"/>
      <c r="E803" s="143"/>
      <c r="F803" s="143"/>
      <c r="G803" s="4"/>
      <c r="H803" s="4"/>
      <c r="I803" s="135"/>
      <c r="J803" s="135"/>
      <c r="K803" s="135"/>
      <c r="L803" s="135"/>
      <c r="M803" s="135"/>
      <c r="N803" s="135"/>
      <c r="O803" s="135"/>
      <c r="P803" s="135"/>
      <c r="Q803" s="135"/>
      <c r="R803" s="135"/>
      <c r="S803" s="135"/>
      <c r="T803" s="135"/>
      <c r="U803" s="135"/>
      <c r="V803" s="135"/>
      <c r="W803" s="135"/>
      <c r="X803" s="135"/>
      <c r="Y803" s="135"/>
      <c r="Z803" s="135"/>
    </row>
    <row r="804" spans="1:26" ht="14.25" customHeight="1">
      <c r="A804" s="4"/>
      <c r="B804" s="4"/>
      <c r="C804" s="4"/>
      <c r="D804" s="4"/>
      <c r="E804" s="143"/>
      <c r="F804" s="143"/>
      <c r="G804" s="4"/>
      <c r="H804" s="4"/>
      <c r="I804" s="135"/>
      <c r="J804" s="135"/>
      <c r="K804" s="135"/>
      <c r="L804" s="135"/>
      <c r="M804" s="135"/>
      <c r="N804" s="135"/>
      <c r="O804" s="135"/>
      <c r="P804" s="135"/>
      <c r="Q804" s="135"/>
      <c r="R804" s="135"/>
      <c r="S804" s="135"/>
      <c r="T804" s="135"/>
      <c r="U804" s="135"/>
      <c r="V804" s="135"/>
      <c r="W804" s="135"/>
      <c r="X804" s="135"/>
      <c r="Y804" s="135"/>
      <c r="Z804" s="135"/>
    </row>
    <row r="805" spans="1:26" ht="14.25" customHeight="1">
      <c r="A805" s="4"/>
      <c r="B805" s="4"/>
      <c r="C805" s="4"/>
      <c r="D805" s="4"/>
      <c r="E805" s="143"/>
      <c r="F805" s="143"/>
      <c r="G805" s="4"/>
      <c r="H805" s="4"/>
      <c r="I805" s="135"/>
      <c r="J805" s="135"/>
      <c r="K805" s="135"/>
      <c r="L805" s="135"/>
      <c r="M805" s="135"/>
      <c r="N805" s="135"/>
      <c r="O805" s="135"/>
      <c r="P805" s="135"/>
      <c r="Q805" s="135"/>
      <c r="R805" s="135"/>
      <c r="S805" s="135"/>
      <c r="T805" s="135"/>
      <c r="U805" s="135"/>
      <c r="V805" s="135"/>
      <c r="W805" s="135"/>
      <c r="X805" s="135"/>
      <c r="Y805" s="135"/>
      <c r="Z805" s="135"/>
    </row>
    <row r="806" spans="1:26" ht="14.25" customHeight="1">
      <c r="A806" s="4"/>
      <c r="B806" s="4"/>
      <c r="C806" s="4"/>
      <c r="D806" s="4"/>
      <c r="E806" s="143"/>
      <c r="F806" s="143"/>
      <c r="G806" s="4"/>
      <c r="H806" s="4"/>
      <c r="I806" s="135"/>
      <c r="J806" s="135"/>
      <c r="K806" s="135"/>
      <c r="L806" s="135"/>
      <c r="M806" s="135"/>
      <c r="N806" s="135"/>
      <c r="O806" s="135"/>
      <c r="P806" s="135"/>
      <c r="Q806" s="135"/>
      <c r="R806" s="135"/>
      <c r="S806" s="135"/>
      <c r="T806" s="135"/>
      <c r="U806" s="135"/>
      <c r="V806" s="135"/>
      <c r="W806" s="135"/>
      <c r="X806" s="135"/>
      <c r="Y806" s="135"/>
      <c r="Z806" s="135"/>
    </row>
    <row r="807" spans="1:26" ht="14.25" customHeight="1">
      <c r="A807" s="4"/>
      <c r="B807" s="4"/>
      <c r="C807" s="4"/>
      <c r="D807" s="4"/>
      <c r="E807" s="143"/>
      <c r="F807" s="143"/>
      <c r="G807" s="4"/>
      <c r="H807" s="4"/>
      <c r="I807" s="135"/>
      <c r="J807" s="135"/>
      <c r="K807" s="135"/>
      <c r="L807" s="135"/>
      <c r="M807" s="135"/>
      <c r="N807" s="135"/>
      <c r="O807" s="135"/>
      <c r="P807" s="135"/>
      <c r="Q807" s="135"/>
      <c r="R807" s="135"/>
      <c r="S807" s="135"/>
      <c r="T807" s="135"/>
      <c r="U807" s="135"/>
      <c r="V807" s="135"/>
      <c r="W807" s="135"/>
      <c r="X807" s="135"/>
      <c r="Y807" s="135"/>
      <c r="Z807" s="135"/>
    </row>
    <row r="808" spans="1:26" ht="14.25" customHeight="1">
      <c r="A808" s="4"/>
      <c r="B808" s="4"/>
      <c r="C808" s="4"/>
      <c r="D808" s="4"/>
      <c r="E808" s="143"/>
      <c r="F808" s="143"/>
      <c r="G808" s="4"/>
      <c r="H808" s="4"/>
      <c r="I808" s="135"/>
      <c r="J808" s="135"/>
      <c r="K808" s="135"/>
      <c r="L808" s="135"/>
      <c r="M808" s="135"/>
      <c r="N808" s="135"/>
      <c r="O808" s="135"/>
      <c r="P808" s="135"/>
      <c r="Q808" s="135"/>
      <c r="R808" s="135"/>
      <c r="S808" s="135"/>
      <c r="T808" s="135"/>
      <c r="U808" s="135"/>
      <c r="V808" s="135"/>
      <c r="W808" s="135"/>
      <c r="X808" s="135"/>
      <c r="Y808" s="135"/>
      <c r="Z808" s="135"/>
    </row>
    <row r="809" spans="1:26" ht="14.25" customHeight="1">
      <c r="A809" s="4"/>
      <c r="B809" s="4"/>
      <c r="C809" s="4"/>
      <c r="D809" s="4"/>
      <c r="E809" s="143"/>
      <c r="F809" s="143"/>
      <c r="G809" s="4"/>
      <c r="H809" s="4"/>
      <c r="I809" s="135"/>
      <c r="J809" s="135"/>
      <c r="K809" s="135"/>
      <c r="L809" s="135"/>
      <c r="M809" s="135"/>
      <c r="N809" s="135"/>
      <c r="O809" s="135"/>
      <c r="P809" s="135"/>
      <c r="Q809" s="135"/>
      <c r="R809" s="135"/>
      <c r="S809" s="135"/>
      <c r="T809" s="135"/>
      <c r="U809" s="135"/>
      <c r="V809" s="135"/>
      <c r="W809" s="135"/>
      <c r="X809" s="135"/>
      <c r="Y809" s="135"/>
      <c r="Z809" s="135"/>
    </row>
    <row r="810" spans="1:26" ht="14.25" customHeight="1">
      <c r="A810" s="4"/>
      <c r="B810" s="4"/>
      <c r="C810" s="4"/>
      <c r="D810" s="4"/>
      <c r="E810" s="143"/>
      <c r="F810" s="143"/>
      <c r="G810" s="4"/>
      <c r="H810" s="4"/>
      <c r="I810" s="135"/>
      <c r="J810" s="135"/>
      <c r="K810" s="135"/>
      <c r="L810" s="135"/>
      <c r="M810" s="135"/>
      <c r="N810" s="135"/>
      <c r="O810" s="135"/>
      <c r="P810" s="135"/>
      <c r="Q810" s="135"/>
      <c r="R810" s="135"/>
      <c r="S810" s="135"/>
      <c r="T810" s="135"/>
      <c r="U810" s="135"/>
      <c r="V810" s="135"/>
      <c r="W810" s="135"/>
      <c r="X810" s="135"/>
      <c r="Y810" s="135"/>
      <c r="Z810" s="135"/>
    </row>
    <row r="811" spans="1:26" ht="14.25" customHeight="1">
      <c r="A811" s="4"/>
      <c r="B811" s="4"/>
      <c r="C811" s="4"/>
      <c r="D811" s="4"/>
      <c r="E811" s="143"/>
      <c r="F811" s="143"/>
      <c r="G811" s="4"/>
      <c r="H811" s="4"/>
      <c r="I811" s="135"/>
      <c r="J811" s="135"/>
      <c r="K811" s="135"/>
      <c r="L811" s="135"/>
      <c r="M811" s="135"/>
      <c r="N811" s="135"/>
      <c r="O811" s="135"/>
      <c r="P811" s="135"/>
      <c r="Q811" s="135"/>
      <c r="R811" s="135"/>
      <c r="S811" s="135"/>
      <c r="T811" s="135"/>
      <c r="U811" s="135"/>
      <c r="V811" s="135"/>
      <c r="W811" s="135"/>
      <c r="X811" s="135"/>
      <c r="Y811" s="135"/>
      <c r="Z811" s="135"/>
    </row>
    <row r="812" spans="1:26" ht="14.25" customHeight="1">
      <c r="A812" s="4"/>
      <c r="B812" s="4"/>
      <c r="C812" s="4"/>
      <c r="D812" s="4"/>
      <c r="E812" s="143"/>
      <c r="F812" s="143"/>
      <c r="G812" s="4"/>
      <c r="H812" s="4"/>
      <c r="I812" s="135"/>
      <c r="J812" s="135"/>
      <c r="K812" s="135"/>
      <c r="L812" s="135"/>
      <c r="M812" s="135"/>
      <c r="N812" s="135"/>
      <c r="O812" s="135"/>
      <c r="P812" s="135"/>
      <c r="Q812" s="135"/>
      <c r="R812" s="135"/>
      <c r="S812" s="135"/>
      <c r="T812" s="135"/>
      <c r="U812" s="135"/>
      <c r="V812" s="135"/>
      <c r="W812" s="135"/>
      <c r="X812" s="135"/>
      <c r="Y812" s="135"/>
      <c r="Z812" s="135"/>
    </row>
    <row r="813" spans="1:26" ht="14.25" customHeight="1">
      <c r="A813" s="4"/>
      <c r="B813" s="4"/>
      <c r="C813" s="4"/>
      <c r="D813" s="4"/>
      <c r="E813" s="143"/>
      <c r="F813" s="143"/>
      <c r="G813" s="4"/>
      <c r="H813" s="4"/>
      <c r="I813" s="135"/>
      <c r="J813" s="135"/>
      <c r="K813" s="135"/>
      <c r="L813" s="135"/>
      <c r="M813" s="135"/>
      <c r="N813" s="135"/>
      <c r="O813" s="135"/>
      <c r="P813" s="135"/>
      <c r="Q813" s="135"/>
      <c r="R813" s="135"/>
      <c r="S813" s="135"/>
      <c r="T813" s="135"/>
      <c r="U813" s="135"/>
      <c r="V813" s="135"/>
      <c r="W813" s="135"/>
      <c r="X813" s="135"/>
      <c r="Y813" s="135"/>
      <c r="Z813" s="135"/>
    </row>
    <row r="814" spans="1:26" ht="14.25" customHeight="1">
      <c r="A814" s="4"/>
      <c r="B814" s="4"/>
      <c r="C814" s="4"/>
      <c r="D814" s="4"/>
      <c r="E814" s="143"/>
      <c r="F814" s="143"/>
      <c r="G814" s="4"/>
      <c r="H814" s="4"/>
      <c r="I814" s="135"/>
      <c r="J814" s="135"/>
      <c r="K814" s="135"/>
      <c r="L814" s="135"/>
      <c r="M814" s="135"/>
      <c r="N814" s="135"/>
      <c r="O814" s="135"/>
      <c r="P814" s="135"/>
      <c r="Q814" s="135"/>
      <c r="R814" s="135"/>
      <c r="S814" s="135"/>
      <c r="T814" s="135"/>
      <c r="U814" s="135"/>
      <c r="V814" s="135"/>
      <c r="W814" s="135"/>
      <c r="X814" s="135"/>
      <c r="Y814" s="135"/>
      <c r="Z814" s="135"/>
    </row>
    <row r="815" spans="1:26" ht="14.25" customHeight="1">
      <c r="A815" s="4"/>
      <c r="B815" s="4"/>
      <c r="C815" s="4"/>
      <c r="D815" s="4"/>
      <c r="E815" s="143"/>
      <c r="F815" s="143"/>
      <c r="G815" s="4"/>
      <c r="H815" s="4"/>
      <c r="I815" s="135"/>
      <c r="J815" s="135"/>
      <c r="K815" s="135"/>
      <c r="L815" s="135"/>
      <c r="M815" s="135"/>
      <c r="N815" s="135"/>
      <c r="O815" s="135"/>
      <c r="P815" s="135"/>
      <c r="Q815" s="135"/>
      <c r="R815" s="135"/>
      <c r="S815" s="135"/>
      <c r="T815" s="135"/>
      <c r="U815" s="135"/>
      <c r="V815" s="135"/>
      <c r="W815" s="135"/>
      <c r="X815" s="135"/>
      <c r="Y815" s="135"/>
      <c r="Z815" s="135"/>
    </row>
    <row r="816" spans="1:26" ht="14.25" customHeight="1">
      <c r="A816" s="4"/>
      <c r="B816" s="4"/>
      <c r="C816" s="4"/>
      <c r="D816" s="4"/>
      <c r="E816" s="143"/>
      <c r="F816" s="143"/>
      <c r="G816" s="4"/>
      <c r="H816" s="4"/>
      <c r="I816" s="135"/>
      <c r="J816" s="135"/>
      <c r="K816" s="135"/>
      <c r="L816" s="135"/>
      <c r="M816" s="135"/>
      <c r="N816" s="135"/>
      <c r="O816" s="135"/>
      <c r="P816" s="135"/>
      <c r="Q816" s="135"/>
      <c r="R816" s="135"/>
      <c r="S816" s="135"/>
      <c r="T816" s="135"/>
      <c r="U816" s="135"/>
      <c r="V816" s="135"/>
      <c r="W816" s="135"/>
      <c r="X816" s="135"/>
      <c r="Y816" s="135"/>
      <c r="Z816" s="135"/>
    </row>
    <row r="817" spans="1:26" ht="14.25" customHeight="1">
      <c r="A817" s="4"/>
      <c r="B817" s="4"/>
      <c r="C817" s="4"/>
      <c r="D817" s="4"/>
      <c r="E817" s="143"/>
      <c r="F817" s="143"/>
      <c r="G817" s="4"/>
      <c r="H817" s="4"/>
      <c r="I817" s="135"/>
      <c r="J817" s="135"/>
      <c r="K817" s="135"/>
      <c r="L817" s="135"/>
      <c r="M817" s="135"/>
      <c r="N817" s="135"/>
      <c r="O817" s="135"/>
      <c r="P817" s="135"/>
      <c r="Q817" s="135"/>
      <c r="R817" s="135"/>
      <c r="S817" s="135"/>
      <c r="T817" s="135"/>
      <c r="U817" s="135"/>
      <c r="V817" s="135"/>
      <c r="W817" s="135"/>
      <c r="X817" s="135"/>
      <c r="Y817" s="135"/>
      <c r="Z817" s="135"/>
    </row>
    <row r="818" spans="1:26" ht="14.25" customHeight="1">
      <c r="A818" s="4"/>
      <c r="B818" s="4"/>
      <c r="C818" s="4"/>
      <c r="D818" s="4"/>
      <c r="E818" s="143"/>
      <c r="F818" s="143"/>
      <c r="G818" s="4"/>
      <c r="H818" s="4"/>
      <c r="I818" s="135"/>
      <c r="J818" s="135"/>
      <c r="K818" s="135"/>
      <c r="L818" s="135"/>
      <c r="M818" s="135"/>
      <c r="N818" s="135"/>
      <c r="O818" s="135"/>
      <c r="P818" s="135"/>
      <c r="Q818" s="135"/>
      <c r="R818" s="135"/>
      <c r="S818" s="135"/>
      <c r="T818" s="135"/>
      <c r="U818" s="135"/>
      <c r="V818" s="135"/>
      <c r="W818" s="135"/>
      <c r="X818" s="135"/>
      <c r="Y818" s="135"/>
      <c r="Z818" s="135"/>
    </row>
    <row r="819" spans="1:26" ht="14.25" customHeight="1">
      <c r="A819" s="4"/>
      <c r="B819" s="4"/>
      <c r="C819" s="4"/>
      <c r="D819" s="4"/>
      <c r="E819" s="143"/>
      <c r="F819" s="143"/>
      <c r="G819" s="4"/>
      <c r="H819" s="4"/>
      <c r="I819" s="135"/>
      <c r="J819" s="135"/>
      <c r="K819" s="135"/>
      <c r="L819" s="135"/>
      <c r="M819" s="135"/>
      <c r="N819" s="135"/>
      <c r="O819" s="135"/>
      <c r="P819" s="135"/>
      <c r="Q819" s="135"/>
      <c r="R819" s="135"/>
      <c r="S819" s="135"/>
      <c r="T819" s="135"/>
      <c r="U819" s="135"/>
      <c r="V819" s="135"/>
      <c r="W819" s="135"/>
      <c r="X819" s="135"/>
      <c r="Y819" s="135"/>
      <c r="Z819" s="135"/>
    </row>
    <row r="820" spans="1:26" ht="14.25" customHeight="1">
      <c r="A820" s="4"/>
      <c r="B820" s="4"/>
      <c r="C820" s="4"/>
      <c r="D820" s="4"/>
      <c r="E820" s="143"/>
      <c r="F820" s="143"/>
      <c r="G820" s="4"/>
      <c r="H820" s="4"/>
      <c r="I820" s="135"/>
      <c r="J820" s="135"/>
      <c r="K820" s="135"/>
      <c r="L820" s="135"/>
      <c r="M820" s="135"/>
      <c r="N820" s="135"/>
      <c r="O820" s="135"/>
      <c r="P820" s="135"/>
      <c r="Q820" s="135"/>
      <c r="R820" s="135"/>
      <c r="S820" s="135"/>
      <c r="T820" s="135"/>
      <c r="U820" s="135"/>
      <c r="V820" s="135"/>
      <c r="W820" s="135"/>
      <c r="X820" s="135"/>
      <c r="Y820" s="135"/>
      <c r="Z820" s="135"/>
    </row>
    <row r="821" spans="1:26" ht="14.25" customHeight="1">
      <c r="A821" s="4"/>
      <c r="B821" s="4"/>
      <c r="C821" s="4"/>
      <c r="D821" s="4"/>
      <c r="E821" s="143"/>
      <c r="F821" s="143"/>
      <c r="G821" s="4"/>
      <c r="H821" s="4"/>
      <c r="I821" s="135"/>
      <c r="J821" s="135"/>
      <c r="K821" s="135"/>
      <c r="L821" s="135"/>
      <c r="M821" s="135"/>
      <c r="N821" s="135"/>
      <c r="O821" s="135"/>
      <c r="P821" s="135"/>
      <c r="Q821" s="135"/>
      <c r="R821" s="135"/>
      <c r="S821" s="135"/>
      <c r="T821" s="135"/>
      <c r="U821" s="135"/>
      <c r="V821" s="135"/>
      <c r="W821" s="135"/>
      <c r="X821" s="135"/>
      <c r="Y821" s="135"/>
      <c r="Z821" s="135"/>
    </row>
    <row r="822" spans="1:26" ht="14.25" customHeight="1">
      <c r="A822" s="4"/>
      <c r="B822" s="4"/>
      <c r="C822" s="4"/>
      <c r="D822" s="4"/>
      <c r="E822" s="143"/>
      <c r="F822" s="143"/>
      <c r="G822" s="4"/>
      <c r="H822" s="4"/>
      <c r="I822" s="135"/>
      <c r="J822" s="135"/>
      <c r="K822" s="135"/>
      <c r="L822" s="135"/>
      <c r="M822" s="135"/>
      <c r="N822" s="135"/>
      <c r="O822" s="135"/>
      <c r="P822" s="135"/>
      <c r="Q822" s="135"/>
      <c r="R822" s="135"/>
      <c r="S822" s="135"/>
      <c r="T822" s="135"/>
      <c r="U822" s="135"/>
      <c r="V822" s="135"/>
      <c r="W822" s="135"/>
      <c r="X822" s="135"/>
      <c r="Y822" s="135"/>
      <c r="Z822" s="135"/>
    </row>
    <row r="823" spans="1:26" ht="14.25" customHeight="1">
      <c r="A823" s="4"/>
      <c r="B823" s="4"/>
      <c r="C823" s="4"/>
      <c r="D823" s="4"/>
      <c r="E823" s="143"/>
      <c r="F823" s="143"/>
      <c r="G823" s="4"/>
      <c r="H823" s="4"/>
      <c r="I823" s="135"/>
      <c r="J823" s="135"/>
      <c r="K823" s="135"/>
      <c r="L823" s="135"/>
      <c r="M823" s="135"/>
      <c r="N823" s="135"/>
      <c r="O823" s="135"/>
      <c r="P823" s="135"/>
      <c r="Q823" s="135"/>
      <c r="R823" s="135"/>
      <c r="S823" s="135"/>
      <c r="T823" s="135"/>
      <c r="U823" s="135"/>
      <c r="V823" s="135"/>
      <c r="W823" s="135"/>
      <c r="X823" s="135"/>
      <c r="Y823" s="135"/>
      <c r="Z823" s="135"/>
    </row>
    <row r="824" spans="1:26" ht="14.25" customHeight="1">
      <c r="A824" s="4"/>
      <c r="B824" s="4"/>
      <c r="C824" s="4"/>
      <c r="D824" s="4"/>
      <c r="E824" s="143"/>
      <c r="F824" s="143"/>
      <c r="G824" s="4"/>
      <c r="H824" s="4"/>
      <c r="I824" s="135"/>
      <c r="J824" s="135"/>
      <c r="K824" s="135"/>
      <c r="L824" s="135"/>
      <c r="M824" s="135"/>
      <c r="N824" s="135"/>
      <c r="O824" s="135"/>
      <c r="P824" s="135"/>
      <c r="Q824" s="135"/>
      <c r="R824" s="135"/>
      <c r="S824" s="135"/>
      <c r="T824" s="135"/>
      <c r="U824" s="135"/>
      <c r="V824" s="135"/>
      <c r="W824" s="135"/>
      <c r="X824" s="135"/>
      <c r="Y824" s="135"/>
      <c r="Z824" s="135"/>
    </row>
    <row r="825" spans="1:26" ht="14.25" customHeight="1">
      <c r="A825" s="4"/>
      <c r="B825" s="4"/>
      <c r="C825" s="4"/>
      <c r="D825" s="4"/>
      <c r="E825" s="143"/>
      <c r="F825" s="143"/>
      <c r="G825" s="4"/>
      <c r="H825" s="4"/>
      <c r="I825" s="135"/>
      <c r="J825" s="135"/>
      <c r="K825" s="135"/>
      <c r="L825" s="135"/>
      <c r="M825" s="135"/>
      <c r="N825" s="135"/>
      <c r="O825" s="135"/>
      <c r="P825" s="135"/>
      <c r="Q825" s="135"/>
      <c r="R825" s="135"/>
      <c r="S825" s="135"/>
      <c r="T825" s="135"/>
      <c r="U825" s="135"/>
      <c r="V825" s="135"/>
      <c r="W825" s="135"/>
      <c r="X825" s="135"/>
      <c r="Y825" s="135"/>
      <c r="Z825" s="135"/>
    </row>
    <row r="826" spans="1:26" ht="14.25" customHeight="1">
      <c r="A826" s="4"/>
      <c r="B826" s="4"/>
      <c r="C826" s="4"/>
      <c r="D826" s="4"/>
      <c r="E826" s="143"/>
      <c r="F826" s="143"/>
      <c r="G826" s="4"/>
      <c r="H826" s="4"/>
      <c r="I826" s="135"/>
      <c r="J826" s="135"/>
      <c r="K826" s="135"/>
      <c r="L826" s="135"/>
      <c r="M826" s="135"/>
      <c r="N826" s="135"/>
      <c r="O826" s="135"/>
      <c r="P826" s="135"/>
      <c r="Q826" s="135"/>
      <c r="R826" s="135"/>
      <c r="S826" s="135"/>
      <c r="T826" s="135"/>
      <c r="U826" s="135"/>
      <c r="V826" s="135"/>
      <c r="W826" s="135"/>
      <c r="X826" s="135"/>
      <c r="Y826" s="135"/>
      <c r="Z826" s="135"/>
    </row>
    <row r="827" spans="1:26" ht="14.25" customHeight="1">
      <c r="A827" s="4"/>
      <c r="B827" s="4"/>
      <c r="C827" s="4"/>
      <c r="D827" s="4"/>
      <c r="E827" s="143"/>
      <c r="F827" s="143"/>
      <c r="G827" s="4"/>
      <c r="H827" s="4"/>
      <c r="I827" s="135"/>
      <c r="J827" s="135"/>
      <c r="K827" s="135"/>
      <c r="L827" s="135"/>
      <c r="M827" s="135"/>
      <c r="N827" s="135"/>
      <c r="O827" s="135"/>
      <c r="P827" s="135"/>
      <c r="Q827" s="135"/>
      <c r="R827" s="135"/>
      <c r="S827" s="135"/>
      <c r="T827" s="135"/>
      <c r="U827" s="135"/>
      <c r="V827" s="135"/>
      <c r="W827" s="135"/>
      <c r="X827" s="135"/>
      <c r="Y827" s="135"/>
      <c r="Z827" s="135"/>
    </row>
    <row r="828" spans="1:26" ht="14.25" customHeight="1">
      <c r="A828" s="4"/>
      <c r="B828" s="4"/>
      <c r="C828" s="4"/>
      <c r="D828" s="4"/>
      <c r="E828" s="143"/>
      <c r="F828" s="143"/>
      <c r="G828" s="4"/>
      <c r="H828" s="4"/>
      <c r="I828" s="135"/>
      <c r="J828" s="135"/>
      <c r="K828" s="135"/>
      <c r="L828" s="135"/>
      <c r="M828" s="135"/>
      <c r="N828" s="135"/>
      <c r="O828" s="135"/>
      <c r="P828" s="135"/>
      <c r="Q828" s="135"/>
      <c r="R828" s="135"/>
      <c r="S828" s="135"/>
      <c r="T828" s="135"/>
      <c r="U828" s="135"/>
      <c r="V828" s="135"/>
      <c r="W828" s="135"/>
      <c r="X828" s="135"/>
      <c r="Y828" s="135"/>
      <c r="Z828" s="135"/>
    </row>
    <row r="829" spans="1:26" ht="14.25" customHeight="1">
      <c r="A829" s="4"/>
      <c r="B829" s="4"/>
      <c r="C829" s="4"/>
      <c r="D829" s="4"/>
      <c r="E829" s="143"/>
      <c r="F829" s="143"/>
      <c r="G829" s="4"/>
      <c r="H829" s="4"/>
      <c r="I829" s="135"/>
      <c r="J829" s="135"/>
      <c r="K829" s="135"/>
      <c r="L829" s="135"/>
      <c r="M829" s="135"/>
      <c r="N829" s="135"/>
      <c r="O829" s="135"/>
      <c r="P829" s="135"/>
      <c r="Q829" s="135"/>
      <c r="R829" s="135"/>
      <c r="S829" s="135"/>
      <c r="T829" s="135"/>
      <c r="U829" s="135"/>
      <c r="V829" s="135"/>
      <c r="W829" s="135"/>
      <c r="X829" s="135"/>
      <c r="Y829" s="135"/>
      <c r="Z829" s="135"/>
    </row>
    <row r="830" spans="1:26" ht="14.25" customHeight="1">
      <c r="A830" s="4"/>
      <c r="B830" s="4"/>
      <c r="C830" s="4"/>
      <c r="D830" s="4"/>
      <c r="E830" s="143"/>
      <c r="F830" s="143"/>
      <c r="G830" s="4"/>
      <c r="H830" s="4"/>
      <c r="I830" s="135"/>
      <c r="J830" s="135"/>
      <c r="K830" s="135"/>
      <c r="L830" s="135"/>
      <c r="M830" s="135"/>
      <c r="N830" s="135"/>
      <c r="O830" s="135"/>
      <c r="P830" s="135"/>
      <c r="Q830" s="135"/>
      <c r="R830" s="135"/>
      <c r="S830" s="135"/>
      <c r="T830" s="135"/>
      <c r="U830" s="135"/>
      <c r="V830" s="135"/>
      <c r="W830" s="135"/>
      <c r="X830" s="135"/>
      <c r="Y830" s="135"/>
      <c r="Z830" s="135"/>
    </row>
    <row r="831" spans="1:26" ht="14.25" customHeight="1">
      <c r="A831" s="4"/>
      <c r="B831" s="4"/>
      <c r="C831" s="4"/>
      <c r="D831" s="4"/>
      <c r="E831" s="143"/>
      <c r="F831" s="143"/>
      <c r="G831" s="4"/>
      <c r="H831" s="4"/>
      <c r="I831" s="135"/>
      <c r="J831" s="135"/>
      <c r="K831" s="135"/>
      <c r="L831" s="135"/>
      <c r="M831" s="135"/>
      <c r="N831" s="135"/>
      <c r="O831" s="135"/>
      <c r="P831" s="135"/>
      <c r="Q831" s="135"/>
      <c r="R831" s="135"/>
      <c r="S831" s="135"/>
      <c r="T831" s="135"/>
      <c r="U831" s="135"/>
      <c r="V831" s="135"/>
      <c r="W831" s="135"/>
      <c r="X831" s="135"/>
      <c r="Y831" s="135"/>
      <c r="Z831" s="135"/>
    </row>
    <row r="832" spans="1:26" ht="14.25" customHeight="1">
      <c r="A832" s="4"/>
      <c r="B832" s="4"/>
      <c r="C832" s="4"/>
      <c r="D832" s="4"/>
      <c r="E832" s="143"/>
      <c r="F832" s="143"/>
      <c r="G832" s="4"/>
      <c r="H832" s="4"/>
      <c r="I832" s="135"/>
      <c r="J832" s="135"/>
      <c r="K832" s="135"/>
      <c r="L832" s="135"/>
      <c r="M832" s="135"/>
      <c r="N832" s="135"/>
      <c r="O832" s="135"/>
      <c r="P832" s="135"/>
      <c r="Q832" s="135"/>
      <c r="R832" s="135"/>
      <c r="S832" s="135"/>
      <c r="T832" s="135"/>
      <c r="U832" s="135"/>
      <c r="V832" s="135"/>
      <c r="W832" s="135"/>
      <c r="X832" s="135"/>
      <c r="Y832" s="135"/>
      <c r="Z832" s="135"/>
    </row>
    <row r="833" spans="1:26" ht="14.25" customHeight="1">
      <c r="A833" s="4"/>
      <c r="B833" s="4"/>
      <c r="C833" s="4"/>
      <c r="D833" s="4"/>
      <c r="E833" s="143"/>
      <c r="F833" s="143"/>
      <c r="G833" s="4"/>
      <c r="H833" s="4"/>
      <c r="I833" s="135"/>
      <c r="J833" s="135"/>
      <c r="K833" s="135"/>
      <c r="L833" s="135"/>
      <c r="M833" s="135"/>
      <c r="N833" s="135"/>
      <c r="O833" s="135"/>
      <c r="P833" s="135"/>
      <c r="Q833" s="135"/>
      <c r="R833" s="135"/>
      <c r="S833" s="135"/>
      <c r="T833" s="135"/>
      <c r="U833" s="135"/>
      <c r="V833" s="135"/>
      <c r="W833" s="135"/>
      <c r="X833" s="135"/>
      <c r="Y833" s="135"/>
      <c r="Z833" s="135"/>
    </row>
    <row r="834" spans="1:26" ht="14.25" customHeight="1">
      <c r="A834" s="4"/>
      <c r="B834" s="4"/>
      <c r="C834" s="4"/>
      <c r="D834" s="4"/>
      <c r="E834" s="143"/>
      <c r="F834" s="143"/>
      <c r="G834" s="4"/>
      <c r="H834" s="4"/>
      <c r="I834" s="135"/>
      <c r="J834" s="135"/>
      <c r="K834" s="135"/>
      <c r="L834" s="135"/>
      <c r="M834" s="135"/>
      <c r="N834" s="135"/>
      <c r="O834" s="135"/>
      <c r="P834" s="135"/>
      <c r="Q834" s="135"/>
      <c r="R834" s="135"/>
      <c r="S834" s="135"/>
      <c r="T834" s="135"/>
      <c r="U834" s="135"/>
      <c r="V834" s="135"/>
      <c r="W834" s="135"/>
      <c r="X834" s="135"/>
      <c r="Y834" s="135"/>
      <c r="Z834" s="135"/>
    </row>
    <row r="835" spans="1:26" ht="14.25" customHeight="1">
      <c r="A835" s="4"/>
      <c r="B835" s="4"/>
      <c r="C835" s="4"/>
      <c r="D835" s="4"/>
      <c r="E835" s="143"/>
      <c r="F835" s="143"/>
      <c r="G835" s="4"/>
      <c r="H835" s="4"/>
      <c r="I835" s="135"/>
      <c r="J835" s="135"/>
      <c r="K835" s="135"/>
      <c r="L835" s="135"/>
      <c r="M835" s="135"/>
      <c r="N835" s="135"/>
      <c r="O835" s="135"/>
      <c r="P835" s="135"/>
      <c r="Q835" s="135"/>
      <c r="R835" s="135"/>
      <c r="S835" s="135"/>
      <c r="T835" s="135"/>
      <c r="U835" s="135"/>
      <c r="V835" s="135"/>
      <c r="W835" s="135"/>
      <c r="X835" s="135"/>
      <c r="Y835" s="135"/>
      <c r="Z835" s="135"/>
    </row>
    <row r="836" spans="1:26" ht="14.25" customHeight="1">
      <c r="A836" s="4"/>
      <c r="B836" s="4"/>
      <c r="C836" s="4"/>
      <c r="D836" s="4"/>
      <c r="E836" s="143"/>
      <c r="F836" s="143"/>
      <c r="G836" s="4"/>
      <c r="H836" s="4"/>
      <c r="I836" s="135"/>
      <c r="J836" s="135"/>
      <c r="K836" s="135"/>
      <c r="L836" s="135"/>
      <c r="M836" s="135"/>
      <c r="N836" s="135"/>
      <c r="O836" s="135"/>
      <c r="P836" s="135"/>
      <c r="Q836" s="135"/>
      <c r="R836" s="135"/>
      <c r="S836" s="135"/>
      <c r="T836" s="135"/>
      <c r="U836" s="135"/>
      <c r="V836" s="135"/>
      <c r="W836" s="135"/>
      <c r="X836" s="135"/>
      <c r="Y836" s="135"/>
      <c r="Z836" s="135"/>
    </row>
    <row r="837" spans="1:26" ht="14.25" customHeight="1">
      <c r="A837" s="4"/>
      <c r="B837" s="4"/>
      <c r="C837" s="4"/>
      <c r="D837" s="4"/>
      <c r="E837" s="143"/>
      <c r="F837" s="143"/>
      <c r="G837" s="4"/>
      <c r="H837" s="4"/>
      <c r="I837" s="135"/>
      <c r="J837" s="135"/>
      <c r="K837" s="135"/>
      <c r="L837" s="135"/>
      <c r="M837" s="135"/>
      <c r="N837" s="135"/>
      <c r="O837" s="135"/>
      <c r="P837" s="135"/>
      <c r="Q837" s="135"/>
      <c r="R837" s="135"/>
      <c r="S837" s="135"/>
      <c r="T837" s="135"/>
      <c r="U837" s="135"/>
      <c r="V837" s="135"/>
      <c r="W837" s="135"/>
      <c r="X837" s="135"/>
      <c r="Y837" s="135"/>
      <c r="Z837" s="135"/>
    </row>
    <row r="838" spans="1:26" ht="14.25" customHeight="1">
      <c r="A838" s="4"/>
      <c r="B838" s="4"/>
      <c r="C838" s="4"/>
      <c r="D838" s="4"/>
      <c r="E838" s="143"/>
      <c r="F838" s="143"/>
      <c r="G838" s="4"/>
      <c r="H838" s="4"/>
      <c r="I838" s="135"/>
      <c r="J838" s="135"/>
      <c r="K838" s="135"/>
      <c r="L838" s="135"/>
      <c r="M838" s="135"/>
      <c r="N838" s="135"/>
      <c r="O838" s="135"/>
      <c r="P838" s="135"/>
      <c r="Q838" s="135"/>
      <c r="R838" s="135"/>
      <c r="S838" s="135"/>
      <c r="T838" s="135"/>
      <c r="U838" s="135"/>
      <c r="V838" s="135"/>
      <c r="W838" s="135"/>
      <c r="X838" s="135"/>
      <c r="Y838" s="135"/>
      <c r="Z838" s="135"/>
    </row>
    <row r="839" spans="1:26" ht="14.25" customHeight="1">
      <c r="A839" s="4"/>
      <c r="B839" s="4"/>
      <c r="C839" s="4"/>
      <c r="D839" s="4"/>
      <c r="E839" s="143"/>
      <c r="F839" s="143"/>
      <c r="G839" s="4"/>
      <c r="H839" s="4"/>
      <c r="I839" s="135"/>
      <c r="J839" s="135"/>
      <c r="K839" s="135"/>
      <c r="L839" s="135"/>
      <c r="M839" s="135"/>
      <c r="N839" s="135"/>
      <c r="O839" s="135"/>
      <c r="P839" s="135"/>
      <c r="Q839" s="135"/>
      <c r="R839" s="135"/>
      <c r="S839" s="135"/>
      <c r="T839" s="135"/>
      <c r="U839" s="135"/>
      <c r="V839" s="135"/>
      <c r="W839" s="135"/>
      <c r="X839" s="135"/>
      <c r="Y839" s="135"/>
      <c r="Z839" s="135"/>
    </row>
    <row r="840" spans="1:26" ht="14.25" customHeight="1">
      <c r="A840" s="4"/>
      <c r="B840" s="4"/>
      <c r="C840" s="4"/>
      <c r="D840" s="4"/>
      <c r="E840" s="143"/>
      <c r="F840" s="143"/>
      <c r="G840" s="4"/>
      <c r="H840" s="4"/>
      <c r="I840" s="135"/>
      <c r="J840" s="135"/>
      <c r="K840" s="135"/>
      <c r="L840" s="135"/>
      <c r="M840" s="135"/>
      <c r="N840" s="135"/>
      <c r="O840" s="135"/>
      <c r="P840" s="135"/>
      <c r="Q840" s="135"/>
      <c r="R840" s="135"/>
      <c r="S840" s="135"/>
      <c r="T840" s="135"/>
      <c r="U840" s="135"/>
      <c r="V840" s="135"/>
      <c r="W840" s="135"/>
      <c r="X840" s="135"/>
      <c r="Y840" s="135"/>
      <c r="Z840" s="135"/>
    </row>
    <row r="841" spans="1:26" ht="14.25" customHeight="1">
      <c r="A841" s="4"/>
      <c r="B841" s="4"/>
      <c r="C841" s="4"/>
      <c r="D841" s="4"/>
      <c r="E841" s="143"/>
      <c r="F841" s="143"/>
      <c r="G841" s="4"/>
      <c r="H841" s="4"/>
      <c r="I841" s="135"/>
      <c r="J841" s="135"/>
      <c r="K841" s="135"/>
      <c r="L841" s="135"/>
      <c r="M841" s="135"/>
      <c r="N841" s="135"/>
      <c r="O841" s="135"/>
      <c r="P841" s="135"/>
      <c r="Q841" s="135"/>
      <c r="R841" s="135"/>
      <c r="S841" s="135"/>
      <c r="T841" s="135"/>
      <c r="U841" s="135"/>
      <c r="V841" s="135"/>
      <c r="W841" s="135"/>
      <c r="X841" s="135"/>
      <c r="Y841" s="135"/>
      <c r="Z841" s="135"/>
    </row>
    <row r="842" spans="1:26" ht="14.25" customHeight="1">
      <c r="A842" s="4"/>
      <c r="B842" s="4"/>
      <c r="C842" s="4"/>
      <c r="D842" s="4"/>
      <c r="E842" s="143"/>
      <c r="F842" s="143"/>
      <c r="G842" s="4"/>
      <c r="H842" s="4"/>
      <c r="I842" s="135"/>
      <c r="J842" s="135"/>
      <c r="K842" s="135"/>
      <c r="L842" s="135"/>
      <c r="M842" s="135"/>
      <c r="N842" s="135"/>
      <c r="O842" s="135"/>
      <c r="P842" s="135"/>
      <c r="Q842" s="135"/>
      <c r="R842" s="135"/>
      <c r="S842" s="135"/>
      <c r="T842" s="135"/>
      <c r="U842" s="135"/>
      <c r="V842" s="135"/>
      <c r="W842" s="135"/>
      <c r="X842" s="135"/>
      <c r="Y842" s="135"/>
      <c r="Z842" s="135"/>
    </row>
    <row r="843" spans="1:26" ht="14.25" customHeight="1">
      <c r="A843" s="4"/>
      <c r="B843" s="4"/>
      <c r="C843" s="4"/>
      <c r="D843" s="4"/>
      <c r="E843" s="143"/>
      <c r="F843" s="143"/>
      <c r="G843" s="4"/>
      <c r="H843" s="4"/>
      <c r="I843" s="135"/>
      <c r="J843" s="135"/>
      <c r="K843" s="135"/>
      <c r="L843" s="135"/>
      <c r="M843" s="135"/>
      <c r="N843" s="135"/>
      <c r="O843" s="135"/>
      <c r="P843" s="135"/>
      <c r="Q843" s="135"/>
      <c r="R843" s="135"/>
      <c r="S843" s="135"/>
      <c r="T843" s="135"/>
      <c r="U843" s="135"/>
      <c r="V843" s="135"/>
      <c r="W843" s="135"/>
      <c r="X843" s="135"/>
      <c r="Y843" s="135"/>
      <c r="Z843" s="135"/>
    </row>
    <row r="844" spans="1:26" ht="14.25" customHeight="1">
      <c r="A844" s="4"/>
      <c r="B844" s="4"/>
      <c r="C844" s="4"/>
      <c r="D844" s="4"/>
      <c r="E844" s="143"/>
      <c r="F844" s="143"/>
      <c r="G844" s="4"/>
      <c r="H844" s="4"/>
      <c r="I844" s="135"/>
      <c r="J844" s="135"/>
      <c r="K844" s="135"/>
      <c r="L844" s="135"/>
      <c r="M844" s="135"/>
      <c r="N844" s="135"/>
      <c r="O844" s="135"/>
      <c r="P844" s="135"/>
      <c r="Q844" s="135"/>
      <c r="R844" s="135"/>
      <c r="S844" s="135"/>
      <c r="T844" s="135"/>
      <c r="U844" s="135"/>
      <c r="V844" s="135"/>
      <c r="W844" s="135"/>
      <c r="X844" s="135"/>
      <c r="Y844" s="135"/>
      <c r="Z844" s="135"/>
    </row>
    <row r="845" spans="1:26" ht="14.25" customHeight="1">
      <c r="A845" s="4"/>
      <c r="B845" s="4"/>
      <c r="C845" s="4"/>
      <c r="D845" s="4"/>
      <c r="E845" s="143"/>
      <c r="F845" s="143"/>
      <c r="G845" s="4"/>
      <c r="H845" s="4"/>
      <c r="I845" s="135"/>
      <c r="J845" s="135"/>
      <c r="K845" s="135"/>
      <c r="L845" s="135"/>
      <c r="M845" s="135"/>
      <c r="N845" s="135"/>
      <c r="O845" s="135"/>
      <c r="P845" s="135"/>
      <c r="Q845" s="135"/>
      <c r="R845" s="135"/>
      <c r="S845" s="135"/>
      <c r="T845" s="135"/>
      <c r="U845" s="135"/>
      <c r="V845" s="135"/>
      <c r="W845" s="135"/>
      <c r="X845" s="135"/>
      <c r="Y845" s="135"/>
      <c r="Z845" s="135"/>
    </row>
    <row r="846" spans="1:26" ht="14.25" customHeight="1">
      <c r="A846" s="4"/>
      <c r="B846" s="4"/>
      <c r="C846" s="4"/>
      <c r="D846" s="4"/>
      <c r="E846" s="143"/>
      <c r="F846" s="143"/>
      <c r="G846" s="4"/>
      <c r="H846" s="4"/>
      <c r="I846" s="135"/>
      <c r="J846" s="135"/>
      <c r="K846" s="135"/>
      <c r="L846" s="135"/>
      <c r="M846" s="135"/>
      <c r="N846" s="135"/>
      <c r="O846" s="135"/>
      <c r="P846" s="135"/>
      <c r="Q846" s="135"/>
      <c r="R846" s="135"/>
      <c r="S846" s="135"/>
      <c r="T846" s="135"/>
      <c r="U846" s="135"/>
      <c r="V846" s="135"/>
      <c r="W846" s="135"/>
      <c r="X846" s="135"/>
      <c r="Y846" s="135"/>
      <c r="Z846" s="135"/>
    </row>
    <row r="847" spans="1:26" ht="14.25" customHeight="1">
      <c r="A847" s="4"/>
      <c r="B847" s="4"/>
      <c r="C847" s="4"/>
      <c r="D847" s="4"/>
      <c r="E847" s="143"/>
      <c r="F847" s="143"/>
      <c r="G847" s="4"/>
      <c r="H847" s="4"/>
      <c r="I847" s="135"/>
      <c r="J847" s="135"/>
      <c r="K847" s="135"/>
      <c r="L847" s="135"/>
      <c r="M847" s="135"/>
      <c r="N847" s="135"/>
      <c r="O847" s="135"/>
      <c r="P847" s="135"/>
      <c r="Q847" s="135"/>
      <c r="R847" s="135"/>
      <c r="S847" s="135"/>
      <c r="T847" s="135"/>
      <c r="U847" s="135"/>
      <c r="V847" s="135"/>
      <c r="W847" s="135"/>
      <c r="X847" s="135"/>
      <c r="Y847" s="135"/>
      <c r="Z847" s="135"/>
    </row>
    <row r="848" spans="1:26" ht="14.25" customHeight="1">
      <c r="A848" s="4"/>
      <c r="B848" s="4"/>
      <c r="C848" s="4"/>
      <c r="D848" s="4"/>
      <c r="E848" s="143"/>
      <c r="F848" s="143"/>
      <c r="G848" s="4"/>
      <c r="H848" s="4"/>
      <c r="I848" s="135"/>
      <c r="J848" s="135"/>
      <c r="K848" s="135"/>
      <c r="L848" s="135"/>
      <c r="M848" s="135"/>
      <c r="N848" s="135"/>
      <c r="O848" s="135"/>
      <c r="P848" s="135"/>
      <c r="Q848" s="135"/>
      <c r="R848" s="135"/>
      <c r="S848" s="135"/>
      <c r="T848" s="135"/>
      <c r="U848" s="135"/>
      <c r="V848" s="135"/>
      <c r="W848" s="135"/>
      <c r="X848" s="135"/>
      <c r="Y848" s="135"/>
      <c r="Z848" s="135"/>
    </row>
    <row r="849" spans="1:26" ht="14.25" customHeight="1">
      <c r="A849" s="4"/>
      <c r="B849" s="4"/>
      <c r="C849" s="4"/>
      <c r="D849" s="4"/>
      <c r="E849" s="143"/>
      <c r="F849" s="143"/>
      <c r="G849" s="4"/>
      <c r="H849" s="4"/>
      <c r="I849" s="135"/>
      <c r="J849" s="135"/>
      <c r="K849" s="135"/>
      <c r="L849" s="135"/>
      <c r="M849" s="135"/>
      <c r="N849" s="135"/>
      <c r="O849" s="135"/>
      <c r="P849" s="135"/>
      <c r="Q849" s="135"/>
      <c r="R849" s="135"/>
      <c r="S849" s="135"/>
      <c r="T849" s="135"/>
      <c r="U849" s="135"/>
      <c r="V849" s="135"/>
      <c r="W849" s="135"/>
      <c r="X849" s="135"/>
      <c r="Y849" s="135"/>
      <c r="Z849" s="135"/>
    </row>
    <row r="850" spans="1:26" ht="14.25" customHeight="1">
      <c r="A850" s="4"/>
      <c r="B850" s="4"/>
      <c r="C850" s="4"/>
      <c r="D850" s="4"/>
      <c r="E850" s="143"/>
      <c r="F850" s="143"/>
      <c r="G850" s="4"/>
      <c r="H850" s="4"/>
      <c r="I850" s="135"/>
      <c r="J850" s="135"/>
      <c r="K850" s="135"/>
      <c r="L850" s="135"/>
      <c r="M850" s="135"/>
      <c r="N850" s="135"/>
      <c r="O850" s="135"/>
      <c r="P850" s="135"/>
      <c r="Q850" s="135"/>
      <c r="R850" s="135"/>
      <c r="S850" s="135"/>
      <c r="T850" s="135"/>
      <c r="U850" s="135"/>
      <c r="V850" s="135"/>
      <c r="W850" s="135"/>
      <c r="X850" s="135"/>
      <c r="Y850" s="135"/>
      <c r="Z850" s="135"/>
    </row>
    <row r="851" spans="1:26" ht="14.25" customHeight="1">
      <c r="A851" s="4"/>
      <c r="B851" s="4"/>
      <c r="C851" s="4"/>
      <c r="D851" s="4"/>
      <c r="E851" s="143"/>
      <c r="F851" s="143"/>
      <c r="G851" s="4"/>
      <c r="H851" s="4"/>
      <c r="I851" s="135"/>
      <c r="J851" s="135"/>
      <c r="K851" s="135"/>
      <c r="L851" s="135"/>
      <c r="M851" s="135"/>
      <c r="N851" s="135"/>
      <c r="O851" s="135"/>
      <c r="P851" s="135"/>
      <c r="Q851" s="135"/>
      <c r="R851" s="135"/>
      <c r="S851" s="135"/>
      <c r="T851" s="135"/>
      <c r="U851" s="135"/>
      <c r="V851" s="135"/>
      <c r="W851" s="135"/>
      <c r="X851" s="135"/>
      <c r="Y851" s="135"/>
      <c r="Z851" s="135"/>
    </row>
    <row r="852" spans="1:26" ht="14.25" customHeight="1">
      <c r="A852" s="4"/>
      <c r="B852" s="4"/>
      <c r="C852" s="4"/>
      <c r="D852" s="4"/>
      <c r="E852" s="143"/>
      <c r="F852" s="143"/>
      <c r="G852" s="4"/>
      <c r="H852" s="4"/>
      <c r="I852" s="135"/>
      <c r="J852" s="135"/>
      <c r="K852" s="135"/>
      <c r="L852" s="135"/>
      <c r="M852" s="135"/>
      <c r="N852" s="135"/>
      <c r="O852" s="135"/>
      <c r="P852" s="135"/>
      <c r="Q852" s="135"/>
      <c r="R852" s="135"/>
      <c r="S852" s="135"/>
      <c r="T852" s="135"/>
      <c r="U852" s="135"/>
      <c r="V852" s="135"/>
      <c r="W852" s="135"/>
      <c r="X852" s="135"/>
      <c r="Y852" s="135"/>
      <c r="Z852" s="135"/>
    </row>
    <row r="853" spans="1:26" ht="14.25" customHeight="1">
      <c r="A853" s="4"/>
      <c r="B853" s="4"/>
      <c r="C853" s="4"/>
      <c r="D853" s="4"/>
      <c r="E853" s="143"/>
      <c r="F853" s="143"/>
      <c r="G853" s="4"/>
      <c r="H853" s="4"/>
      <c r="I853" s="135"/>
      <c r="J853" s="135"/>
      <c r="K853" s="135"/>
      <c r="L853" s="135"/>
      <c r="M853" s="135"/>
      <c r="N853" s="135"/>
      <c r="O853" s="135"/>
      <c r="P853" s="135"/>
      <c r="Q853" s="135"/>
      <c r="R853" s="135"/>
      <c r="S853" s="135"/>
      <c r="T853" s="135"/>
      <c r="U853" s="135"/>
      <c r="V853" s="135"/>
      <c r="W853" s="135"/>
      <c r="X853" s="135"/>
      <c r="Y853" s="135"/>
      <c r="Z853" s="135"/>
    </row>
    <row r="854" spans="1:26" ht="14.25" customHeight="1">
      <c r="A854" s="4"/>
      <c r="B854" s="4"/>
      <c r="C854" s="4"/>
      <c r="D854" s="4"/>
      <c r="E854" s="143"/>
      <c r="F854" s="143"/>
      <c r="G854" s="4"/>
      <c r="H854" s="4"/>
      <c r="I854" s="135"/>
      <c r="J854" s="135"/>
      <c r="K854" s="135"/>
      <c r="L854" s="135"/>
      <c r="M854" s="135"/>
      <c r="N854" s="135"/>
      <c r="O854" s="135"/>
      <c r="P854" s="135"/>
      <c r="Q854" s="135"/>
      <c r="R854" s="135"/>
      <c r="S854" s="135"/>
      <c r="T854" s="135"/>
      <c r="U854" s="135"/>
      <c r="V854" s="135"/>
      <c r="W854" s="135"/>
      <c r="X854" s="135"/>
      <c r="Y854" s="135"/>
      <c r="Z854" s="135"/>
    </row>
    <row r="855" spans="1:26" ht="14.25" customHeight="1">
      <c r="A855" s="4"/>
      <c r="B855" s="4"/>
      <c r="C855" s="4"/>
      <c r="D855" s="4"/>
      <c r="E855" s="143"/>
      <c r="F855" s="143"/>
      <c r="G855" s="4"/>
      <c r="H855" s="4"/>
      <c r="I855" s="135"/>
      <c r="J855" s="135"/>
      <c r="K855" s="135"/>
      <c r="L855" s="135"/>
      <c r="M855" s="135"/>
      <c r="N855" s="135"/>
      <c r="O855" s="135"/>
      <c r="P855" s="135"/>
      <c r="Q855" s="135"/>
      <c r="R855" s="135"/>
      <c r="S855" s="135"/>
      <c r="T855" s="135"/>
      <c r="U855" s="135"/>
      <c r="V855" s="135"/>
      <c r="W855" s="135"/>
      <c r="X855" s="135"/>
      <c r="Y855" s="135"/>
      <c r="Z855" s="135"/>
    </row>
    <row r="856" spans="1:26" ht="14.25" customHeight="1">
      <c r="A856" s="4"/>
      <c r="B856" s="4"/>
      <c r="C856" s="4"/>
      <c r="D856" s="4"/>
      <c r="E856" s="143"/>
      <c r="F856" s="143"/>
      <c r="G856" s="4"/>
      <c r="H856" s="4"/>
      <c r="I856" s="135"/>
      <c r="J856" s="135"/>
      <c r="K856" s="135"/>
      <c r="L856" s="135"/>
      <c r="M856" s="135"/>
      <c r="N856" s="135"/>
      <c r="O856" s="135"/>
      <c r="P856" s="135"/>
      <c r="Q856" s="135"/>
      <c r="R856" s="135"/>
      <c r="S856" s="135"/>
      <c r="T856" s="135"/>
      <c r="U856" s="135"/>
      <c r="V856" s="135"/>
      <c r="W856" s="135"/>
      <c r="X856" s="135"/>
      <c r="Y856" s="135"/>
      <c r="Z856" s="135"/>
    </row>
    <row r="857" spans="1:26" ht="14.25" customHeight="1">
      <c r="A857" s="4"/>
      <c r="B857" s="4"/>
      <c r="C857" s="4"/>
      <c r="D857" s="4"/>
      <c r="E857" s="143"/>
      <c r="F857" s="143"/>
      <c r="G857" s="4"/>
      <c r="H857" s="4"/>
      <c r="I857" s="135"/>
      <c r="J857" s="135"/>
      <c r="K857" s="135"/>
      <c r="L857" s="135"/>
      <c r="M857" s="135"/>
      <c r="N857" s="135"/>
      <c r="O857" s="135"/>
      <c r="P857" s="135"/>
      <c r="Q857" s="135"/>
      <c r="R857" s="135"/>
      <c r="S857" s="135"/>
      <c r="T857" s="135"/>
      <c r="U857" s="135"/>
      <c r="V857" s="135"/>
      <c r="W857" s="135"/>
      <c r="X857" s="135"/>
      <c r="Y857" s="135"/>
      <c r="Z857" s="135"/>
    </row>
    <row r="858" spans="1:26" ht="14.25" customHeight="1">
      <c r="A858" s="4"/>
      <c r="B858" s="4"/>
      <c r="C858" s="4"/>
      <c r="D858" s="4"/>
      <c r="E858" s="143"/>
      <c r="F858" s="143"/>
      <c r="G858" s="4"/>
      <c r="H858" s="4"/>
      <c r="I858" s="135"/>
      <c r="J858" s="135"/>
      <c r="K858" s="135"/>
      <c r="L858" s="135"/>
      <c r="M858" s="135"/>
      <c r="N858" s="135"/>
      <c r="O858" s="135"/>
      <c r="P858" s="135"/>
      <c r="Q858" s="135"/>
      <c r="R858" s="135"/>
      <c r="S858" s="135"/>
      <c r="T858" s="135"/>
      <c r="U858" s="135"/>
      <c r="V858" s="135"/>
      <c r="W858" s="135"/>
      <c r="X858" s="135"/>
      <c r="Y858" s="135"/>
      <c r="Z858" s="135"/>
    </row>
    <row r="859" spans="1:26" ht="14.25" customHeight="1">
      <c r="A859" s="4"/>
      <c r="B859" s="4"/>
      <c r="C859" s="4"/>
      <c r="D859" s="4"/>
      <c r="E859" s="143"/>
      <c r="F859" s="143"/>
      <c r="G859" s="4"/>
      <c r="H859" s="4"/>
      <c r="I859" s="135"/>
      <c r="J859" s="135"/>
      <c r="K859" s="135"/>
      <c r="L859" s="135"/>
      <c r="M859" s="135"/>
      <c r="N859" s="135"/>
      <c r="O859" s="135"/>
      <c r="P859" s="135"/>
      <c r="Q859" s="135"/>
      <c r="R859" s="135"/>
      <c r="S859" s="135"/>
      <c r="T859" s="135"/>
      <c r="U859" s="135"/>
      <c r="V859" s="135"/>
      <c r="W859" s="135"/>
      <c r="X859" s="135"/>
      <c r="Y859" s="135"/>
      <c r="Z859" s="135"/>
    </row>
    <row r="860" spans="1:26" ht="14.25" customHeight="1">
      <c r="A860" s="4"/>
      <c r="B860" s="4"/>
      <c r="C860" s="4"/>
      <c r="D860" s="4"/>
      <c r="E860" s="143"/>
      <c r="F860" s="143"/>
      <c r="G860" s="4"/>
      <c r="H860" s="4"/>
      <c r="I860" s="135"/>
      <c r="J860" s="135"/>
      <c r="K860" s="135"/>
      <c r="L860" s="135"/>
      <c r="M860" s="135"/>
      <c r="N860" s="135"/>
      <c r="O860" s="135"/>
      <c r="P860" s="135"/>
      <c r="Q860" s="135"/>
      <c r="R860" s="135"/>
      <c r="S860" s="135"/>
      <c r="T860" s="135"/>
      <c r="U860" s="135"/>
      <c r="V860" s="135"/>
      <c r="W860" s="135"/>
      <c r="X860" s="135"/>
      <c r="Y860" s="135"/>
      <c r="Z860" s="135"/>
    </row>
    <row r="861" spans="1:26" ht="14.25" customHeight="1">
      <c r="A861" s="4"/>
      <c r="B861" s="4"/>
      <c r="C861" s="4"/>
      <c r="D861" s="4"/>
      <c r="E861" s="143"/>
      <c r="F861" s="143"/>
      <c r="G861" s="4"/>
      <c r="H861" s="4"/>
      <c r="I861" s="135"/>
      <c r="J861" s="135"/>
      <c r="K861" s="135"/>
      <c r="L861" s="135"/>
      <c r="M861" s="135"/>
      <c r="N861" s="135"/>
      <c r="O861" s="135"/>
      <c r="P861" s="135"/>
      <c r="Q861" s="135"/>
      <c r="R861" s="135"/>
      <c r="S861" s="135"/>
      <c r="T861" s="135"/>
      <c r="U861" s="135"/>
      <c r="V861" s="135"/>
      <c r="W861" s="135"/>
      <c r="X861" s="135"/>
      <c r="Y861" s="135"/>
      <c r="Z861" s="135"/>
    </row>
    <row r="862" spans="1:26" ht="14.25" customHeight="1">
      <c r="A862" s="4"/>
      <c r="B862" s="4"/>
      <c r="C862" s="4"/>
      <c r="D862" s="4"/>
      <c r="E862" s="143"/>
      <c r="F862" s="143"/>
      <c r="G862" s="4"/>
      <c r="H862" s="4"/>
      <c r="I862" s="135"/>
      <c r="J862" s="135"/>
      <c r="K862" s="135"/>
      <c r="L862" s="135"/>
      <c r="M862" s="135"/>
      <c r="N862" s="135"/>
      <c r="O862" s="135"/>
      <c r="P862" s="135"/>
      <c r="Q862" s="135"/>
      <c r="R862" s="135"/>
      <c r="S862" s="135"/>
      <c r="T862" s="135"/>
      <c r="U862" s="135"/>
      <c r="V862" s="135"/>
      <c r="W862" s="135"/>
      <c r="X862" s="135"/>
      <c r="Y862" s="135"/>
      <c r="Z862" s="135"/>
    </row>
    <row r="863" spans="1:26" ht="14.25" customHeight="1">
      <c r="A863" s="4"/>
      <c r="B863" s="4"/>
      <c r="C863" s="4"/>
      <c r="D863" s="4"/>
      <c r="E863" s="143"/>
      <c r="F863" s="143"/>
      <c r="G863" s="4"/>
      <c r="H863" s="4"/>
      <c r="I863" s="135"/>
      <c r="J863" s="135"/>
      <c r="K863" s="135"/>
      <c r="L863" s="135"/>
      <c r="M863" s="135"/>
      <c r="N863" s="135"/>
      <c r="O863" s="135"/>
      <c r="P863" s="135"/>
      <c r="Q863" s="135"/>
      <c r="R863" s="135"/>
      <c r="S863" s="135"/>
      <c r="T863" s="135"/>
      <c r="U863" s="135"/>
      <c r="V863" s="135"/>
      <c r="W863" s="135"/>
      <c r="X863" s="135"/>
      <c r="Y863" s="135"/>
      <c r="Z863" s="135"/>
    </row>
    <row r="864" spans="1:26" ht="14.25" customHeight="1">
      <c r="A864" s="4"/>
      <c r="B864" s="4"/>
      <c r="C864" s="4"/>
      <c r="D864" s="4"/>
      <c r="E864" s="143"/>
      <c r="F864" s="143"/>
      <c r="G864" s="4"/>
      <c r="H864" s="4"/>
      <c r="I864" s="135"/>
      <c r="J864" s="135"/>
      <c r="K864" s="135"/>
      <c r="L864" s="135"/>
      <c r="M864" s="135"/>
      <c r="N864" s="135"/>
      <c r="O864" s="135"/>
      <c r="P864" s="135"/>
      <c r="Q864" s="135"/>
      <c r="R864" s="135"/>
      <c r="S864" s="135"/>
      <c r="T864" s="135"/>
      <c r="U864" s="135"/>
      <c r="V864" s="135"/>
      <c r="W864" s="135"/>
      <c r="X864" s="135"/>
      <c r="Y864" s="135"/>
      <c r="Z864" s="135"/>
    </row>
    <row r="865" spans="1:26" ht="14.25" customHeight="1">
      <c r="A865" s="4"/>
      <c r="B865" s="4"/>
      <c r="C865" s="4"/>
      <c r="D865" s="4"/>
      <c r="E865" s="143"/>
      <c r="F865" s="143"/>
      <c r="G865" s="4"/>
      <c r="H865" s="4"/>
      <c r="I865" s="135"/>
      <c r="J865" s="135"/>
      <c r="K865" s="135"/>
      <c r="L865" s="135"/>
      <c r="M865" s="135"/>
      <c r="N865" s="135"/>
      <c r="O865" s="135"/>
      <c r="P865" s="135"/>
      <c r="Q865" s="135"/>
      <c r="R865" s="135"/>
      <c r="S865" s="135"/>
      <c r="T865" s="135"/>
      <c r="U865" s="135"/>
      <c r="V865" s="135"/>
      <c r="W865" s="135"/>
      <c r="X865" s="135"/>
      <c r="Y865" s="135"/>
      <c r="Z865" s="135"/>
    </row>
    <row r="866" spans="1:26" ht="14.25" customHeight="1">
      <c r="A866" s="4"/>
      <c r="B866" s="4"/>
      <c r="C866" s="4"/>
      <c r="D866" s="4"/>
      <c r="E866" s="143"/>
      <c r="F866" s="143"/>
      <c r="G866" s="4"/>
      <c r="H866" s="4"/>
      <c r="I866" s="135"/>
      <c r="J866" s="135"/>
      <c r="K866" s="135"/>
      <c r="L866" s="135"/>
      <c r="M866" s="135"/>
      <c r="N866" s="135"/>
      <c r="O866" s="135"/>
      <c r="P866" s="135"/>
      <c r="Q866" s="135"/>
      <c r="R866" s="135"/>
      <c r="S866" s="135"/>
      <c r="T866" s="135"/>
      <c r="U866" s="135"/>
      <c r="V866" s="135"/>
      <c r="W866" s="135"/>
      <c r="X866" s="135"/>
      <c r="Y866" s="135"/>
      <c r="Z866" s="135"/>
    </row>
    <row r="867" spans="1:26" ht="14.25" customHeight="1">
      <c r="A867" s="4"/>
      <c r="B867" s="4"/>
      <c r="C867" s="4"/>
      <c r="D867" s="4"/>
      <c r="E867" s="143"/>
      <c r="F867" s="143"/>
      <c r="G867" s="4"/>
      <c r="H867" s="4"/>
      <c r="I867" s="135"/>
      <c r="J867" s="135"/>
      <c r="K867" s="135"/>
      <c r="L867" s="135"/>
      <c r="M867" s="135"/>
      <c r="N867" s="135"/>
      <c r="O867" s="135"/>
      <c r="P867" s="135"/>
      <c r="Q867" s="135"/>
      <c r="R867" s="135"/>
      <c r="S867" s="135"/>
      <c r="T867" s="135"/>
      <c r="U867" s="135"/>
      <c r="V867" s="135"/>
      <c r="W867" s="135"/>
      <c r="X867" s="135"/>
      <c r="Y867" s="135"/>
      <c r="Z867" s="135"/>
    </row>
    <row r="868" spans="1:26" ht="14.25" customHeight="1">
      <c r="A868" s="4"/>
      <c r="B868" s="4"/>
      <c r="C868" s="4"/>
      <c r="D868" s="4"/>
      <c r="E868" s="143"/>
      <c r="F868" s="143"/>
      <c r="G868" s="4"/>
      <c r="H868" s="4"/>
      <c r="I868" s="135"/>
      <c r="J868" s="135"/>
      <c r="K868" s="135"/>
      <c r="L868" s="135"/>
      <c r="M868" s="135"/>
      <c r="N868" s="135"/>
      <c r="O868" s="135"/>
      <c r="P868" s="135"/>
      <c r="Q868" s="135"/>
      <c r="R868" s="135"/>
      <c r="S868" s="135"/>
      <c r="T868" s="135"/>
      <c r="U868" s="135"/>
      <c r="V868" s="135"/>
      <c r="W868" s="135"/>
      <c r="X868" s="135"/>
      <c r="Y868" s="135"/>
      <c r="Z868" s="135"/>
    </row>
    <row r="869" spans="1:26" ht="14.25" customHeight="1">
      <c r="A869" s="4"/>
      <c r="B869" s="4"/>
      <c r="C869" s="4"/>
      <c r="D869" s="4"/>
      <c r="E869" s="143"/>
      <c r="F869" s="143"/>
      <c r="G869" s="4"/>
      <c r="H869" s="4"/>
      <c r="I869" s="135"/>
      <c r="J869" s="135"/>
      <c r="K869" s="135"/>
      <c r="L869" s="135"/>
      <c r="M869" s="135"/>
      <c r="N869" s="135"/>
      <c r="O869" s="135"/>
      <c r="P869" s="135"/>
      <c r="Q869" s="135"/>
      <c r="R869" s="135"/>
      <c r="S869" s="135"/>
      <c r="T869" s="135"/>
      <c r="U869" s="135"/>
      <c r="V869" s="135"/>
      <c r="W869" s="135"/>
      <c r="X869" s="135"/>
      <c r="Y869" s="135"/>
      <c r="Z869" s="135"/>
    </row>
    <row r="870" spans="1:26" ht="14.25" customHeight="1">
      <c r="A870" s="4"/>
      <c r="B870" s="4"/>
      <c r="C870" s="4"/>
      <c r="D870" s="4"/>
      <c r="E870" s="143"/>
      <c r="F870" s="143"/>
      <c r="G870" s="4"/>
      <c r="H870" s="4"/>
      <c r="I870" s="135"/>
      <c r="J870" s="135"/>
      <c r="K870" s="135"/>
      <c r="L870" s="135"/>
      <c r="M870" s="135"/>
      <c r="N870" s="135"/>
      <c r="O870" s="135"/>
      <c r="P870" s="135"/>
      <c r="Q870" s="135"/>
      <c r="R870" s="135"/>
      <c r="S870" s="135"/>
      <c r="T870" s="135"/>
      <c r="U870" s="135"/>
      <c r="V870" s="135"/>
      <c r="W870" s="135"/>
      <c r="X870" s="135"/>
      <c r="Y870" s="135"/>
      <c r="Z870" s="135"/>
    </row>
    <row r="871" spans="1:26" ht="14.25" customHeight="1">
      <c r="A871" s="4"/>
      <c r="B871" s="4"/>
      <c r="C871" s="4"/>
      <c r="D871" s="4"/>
      <c r="E871" s="143"/>
      <c r="F871" s="143"/>
      <c r="G871" s="4"/>
      <c r="H871" s="4"/>
      <c r="I871" s="135"/>
      <c r="J871" s="135"/>
      <c r="K871" s="135"/>
      <c r="L871" s="135"/>
      <c r="M871" s="135"/>
      <c r="N871" s="135"/>
      <c r="O871" s="135"/>
      <c r="P871" s="135"/>
      <c r="Q871" s="135"/>
      <c r="R871" s="135"/>
      <c r="S871" s="135"/>
      <c r="T871" s="135"/>
      <c r="U871" s="135"/>
      <c r="V871" s="135"/>
      <c r="W871" s="135"/>
      <c r="X871" s="135"/>
      <c r="Y871" s="135"/>
      <c r="Z871" s="135"/>
    </row>
    <row r="872" spans="1:26" ht="14.25" customHeight="1">
      <c r="A872" s="4"/>
      <c r="B872" s="4"/>
      <c r="C872" s="4"/>
      <c r="D872" s="4"/>
      <c r="E872" s="143"/>
      <c r="F872" s="143"/>
      <c r="G872" s="4"/>
      <c r="H872" s="4"/>
      <c r="I872" s="135"/>
      <c r="J872" s="135"/>
      <c r="K872" s="135"/>
      <c r="L872" s="135"/>
      <c r="M872" s="135"/>
      <c r="N872" s="135"/>
      <c r="O872" s="135"/>
      <c r="P872" s="135"/>
      <c r="Q872" s="135"/>
      <c r="R872" s="135"/>
      <c r="S872" s="135"/>
      <c r="T872" s="135"/>
      <c r="U872" s="135"/>
      <c r="V872" s="135"/>
      <c r="W872" s="135"/>
      <c r="X872" s="135"/>
      <c r="Y872" s="135"/>
      <c r="Z872" s="135"/>
    </row>
    <row r="873" spans="1:26" ht="14.25" customHeight="1">
      <c r="A873" s="4"/>
      <c r="B873" s="4"/>
      <c r="C873" s="4"/>
      <c r="D873" s="4"/>
      <c r="E873" s="143"/>
      <c r="F873" s="143"/>
      <c r="G873" s="4"/>
      <c r="H873" s="4"/>
      <c r="I873" s="135"/>
      <c r="J873" s="135"/>
      <c r="K873" s="135"/>
      <c r="L873" s="135"/>
      <c r="M873" s="135"/>
      <c r="N873" s="135"/>
      <c r="O873" s="135"/>
      <c r="P873" s="135"/>
      <c r="Q873" s="135"/>
      <c r="R873" s="135"/>
      <c r="S873" s="135"/>
      <c r="T873" s="135"/>
      <c r="U873" s="135"/>
      <c r="V873" s="135"/>
      <c r="W873" s="135"/>
      <c r="X873" s="135"/>
      <c r="Y873" s="135"/>
      <c r="Z873" s="135"/>
    </row>
    <row r="874" spans="1:26" ht="14.25" customHeight="1">
      <c r="A874" s="4"/>
      <c r="B874" s="4"/>
      <c r="C874" s="4"/>
      <c r="D874" s="4"/>
      <c r="E874" s="143"/>
      <c r="F874" s="143"/>
      <c r="G874" s="4"/>
      <c r="H874" s="4"/>
      <c r="I874" s="135"/>
      <c r="J874" s="135"/>
      <c r="K874" s="135"/>
      <c r="L874" s="135"/>
      <c r="M874" s="135"/>
      <c r="N874" s="135"/>
      <c r="O874" s="135"/>
      <c r="P874" s="135"/>
      <c r="Q874" s="135"/>
      <c r="R874" s="135"/>
      <c r="S874" s="135"/>
      <c r="T874" s="135"/>
      <c r="U874" s="135"/>
      <c r="V874" s="135"/>
      <c r="W874" s="135"/>
      <c r="X874" s="135"/>
      <c r="Y874" s="135"/>
      <c r="Z874" s="135"/>
    </row>
    <row r="875" spans="1:26" ht="14.25" customHeight="1">
      <c r="A875" s="4"/>
      <c r="B875" s="4"/>
      <c r="C875" s="4"/>
      <c r="D875" s="4"/>
      <c r="E875" s="143"/>
      <c r="F875" s="143"/>
      <c r="G875" s="4"/>
      <c r="H875" s="4"/>
      <c r="I875" s="135"/>
      <c r="J875" s="135"/>
      <c r="K875" s="135"/>
      <c r="L875" s="135"/>
      <c r="M875" s="135"/>
      <c r="N875" s="135"/>
      <c r="O875" s="135"/>
      <c r="P875" s="135"/>
      <c r="Q875" s="135"/>
      <c r="R875" s="135"/>
      <c r="S875" s="135"/>
      <c r="T875" s="135"/>
      <c r="U875" s="135"/>
      <c r="V875" s="135"/>
      <c r="W875" s="135"/>
      <c r="X875" s="135"/>
      <c r="Y875" s="135"/>
      <c r="Z875" s="135"/>
    </row>
    <row r="876" spans="1:26" ht="14.25" customHeight="1">
      <c r="A876" s="4"/>
      <c r="B876" s="4"/>
      <c r="C876" s="4"/>
      <c r="D876" s="4"/>
      <c r="E876" s="143"/>
      <c r="F876" s="143"/>
      <c r="G876" s="4"/>
      <c r="H876" s="4"/>
      <c r="I876" s="135"/>
      <c r="J876" s="135"/>
      <c r="K876" s="135"/>
      <c r="L876" s="135"/>
      <c r="M876" s="135"/>
      <c r="N876" s="135"/>
      <c r="O876" s="135"/>
      <c r="P876" s="135"/>
      <c r="Q876" s="135"/>
      <c r="R876" s="135"/>
      <c r="S876" s="135"/>
      <c r="T876" s="135"/>
      <c r="U876" s="135"/>
      <c r="V876" s="135"/>
      <c r="W876" s="135"/>
      <c r="X876" s="135"/>
      <c r="Y876" s="135"/>
      <c r="Z876" s="135"/>
    </row>
    <row r="877" spans="1:26" ht="14.25" customHeight="1">
      <c r="A877" s="4"/>
      <c r="B877" s="4"/>
      <c r="C877" s="4"/>
      <c r="D877" s="4"/>
      <c r="E877" s="143"/>
      <c r="F877" s="143"/>
      <c r="G877" s="4"/>
      <c r="H877" s="4"/>
      <c r="I877" s="135"/>
      <c r="J877" s="135"/>
      <c r="K877" s="135"/>
      <c r="L877" s="135"/>
      <c r="M877" s="135"/>
      <c r="N877" s="135"/>
      <c r="O877" s="135"/>
      <c r="P877" s="135"/>
      <c r="Q877" s="135"/>
      <c r="R877" s="135"/>
      <c r="S877" s="135"/>
      <c r="T877" s="135"/>
      <c r="U877" s="135"/>
      <c r="V877" s="135"/>
      <c r="W877" s="135"/>
      <c r="X877" s="135"/>
      <c r="Y877" s="135"/>
      <c r="Z877" s="135"/>
    </row>
    <row r="878" spans="1:26" ht="14.25" customHeight="1">
      <c r="A878" s="4"/>
      <c r="B878" s="4"/>
      <c r="C878" s="4"/>
      <c r="D878" s="4"/>
      <c r="E878" s="143"/>
      <c r="F878" s="143"/>
      <c r="G878" s="4"/>
      <c r="H878" s="4"/>
      <c r="I878" s="135"/>
      <c r="J878" s="135"/>
      <c r="K878" s="135"/>
      <c r="L878" s="135"/>
      <c r="M878" s="135"/>
      <c r="N878" s="135"/>
      <c r="O878" s="135"/>
      <c r="P878" s="135"/>
      <c r="Q878" s="135"/>
      <c r="R878" s="135"/>
      <c r="S878" s="135"/>
      <c r="T878" s="135"/>
      <c r="U878" s="135"/>
      <c r="V878" s="135"/>
      <c r="W878" s="135"/>
      <c r="X878" s="135"/>
      <c r="Y878" s="135"/>
      <c r="Z878" s="135"/>
    </row>
    <row r="879" spans="1:26" ht="14.25" customHeight="1">
      <c r="A879" s="4"/>
      <c r="B879" s="4"/>
      <c r="C879" s="4"/>
      <c r="D879" s="4"/>
      <c r="E879" s="143"/>
      <c r="F879" s="143"/>
      <c r="G879" s="4"/>
      <c r="H879" s="4"/>
      <c r="I879" s="135"/>
      <c r="J879" s="135"/>
      <c r="K879" s="135"/>
      <c r="L879" s="135"/>
      <c r="M879" s="135"/>
      <c r="N879" s="135"/>
      <c r="O879" s="135"/>
      <c r="P879" s="135"/>
      <c r="Q879" s="135"/>
      <c r="R879" s="135"/>
      <c r="S879" s="135"/>
      <c r="T879" s="135"/>
      <c r="U879" s="135"/>
      <c r="V879" s="135"/>
      <c r="W879" s="135"/>
      <c r="X879" s="135"/>
      <c r="Y879" s="135"/>
      <c r="Z879" s="135"/>
    </row>
    <row r="880" spans="1:26" ht="14.25" customHeight="1">
      <c r="A880" s="4"/>
      <c r="B880" s="4"/>
      <c r="C880" s="4"/>
      <c r="D880" s="4"/>
      <c r="E880" s="143"/>
      <c r="F880" s="143"/>
      <c r="G880" s="4"/>
      <c r="H880" s="4"/>
      <c r="I880" s="135"/>
      <c r="J880" s="135"/>
      <c r="K880" s="135"/>
      <c r="L880" s="135"/>
      <c r="M880" s="135"/>
      <c r="N880" s="135"/>
      <c r="O880" s="135"/>
      <c r="P880" s="135"/>
      <c r="Q880" s="135"/>
      <c r="R880" s="135"/>
      <c r="S880" s="135"/>
      <c r="T880" s="135"/>
      <c r="U880" s="135"/>
      <c r="V880" s="135"/>
      <c r="W880" s="135"/>
      <c r="X880" s="135"/>
      <c r="Y880" s="135"/>
      <c r="Z880" s="135"/>
    </row>
    <row r="881" spans="1:26" ht="14.25" customHeight="1">
      <c r="A881" s="4"/>
      <c r="B881" s="4"/>
      <c r="C881" s="4"/>
      <c r="D881" s="4"/>
      <c r="E881" s="143"/>
      <c r="F881" s="143"/>
      <c r="G881" s="4"/>
      <c r="H881" s="4"/>
      <c r="I881" s="135"/>
      <c r="J881" s="135"/>
      <c r="K881" s="135"/>
      <c r="L881" s="135"/>
      <c r="M881" s="135"/>
      <c r="N881" s="135"/>
      <c r="O881" s="135"/>
      <c r="P881" s="135"/>
      <c r="Q881" s="135"/>
      <c r="R881" s="135"/>
      <c r="S881" s="135"/>
      <c r="T881" s="135"/>
      <c r="U881" s="135"/>
      <c r="V881" s="135"/>
      <c r="W881" s="135"/>
      <c r="X881" s="135"/>
      <c r="Y881" s="135"/>
      <c r="Z881" s="135"/>
    </row>
    <row r="882" spans="1:26" ht="14.25" customHeight="1">
      <c r="A882" s="4"/>
      <c r="B882" s="4"/>
      <c r="C882" s="4"/>
      <c r="D882" s="4"/>
      <c r="E882" s="143"/>
      <c r="F882" s="143"/>
      <c r="G882" s="4"/>
      <c r="H882" s="4"/>
      <c r="I882" s="135"/>
      <c r="J882" s="135"/>
      <c r="K882" s="135"/>
      <c r="L882" s="135"/>
      <c r="M882" s="135"/>
      <c r="N882" s="135"/>
      <c r="O882" s="135"/>
      <c r="P882" s="135"/>
      <c r="Q882" s="135"/>
      <c r="R882" s="135"/>
      <c r="S882" s="135"/>
      <c r="T882" s="135"/>
      <c r="U882" s="135"/>
      <c r="V882" s="135"/>
      <c r="W882" s="135"/>
      <c r="X882" s="135"/>
      <c r="Y882" s="135"/>
      <c r="Z882" s="135"/>
    </row>
    <row r="883" spans="1:26" ht="14.25" customHeight="1">
      <c r="A883" s="4"/>
      <c r="B883" s="4"/>
      <c r="C883" s="4"/>
      <c r="D883" s="4"/>
      <c r="E883" s="143"/>
      <c r="F883" s="143"/>
      <c r="G883" s="4"/>
      <c r="H883" s="4"/>
      <c r="I883" s="135"/>
      <c r="J883" s="135"/>
      <c r="K883" s="135"/>
      <c r="L883" s="135"/>
      <c r="M883" s="135"/>
      <c r="N883" s="135"/>
      <c r="O883" s="135"/>
      <c r="P883" s="135"/>
      <c r="Q883" s="135"/>
      <c r="R883" s="135"/>
      <c r="S883" s="135"/>
      <c r="T883" s="135"/>
      <c r="U883" s="135"/>
      <c r="V883" s="135"/>
      <c r="W883" s="135"/>
      <c r="X883" s="135"/>
      <c r="Y883" s="135"/>
      <c r="Z883" s="135"/>
    </row>
    <row r="884" spans="1:26" ht="14.25" customHeight="1">
      <c r="A884" s="4"/>
      <c r="B884" s="4"/>
      <c r="C884" s="4"/>
      <c r="D884" s="4"/>
      <c r="E884" s="143"/>
      <c r="F884" s="143"/>
      <c r="G884" s="4"/>
      <c r="H884" s="4"/>
      <c r="I884" s="135"/>
      <c r="J884" s="135"/>
      <c r="K884" s="135"/>
      <c r="L884" s="135"/>
      <c r="M884" s="135"/>
      <c r="N884" s="135"/>
      <c r="O884" s="135"/>
      <c r="P884" s="135"/>
      <c r="Q884" s="135"/>
      <c r="R884" s="135"/>
      <c r="S884" s="135"/>
      <c r="T884" s="135"/>
      <c r="U884" s="135"/>
      <c r="V884" s="135"/>
      <c r="W884" s="135"/>
      <c r="X884" s="135"/>
      <c r="Y884" s="135"/>
      <c r="Z884" s="135"/>
    </row>
    <row r="885" spans="1:26" ht="14.25" customHeight="1">
      <c r="A885" s="4"/>
      <c r="B885" s="4"/>
      <c r="C885" s="4"/>
      <c r="D885" s="4"/>
      <c r="E885" s="143"/>
      <c r="F885" s="143"/>
      <c r="G885" s="4"/>
      <c r="H885" s="4"/>
      <c r="I885" s="135"/>
      <c r="J885" s="135"/>
      <c r="K885" s="135"/>
      <c r="L885" s="135"/>
      <c r="M885" s="135"/>
      <c r="N885" s="135"/>
      <c r="O885" s="135"/>
      <c r="P885" s="135"/>
      <c r="Q885" s="135"/>
      <c r="R885" s="135"/>
      <c r="S885" s="135"/>
      <c r="T885" s="135"/>
      <c r="U885" s="135"/>
      <c r="V885" s="135"/>
      <c r="W885" s="135"/>
      <c r="X885" s="135"/>
      <c r="Y885" s="135"/>
      <c r="Z885" s="135"/>
    </row>
    <row r="886" spans="1:26" ht="14.25" customHeight="1">
      <c r="A886" s="4"/>
      <c r="B886" s="4"/>
      <c r="C886" s="4"/>
      <c r="D886" s="4"/>
      <c r="E886" s="143"/>
      <c r="F886" s="143"/>
      <c r="G886" s="4"/>
      <c r="H886" s="4"/>
      <c r="I886" s="135"/>
      <c r="J886" s="135"/>
      <c r="K886" s="135"/>
      <c r="L886" s="135"/>
      <c r="M886" s="135"/>
      <c r="N886" s="135"/>
      <c r="O886" s="135"/>
      <c r="P886" s="135"/>
      <c r="Q886" s="135"/>
      <c r="R886" s="135"/>
      <c r="S886" s="135"/>
      <c r="T886" s="135"/>
      <c r="U886" s="135"/>
      <c r="V886" s="135"/>
      <c r="W886" s="135"/>
      <c r="X886" s="135"/>
      <c r="Y886" s="135"/>
      <c r="Z886" s="135"/>
    </row>
    <row r="887" spans="1:26" ht="14.25" customHeight="1">
      <c r="A887" s="4"/>
      <c r="B887" s="4"/>
      <c r="C887" s="4"/>
      <c r="D887" s="4"/>
      <c r="E887" s="143"/>
      <c r="F887" s="143"/>
      <c r="G887" s="4"/>
      <c r="H887" s="4"/>
      <c r="I887" s="135"/>
      <c r="J887" s="135"/>
      <c r="K887" s="135"/>
      <c r="L887" s="135"/>
      <c r="M887" s="135"/>
      <c r="N887" s="135"/>
      <c r="O887" s="135"/>
      <c r="P887" s="135"/>
      <c r="Q887" s="135"/>
      <c r="R887" s="135"/>
      <c r="S887" s="135"/>
      <c r="T887" s="135"/>
      <c r="U887" s="135"/>
      <c r="V887" s="135"/>
      <c r="W887" s="135"/>
      <c r="X887" s="135"/>
      <c r="Y887" s="135"/>
      <c r="Z887" s="135"/>
    </row>
    <row r="888" spans="1:26" ht="14.25" customHeight="1">
      <c r="A888" s="4"/>
      <c r="B888" s="4"/>
      <c r="C888" s="4"/>
      <c r="D888" s="4"/>
      <c r="E888" s="143"/>
      <c r="F888" s="143"/>
      <c r="G888" s="4"/>
      <c r="H888" s="4"/>
      <c r="I888" s="135"/>
      <c r="J888" s="135"/>
      <c r="K888" s="135"/>
      <c r="L888" s="135"/>
      <c r="M888" s="135"/>
      <c r="N888" s="135"/>
      <c r="O888" s="135"/>
      <c r="P888" s="135"/>
      <c r="Q888" s="135"/>
      <c r="R888" s="135"/>
      <c r="S888" s="135"/>
      <c r="T888" s="135"/>
      <c r="U888" s="135"/>
      <c r="V888" s="135"/>
      <c r="W888" s="135"/>
      <c r="X888" s="135"/>
      <c r="Y888" s="135"/>
      <c r="Z888" s="135"/>
    </row>
    <row r="889" spans="1:26" ht="14.25" customHeight="1">
      <c r="A889" s="4"/>
      <c r="B889" s="4"/>
      <c r="C889" s="4"/>
      <c r="D889" s="4"/>
      <c r="E889" s="143"/>
      <c r="F889" s="143"/>
      <c r="G889" s="4"/>
      <c r="H889" s="4"/>
      <c r="I889" s="135"/>
      <c r="J889" s="135"/>
      <c r="K889" s="135"/>
      <c r="L889" s="135"/>
      <c r="M889" s="135"/>
      <c r="N889" s="135"/>
      <c r="O889" s="135"/>
      <c r="P889" s="135"/>
      <c r="Q889" s="135"/>
      <c r="R889" s="135"/>
      <c r="S889" s="135"/>
      <c r="T889" s="135"/>
      <c r="U889" s="135"/>
      <c r="V889" s="135"/>
      <c r="W889" s="135"/>
      <c r="X889" s="135"/>
      <c r="Y889" s="135"/>
      <c r="Z889" s="135"/>
    </row>
    <row r="890" spans="1:26" ht="14.25" customHeight="1">
      <c r="A890" s="4"/>
      <c r="B890" s="4"/>
      <c r="C890" s="4"/>
      <c r="D890" s="4"/>
      <c r="E890" s="143"/>
      <c r="F890" s="143"/>
      <c r="G890" s="4"/>
      <c r="H890" s="4"/>
      <c r="I890" s="135"/>
      <c r="J890" s="135"/>
      <c r="K890" s="135"/>
      <c r="L890" s="135"/>
      <c r="M890" s="135"/>
      <c r="N890" s="135"/>
      <c r="O890" s="135"/>
      <c r="P890" s="135"/>
      <c r="Q890" s="135"/>
      <c r="R890" s="135"/>
      <c r="S890" s="135"/>
      <c r="T890" s="135"/>
      <c r="U890" s="135"/>
      <c r="V890" s="135"/>
      <c r="W890" s="135"/>
      <c r="X890" s="135"/>
      <c r="Y890" s="135"/>
      <c r="Z890" s="135"/>
    </row>
    <row r="891" spans="1:26" ht="14.25" customHeight="1">
      <c r="A891" s="4"/>
      <c r="B891" s="4"/>
      <c r="C891" s="4"/>
      <c r="D891" s="4"/>
      <c r="E891" s="143"/>
      <c r="F891" s="143"/>
      <c r="G891" s="4"/>
      <c r="H891" s="4"/>
      <c r="I891" s="135"/>
      <c r="J891" s="135"/>
      <c r="K891" s="135"/>
      <c r="L891" s="135"/>
      <c r="M891" s="135"/>
      <c r="N891" s="135"/>
      <c r="O891" s="135"/>
      <c r="P891" s="135"/>
      <c r="Q891" s="135"/>
      <c r="R891" s="135"/>
      <c r="S891" s="135"/>
      <c r="T891" s="135"/>
      <c r="U891" s="135"/>
      <c r="V891" s="135"/>
      <c r="W891" s="135"/>
      <c r="X891" s="135"/>
      <c r="Y891" s="135"/>
      <c r="Z891" s="135"/>
    </row>
    <row r="892" spans="1:26" ht="14.25" customHeight="1">
      <c r="A892" s="4"/>
      <c r="B892" s="4"/>
      <c r="C892" s="4"/>
      <c r="D892" s="4"/>
      <c r="E892" s="143"/>
      <c r="F892" s="143"/>
      <c r="G892" s="4"/>
      <c r="H892" s="4"/>
      <c r="I892" s="135"/>
      <c r="J892" s="135"/>
      <c r="K892" s="135"/>
      <c r="L892" s="135"/>
      <c r="M892" s="135"/>
      <c r="N892" s="135"/>
      <c r="O892" s="135"/>
      <c r="P892" s="135"/>
      <c r="Q892" s="135"/>
      <c r="R892" s="135"/>
      <c r="S892" s="135"/>
      <c r="T892" s="135"/>
      <c r="U892" s="135"/>
      <c r="V892" s="135"/>
      <c r="W892" s="135"/>
      <c r="X892" s="135"/>
      <c r="Y892" s="135"/>
      <c r="Z892" s="135"/>
    </row>
    <row r="893" spans="1:26" ht="14.25" customHeight="1">
      <c r="A893" s="4"/>
      <c r="B893" s="4"/>
      <c r="C893" s="4"/>
      <c r="D893" s="4"/>
      <c r="E893" s="143"/>
      <c r="F893" s="143"/>
      <c r="G893" s="4"/>
      <c r="H893" s="4"/>
      <c r="I893" s="135"/>
      <c r="J893" s="135"/>
      <c r="K893" s="135"/>
      <c r="L893" s="135"/>
      <c r="M893" s="135"/>
      <c r="N893" s="135"/>
      <c r="O893" s="135"/>
      <c r="P893" s="135"/>
      <c r="Q893" s="135"/>
      <c r="R893" s="135"/>
      <c r="S893" s="135"/>
      <c r="T893" s="135"/>
      <c r="U893" s="135"/>
      <c r="V893" s="135"/>
      <c r="W893" s="135"/>
      <c r="X893" s="135"/>
      <c r="Y893" s="135"/>
      <c r="Z893" s="135"/>
    </row>
    <row r="894" spans="1:26" ht="14.25" customHeight="1">
      <c r="A894" s="4"/>
      <c r="B894" s="4"/>
      <c r="C894" s="4"/>
      <c r="D894" s="4"/>
      <c r="E894" s="143"/>
      <c r="F894" s="143"/>
      <c r="G894" s="4"/>
      <c r="H894" s="4"/>
      <c r="I894" s="135"/>
      <c r="J894" s="135"/>
      <c r="K894" s="135"/>
      <c r="L894" s="135"/>
      <c r="M894" s="135"/>
      <c r="N894" s="135"/>
      <c r="O894" s="135"/>
      <c r="P894" s="135"/>
      <c r="Q894" s="135"/>
      <c r="R894" s="135"/>
      <c r="S894" s="135"/>
      <c r="T894" s="135"/>
      <c r="U894" s="135"/>
      <c r="V894" s="135"/>
      <c r="W894" s="135"/>
      <c r="X894" s="135"/>
      <c r="Y894" s="135"/>
      <c r="Z894" s="135"/>
    </row>
    <row r="895" spans="1:26" ht="14.25" customHeight="1">
      <c r="A895" s="4"/>
      <c r="B895" s="4"/>
      <c r="C895" s="4"/>
      <c r="D895" s="4"/>
      <c r="E895" s="143"/>
      <c r="F895" s="143"/>
      <c r="G895" s="4"/>
      <c r="H895" s="4"/>
      <c r="I895" s="135"/>
      <c r="J895" s="135"/>
      <c r="K895" s="135"/>
      <c r="L895" s="135"/>
      <c r="M895" s="135"/>
      <c r="N895" s="135"/>
      <c r="O895" s="135"/>
      <c r="P895" s="135"/>
      <c r="Q895" s="135"/>
      <c r="R895" s="135"/>
      <c r="S895" s="135"/>
      <c r="T895" s="135"/>
      <c r="U895" s="135"/>
      <c r="V895" s="135"/>
      <c r="W895" s="135"/>
      <c r="X895" s="135"/>
      <c r="Y895" s="135"/>
      <c r="Z895" s="135"/>
    </row>
    <row r="896" spans="1:26" ht="14.25" customHeight="1">
      <c r="A896" s="4"/>
      <c r="B896" s="4"/>
      <c r="C896" s="4"/>
      <c r="D896" s="4"/>
      <c r="E896" s="143"/>
      <c r="F896" s="143"/>
      <c r="G896" s="4"/>
      <c r="H896" s="4"/>
      <c r="I896" s="135"/>
      <c r="J896" s="135"/>
      <c r="K896" s="135"/>
      <c r="L896" s="135"/>
      <c r="M896" s="135"/>
      <c r="N896" s="135"/>
      <c r="O896" s="135"/>
      <c r="P896" s="135"/>
      <c r="Q896" s="135"/>
      <c r="R896" s="135"/>
      <c r="S896" s="135"/>
      <c r="T896" s="135"/>
      <c r="U896" s="135"/>
      <c r="V896" s="135"/>
      <c r="W896" s="135"/>
      <c r="X896" s="135"/>
      <c r="Y896" s="135"/>
      <c r="Z896" s="135"/>
    </row>
    <row r="897" spans="1:26" ht="14.25" customHeight="1">
      <c r="A897" s="4"/>
      <c r="B897" s="4"/>
      <c r="C897" s="4"/>
      <c r="D897" s="4"/>
      <c r="E897" s="143"/>
      <c r="F897" s="143"/>
      <c r="G897" s="4"/>
      <c r="H897" s="4"/>
      <c r="I897" s="135"/>
      <c r="J897" s="135"/>
      <c r="K897" s="135"/>
      <c r="L897" s="135"/>
      <c r="M897" s="135"/>
      <c r="N897" s="135"/>
      <c r="O897" s="135"/>
      <c r="P897" s="135"/>
      <c r="Q897" s="135"/>
      <c r="R897" s="135"/>
      <c r="S897" s="135"/>
      <c r="T897" s="135"/>
      <c r="U897" s="135"/>
      <c r="V897" s="135"/>
      <c r="W897" s="135"/>
      <c r="X897" s="135"/>
      <c r="Y897" s="135"/>
      <c r="Z897" s="135"/>
    </row>
    <row r="898" spans="1:26" ht="14.25" customHeight="1">
      <c r="A898" s="4"/>
      <c r="B898" s="4"/>
      <c r="C898" s="4"/>
      <c r="D898" s="4"/>
      <c r="E898" s="143"/>
      <c r="F898" s="143"/>
      <c r="G898" s="4"/>
      <c r="H898" s="4"/>
      <c r="I898" s="135"/>
      <c r="J898" s="135"/>
      <c r="K898" s="135"/>
      <c r="L898" s="135"/>
      <c r="M898" s="135"/>
      <c r="N898" s="135"/>
      <c r="O898" s="135"/>
      <c r="P898" s="135"/>
      <c r="Q898" s="135"/>
      <c r="R898" s="135"/>
      <c r="S898" s="135"/>
      <c r="T898" s="135"/>
      <c r="U898" s="135"/>
      <c r="V898" s="135"/>
      <c r="W898" s="135"/>
      <c r="X898" s="135"/>
      <c r="Y898" s="135"/>
      <c r="Z898" s="135"/>
    </row>
    <row r="899" spans="1:26" ht="14.25" customHeight="1">
      <c r="A899" s="4"/>
      <c r="B899" s="4"/>
      <c r="C899" s="4"/>
      <c r="D899" s="4"/>
      <c r="E899" s="143"/>
      <c r="F899" s="143"/>
      <c r="G899" s="4"/>
      <c r="H899" s="4"/>
      <c r="I899" s="135"/>
      <c r="J899" s="135"/>
      <c r="K899" s="135"/>
      <c r="L899" s="135"/>
      <c r="M899" s="135"/>
      <c r="N899" s="135"/>
      <c r="O899" s="135"/>
      <c r="P899" s="135"/>
      <c r="Q899" s="135"/>
      <c r="R899" s="135"/>
      <c r="S899" s="135"/>
      <c r="T899" s="135"/>
      <c r="U899" s="135"/>
      <c r="V899" s="135"/>
      <c r="W899" s="135"/>
      <c r="X899" s="135"/>
      <c r="Y899" s="135"/>
      <c r="Z899" s="135"/>
    </row>
    <row r="900" spans="1:26" ht="14.25" customHeight="1">
      <c r="A900" s="4"/>
      <c r="B900" s="4"/>
      <c r="C900" s="4"/>
      <c r="D900" s="4"/>
      <c r="E900" s="143"/>
      <c r="F900" s="143"/>
      <c r="G900" s="4"/>
      <c r="H900" s="4"/>
      <c r="I900" s="135"/>
      <c r="J900" s="135"/>
      <c r="K900" s="135"/>
      <c r="L900" s="135"/>
      <c r="M900" s="135"/>
      <c r="N900" s="135"/>
      <c r="O900" s="135"/>
      <c r="P900" s="135"/>
      <c r="Q900" s="135"/>
      <c r="R900" s="135"/>
      <c r="S900" s="135"/>
      <c r="T900" s="135"/>
      <c r="U900" s="135"/>
      <c r="V900" s="135"/>
      <c r="W900" s="135"/>
      <c r="X900" s="135"/>
      <c r="Y900" s="135"/>
      <c r="Z900" s="135"/>
    </row>
    <row r="901" spans="1:26" ht="14.25" customHeight="1">
      <c r="A901" s="4"/>
      <c r="B901" s="4"/>
      <c r="C901" s="4"/>
      <c r="D901" s="4"/>
      <c r="E901" s="143"/>
      <c r="F901" s="143"/>
      <c r="G901" s="4"/>
      <c r="H901" s="4"/>
      <c r="I901" s="135"/>
      <c r="J901" s="135"/>
      <c r="K901" s="135"/>
      <c r="L901" s="135"/>
      <c r="M901" s="135"/>
      <c r="N901" s="135"/>
      <c r="O901" s="135"/>
      <c r="P901" s="135"/>
      <c r="Q901" s="135"/>
      <c r="R901" s="135"/>
      <c r="S901" s="135"/>
      <c r="T901" s="135"/>
      <c r="U901" s="135"/>
      <c r="V901" s="135"/>
      <c r="W901" s="135"/>
      <c r="X901" s="135"/>
      <c r="Y901" s="135"/>
      <c r="Z901" s="135"/>
    </row>
    <row r="902" spans="1:26" ht="14.25" customHeight="1">
      <c r="A902" s="4"/>
      <c r="B902" s="4"/>
      <c r="C902" s="4"/>
      <c r="D902" s="4"/>
      <c r="E902" s="143"/>
      <c r="F902" s="143"/>
      <c r="G902" s="4"/>
      <c r="H902" s="4"/>
      <c r="I902" s="135"/>
      <c r="J902" s="135"/>
      <c r="K902" s="135"/>
      <c r="L902" s="135"/>
      <c r="M902" s="135"/>
      <c r="N902" s="135"/>
      <c r="O902" s="135"/>
      <c r="P902" s="135"/>
      <c r="Q902" s="135"/>
      <c r="R902" s="135"/>
      <c r="S902" s="135"/>
      <c r="T902" s="135"/>
      <c r="U902" s="135"/>
      <c r="V902" s="135"/>
      <c r="W902" s="135"/>
      <c r="X902" s="135"/>
      <c r="Y902" s="135"/>
      <c r="Z902" s="135"/>
    </row>
    <row r="903" spans="1:26" ht="14.25" customHeight="1">
      <c r="A903" s="4"/>
      <c r="B903" s="4"/>
      <c r="C903" s="4"/>
      <c r="D903" s="4"/>
      <c r="E903" s="143"/>
      <c r="F903" s="143"/>
      <c r="G903" s="4"/>
      <c r="H903" s="4"/>
      <c r="I903" s="135"/>
      <c r="J903" s="135"/>
      <c r="K903" s="135"/>
      <c r="L903" s="135"/>
      <c r="M903" s="135"/>
      <c r="N903" s="135"/>
      <c r="O903" s="135"/>
      <c r="P903" s="135"/>
      <c r="Q903" s="135"/>
      <c r="R903" s="135"/>
      <c r="S903" s="135"/>
      <c r="T903" s="135"/>
      <c r="U903" s="135"/>
      <c r="V903" s="135"/>
      <c r="W903" s="135"/>
      <c r="X903" s="135"/>
      <c r="Y903" s="135"/>
      <c r="Z903" s="135"/>
    </row>
    <row r="904" spans="1:26" ht="14.25" customHeight="1">
      <c r="A904" s="4"/>
      <c r="B904" s="4"/>
      <c r="C904" s="4"/>
      <c r="D904" s="4"/>
      <c r="E904" s="143"/>
      <c r="F904" s="143"/>
      <c r="G904" s="4"/>
      <c r="H904" s="4"/>
      <c r="I904" s="135"/>
      <c r="J904" s="135"/>
      <c r="K904" s="135"/>
      <c r="L904" s="135"/>
      <c r="M904" s="135"/>
      <c r="N904" s="135"/>
      <c r="O904" s="135"/>
      <c r="P904" s="135"/>
      <c r="Q904" s="135"/>
      <c r="R904" s="135"/>
      <c r="S904" s="135"/>
      <c r="T904" s="135"/>
      <c r="U904" s="135"/>
      <c r="V904" s="135"/>
      <c r="W904" s="135"/>
      <c r="X904" s="135"/>
      <c r="Y904" s="135"/>
      <c r="Z904" s="135"/>
    </row>
    <row r="905" spans="1:26" ht="14.25" customHeight="1">
      <c r="A905" s="4"/>
      <c r="B905" s="4"/>
      <c r="C905" s="4"/>
      <c r="D905" s="4"/>
      <c r="E905" s="143"/>
      <c r="F905" s="143"/>
      <c r="G905" s="4"/>
      <c r="H905" s="4"/>
      <c r="I905" s="135"/>
      <c r="J905" s="135"/>
      <c r="K905" s="135"/>
      <c r="L905" s="135"/>
      <c r="M905" s="135"/>
      <c r="N905" s="135"/>
      <c r="O905" s="135"/>
      <c r="P905" s="135"/>
      <c r="Q905" s="135"/>
      <c r="R905" s="135"/>
      <c r="S905" s="135"/>
      <c r="T905" s="135"/>
      <c r="U905" s="135"/>
      <c r="V905" s="135"/>
      <c r="W905" s="135"/>
      <c r="X905" s="135"/>
      <c r="Y905" s="135"/>
      <c r="Z905" s="135"/>
    </row>
    <row r="906" spans="1:26" ht="14.25" customHeight="1">
      <c r="A906" s="4"/>
      <c r="B906" s="4"/>
      <c r="C906" s="4"/>
      <c r="D906" s="4"/>
      <c r="E906" s="143"/>
      <c r="F906" s="143"/>
      <c r="G906" s="4"/>
      <c r="H906" s="4"/>
      <c r="I906" s="135"/>
      <c r="J906" s="135"/>
      <c r="K906" s="135"/>
      <c r="L906" s="135"/>
      <c r="M906" s="135"/>
      <c r="N906" s="135"/>
      <c r="O906" s="135"/>
      <c r="P906" s="135"/>
      <c r="Q906" s="135"/>
      <c r="R906" s="135"/>
      <c r="S906" s="135"/>
      <c r="T906" s="135"/>
      <c r="U906" s="135"/>
      <c r="V906" s="135"/>
      <c r="W906" s="135"/>
      <c r="X906" s="135"/>
      <c r="Y906" s="135"/>
      <c r="Z906" s="135"/>
    </row>
    <row r="907" spans="1:26" ht="14.25" customHeight="1">
      <c r="A907" s="4"/>
      <c r="B907" s="4"/>
      <c r="C907" s="4"/>
      <c r="D907" s="4"/>
      <c r="E907" s="143"/>
      <c r="F907" s="143"/>
      <c r="G907" s="4"/>
      <c r="H907" s="4"/>
      <c r="I907" s="135"/>
      <c r="J907" s="135"/>
      <c r="K907" s="135"/>
      <c r="L907" s="135"/>
      <c r="M907" s="135"/>
      <c r="N907" s="135"/>
      <c r="O907" s="135"/>
      <c r="P907" s="135"/>
      <c r="Q907" s="135"/>
      <c r="R907" s="135"/>
      <c r="S907" s="135"/>
      <c r="T907" s="135"/>
      <c r="U907" s="135"/>
      <c r="V907" s="135"/>
      <c r="W907" s="135"/>
      <c r="X907" s="135"/>
      <c r="Y907" s="135"/>
      <c r="Z907" s="135"/>
    </row>
    <row r="908" spans="1:26" ht="14.25" customHeight="1">
      <c r="A908" s="4"/>
      <c r="B908" s="4"/>
      <c r="C908" s="4"/>
      <c r="D908" s="4"/>
      <c r="E908" s="143"/>
      <c r="F908" s="143"/>
      <c r="G908" s="4"/>
      <c r="H908" s="4"/>
      <c r="I908" s="135"/>
      <c r="J908" s="135"/>
      <c r="K908" s="135"/>
      <c r="L908" s="135"/>
      <c r="M908" s="135"/>
      <c r="N908" s="135"/>
      <c r="O908" s="135"/>
      <c r="P908" s="135"/>
      <c r="Q908" s="135"/>
      <c r="R908" s="135"/>
      <c r="S908" s="135"/>
      <c r="T908" s="135"/>
      <c r="U908" s="135"/>
      <c r="V908" s="135"/>
      <c r="W908" s="135"/>
      <c r="X908" s="135"/>
      <c r="Y908" s="135"/>
      <c r="Z908" s="135"/>
    </row>
    <row r="909" spans="1:26" ht="14.25" customHeight="1">
      <c r="A909" s="4"/>
      <c r="B909" s="4"/>
      <c r="C909" s="4"/>
      <c r="D909" s="4"/>
      <c r="E909" s="143"/>
      <c r="F909" s="143"/>
      <c r="G909" s="4"/>
      <c r="H909" s="4"/>
      <c r="I909" s="135"/>
      <c r="J909" s="135"/>
      <c r="K909" s="135"/>
      <c r="L909" s="135"/>
      <c r="M909" s="135"/>
      <c r="N909" s="135"/>
      <c r="O909" s="135"/>
      <c r="P909" s="135"/>
      <c r="Q909" s="135"/>
      <c r="R909" s="135"/>
      <c r="S909" s="135"/>
      <c r="T909" s="135"/>
      <c r="U909" s="135"/>
      <c r="V909" s="135"/>
      <c r="W909" s="135"/>
      <c r="X909" s="135"/>
      <c r="Y909" s="135"/>
      <c r="Z909" s="135"/>
    </row>
    <row r="910" spans="1:26" ht="14.25" customHeight="1">
      <c r="A910" s="4"/>
      <c r="B910" s="4"/>
      <c r="C910" s="4"/>
      <c r="D910" s="4"/>
      <c r="E910" s="143"/>
      <c r="F910" s="143"/>
      <c r="G910" s="4"/>
      <c r="H910" s="4"/>
      <c r="I910" s="135"/>
      <c r="J910" s="135"/>
      <c r="K910" s="135"/>
      <c r="L910" s="135"/>
      <c r="M910" s="135"/>
      <c r="N910" s="135"/>
      <c r="O910" s="135"/>
      <c r="P910" s="135"/>
      <c r="Q910" s="135"/>
      <c r="R910" s="135"/>
      <c r="S910" s="135"/>
      <c r="T910" s="135"/>
      <c r="U910" s="135"/>
      <c r="V910" s="135"/>
      <c r="W910" s="135"/>
      <c r="X910" s="135"/>
      <c r="Y910" s="135"/>
      <c r="Z910" s="135"/>
    </row>
    <row r="911" spans="1:26" ht="14.25" customHeight="1">
      <c r="A911" s="4"/>
      <c r="B911" s="4"/>
      <c r="C911" s="4"/>
      <c r="D911" s="4"/>
      <c r="E911" s="143"/>
      <c r="F911" s="143"/>
      <c r="G911" s="4"/>
      <c r="H911" s="4"/>
      <c r="I911" s="135"/>
      <c r="J911" s="135"/>
      <c r="K911" s="135"/>
      <c r="L911" s="135"/>
      <c r="M911" s="135"/>
      <c r="N911" s="135"/>
      <c r="O911" s="135"/>
      <c r="P911" s="135"/>
      <c r="Q911" s="135"/>
      <c r="R911" s="135"/>
      <c r="S911" s="135"/>
      <c r="T911" s="135"/>
      <c r="U911" s="135"/>
      <c r="V911" s="135"/>
      <c r="W911" s="135"/>
      <c r="X911" s="135"/>
      <c r="Y911" s="135"/>
      <c r="Z911" s="135"/>
    </row>
    <row r="912" spans="1:26" ht="14.25" customHeight="1">
      <c r="A912" s="4"/>
      <c r="B912" s="4"/>
      <c r="C912" s="4"/>
      <c r="D912" s="4"/>
      <c r="E912" s="143"/>
      <c r="F912" s="143"/>
      <c r="G912" s="4"/>
      <c r="H912" s="4"/>
      <c r="I912" s="135"/>
      <c r="J912" s="135"/>
      <c r="K912" s="135"/>
      <c r="L912" s="135"/>
      <c r="M912" s="135"/>
      <c r="N912" s="135"/>
      <c r="O912" s="135"/>
      <c r="P912" s="135"/>
      <c r="Q912" s="135"/>
      <c r="R912" s="135"/>
      <c r="S912" s="135"/>
      <c r="T912" s="135"/>
      <c r="U912" s="135"/>
      <c r="V912" s="135"/>
      <c r="W912" s="135"/>
      <c r="X912" s="135"/>
      <c r="Y912" s="135"/>
      <c r="Z912" s="135"/>
    </row>
    <row r="913" spans="1:26" ht="14.25" customHeight="1">
      <c r="A913" s="4"/>
      <c r="B913" s="4"/>
      <c r="C913" s="4"/>
      <c r="D913" s="4"/>
      <c r="E913" s="143"/>
      <c r="F913" s="143"/>
      <c r="G913" s="4"/>
      <c r="H913" s="4"/>
      <c r="I913" s="135"/>
      <c r="J913" s="135"/>
      <c r="K913" s="135"/>
      <c r="L913" s="135"/>
      <c r="M913" s="135"/>
      <c r="N913" s="135"/>
      <c r="O913" s="135"/>
      <c r="P913" s="135"/>
      <c r="Q913" s="135"/>
      <c r="R913" s="135"/>
      <c r="S913" s="135"/>
      <c r="T913" s="135"/>
      <c r="U913" s="135"/>
      <c r="V913" s="135"/>
      <c r="W913" s="135"/>
      <c r="X913" s="135"/>
      <c r="Y913" s="135"/>
      <c r="Z913" s="135"/>
    </row>
    <row r="914" spans="1:26" ht="14.25" customHeight="1">
      <c r="A914" s="4"/>
      <c r="B914" s="4"/>
      <c r="C914" s="4"/>
      <c r="D914" s="4"/>
      <c r="E914" s="143"/>
      <c r="F914" s="143"/>
      <c r="G914" s="4"/>
      <c r="H914" s="4"/>
      <c r="I914" s="135"/>
      <c r="J914" s="135"/>
      <c r="K914" s="135"/>
      <c r="L914" s="135"/>
      <c r="M914" s="135"/>
      <c r="N914" s="135"/>
      <c r="O914" s="135"/>
      <c r="P914" s="135"/>
      <c r="Q914" s="135"/>
      <c r="R914" s="135"/>
      <c r="S914" s="135"/>
      <c r="T914" s="135"/>
      <c r="U914" s="135"/>
      <c r="V914" s="135"/>
      <c r="W914" s="135"/>
      <c r="X914" s="135"/>
      <c r="Y914" s="135"/>
      <c r="Z914" s="135"/>
    </row>
    <row r="915" spans="1:26" ht="14.25" customHeight="1">
      <c r="A915" s="4"/>
      <c r="B915" s="4"/>
      <c r="C915" s="4"/>
      <c r="D915" s="4"/>
      <c r="E915" s="143"/>
      <c r="F915" s="143"/>
      <c r="G915" s="4"/>
      <c r="H915" s="4"/>
      <c r="I915" s="135"/>
      <c r="J915" s="135"/>
      <c r="K915" s="135"/>
      <c r="L915" s="135"/>
      <c r="M915" s="135"/>
      <c r="N915" s="135"/>
      <c r="O915" s="135"/>
      <c r="P915" s="135"/>
      <c r="Q915" s="135"/>
      <c r="R915" s="135"/>
      <c r="S915" s="135"/>
      <c r="T915" s="135"/>
      <c r="U915" s="135"/>
      <c r="V915" s="135"/>
      <c r="W915" s="135"/>
      <c r="X915" s="135"/>
      <c r="Y915" s="135"/>
      <c r="Z915" s="135"/>
    </row>
    <row r="916" spans="1:26" ht="14.25" customHeight="1">
      <c r="A916" s="4"/>
      <c r="B916" s="4"/>
      <c r="C916" s="4"/>
      <c r="D916" s="4"/>
      <c r="E916" s="143"/>
      <c r="F916" s="143"/>
      <c r="G916" s="4"/>
      <c r="H916" s="4"/>
      <c r="I916" s="135"/>
      <c r="J916" s="135"/>
      <c r="K916" s="135"/>
      <c r="L916" s="135"/>
      <c r="M916" s="135"/>
      <c r="N916" s="135"/>
      <c r="O916" s="135"/>
      <c r="P916" s="135"/>
      <c r="Q916" s="135"/>
      <c r="R916" s="135"/>
      <c r="S916" s="135"/>
      <c r="T916" s="135"/>
      <c r="U916" s="135"/>
      <c r="V916" s="135"/>
      <c r="W916" s="135"/>
      <c r="X916" s="135"/>
      <c r="Y916" s="135"/>
      <c r="Z916" s="135"/>
    </row>
    <row r="917" spans="1:26" ht="14.25" customHeight="1">
      <c r="A917" s="4"/>
      <c r="B917" s="4"/>
      <c r="C917" s="4"/>
      <c r="D917" s="4"/>
      <c r="E917" s="143"/>
      <c r="F917" s="143"/>
      <c r="G917" s="4"/>
      <c r="H917" s="4"/>
      <c r="I917" s="135"/>
      <c r="J917" s="135"/>
      <c r="K917" s="135"/>
      <c r="L917" s="135"/>
      <c r="M917" s="135"/>
      <c r="N917" s="135"/>
      <c r="O917" s="135"/>
      <c r="P917" s="135"/>
      <c r="Q917" s="135"/>
      <c r="R917" s="135"/>
      <c r="S917" s="135"/>
      <c r="T917" s="135"/>
      <c r="U917" s="135"/>
      <c r="V917" s="135"/>
      <c r="W917" s="135"/>
      <c r="X917" s="135"/>
      <c r="Y917" s="135"/>
      <c r="Z917" s="135"/>
    </row>
    <row r="918" spans="1:26" ht="14.25" customHeight="1">
      <c r="A918" s="4"/>
      <c r="B918" s="4"/>
      <c r="C918" s="4"/>
      <c r="D918" s="4"/>
      <c r="E918" s="143"/>
      <c r="F918" s="143"/>
      <c r="G918" s="4"/>
      <c r="H918" s="4"/>
      <c r="I918" s="135"/>
      <c r="J918" s="135"/>
      <c r="K918" s="135"/>
      <c r="L918" s="135"/>
      <c r="M918" s="135"/>
      <c r="N918" s="135"/>
      <c r="O918" s="135"/>
      <c r="P918" s="135"/>
      <c r="Q918" s="135"/>
      <c r="R918" s="135"/>
      <c r="S918" s="135"/>
      <c r="T918" s="135"/>
      <c r="U918" s="135"/>
      <c r="V918" s="135"/>
      <c r="W918" s="135"/>
      <c r="X918" s="135"/>
      <c r="Y918" s="135"/>
      <c r="Z918" s="135"/>
    </row>
    <row r="919" spans="1:26" ht="14.25" customHeight="1">
      <c r="A919" s="4"/>
      <c r="B919" s="4"/>
      <c r="C919" s="4"/>
      <c r="D919" s="4"/>
      <c r="E919" s="143"/>
      <c r="F919" s="143"/>
      <c r="G919" s="4"/>
      <c r="H919" s="4"/>
      <c r="I919" s="135"/>
      <c r="J919" s="135"/>
      <c r="K919" s="135"/>
      <c r="L919" s="135"/>
      <c r="M919" s="135"/>
      <c r="N919" s="135"/>
      <c r="O919" s="135"/>
      <c r="P919" s="135"/>
      <c r="Q919" s="135"/>
      <c r="R919" s="135"/>
      <c r="S919" s="135"/>
      <c r="T919" s="135"/>
      <c r="U919" s="135"/>
      <c r="V919" s="135"/>
      <c r="W919" s="135"/>
      <c r="X919" s="135"/>
      <c r="Y919" s="135"/>
      <c r="Z919" s="135"/>
    </row>
    <row r="920" spans="1:26" ht="14.25" customHeight="1">
      <c r="A920" s="4"/>
      <c r="B920" s="4"/>
      <c r="C920" s="4"/>
      <c r="D920" s="4"/>
      <c r="E920" s="143"/>
      <c r="F920" s="143"/>
      <c r="G920" s="4"/>
      <c r="H920" s="4"/>
      <c r="I920" s="135"/>
      <c r="J920" s="135"/>
      <c r="K920" s="135"/>
      <c r="L920" s="135"/>
      <c r="M920" s="135"/>
      <c r="N920" s="135"/>
      <c r="O920" s="135"/>
      <c r="P920" s="135"/>
      <c r="Q920" s="135"/>
      <c r="R920" s="135"/>
      <c r="S920" s="135"/>
      <c r="T920" s="135"/>
      <c r="U920" s="135"/>
      <c r="V920" s="135"/>
      <c r="W920" s="135"/>
      <c r="X920" s="135"/>
      <c r="Y920" s="135"/>
      <c r="Z920" s="135"/>
    </row>
    <row r="921" spans="1:26" ht="14.25" customHeight="1">
      <c r="A921" s="4"/>
      <c r="B921" s="4"/>
      <c r="C921" s="4"/>
      <c r="D921" s="4"/>
      <c r="E921" s="143"/>
      <c r="F921" s="143"/>
      <c r="G921" s="4"/>
      <c r="H921" s="4"/>
      <c r="I921" s="135"/>
      <c r="J921" s="135"/>
      <c r="K921" s="135"/>
      <c r="L921" s="135"/>
      <c r="M921" s="135"/>
      <c r="N921" s="135"/>
      <c r="O921" s="135"/>
      <c r="P921" s="135"/>
      <c r="Q921" s="135"/>
      <c r="R921" s="135"/>
      <c r="S921" s="135"/>
      <c r="T921" s="135"/>
      <c r="U921" s="135"/>
      <c r="V921" s="135"/>
      <c r="W921" s="135"/>
      <c r="X921" s="135"/>
      <c r="Y921" s="135"/>
      <c r="Z921" s="135"/>
    </row>
    <row r="922" spans="1:26" ht="14.25" customHeight="1">
      <c r="A922" s="4"/>
      <c r="B922" s="4"/>
      <c r="C922" s="4"/>
      <c r="D922" s="4"/>
      <c r="E922" s="143"/>
      <c r="F922" s="143"/>
      <c r="G922" s="4"/>
      <c r="H922" s="4"/>
      <c r="I922" s="135"/>
      <c r="J922" s="135"/>
      <c r="K922" s="135"/>
      <c r="L922" s="135"/>
      <c r="M922" s="135"/>
      <c r="N922" s="135"/>
      <c r="O922" s="135"/>
      <c r="P922" s="135"/>
      <c r="Q922" s="135"/>
      <c r="R922" s="135"/>
      <c r="S922" s="135"/>
      <c r="T922" s="135"/>
      <c r="U922" s="135"/>
      <c r="V922" s="135"/>
      <c r="W922" s="135"/>
      <c r="X922" s="135"/>
      <c r="Y922" s="135"/>
      <c r="Z922" s="135"/>
    </row>
    <row r="923" spans="1:26" ht="14.25" customHeight="1">
      <c r="A923" s="4"/>
      <c r="B923" s="4"/>
      <c r="C923" s="4"/>
      <c r="D923" s="4"/>
      <c r="E923" s="143"/>
      <c r="F923" s="143"/>
      <c r="G923" s="4"/>
      <c r="H923" s="4"/>
      <c r="I923" s="135"/>
      <c r="J923" s="135"/>
      <c r="K923" s="135"/>
      <c r="L923" s="135"/>
      <c r="M923" s="135"/>
      <c r="N923" s="135"/>
      <c r="O923" s="135"/>
      <c r="P923" s="135"/>
      <c r="Q923" s="135"/>
      <c r="R923" s="135"/>
      <c r="S923" s="135"/>
      <c r="T923" s="135"/>
      <c r="U923" s="135"/>
      <c r="V923" s="135"/>
      <c r="W923" s="135"/>
      <c r="X923" s="135"/>
      <c r="Y923" s="135"/>
      <c r="Z923" s="135"/>
    </row>
    <row r="924" spans="1:26" ht="14.25" customHeight="1">
      <c r="A924" s="4"/>
      <c r="B924" s="4"/>
      <c r="C924" s="4"/>
      <c r="D924" s="4"/>
      <c r="E924" s="143"/>
      <c r="F924" s="143"/>
      <c r="G924" s="4"/>
      <c r="H924" s="4"/>
      <c r="I924" s="135"/>
      <c r="J924" s="135"/>
      <c r="K924" s="135"/>
      <c r="L924" s="135"/>
      <c r="M924" s="135"/>
      <c r="N924" s="135"/>
      <c r="O924" s="135"/>
      <c r="P924" s="135"/>
      <c r="Q924" s="135"/>
      <c r="R924" s="135"/>
      <c r="S924" s="135"/>
      <c r="T924" s="135"/>
      <c r="U924" s="135"/>
      <c r="V924" s="135"/>
      <c r="W924" s="135"/>
      <c r="X924" s="135"/>
      <c r="Y924" s="135"/>
      <c r="Z924" s="135"/>
    </row>
    <row r="925" spans="1:26" ht="14.25" customHeight="1">
      <c r="A925" s="4"/>
      <c r="B925" s="4"/>
      <c r="C925" s="4"/>
      <c r="D925" s="4"/>
      <c r="E925" s="143"/>
      <c r="F925" s="143"/>
      <c r="G925" s="4"/>
      <c r="H925" s="4"/>
      <c r="I925" s="135"/>
      <c r="J925" s="135"/>
      <c r="K925" s="135"/>
      <c r="L925" s="135"/>
      <c r="M925" s="135"/>
      <c r="N925" s="135"/>
      <c r="O925" s="135"/>
      <c r="P925" s="135"/>
      <c r="Q925" s="135"/>
      <c r="R925" s="135"/>
      <c r="S925" s="135"/>
      <c r="T925" s="135"/>
      <c r="U925" s="135"/>
      <c r="V925" s="135"/>
      <c r="W925" s="135"/>
      <c r="X925" s="135"/>
      <c r="Y925" s="135"/>
      <c r="Z925" s="135"/>
    </row>
    <row r="926" spans="1:26" ht="14.25" customHeight="1">
      <c r="A926" s="4"/>
      <c r="B926" s="4"/>
      <c r="C926" s="4"/>
      <c r="D926" s="4"/>
      <c r="E926" s="143"/>
      <c r="F926" s="143"/>
      <c r="G926" s="4"/>
      <c r="H926" s="4"/>
      <c r="I926" s="135"/>
      <c r="J926" s="135"/>
      <c r="K926" s="135"/>
      <c r="L926" s="135"/>
      <c r="M926" s="135"/>
      <c r="N926" s="135"/>
      <c r="O926" s="135"/>
      <c r="P926" s="135"/>
      <c r="Q926" s="135"/>
      <c r="R926" s="135"/>
      <c r="S926" s="135"/>
      <c r="T926" s="135"/>
      <c r="U926" s="135"/>
      <c r="V926" s="135"/>
      <c r="W926" s="135"/>
      <c r="X926" s="135"/>
      <c r="Y926" s="135"/>
      <c r="Z926" s="135"/>
    </row>
    <row r="927" spans="1:26" ht="14.25" customHeight="1">
      <c r="A927" s="4"/>
      <c r="B927" s="4"/>
      <c r="C927" s="4"/>
      <c r="D927" s="4"/>
      <c r="E927" s="143"/>
      <c r="F927" s="143"/>
      <c r="G927" s="4"/>
      <c r="H927" s="4"/>
      <c r="I927" s="135"/>
      <c r="J927" s="135"/>
      <c r="K927" s="135"/>
      <c r="L927" s="135"/>
      <c r="M927" s="135"/>
      <c r="N927" s="135"/>
      <c r="O927" s="135"/>
      <c r="P927" s="135"/>
      <c r="Q927" s="135"/>
      <c r="R927" s="135"/>
      <c r="S927" s="135"/>
      <c r="T927" s="135"/>
      <c r="U927" s="135"/>
      <c r="V927" s="135"/>
      <c r="W927" s="135"/>
      <c r="X927" s="135"/>
      <c r="Y927" s="135"/>
      <c r="Z927" s="135"/>
    </row>
    <row r="928" spans="1:26" ht="14.25" customHeight="1">
      <c r="A928" s="4"/>
      <c r="B928" s="4"/>
      <c r="C928" s="4"/>
      <c r="D928" s="4"/>
      <c r="E928" s="143"/>
      <c r="F928" s="143"/>
      <c r="G928" s="4"/>
      <c r="H928" s="4"/>
      <c r="I928" s="135"/>
      <c r="J928" s="135"/>
      <c r="K928" s="135"/>
      <c r="L928" s="135"/>
      <c r="M928" s="135"/>
      <c r="N928" s="135"/>
      <c r="O928" s="135"/>
      <c r="P928" s="135"/>
      <c r="Q928" s="135"/>
      <c r="R928" s="135"/>
      <c r="S928" s="135"/>
      <c r="T928" s="135"/>
      <c r="U928" s="135"/>
      <c r="V928" s="135"/>
      <c r="W928" s="135"/>
      <c r="X928" s="135"/>
      <c r="Y928" s="135"/>
      <c r="Z928" s="135"/>
    </row>
    <row r="929" spans="1:26" ht="14.25" customHeight="1">
      <c r="A929" s="4"/>
      <c r="B929" s="4"/>
      <c r="C929" s="4"/>
      <c r="D929" s="4"/>
      <c r="E929" s="143"/>
      <c r="F929" s="143"/>
      <c r="G929" s="4"/>
      <c r="H929" s="4"/>
      <c r="I929" s="135"/>
      <c r="J929" s="135"/>
      <c r="K929" s="135"/>
      <c r="L929" s="135"/>
      <c r="M929" s="135"/>
      <c r="N929" s="135"/>
      <c r="O929" s="135"/>
      <c r="P929" s="135"/>
      <c r="Q929" s="135"/>
      <c r="R929" s="135"/>
      <c r="S929" s="135"/>
      <c r="T929" s="135"/>
      <c r="U929" s="135"/>
      <c r="V929" s="135"/>
      <c r="W929" s="135"/>
      <c r="X929" s="135"/>
      <c r="Y929" s="135"/>
      <c r="Z929" s="135"/>
    </row>
    <row r="930" spans="1:26" ht="14.25" customHeight="1">
      <c r="A930" s="4"/>
      <c r="B930" s="4"/>
      <c r="C930" s="4"/>
      <c r="D930" s="4"/>
      <c r="E930" s="143"/>
      <c r="F930" s="143"/>
      <c r="G930" s="4"/>
      <c r="H930" s="4"/>
      <c r="I930" s="135"/>
      <c r="J930" s="135"/>
      <c r="K930" s="135"/>
      <c r="L930" s="135"/>
      <c r="M930" s="135"/>
      <c r="N930" s="135"/>
      <c r="O930" s="135"/>
      <c r="P930" s="135"/>
      <c r="Q930" s="135"/>
      <c r="R930" s="135"/>
      <c r="S930" s="135"/>
      <c r="T930" s="135"/>
      <c r="U930" s="135"/>
      <c r="V930" s="135"/>
      <c r="W930" s="135"/>
      <c r="X930" s="135"/>
      <c r="Y930" s="135"/>
      <c r="Z930" s="135"/>
    </row>
    <row r="931" spans="1:26" ht="14.25" customHeight="1">
      <c r="A931" s="4"/>
      <c r="B931" s="4"/>
      <c r="C931" s="4"/>
      <c r="D931" s="4"/>
      <c r="E931" s="143"/>
      <c r="F931" s="143"/>
      <c r="G931" s="4"/>
      <c r="H931" s="4"/>
      <c r="I931" s="135"/>
      <c r="J931" s="135"/>
      <c r="K931" s="135"/>
      <c r="L931" s="135"/>
      <c r="M931" s="135"/>
      <c r="N931" s="135"/>
      <c r="O931" s="135"/>
      <c r="P931" s="135"/>
      <c r="Q931" s="135"/>
      <c r="R931" s="135"/>
      <c r="S931" s="135"/>
      <c r="T931" s="135"/>
      <c r="U931" s="135"/>
      <c r="V931" s="135"/>
      <c r="W931" s="135"/>
      <c r="X931" s="135"/>
      <c r="Y931" s="135"/>
      <c r="Z931" s="135"/>
    </row>
    <row r="932" spans="1:26" ht="14.25" customHeight="1">
      <c r="A932" s="4"/>
      <c r="B932" s="4"/>
      <c r="C932" s="4"/>
      <c r="D932" s="4"/>
      <c r="E932" s="143"/>
      <c r="F932" s="143"/>
      <c r="G932" s="4"/>
      <c r="H932" s="4"/>
      <c r="I932" s="135"/>
      <c r="J932" s="135"/>
      <c r="K932" s="135"/>
      <c r="L932" s="135"/>
      <c r="M932" s="135"/>
      <c r="N932" s="135"/>
      <c r="O932" s="135"/>
      <c r="P932" s="135"/>
      <c r="Q932" s="135"/>
      <c r="R932" s="135"/>
      <c r="S932" s="135"/>
      <c r="T932" s="135"/>
      <c r="U932" s="135"/>
      <c r="V932" s="135"/>
      <c r="W932" s="135"/>
      <c r="X932" s="135"/>
      <c r="Y932" s="135"/>
      <c r="Z932" s="135"/>
    </row>
    <row r="933" spans="1:26" ht="14.25" customHeight="1">
      <c r="A933" s="4"/>
      <c r="B933" s="4"/>
      <c r="C933" s="4"/>
      <c r="D933" s="4"/>
      <c r="E933" s="143"/>
      <c r="F933" s="143"/>
      <c r="G933" s="4"/>
      <c r="H933" s="4"/>
      <c r="I933" s="135"/>
      <c r="J933" s="135"/>
      <c r="K933" s="135"/>
      <c r="L933" s="135"/>
      <c r="M933" s="135"/>
      <c r="N933" s="135"/>
      <c r="O933" s="135"/>
      <c r="P933" s="135"/>
      <c r="Q933" s="135"/>
      <c r="R933" s="135"/>
      <c r="S933" s="135"/>
      <c r="T933" s="135"/>
      <c r="U933" s="135"/>
      <c r="V933" s="135"/>
      <c r="W933" s="135"/>
      <c r="X933" s="135"/>
      <c r="Y933" s="135"/>
      <c r="Z933" s="135"/>
    </row>
    <row r="934" spans="1:26" ht="14.25" customHeight="1">
      <c r="A934" s="4"/>
      <c r="B934" s="4"/>
      <c r="C934" s="4"/>
      <c r="D934" s="4"/>
      <c r="E934" s="143"/>
      <c r="F934" s="143"/>
      <c r="G934" s="4"/>
      <c r="H934" s="4"/>
      <c r="I934" s="135"/>
      <c r="J934" s="135"/>
      <c r="K934" s="135"/>
      <c r="L934" s="135"/>
      <c r="M934" s="135"/>
      <c r="N934" s="135"/>
      <c r="O934" s="135"/>
      <c r="P934" s="135"/>
      <c r="Q934" s="135"/>
      <c r="R934" s="135"/>
      <c r="S934" s="135"/>
      <c r="T934" s="135"/>
      <c r="U934" s="135"/>
      <c r="V934" s="135"/>
      <c r="W934" s="135"/>
      <c r="X934" s="135"/>
      <c r="Y934" s="135"/>
      <c r="Z934" s="135"/>
    </row>
    <row r="935" spans="1:26" ht="14.25" customHeight="1">
      <c r="A935" s="4"/>
      <c r="B935" s="4"/>
      <c r="C935" s="4"/>
      <c r="D935" s="4"/>
      <c r="E935" s="143"/>
      <c r="F935" s="143"/>
      <c r="G935" s="4"/>
      <c r="H935" s="4"/>
      <c r="I935" s="135"/>
      <c r="J935" s="135"/>
      <c r="K935" s="135"/>
      <c r="L935" s="135"/>
      <c r="M935" s="135"/>
      <c r="N935" s="135"/>
      <c r="O935" s="135"/>
      <c r="P935" s="135"/>
      <c r="Q935" s="135"/>
      <c r="R935" s="135"/>
      <c r="S935" s="135"/>
      <c r="T935" s="135"/>
      <c r="U935" s="135"/>
      <c r="V935" s="135"/>
      <c r="W935" s="135"/>
      <c r="X935" s="135"/>
      <c r="Y935" s="135"/>
      <c r="Z935" s="135"/>
    </row>
    <row r="936" spans="1:26" ht="14.25" customHeight="1">
      <c r="A936" s="4"/>
      <c r="B936" s="4"/>
      <c r="C936" s="4"/>
      <c r="D936" s="4"/>
      <c r="E936" s="143"/>
      <c r="F936" s="143"/>
      <c r="G936" s="4"/>
      <c r="H936" s="4"/>
      <c r="I936" s="135"/>
      <c r="J936" s="135"/>
      <c r="K936" s="135"/>
      <c r="L936" s="135"/>
      <c r="M936" s="135"/>
      <c r="N936" s="135"/>
      <c r="O936" s="135"/>
      <c r="P936" s="135"/>
      <c r="Q936" s="135"/>
      <c r="R936" s="135"/>
      <c r="S936" s="135"/>
      <c r="T936" s="135"/>
      <c r="U936" s="135"/>
      <c r="V936" s="135"/>
      <c r="W936" s="135"/>
      <c r="X936" s="135"/>
      <c r="Y936" s="135"/>
      <c r="Z936" s="135"/>
    </row>
    <row r="937" spans="1:26" ht="14.25" customHeight="1">
      <c r="A937" s="4"/>
      <c r="B937" s="4"/>
      <c r="C937" s="4"/>
      <c r="D937" s="4"/>
      <c r="E937" s="143"/>
      <c r="F937" s="143"/>
      <c r="G937" s="4"/>
      <c r="H937" s="4"/>
      <c r="I937" s="135"/>
      <c r="J937" s="135"/>
      <c r="K937" s="135"/>
      <c r="L937" s="135"/>
      <c r="M937" s="135"/>
      <c r="N937" s="135"/>
      <c r="O937" s="135"/>
      <c r="P937" s="135"/>
      <c r="Q937" s="135"/>
      <c r="R937" s="135"/>
      <c r="S937" s="135"/>
      <c r="T937" s="135"/>
      <c r="U937" s="135"/>
      <c r="V937" s="135"/>
      <c r="W937" s="135"/>
      <c r="X937" s="135"/>
      <c r="Y937" s="135"/>
      <c r="Z937" s="135"/>
    </row>
    <row r="938" spans="1:26" ht="14.25" customHeight="1">
      <c r="A938" s="4"/>
      <c r="B938" s="4"/>
      <c r="C938" s="4"/>
      <c r="D938" s="4"/>
      <c r="E938" s="143"/>
      <c r="F938" s="143"/>
      <c r="G938" s="4"/>
      <c r="H938" s="4"/>
      <c r="I938" s="135"/>
      <c r="J938" s="135"/>
      <c r="K938" s="135"/>
      <c r="L938" s="135"/>
      <c r="M938" s="135"/>
      <c r="N938" s="135"/>
      <c r="O938" s="135"/>
      <c r="P938" s="135"/>
      <c r="Q938" s="135"/>
      <c r="R938" s="135"/>
      <c r="S938" s="135"/>
      <c r="T938" s="135"/>
      <c r="U938" s="135"/>
      <c r="V938" s="135"/>
      <c r="W938" s="135"/>
      <c r="X938" s="135"/>
      <c r="Y938" s="135"/>
      <c r="Z938" s="135"/>
    </row>
    <row r="939" spans="1:26" ht="14.25" customHeight="1">
      <c r="A939" s="4"/>
      <c r="B939" s="4"/>
      <c r="C939" s="4"/>
      <c r="D939" s="4"/>
      <c r="E939" s="143"/>
      <c r="F939" s="143"/>
      <c r="G939" s="4"/>
      <c r="H939" s="4"/>
      <c r="I939" s="135"/>
      <c r="J939" s="135"/>
      <c r="K939" s="135"/>
      <c r="L939" s="135"/>
      <c r="M939" s="135"/>
      <c r="N939" s="135"/>
      <c r="O939" s="135"/>
      <c r="P939" s="135"/>
      <c r="Q939" s="135"/>
      <c r="R939" s="135"/>
      <c r="S939" s="135"/>
      <c r="T939" s="135"/>
      <c r="U939" s="135"/>
      <c r="V939" s="135"/>
      <c r="W939" s="135"/>
      <c r="X939" s="135"/>
      <c r="Y939" s="135"/>
      <c r="Z939" s="135"/>
    </row>
    <row r="940" spans="1:26" ht="14.25" customHeight="1">
      <c r="A940" s="4"/>
      <c r="B940" s="4"/>
      <c r="C940" s="4"/>
      <c r="D940" s="4"/>
      <c r="E940" s="143"/>
      <c r="F940" s="143"/>
      <c r="G940" s="4"/>
      <c r="H940" s="4"/>
      <c r="I940" s="135"/>
      <c r="J940" s="135"/>
      <c r="K940" s="135"/>
      <c r="L940" s="135"/>
      <c r="M940" s="135"/>
      <c r="N940" s="135"/>
      <c r="O940" s="135"/>
      <c r="P940" s="135"/>
      <c r="Q940" s="135"/>
      <c r="R940" s="135"/>
      <c r="S940" s="135"/>
      <c r="T940" s="135"/>
      <c r="U940" s="135"/>
      <c r="V940" s="135"/>
      <c r="W940" s="135"/>
      <c r="X940" s="135"/>
      <c r="Y940" s="135"/>
      <c r="Z940" s="135"/>
    </row>
    <row r="941" spans="1:26" ht="14.25" customHeight="1">
      <c r="A941" s="4"/>
      <c r="B941" s="4"/>
      <c r="C941" s="4"/>
      <c r="D941" s="4"/>
      <c r="E941" s="143"/>
      <c r="F941" s="143"/>
      <c r="G941" s="4"/>
      <c r="H941" s="4"/>
      <c r="I941" s="135"/>
      <c r="J941" s="135"/>
      <c r="K941" s="135"/>
      <c r="L941" s="135"/>
      <c r="M941" s="135"/>
      <c r="N941" s="135"/>
      <c r="O941" s="135"/>
      <c r="P941" s="135"/>
      <c r="Q941" s="135"/>
      <c r="R941" s="135"/>
      <c r="S941" s="135"/>
      <c r="T941" s="135"/>
      <c r="U941" s="135"/>
      <c r="V941" s="135"/>
      <c r="W941" s="135"/>
      <c r="X941" s="135"/>
      <c r="Y941" s="135"/>
      <c r="Z941" s="135"/>
    </row>
    <row r="942" spans="1:26" ht="14.25" customHeight="1">
      <c r="A942" s="4"/>
      <c r="B942" s="4"/>
      <c r="C942" s="4"/>
      <c r="D942" s="4"/>
      <c r="E942" s="143"/>
      <c r="F942" s="143"/>
      <c r="G942" s="4"/>
      <c r="H942" s="4"/>
      <c r="I942" s="135"/>
      <c r="J942" s="135"/>
      <c r="K942" s="135"/>
      <c r="L942" s="135"/>
      <c r="M942" s="135"/>
      <c r="N942" s="135"/>
      <c r="O942" s="135"/>
      <c r="P942" s="135"/>
      <c r="Q942" s="135"/>
      <c r="R942" s="135"/>
      <c r="S942" s="135"/>
      <c r="T942" s="135"/>
      <c r="U942" s="135"/>
      <c r="V942" s="135"/>
      <c r="W942" s="135"/>
      <c r="X942" s="135"/>
      <c r="Y942" s="135"/>
      <c r="Z942" s="135"/>
    </row>
    <row r="943" spans="1:26" ht="14.25" customHeight="1">
      <c r="A943" s="4"/>
      <c r="B943" s="4"/>
      <c r="C943" s="4"/>
      <c r="D943" s="4"/>
      <c r="E943" s="143"/>
      <c r="F943" s="143"/>
      <c r="G943" s="4"/>
      <c r="H943" s="4"/>
      <c r="I943" s="135"/>
      <c r="J943" s="135"/>
      <c r="K943" s="135"/>
      <c r="L943" s="135"/>
      <c r="M943" s="135"/>
      <c r="N943" s="135"/>
      <c r="O943" s="135"/>
      <c r="P943" s="135"/>
      <c r="Q943" s="135"/>
      <c r="R943" s="135"/>
      <c r="S943" s="135"/>
      <c r="T943" s="135"/>
      <c r="U943" s="135"/>
      <c r="V943" s="135"/>
      <c r="W943" s="135"/>
      <c r="X943" s="135"/>
      <c r="Y943" s="135"/>
      <c r="Z943" s="135"/>
    </row>
    <row r="944" spans="1:26" ht="14.25" customHeight="1">
      <c r="A944" s="4"/>
      <c r="B944" s="4"/>
      <c r="C944" s="4"/>
      <c r="D944" s="4"/>
      <c r="E944" s="143"/>
      <c r="F944" s="143"/>
      <c r="G944" s="4"/>
      <c r="H944" s="4"/>
      <c r="I944" s="135"/>
      <c r="J944" s="135"/>
      <c r="K944" s="135"/>
      <c r="L944" s="135"/>
      <c r="M944" s="135"/>
      <c r="N944" s="135"/>
      <c r="O944" s="135"/>
      <c r="P944" s="135"/>
      <c r="Q944" s="135"/>
      <c r="R944" s="135"/>
      <c r="S944" s="135"/>
      <c r="T944" s="135"/>
      <c r="U944" s="135"/>
      <c r="V944" s="135"/>
      <c r="W944" s="135"/>
      <c r="X944" s="135"/>
      <c r="Y944" s="135"/>
      <c r="Z944" s="135"/>
    </row>
    <row r="945" spans="1:26" ht="14.25" customHeight="1">
      <c r="A945" s="4"/>
      <c r="B945" s="4"/>
      <c r="C945" s="4"/>
      <c r="D945" s="4"/>
      <c r="E945" s="143"/>
      <c r="F945" s="143"/>
      <c r="G945" s="4"/>
      <c r="H945" s="4"/>
      <c r="I945" s="135"/>
      <c r="J945" s="135"/>
      <c r="K945" s="135"/>
      <c r="L945" s="135"/>
      <c r="M945" s="135"/>
      <c r="N945" s="135"/>
      <c r="O945" s="135"/>
      <c r="P945" s="135"/>
      <c r="Q945" s="135"/>
      <c r="R945" s="135"/>
      <c r="S945" s="135"/>
      <c r="T945" s="135"/>
      <c r="U945" s="135"/>
      <c r="V945" s="135"/>
      <c r="W945" s="135"/>
      <c r="X945" s="135"/>
      <c r="Y945" s="135"/>
      <c r="Z945" s="135"/>
    </row>
    <row r="946" spans="1:26" ht="14.25" customHeight="1">
      <c r="A946" s="4"/>
      <c r="B946" s="4"/>
      <c r="C946" s="4"/>
      <c r="D946" s="4"/>
      <c r="E946" s="143"/>
      <c r="F946" s="143"/>
      <c r="G946" s="4"/>
      <c r="H946" s="4"/>
      <c r="I946" s="135"/>
      <c r="J946" s="135"/>
      <c r="K946" s="135"/>
      <c r="L946" s="135"/>
      <c r="M946" s="135"/>
      <c r="N946" s="135"/>
      <c r="O946" s="135"/>
      <c r="P946" s="135"/>
      <c r="Q946" s="135"/>
      <c r="R946" s="135"/>
      <c r="S946" s="135"/>
      <c r="T946" s="135"/>
      <c r="U946" s="135"/>
      <c r="V946" s="135"/>
      <c r="W946" s="135"/>
      <c r="X946" s="135"/>
      <c r="Y946" s="135"/>
      <c r="Z946" s="135"/>
    </row>
    <row r="947" spans="1:26" ht="14.25" customHeight="1">
      <c r="A947" s="4"/>
      <c r="B947" s="4"/>
      <c r="C947" s="4"/>
      <c r="D947" s="4"/>
      <c r="E947" s="143"/>
      <c r="F947" s="143"/>
      <c r="G947" s="4"/>
      <c r="H947" s="4"/>
      <c r="I947" s="135"/>
      <c r="J947" s="135"/>
      <c r="K947" s="135"/>
      <c r="L947" s="135"/>
      <c r="M947" s="135"/>
      <c r="N947" s="135"/>
      <c r="O947" s="135"/>
      <c r="P947" s="135"/>
      <c r="Q947" s="135"/>
      <c r="R947" s="135"/>
      <c r="S947" s="135"/>
      <c r="T947" s="135"/>
      <c r="U947" s="135"/>
      <c r="V947" s="135"/>
      <c r="W947" s="135"/>
      <c r="X947" s="135"/>
      <c r="Y947" s="135"/>
      <c r="Z947" s="135"/>
    </row>
    <row r="948" spans="1:26" ht="14.25" customHeight="1">
      <c r="A948" s="4"/>
      <c r="B948" s="4"/>
      <c r="C948" s="4"/>
      <c r="D948" s="4"/>
      <c r="E948" s="143"/>
      <c r="F948" s="143"/>
      <c r="G948" s="4"/>
      <c r="H948" s="4"/>
      <c r="I948" s="135"/>
      <c r="J948" s="135"/>
      <c r="K948" s="135"/>
      <c r="L948" s="135"/>
      <c r="M948" s="135"/>
      <c r="N948" s="135"/>
      <c r="O948" s="135"/>
      <c r="P948" s="135"/>
      <c r="Q948" s="135"/>
      <c r="R948" s="135"/>
      <c r="S948" s="135"/>
      <c r="T948" s="135"/>
      <c r="U948" s="135"/>
      <c r="V948" s="135"/>
      <c r="W948" s="135"/>
      <c r="X948" s="135"/>
      <c r="Y948" s="135"/>
      <c r="Z948" s="135"/>
    </row>
    <row r="949" spans="1:26" ht="14.25" customHeight="1">
      <c r="A949" s="4"/>
      <c r="B949" s="4"/>
      <c r="C949" s="4"/>
      <c r="D949" s="4"/>
      <c r="E949" s="143"/>
      <c r="F949" s="143"/>
      <c r="G949" s="4"/>
      <c r="H949" s="4"/>
      <c r="I949" s="135"/>
      <c r="J949" s="135"/>
      <c r="K949" s="135"/>
      <c r="L949" s="135"/>
      <c r="M949" s="135"/>
      <c r="N949" s="135"/>
      <c r="O949" s="135"/>
      <c r="P949" s="135"/>
      <c r="Q949" s="135"/>
      <c r="R949" s="135"/>
      <c r="S949" s="135"/>
      <c r="T949" s="135"/>
      <c r="U949" s="135"/>
      <c r="V949" s="135"/>
      <c r="W949" s="135"/>
      <c r="X949" s="135"/>
      <c r="Y949" s="135"/>
      <c r="Z949" s="135"/>
    </row>
    <row r="950" spans="1:26" ht="14.25" customHeight="1">
      <c r="A950" s="4"/>
      <c r="B950" s="4"/>
      <c r="C950" s="4"/>
      <c r="D950" s="4"/>
      <c r="E950" s="143"/>
      <c r="F950" s="143"/>
      <c r="G950" s="4"/>
      <c r="H950" s="4"/>
      <c r="I950" s="135"/>
      <c r="J950" s="135"/>
      <c r="K950" s="135"/>
      <c r="L950" s="135"/>
      <c r="M950" s="135"/>
      <c r="N950" s="135"/>
      <c r="O950" s="135"/>
      <c r="P950" s="135"/>
      <c r="Q950" s="135"/>
      <c r="R950" s="135"/>
      <c r="S950" s="135"/>
      <c r="T950" s="135"/>
      <c r="U950" s="135"/>
      <c r="V950" s="135"/>
      <c r="W950" s="135"/>
      <c r="X950" s="135"/>
      <c r="Y950" s="135"/>
      <c r="Z950" s="135"/>
    </row>
    <row r="951" spans="1:26" ht="14.25" customHeight="1">
      <c r="A951" s="4"/>
      <c r="B951" s="4"/>
      <c r="C951" s="4"/>
      <c r="D951" s="4"/>
      <c r="E951" s="143"/>
      <c r="F951" s="143"/>
      <c r="G951" s="4"/>
      <c r="H951" s="4"/>
      <c r="I951" s="135"/>
      <c r="J951" s="135"/>
      <c r="K951" s="135"/>
      <c r="L951" s="135"/>
      <c r="M951" s="135"/>
      <c r="N951" s="135"/>
      <c r="O951" s="135"/>
      <c r="P951" s="135"/>
      <c r="Q951" s="135"/>
      <c r="R951" s="135"/>
      <c r="S951" s="135"/>
      <c r="T951" s="135"/>
      <c r="U951" s="135"/>
      <c r="V951" s="135"/>
      <c r="W951" s="135"/>
      <c r="X951" s="135"/>
      <c r="Y951" s="135"/>
      <c r="Z951" s="135"/>
    </row>
    <row r="952" spans="1:26" ht="14.25" customHeight="1">
      <c r="A952" s="4"/>
      <c r="B952" s="4"/>
      <c r="C952" s="4"/>
      <c r="D952" s="4"/>
      <c r="E952" s="143"/>
      <c r="F952" s="143"/>
      <c r="G952" s="4"/>
      <c r="H952" s="4"/>
      <c r="I952" s="135"/>
      <c r="J952" s="135"/>
      <c r="K952" s="135"/>
      <c r="L952" s="135"/>
      <c r="M952" s="135"/>
      <c r="N952" s="135"/>
      <c r="O952" s="135"/>
      <c r="P952" s="135"/>
      <c r="Q952" s="135"/>
      <c r="R952" s="135"/>
      <c r="S952" s="135"/>
      <c r="T952" s="135"/>
      <c r="U952" s="135"/>
      <c r="V952" s="135"/>
      <c r="W952" s="135"/>
      <c r="X952" s="135"/>
      <c r="Y952" s="135"/>
      <c r="Z952" s="135"/>
    </row>
    <row r="953" spans="1:26" ht="14.25" customHeight="1">
      <c r="A953" s="4"/>
      <c r="B953" s="4"/>
      <c r="C953" s="4"/>
      <c r="D953" s="4"/>
      <c r="E953" s="143"/>
      <c r="F953" s="143"/>
      <c r="G953" s="4"/>
      <c r="H953" s="4"/>
      <c r="I953" s="135"/>
      <c r="J953" s="135"/>
      <c r="K953" s="135"/>
      <c r="L953" s="135"/>
      <c r="M953" s="135"/>
      <c r="N953" s="135"/>
      <c r="O953" s="135"/>
      <c r="P953" s="135"/>
      <c r="Q953" s="135"/>
      <c r="R953" s="135"/>
      <c r="S953" s="135"/>
      <c r="T953" s="135"/>
      <c r="U953" s="135"/>
      <c r="V953" s="135"/>
      <c r="W953" s="135"/>
      <c r="X953" s="135"/>
      <c r="Y953" s="135"/>
      <c r="Z953" s="135"/>
    </row>
    <row r="954" spans="1:26" ht="14.25" customHeight="1">
      <c r="A954" s="4"/>
      <c r="B954" s="4"/>
      <c r="C954" s="4"/>
      <c r="D954" s="4"/>
      <c r="E954" s="143"/>
      <c r="F954" s="143"/>
      <c r="G954" s="4"/>
      <c r="H954" s="4"/>
      <c r="I954" s="135"/>
      <c r="J954" s="135"/>
      <c r="K954" s="135"/>
      <c r="L954" s="135"/>
      <c r="M954" s="135"/>
      <c r="N954" s="135"/>
      <c r="O954" s="135"/>
      <c r="P954" s="135"/>
      <c r="Q954" s="135"/>
      <c r="R954" s="135"/>
      <c r="S954" s="135"/>
      <c r="T954" s="135"/>
      <c r="U954" s="135"/>
      <c r="V954" s="135"/>
      <c r="W954" s="135"/>
      <c r="X954" s="135"/>
      <c r="Y954" s="135"/>
      <c r="Z954" s="135"/>
    </row>
    <row r="955" spans="1:26" ht="14.25" customHeight="1">
      <c r="A955" s="4"/>
      <c r="B955" s="4"/>
      <c r="C955" s="4"/>
      <c r="D955" s="4"/>
      <c r="E955" s="143"/>
      <c r="F955" s="143"/>
      <c r="G955" s="4"/>
      <c r="H955" s="4"/>
      <c r="I955" s="135"/>
      <c r="J955" s="135"/>
      <c r="K955" s="135"/>
      <c r="L955" s="135"/>
      <c r="M955" s="135"/>
      <c r="N955" s="135"/>
      <c r="O955" s="135"/>
      <c r="P955" s="135"/>
      <c r="Q955" s="135"/>
      <c r="R955" s="135"/>
      <c r="S955" s="135"/>
      <c r="T955" s="135"/>
      <c r="U955" s="135"/>
      <c r="V955" s="135"/>
      <c r="W955" s="135"/>
      <c r="X955" s="135"/>
      <c r="Y955" s="135"/>
      <c r="Z955" s="135"/>
    </row>
    <row r="956" spans="1:26" ht="14.25" customHeight="1">
      <c r="A956" s="4"/>
      <c r="B956" s="4"/>
      <c r="C956" s="4"/>
      <c r="D956" s="4"/>
      <c r="E956" s="143"/>
      <c r="F956" s="143"/>
      <c r="G956" s="4"/>
      <c r="H956" s="4"/>
      <c r="I956" s="135"/>
      <c r="J956" s="135"/>
      <c r="K956" s="135"/>
      <c r="L956" s="135"/>
      <c r="M956" s="135"/>
      <c r="N956" s="135"/>
      <c r="O956" s="135"/>
      <c r="P956" s="135"/>
      <c r="Q956" s="135"/>
      <c r="R956" s="135"/>
      <c r="S956" s="135"/>
      <c r="T956" s="135"/>
      <c r="U956" s="135"/>
      <c r="V956" s="135"/>
      <c r="W956" s="135"/>
      <c r="X956" s="135"/>
      <c r="Y956" s="135"/>
      <c r="Z956" s="135"/>
    </row>
    <row r="957" spans="1:26" ht="14.25" customHeight="1">
      <c r="A957" s="4"/>
      <c r="B957" s="4"/>
      <c r="C957" s="4"/>
      <c r="D957" s="4"/>
      <c r="E957" s="143"/>
      <c r="F957" s="143"/>
      <c r="G957" s="4"/>
      <c r="H957" s="4"/>
      <c r="I957" s="135"/>
      <c r="J957" s="135"/>
      <c r="K957" s="135"/>
      <c r="L957" s="135"/>
      <c r="M957" s="135"/>
      <c r="N957" s="135"/>
      <c r="O957" s="135"/>
      <c r="P957" s="135"/>
      <c r="Q957" s="135"/>
      <c r="R957" s="135"/>
      <c r="S957" s="135"/>
      <c r="T957" s="135"/>
      <c r="U957" s="135"/>
      <c r="V957" s="135"/>
      <c r="W957" s="135"/>
      <c r="X957" s="135"/>
      <c r="Y957" s="135"/>
      <c r="Z957" s="135"/>
    </row>
    <row r="958" spans="1:26" ht="14.25" customHeight="1">
      <c r="A958" s="4"/>
      <c r="B958" s="4"/>
      <c r="C958" s="4"/>
      <c r="D958" s="4"/>
      <c r="E958" s="143"/>
      <c r="F958" s="143"/>
      <c r="G958" s="4"/>
      <c r="H958" s="4"/>
      <c r="I958" s="135"/>
      <c r="J958" s="135"/>
      <c r="K958" s="135"/>
      <c r="L958" s="135"/>
      <c r="M958" s="135"/>
      <c r="N958" s="135"/>
      <c r="O958" s="135"/>
      <c r="P958" s="135"/>
      <c r="Q958" s="135"/>
      <c r="R958" s="135"/>
      <c r="S958" s="135"/>
      <c r="T958" s="135"/>
      <c r="U958" s="135"/>
      <c r="V958" s="135"/>
      <c r="W958" s="135"/>
      <c r="X958" s="135"/>
      <c r="Y958" s="135"/>
      <c r="Z958" s="135"/>
    </row>
    <row r="959" spans="1:26" ht="14.25" customHeight="1">
      <c r="A959" s="4"/>
      <c r="B959" s="4"/>
      <c r="C959" s="4"/>
      <c r="D959" s="4"/>
      <c r="E959" s="143"/>
      <c r="F959" s="143"/>
      <c r="G959" s="4"/>
      <c r="H959" s="4"/>
      <c r="I959" s="135"/>
      <c r="J959" s="135"/>
      <c r="K959" s="135"/>
      <c r="L959" s="135"/>
      <c r="M959" s="135"/>
      <c r="N959" s="135"/>
      <c r="O959" s="135"/>
      <c r="P959" s="135"/>
      <c r="Q959" s="135"/>
      <c r="R959" s="135"/>
      <c r="S959" s="135"/>
      <c r="T959" s="135"/>
      <c r="U959" s="135"/>
      <c r="V959" s="135"/>
      <c r="W959" s="135"/>
      <c r="X959" s="135"/>
      <c r="Y959" s="135"/>
      <c r="Z959" s="135"/>
    </row>
    <row r="960" spans="1:26" ht="14.25" customHeight="1">
      <c r="A960" s="4"/>
      <c r="B960" s="4"/>
      <c r="C960" s="4"/>
      <c r="D960" s="4"/>
      <c r="E960" s="143"/>
      <c r="F960" s="143"/>
      <c r="G960" s="4"/>
      <c r="H960" s="4"/>
      <c r="I960" s="135"/>
      <c r="J960" s="135"/>
      <c r="K960" s="135"/>
      <c r="L960" s="135"/>
      <c r="M960" s="135"/>
      <c r="N960" s="135"/>
      <c r="O960" s="135"/>
      <c r="P960" s="135"/>
      <c r="Q960" s="135"/>
      <c r="R960" s="135"/>
      <c r="S960" s="135"/>
      <c r="T960" s="135"/>
      <c r="U960" s="135"/>
      <c r="V960" s="135"/>
      <c r="W960" s="135"/>
      <c r="X960" s="135"/>
      <c r="Y960" s="135"/>
      <c r="Z960" s="135"/>
    </row>
    <row r="961" spans="1:26" ht="14.25" customHeight="1">
      <c r="A961" s="4"/>
      <c r="B961" s="4"/>
      <c r="C961" s="4"/>
      <c r="D961" s="4"/>
      <c r="E961" s="143"/>
      <c r="F961" s="143"/>
      <c r="G961" s="4"/>
      <c r="H961" s="4"/>
      <c r="I961" s="135"/>
      <c r="J961" s="135"/>
      <c r="K961" s="135"/>
      <c r="L961" s="135"/>
      <c r="M961" s="135"/>
      <c r="N961" s="135"/>
      <c r="O961" s="135"/>
      <c r="P961" s="135"/>
      <c r="Q961" s="135"/>
      <c r="R961" s="135"/>
      <c r="S961" s="135"/>
      <c r="T961" s="135"/>
      <c r="U961" s="135"/>
      <c r="V961" s="135"/>
      <c r="W961" s="135"/>
      <c r="X961" s="135"/>
      <c r="Y961" s="135"/>
      <c r="Z961" s="135"/>
    </row>
    <row r="962" spans="1:26" ht="14.25" customHeight="1">
      <c r="A962" s="4"/>
      <c r="B962" s="4"/>
      <c r="C962" s="4"/>
      <c r="D962" s="4"/>
      <c r="E962" s="143"/>
      <c r="F962" s="143"/>
      <c r="G962" s="4"/>
      <c r="H962" s="4"/>
      <c r="I962" s="135"/>
      <c r="J962" s="135"/>
      <c r="K962" s="135"/>
      <c r="L962" s="135"/>
      <c r="M962" s="135"/>
      <c r="N962" s="135"/>
      <c r="O962" s="135"/>
      <c r="P962" s="135"/>
      <c r="Q962" s="135"/>
      <c r="R962" s="135"/>
      <c r="S962" s="135"/>
      <c r="T962" s="135"/>
      <c r="U962" s="135"/>
      <c r="V962" s="135"/>
      <c r="W962" s="135"/>
      <c r="X962" s="135"/>
      <c r="Y962" s="135"/>
      <c r="Z962" s="135"/>
    </row>
    <row r="963" spans="1:26" ht="14.25" customHeight="1">
      <c r="A963" s="4"/>
      <c r="B963" s="4"/>
      <c r="C963" s="4"/>
      <c r="D963" s="4"/>
      <c r="E963" s="143"/>
      <c r="F963" s="143"/>
      <c r="G963" s="4"/>
      <c r="H963" s="4"/>
      <c r="I963" s="135"/>
      <c r="J963" s="135"/>
      <c r="K963" s="135"/>
      <c r="L963" s="135"/>
      <c r="M963" s="135"/>
      <c r="N963" s="135"/>
      <c r="O963" s="135"/>
      <c r="P963" s="135"/>
      <c r="Q963" s="135"/>
      <c r="R963" s="135"/>
      <c r="S963" s="135"/>
      <c r="T963" s="135"/>
      <c r="U963" s="135"/>
      <c r="V963" s="135"/>
      <c r="W963" s="135"/>
      <c r="X963" s="135"/>
      <c r="Y963" s="135"/>
      <c r="Z963" s="135"/>
    </row>
    <row r="964" spans="1:26" ht="14.25" customHeight="1">
      <c r="A964" s="4"/>
      <c r="B964" s="4"/>
      <c r="C964" s="4"/>
      <c r="D964" s="4"/>
      <c r="E964" s="143"/>
      <c r="F964" s="143"/>
      <c r="G964" s="4"/>
      <c r="H964" s="4"/>
      <c r="I964" s="135"/>
      <c r="J964" s="135"/>
      <c r="K964" s="135"/>
      <c r="L964" s="135"/>
      <c r="M964" s="135"/>
      <c r="N964" s="135"/>
      <c r="O964" s="135"/>
      <c r="P964" s="135"/>
      <c r="Q964" s="135"/>
      <c r="R964" s="135"/>
      <c r="S964" s="135"/>
      <c r="T964" s="135"/>
      <c r="U964" s="135"/>
      <c r="V964" s="135"/>
      <c r="W964" s="135"/>
      <c r="X964" s="135"/>
      <c r="Y964" s="135"/>
      <c r="Z964" s="135"/>
    </row>
    <row r="965" spans="1:26" ht="14.25" customHeight="1">
      <c r="A965" s="4"/>
      <c r="B965" s="4"/>
      <c r="C965" s="4"/>
      <c r="D965" s="4"/>
      <c r="E965" s="143"/>
      <c r="F965" s="143"/>
      <c r="G965" s="4"/>
      <c r="H965" s="4"/>
      <c r="I965" s="135"/>
      <c r="J965" s="135"/>
      <c r="K965" s="135"/>
      <c r="L965" s="135"/>
      <c r="M965" s="135"/>
      <c r="N965" s="135"/>
      <c r="O965" s="135"/>
      <c r="P965" s="135"/>
      <c r="Q965" s="135"/>
      <c r="R965" s="135"/>
      <c r="S965" s="135"/>
      <c r="T965" s="135"/>
      <c r="U965" s="135"/>
      <c r="V965" s="135"/>
      <c r="W965" s="135"/>
      <c r="X965" s="135"/>
      <c r="Y965" s="135"/>
      <c r="Z965" s="135"/>
    </row>
    <row r="966" spans="1:26" ht="14.25" customHeight="1">
      <c r="A966" s="4"/>
      <c r="B966" s="4"/>
      <c r="C966" s="4"/>
      <c r="D966" s="4"/>
      <c r="E966" s="143"/>
      <c r="F966" s="143"/>
      <c r="G966" s="4"/>
      <c r="H966" s="4"/>
      <c r="I966" s="135"/>
      <c r="J966" s="135"/>
      <c r="K966" s="135"/>
      <c r="L966" s="135"/>
      <c r="M966" s="135"/>
      <c r="N966" s="135"/>
      <c r="O966" s="135"/>
      <c r="P966" s="135"/>
      <c r="Q966" s="135"/>
      <c r="R966" s="135"/>
      <c r="S966" s="135"/>
      <c r="T966" s="135"/>
      <c r="U966" s="135"/>
      <c r="V966" s="135"/>
      <c r="W966" s="135"/>
      <c r="X966" s="135"/>
      <c r="Y966" s="135"/>
      <c r="Z966" s="135"/>
    </row>
    <row r="967" spans="1:26" ht="14.25" customHeight="1">
      <c r="A967" s="4"/>
      <c r="B967" s="4"/>
      <c r="C967" s="4"/>
      <c r="D967" s="4"/>
      <c r="E967" s="143"/>
      <c r="F967" s="143"/>
      <c r="G967" s="4"/>
      <c r="H967" s="4"/>
      <c r="I967" s="135"/>
      <c r="J967" s="135"/>
      <c r="K967" s="135"/>
      <c r="L967" s="135"/>
      <c r="M967" s="135"/>
      <c r="N967" s="135"/>
      <c r="O967" s="135"/>
      <c r="P967" s="135"/>
      <c r="Q967" s="135"/>
      <c r="R967" s="135"/>
      <c r="S967" s="135"/>
      <c r="T967" s="135"/>
      <c r="U967" s="135"/>
      <c r="V967" s="135"/>
      <c r="W967" s="135"/>
      <c r="X967" s="135"/>
      <c r="Y967" s="135"/>
      <c r="Z967" s="135"/>
    </row>
    <row r="968" spans="1:26" ht="14.25" customHeight="1">
      <c r="A968" s="4"/>
      <c r="B968" s="4"/>
      <c r="C968" s="4"/>
      <c r="D968" s="4"/>
      <c r="E968" s="143"/>
      <c r="F968" s="143"/>
      <c r="G968" s="4"/>
      <c r="H968" s="4"/>
      <c r="I968" s="135"/>
      <c r="J968" s="135"/>
      <c r="K968" s="135"/>
      <c r="L968" s="135"/>
      <c r="M968" s="135"/>
      <c r="N968" s="135"/>
      <c r="O968" s="135"/>
      <c r="P968" s="135"/>
      <c r="Q968" s="135"/>
      <c r="R968" s="135"/>
      <c r="S968" s="135"/>
      <c r="T968" s="135"/>
      <c r="U968" s="135"/>
      <c r="V968" s="135"/>
      <c r="W968" s="135"/>
      <c r="X968" s="135"/>
      <c r="Y968" s="135"/>
      <c r="Z968" s="135"/>
    </row>
    <row r="969" spans="1:26" ht="14.25" customHeight="1">
      <c r="A969" s="4"/>
      <c r="B969" s="4"/>
      <c r="C969" s="4"/>
      <c r="D969" s="4"/>
      <c r="E969" s="143"/>
      <c r="F969" s="143"/>
      <c r="G969" s="4"/>
      <c r="H969" s="4"/>
      <c r="I969" s="135"/>
      <c r="J969" s="135"/>
      <c r="K969" s="135"/>
      <c r="L969" s="135"/>
      <c r="M969" s="135"/>
      <c r="N969" s="135"/>
      <c r="O969" s="135"/>
      <c r="P969" s="135"/>
      <c r="Q969" s="135"/>
      <c r="R969" s="135"/>
      <c r="S969" s="135"/>
      <c r="T969" s="135"/>
      <c r="U969" s="135"/>
      <c r="V969" s="135"/>
      <c r="W969" s="135"/>
      <c r="X969" s="135"/>
      <c r="Y969" s="135"/>
      <c r="Z969" s="135"/>
    </row>
    <row r="970" spans="1:26" ht="14.25" customHeight="1">
      <c r="A970" s="4"/>
      <c r="B970" s="4"/>
      <c r="C970" s="4"/>
      <c r="D970" s="4"/>
      <c r="E970" s="143"/>
      <c r="F970" s="143"/>
      <c r="G970" s="4"/>
      <c r="H970" s="4"/>
      <c r="I970" s="135"/>
      <c r="J970" s="135"/>
      <c r="K970" s="135"/>
      <c r="L970" s="135"/>
      <c r="M970" s="135"/>
      <c r="N970" s="135"/>
      <c r="O970" s="135"/>
      <c r="P970" s="135"/>
      <c r="Q970" s="135"/>
      <c r="R970" s="135"/>
      <c r="S970" s="135"/>
      <c r="T970" s="135"/>
      <c r="U970" s="135"/>
      <c r="V970" s="135"/>
      <c r="W970" s="135"/>
      <c r="X970" s="135"/>
      <c r="Y970" s="135"/>
      <c r="Z970" s="135"/>
    </row>
    <row r="971" spans="1:26" ht="14.25" customHeight="1">
      <c r="A971" s="4"/>
      <c r="B971" s="4"/>
      <c r="C971" s="4"/>
      <c r="D971" s="4"/>
      <c r="E971" s="143"/>
      <c r="F971" s="143"/>
      <c r="G971" s="4"/>
      <c r="H971" s="4"/>
      <c r="I971" s="135"/>
      <c r="J971" s="135"/>
      <c r="K971" s="135"/>
      <c r="L971" s="135"/>
      <c r="M971" s="135"/>
      <c r="N971" s="135"/>
      <c r="O971" s="135"/>
      <c r="P971" s="135"/>
      <c r="Q971" s="135"/>
      <c r="R971" s="135"/>
      <c r="S971" s="135"/>
      <c r="T971" s="135"/>
      <c r="U971" s="135"/>
      <c r="V971" s="135"/>
      <c r="W971" s="135"/>
      <c r="X971" s="135"/>
      <c r="Y971" s="135"/>
      <c r="Z971" s="135"/>
    </row>
    <row r="972" spans="1:26" ht="14.25" customHeight="1">
      <c r="A972" s="4"/>
      <c r="B972" s="4"/>
      <c r="C972" s="4"/>
      <c r="D972" s="4"/>
      <c r="E972" s="143"/>
      <c r="F972" s="143"/>
      <c r="G972" s="4"/>
      <c r="H972" s="4"/>
      <c r="I972" s="135"/>
      <c r="J972" s="135"/>
      <c r="K972" s="135"/>
      <c r="L972" s="135"/>
      <c r="M972" s="135"/>
      <c r="N972" s="135"/>
      <c r="O972" s="135"/>
      <c r="P972" s="135"/>
      <c r="Q972" s="135"/>
      <c r="R972" s="135"/>
      <c r="S972" s="135"/>
      <c r="T972" s="135"/>
      <c r="U972" s="135"/>
      <c r="V972" s="135"/>
      <c r="W972" s="135"/>
      <c r="X972" s="135"/>
      <c r="Y972" s="135"/>
      <c r="Z972" s="135"/>
    </row>
    <row r="973" spans="1:26" ht="14.25" customHeight="1">
      <c r="A973" s="4"/>
      <c r="B973" s="4"/>
      <c r="C973" s="4"/>
      <c r="D973" s="4"/>
      <c r="E973" s="143"/>
      <c r="F973" s="143"/>
      <c r="G973" s="4"/>
      <c r="H973" s="4"/>
      <c r="I973" s="135"/>
      <c r="J973" s="135"/>
      <c r="K973" s="135"/>
      <c r="L973" s="135"/>
      <c r="M973" s="135"/>
      <c r="N973" s="135"/>
      <c r="O973" s="135"/>
      <c r="P973" s="135"/>
      <c r="Q973" s="135"/>
      <c r="R973" s="135"/>
      <c r="S973" s="135"/>
      <c r="T973" s="135"/>
      <c r="U973" s="135"/>
      <c r="V973" s="135"/>
      <c r="W973" s="135"/>
      <c r="X973" s="135"/>
      <c r="Y973" s="135"/>
      <c r="Z973" s="135"/>
    </row>
    <row r="974" spans="1:26" ht="14.25" customHeight="1">
      <c r="A974" s="4"/>
      <c r="B974" s="4"/>
      <c r="C974" s="4"/>
      <c r="D974" s="4"/>
      <c r="E974" s="143"/>
      <c r="F974" s="143"/>
      <c r="G974" s="4"/>
      <c r="H974" s="4"/>
      <c r="I974" s="135"/>
      <c r="J974" s="135"/>
      <c r="K974" s="135"/>
      <c r="L974" s="135"/>
      <c r="M974" s="135"/>
      <c r="N974" s="135"/>
      <c r="O974" s="135"/>
      <c r="P974" s="135"/>
      <c r="Q974" s="135"/>
      <c r="R974" s="135"/>
      <c r="S974" s="135"/>
      <c r="T974" s="135"/>
      <c r="U974" s="135"/>
      <c r="V974" s="135"/>
      <c r="W974" s="135"/>
      <c r="X974" s="135"/>
      <c r="Y974" s="135"/>
      <c r="Z974" s="135"/>
    </row>
    <row r="975" spans="1:26" ht="14.25" customHeight="1">
      <c r="A975" s="4"/>
      <c r="B975" s="4"/>
      <c r="C975" s="4"/>
      <c r="D975" s="4"/>
      <c r="E975" s="143"/>
      <c r="F975" s="143"/>
      <c r="G975" s="4"/>
      <c r="H975" s="4"/>
      <c r="I975" s="135"/>
      <c r="J975" s="135"/>
      <c r="K975" s="135"/>
      <c r="L975" s="135"/>
      <c r="M975" s="135"/>
      <c r="N975" s="135"/>
      <c r="O975" s="135"/>
      <c r="P975" s="135"/>
      <c r="Q975" s="135"/>
      <c r="R975" s="135"/>
      <c r="S975" s="135"/>
      <c r="T975" s="135"/>
      <c r="U975" s="135"/>
      <c r="V975" s="135"/>
      <c r="W975" s="135"/>
      <c r="X975" s="135"/>
      <c r="Y975" s="135"/>
      <c r="Z975" s="135"/>
    </row>
    <row r="976" spans="1:26" ht="14.25" customHeight="1">
      <c r="A976" s="4"/>
      <c r="B976" s="4"/>
      <c r="C976" s="4"/>
      <c r="D976" s="4"/>
      <c r="E976" s="143"/>
      <c r="F976" s="143"/>
      <c r="G976" s="4"/>
      <c r="H976" s="4"/>
      <c r="I976" s="135"/>
      <c r="J976" s="135"/>
      <c r="K976" s="135"/>
      <c r="L976" s="135"/>
      <c r="M976" s="135"/>
      <c r="N976" s="135"/>
      <c r="O976" s="135"/>
      <c r="P976" s="135"/>
      <c r="Q976" s="135"/>
      <c r="R976" s="135"/>
      <c r="S976" s="135"/>
      <c r="T976" s="135"/>
      <c r="U976" s="135"/>
      <c r="V976" s="135"/>
      <c r="W976" s="135"/>
      <c r="X976" s="135"/>
      <c r="Y976" s="135"/>
      <c r="Z976" s="135"/>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workbookViewId="0">
      <selection activeCell="F90" sqref="F90"/>
    </sheetView>
  </sheetViews>
  <sheetFormatPr baseColWidth="10" defaultColWidth="12.59765625" defaultRowHeight="15" customHeight="1"/>
  <cols>
    <col min="1" max="1" width="1.69921875" customWidth="1"/>
    <col min="2" max="2" width="23.19921875" customWidth="1"/>
    <col min="3" max="3" width="13.5" customWidth="1"/>
    <col min="4" max="4" width="11.3984375" customWidth="1"/>
    <col min="5" max="9" width="11.69921875" customWidth="1"/>
    <col min="10" max="10" width="58.59765625" customWidth="1"/>
    <col min="11" max="23" width="11" customWidth="1"/>
  </cols>
  <sheetData>
    <row r="1" spans="1:23" ht="15.6">
      <c r="A1" s="3"/>
      <c r="B1" s="1062" t="str">
        <f>Parametres!$B$1&amp;" "&amp;"2 pager"&amp;" "&amp;Parametres!$B$3&amp;" "&amp;Parametres!$B$4</f>
        <v>Ste-Marie Auto 2 pager Avril 2025</v>
      </c>
      <c r="C1" s="1063"/>
      <c r="D1" s="1063"/>
      <c r="E1" s="1063"/>
      <c r="F1" s="1063"/>
      <c r="G1" s="1063"/>
      <c r="H1" s="1063"/>
      <c r="I1" s="1063"/>
      <c r="J1" s="1063"/>
      <c r="K1" s="3"/>
      <c r="L1" s="3"/>
      <c r="M1" s="3"/>
      <c r="N1" s="3"/>
      <c r="O1" s="3"/>
      <c r="P1" s="3"/>
      <c r="Q1" s="3"/>
      <c r="R1" s="3"/>
      <c r="S1" s="3"/>
      <c r="T1" s="3"/>
      <c r="U1" s="3"/>
      <c r="V1" s="3"/>
      <c r="W1" s="3"/>
    </row>
    <row r="2" spans="1:23" ht="14.4">
      <c r="A2" s="3"/>
      <c r="B2" s="30"/>
      <c r="C2" s="3"/>
      <c r="D2" s="3"/>
      <c r="E2" s="3"/>
      <c r="F2" s="3"/>
      <c r="G2" s="3"/>
      <c r="H2" s="3"/>
      <c r="I2" s="3"/>
      <c r="J2" s="3"/>
      <c r="K2" s="3"/>
      <c r="L2" s="3"/>
      <c r="M2" s="3"/>
      <c r="N2" s="3"/>
      <c r="O2" s="3"/>
      <c r="P2" s="3"/>
      <c r="Q2" s="3"/>
      <c r="R2" s="3"/>
      <c r="S2" s="3"/>
      <c r="T2" s="3"/>
      <c r="U2" s="3"/>
      <c r="V2" s="3"/>
      <c r="W2" s="3"/>
    </row>
    <row r="3" spans="1:23" ht="14.4">
      <c r="A3" s="3"/>
      <c r="B3" s="149" t="s">
        <v>280</v>
      </c>
      <c r="C3" s="150" t="s">
        <v>281</v>
      </c>
      <c r="D3" s="151" t="s">
        <v>282</v>
      </c>
      <c r="E3" s="152">
        <v>2023</v>
      </c>
      <c r="F3" s="151" t="s">
        <v>283</v>
      </c>
      <c r="G3" s="153" t="s">
        <v>1084</v>
      </c>
      <c r="H3" s="151" t="s">
        <v>284</v>
      </c>
      <c r="I3" s="153" t="s">
        <v>1085</v>
      </c>
      <c r="J3" s="149" t="s">
        <v>285</v>
      </c>
      <c r="K3" s="3"/>
      <c r="L3" s="3"/>
      <c r="M3" s="3"/>
      <c r="N3" s="3"/>
      <c r="O3" s="3"/>
      <c r="P3" s="3"/>
      <c r="Q3" s="3"/>
      <c r="R3" s="3"/>
      <c r="S3" s="3"/>
      <c r="T3" s="3"/>
      <c r="U3" s="3"/>
      <c r="V3" s="3"/>
      <c r="W3" s="3"/>
    </row>
    <row r="4" spans="1:23" ht="14.4" customHeight="1">
      <c r="A4" s="3"/>
      <c r="B4" s="154" t="s">
        <v>286</v>
      </c>
      <c r="C4" s="155">
        <f>+Print_Mois!$J$13+Print_Mois!$J$15</f>
        <v>59</v>
      </c>
      <c r="D4" s="155">
        <f>+Print_Mois!$D$13+Print_Mois!$D$15</f>
        <v>0</v>
      </c>
      <c r="E4" s="155">
        <f>+Print_Mois!$O$13+Print_Mois!$O$15</f>
        <v>0</v>
      </c>
      <c r="F4" s="156">
        <f t="shared" ref="F4:F15" si="0">+IFERROR($C4-D4,"")</f>
        <v>59</v>
      </c>
      <c r="G4" s="157">
        <f t="shared" ref="G4:G15" si="1">+IFERROR($C4-E4,"")</f>
        <v>59</v>
      </c>
      <c r="H4" s="158" t="str">
        <f t="shared" ref="H4:H15" si="2">+IFERROR(F4/ABS($D4),"")</f>
        <v/>
      </c>
      <c r="I4" s="159" t="str">
        <f t="shared" ref="I4:I15" si="3">+IFERROR(G4/ABS($E4),"")</f>
        <v/>
      </c>
      <c r="J4" s="1059" t="s">
        <v>1088</v>
      </c>
      <c r="K4" s="3"/>
      <c r="L4" s="3"/>
      <c r="M4" s="3"/>
      <c r="N4" s="3"/>
      <c r="O4" s="3"/>
      <c r="P4" s="3"/>
      <c r="Q4" s="3"/>
      <c r="R4" s="3"/>
      <c r="S4" s="3"/>
      <c r="T4" s="3"/>
      <c r="U4" s="3"/>
      <c r="V4" s="3"/>
      <c r="W4" s="3"/>
    </row>
    <row r="5" spans="1:23" ht="14.4">
      <c r="A5" s="3"/>
      <c r="B5" s="160" t="s">
        <v>287</v>
      </c>
      <c r="C5" s="161">
        <f>+Print_Mois!$L$13+Print_Mois!$L$15</f>
        <v>169453.54000000103</v>
      </c>
      <c r="D5" s="161">
        <f>+Print_Mois!$F$13+Print_Mois!$F$15</f>
        <v>0</v>
      </c>
      <c r="E5" s="161">
        <f>+Print_Mois!$Q$13+Print_Mois!$Q$15</f>
        <v>0</v>
      </c>
      <c r="F5" s="162">
        <f t="shared" si="0"/>
        <v>169453.54000000103</v>
      </c>
      <c r="G5" s="163">
        <f t="shared" si="1"/>
        <v>169453.54000000103</v>
      </c>
      <c r="H5" s="165" t="str">
        <f t="shared" si="2"/>
        <v/>
      </c>
      <c r="I5" s="166" t="str">
        <f t="shared" si="3"/>
        <v/>
      </c>
      <c r="J5" s="1060"/>
      <c r="K5" s="3"/>
      <c r="L5" s="3"/>
      <c r="M5" s="3"/>
      <c r="N5" s="3"/>
      <c r="O5" s="3"/>
      <c r="P5" s="3"/>
      <c r="Q5" s="3"/>
      <c r="R5" s="3"/>
      <c r="S5" s="3"/>
      <c r="T5" s="3"/>
      <c r="U5" s="3"/>
      <c r="V5" s="3"/>
      <c r="W5" s="3"/>
    </row>
    <row r="6" spans="1:23" ht="14.4">
      <c r="A6" s="3"/>
      <c r="B6" s="160" t="s">
        <v>288</v>
      </c>
      <c r="C6" s="161">
        <f t="shared" ref="C6:E6" si="4">+C5/C4</f>
        <v>2872.0938983051024</v>
      </c>
      <c r="D6" s="161" t="e">
        <f t="shared" si="4"/>
        <v>#DIV/0!</v>
      </c>
      <c r="E6" s="161" t="e">
        <f t="shared" si="4"/>
        <v>#DIV/0!</v>
      </c>
      <c r="F6" s="162" t="str">
        <f t="shared" si="0"/>
        <v/>
      </c>
      <c r="G6" s="163" t="str">
        <f t="shared" si="1"/>
        <v/>
      </c>
      <c r="H6" s="165" t="str">
        <f t="shared" si="2"/>
        <v/>
      </c>
      <c r="I6" s="166" t="str">
        <f t="shared" si="3"/>
        <v/>
      </c>
      <c r="J6" s="1060"/>
      <c r="K6" s="3"/>
      <c r="L6" s="3"/>
      <c r="M6" s="3"/>
      <c r="N6" s="3"/>
      <c r="O6" s="3"/>
      <c r="P6" s="3"/>
      <c r="Q6" s="3"/>
      <c r="R6" s="3"/>
      <c r="S6" s="3"/>
      <c r="T6" s="3"/>
      <c r="U6" s="3"/>
      <c r="V6" s="3"/>
      <c r="W6" s="3"/>
    </row>
    <row r="7" spans="1:23" ht="14.4">
      <c r="A7" s="3"/>
      <c r="B7" s="160" t="s">
        <v>289</v>
      </c>
      <c r="C7" s="161">
        <f>+Print_Mois!$L$31</f>
        <v>60868.819999999978</v>
      </c>
      <c r="D7" s="161">
        <f>+Print_Mois!$F$31</f>
        <v>0</v>
      </c>
      <c r="E7" s="161">
        <f>+Print_Mois!$Q$31</f>
        <v>0</v>
      </c>
      <c r="F7" s="162">
        <f t="shared" si="0"/>
        <v>60868.819999999978</v>
      </c>
      <c r="G7" s="163">
        <f t="shared" si="1"/>
        <v>60868.819999999978</v>
      </c>
      <c r="H7" s="165" t="str">
        <f t="shared" si="2"/>
        <v/>
      </c>
      <c r="I7" s="166" t="str">
        <f t="shared" si="3"/>
        <v/>
      </c>
      <c r="J7" s="1060"/>
      <c r="K7" s="3"/>
      <c r="L7" s="3"/>
      <c r="M7" s="3"/>
      <c r="N7" s="3"/>
      <c r="O7" s="3"/>
      <c r="P7" s="3"/>
      <c r="Q7" s="3"/>
      <c r="R7" s="3"/>
      <c r="S7" s="3"/>
      <c r="T7" s="3"/>
      <c r="U7" s="3"/>
      <c r="V7" s="3"/>
      <c r="W7" s="3"/>
    </row>
    <row r="8" spans="1:23" ht="14.4">
      <c r="A8" s="3"/>
      <c r="B8" s="160" t="s">
        <v>290</v>
      </c>
      <c r="C8" s="164">
        <f t="shared" ref="C8:E8" si="5">+C7/C5</f>
        <v>0.35920654121477552</v>
      </c>
      <c r="D8" s="164" t="e">
        <f t="shared" si="5"/>
        <v>#DIV/0!</v>
      </c>
      <c r="E8" s="164" t="e">
        <f t="shared" si="5"/>
        <v>#DIV/0!</v>
      </c>
      <c r="F8" s="167" t="str">
        <f t="shared" si="0"/>
        <v/>
      </c>
      <c r="G8" s="168" t="str">
        <f t="shared" si="1"/>
        <v/>
      </c>
      <c r="H8" s="165" t="str">
        <f t="shared" si="2"/>
        <v/>
      </c>
      <c r="I8" s="166" t="str">
        <f t="shared" si="3"/>
        <v/>
      </c>
      <c r="J8" s="1060"/>
      <c r="K8" s="3"/>
      <c r="L8" s="3"/>
      <c r="M8" s="3"/>
      <c r="N8" s="3"/>
      <c r="O8" s="3"/>
      <c r="P8" s="3"/>
      <c r="Q8" s="3"/>
      <c r="R8" s="3"/>
      <c r="S8" s="3"/>
      <c r="T8" s="3"/>
      <c r="U8" s="3"/>
      <c r="V8" s="3"/>
      <c r="W8" s="3"/>
    </row>
    <row r="9" spans="1:23" ht="14.4">
      <c r="A9" s="3"/>
      <c r="B9" s="160" t="s">
        <v>291</v>
      </c>
      <c r="C9" s="161">
        <f>+Print_Mois!$L$24</f>
        <v>31784.869999999988</v>
      </c>
      <c r="D9" s="161">
        <f>+Print_Mois!$F$24</f>
        <v>0</v>
      </c>
      <c r="E9" s="161">
        <f>+Print_Mois!$Q$24</f>
        <v>0</v>
      </c>
      <c r="F9" s="162">
        <f t="shared" si="0"/>
        <v>31784.869999999988</v>
      </c>
      <c r="G9" s="163">
        <f t="shared" si="1"/>
        <v>31784.869999999988</v>
      </c>
      <c r="H9" s="165" t="str">
        <f t="shared" si="2"/>
        <v/>
      </c>
      <c r="I9" s="166" t="str">
        <f t="shared" si="3"/>
        <v/>
      </c>
      <c r="J9" s="1060"/>
      <c r="K9" s="3"/>
      <c r="L9" s="3"/>
      <c r="M9" s="3"/>
      <c r="N9" s="3"/>
      <c r="O9" s="3"/>
      <c r="P9" s="3"/>
      <c r="Q9" s="3"/>
      <c r="R9" s="3"/>
      <c r="S9" s="3"/>
      <c r="T9" s="3"/>
      <c r="U9" s="3"/>
      <c r="V9" s="3"/>
      <c r="W9" s="3"/>
    </row>
    <row r="10" spans="1:23" ht="14.4">
      <c r="A10" s="3"/>
      <c r="B10" s="160" t="s">
        <v>292</v>
      </c>
      <c r="C10" s="161">
        <f t="shared" ref="C10:E10" si="6">+C9/C4</f>
        <v>538.72661016949132</v>
      </c>
      <c r="D10" s="161" t="e">
        <f t="shared" si="6"/>
        <v>#DIV/0!</v>
      </c>
      <c r="E10" s="161" t="e">
        <f t="shared" si="6"/>
        <v>#DIV/0!</v>
      </c>
      <c r="F10" s="162" t="str">
        <f t="shared" si="0"/>
        <v/>
      </c>
      <c r="G10" s="163" t="str">
        <f t="shared" si="1"/>
        <v/>
      </c>
      <c r="H10" s="165" t="str">
        <f t="shared" si="2"/>
        <v/>
      </c>
      <c r="I10" s="166" t="str">
        <f t="shared" si="3"/>
        <v/>
      </c>
      <c r="J10" s="1060"/>
      <c r="K10" s="3"/>
      <c r="L10" s="3"/>
      <c r="M10" s="3"/>
      <c r="N10" s="3"/>
      <c r="O10" s="3"/>
      <c r="P10" s="3"/>
      <c r="Q10" s="3"/>
      <c r="R10" s="3"/>
      <c r="S10" s="3"/>
      <c r="T10" s="3"/>
      <c r="U10" s="3"/>
      <c r="V10" s="3"/>
      <c r="W10" s="3"/>
    </row>
    <row r="11" spans="1:23" ht="14.4">
      <c r="A11" s="3"/>
      <c r="B11" s="160" t="s">
        <v>293</v>
      </c>
      <c r="C11" s="161">
        <f>+Print_Mois!$L$32</f>
        <v>9897.61</v>
      </c>
      <c r="D11" s="161">
        <f>+Print_Mois!$F$32</f>
        <v>0</v>
      </c>
      <c r="E11" s="161">
        <f>+Print_Mois!$Q$32</f>
        <v>0</v>
      </c>
      <c r="F11" s="162">
        <f t="shared" si="0"/>
        <v>9897.61</v>
      </c>
      <c r="G11" s="163">
        <f t="shared" si="1"/>
        <v>9897.61</v>
      </c>
      <c r="H11" s="165" t="str">
        <f t="shared" si="2"/>
        <v/>
      </c>
      <c r="I11" s="166" t="str">
        <f t="shared" si="3"/>
        <v/>
      </c>
      <c r="J11" s="1060"/>
      <c r="K11" s="3"/>
      <c r="L11" s="3"/>
      <c r="M11" s="3"/>
      <c r="N11" s="3"/>
      <c r="O11" s="3"/>
      <c r="P11" s="3"/>
      <c r="Q11" s="3"/>
      <c r="R11" s="3"/>
      <c r="S11" s="3"/>
      <c r="T11" s="3"/>
      <c r="U11" s="3"/>
      <c r="V11" s="3"/>
      <c r="W11" s="3"/>
    </row>
    <row r="12" spans="1:23" ht="14.4">
      <c r="A12" s="3"/>
      <c r="B12" s="160" t="s">
        <v>294</v>
      </c>
      <c r="C12" s="164">
        <f t="shared" ref="C12:E12" si="7">+C11/C9</f>
        <v>0.31139375432399141</v>
      </c>
      <c r="D12" s="164" t="e">
        <f t="shared" si="7"/>
        <v>#DIV/0!</v>
      </c>
      <c r="E12" s="164" t="e">
        <f t="shared" si="7"/>
        <v>#DIV/0!</v>
      </c>
      <c r="F12" s="165" t="str">
        <f t="shared" si="0"/>
        <v/>
      </c>
      <c r="G12" s="169" t="str">
        <f t="shared" si="1"/>
        <v/>
      </c>
      <c r="H12" s="165" t="str">
        <f t="shared" si="2"/>
        <v/>
      </c>
      <c r="I12" s="166" t="str">
        <f t="shared" si="3"/>
        <v/>
      </c>
      <c r="J12" s="1060"/>
      <c r="K12" s="3"/>
      <c r="L12" s="3"/>
      <c r="M12" s="3"/>
      <c r="N12" s="3"/>
      <c r="O12" s="3"/>
      <c r="P12" s="3"/>
      <c r="Q12" s="3"/>
      <c r="R12" s="3"/>
      <c r="S12" s="3"/>
      <c r="T12" s="3"/>
      <c r="U12" s="3"/>
      <c r="V12" s="3"/>
      <c r="W12" s="3"/>
    </row>
    <row r="13" spans="1:23" ht="14.4">
      <c r="A13" s="3"/>
      <c r="B13" s="160" t="s">
        <v>295</v>
      </c>
      <c r="C13" s="161">
        <f>+Print_Mois!$L$41-C7-C11</f>
        <v>-85064.280000000042</v>
      </c>
      <c r="D13" s="161">
        <f>+Print_Mois!$F$41-D7-D11</f>
        <v>0</v>
      </c>
      <c r="E13" s="161">
        <f>+Print_Mois!$Q$41-E7-E11</f>
        <v>0</v>
      </c>
      <c r="F13" s="162">
        <f t="shared" si="0"/>
        <v>-85064.280000000042</v>
      </c>
      <c r="G13" s="163">
        <f t="shared" si="1"/>
        <v>-85064.280000000042</v>
      </c>
      <c r="H13" s="165" t="str">
        <f t="shared" si="2"/>
        <v/>
      </c>
      <c r="I13" s="166" t="str">
        <f t="shared" si="3"/>
        <v/>
      </c>
      <c r="J13" s="1060"/>
      <c r="K13" s="3"/>
      <c r="L13" s="3"/>
      <c r="M13" s="3"/>
      <c r="N13" s="3"/>
      <c r="O13" s="3"/>
      <c r="P13" s="3"/>
      <c r="Q13" s="3"/>
      <c r="R13" s="3"/>
      <c r="S13" s="3"/>
      <c r="T13" s="3"/>
      <c r="U13" s="3"/>
      <c r="V13" s="3"/>
      <c r="W13" s="3"/>
    </row>
    <row r="14" spans="1:23" ht="14.4">
      <c r="A14" s="3"/>
      <c r="B14" s="160" t="s">
        <v>296</v>
      </c>
      <c r="C14" s="161">
        <f t="shared" ref="C14:E14" si="8">+C13/C4</f>
        <v>-1441.7674576271193</v>
      </c>
      <c r="D14" s="161" t="e">
        <f t="shared" si="8"/>
        <v>#DIV/0!</v>
      </c>
      <c r="E14" s="161" t="e">
        <f t="shared" si="8"/>
        <v>#DIV/0!</v>
      </c>
      <c r="F14" s="162" t="str">
        <f t="shared" si="0"/>
        <v/>
      </c>
      <c r="G14" s="163" t="str">
        <f t="shared" si="1"/>
        <v/>
      </c>
      <c r="H14" s="165" t="str">
        <f t="shared" si="2"/>
        <v/>
      </c>
      <c r="I14" s="166" t="str">
        <f t="shared" si="3"/>
        <v/>
      </c>
      <c r="J14" s="1060"/>
      <c r="K14" s="3"/>
      <c r="L14" s="3"/>
      <c r="M14" s="3"/>
      <c r="N14" s="3"/>
      <c r="O14" s="3"/>
      <c r="P14" s="3"/>
      <c r="Q14" s="3"/>
      <c r="R14" s="3"/>
      <c r="S14" s="3"/>
      <c r="T14" s="3"/>
      <c r="U14" s="3"/>
      <c r="V14" s="3"/>
      <c r="W14" s="3"/>
    </row>
    <row r="15" spans="1:23" ht="14.4">
      <c r="A15" s="3"/>
      <c r="B15" s="160" t="s">
        <v>297</v>
      </c>
      <c r="C15" s="161">
        <f>+Print_Mois!$L$83</f>
        <v>1322.9300000000003</v>
      </c>
      <c r="D15" s="161">
        <f>+Print_Mois!$F$83</f>
        <v>0</v>
      </c>
      <c r="E15" s="161">
        <f>+Print_Mois!$Q$83</f>
        <v>0</v>
      </c>
      <c r="F15" s="162">
        <f t="shared" si="0"/>
        <v>1322.9300000000003</v>
      </c>
      <c r="G15" s="163">
        <f t="shared" si="1"/>
        <v>1322.9300000000003</v>
      </c>
      <c r="H15" s="165" t="str">
        <f t="shared" si="2"/>
        <v/>
      </c>
      <c r="I15" s="166" t="str">
        <f t="shared" si="3"/>
        <v/>
      </c>
      <c r="J15" s="1060"/>
      <c r="K15" s="3"/>
      <c r="L15" s="3"/>
      <c r="M15" s="3"/>
      <c r="N15" s="3"/>
      <c r="O15" s="3"/>
      <c r="P15" s="3"/>
      <c r="Q15" s="3"/>
      <c r="R15" s="3"/>
      <c r="S15" s="3"/>
      <c r="T15" s="3"/>
      <c r="U15" s="3"/>
      <c r="V15" s="3"/>
      <c r="W15" s="3"/>
    </row>
    <row r="16" spans="1:23" ht="15" hidden="1" customHeight="1">
      <c r="A16" s="3"/>
      <c r="B16" s="170" t="s">
        <v>298</v>
      </c>
      <c r="C16" s="171"/>
      <c r="D16" s="171"/>
      <c r="E16" s="171"/>
      <c r="F16" s="172"/>
      <c r="G16" s="173"/>
      <c r="H16" s="174"/>
      <c r="I16" s="175"/>
      <c r="J16" s="1060"/>
      <c r="K16" s="3"/>
      <c r="L16" s="3"/>
      <c r="M16" s="3"/>
      <c r="N16" s="3"/>
      <c r="O16" s="3"/>
      <c r="P16" s="3"/>
      <c r="Q16" s="3"/>
      <c r="R16" s="3"/>
      <c r="S16" s="3"/>
      <c r="T16" s="3"/>
      <c r="U16" s="3"/>
      <c r="V16" s="3"/>
      <c r="W16" s="3"/>
    </row>
    <row r="17" spans="1:23" ht="15" hidden="1" customHeight="1">
      <c r="A17" s="3"/>
      <c r="B17" s="176" t="s">
        <v>286</v>
      </c>
      <c r="C17" s="177">
        <f>Inventaire_Neuf!L3</f>
        <v>71</v>
      </c>
      <c r="D17" s="177">
        <v>61</v>
      </c>
      <c r="E17" s="177">
        <v>164</v>
      </c>
      <c r="F17" s="162">
        <f>+IFERROR($C17-D17,"")</f>
        <v>10</v>
      </c>
      <c r="G17" s="163">
        <f>+IFERROR($C17-E17,"")</f>
        <v>-93</v>
      </c>
      <c r="H17" s="165">
        <f t="shared" ref="H17:H18" si="9">+IFERROR(F17/ABS($D17),"")</f>
        <v>0.16393442622950818</v>
      </c>
      <c r="I17" s="166">
        <f t="shared" ref="I17:I18" si="10">+IFERROR(G17/ABS($E17),"")</f>
        <v>-0.56707317073170727</v>
      </c>
      <c r="J17" s="1060"/>
      <c r="K17" s="3"/>
      <c r="L17" s="3"/>
      <c r="M17" s="3"/>
      <c r="N17" s="3"/>
      <c r="O17" s="3"/>
      <c r="P17" s="3"/>
      <c r="Q17" s="3"/>
      <c r="R17" s="3"/>
      <c r="S17" s="3"/>
      <c r="T17" s="3"/>
      <c r="U17" s="3"/>
      <c r="V17" s="3"/>
      <c r="W17" s="3"/>
    </row>
    <row r="18" spans="1:23" ht="14.4">
      <c r="A18" s="3"/>
      <c r="B18" s="178" t="s">
        <v>299</v>
      </c>
      <c r="C18" s="179">
        <f>Inventaire_Neuf!L2</f>
        <v>3059537.15</v>
      </c>
      <c r="D18" s="179">
        <v>2233570</v>
      </c>
      <c r="E18" s="179">
        <v>5689693.1799999997</v>
      </c>
      <c r="F18" s="180">
        <f>+IFERROR($C18-D18,"")</f>
        <v>825967.14999999991</v>
      </c>
      <c r="G18" s="181">
        <f>+IFERROR($C18-E18,"")</f>
        <v>-2630156.0299999998</v>
      </c>
      <c r="H18" s="182">
        <f t="shared" si="9"/>
        <v>0.36979684988605682</v>
      </c>
      <c r="I18" s="183">
        <f t="shared" si="10"/>
        <v>-0.46226675969898257</v>
      </c>
      <c r="J18" s="1061"/>
      <c r="K18" s="3"/>
      <c r="L18" s="3"/>
      <c r="M18" s="3"/>
      <c r="N18" s="3"/>
      <c r="O18" s="3"/>
      <c r="P18" s="3"/>
      <c r="Q18" s="3"/>
      <c r="R18" s="3"/>
      <c r="S18" s="3"/>
      <c r="T18" s="3"/>
      <c r="U18" s="3"/>
      <c r="V18" s="3"/>
      <c r="W18" s="3"/>
    </row>
    <row r="19" spans="1:23" ht="14.4">
      <c r="A19" s="3"/>
      <c r="B19" s="3"/>
      <c r="C19" s="184"/>
      <c r="D19" s="184"/>
      <c r="E19" s="184"/>
      <c r="F19" s="3"/>
      <c r="G19" s="3"/>
      <c r="H19" s="3"/>
      <c r="I19" s="3"/>
      <c r="J19" s="3"/>
      <c r="K19" s="3"/>
      <c r="L19" s="3"/>
      <c r="M19" s="3"/>
      <c r="N19" s="3"/>
      <c r="O19" s="3"/>
      <c r="P19" s="3"/>
      <c r="Q19" s="3"/>
      <c r="R19" s="3"/>
      <c r="S19" s="3"/>
      <c r="T19" s="3"/>
      <c r="U19" s="3"/>
      <c r="V19" s="3"/>
      <c r="W19" s="3"/>
    </row>
    <row r="20" spans="1:23" ht="14.4">
      <c r="A20" s="3"/>
      <c r="B20" s="185" t="s">
        <v>300</v>
      </c>
      <c r="C20" s="186" t="s">
        <v>281</v>
      </c>
      <c r="D20" s="186" t="s">
        <v>282</v>
      </c>
      <c r="E20" s="186">
        <f>$E$3</f>
        <v>2023</v>
      </c>
      <c r="F20" s="187" t="s">
        <v>283</v>
      </c>
      <c r="G20" s="188" t="str">
        <f>$G$3</f>
        <v>▲2023</v>
      </c>
      <c r="H20" s="187" t="s">
        <v>284</v>
      </c>
      <c r="I20" s="188" t="str">
        <f>$I$3</f>
        <v>% ▲ 2023</v>
      </c>
      <c r="J20" s="189" t="s">
        <v>285</v>
      </c>
      <c r="K20" s="3"/>
      <c r="L20" s="3"/>
      <c r="M20" s="3"/>
      <c r="N20" s="3"/>
      <c r="O20" s="3"/>
      <c r="P20" s="3"/>
      <c r="Q20" s="3"/>
      <c r="R20" s="3"/>
      <c r="S20" s="3"/>
      <c r="T20" s="3"/>
      <c r="U20" s="3"/>
      <c r="V20" s="3"/>
      <c r="W20" s="3"/>
    </row>
    <row r="21" spans="1:23" ht="15.75" customHeight="1">
      <c r="A21" s="3"/>
      <c r="B21" s="154" t="s">
        <v>286</v>
      </c>
      <c r="C21" s="155">
        <f>+Print_Mois!$J$97</f>
        <v>9</v>
      </c>
      <c r="D21" s="155">
        <f>+Print_Mois!$D$97</f>
        <v>0</v>
      </c>
      <c r="E21" s="155">
        <f>+Print_Mois!$O$97</f>
        <v>0</v>
      </c>
      <c r="F21" s="156">
        <f t="shared" ref="F21:F32" si="11">+IFERROR($C21-D21,"")</f>
        <v>9</v>
      </c>
      <c r="G21" s="157">
        <f t="shared" ref="G21:G32" si="12">+IFERROR($C21-E21,"")</f>
        <v>9</v>
      </c>
      <c r="H21" s="158" t="str">
        <f t="shared" ref="H21:H32" si="13">+IFERROR(F21/ABS($D21),"")</f>
        <v/>
      </c>
      <c r="I21" s="159" t="str">
        <f t="shared" ref="I21:I32" si="14">+IFERROR(G21/ABS($E21),"")</f>
        <v/>
      </c>
      <c r="J21" s="1059" t="s">
        <v>1089</v>
      </c>
      <c r="K21" s="3"/>
      <c r="L21" s="3"/>
      <c r="M21" s="3"/>
      <c r="N21" s="3"/>
      <c r="O21" s="3"/>
      <c r="P21" s="3"/>
      <c r="Q21" s="3"/>
      <c r="R21" s="3"/>
      <c r="S21" s="3"/>
      <c r="T21" s="3"/>
      <c r="U21" s="3"/>
      <c r="V21" s="3"/>
      <c r="W21" s="3"/>
    </row>
    <row r="22" spans="1:23" ht="15.75" customHeight="1">
      <c r="A22" s="3"/>
      <c r="B22" s="160" t="s">
        <v>287</v>
      </c>
      <c r="C22" s="161">
        <f>+Print_Mois!$L$97</f>
        <v>2607.6500000000524</v>
      </c>
      <c r="D22" s="161">
        <f>+Print_Mois!$F$97</f>
        <v>0</v>
      </c>
      <c r="E22" s="161">
        <f>+Print_Mois!$Q$97</f>
        <v>0</v>
      </c>
      <c r="F22" s="162">
        <f t="shared" si="11"/>
        <v>2607.6500000000524</v>
      </c>
      <c r="G22" s="163">
        <f t="shared" si="12"/>
        <v>2607.6500000000524</v>
      </c>
      <c r="H22" s="165" t="str">
        <f t="shared" si="13"/>
        <v/>
      </c>
      <c r="I22" s="166" t="str">
        <f t="shared" si="14"/>
        <v/>
      </c>
      <c r="J22" s="1060"/>
      <c r="K22" s="3"/>
      <c r="L22" s="3"/>
      <c r="M22" s="3"/>
      <c r="N22" s="3"/>
      <c r="O22" s="3"/>
      <c r="P22" s="3"/>
      <c r="Q22" s="3"/>
      <c r="R22" s="3"/>
      <c r="S22" s="3"/>
      <c r="T22" s="3"/>
      <c r="U22" s="3"/>
      <c r="V22" s="3"/>
      <c r="W22" s="3"/>
    </row>
    <row r="23" spans="1:23" ht="15.75" customHeight="1">
      <c r="A23" s="3"/>
      <c r="B23" s="160" t="s">
        <v>288</v>
      </c>
      <c r="C23" s="161">
        <f t="shared" ref="C23:E23" si="15">+C22/C21</f>
        <v>289.73888888889473</v>
      </c>
      <c r="D23" s="161" t="e">
        <f t="shared" si="15"/>
        <v>#DIV/0!</v>
      </c>
      <c r="E23" s="161" t="e">
        <f t="shared" si="15"/>
        <v>#DIV/0!</v>
      </c>
      <c r="F23" s="162" t="str">
        <f t="shared" si="11"/>
        <v/>
      </c>
      <c r="G23" s="163" t="str">
        <f t="shared" si="12"/>
        <v/>
      </c>
      <c r="H23" s="165" t="str">
        <f t="shared" si="13"/>
        <v/>
      </c>
      <c r="I23" s="166" t="str">
        <f t="shared" si="14"/>
        <v/>
      </c>
      <c r="J23" s="1060"/>
      <c r="K23" s="3"/>
      <c r="L23" s="3"/>
      <c r="M23" s="3"/>
      <c r="N23" s="3"/>
      <c r="O23" s="3"/>
      <c r="P23" s="3"/>
      <c r="Q23" s="3"/>
      <c r="R23" s="3"/>
      <c r="S23" s="3"/>
      <c r="T23" s="3"/>
      <c r="U23" s="3"/>
      <c r="V23" s="3"/>
      <c r="W23" s="3"/>
    </row>
    <row r="24" spans="1:23" ht="15.75" customHeight="1">
      <c r="A24" s="3"/>
      <c r="B24" s="160" t="s">
        <v>289</v>
      </c>
      <c r="C24" s="161">
        <f>+Print_Mois!$L$113</f>
        <v>5314.2500000000018</v>
      </c>
      <c r="D24" s="161">
        <f>+Print_Mois!$F$113</f>
        <v>0</v>
      </c>
      <c r="E24" s="161">
        <f>+Print_Mois!$Q$113</f>
        <v>0</v>
      </c>
      <c r="F24" s="162">
        <f t="shared" si="11"/>
        <v>5314.2500000000018</v>
      </c>
      <c r="G24" s="163">
        <f t="shared" si="12"/>
        <v>5314.2500000000018</v>
      </c>
      <c r="H24" s="165" t="str">
        <f t="shared" si="13"/>
        <v/>
      </c>
      <c r="I24" s="166" t="str">
        <f t="shared" si="14"/>
        <v/>
      </c>
      <c r="J24" s="1060"/>
      <c r="K24" s="3"/>
      <c r="L24" s="3"/>
      <c r="M24" s="3"/>
      <c r="N24" s="3"/>
      <c r="O24" s="3"/>
      <c r="P24" s="3"/>
      <c r="Q24" s="3"/>
      <c r="R24" s="3"/>
      <c r="S24" s="3"/>
      <c r="T24" s="3"/>
      <c r="U24" s="3"/>
      <c r="V24" s="3"/>
      <c r="W24" s="3"/>
    </row>
    <row r="25" spans="1:23" ht="15.75" customHeight="1">
      <c r="A25" s="3"/>
      <c r="B25" s="160" t="s">
        <v>290</v>
      </c>
      <c r="C25" s="164">
        <f t="shared" ref="C25:E25" si="16">+C24/C22</f>
        <v>2.0379460433723446</v>
      </c>
      <c r="D25" s="164" t="e">
        <f t="shared" si="16"/>
        <v>#DIV/0!</v>
      </c>
      <c r="E25" s="164" t="e">
        <f t="shared" si="16"/>
        <v>#DIV/0!</v>
      </c>
      <c r="F25" s="167" t="str">
        <f t="shared" si="11"/>
        <v/>
      </c>
      <c r="G25" s="168" t="str">
        <f t="shared" si="12"/>
        <v/>
      </c>
      <c r="H25" s="165" t="str">
        <f t="shared" si="13"/>
        <v/>
      </c>
      <c r="I25" s="166" t="str">
        <f t="shared" si="14"/>
        <v/>
      </c>
      <c r="J25" s="1060"/>
      <c r="K25" s="3"/>
      <c r="L25" s="3"/>
      <c r="M25" s="3"/>
      <c r="N25" s="3"/>
      <c r="O25" s="3"/>
      <c r="P25" s="3"/>
      <c r="Q25" s="3"/>
      <c r="R25" s="3"/>
      <c r="S25" s="3"/>
      <c r="T25" s="3"/>
      <c r="U25" s="3"/>
      <c r="V25" s="3"/>
      <c r="W25" s="3"/>
    </row>
    <row r="26" spans="1:23" ht="15.75" customHeight="1">
      <c r="A26" s="3"/>
      <c r="B26" s="160" t="s">
        <v>291</v>
      </c>
      <c r="C26" s="161">
        <f>+Print_Mois!$L$106</f>
        <v>8523</v>
      </c>
      <c r="D26" s="161">
        <f>+Print_Mois!$F$106</f>
        <v>0</v>
      </c>
      <c r="E26" s="161">
        <f>+Print_Mois!$Q$106</f>
        <v>0</v>
      </c>
      <c r="F26" s="162">
        <f t="shared" si="11"/>
        <v>8523</v>
      </c>
      <c r="G26" s="163">
        <f t="shared" si="12"/>
        <v>8523</v>
      </c>
      <c r="H26" s="165" t="str">
        <f t="shared" si="13"/>
        <v/>
      </c>
      <c r="I26" s="166" t="str">
        <f t="shared" si="14"/>
        <v/>
      </c>
      <c r="J26" s="1060"/>
      <c r="K26" s="3"/>
      <c r="L26" s="3"/>
      <c r="M26" s="3"/>
      <c r="N26" s="3"/>
      <c r="O26" s="3"/>
      <c r="P26" s="3"/>
      <c r="Q26" s="3"/>
      <c r="R26" s="3"/>
      <c r="S26" s="3"/>
      <c r="T26" s="3"/>
      <c r="U26" s="3"/>
      <c r="V26" s="3"/>
      <c r="W26" s="3"/>
    </row>
    <row r="27" spans="1:23" ht="15.75" customHeight="1">
      <c r="A27" s="3"/>
      <c r="B27" s="160" t="s">
        <v>292</v>
      </c>
      <c r="C27" s="161">
        <f t="shared" ref="C27:E27" si="17">+C26/C21</f>
        <v>947</v>
      </c>
      <c r="D27" s="161" t="e">
        <f t="shared" si="17"/>
        <v>#DIV/0!</v>
      </c>
      <c r="E27" s="161" t="e">
        <f t="shared" si="17"/>
        <v>#DIV/0!</v>
      </c>
      <c r="F27" s="162" t="str">
        <f t="shared" si="11"/>
        <v/>
      </c>
      <c r="G27" s="163" t="str">
        <f t="shared" si="12"/>
        <v/>
      </c>
      <c r="H27" s="165" t="str">
        <f t="shared" si="13"/>
        <v/>
      </c>
      <c r="I27" s="166" t="str">
        <f t="shared" si="14"/>
        <v/>
      </c>
      <c r="J27" s="1060"/>
      <c r="K27" s="3"/>
      <c r="L27" s="3"/>
      <c r="M27" s="3"/>
      <c r="N27" s="3"/>
      <c r="O27" s="3"/>
      <c r="P27" s="3"/>
      <c r="Q27" s="3"/>
      <c r="R27" s="3"/>
      <c r="S27" s="3"/>
      <c r="T27" s="3"/>
      <c r="U27" s="3"/>
      <c r="V27" s="3"/>
      <c r="W27" s="3"/>
    </row>
    <row r="28" spans="1:23" ht="15.75" customHeight="1">
      <c r="A28" s="3"/>
      <c r="B28" s="160" t="s">
        <v>293</v>
      </c>
      <c r="C28" s="161">
        <f>+Print_Mois!$L$114</f>
        <v>2392.75</v>
      </c>
      <c r="D28" s="161">
        <f>+Print_Mois!$F$114</f>
        <v>0</v>
      </c>
      <c r="E28" s="161">
        <f>+Print_Mois!$Q$114</f>
        <v>0</v>
      </c>
      <c r="F28" s="162">
        <f t="shared" si="11"/>
        <v>2392.75</v>
      </c>
      <c r="G28" s="163">
        <f t="shared" si="12"/>
        <v>2392.75</v>
      </c>
      <c r="H28" s="165" t="str">
        <f t="shared" si="13"/>
        <v/>
      </c>
      <c r="I28" s="166" t="str">
        <f t="shared" si="14"/>
        <v/>
      </c>
      <c r="J28" s="1060"/>
      <c r="K28" s="3"/>
      <c r="L28" s="3"/>
      <c r="M28" s="3"/>
      <c r="N28" s="3"/>
      <c r="O28" s="3"/>
      <c r="P28" s="3"/>
      <c r="Q28" s="3"/>
      <c r="R28" s="3"/>
      <c r="S28" s="3"/>
      <c r="T28" s="3"/>
      <c r="U28" s="3"/>
      <c r="V28" s="3"/>
      <c r="W28" s="3"/>
    </row>
    <row r="29" spans="1:23" ht="15.75" customHeight="1">
      <c r="A29" s="3"/>
      <c r="B29" s="160" t="s">
        <v>294</v>
      </c>
      <c r="C29" s="164">
        <f t="shared" ref="C29:E29" si="18">+C28/C26</f>
        <v>0.28074034964214478</v>
      </c>
      <c r="D29" s="164" t="e">
        <f t="shared" si="18"/>
        <v>#DIV/0!</v>
      </c>
      <c r="E29" s="164" t="e">
        <f t="shared" si="18"/>
        <v>#DIV/0!</v>
      </c>
      <c r="F29" s="165" t="str">
        <f t="shared" si="11"/>
        <v/>
      </c>
      <c r="G29" s="169" t="str">
        <f t="shared" si="12"/>
        <v/>
      </c>
      <c r="H29" s="165" t="str">
        <f t="shared" si="13"/>
        <v/>
      </c>
      <c r="I29" s="166" t="str">
        <f t="shared" si="14"/>
        <v/>
      </c>
      <c r="J29" s="1060"/>
      <c r="K29" s="3"/>
      <c r="L29" s="3"/>
      <c r="M29" s="3"/>
      <c r="N29" s="3"/>
      <c r="O29" s="3"/>
      <c r="P29" s="3"/>
      <c r="Q29" s="3"/>
      <c r="R29" s="3"/>
      <c r="S29" s="3"/>
      <c r="T29" s="3"/>
      <c r="U29" s="3"/>
      <c r="V29" s="3"/>
      <c r="W29" s="3"/>
    </row>
    <row r="30" spans="1:23" ht="15.75" customHeight="1">
      <c r="A30" s="3"/>
      <c r="B30" s="160" t="s">
        <v>295</v>
      </c>
      <c r="C30" s="161">
        <f>+Print_Mois!$L$123-C24-C28</f>
        <v>36148.83</v>
      </c>
      <c r="D30" s="161">
        <f>+Print_Mois!$F$123-D24-D28</f>
        <v>0</v>
      </c>
      <c r="E30" s="161">
        <f>+Print_Mois!$Q$123-E24-E28</f>
        <v>0</v>
      </c>
      <c r="F30" s="162">
        <f t="shared" si="11"/>
        <v>36148.83</v>
      </c>
      <c r="G30" s="163">
        <f t="shared" si="12"/>
        <v>36148.83</v>
      </c>
      <c r="H30" s="165" t="str">
        <f t="shared" si="13"/>
        <v/>
      </c>
      <c r="I30" s="166" t="str">
        <f t="shared" si="14"/>
        <v/>
      </c>
      <c r="J30" s="1060"/>
      <c r="K30" s="3"/>
      <c r="L30" s="3"/>
      <c r="M30" s="3"/>
      <c r="N30" s="3"/>
      <c r="O30" s="3"/>
      <c r="P30" s="3"/>
      <c r="Q30" s="3"/>
      <c r="R30" s="3"/>
      <c r="S30" s="3"/>
      <c r="T30" s="3"/>
      <c r="U30" s="3"/>
      <c r="V30" s="3"/>
      <c r="W30" s="3"/>
    </row>
    <row r="31" spans="1:23" ht="15.75" customHeight="1">
      <c r="A31" s="3"/>
      <c r="B31" s="160" t="s">
        <v>296</v>
      </c>
      <c r="C31" s="161">
        <f t="shared" ref="C31:E31" si="19">+C30/C21</f>
        <v>4016.5366666666669</v>
      </c>
      <c r="D31" s="161" t="e">
        <f t="shared" si="19"/>
        <v>#DIV/0!</v>
      </c>
      <c r="E31" s="161" t="e">
        <f t="shared" si="19"/>
        <v>#DIV/0!</v>
      </c>
      <c r="F31" s="162" t="str">
        <f t="shared" si="11"/>
        <v/>
      </c>
      <c r="G31" s="163" t="str">
        <f t="shared" si="12"/>
        <v/>
      </c>
      <c r="H31" s="165" t="str">
        <f t="shared" si="13"/>
        <v/>
      </c>
      <c r="I31" s="166" t="str">
        <f t="shared" si="14"/>
        <v/>
      </c>
      <c r="J31" s="1060"/>
      <c r="K31" s="3"/>
      <c r="L31" s="3"/>
      <c r="M31" s="3"/>
      <c r="N31" s="3"/>
      <c r="O31" s="3"/>
      <c r="P31" s="3"/>
      <c r="Q31" s="3"/>
      <c r="R31" s="3"/>
      <c r="S31" s="3"/>
      <c r="T31" s="3"/>
      <c r="U31" s="3"/>
      <c r="V31" s="3"/>
      <c r="W31" s="3"/>
    </row>
    <row r="32" spans="1:23" ht="15.75" customHeight="1">
      <c r="A32" s="3"/>
      <c r="B32" s="160" t="s">
        <v>297</v>
      </c>
      <c r="C32" s="161">
        <f>+Print_Mois!$L$164</f>
        <v>0</v>
      </c>
      <c r="D32" s="161">
        <f>+Print_Mois!$F$164</f>
        <v>0</v>
      </c>
      <c r="E32" s="161">
        <f>+Print_Mois!$Q$164</f>
        <v>0</v>
      </c>
      <c r="F32" s="162">
        <f t="shared" si="11"/>
        <v>0</v>
      </c>
      <c r="G32" s="163">
        <f t="shared" si="12"/>
        <v>0</v>
      </c>
      <c r="H32" s="165" t="str">
        <f t="shared" si="13"/>
        <v/>
      </c>
      <c r="I32" s="166" t="str">
        <f t="shared" si="14"/>
        <v/>
      </c>
      <c r="J32" s="1060"/>
      <c r="K32" s="3"/>
      <c r="L32" s="3"/>
      <c r="M32" s="3"/>
      <c r="N32" s="3"/>
      <c r="O32" s="3"/>
      <c r="P32" s="3"/>
      <c r="Q32" s="3"/>
      <c r="R32" s="3"/>
      <c r="S32" s="3"/>
      <c r="T32" s="3"/>
      <c r="U32" s="3"/>
      <c r="V32" s="3"/>
      <c r="W32" s="3"/>
    </row>
    <row r="33" spans="1:23" ht="15.75" hidden="1" customHeight="1">
      <c r="A33" s="3"/>
      <c r="B33" s="170" t="s">
        <v>298</v>
      </c>
      <c r="C33" s="171"/>
      <c r="D33" s="171"/>
      <c r="E33" s="171"/>
      <c r="F33" s="172"/>
      <c r="G33" s="173"/>
      <c r="H33" s="174"/>
      <c r="I33" s="175"/>
      <c r="J33" s="1060"/>
      <c r="K33" s="3"/>
      <c r="L33" s="3"/>
      <c r="M33" s="3"/>
      <c r="N33" s="3"/>
      <c r="O33" s="3"/>
      <c r="P33" s="3"/>
      <c r="Q33" s="3"/>
      <c r="R33" s="3"/>
      <c r="S33" s="3"/>
      <c r="T33" s="3"/>
      <c r="U33" s="3"/>
      <c r="V33" s="3"/>
      <c r="W33" s="3"/>
    </row>
    <row r="34" spans="1:23" ht="15.75" hidden="1" customHeight="1">
      <c r="A34" s="3"/>
      <c r="B34" s="176" t="s">
        <v>286</v>
      </c>
      <c r="C34" s="190">
        <f>Inventaire_Used!N3</f>
        <v>111</v>
      </c>
      <c r="D34" s="177">
        <v>68</v>
      </c>
      <c r="E34" s="177">
        <v>92</v>
      </c>
      <c r="F34" s="162">
        <f>+IFERROR($C34-D34,"")</f>
        <v>43</v>
      </c>
      <c r="G34" s="163">
        <f>+IFERROR($C34-E34,"")</f>
        <v>19</v>
      </c>
      <c r="H34" s="165">
        <f t="shared" ref="H34:H35" si="20">+IFERROR(F34/ABS($D34),"")</f>
        <v>0.63235294117647056</v>
      </c>
      <c r="I34" s="166">
        <f t="shared" ref="I34:I35" si="21">+IFERROR(G34/ABS($E34),"")</f>
        <v>0.20652173913043478</v>
      </c>
      <c r="J34" s="1060"/>
      <c r="K34" s="3"/>
      <c r="L34" s="3"/>
      <c r="M34" s="3"/>
      <c r="N34" s="3"/>
      <c r="O34" s="3"/>
      <c r="P34" s="3"/>
      <c r="Q34" s="3"/>
      <c r="R34" s="3"/>
      <c r="S34" s="3"/>
      <c r="T34" s="3"/>
      <c r="U34" s="3"/>
      <c r="V34" s="3"/>
      <c r="W34" s="3"/>
    </row>
    <row r="35" spans="1:23" ht="15.75" customHeight="1">
      <c r="A35" s="3"/>
      <c r="B35" s="178" t="s">
        <v>299</v>
      </c>
      <c r="C35" s="179">
        <f>Inventaire_Used!N2</f>
        <v>2779322.1000000006</v>
      </c>
      <c r="D35" s="179">
        <v>1072231</v>
      </c>
      <c r="E35" s="179">
        <v>1510979</v>
      </c>
      <c r="F35" s="180">
        <f>+IFERROR($C35-D35,"")</f>
        <v>1707091.1000000006</v>
      </c>
      <c r="G35" s="181">
        <f>+IFERROR($C35-E35,"")</f>
        <v>1268343.1000000006</v>
      </c>
      <c r="H35" s="182">
        <f t="shared" si="20"/>
        <v>1.5920926554072774</v>
      </c>
      <c r="I35" s="183">
        <f t="shared" si="21"/>
        <v>0.83941808589000944</v>
      </c>
      <c r="J35" s="1061"/>
      <c r="K35" s="3"/>
      <c r="L35" s="3"/>
      <c r="M35" s="3"/>
      <c r="N35" s="3"/>
      <c r="O35" s="3"/>
      <c r="P35" s="3"/>
      <c r="Q35" s="3"/>
      <c r="R35" s="3"/>
      <c r="S35" s="3"/>
      <c r="T35" s="3"/>
      <c r="U35" s="3"/>
      <c r="V35" s="3"/>
      <c r="W35" s="3"/>
    </row>
    <row r="36" spans="1:23" ht="15.75" customHeight="1">
      <c r="A36" s="3"/>
      <c r="B36" s="3"/>
      <c r="C36" s="184"/>
      <c r="D36" s="184"/>
      <c r="E36" s="184"/>
      <c r="F36" s="3"/>
      <c r="G36" s="3"/>
      <c r="H36" s="3"/>
      <c r="I36" s="3"/>
      <c r="J36" s="3"/>
      <c r="K36" s="3"/>
      <c r="L36" s="3"/>
      <c r="M36" s="3"/>
      <c r="N36" s="3"/>
      <c r="O36" s="3"/>
      <c r="P36" s="3"/>
      <c r="Q36" s="3"/>
      <c r="R36" s="3"/>
      <c r="S36" s="3"/>
      <c r="T36" s="3"/>
      <c r="U36" s="3"/>
      <c r="V36" s="3"/>
      <c r="W36" s="3"/>
    </row>
    <row r="37" spans="1:23" ht="15.75" customHeight="1">
      <c r="A37" s="3"/>
      <c r="B37" s="191" t="s">
        <v>157</v>
      </c>
      <c r="C37" s="192" t="s">
        <v>281</v>
      </c>
      <c r="D37" s="192" t="s">
        <v>282</v>
      </c>
      <c r="E37" s="192">
        <f>$E$3</f>
        <v>2023</v>
      </c>
      <c r="F37" s="193" t="s">
        <v>283</v>
      </c>
      <c r="G37" s="194" t="str">
        <f>$G$3</f>
        <v>▲2023</v>
      </c>
      <c r="H37" s="193" t="s">
        <v>284</v>
      </c>
      <c r="I37" s="194" t="str">
        <f>$I$3</f>
        <v>% ▲ 2023</v>
      </c>
      <c r="J37" s="191" t="s">
        <v>285</v>
      </c>
      <c r="K37" s="3"/>
      <c r="L37" s="3"/>
      <c r="M37" s="3"/>
      <c r="N37" s="3"/>
      <c r="O37" s="3"/>
      <c r="P37" s="3"/>
      <c r="Q37" s="3"/>
      <c r="R37" s="3"/>
      <c r="S37" s="3"/>
      <c r="T37" s="3"/>
      <c r="U37" s="3"/>
      <c r="V37" s="3"/>
      <c r="W37" s="3"/>
    </row>
    <row r="38" spans="1:23" ht="15.75" customHeight="1">
      <c r="A38" s="3"/>
      <c r="B38" s="154" t="s">
        <v>301</v>
      </c>
      <c r="C38" s="195">
        <f>+Print_Mois!$K$268</f>
        <v>275723.16000000003</v>
      </c>
      <c r="D38" s="195">
        <f>+Print_Mois!$E$268</f>
        <v>0</v>
      </c>
      <c r="E38" s="195">
        <f>+Print_Mois!$P$268</f>
        <v>0</v>
      </c>
      <c r="F38" s="196">
        <f t="shared" ref="F38:F47" si="22">+IFERROR($C38-D38,"")</f>
        <v>275723.16000000003</v>
      </c>
      <c r="G38" s="197">
        <f t="shared" ref="G38:G47" si="23">+IFERROR($C38-E38,"")</f>
        <v>275723.16000000003</v>
      </c>
      <c r="H38" s="158" t="str">
        <f t="shared" ref="H38:H47" si="24">+IFERROR(F38/ABS($D38),"")</f>
        <v/>
      </c>
      <c r="I38" s="159" t="str">
        <f t="shared" ref="I38:I47" si="25">+IFERROR(G38/ABS($E38),"")</f>
        <v/>
      </c>
      <c r="J38" s="1059" t="s">
        <v>1090</v>
      </c>
      <c r="K38" s="3"/>
      <c r="L38" s="3"/>
      <c r="M38" s="3"/>
      <c r="N38" s="3"/>
      <c r="O38" s="3"/>
      <c r="P38" s="3"/>
      <c r="Q38" s="3"/>
      <c r="R38" s="3"/>
      <c r="S38" s="3"/>
      <c r="T38" s="3"/>
      <c r="U38" s="3"/>
      <c r="V38" s="3"/>
      <c r="W38" s="3"/>
    </row>
    <row r="39" spans="1:23" ht="15.75" customHeight="1">
      <c r="A39" s="3"/>
      <c r="B39" s="154" t="s">
        <v>302</v>
      </c>
      <c r="C39" s="195">
        <f>+Print_Mois!$L$268</f>
        <v>185376.70000000007</v>
      </c>
      <c r="D39" s="195">
        <f>+Print_Mois!$F$268</f>
        <v>0</v>
      </c>
      <c r="E39" s="195">
        <f>+Print_Mois!$Q$268</f>
        <v>0</v>
      </c>
      <c r="F39" s="196">
        <f t="shared" si="22"/>
        <v>185376.70000000007</v>
      </c>
      <c r="G39" s="197">
        <f t="shared" si="23"/>
        <v>185376.70000000007</v>
      </c>
      <c r="H39" s="198" t="str">
        <f t="shared" si="24"/>
        <v/>
      </c>
      <c r="I39" s="199" t="str">
        <f t="shared" si="25"/>
        <v/>
      </c>
      <c r="J39" s="1060"/>
      <c r="K39" s="3"/>
      <c r="L39" s="3"/>
      <c r="M39" s="3"/>
      <c r="N39" s="3"/>
      <c r="O39" s="3"/>
      <c r="P39" s="3"/>
      <c r="Q39" s="3"/>
      <c r="R39" s="3"/>
      <c r="S39" s="3"/>
      <c r="T39" s="3"/>
      <c r="U39" s="3"/>
      <c r="V39" s="3"/>
      <c r="W39" s="3"/>
    </row>
    <row r="40" spans="1:23" ht="15.75" customHeight="1">
      <c r="A40" s="3"/>
      <c r="B40" s="160" t="s">
        <v>303</v>
      </c>
      <c r="C40" s="161">
        <f>+Print_Mois!$K$246/Print_Mois!$J$246</f>
        <v>304.75233146067421</v>
      </c>
      <c r="D40" s="161" t="str">
        <f>+IFERROR(Print_Mois!$E$246/Print_Mois!$D$246,"")</f>
        <v/>
      </c>
      <c r="E40" s="161" t="e">
        <f>+Print_Mois!$P$246/Print_Mois!$O$246</f>
        <v>#DIV/0!</v>
      </c>
      <c r="F40" s="162" t="str">
        <f t="shared" si="22"/>
        <v/>
      </c>
      <c r="G40" s="163" t="str">
        <f t="shared" si="23"/>
        <v/>
      </c>
      <c r="H40" s="165" t="str">
        <f t="shared" si="24"/>
        <v/>
      </c>
      <c r="I40" s="166" t="str">
        <f t="shared" si="25"/>
        <v/>
      </c>
      <c r="J40" s="1060"/>
      <c r="K40" s="3"/>
      <c r="L40" s="3"/>
      <c r="M40" s="3"/>
      <c r="N40" s="3"/>
      <c r="O40" s="3"/>
      <c r="P40" s="3"/>
      <c r="Q40" s="3"/>
      <c r="R40" s="3"/>
      <c r="S40" s="3"/>
      <c r="T40" s="3"/>
      <c r="U40" s="3"/>
      <c r="V40" s="3"/>
      <c r="W40" s="3"/>
    </row>
    <row r="41" spans="1:23" ht="15.75" customHeight="1">
      <c r="A41" s="3"/>
      <c r="B41" s="160" t="s">
        <v>304</v>
      </c>
      <c r="C41" s="161">
        <f>+Print_Mois!$K$249/Print_Mois!$J$249</f>
        <v>122.31286118980171</v>
      </c>
      <c r="D41" s="161" t="str">
        <f>+IFERROR(Print_Mois!$E$249/Print_Mois!$D$249,"")</f>
        <v/>
      </c>
      <c r="E41" s="161" t="e">
        <f>+Print_Mois!$P$249/Print_Mois!$O$249</f>
        <v>#DIV/0!</v>
      </c>
      <c r="F41" s="162" t="str">
        <f t="shared" si="22"/>
        <v/>
      </c>
      <c r="G41" s="163" t="str">
        <f t="shared" si="23"/>
        <v/>
      </c>
      <c r="H41" s="165" t="str">
        <f t="shared" si="24"/>
        <v/>
      </c>
      <c r="I41" s="166" t="str">
        <f t="shared" si="25"/>
        <v/>
      </c>
      <c r="J41" s="1060"/>
      <c r="K41" s="3"/>
      <c r="L41" s="3"/>
      <c r="M41" s="3"/>
      <c r="N41" s="3"/>
      <c r="O41" s="3"/>
      <c r="P41" s="3"/>
      <c r="Q41" s="3"/>
      <c r="R41" s="3"/>
      <c r="S41" s="3"/>
      <c r="T41" s="3"/>
      <c r="U41" s="3"/>
      <c r="V41" s="3"/>
      <c r="W41" s="3"/>
    </row>
    <row r="42" spans="1:23" ht="15.75" customHeight="1">
      <c r="A42" s="3"/>
      <c r="B42" s="160" t="s">
        <v>305</v>
      </c>
      <c r="C42" s="161">
        <f>+Print_Mois!$L$258</f>
        <v>1091.869999999999</v>
      </c>
      <c r="D42" s="161">
        <f>+Print_Mois!$F$258</f>
        <v>0</v>
      </c>
      <c r="E42" s="161">
        <f>+Print_Mois!$Q$258</f>
        <v>0</v>
      </c>
      <c r="F42" s="162">
        <f t="shared" si="22"/>
        <v>1091.869999999999</v>
      </c>
      <c r="G42" s="163">
        <f t="shared" si="23"/>
        <v>1091.869999999999</v>
      </c>
      <c r="H42" s="165" t="str">
        <f t="shared" si="24"/>
        <v/>
      </c>
      <c r="I42" s="166" t="str">
        <f t="shared" si="25"/>
        <v/>
      </c>
      <c r="J42" s="1060"/>
      <c r="K42" s="3"/>
      <c r="L42" s="3"/>
      <c r="M42" s="3"/>
      <c r="N42" s="3"/>
      <c r="O42" s="3"/>
      <c r="P42" s="3"/>
      <c r="Q42" s="3"/>
      <c r="R42" s="3"/>
      <c r="S42" s="3"/>
      <c r="T42" s="3"/>
      <c r="U42" s="3"/>
      <c r="V42" s="3"/>
      <c r="W42" s="3"/>
    </row>
    <row r="43" spans="1:23" ht="15.75" customHeight="1">
      <c r="A43" s="3"/>
      <c r="B43" s="160" t="s">
        <v>306</v>
      </c>
      <c r="C43" s="161">
        <f>+Print_Mois!$L$284</f>
        <v>133873.70999999996</v>
      </c>
      <c r="D43" s="161">
        <f>+Print_Mois!$F$284</f>
        <v>0</v>
      </c>
      <c r="E43" s="161">
        <f>+Print_Mois!$Q$284</f>
        <v>0</v>
      </c>
      <c r="F43" s="162">
        <f t="shared" si="22"/>
        <v>133873.70999999996</v>
      </c>
      <c r="G43" s="163">
        <f t="shared" si="23"/>
        <v>133873.70999999996</v>
      </c>
      <c r="H43" s="165" t="str">
        <f t="shared" si="24"/>
        <v/>
      </c>
      <c r="I43" s="166" t="str">
        <f t="shared" si="25"/>
        <v/>
      </c>
      <c r="J43" s="1060"/>
      <c r="K43" s="3"/>
      <c r="L43" s="3"/>
      <c r="M43" s="3"/>
      <c r="N43" s="3"/>
      <c r="O43" s="3"/>
      <c r="P43" s="3"/>
      <c r="Q43" s="3"/>
      <c r="R43" s="3"/>
      <c r="S43" s="3"/>
      <c r="T43" s="3"/>
      <c r="U43" s="3"/>
      <c r="V43" s="3"/>
      <c r="W43" s="3"/>
    </row>
    <row r="44" spans="1:23" ht="15.75" customHeight="1">
      <c r="A44" s="3"/>
      <c r="B44" s="176" t="s">
        <v>307</v>
      </c>
      <c r="C44" s="161">
        <f>+SUM(Print_Mois!$L$272:$L$278)</f>
        <v>76813.939999999988</v>
      </c>
      <c r="D44" s="161">
        <f>+SUM(Print_Mois!$F$272:$F$278)</f>
        <v>0</v>
      </c>
      <c r="E44" s="161">
        <f>+SUM(Print_Mois!$Q$272:$Q$278)</f>
        <v>0</v>
      </c>
      <c r="F44" s="162">
        <f t="shared" si="22"/>
        <v>76813.939999999988</v>
      </c>
      <c r="G44" s="163">
        <f t="shared" si="23"/>
        <v>76813.939999999988</v>
      </c>
      <c r="H44" s="165" t="str">
        <f t="shared" si="24"/>
        <v/>
      </c>
      <c r="I44" s="166" t="str">
        <f t="shared" si="25"/>
        <v/>
      </c>
      <c r="J44" s="1060"/>
      <c r="K44" s="3"/>
      <c r="L44" s="3"/>
      <c r="M44" s="3"/>
      <c r="N44" s="3"/>
      <c r="O44" s="3"/>
      <c r="P44" s="3"/>
      <c r="Q44" s="3"/>
      <c r="R44" s="3"/>
      <c r="S44" s="3"/>
      <c r="T44" s="3"/>
      <c r="U44" s="3"/>
      <c r="V44" s="3"/>
      <c r="W44" s="3"/>
    </row>
    <row r="45" spans="1:23" ht="14.4">
      <c r="A45" s="3"/>
      <c r="B45" s="176" t="s">
        <v>308</v>
      </c>
      <c r="C45" s="161">
        <f>+SUM(Print_Mois!$L$279:$L$283)</f>
        <v>57059.77</v>
      </c>
      <c r="D45" s="161">
        <f>+SUM(Print_Mois!$F$279:$F$283)</f>
        <v>0</v>
      </c>
      <c r="E45" s="161">
        <f>+SUM(Print_Mois!$Q$279:$Q$283)</f>
        <v>0</v>
      </c>
      <c r="F45" s="162">
        <f t="shared" si="22"/>
        <v>57059.77</v>
      </c>
      <c r="G45" s="163">
        <f t="shared" si="23"/>
        <v>57059.77</v>
      </c>
      <c r="H45" s="165" t="str">
        <f t="shared" si="24"/>
        <v/>
      </c>
      <c r="I45" s="166" t="str">
        <f t="shared" si="25"/>
        <v/>
      </c>
      <c r="J45" s="1060"/>
      <c r="K45" s="3"/>
      <c r="L45" s="3"/>
      <c r="M45" s="3"/>
      <c r="N45" s="3"/>
      <c r="O45" s="3"/>
      <c r="P45" s="3"/>
      <c r="Q45" s="3"/>
      <c r="R45" s="3"/>
      <c r="S45" s="3"/>
      <c r="T45" s="3"/>
      <c r="U45" s="3"/>
      <c r="V45" s="3"/>
      <c r="W45" s="3"/>
    </row>
    <row r="46" spans="1:23" ht="14.4">
      <c r="A46" s="3"/>
      <c r="B46" s="160" t="s">
        <v>309</v>
      </c>
      <c r="C46" s="164">
        <f t="shared" ref="C46:E46" si="26">+C43/C38</f>
        <v>0.48553668832172076</v>
      </c>
      <c r="D46" s="164" t="e">
        <f t="shared" si="26"/>
        <v>#DIV/0!</v>
      </c>
      <c r="E46" s="164" t="e">
        <f t="shared" si="26"/>
        <v>#DIV/0!</v>
      </c>
      <c r="F46" s="167" t="str">
        <f t="shared" si="22"/>
        <v/>
      </c>
      <c r="G46" s="168" t="str">
        <f t="shared" si="23"/>
        <v/>
      </c>
      <c r="H46" s="165" t="str">
        <f t="shared" si="24"/>
        <v/>
      </c>
      <c r="I46" s="166" t="str">
        <f t="shared" si="25"/>
        <v/>
      </c>
      <c r="J46" s="1060"/>
      <c r="K46" s="3"/>
      <c r="L46" s="3"/>
      <c r="M46" s="3"/>
      <c r="N46" s="3"/>
      <c r="O46" s="3"/>
      <c r="P46" s="3"/>
      <c r="Q46" s="3"/>
      <c r="R46" s="3"/>
      <c r="S46" s="3"/>
      <c r="T46" s="3"/>
      <c r="U46" s="3"/>
      <c r="V46" s="3"/>
      <c r="W46" s="3"/>
    </row>
    <row r="47" spans="1:23" ht="14.4">
      <c r="A47" s="3"/>
      <c r="B47" s="200" t="s">
        <v>127</v>
      </c>
      <c r="C47" s="179">
        <f>+Print_Mois!$L$287</f>
        <v>4621.8699999999953</v>
      </c>
      <c r="D47" s="179">
        <f>+Print_Mois!$F$287</f>
        <v>0</v>
      </c>
      <c r="E47" s="179">
        <f>+Print_Mois!$Q$287</f>
        <v>0</v>
      </c>
      <c r="F47" s="180">
        <f t="shared" si="22"/>
        <v>4621.8699999999953</v>
      </c>
      <c r="G47" s="181">
        <f t="shared" si="23"/>
        <v>4621.8699999999953</v>
      </c>
      <c r="H47" s="182" t="str">
        <f t="shared" si="24"/>
        <v/>
      </c>
      <c r="I47" s="183" t="str">
        <f t="shared" si="25"/>
        <v/>
      </c>
      <c r="J47" s="1061"/>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1" t="s">
        <v>310</v>
      </c>
      <c r="C49" s="202" t="s">
        <v>281</v>
      </c>
      <c r="D49" s="202" t="s">
        <v>282</v>
      </c>
      <c r="E49" s="202">
        <f>$E$3</f>
        <v>2023</v>
      </c>
      <c r="F49" s="203" t="s">
        <v>283</v>
      </c>
      <c r="G49" s="204" t="str">
        <f>$G$3</f>
        <v>▲2023</v>
      </c>
      <c r="H49" s="203" t="s">
        <v>284</v>
      </c>
      <c r="I49" s="204" t="str">
        <f>$I$3</f>
        <v>% ▲ 2023</v>
      </c>
      <c r="J49" s="205" t="s">
        <v>285</v>
      </c>
      <c r="K49" s="3"/>
      <c r="L49" s="3"/>
      <c r="M49" s="3"/>
      <c r="N49" s="3"/>
      <c r="O49" s="3"/>
      <c r="P49" s="3"/>
      <c r="Q49" s="3"/>
      <c r="R49" s="3"/>
      <c r="S49" s="3"/>
      <c r="T49" s="3"/>
      <c r="U49" s="3"/>
      <c r="V49" s="3"/>
      <c r="W49" s="3"/>
    </row>
    <row r="50" spans="1:23" ht="15" customHeight="1">
      <c r="A50" s="3"/>
      <c r="B50" s="206" t="s">
        <v>301</v>
      </c>
      <c r="C50" s="195">
        <f>+Print_Mois!$J$390</f>
        <v>371233.39999999991</v>
      </c>
      <c r="D50" s="195">
        <f>+Print_Mois!$D$390</f>
        <v>0</v>
      </c>
      <c r="E50" s="195">
        <f>+Print_Mois!$O$390</f>
        <v>0</v>
      </c>
      <c r="F50" s="196">
        <f t="shared" ref="F50:F59" si="27">+IFERROR($C50-D50,"")</f>
        <v>371233.39999999991</v>
      </c>
      <c r="G50" s="197">
        <f t="shared" ref="G50:G59" si="28">+IFERROR($C50-E50,"")</f>
        <v>371233.39999999991</v>
      </c>
      <c r="H50" s="158" t="str">
        <f t="shared" ref="H50:H59" si="29">+IFERROR(F50/ABS($D50),"")</f>
        <v/>
      </c>
      <c r="I50" s="159" t="str">
        <f t="shared" ref="I50:I59" si="30">+IFERROR(G50/ABS($E50),"")</f>
        <v/>
      </c>
      <c r="J50" s="1059" t="s">
        <v>1091</v>
      </c>
      <c r="K50" s="3"/>
      <c r="L50" s="3"/>
      <c r="M50" s="3"/>
      <c r="N50" s="3"/>
      <c r="O50" s="3"/>
      <c r="P50" s="3"/>
      <c r="Q50" s="3"/>
      <c r="R50" s="3"/>
      <c r="S50" s="3"/>
      <c r="T50" s="3"/>
      <c r="U50" s="3"/>
      <c r="V50" s="3"/>
      <c r="W50" s="3"/>
    </row>
    <row r="51" spans="1:23" ht="15.75" customHeight="1">
      <c r="A51" s="3"/>
      <c r="B51" s="176" t="s">
        <v>311</v>
      </c>
      <c r="C51" s="161">
        <f>+Print_Mois!$J$371</f>
        <v>64584.349999999977</v>
      </c>
      <c r="D51" s="161">
        <f>+Print_Mois!$D$371</f>
        <v>0</v>
      </c>
      <c r="E51" s="161">
        <f>+Print_Mois!$O$371</f>
        <v>0</v>
      </c>
      <c r="F51" s="162">
        <f t="shared" si="27"/>
        <v>64584.349999999977</v>
      </c>
      <c r="G51" s="163">
        <f t="shared" si="28"/>
        <v>64584.349999999977</v>
      </c>
      <c r="H51" s="165" t="str">
        <f t="shared" si="29"/>
        <v/>
      </c>
      <c r="I51" s="166" t="str">
        <f t="shared" si="30"/>
        <v/>
      </c>
      <c r="J51" s="1060"/>
      <c r="K51" s="3"/>
      <c r="L51" s="3"/>
      <c r="M51" s="3"/>
      <c r="N51" s="3"/>
      <c r="O51" s="3"/>
      <c r="P51" s="3"/>
      <c r="Q51" s="3"/>
      <c r="R51" s="3"/>
      <c r="S51" s="3"/>
      <c r="T51" s="3"/>
      <c r="U51" s="3"/>
      <c r="V51" s="3"/>
      <c r="W51" s="3"/>
    </row>
    <row r="52" spans="1:23" ht="15.75" customHeight="1">
      <c r="A52" s="3"/>
      <c r="B52" s="176" t="s">
        <v>312</v>
      </c>
      <c r="C52" s="161">
        <f>+Print_Mois!$J$373</f>
        <v>31673.75</v>
      </c>
      <c r="D52" s="161">
        <f>+Print_Mois!$D$373</f>
        <v>0</v>
      </c>
      <c r="E52" s="161">
        <f>+Print_Mois!$O$373</f>
        <v>0</v>
      </c>
      <c r="F52" s="162">
        <f t="shared" si="27"/>
        <v>31673.75</v>
      </c>
      <c r="G52" s="163">
        <f t="shared" si="28"/>
        <v>31673.75</v>
      </c>
      <c r="H52" s="165" t="str">
        <f t="shared" si="29"/>
        <v/>
      </c>
      <c r="I52" s="166" t="str">
        <f t="shared" si="30"/>
        <v/>
      </c>
      <c r="J52" s="1060"/>
      <c r="K52" s="3"/>
      <c r="L52" s="3"/>
      <c r="M52" s="3"/>
      <c r="N52" s="3"/>
      <c r="O52" s="3"/>
      <c r="P52" s="3"/>
      <c r="Q52" s="3"/>
      <c r="R52" s="3"/>
      <c r="S52" s="3"/>
      <c r="T52" s="3"/>
      <c r="U52" s="3"/>
      <c r="V52" s="3"/>
      <c r="W52" s="3"/>
    </row>
    <row r="53" spans="1:23" ht="15.75" customHeight="1">
      <c r="A53" s="3"/>
      <c r="B53" s="176" t="s">
        <v>313</v>
      </c>
      <c r="C53" s="161">
        <f>+Print_Mois!$J$376</f>
        <v>176465.11999999994</v>
      </c>
      <c r="D53" s="161">
        <f>+Print_Mois!$D$376</f>
        <v>0</v>
      </c>
      <c r="E53" s="161">
        <f>+Print_Mois!$O$376</f>
        <v>0</v>
      </c>
      <c r="F53" s="162">
        <f t="shared" si="27"/>
        <v>176465.11999999994</v>
      </c>
      <c r="G53" s="163">
        <f t="shared" si="28"/>
        <v>176465.11999999994</v>
      </c>
      <c r="H53" s="165" t="str">
        <f t="shared" si="29"/>
        <v/>
      </c>
      <c r="I53" s="166" t="str">
        <f t="shared" si="30"/>
        <v/>
      </c>
      <c r="J53" s="1060"/>
      <c r="K53" s="3"/>
      <c r="L53" s="3"/>
      <c r="M53" s="3"/>
      <c r="N53" s="3"/>
      <c r="O53" s="3"/>
      <c r="P53" s="3"/>
      <c r="Q53" s="3"/>
      <c r="R53" s="3"/>
      <c r="S53" s="3"/>
      <c r="T53" s="3"/>
      <c r="U53" s="3"/>
      <c r="V53" s="3"/>
      <c r="W53" s="3"/>
    </row>
    <row r="54" spans="1:23" ht="15.75" customHeight="1">
      <c r="A54" s="3"/>
      <c r="B54" s="176" t="s">
        <v>314</v>
      </c>
      <c r="C54" s="161">
        <f>+Print_Mois!$J$383</f>
        <v>15809.739999999998</v>
      </c>
      <c r="D54" s="161">
        <f>+Print_Mois!$D$383</f>
        <v>0</v>
      </c>
      <c r="E54" s="161">
        <f>+Print_Mois!$O$383</f>
        <v>0</v>
      </c>
      <c r="F54" s="162">
        <f t="shared" si="27"/>
        <v>15809.739999999998</v>
      </c>
      <c r="G54" s="163">
        <f t="shared" si="28"/>
        <v>15809.739999999998</v>
      </c>
      <c r="H54" s="165" t="str">
        <f t="shared" si="29"/>
        <v/>
      </c>
      <c r="I54" s="166" t="str">
        <f t="shared" si="30"/>
        <v/>
      </c>
      <c r="J54" s="1060"/>
      <c r="K54" s="3"/>
      <c r="L54" s="3"/>
      <c r="M54" s="3"/>
      <c r="N54" s="3"/>
      <c r="O54" s="3"/>
      <c r="P54" s="3"/>
      <c r="Q54" s="3"/>
      <c r="R54" s="3"/>
      <c r="S54" s="3"/>
      <c r="T54" s="3"/>
      <c r="U54" s="3"/>
      <c r="V54" s="3"/>
      <c r="W54" s="3"/>
    </row>
    <row r="55" spans="1:23" ht="15.75" customHeight="1">
      <c r="A55" s="3"/>
      <c r="B55" s="176" t="s">
        <v>315</v>
      </c>
      <c r="C55" s="161">
        <f t="shared" ref="C55:E55" si="31">+C50-SUM(C51:C54)</f>
        <v>82700.44</v>
      </c>
      <c r="D55" s="161">
        <f t="shared" si="31"/>
        <v>0</v>
      </c>
      <c r="E55" s="161">
        <f t="shared" si="31"/>
        <v>0</v>
      </c>
      <c r="F55" s="162">
        <f t="shared" si="27"/>
        <v>82700.44</v>
      </c>
      <c r="G55" s="163">
        <f t="shared" si="28"/>
        <v>82700.44</v>
      </c>
      <c r="H55" s="165" t="str">
        <f t="shared" si="29"/>
        <v/>
      </c>
      <c r="I55" s="166" t="str">
        <f t="shared" si="30"/>
        <v/>
      </c>
      <c r="J55" s="1060"/>
      <c r="K55" s="3"/>
      <c r="L55" s="3"/>
      <c r="M55" s="3"/>
      <c r="N55" s="3"/>
      <c r="O55" s="3"/>
      <c r="P55" s="3"/>
      <c r="Q55" s="3"/>
      <c r="R55" s="3"/>
      <c r="S55" s="3"/>
      <c r="T55" s="3"/>
      <c r="U55" s="3"/>
      <c r="V55" s="3"/>
      <c r="W55" s="3"/>
    </row>
    <row r="56" spans="1:23" ht="15.75" customHeight="1">
      <c r="A56" s="3"/>
      <c r="B56" s="154" t="s">
        <v>302</v>
      </c>
      <c r="C56" s="195">
        <f>+Print_Mois!$L$390</f>
        <v>104043.88999999988</v>
      </c>
      <c r="D56" s="195">
        <f>+Print_Mois!$F$390</f>
        <v>0</v>
      </c>
      <c r="E56" s="195">
        <f>+Print_Mois!$Q$390</f>
        <v>0</v>
      </c>
      <c r="F56" s="196">
        <f t="shared" si="27"/>
        <v>104043.88999999988</v>
      </c>
      <c r="G56" s="197">
        <f t="shared" si="28"/>
        <v>104043.88999999988</v>
      </c>
      <c r="H56" s="198" t="str">
        <f t="shared" si="29"/>
        <v/>
      </c>
      <c r="I56" s="199" t="str">
        <f t="shared" si="30"/>
        <v/>
      </c>
      <c r="J56" s="1060"/>
      <c r="K56" s="3"/>
      <c r="L56" s="3"/>
      <c r="M56" s="3"/>
      <c r="N56" s="3"/>
      <c r="O56" s="3"/>
      <c r="P56" s="3"/>
      <c r="Q56" s="3"/>
      <c r="R56" s="3"/>
      <c r="S56" s="3"/>
      <c r="T56" s="3"/>
      <c r="U56" s="3"/>
      <c r="V56" s="3"/>
      <c r="W56" s="3"/>
    </row>
    <row r="57" spans="1:23" ht="15.75" customHeight="1">
      <c r="A57" s="3"/>
      <c r="B57" s="160" t="s">
        <v>303</v>
      </c>
      <c r="C57" s="161">
        <f>+Print_Mois!$J$371/Print_Mois!$J$246</f>
        <v>181.416713483146</v>
      </c>
      <c r="D57" s="161" t="str">
        <f>+IFERROR(Print_Mois!$D$371/Print_Mois!$D$246,"")</f>
        <v/>
      </c>
      <c r="E57" s="161" t="e">
        <f>+Print_Mois!$O$371/Print_Mois!$O$246</f>
        <v>#DIV/0!</v>
      </c>
      <c r="F57" s="162" t="str">
        <f t="shared" si="27"/>
        <v/>
      </c>
      <c r="G57" s="163" t="str">
        <f t="shared" si="28"/>
        <v/>
      </c>
      <c r="H57" s="165" t="str">
        <f t="shared" si="29"/>
        <v/>
      </c>
      <c r="I57" s="166" t="str">
        <f t="shared" si="30"/>
        <v/>
      </c>
      <c r="J57" s="1060"/>
      <c r="K57" s="3"/>
      <c r="L57" s="3"/>
      <c r="M57" s="3"/>
      <c r="N57" s="3"/>
      <c r="O57" s="3"/>
      <c r="P57" s="3"/>
      <c r="Q57" s="3"/>
      <c r="R57" s="3"/>
      <c r="S57" s="3"/>
      <c r="T57" s="3"/>
      <c r="U57" s="3"/>
      <c r="V57" s="3"/>
      <c r="W57" s="3"/>
    </row>
    <row r="58" spans="1:23" ht="15.75" customHeight="1">
      <c r="A58" s="3"/>
      <c r="B58" s="160" t="s">
        <v>304</v>
      </c>
      <c r="C58" s="161">
        <f>+Print_Mois!$J$373/Print_Mois!$J$249</f>
        <v>89.727337110481585</v>
      </c>
      <c r="D58" s="161" t="str">
        <f>+IFERROR(Print_Mois!$D$373/Print_Mois!$D$249,"")</f>
        <v/>
      </c>
      <c r="E58" s="161" t="e">
        <f>+Print_Mois!$O$373/Print_Mois!$O$249</f>
        <v>#DIV/0!</v>
      </c>
      <c r="F58" s="162" t="str">
        <f t="shared" si="27"/>
        <v/>
      </c>
      <c r="G58" s="163" t="str">
        <f t="shared" si="28"/>
        <v/>
      </c>
      <c r="H58" s="165" t="str">
        <f t="shared" si="29"/>
        <v/>
      </c>
      <c r="I58" s="166" t="str">
        <f t="shared" si="30"/>
        <v/>
      </c>
      <c r="J58" s="1060"/>
      <c r="K58" s="3"/>
      <c r="L58" s="3"/>
      <c r="M58" s="3"/>
      <c r="N58" s="3"/>
      <c r="O58" s="3"/>
      <c r="P58" s="3"/>
      <c r="Q58" s="3"/>
      <c r="R58" s="3"/>
      <c r="S58" s="3"/>
      <c r="T58" s="3"/>
      <c r="U58" s="3"/>
      <c r="V58" s="3"/>
      <c r="W58" s="3"/>
    </row>
    <row r="59" spans="1:23" ht="15.75" customHeight="1">
      <c r="A59" s="3"/>
      <c r="B59" s="200" t="s">
        <v>118</v>
      </c>
      <c r="C59" s="179">
        <f>+Print_Mois!$L$396</f>
        <v>19541.729999999996</v>
      </c>
      <c r="D59" s="179">
        <f>+Print_Mois!$F$396</f>
        <v>0</v>
      </c>
      <c r="E59" s="179">
        <f>+Print_Mois!$Q$396</f>
        <v>0</v>
      </c>
      <c r="F59" s="180">
        <f t="shared" si="27"/>
        <v>19541.729999999996</v>
      </c>
      <c r="G59" s="181">
        <f t="shared" si="28"/>
        <v>19541.729999999996</v>
      </c>
      <c r="H59" s="182" t="str">
        <f t="shared" si="29"/>
        <v/>
      </c>
      <c r="I59" s="183" t="str">
        <f t="shared" si="30"/>
        <v/>
      </c>
      <c r="J59" s="1061"/>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07" t="s">
        <v>316</v>
      </c>
      <c r="C61" s="208" t="s">
        <v>281</v>
      </c>
      <c r="D61" s="208" t="s">
        <v>282</v>
      </c>
      <c r="E61" s="208">
        <f>$E$3</f>
        <v>2023</v>
      </c>
      <c r="F61" s="209" t="s">
        <v>283</v>
      </c>
      <c r="G61" s="210" t="str">
        <f>$G$3</f>
        <v>▲2023</v>
      </c>
      <c r="H61" s="209" t="s">
        <v>284</v>
      </c>
      <c r="I61" s="210" t="str">
        <f>$I$3</f>
        <v>% ▲ 2023</v>
      </c>
      <c r="J61" s="211" t="s">
        <v>285</v>
      </c>
      <c r="K61" s="3"/>
      <c r="L61" s="3"/>
      <c r="M61" s="3"/>
      <c r="N61" s="3"/>
      <c r="O61" s="3"/>
      <c r="P61" s="3"/>
      <c r="Q61" s="3"/>
      <c r="R61" s="3"/>
      <c r="S61" s="3"/>
      <c r="T61" s="3"/>
      <c r="U61" s="3"/>
      <c r="V61" s="3"/>
      <c r="W61" s="3"/>
    </row>
    <row r="62" spans="1:23" ht="15" customHeight="1">
      <c r="A62" s="3"/>
      <c r="B62" s="176" t="s">
        <v>317</v>
      </c>
      <c r="C62" s="164">
        <f>+Print_Mois!$AF$520/Print_Mois!$AF$494</f>
        <v>0.4895004581721828</v>
      </c>
      <c r="D62" s="164" t="e">
        <f>+Print_Mois!$Z$520/Print_Mois!$Z$494</f>
        <v>#REF!</v>
      </c>
      <c r="E62" s="164" t="e">
        <f>+Print_Mois!$AL$520/Print_Mois!$AL$494</f>
        <v>#DIV/0!</v>
      </c>
      <c r="F62" s="167" t="str">
        <f t="shared" ref="F62:G67" si="32">+IFERROR($C62-D62,"")</f>
        <v/>
      </c>
      <c r="G62" s="168" t="str">
        <f t="shared" si="32"/>
        <v/>
      </c>
      <c r="H62" s="165" t="str">
        <f t="shared" ref="H62:H67" si="33">+IFERROR(F62/ABS($D62),"")</f>
        <v/>
      </c>
      <c r="I62" s="166" t="str">
        <f t="shared" ref="I62:I67" si="34">+IFERROR(G62/ABS($E62),"")</f>
        <v/>
      </c>
      <c r="J62" s="1059"/>
      <c r="K62" s="3"/>
      <c r="L62" s="3"/>
      <c r="M62" s="3"/>
      <c r="N62" s="3"/>
      <c r="O62" s="3"/>
      <c r="P62" s="3"/>
      <c r="Q62" s="3"/>
      <c r="R62" s="3"/>
      <c r="S62" s="3"/>
      <c r="T62" s="3"/>
      <c r="U62" s="3"/>
      <c r="V62" s="3"/>
      <c r="W62" s="3"/>
    </row>
    <row r="63" spans="1:23" ht="15.75" hidden="1" customHeight="1">
      <c r="A63" s="3"/>
      <c r="B63" s="176" t="s">
        <v>318</v>
      </c>
      <c r="C63" s="212">
        <v>57</v>
      </c>
      <c r="D63" s="212">
        <v>59</v>
      </c>
      <c r="E63" s="212">
        <v>56</v>
      </c>
      <c r="F63" s="213">
        <f t="shared" si="32"/>
        <v>-2</v>
      </c>
      <c r="G63" s="214">
        <f t="shared" si="32"/>
        <v>1</v>
      </c>
      <c r="H63" s="165">
        <f t="shared" si="33"/>
        <v>-3.3898305084745763E-2</v>
      </c>
      <c r="I63" s="166">
        <f t="shared" si="34"/>
        <v>1.7857142857142856E-2</v>
      </c>
      <c r="J63" s="1060"/>
      <c r="K63" s="3"/>
      <c r="L63" s="3"/>
      <c r="M63" s="3"/>
      <c r="N63" s="3"/>
      <c r="O63" s="3"/>
      <c r="P63" s="3"/>
      <c r="Q63" s="3"/>
      <c r="R63" s="3"/>
      <c r="S63" s="3"/>
      <c r="T63" s="3"/>
      <c r="U63" s="3"/>
      <c r="V63" s="3"/>
      <c r="W63" s="3"/>
    </row>
    <row r="64" spans="1:23" ht="15.75" customHeight="1">
      <c r="A64" s="3"/>
      <c r="B64" s="176" t="s">
        <v>319</v>
      </c>
      <c r="C64" s="161">
        <f>N17+Print_Mois!$AF$501+Print_Mois!$AF$521</f>
        <v>18099.810000000001</v>
      </c>
      <c r="D64" s="161">
        <f>+Print_Mois!$Z$501+Print_Mois!$Z$521</f>
        <v>0</v>
      </c>
      <c r="E64" s="161">
        <f>+Print_Mois!$AL$501+Print_Mois!$AL$521</f>
        <v>0</v>
      </c>
      <c r="F64" s="162">
        <f t="shared" si="32"/>
        <v>18099.810000000001</v>
      </c>
      <c r="G64" s="163">
        <f t="shared" si="32"/>
        <v>18099.810000000001</v>
      </c>
      <c r="H64" s="165" t="str">
        <f t="shared" si="33"/>
        <v/>
      </c>
      <c r="I64" s="166" t="str">
        <f t="shared" si="34"/>
        <v/>
      </c>
      <c r="J64" s="1060"/>
      <c r="K64" s="3"/>
      <c r="L64" s="3"/>
      <c r="M64" s="3"/>
      <c r="N64" s="3"/>
      <c r="O64" s="3"/>
      <c r="P64" s="3"/>
      <c r="Q64" s="3"/>
      <c r="R64" s="3"/>
      <c r="S64" s="3"/>
      <c r="T64" s="3"/>
      <c r="U64" s="3"/>
      <c r="V64" s="3"/>
      <c r="W64" s="3"/>
    </row>
    <row r="65" spans="1:23" ht="15.75" customHeight="1">
      <c r="A65" s="3"/>
      <c r="B65" s="176" t="s">
        <v>320</v>
      </c>
      <c r="C65" s="161">
        <f>+Print_Mois!$AF$539-Print_Mois!$AF$521</f>
        <v>121057.00999999998</v>
      </c>
      <c r="D65" s="161">
        <f>+Print_Mois!$Z$539-Print_Mois!$Z$521</f>
        <v>0</v>
      </c>
      <c r="E65" s="161">
        <f>+Print_Mois!$AL$539-Print_Mois!$AL$521</f>
        <v>0</v>
      </c>
      <c r="F65" s="162">
        <f t="shared" si="32"/>
        <v>121057.00999999998</v>
      </c>
      <c r="G65" s="163">
        <f t="shared" si="32"/>
        <v>121057.00999999998</v>
      </c>
      <c r="H65" s="165" t="str">
        <f t="shared" si="33"/>
        <v/>
      </c>
      <c r="I65" s="166" t="str">
        <f t="shared" si="34"/>
        <v/>
      </c>
      <c r="J65" s="1060"/>
      <c r="K65" s="3"/>
      <c r="L65" s="3"/>
      <c r="M65" s="3"/>
      <c r="N65" s="3"/>
      <c r="O65" s="3"/>
      <c r="P65" s="3"/>
      <c r="Q65" s="3"/>
      <c r="R65" s="3"/>
      <c r="S65" s="3"/>
      <c r="T65" s="3"/>
      <c r="U65" s="3"/>
      <c r="V65" s="3"/>
      <c r="W65" s="3"/>
    </row>
    <row r="66" spans="1:23" ht="15.75" customHeight="1">
      <c r="A66" s="3"/>
      <c r="B66" s="176" t="s">
        <v>321</v>
      </c>
      <c r="C66" s="161">
        <f>+Print_Mois!$AF$502</f>
        <v>225661.54000000004</v>
      </c>
      <c r="D66" s="161">
        <f>+Print_Mois!$Z$502</f>
        <v>0</v>
      </c>
      <c r="E66" s="161">
        <f>+Print_Mois!$AL$502</f>
        <v>0</v>
      </c>
      <c r="F66" s="162">
        <f t="shared" si="32"/>
        <v>225661.54000000004</v>
      </c>
      <c r="G66" s="163">
        <f t="shared" si="32"/>
        <v>225661.54000000004</v>
      </c>
      <c r="H66" s="165" t="str">
        <f t="shared" si="33"/>
        <v/>
      </c>
      <c r="I66" s="166" t="str">
        <f t="shared" si="34"/>
        <v/>
      </c>
      <c r="J66" s="1060"/>
      <c r="K66" s="3"/>
      <c r="L66" s="3"/>
      <c r="M66" s="3"/>
      <c r="N66" s="3"/>
      <c r="O66" s="3"/>
      <c r="P66" s="3"/>
      <c r="Q66" s="3"/>
      <c r="R66" s="3"/>
      <c r="S66" s="3"/>
      <c r="T66" s="3"/>
      <c r="U66" s="3"/>
      <c r="V66" s="3"/>
      <c r="W66" s="3"/>
    </row>
    <row r="67" spans="1:23" ht="14.4">
      <c r="A67" s="3"/>
      <c r="B67" s="178" t="s">
        <v>322</v>
      </c>
      <c r="C67" s="179">
        <f>+Print_Mois!$AF$568-C32-C15</f>
        <v>65195.369999999988</v>
      </c>
      <c r="D67" s="179">
        <f>+Print_Mois!$Z$568-D32-D15</f>
        <v>0</v>
      </c>
      <c r="E67" s="179">
        <f>+Print_Mois!$AL$568-E32-E15</f>
        <v>0</v>
      </c>
      <c r="F67" s="180">
        <f t="shared" si="32"/>
        <v>65195.369999999988</v>
      </c>
      <c r="G67" s="181">
        <f t="shared" si="32"/>
        <v>65195.369999999988</v>
      </c>
      <c r="H67" s="182" t="str">
        <f t="shared" si="33"/>
        <v/>
      </c>
      <c r="I67" s="183" t="str">
        <f t="shared" si="34"/>
        <v/>
      </c>
      <c r="J67" s="1061"/>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15" t="s">
        <v>323</v>
      </c>
      <c r="C69" s="216" t="s">
        <v>281</v>
      </c>
      <c r="D69" s="216" t="s">
        <v>282</v>
      </c>
      <c r="E69" s="216">
        <f>$E$3</f>
        <v>2023</v>
      </c>
      <c r="F69" s="217" t="s">
        <v>283</v>
      </c>
      <c r="G69" s="218" t="str">
        <f>$G$3</f>
        <v>▲2023</v>
      </c>
      <c r="H69" s="217" t="s">
        <v>284</v>
      </c>
      <c r="I69" s="218" t="str">
        <f>$I$3</f>
        <v>% ▲ 2023</v>
      </c>
      <c r="J69" s="219" t="s">
        <v>285</v>
      </c>
      <c r="K69" s="3"/>
      <c r="L69" s="3"/>
      <c r="M69" s="3"/>
      <c r="N69" s="3"/>
      <c r="O69" s="3"/>
      <c r="P69" s="3"/>
      <c r="Q69" s="3"/>
      <c r="R69" s="3"/>
      <c r="S69" s="3"/>
      <c r="T69" s="3"/>
      <c r="U69" s="3"/>
      <c r="V69" s="3"/>
      <c r="W69" s="3"/>
    </row>
    <row r="70" spans="1:23" ht="15" customHeight="1">
      <c r="A70" s="3"/>
      <c r="B70" s="176" t="s">
        <v>324</v>
      </c>
      <c r="C70" s="161">
        <f>+Print_Mois!$AF$506-Print_Mois!$AF$502+Print_Mois!$AF$521+Print_Mois!$AF$522+Print_Mois!$AF$523</f>
        <v>-99853.980000000083</v>
      </c>
      <c r="D70" s="161">
        <f>+Print_Mois!$Z$506-Print_Mois!$Z$502+Print_Mois!$Z$521+Print_Mois!$Z$522+Print_Mois!$Z$523</f>
        <v>0</v>
      </c>
      <c r="E70" s="161">
        <f>+Print_Mois!$AL$506-Print_Mois!$AL$502+Print_Mois!$AL$521+Print_Mois!$AL$522+Print_Mois!$AL$523</f>
        <v>0</v>
      </c>
      <c r="F70" s="220">
        <f t="shared" ref="F70:G77" si="35">+IFERROR($C70-D70,"")</f>
        <v>-99853.980000000083</v>
      </c>
      <c r="G70" s="221">
        <f t="shared" si="35"/>
        <v>-99853.980000000083</v>
      </c>
      <c r="H70" s="165" t="str">
        <f t="shared" ref="H70:H77" si="36">+IFERROR(F70/ABS($D70),"")</f>
        <v/>
      </c>
      <c r="I70" s="166" t="str">
        <f t="shared" ref="I70:I77" si="37">+IFERROR(G70/ABS($E70),"")</f>
        <v/>
      </c>
      <c r="J70" s="1059" t="s">
        <v>1092</v>
      </c>
      <c r="K70" s="3"/>
      <c r="L70" s="3"/>
      <c r="M70" s="3"/>
      <c r="N70" s="3"/>
      <c r="O70" s="3"/>
      <c r="P70" s="3"/>
      <c r="Q70" s="3"/>
      <c r="R70" s="3"/>
      <c r="S70" s="3"/>
      <c r="T70" s="3"/>
      <c r="U70" s="3"/>
      <c r="V70" s="3"/>
      <c r="W70" s="3"/>
    </row>
    <row r="71" spans="1:23" ht="15.75" customHeight="1">
      <c r="A71" s="3"/>
      <c r="B71" s="176" t="s">
        <v>325</v>
      </c>
      <c r="C71" s="164">
        <f>+C70/Print_Mois!$AF$494</f>
        <v>-8.8067751308840814E-2</v>
      </c>
      <c r="D71" s="164" t="e">
        <f>+D70/Print_Mois!$Z$494</f>
        <v>#REF!</v>
      </c>
      <c r="E71" s="164" t="e">
        <f>+E70/Print_Mois!$AL$494</f>
        <v>#DIV/0!</v>
      </c>
      <c r="F71" s="167" t="str">
        <f t="shared" si="35"/>
        <v/>
      </c>
      <c r="G71" s="168" t="str">
        <f t="shared" si="35"/>
        <v/>
      </c>
      <c r="H71" s="165" t="str">
        <f t="shared" si="36"/>
        <v/>
      </c>
      <c r="I71" s="166" t="str">
        <f t="shared" si="37"/>
        <v/>
      </c>
      <c r="J71" s="1060"/>
      <c r="K71" s="3"/>
      <c r="L71" s="3"/>
      <c r="M71" s="3"/>
      <c r="N71" s="3"/>
      <c r="O71" s="3"/>
      <c r="P71" s="3"/>
      <c r="Q71" s="3"/>
      <c r="R71" s="3"/>
      <c r="S71" s="3"/>
      <c r="T71" s="3"/>
      <c r="U71" s="3"/>
      <c r="V71" s="3"/>
      <c r="W71" s="3"/>
    </row>
    <row r="72" spans="1:23" ht="15.75" customHeight="1">
      <c r="A72" s="3"/>
      <c r="B72" s="176" t="s">
        <v>326</v>
      </c>
      <c r="C72" s="161">
        <f>+Print_Mois!$AF$553+Print_Mois!$AF$520+Print_Mois!$AF$524+Print_Mois!$AF$526+SUM(Print_Mois!$AF$527:$AF$535)+Print_Mois!$AF$525</f>
        <v>789233.05</v>
      </c>
      <c r="D72" s="161">
        <f>+Print_Mois!$Z$553+Print_Mois!$Z$520+Print_Mois!$Z$524+Print_Mois!$Z$526+SUM(Print_Mois!$Z$527:$Z$535)+Print_Mois!$Z$525</f>
        <v>0</v>
      </c>
      <c r="E72" s="161">
        <f>+Print_Mois!$AL$553+Print_Mois!$AL$520+Print_Mois!$AL$524+Print_Mois!$AL$526+SUM(Print_Mois!$AL$527:$AL$535)+Print_Mois!$AL$525</f>
        <v>0</v>
      </c>
      <c r="F72" s="162">
        <f t="shared" si="35"/>
        <v>789233.05</v>
      </c>
      <c r="G72" s="163">
        <f t="shared" si="35"/>
        <v>789233.05</v>
      </c>
      <c r="H72" s="165" t="str">
        <f t="shared" si="36"/>
        <v/>
      </c>
      <c r="I72" s="166" t="str">
        <f t="shared" si="37"/>
        <v/>
      </c>
      <c r="J72" s="1060"/>
      <c r="K72" s="3"/>
      <c r="L72" s="3"/>
      <c r="M72" s="3"/>
      <c r="N72" s="3"/>
      <c r="O72" s="3"/>
      <c r="P72" s="3"/>
      <c r="Q72" s="3"/>
      <c r="R72" s="3"/>
      <c r="S72" s="3"/>
      <c r="T72" s="3"/>
      <c r="U72" s="3"/>
      <c r="V72" s="3"/>
      <c r="W72" s="3"/>
    </row>
    <row r="73" spans="1:23" ht="15.75" customHeight="1">
      <c r="A73" s="3"/>
      <c r="B73" s="176" t="s">
        <v>327</v>
      </c>
      <c r="C73" s="164">
        <f>+C72/Print_Mois!$AF$494</f>
        <v>0.69607621020331767</v>
      </c>
      <c r="D73" s="164" t="e">
        <f>+D72/Print_Mois!$Z$494</f>
        <v>#REF!</v>
      </c>
      <c r="E73" s="164" t="e">
        <f>+E72/Print_Mois!$AL$494</f>
        <v>#DIV/0!</v>
      </c>
      <c r="F73" s="167" t="str">
        <f t="shared" si="35"/>
        <v/>
      </c>
      <c r="G73" s="168" t="str">
        <f t="shared" si="35"/>
        <v/>
      </c>
      <c r="H73" s="165" t="str">
        <f t="shared" si="36"/>
        <v/>
      </c>
      <c r="I73" s="166" t="str">
        <f t="shared" si="37"/>
        <v/>
      </c>
      <c r="J73" s="1060"/>
      <c r="K73" s="3"/>
      <c r="L73" s="3"/>
      <c r="M73" s="3"/>
      <c r="N73" s="3"/>
      <c r="O73" s="3"/>
      <c r="P73" s="3"/>
      <c r="Q73" s="3"/>
      <c r="R73" s="3"/>
      <c r="S73" s="3"/>
      <c r="T73" s="3"/>
      <c r="U73" s="3"/>
      <c r="V73" s="3"/>
      <c r="W73" s="3"/>
    </row>
    <row r="74" spans="1:23" ht="15.75" customHeight="1">
      <c r="A74" s="1"/>
      <c r="B74" s="206" t="s">
        <v>328</v>
      </c>
      <c r="C74" s="195">
        <f>+Print_Mois!$AF$570+Print_Mois!$AF$502</f>
        <v>510970.61000000354</v>
      </c>
      <c r="D74" s="195" t="e">
        <f>+Print_Mois!$Z$570+Print_Mois!$Z$502</f>
        <v>#REF!</v>
      </c>
      <c r="E74" s="195">
        <f>+Print_Mois!$AL$570+Print_Mois!$AL$502</f>
        <v>0</v>
      </c>
      <c r="F74" s="196" t="str">
        <f t="shared" si="35"/>
        <v/>
      </c>
      <c r="G74" s="197">
        <f t="shared" si="35"/>
        <v>510970.61000000354</v>
      </c>
      <c r="H74" s="198" t="str">
        <f t="shared" si="36"/>
        <v/>
      </c>
      <c r="I74" s="199" t="str">
        <f t="shared" si="37"/>
        <v/>
      </c>
      <c r="J74" s="1060"/>
      <c r="K74" s="1"/>
      <c r="L74" s="1"/>
      <c r="M74" s="1"/>
      <c r="N74" s="1"/>
      <c r="O74" s="1"/>
      <c r="P74" s="1"/>
      <c r="Q74" s="1"/>
      <c r="R74" s="1"/>
      <c r="S74" s="1"/>
      <c r="T74" s="1"/>
      <c r="U74" s="1"/>
      <c r="V74" s="1"/>
      <c r="W74" s="1"/>
    </row>
    <row r="75" spans="1:23" ht="15.75" customHeight="1">
      <c r="A75" s="3"/>
      <c r="B75" s="160" t="s">
        <v>329</v>
      </c>
      <c r="C75" s="222">
        <f>+C74/Print_Mois!$AF$493</f>
        <v>1.7575184463795548E-2</v>
      </c>
      <c r="D75" s="222" t="e">
        <f>+D74/Print_Mois!$Z$493</f>
        <v>#REF!</v>
      </c>
      <c r="E75" s="222" t="e">
        <f>+E74/Print_Mois!$AL$493</f>
        <v>#DIV/0!</v>
      </c>
      <c r="F75" s="167" t="str">
        <f t="shared" si="35"/>
        <v/>
      </c>
      <c r="G75" s="168" t="str">
        <f t="shared" si="35"/>
        <v/>
      </c>
      <c r="H75" s="165" t="str">
        <f t="shared" si="36"/>
        <v/>
      </c>
      <c r="I75" s="166" t="str">
        <f t="shared" si="37"/>
        <v/>
      </c>
      <c r="J75" s="1060"/>
      <c r="K75" s="3"/>
      <c r="L75" s="3"/>
      <c r="M75" s="3"/>
      <c r="N75" s="3"/>
      <c r="O75" s="3"/>
      <c r="P75" s="3"/>
      <c r="Q75" s="3"/>
      <c r="R75" s="3"/>
      <c r="S75" s="3"/>
      <c r="T75" s="3"/>
      <c r="U75" s="3"/>
      <c r="V75" s="3"/>
      <c r="W75" s="3"/>
    </row>
    <row r="76" spans="1:23" ht="15.75" customHeight="1">
      <c r="A76" s="1"/>
      <c r="B76" s="206" t="s">
        <v>330</v>
      </c>
      <c r="C76" s="195">
        <f>N9+Print_Mois!$AF$585</f>
        <v>270874.89000000351</v>
      </c>
      <c r="D76" s="195" t="e">
        <f>+Print_Mois!$Z$585</f>
        <v>#REF!</v>
      </c>
      <c r="E76" s="195">
        <f>+Print_Mois!$AL$585</f>
        <v>0</v>
      </c>
      <c r="F76" s="196" t="str">
        <f t="shared" si="35"/>
        <v/>
      </c>
      <c r="G76" s="197">
        <f t="shared" si="35"/>
        <v>270874.89000000351</v>
      </c>
      <c r="H76" s="198" t="str">
        <f t="shared" si="36"/>
        <v/>
      </c>
      <c r="I76" s="199" t="str">
        <f t="shared" si="37"/>
        <v/>
      </c>
      <c r="J76" s="1060"/>
      <c r="K76" s="1"/>
      <c r="L76" s="1"/>
      <c r="M76" s="1"/>
      <c r="N76" s="1"/>
      <c r="O76" s="1"/>
      <c r="P76" s="1"/>
      <c r="Q76" s="1"/>
      <c r="R76" s="1"/>
      <c r="S76" s="1"/>
      <c r="T76" s="1"/>
      <c r="U76" s="1"/>
      <c r="V76" s="1"/>
      <c r="W76" s="1"/>
    </row>
    <row r="77" spans="1:23" ht="15.75" customHeight="1">
      <c r="A77" s="3"/>
      <c r="B77" s="178" t="s">
        <v>331</v>
      </c>
      <c r="C77" s="223">
        <f>+C76/Print_Mois!$AF$493</f>
        <v>9.3169275594155148E-3</v>
      </c>
      <c r="D77" s="223" t="e">
        <f>+D76/Print_Mois!$Z$493</f>
        <v>#REF!</v>
      </c>
      <c r="E77" s="223" t="e">
        <f>+E76/Print_Mois!$AL$493</f>
        <v>#DIV/0!</v>
      </c>
      <c r="F77" s="224" t="str">
        <f t="shared" si="35"/>
        <v/>
      </c>
      <c r="G77" s="225" t="str">
        <f t="shared" si="35"/>
        <v/>
      </c>
      <c r="H77" s="182" t="str">
        <f t="shared" si="36"/>
        <v/>
      </c>
      <c r="I77" s="183" t="str">
        <f t="shared" si="37"/>
        <v/>
      </c>
      <c r="J77" s="1061"/>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683" t="s">
        <v>686</v>
      </c>
      <c r="C79" s="684"/>
      <c r="D79" s="685"/>
      <c r="E79" s="3"/>
      <c r="F79" s="3"/>
      <c r="G79" s="3"/>
      <c r="H79" s="3"/>
      <c r="I79" s="3"/>
      <c r="J79" s="3"/>
      <c r="K79" s="3"/>
      <c r="L79" s="3"/>
      <c r="M79" s="3"/>
      <c r="N79" s="3"/>
      <c r="O79" s="3"/>
      <c r="P79" s="3"/>
      <c r="Q79" s="3"/>
      <c r="R79" s="3"/>
      <c r="S79" s="3"/>
      <c r="T79" s="3"/>
      <c r="U79" s="3"/>
      <c r="V79" s="3"/>
      <c r="W79" s="3"/>
    </row>
    <row r="80" spans="1:23" ht="15.75" customHeight="1">
      <c r="A80" s="3"/>
      <c r="B80" s="686" t="s">
        <v>328</v>
      </c>
      <c r="C80" s="687">
        <v>59525</v>
      </c>
      <c r="D80" s="701">
        <v>1.0999999999999999E-2</v>
      </c>
      <c r="E80" s="3"/>
      <c r="F80" s="3"/>
      <c r="G80" s="3"/>
      <c r="H80" s="3"/>
      <c r="I80" s="3"/>
      <c r="J80" s="3"/>
      <c r="K80" s="3"/>
      <c r="L80" s="3"/>
      <c r="M80" s="3"/>
      <c r="N80" s="3"/>
      <c r="O80" s="3"/>
      <c r="P80" s="3"/>
      <c r="Q80" s="3"/>
      <c r="R80" s="3"/>
      <c r="S80" s="3"/>
      <c r="T80" s="3"/>
      <c r="U80" s="3"/>
      <c r="V80" s="3"/>
      <c r="W80" s="3"/>
    </row>
    <row r="81" spans="1:23" ht="15.75" customHeight="1">
      <c r="A81" s="3"/>
      <c r="B81" s="686" t="s">
        <v>332</v>
      </c>
      <c r="C81" s="689">
        <f>+C74-C80</f>
        <v>451445.61000000354</v>
      </c>
      <c r="D81" s="688"/>
      <c r="E81" s="3"/>
      <c r="F81" s="3"/>
      <c r="G81" s="3"/>
      <c r="H81" s="3"/>
      <c r="I81" s="3"/>
      <c r="J81" s="3"/>
      <c r="K81" s="3"/>
      <c r="L81" s="3"/>
      <c r="M81" s="3"/>
      <c r="N81" s="3"/>
      <c r="O81" s="3"/>
      <c r="P81" s="3"/>
      <c r="Q81" s="3"/>
      <c r="R81" s="3"/>
      <c r="S81" s="3"/>
      <c r="T81" s="3"/>
      <c r="U81" s="3"/>
      <c r="V81" s="3"/>
      <c r="W81" s="3"/>
    </row>
    <row r="82" spans="1:23" ht="15.75" customHeight="1">
      <c r="A82" s="3"/>
      <c r="B82" s="690"/>
      <c r="C82" s="691"/>
      <c r="D82" s="688"/>
      <c r="E82" s="3"/>
      <c r="F82" s="3"/>
      <c r="G82" s="3"/>
      <c r="H82" s="3"/>
      <c r="I82" s="3"/>
      <c r="J82" s="3"/>
      <c r="K82" s="3"/>
      <c r="L82" s="3"/>
      <c r="M82" s="3"/>
      <c r="N82" s="3"/>
      <c r="O82" s="3"/>
      <c r="P82" s="3"/>
      <c r="Q82" s="3"/>
      <c r="R82" s="3"/>
      <c r="S82" s="3"/>
      <c r="T82" s="3"/>
      <c r="U82" s="3"/>
      <c r="V82" s="3"/>
      <c r="W82" s="3"/>
    </row>
    <row r="83" spans="1:23" ht="15.75" customHeight="1">
      <c r="A83" s="3"/>
      <c r="B83" s="686" t="s">
        <v>330</v>
      </c>
      <c r="C83" s="687">
        <v>-23522</v>
      </c>
      <c r="D83" s="701">
        <v>-4.0000000000000001E-3</v>
      </c>
      <c r="E83" s="3"/>
      <c r="F83" s="3"/>
      <c r="G83" s="3"/>
      <c r="H83" s="3"/>
      <c r="I83" s="3"/>
      <c r="J83" s="3"/>
      <c r="K83" s="3"/>
      <c r="L83" s="3"/>
      <c r="M83" s="3"/>
      <c r="N83" s="3"/>
      <c r="O83" s="3"/>
      <c r="P83" s="3"/>
      <c r="Q83" s="3"/>
      <c r="R83" s="3"/>
      <c r="S83" s="3"/>
      <c r="T83" s="3"/>
      <c r="U83" s="3"/>
      <c r="V83" s="3"/>
      <c r="W83" s="3"/>
    </row>
    <row r="84" spans="1:23" ht="15.75" customHeight="1" thickBot="1">
      <c r="A84" s="3"/>
      <c r="B84" s="692" t="s">
        <v>332</v>
      </c>
      <c r="C84" s="693">
        <f>+C76-C83</f>
        <v>294396.89000000351</v>
      </c>
      <c r="D84" s="740"/>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660" t="str">
        <f>+Parametres!B1</f>
        <v>Ste-Marie Auto</v>
      </c>
      <c r="C86" s="673" t="str">
        <f>Parametres!$B$3&amp;" "&amp;Parametres!$B$4</f>
        <v>Avril 2025</v>
      </c>
      <c r="D86" s="674" t="s">
        <v>1100</v>
      </c>
      <c r="E86" s="3"/>
      <c r="F86" s="3"/>
      <c r="G86" s="3"/>
      <c r="H86" s="3"/>
      <c r="I86" s="3"/>
      <c r="J86" s="3"/>
      <c r="K86" s="3"/>
      <c r="L86" s="3"/>
      <c r="M86" s="3"/>
      <c r="N86" s="3"/>
      <c r="O86" s="3"/>
      <c r="P86" s="3"/>
      <c r="Q86" s="3"/>
      <c r="R86" s="3"/>
      <c r="S86" s="3"/>
      <c r="T86" s="3"/>
      <c r="U86" s="3"/>
      <c r="V86" s="3"/>
      <c r="W86" s="3"/>
    </row>
    <row r="87" spans="1:23" ht="24" customHeight="1">
      <c r="A87" s="3"/>
      <c r="B87" s="661" t="str">
        <f>CONCATENATE("Réalisé ",Parametres!$B$3," ",Parametres!$B$4)</f>
        <v>Réalisé Avril 2025</v>
      </c>
      <c r="C87" s="671">
        <f>+C76</f>
        <v>270874.89000000351</v>
      </c>
      <c r="D87" s="662">
        <f>+Print_AAD!AF585</f>
        <v>1530366.8200000036</v>
      </c>
      <c r="E87" s="3"/>
      <c r="F87" s="184"/>
      <c r="G87" s="3"/>
      <c r="H87" s="3"/>
      <c r="I87" s="3"/>
      <c r="J87" s="3"/>
      <c r="K87" s="3"/>
      <c r="L87" s="3"/>
      <c r="M87" s="3"/>
      <c r="N87" s="3"/>
      <c r="O87" s="3"/>
      <c r="P87" s="3"/>
      <c r="Q87" s="3"/>
      <c r="R87" s="3"/>
      <c r="S87" s="3"/>
      <c r="T87" s="3"/>
      <c r="U87" s="3"/>
      <c r="V87" s="3"/>
      <c r="W87" s="3"/>
    </row>
    <row r="88" spans="1:23" ht="24" customHeight="1">
      <c r="A88" s="3"/>
      <c r="B88" s="661" t="str">
        <f>CONCATENATE("Budget ",Parametres!$B$3," ",Parametres!$B$4)</f>
        <v>Budget Avril 2025</v>
      </c>
      <c r="C88" s="672" t="e">
        <f>+D76</f>
        <v>#REF!</v>
      </c>
      <c r="D88" s="663" t="e">
        <f>+Print_AAD!Z585</f>
        <v>#REF!</v>
      </c>
      <c r="E88" s="3"/>
      <c r="F88" s="3"/>
      <c r="G88" s="3"/>
      <c r="H88" s="3"/>
      <c r="I88" s="3"/>
      <c r="J88" s="3"/>
      <c r="K88" s="3"/>
      <c r="L88" s="3"/>
      <c r="M88" s="3"/>
      <c r="N88" s="3"/>
      <c r="O88" s="3"/>
      <c r="P88" s="3"/>
      <c r="Q88" s="3"/>
      <c r="R88" s="3"/>
      <c r="S88" s="3"/>
      <c r="T88" s="3"/>
      <c r="U88" s="3"/>
      <c r="V88" s="3"/>
      <c r="W88" s="3"/>
    </row>
    <row r="89" spans="1:23" ht="24" customHeight="1" thickBot="1">
      <c r="A89" s="3"/>
      <c r="B89" s="664" t="str">
        <f>CONCATENATE("Réalisé ",Parametres!$B$3," ",Parametres!$B$4-1)</f>
        <v>Réalisé Avril 2024</v>
      </c>
      <c r="C89" s="675">
        <f>+E76</f>
        <v>0</v>
      </c>
      <c r="D89" s="665">
        <f>+Print_AAD!AL585</f>
        <v>0</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4"/>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780"/>
  <sheetViews>
    <sheetView tabSelected="1" topLeftCell="T570" zoomScale="80" zoomScaleNormal="80" workbookViewId="0">
      <selection activeCell="AQ568" sqref="AQ568"/>
    </sheetView>
  </sheetViews>
  <sheetFormatPr baseColWidth="10" defaultColWidth="11.59765625" defaultRowHeight="15" customHeight="1"/>
  <cols>
    <col min="1" max="1" width="5.3984375" customWidth="1"/>
    <col min="2" max="2" width="22.59765625" bestFit="1" customWidth="1"/>
    <col min="3" max="3" width="39.3984375" customWidth="1"/>
    <col min="4" max="5" width="11.59765625" hidden="1" customWidth="1"/>
    <col min="6" max="6" width="13.8984375" hidden="1" customWidth="1"/>
    <col min="7" max="9" width="11.59765625" hidden="1" customWidth="1"/>
    <col min="10" max="12" width="17.19921875" customWidth="1"/>
    <col min="13" max="13" width="18.19921875" hidden="1" customWidth="1"/>
    <col min="14" max="14" width="13.3984375" hidden="1" customWidth="1"/>
    <col min="15" max="19" width="17.19921875" customWidth="1"/>
    <col min="22" max="22" width="42.3984375" bestFit="1" customWidth="1"/>
    <col min="23" max="29" width="11.59765625" hidden="1" customWidth="1"/>
    <col min="30" max="30" width="14.5" customWidth="1"/>
    <col min="31" max="31" width="14.8984375" customWidth="1"/>
    <col min="32" max="32" width="15" customWidth="1"/>
    <col min="33" max="35" width="0" hidden="1" customWidth="1"/>
    <col min="36" max="36" width="13.5" customWidth="1"/>
    <col min="37" max="37" width="13.3984375" customWidth="1"/>
    <col min="38" max="38" width="15.3984375" customWidth="1"/>
    <col min="39" max="39" width="13.5" customWidth="1"/>
    <col min="40" max="40" width="13.8984375" customWidth="1"/>
    <col min="41" max="41" width="14.09765625" customWidth="1"/>
  </cols>
  <sheetData>
    <row r="1" spans="1:40" ht="36" thickBot="1">
      <c r="B1" s="33"/>
      <c r="C1" s="653" t="str">
        <f>Parametres!B1</f>
        <v>Ste-Marie Auto</v>
      </c>
      <c r="D1" s="911"/>
      <c r="E1" s="912"/>
      <c r="F1" s="911"/>
      <c r="G1" s="911"/>
      <c r="H1" s="913"/>
      <c r="I1" s="911"/>
      <c r="J1" s="913"/>
      <c r="K1" s="914" t="s">
        <v>88</v>
      </c>
      <c r="L1" s="911"/>
      <c r="M1" s="911"/>
      <c r="N1" s="915"/>
      <c r="O1" s="653"/>
      <c r="P1" s="654"/>
      <c r="Q1" s="653"/>
      <c r="R1" s="654"/>
      <c r="S1" s="655" t="str">
        <f>CONCATENATE("Réalisé,"," ",Parametres!B3," ",Parametres!B4)</f>
        <v>Réalisé, Avril 2025</v>
      </c>
      <c r="T1" s="226" t="s">
        <v>333</v>
      </c>
      <c r="U1" s="33"/>
      <c r="V1" s="33"/>
      <c r="W1" s="33"/>
      <c r="X1" s="33"/>
      <c r="Y1" s="33"/>
      <c r="Z1" s="33"/>
      <c r="AA1" s="33"/>
      <c r="AB1" s="33"/>
      <c r="AC1" s="33"/>
      <c r="AD1" s="33"/>
      <c r="AE1" s="33"/>
      <c r="AF1" s="33"/>
      <c r="AG1" s="33"/>
      <c r="AH1" s="33"/>
      <c r="AI1" s="33"/>
      <c r="AJ1" s="33"/>
      <c r="AK1" s="33"/>
      <c r="AL1" s="33"/>
      <c r="AM1" s="33"/>
      <c r="AN1" s="33"/>
    </row>
    <row r="2" spans="1:40" ht="15" customHeight="1" thickTop="1" thickBot="1">
      <c r="B2" s="3"/>
      <c r="C2" s="34"/>
      <c r="D2" s="227" t="s">
        <v>334</v>
      </c>
      <c r="E2" s="227" t="s">
        <v>335</v>
      </c>
      <c r="F2" s="227" t="s">
        <v>336</v>
      </c>
      <c r="G2" s="227"/>
      <c r="H2" s="227"/>
      <c r="I2" s="227"/>
      <c r="J2" s="227" t="s">
        <v>337</v>
      </c>
      <c r="K2" s="227"/>
      <c r="L2" s="227" t="s">
        <v>299</v>
      </c>
      <c r="M2" s="35"/>
      <c r="N2" s="35"/>
      <c r="O2" s="227" t="s">
        <v>337</v>
      </c>
      <c r="P2" s="227"/>
      <c r="Q2" s="227" t="s">
        <v>299</v>
      </c>
      <c r="R2" s="35"/>
      <c r="S2" s="35"/>
      <c r="T2" s="35"/>
      <c r="U2" s="35"/>
      <c r="V2" s="228" t="s">
        <v>338</v>
      </c>
      <c r="W2" s="229"/>
    </row>
    <row r="3" spans="1:40" ht="21.6" thickTop="1">
      <c r="B3" s="38"/>
      <c r="C3" s="230"/>
      <c r="D3" s="1065" t="s">
        <v>339</v>
      </c>
      <c r="E3" s="1070"/>
      <c r="F3" s="1071"/>
      <c r="G3" s="1072"/>
      <c r="H3" s="1070"/>
      <c r="I3" s="1071"/>
      <c r="J3" s="1072" t="s">
        <v>340</v>
      </c>
      <c r="K3" s="1070"/>
      <c r="L3" s="1071"/>
      <c r="M3" s="1072" t="s">
        <v>668</v>
      </c>
      <c r="N3" s="1071"/>
      <c r="O3" s="1065" t="s">
        <v>341</v>
      </c>
      <c r="P3" s="1070"/>
      <c r="Q3" s="1071"/>
      <c r="R3" s="1064" t="s">
        <v>670</v>
      </c>
      <c r="S3" s="1073"/>
      <c r="T3" s="38"/>
      <c r="U3" s="38"/>
      <c r="V3" s="231" t="s">
        <v>343</v>
      </c>
      <c r="W3" s="232">
        <v>0.45</v>
      </c>
      <c r="X3" s="38"/>
      <c r="Y3" s="38"/>
      <c r="Z3" s="38"/>
      <c r="AA3" s="38"/>
      <c r="AB3" s="38"/>
      <c r="AC3" s="38"/>
      <c r="AD3" s="38"/>
      <c r="AE3" s="38"/>
      <c r="AF3" s="38"/>
      <c r="AG3" s="38"/>
      <c r="AH3" s="38"/>
      <c r="AI3" s="38"/>
      <c r="AJ3" s="38"/>
      <c r="AK3" s="38"/>
      <c r="AL3" s="38"/>
      <c r="AM3" s="38"/>
      <c r="AN3" s="38"/>
    </row>
    <row r="4" spans="1:40" ht="20.399999999999999">
      <c r="B4" s="38"/>
      <c r="C4" s="233"/>
      <c r="D4" s="234" t="s">
        <v>89</v>
      </c>
      <c r="E4" s="235" t="s">
        <v>344</v>
      </c>
      <c r="F4" s="236" t="s">
        <v>91</v>
      </c>
      <c r="G4" s="237"/>
      <c r="H4" s="235"/>
      <c r="I4" s="236"/>
      <c r="J4" s="237" t="s">
        <v>671</v>
      </c>
      <c r="K4" s="235" t="s">
        <v>90</v>
      </c>
      <c r="L4" s="236" t="s">
        <v>91</v>
      </c>
      <c r="M4" s="237" t="s">
        <v>671</v>
      </c>
      <c r="N4" s="236" t="s">
        <v>91</v>
      </c>
      <c r="O4" s="237" t="s">
        <v>671</v>
      </c>
      <c r="P4" s="235" t="s">
        <v>90</v>
      </c>
      <c r="Q4" s="236" t="s">
        <v>91</v>
      </c>
      <c r="R4" s="237" t="s">
        <v>671</v>
      </c>
      <c r="S4" s="236" t="s">
        <v>91</v>
      </c>
      <c r="T4" s="38"/>
      <c r="U4" s="38"/>
      <c r="V4" s="231" t="s">
        <v>345</v>
      </c>
      <c r="W4" s="232">
        <v>0.1</v>
      </c>
      <c r="X4" s="38"/>
      <c r="Y4" s="38"/>
      <c r="Z4" s="38"/>
      <c r="AA4" s="38"/>
      <c r="AB4" s="38"/>
      <c r="AC4" s="38"/>
      <c r="AD4" s="38"/>
      <c r="AE4" s="38"/>
      <c r="AF4" s="38"/>
      <c r="AG4" s="38"/>
      <c r="AH4" s="38"/>
      <c r="AI4" s="38"/>
      <c r="AJ4" s="38"/>
      <c r="AK4" s="38"/>
      <c r="AL4" s="38"/>
      <c r="AM4" s="38"/>
      <c r="AN4" s="38"/>
    </row>
    <row r="5" spans="1:40" ht="20.399999999999999">
      <c r="A5" s="5" t="s">
        <v>346</v>
      </c>
      <c r="B5" s="38" t="s">
        <v>88</v>
      </c>
      <c r="C5" s="238" t="s">
        <v>92</v>
      </c>
      <c r="D5" s="239"/>
      <c r="E5" s="239"/>
      <c r="F5" s="240">
        <f>+INDEX('Budget original'!$A$2:$AO$501,MATCH($A5,'Budget original'!$A$2:$A$501,0),MATCH(F$2,'Budget original'!$A$2:$AO$2,0))</f>
        <v>0</v>
      </c>
      <c r="G5" s="239"/>
      <c r="H5" s="239"/>
      <c r="I5" s="241"/>
      <c r="J5" s="238"/>
      <c r="K5" s="951"/>
      <c r="L5" s="286">
        <f>-SUMIFS(BV_Data_An_Cour!$AM:$AM,BV_Data_An_Cour!$AS:$AS,"Oui",BV_Data_An_Cour!$AP:$AP,$B5)</f>
        <v>17624326.799999997</v>
      </c>
      <c r="M5" s="242"/>
      <c r="N5" s="952"/>
      <c r="O5" s="238"/>
      <c r="P5" s="951"/>
      <c r="Q5" s="286">
        <f>-SUMIFS(BV_Data_An_Prec!$AM:$AM,BV_Data_An_Prec!$AS:$AS,"Oui",BV_Data_An_Prec!$AP:$AP,$B5)</f>
        <v>0</v>
      </c>
      <c r="R5" s="242"/>
      <c r="S5" s="964"/>
      <c r="T5" s="38"/>
      <c r="U5" s="38"/>
      <c r="V5" s="231" t="s">
        <v>347</v>
      </c>
      <c r="W5" s="232">
        <v>0.22500000000000001</v>
      </c>
      <c r="X5" s="38"/>
      <c r="Y5" s="38"/>
      <c r="Z5" s="38"/>
      <c r="AA5" s="38"/>
      <c r="AB5" s="38"/>
      <c r="AC5" s="38"/>
      <c r="AD5" s="38"/>
      <c r="AE5" s="38"/>
      <c r="AF5" s="38"/>
      <c r="AG5" s="38"/>
      <c r="AH5" s="38"/>
      <c r="AI5" s="38"/>
      <c r="AJ5" s="38"/>
      <c r="AK5" s="38"/>
      <c r="AL5" s="38"/>
      <c r="AM5" s="38"/>
      <c r="AN5" s="38"/>
    </row>
    <row r="6" spans="1:40" ht="20.399999999999999">
      <c r="A6" s="5" t="s">
        <v>348</v>
      </c>
      <c r="B6" s="38" t="s">
        <v>88</v>
      </c>
      <c r="C6" s="243" t="s">
        <v>93</v>
      </c>
      <c r="D6" s="244">
        <f>+INDEX('Budget original'!$A$2:$AO$501,MATCH($A6,'Budget original'!$A$2:$A$501,0),MATCH(D$2,'Budget original'!$A$2:$AO$2,0))</f>
        <v>0</v>
      </c>
      <c r="E6" s="244">
        <f>IF(D6=0,0,F6/D6)</f>
        <v>0</v>
      </c>
      <c r="F6" s="244">
        <f>+INDEX('Budget original'!$A$2:$AO$501,MATCH($A6,'Budget original'!$A$2:$A$501,0),MATCH(F$2,'Budget original'!$A$2:$AO$2,0))</f>
        <v>0</v>
      </c>
      <c r="G6" s="245"/>
      <c r="H6" s="244"/>
      <c r="I6" s="244"/>
      <c r="J6" s="245">
        <f>SUMIFS(BV_Data_An_Cour!$AW:$AW,BV_Data_An_Cour!$AP:$AP,$B6,BV_Data_An_Cour!$AQ:$AQ,$C6,BV_Data_An_Cour!$AY:$AY,J$2)</f>
        <v>1</v>
      </c>
      <c r="K6" s="281">
        <f t="shared" ref="K6:K12" si="0">IF(J6=0,0,L6/J6)</f>
        <v>11608.099999999977</v>
      </c>
      <c r="L6" s="266">
        <f>-SUMIFS(BV_Data_An_Cour!$AM:$AM,BV_Data_An_Cour!$AP:$AP,$B6,BV_Data_An_Cour!$AQ:$AQ,$C6,BV_Data_An_Cour!$AR:$AR,L$2)</f>
        <v>11608.099999999977</v>
      </c>
      <c r="M6" s="245">
        <f t="shared" ref="M6:M12" si="1">J6-D6</f>
        <v>1</v>
      </c>
      <c r="N6" s="246">
        <f t="shared" ref="N6:N12" si="2">L6-F6</f>
        <v>11608.099999999977</v>
      </c>
      <c r="O6" s="245">
        <f>SUMIFS(BV_Data_An_Prec!$AW:$AW,BV_Data_An_Prec!$AP:$AP,$B6,BV_Data_An_Prec!$AQ:$AQ,$C6,BV_Data_An_Prec!$AY:$AY,O$2)</f>
        <v>0</v>
      </c>
      <c r="P6" s="281">
        <f t="shared" ref="P6:P12" si="3">IF(O6=0,0,Q6/O6)</f>
        <v>0</v>
      </c>
      <c r="Q6" s="266">
        <f>-SUMIFS(BV_Data_An_Prec!$AM:$AM,BV_Data_An_Prec!$AP:$AP,$B6,BV_Data_An_Prec!$AQ:$AQ,$C6,BV_Data_An_Prec!$AR:$AR,Q$2)</f>
        <v>0</v>
      </c>
      <c r="R6" s="245">
        <f>J6-O6</f>
        <v>1</v>
      </c>
      <c r="S6" s="266">
        <f>L6-Q6</f>
        <v>11608.099999999977</v>
      </c>
      <c r="T6" s="38"/>
      <c r="U6" s="38"/>
      <c r="V6" s="231" t="s">
        <v>349</v>
      </c>
      <c r="W6" s="232">
        <v>2.5000000000000001E-2</v>
      </c>
      <c r="X6" s="38"/>
      <c r="Y6" s="38"/>
      <c r="Z6" s="38"/>
      <c r="AA6" s="38"/>
      <c r="AB6" s="38"/>
      <c r="AC6" s="38"/>
      <c r="AD6" s="38"/>
      <c r="AE6" s="38"/>
      <c r="AF6" s="38"/>
      <c r="AG6" s="38"/>
      <c r="AH6" s="38"/>
      <c r="AI6" s="38"/>
      <c r="AJ6" s="38"/>
      <c r="AK6" s="38"/>
      <c r="AL6" s="38"/>
      <c r="AM6" s="38"/>
      <c r="AN6" s="38"/>
    </row>
    <row r="7" spans="1:40" ht="20.399999999999999">
      <c r="A7" s="5" t="s">
        <v>350</v>
      </c>
      <c r="B7" s="38" t="s">
        <v>88</v>
      </c>
      <c r="C7" s="243" t="s">
        <v>94</v>
      </c>
      <c r="D7" s="244">
        <f>+INDEX('Budget original'!$A$2:$AO$501,MATCH($A7,'Budget original'!$A$2:$A$501,0),MATCH(D$2,'Budget original'!$A$2:$AO$2,0))</f>
        <v>0</v>
      </c>
      <c r="E7" s="244">
        <f t="shared" ref="E7:E12" si="4">IF(D7=0,0,F7/D7)</f>
        <v>0</v>
      </c>
      <c r="F7" s="244">
        <f>+INDEX('Budget original'!$A$2:$AO$501,MATCH($A7,'Budget original'!$A$2:$A$501,0),MATCH(F$2,'Budget original'!$A$2:$AO$2,0))</f>
        <v>0</v>
      </c>
      <c r="G7" s="245"/>
      <c r="H7" s="244"/>
      <c r="I7" s="244"/>
      <c r="J7" s="245">
        <f>SUMIFS(BV_Data_An_Cour!$AW:$AW,BV_Data_An_Cour!$AP:$AP,$B7,BV_Data_An_Cour!$AQ:$AQ,$C7,BV_Data_An_Cour!$AY:$AY,J$2)</f>
        <v>45</v>
      </c>
      <c r="K7" s="281">
        <f t="shared" si="0"/>
        <v>3193.7106666666909</v>
      </c>
      <c r="L7" s="266">
        <f>-SUMIFS(BV_Data_An_Cour!$AM:$AM,BV_Data_An_Cour!$AP:$AP,$B7,BV_Data_An_Cour!$AQ:$AQ,$C7,BV_Data_An_Cour!$AR:$AR,L$2)</f>
        <v>143716.98000000109</v>
      </c>
      <c r="M7" s="245">
        <f t="shared" si="1"/>
        <v>45</v>
      </c>
      <c r="N7" s="246">
        <f t="shared" si="2"/>
        <v>143716.98000000109</v>
      </c>
      <c r="O7" s="245">
        <f>SUMIFS(BV_Data_An_Prec!$AW:$AW,BV_Data_An_Prec!$AP:$AP,$B7,BV_Data_An_Prec!$AQ:$AQ,$C7,BV_Data_An_Prec!$AY:$AY,O$2)</f>
        <v>0</v>
      </c>
      <c r="P7" s="281">
        <f t="shared" si="3"/>
        <v>0</v>
      </c>
      <c r="Q7" s="266">
        <f>-SUMIFS(BV_Data_An_Prec!$AM:$AM,BV_Data_An_Prec!$AP:$AP,$B7,BV_Data_An_Prec!$AQ:$AQ,$C7,BV_Data_An_Prec!$AR:$AR,Q$2)</f>
        <v>0</v>
      </c>
      <c r="R7" s="245">
        <f>J7-O7</f>
        <v>45</v>
      </c>
      <c r="S7" s="266">
        <f>L7-Q7</f>
        <v>143716.98000000109</v>
      </c>
      <c r="T7" s="38"/>
      <c r="U7" s="38"/>
      <c r="V7" s="231" t="s">
        <v>351</v>
      </c>
      <c r="W7" s="232">
        <v>0.2</v>
      </c>
      <c r="X7" s="38"/>
      <c r="Y7" s="38"/>
      <c r="Z7" s="38"/>
      <c r="AA7" s="38"/>
      <c r="AB7" s="38"/>
      <c r="AC7" s="38"/>
      <c r="AD7" s="38"/>
      <c r="AE7" s="38"/>
      <c r="AF7" s="38"/>
      <c r="AG7" s="38"/>
      <c r="AH7" s="38"/>
      <c r="AI7" s="38"/>
      <c r="AJ7" s="38"/>
      <c r="AK7" s="38"/>
      <c r="AL7" s="38"/>
      <c r="AM7" s="38"/>
      <c r="AN7" s="38"/>
    </row>
    <row r="8" spans="1:40" ht="21" thickBot="1">
      <c r="A8" s="5" t="s">
        <v>352</v>
      </c>
      <c r="B8" s="38" t="s">
        <v>88</v>
      </c>
      <c r="C8" s="243" t="s">
        <v>1158</v>
      </c>
      <c r="D8" s="244">
        <f>+INDEX('Budget original'!$A$2:$AO$501,MATCH($A8,'Budget original'!$A$2:$A$501,0),MATCH(D$2,'Budget original'!$A$2:$AO$2,0))</f>
        <v>0</v>
      </c>
      <c r="E8" s="244">
        <f t="shared" si="4"/>
        <v>0</v>
      </c>
      <c r="F8" s="244">
        <f>+INDEX('Budget original'!$A$2:$AO$501,MATCH($A8,'Budget original'!$A$2:$A$501,0),MATCH(F$2,'Budget original'!$A$2:$AO$2,0))</f>
        <v>0</v>
      </c>
      <c r="G8" s="245"/>
      <c r="H8" s="244"/>
      <c r="I8" s="244"/>
      <c r="J8" s="245">
        <f>SUMIFS(BV_Data_An_Cour!$AW:$AW,BV_Data_An_Cour!$AP:$AP,$B8,BV_Data_An_Cour!$AQ:$AQ,$C8,BV_Data_An_Cour!$AY:$AY,J$2)</f>
        <v>0</v>
      </c>
      <c r="K8" s="281">
        <f t="shared" si="0"/>
        <v>0</v>
      </c>
      <c r="L8" s="266">
        <f>-SUMIFS(BV_Data_An_Cour!$AM:$AM,BV_Data_An_Cour!$AP:$AP,$B8,BV_Data_An_Cour!$AQ:$AQ,$C8,BV_Data_An_Cour!$AR:$AR,L$2)</f>
        <v>0</v>
      </c>
      <c r="M8" s="245">
        <f t="shared" si="1"/>
        <v>0</v>
      </c>
      <c r="N8" s="246">
        <f t="shared" si="2"/>
        <v>0</v>
      </c>
      <c r="O8" s="245">
        <f>SUMIFS(BV_Data_An_Prec!$AW:$AW,BV_Data_An_Prec!$AP:$AP,$B8,BV_Data_An_Prec!$AQ:$AQ,$C8,BV_Data_An_Prec!$AY:$AY,O$2)</f>
        <v>0</v>
      </c>
      <c r="P8" s="281">
        <f t="shared" si="3"/>
        <v>0</v>
      </c>
      <c r="Q8" s="266">
        <f>-SUMIFS(BV_Data_An_Prec!$AM:$AM,BV_Data_An_Prec!$AP:$AP,$B8,BV_Data_An_Prec!$AQ:$AQ,$C8,BV_Data_An_Prec!$AR:$AR,Q$2)</f>
        <v>0</v>
      </c>
      <c r="R8" s="245">
        <f>J8-O8</f>
        <v>0</v>
      </c>
      <c r="S8" s="266">
        <f>L8-Q8</f>
        <v>0</v>
      </c>
      <c r="T8" s="38"/>
      <c r="U8" s="38"/>
      <c r="V8" s="247"/>
      <c r="W8" s="248">
        <f>SUM(W3:W7)</f>
        <v>1</v>
      </c>
      <c r="X8" s="38"/>
      <c r="Y8" s="38"/>
      <c r="Z8" s="38"/>
      <c r="AA8" s="38"/>
      <c r="AB8" s="38"/>
      <c r="AC8" s="38"/>
      <c r="AD8" s="38"/>
      <c r="AE8" s="38"/>
      <c r="AF8" s="38"/>
      <c r="AG8" s="38"/>
      <c r="AH8" s="38"/>
      <c r="AI8" s="38"/>
      <c r="AJ8" s="38"/>
      <c r="AK8" s="38"/>
      <c r="AL8" s="38"/>
      <c r="AM8" s="38"/>
      <c r="AN8" s="38"/>
    </row>
    <row r="9" spans="1:40" ht="21" thickTop="1">
      <c r="A9" s="5" t="s">
        <v>353</v>
      </c>
      <c r="B9" s="38" t="s">
        <v>88</v>
      </c>
      <c r="C9" s="243" t="s">
        <v>3128</v>
      </c>
      <c r="D9" s="244">
        <f>+INDEX('Budget original'!$A$2:$AO$501,MATCH($A9,'Budget original'!$A$2:$A$501,0),MATCH(D$2,'Budget original'!$A$2:$AO$2,0))</f>
        <v>0</v>
      </c>
      <c r="E9" s="244">
        <f t="shared" si="4"/>
        <v>0</v>
      </c>
      <c r="F9" s="244">
        <f>+INDEX('Budget original'!$A$2:$AO$501,MATCH($A9,'Budget original'!$A$2:$A$501,0),MATCH(F$2,'Budget original'!$A$2:$AO$2,0))</f>
        <v>0</v>
      </c>
      <c r="G9" s="245"/>
      <c r="H9" s="244"/>
      <c r="I9" s="244"/>
      <c r="J9" s="245">
        <f>SUMIFS(BV_Data_An_Cour!$AW:$AW,BV_Data_An_Cour!$AP:$AP,$B9,BV_Data_An_Cour!$AQ:$AQ,$C9,BV_Data_An_Cour!$AY:$AY,J$2)</f>
        <v>13</v>
      </c>
      <c r="K9" s="281">
        <f t="shared" si="0"/>
        <v>1086.8046153846126</v>
      </c>
      <c r="L9" s="266">
        <f>-SUMIFS(BV_Data_An_Cour!$AM:$AM,BV_Data_An_Cour!$AP:$AP,$B9,BV_Data_An_Cour!$AQ:$AQ,$C9,BV_Data_An_Cour!$AR:$AR,L$2)</f>
        <v>14128.459999999963</v>
      </c>
      <c r="M9" s="245">
        <f t="shared" si="1"/>
        <v>13</v>
      </c>
      <c r="N9" s="246">
        <f t="shared" si="2"/>
        <v>14128.459999999963</v>
      </c>
      <c r="O9" s="245">
        <f>SUMIFS(BV_Data_An_Prec!$AW:$AW,BV_Data_An_Prec!$AP:$AP,$B9,BV_Data_An_Prec!$AQ:$AQ,$C9,BV_Data_An_Prec!$AY:$AY,O$2)</f>
        <v>0</v>
      </c>
      <c r="P9" s="281">
        <f t="shared" si="3"/>
        <v>0</v>
      </c>
      <c r="Q9" s="266">
        <f>-SUMIFS(BV_Data_An_Prec!$AM:$AM,BV_Data_An_Prec!$AP:$AP,$B9,BV_Data_An_Prec!$AQ:$AQ,$C9,BV_Data_An_Prec!$AR:$AR,Q$2)</f>
        <v>0</v>
      </c>
      <c r="R9" s="245">
        <f>J9-O9</f>
        <v>13</v>
      </c>
      <c r="S9" s="266">
        <f t="shared" ref="S9:S12" si="5">L9-Q9</f>
        <v>14128.459999999963</v>
      </c>
      <c r="T9" s="38"/>
      <c r="U9" s="38"/>
      <c r="V9" s="38"/>
      <c r="W9" s="38"/>
      <c r="X9" s="38"/>
      <c r="Y9" s="38"/>
      <c r="Z9" s="38"/>
      <c r="AA9" s="38"/>
      <c r="AB9" s="38"/>
      <c r="AC9" s="38"/>
      <c r="AD9" s="38"/>
      <c r="AE9" s="38"/>
      <c r="AF9" s="38"/>
      <c r="AG9" s="38"/>
      <c r="AH9" s="38"/>
      <c r="AI9" s="38"/>
      <c r="AJ9" s="38"/>
      <c r="AK9" s="38"/>
      <c r="AL9" s="38"/>
      <c r="AM9" s="38"/>
      <c r="AN9" s="38"/>
    </row>
    <row r="10" spans="1:40" ht="20.399999999999999" hidden="1" customHeight="1">
      <c r="A10" s="5" t="s">
        <v>354</v>
      </c>
      <c r="B10" s="38" t="s">
        <v>88</v>
      </c>
      <c r="C10" s="243" t="s">
        <v>55</v>
      </c>
      <c r="D10" s="244">
        <f>+INDEX('Budget original'!$A$2:$AO$501,MATCH($A10,'Budget original'!$A$2:$A$501,0),MATCH(D$2,'Budget original'!$A$2:$AO$2,0))</f>
        <v>0</v>
      </c>
      <c r="E10" s="244">
        <f t="shared" si="4"/>
        <v>0</v>
      </c>
      <c r="F10" s="244">
        <f>+INDEX('Budget original'!$A$2:$AO$501,MATCH($A10,'Budget original'!$A$2:$A$501,0),MATCH(F$2,'Budget original'!$A$2:$AO$2,0))</f>
        <v>0</v>
      </c>
      <c r="G10" s="245"/>
      <c r="H10" s="244"/>
      <c r="I10" s="244"/>
      <c r="J10" s="245">
        <f>-SUMIFS(BV_Data_An_Cour!$AM:$AM,BV_Data_An_Cour!$AP:$AP,$B10,BV_Data_An_Cour!$AQ:$AQ,$C10,BV_Data_An_Cour!$AR:$AR,J$2)</f>
        <v>0</v>
      </c>
      <c r="K10" s="281">
        <f t="shared" si="0"/>
        <v>0</v>
      </c>
      <c r="L10" s="266">
        <f>-SUMIFS(BV_Data_An_Cour!$AM:$AM,BV_Data_An_Cour!$AP:$AP,$B10,BV_Data_An_Cour!$AQ:$AQ,$C10,BV_Data_An_Cour!$AR:$AR,L$2)</f>
        <v>0</v>
      </c>
      <c r="M10" s="245">
        <f t="shared" si="1"/>
        <v>0</v>
      </c>
      <c r="N10" s="246">
        <f t="shared" si="2"/>
        <v>0</v>
      </c>
      <c r="O10" s="245">
        <f>-SUMIFS(BV_Data_An_Prec!$AM:$AM,BV_Data_An_Prec!$AP:$AP,$B10,BV_Data_An_Prec!$AQ:$AQ,$C10,BV_Data_An_Prec!$AR:$AR,O$2)</f>
        <v>0</v>
      </c>
      <c r="P10" s="281">
        <f t="shared" si="3"/>
        <v>0</v>
      </c>
      <c r="Q10" s="266">
        <f>-SUMIFS(BV_Data_An_Prec!$AM:$AM,BV_Data_An_Prec!$AP:$AP,$B10,BV_Data_An_Prec!$AQ:$AQ,$C10,BV_Data_An_Prec!$AR:$AR,Q$2)</f>
        <v>0</v>
      </c>
      <c r="R10" s="245">
        <f t="shared" ref="R10:R12" si="6">J10-O10</f>
        <v>0</v>
      </c>
      <c r="S10" s="266">
        <f t="shared" si="5"/>
        <v>0</v>
      </c>
      <c r="T10" s="38"/>
      <c r="U10" s="38"/>
      <c r="V10" s="38"/>
      <c r="W10" s="38"/>
      <c r="X10" s="38"/>
      <c r="Y10" s="38"/>
      <c r="Z10" s="38"/>
      <c r="AA10" s="38"/>
      <c r="AB10" s="38"/>
      <c r="AC10" s="38"/>
      <c r="AD10" s="38"/>
      <c r="AE10" s="38"/>
      <c r="AF10" s="38"/>
      <c r="AG10" s="38"/>
      <c r="AH10" s="38"/>
      <c r="AI10" s="38"/>
      <c r="AJ10" s="38"/>
      <c r="AK10" s="38"/>
      <c r="AL10" s="38"/>
      <c r="AM10" s="38"/>
      <c r="AN10" s="38"/>
    </row>
    <row r="11" spans="1:40" ht="20.399999999999999" hidden="1" customHeight="1">
      <c r="A11" s="5" t="s">
        <v>354</v>
      </c>
      <c r="B11" s="38" t="s">
        <v>88</v>
      </c>
      <c r="C11" s="243" t="s">
        <v>55</v>
      </c>
      <c r="D11" s="244">
        <f>+INDEX('Budget original'!$A$2:$AO$501,MATCH($A11,'Budget original'!$A$2:$A$501,0),MATCH(D$2,'Budget original'!$A$2:$AO$2,0))</f>
        <v>0</v>
      </c>
      <c r="E11" s="244">
        <f t="shared" si="4"/>
        <v>0</v>
      </c>
      <c r="F11" s="244">
        <f>+INDEX('Budget original'!$A$2:$AO$501,MATCH($A11,'Budget original'!$A$2:$A$501,0),MATCH(F$2,'Budget original'!$A$2:$AO$2,0))</f>
        <v>0</v>
      </c>
      <c r="G11" s="245"/>
      <c r="H11" s="244"/>
      <c r="I11" s="244"/>
      <c r="J11" s="245">
        <f>-SUMIFS(BV_Data_An_Cour!$AM:$AM,BV_Data_An_Cour!$AP:$AP,$B11,BV_Data_An_Cour!$AQ:$AQ,$C11,BV_Data_An_Cour!$AR:$AR,J$2)</f>
        <v>0</v>
      </c>
      <c r="K11" s="281">
        <f t="shared" si="0"/>
        <v>0</v>
      </c>
      <c r="L11" s="266">
        <f>-SUMIFS(BV_Data_An_Cour!$AM:$AM,BV_Data_An_Cour!$AP:$AP,$B11,BV_Data_An_Cour!$AQ:$AQ,$C11,BV_Data_An_Cour!$AR:$AR,L$2)</f>
        <v>0</v>
      </c>
      <c r="M11" s="245">
        <f t="shared" si="1"/>
        <v>0</v>
      </c>
      <c r="N11" s="246">
        <f t="shared" si="2"/>
        <v>0</v>
      </c>
      <c r="O11" s="245">
        <f>-SUMIFS(BV_Data_An_Prec!$AM:$AM,BV_Data_An_Prec!$AP:$AP,$B11,BV_Data_An_Prec!$AQ:$AQ,$C11,BV_Data_An_Prec!$AR:$AR,O$2)</f>
        <v>0</v>
      </c>
      <c r="P11" s="281">
        <f t="shared" si="3"/>
        <v>0</v>
      </c>
      <c r="Q11" s="266">
        <f>-SUMIFS(BV_Data_An_Prec!$AM:$AM,BV_Data_An_Prec!$AP:$AP,$B11,BV_Data_An_Prec!$AQ:$AQ,$C11,BV_Data_An_Prec!$AR:$AR,Q$2)</f>
        <v>0</v>
      </c>
      <c r="R11" s="245">
        <f t="shared" si="6"/>
        <v>0</v>
      </c>
      <c r="S11" s="266">
        <f t="shared" si="5"/>
        <v>0</v>
      </c>
      <c r="T11" s="38"/>
      <c r="U11" s="38"/>
      <c r="V11" s="38"/>
      <c r="W11" s="38"/>
      <c r="X11" s="38"/>
      <c r="Y11" s="38"/>
      <c r="Z11" s="38"/>
      <c r="AA11" s="38"/>
      <c r="AB11" s="38"/>
      <c r="AC11" s="38"/>
      <c r="AD11" s="38"/>
      <c r="AE11" s="38"/>
      <c r="AF11" s="38"/>
      <c r="AG11" s="38"/>
      <c r="AH11" s="38"/>
      <c r="AI11" s="38"/>
      <c r="AJ11" s="38"/>
      <c r="AK11" s="38"/>
      <c r="AL11" s="38"/>
      <c r="AM11" s="38"/>
      <c r="AN11" s="38"/>
    </row>
    <row r="12" spans="1:40" ht="20.399999999999999" hidden="1" customHeight="1">
      <c r="A12" s="5" t="s">
        <v>354</v>
      </c>
      <c r="B12" s="38" t="s">
        <v>88</v>
      </c>
      <c r="C12" s="243" t="s">
        <v>55</v>
      </c>
      <c r="D12" s="244">
        <f>+INDEX('Budget original'!$A$2:$AO$501,MATCH($A12,'Budget original'!$A$2:$A$501,0),MATCH(D$2,'Budget original'!$A$2:$AO$2,0))</f>
        <v>0</v>
      </c>
      <c r="E12" s="244">
        <f t="shared" si="4"/>
        <v>0</v>
      </c>
      <c r="F12" s="244">
        <f>+INDEX('Budget original'!$A$2:$AO$501,MATCH($A12,'Budget original'!$A$2:$A$501,0),MATCH(F$2,'Budget original'!$A$2:$AO$2,0))</f>
        <v>0</v>
      </c>
      <c r="G12" s="245"/>
      <c r="H12" s="244"/>
      <c r="I12" s="244"/>
      <c r="J12" s="245">
        <f>-SUMIFS(BV_Data_An_Cour!$AM:$AM,BV_Data_An_Cour!$AP:$AP,$B12,BV_Data_An_Cour!$AQ:$AQ,$C12,BV_Data_An_Cour!$AR:$AR,J$2)</f>
        <v>0</v>
      </c>
      <c r="K12" s="281">
        <f t="shared" si="0"/>
        <v>0</v>
      </c>
      <c r="L12" s="266">
        <f>-SUMIFS(BV_Data_An_Cour!$AM:$AM,BV_Data_An_Cour!$AP:$AP,$B12,BV_Data_An_Cour!$AQ:$AQ,$C12,BV_Data_An_Cour!$AR:$AR,L$2)</f>
        <v>0</v>
      </c>
      <c r="M12" s="245">
        <f t="shared" si="1"/>
        <v>0</v>
      </c>
      <c r="N12" s="246">
        <f t="shared" si="2"/>
        <v>0</v>
      </c>
      <c r="O12" s="245">
        <f>-SUMIFS(BV_Data_An_Prec!$AM:$AM,BV_Data_An_Prec!$AP:$AP,$B12,BV_Data_An_Prec!$AQ:$AQ,$C12,BV_Data_An_Prec!$AR:$AR,O$2)</f>
        <v>0</v>
      </c>
      <c r="P12" s="281">
        <f t="shared" si="3"/>
        <v>0</v>
      </c>
      <c r="Q12" s="266">
        <f>-SUMIFS(BV_Data_An_Prec!$AM:$AM,BV_Data_An_Prec!$AP:$AP,$B12,BV_Data_An_Prec!$AQ:$AQ,$C12,BV_Data_An_Prec!$AR:$AR,Q$2)</f>
        <v>0</v>
      </c>
      <c r="R12" s="245">
        <f t="shared" si="6"/>
        <v>0</v>
      </c>
      <c r="S12" s="266">
        <f t="shared" si="5"/>
        <v>0</v>
      </c>
      <c r="T12" s="38"/>
      <c r="U12" s="38"/>
      <c r="V12" s="38"/>
      <c r="W12" s="38"/>
      <c r="X12" s="38"/>
      <c r="Y12" s="38"/>
      <c r="Z12" s="38"/>
      <c r="AA12" s="38"/>
      <c r="AB12" s="38"/>
      <c r="AC12" s="38"/>
      <c r="AD12" s="38"/>
      <c r="AE12" s="38"/>
      <c r="AF12" s="38"/>
      <c r="AG12" s="38"/>
      <c r="AH12" s="38"/>
      <c r="AI12" s="38"/>
      <c r="AJ12" s="38"/>
      <c r="AK12" s="38"/>
      <c r="AL12" s="38"/>
      <c r="AM12" s="38"/>
      <c r="AN12" s="38"/>
    </row>
    <row r="13" spans="1:40" ht="21">
      <c r="A13" s="5" t="s">
        <v>355</v>
      </c>
      <c r="B13" s="38" t="s">
        <v>88</v>
      </c>
      <c r="C13" s="249" t="s">
        <v>97</v>
      </c>
      <c r="D13" s="250">
        <f>+SUM(D6:D12)</f>
        <v>0</v>
      </c>
      <c r="E13" s="250">
        <f>IF(D13&lt;=0,0,F13/D13)</f>
        <v>0</v>
      </c>
      <c r="F13" s="251">
        <f>+SUM(F6:F12)</f>
        <v>0</v>
      </c>
      <c r="G13" s="252"/>
      <c r="H13" s="250"/>
      <c r="I13" s="251"/>
      <c r="J13" s="252">
        <f>+SUM(J6:J12)</f>
        <v>59</v>
      </c>
      <c r="K13" s="355">
        <f>IF(J13&lt;=0,0,L13/J13)</f>
        <v>2872.0938983051024</v>
      </c>
      <c r="L13" s="356">
        <f>+SUM(L6:L12)</f>
        <v>169453.54000000103</v>
      </c>
      <c r="M13" s="252">
        <f>+SUM(M6:M12)</f>
        <v>59</v>
      </c>
      <c r="N13" s="251">
        <f>+SUM(N6:N12)</f>
        <v>169453.54000000103</v>
      </c>
      <c r="O13" s="252">
        <f>+SUM(O6:O12)</f>
        <v>0</v>
      </c>
      <c r="P13" s="355">
        <f>IF(O13&lt;=0,0,Q13/O13)</f>
        <v>0</v>
      </c>
      <c r="Q13" s="356">
        <f>+SUM(Q6:Q12)</f>
        <v>0</v>
      </c>
      <c r="R13" s="252">
        <f>+SUM(R6:R12)</f>
        <v>59</v>
      </c>
      <c r="S13" s="356">
        <f>+SUM(S6:S12)</f>
        <v>169453.54000000103</v>
      </c>
      <c r="T13" s="38"/>
      <c r="U13" s="38"/>
      <c r="V13" s="38"/>
      <c r="W13" s="38"/>
      <c r="X13" s="38"/>
      <c r="Y13" s="38"/>
      <c r="Z13" s="38"/>
      <c r="AA13" s="38"/>
      <c r="AB13" s="38"/>
      <c r="AC13" s="38"/>
      <c r="AD13" s="38"/>
      <c r="AE13" s="38"/>
      <c r="AF13" s="38"/>
      <c r="AG13" s="38"/>
      <c r="AH13" s="38"/>
      <c r="AI13" s="38"/>
      <c r="AJ13" s="38"/>
      <c r="AK13" s="38"/>
      <c r="AL13" s="38"/>
      <c r="AM13" s="38"/>
      <c r="AN13" s="38"/>
    </row>
    <row r="14" spans="1:40" ht="21">
      <c r="A14" s="5" t="s">
        <v>88</v>
      </c>
      <c r="B14" s="38" t="s">
        <v>88</v>
      </c>
      <c r="C14" s="260"/>
      <c r="D14" s="11"/>
      <c r="E14" s="711"/>
      <c r="F14" s="278"/>
      <c r="G14" s="260"/>
      <c r="H14" s="711"/>
      <c r="I14" s="278"/>
      <c r="J14" s="260"/>
      <c r="K14" s="305"/>
      <c r="L14" s="343"/>
      <c r="M14" s="676">
        <f>IF(D13=0,0,M13/D13)</f>
        <v>0</v>
      </c>
      <c r="N14" s="953">
        <f>IF(F13=0,0,N13/F13)</f>
        <v>0</v>
      </c>
      <c r="O14" s="260"/>
      <c r="P14" s="305"/>
      <c r="Q14" s="343"/>
      <c r="R14" s="676" t="e">
        <f>R13/O13</f>
        <v>#DIV/0!</v>
      </c>
      <c r="S14" s="255">
        <f>IF(Q13=0,0,(S13/Q13))</f>
        <v>0</v>
      </c>
      <c r="T14" s="38"/>
      <c r="U14" s="38"/>
      <c r="V14" s="38"/>
      <c r="W14" s="244"/>
      <c r="X14" s="244"/>
      <c r="Y14" s="38"/>
      <c r="Z14" s="38"/>
      <c r="AA14" s="38"/>
      <c r="AB14" s="38"/>
      <c r="AC14" s="38"/>
      <c r="AD14" s="38">
        <v>20</v>
      </c>
      <c r="AE14" s="38">
        <v>1000</v>
      </c>
      <c r="AF14" s="38">
        <f>AD14*AE14</f>
        <v>20000</v>
      </c>
      <c r="AG14" s="38"/>
      <c r="AH14" s="38"/>
      <c r="AI14" s="38"/>
      <c r="AJ14" s="38"/>
      <c r="AK14" s="38"/>
      <c r="AL14" s="38"/>
      <c r="AM14" s="38"/>
      <c r="AN14" s="38"/>
    </row>
    <row r="15" spans="1:40" ht="21">
      <c r="A15" s="5" t="s">
        <v>356</v>
      </c>
      <c r="B15" s="38" t="s">
        <v>88</v>
      </c>
      <c r="C15" s="256" t="s">
        <v>98</v>
      </c>
      <c r="D15" s="259">
        <f>+INDEX('Budget original'!$A$2:$AO$501,MATCH($A15,'Budget original'!$A$2:$A$501,0),MATCH(D$2,'Budget original'!$A$2:$AO$2,0))</f>
        <v>0</v>
      </c>
      <c r="E15" s="259">
        <f>IF(D15=0,0,F15/D15)</f>
        <v>0</v>
      </c>
      <c r="F15" s="324">
        <f>+INDEX('Budget original'!$A$2:$AO$501,MATCH($A15,'Budget original'!$A$2:$A$501,0),MATCH(F$2,'Budget original'!$A$2:$AO$2,0))</f>
        <v>0</v>
      </c>
      <c r="G15" s="258"/>
      <c r="H15" s="259"/>
      <c r="I15" s="324"/>
      <c r="J15" s="257">
        <f>SUMIFS(BV_Data_An_Cour!$AW:$AW,BV_Data_An_Cour!$AP:$AP,$B15,BV_Data_An_Cour!$AQ:$AQ,$C15,BV_Data_An_Cour!$AY:$AY,J$2)</f>
        <v>0</v>
      </c>
      <c r="K15" s="284">
        <f>IF(J15=0,0,L15/J15)</f>
        <v>0</v>
      </c>
      <c r="L15" s="284">
        <f>-SUMIFS(BV_Data_An_Cour!$AM:$AM,BV_Data_An_Cour!$AP:$AP,$B15,BV_Data_An_Cour!$AQ:$AQ,$C15,BV_Data_An_Cour!$AR:$AR,L$2)</f>
        <v>0</v>
      </c>
      <c r="M15" s="257">
        <f>J15-D15</f>
        <v>0</v>
      </c>
      <c r="N15" s="240">
        <f>L15-F15</f>
        <v>0</v>
      </c>
      <c r="O15" s="257">
        <f>SUMIFS(BV_Data_An_Prec!$AW:$AW,BV_Data_An_Prec!$AP:$AP,$B15,BV_Data_An_Prec!$AQ:$AQ,$C15,BV_Data_An_Prec!$AY:$AY,O$2)</f>
        <v>0</v>
      </c>
      <c r="P15" s="284">
        <f>IF(O15=0,0,Q15/O15)</f>
        <v>0</v>
      </c>
      <c r="Q15" s="284">
        <f>-SUMIFS(BV_Data_An_Prec!$AM:$AM,BV_Data_An_Prec!$AP:$AP,$B15,BV_Data_An_Prec!$AQ:$AQ,$C15,BV_Data_An_Prec!$AR:$AR,Q$2)</f>
        <v>0</v>
      </c>
      <c r="R15" s="257">
        <f>J15-O15</f>
        <v>0</v>
      </c>
      <c r="S15" s="286">
        <f>L15-Q15</f>
        <v>0</v>
      </c>
      <c r="T15" s="38"/>
      <c r="U15" s="741"/>
      <c r="V15" s="244"/>
      <c r="W15" s="38"/>
      <c r="X15" s="38"/>
      <c r="Y15" s="38"/>
      <c r="Z15" s="38"/>
      <c r="AA15" s="38"/>
      <c r="AB15" s="38"/>
      <c r="AC15" s="38"/>
      <c r="AD15" s="38">
        <v>25</v>
      </c>
      <c r="AE15" s="38">
        <f>AF15/AD15</f>
        <v>800</v>
      </c>
      <c r="AF15" s="38">
        <f>AF14</f>
        <v>20000</v>
      </c>
      <c r="AG15" s="38"/>
      <c r="AH15" s="38"/>
      <c r="AI15" s="38"/>
      <c r="AJ15" s="38"/>
      <c r="AK15" s="38"/>
      <c r="AL15" s="38"/>
      <c r="AM15" s="38"/>
      <c r="AN15" s="38"/>
    </row>
    <row r="16" spans="1:40" ht="20.399999999999999">
      <c r="A16" s="5" t="s">
        <v>88</v>
      </c>
      <c r="B16" s="38" t="s">
        <v>88</v>
      </c>
      <c r="C16" s="243"/>
      <c r="D16" s="38"/>
      <c r="E16" s="244"/>
      <c r="F16" s="253"/>
      <c r="G16" s="243"/>
      <c r="H16" s="244"/>
      <c r="I16" s="253"/>
      <c r="J16" s="243"/>
      <c r="K16" s="281"/>
      <c r="L16" s="266"/>
      <c r="M16" s="282"/>
      <c r="N16" s="332"/>
      <c r="O16" s="243"/>
      <c r="P16" s="281"/>
      <c r="Q16" s="266"/>
      <c r="R16" s="282"/>
      <c r="S16" s="266"/>
      <c r="T16" s="38"/>
      <c r="U16" s="38"/>
      <c r="V16" s="38"/>
      <c r="W16" s="38"/>
      <c r="X16" s="38"/>
      <c r="Y16" s="38"/>
      <c r="Z16" s="38"/>
      <c r="AA16" s="38"/>
      <c r="AB16" s="38"/>
      <c r="AC16" s="38"/>
      <c r="AD16" s="38"/>
      <c r="AE16" s="38"/>
      <c r="AF16" s="38"/>
      <c r="AG16" s="38"/>
      <c r="AH16" s="38"/>
      <c r="AI16" s="38"/>
      <c r="AJ16" s="38"/>
      <c r="AK16" s="38"/>
      <c r="AL16" s="38"/>
      <c r="AM16" s="38"/>
      <c r="AN16" s="38"/>
    </row>
    <row r="17" spans="1:40" ht="21">
      <c r="A17" s="5" t="s">
        <v>357</v>
      </c>
      <c r="B17" s="38" t="s">
        <v>88</v>
      </c>
      <c r="C17" s="260" t="s">
        <v>99</v>
      </c>
      <c r="D17" s="711">
        <f>+INDEX('Budget original'!$A$2:$AO$501,MATCH($A17,'Budget original'!$A$2:$A$501,0),MATCH(D$2,'Budget original'!$A$2:$AO$2,0))</f>
        <v>0</v>
      </c>
      <c r="E17" s="711">
        <f>IF(D17=0,0,F17/D17)</f>
        <v>0</v>
      </c>
      <c r="F17" s="711">
        <f>+INDEX('Budget original'!$A$2:$AO$501,MATCH($A17,'Budget original'!$A$2:$A$501,0),MATCH(F$2,'Budget original'!$A$2:$AO$2,0))</f>
        <v>0</v>
      </c>
      <c r="G17" s="265"/>
      <c r="H17" s="711"/>
      <c r="I17" s="711"/>
      <c r="J17" s="257">
        <f>SUMIFS(BV_Data_An_Cour!$AW:$AW,BV_Data_An_Cour!$AP:$AP,$B17,BV_Data_An_Cour!$AQ:$AQ,$C17,BV_Data_An_Cour!$AY:$AY,J$2)</f>
        <v>227</v>
      </c>
      <c r="K17" s="281">
        <f>IF(J17=0,0,L17/J17)</f>
        <v>697.6893832599211</v>
      </c>
      <c r="L17" s="266">
        <f>-SUMIFS(BV_Data_An_Cour!$AM:$AM,BV_Data_An_Cour!$AP:$AP,$B17,BV_Data_An_Cour!$AQ:$AQ,$C17,BV_Data_An_Cour!$AR:$AR,L$2)</f>
        <v>158375.49000000209</v>
      </c>
      <c r="M17" s="257">
        <f>J17-D17</f>
        <v>227</v>
      </c>
      <c r="N17" s="246">
        <f>L17-F17</f>
        <v>158375.49000000209</v>
      </c>
      <c r="O17" s="257">
        <f>SUMIFS(BV_Data_An_Prec!$AW:$AW,BV_Data_An_Prec!$AP:$AP,$B17,BV_Data_An_Prec!$AQ:$AQ,$C17,BV_Data_An_Prec!$AY:$AY,O$2)</f>
        <v>0</v>
      </c>
      <c r="P17" s="281">
        <f>IF(O17=0,0,Q17/O17)</f>
        <v>0</v>
      </c>
      <c r="Q17" s="266">
        <f>-SUMIFS(BV_Data_An_Prec!$AM:$AM,BV_Data_An_Prec!$AP:$AP,$B17,BV_Data_An_Prec!$AQ:$AQ,$C17,BV_Data_An_Prec!$AR:$AR,Q$2)</f>
        <v>0</v>
      </c>
      <c r="R17" s="245">
        <f>J17-O17</f>
        <v>227</v>
      </c>
      <c r="S17" s="266">
        <f>L17-Q17</f>
        <v>158375.49000000209</v>
      </c>
      <c r="T17" s="38"/>
      <c r="U17" s="35"/>
      <c r="V17" s="695"/>
      <c r="W17" s="38"/>
      <c r="X17" s="38"/>
      <c r="Y17" s="38"/>
      <c r="Z17" s="38"/>
      <c r="AA17" s="244"/>
      <c r="AB17" s="38"/>
      <c r="AC17" s="38"/>
      <c r="AD17" s="38"/>
      <c r="AE17" s="38"/>
      <c r="AF17" s="38"/>
      <c r="AG17" s="38"/>
      <c r="AH17" s="38"/>
      <c r="AI17" s="38"/>
      <c r="AJ17" s="38"/>
      <c r="AK17" s="38"/>
      <c r="AL17" s="38"/>
      <c r="AM17" s="38"/>
      <c r="AN17" s="38"/>
    </row>
    <row r="18" spans="1:40" ht="21" hidden="1">
      <c r="A18" s="5" t="s">
        <v>88</v>
      </c>
      <c r="B18" s="38" t="s">
        <v>88</v>
      </c>
      <c r="C18" s="249"/>
      <c r="D18" s="261"/>
      <c r="E18" s="261"/>
      <c r="F18" s="262"/>
      <c r="G18" s="263"/>
      <c r="H18" s="261"/>
      <c r="I18" s="262"/>
      <c r="J18" s="245"/>
      <c r="K18" s="336"/>
      <c r="L18" s="303"/>
      <c r="M18" s="245"/>
      <c r="N18" s="262"/>
      <c r="O18" s="245"/>
      <c r="P18" s="336"/>
      <c r="Q18" s="303"/>
      <c r="R18" s="263"/>
      <c r="S18" s="303"/>
      <c r="T18" s="38"/>
      <c r="U18" s="38"/>
      <c r="W18" s="38"/>
      <c r="X18" s="38"/>
      <c r="Y18" s="38"/>
      <c r="Z18" s="38"/>
      <c r="AA18" s="38"/>
      <c r="AB18" s="38"/>
      <c r="AC18" s="38"/>
      <c r="AD18" s="38"/>
      <c r="AE18" s="38"/>
      <c r="AF18" s="38"/>
      <c r="AG18" s="38"/>
      <c r="AH18" s="38"/>
      <c r="AI18" s="38"/>
      <c r="AJ18" s="38"/>
      <c r="AK18" s="38"/>
      <c r="AL18" s="38"/>
      <c r="AM18" s="38"/>
      <c r="AN18" s="38"/>
    </row>
    <row r="19" spans="1:40" ht="21" hidden="1">
      <c r="A19" s="5" t="s">
        <v>358</v>
      </c>
      <c r="B19" s="38" t="s">
        <v>88</v>
      </c>
      <c r="C19" s="256"/>
      <c r="D19" s="244"/>
      <c r="E19" s="244"/>
      <c r="F19" s="244"/>
      <c r="G19" s="245"/>
      <c r="H19" s="244"/>
      <c r="I19" s="244"/>
      <c r="J19" s="257"/>
      <c r="K19" s="281"/>
      <c r="L19" s="266"/>
      <c r="M19" s="245"/>
      <c r="N19" s="246"/>
      <c r="O19" s="257"/>
      <c r="P19" s="281"/>
      <c r="Q19" s="266"/>
      <c r="R19" s="245"/>
      <c r="S19" s="266"/>
      <c r="T19" s="38"/>
      <c r="W19" s="244"/>
      <c r="X19" s="264"/>
      <c r="Y19" s="38"/>
      <c r="Z19" s="38"/>
      <c r="AA19" s="38"/>
      <c r="AB19" s="38"/>
      <c r="AC19" s="38"/>
      <c r="AD19" s="38"/>
      <c r="AE19" s="38"/>
      <c r="AF19" s="38"/>
      <c r="AG19" s="38"/>
      <c r="AH19" s="38"/>
      <c r="AI19" s="38"/>
      <c r="AJ19" s="38"/>
      <c r="AK19" s="38"/>
      <c r="AL19" s="38"/>
      <c r="AM19" s="38"/>
      <c r="AN19" s="38"/>
    </row>
    <row r="20" spans="1:40" ht="21">
      <c r="A20" s="5" t="s">
        <v>88</v>
      </c>
      <c r="B20" s="38" t="s">
        <v>88</v>
      </c>
      <c r="C20" s="249"/>
      <c r="D20" s="261"/>
      <c r="E20" s="261"/>
      <c r="F20" s="262"/>
      <c r="G20" s="263"/>
      <c r="H20" s="261"/>
      <c r="I20" s="262"/>
      <c r="J20" s="245"/>
      <c r="K20" s="336"/>
      <c r="L20" s="303"/>
      <c r="M20" s="263"/>
      <c r="N20" s="262"/>
      <c r="O20" s="245"/>
      <c r="P20" s="336"/>
      <c r="Q20" s="303"/>
      <c r="R20" s="263"/>
      <c r="S20" s="303"/>
      <c r="T20" s="38"/>
      <c r="U20" s="38"/>
      <c r="W20" s="244"/>
      <c r="X20" s="264"/>
      <c r="Y20" s="38"/>
      <c r="Z20" s="38"/>
      <c r="AA20" s="38"/>
      <c r="AB20" s="38"/>
      <c r="AC20" s="38"/>
      <c r="AD20" s="38"/>
      <c r="AE20" s="38"/>
      <c r="AF20" s="38"/>
      <c r="AG20" s="38"/>
      <c r="AH20" s="38"/>
      <c r="AI20" s="38"/>
      <c r="AJ20" s="38"/>
      <c r="AK20" s="38"/>
      <c r="AL20" s="38"/>
      <c r="AM20" s="38"/>
      <c r="AN20" s="38"/>
    </row>
    <row r="21" spans="1:40" ht="15.75" customHeight="1">
      <c r="A21" s="5" t="s">
        <v>359</v>
      </c>
      <c r="B21" s="38" t="s">
        <v>88</v>
      </c>
      <c r="C21" s="243" t="s">
        <v>101</v>
      </c>
      <c r="D21" s="244">
        <f>+INDEX('Budget original'!$A$2:$AO$501,MATCH($A21,'Budget original'!$A$2:$A$501,0),MATCH(D$2,'Budget original'!$A$2:$AO$2,0))</f>
        <v>0</v>
      </c>
      <c r="E21" s="244">
        <f>IF(D21=0,0,F21/D21)</f>
        <v>0</v>
      </c>
      <c r="F21" s="244">
        <f>+INDEX('Budget original'!$A$2:$AO$501,MATCH($A21,'Budget original'!$A$2:$A$501,0),MATCH(F$2,'Budget original'!$A$2:$AO$2,0))</f>
        <v>0</v>
      </c>
      <c r="G21" s="245"/>
      <c r="H21" s="244"/>
      <c r="I21" s="244"/>
      <c r="J21" s="245"/>
      <c r="K21" s="281">
        <f>IF(J13=0,0,L21/(J13+J15))</f>
        <v>3.7430508474576221</v>
      </c>
      <c r="L21" s="266">
        <f>-SUMIFS(BV_Data_An_Cour!$AM:$AM,BV_Data_An_Cour!$AP:$AP,$B21,BV_Data_An_Cour!$AQ:$AQ,$C21,BV_Data_An_Cour!$AR:$AR,L$2)</f>
        <v>220.83999999999969</v>
      </c>
      <c r="M21" s="245"/>
      <c r="N21" s="246">
        <f>L21-F21</f>
        <v>220.83999999999969</v>
      </c>
      <c r="O21" s="245"/>
      <c r="P21" s="281">
        <f>IF(O13=0,0,Q21/(O13+O15))</f>
        <v>0</v>
      </c>
      <c r="Q21" s="266">
        <f>-SUMIFS(BV_Data_An_Prec!$AM:$AM,BV_Data_An_Prec!$AP:$AP,$B21,BV_Data_An_Prec!$AQ:$AQ,$C21,BV_Data_An_Prec!$AR:$AR,Q$2)</f>
        <v>0</v>
      </c>
      <c r="R21" s="267">
        <f>P21-K21</f>
        <v>-3.7430508474576221</v>
      </c>
      <c r="S21" s="266">
        <f t="shared" ref="S21:S23" si="7">L21-Q21</f>
        <v>220.83999999999969</v>
      </c>
      <c r="T21" s="38"/>
      <c r="U21" s="38"/>
      <c r="W21" s="38"/>
      <c r="X21" s="264"/>
      <c r="Y21" s="38"/>
      <c r="Z21" s="38"/>
      <c r="AA21" s="38"/>
      <c r="AB21" s="38"/>
      <c r="AC21" s="38"/>
      <c r="AD21" s="38"/>
      <c r="AE21" s="38"/>
      <c r="AF21" s="38"/>
      <c r="AG21" s="38"/>
      <c r="AH21" s="38"/>
      <c r="AI21" s="38"/>
      <c r="AJ21" s="38"/>
      <c r="AK21" s="38"/>
      <c r="AL21" s="38"/>
      <c r="AM21" s="38"/>
      <c r="AN21" s="38"/>
    </row>
    <row r="22" spans="1:40" ht="18" customHeight="1">
      <c r="A22" s="5" t="s">
        <v>360</v>
      </c>
      <c r="B22" s="38" t="s">
        <v>88</v>
      </c>
      <c r="C22" s="243" t="s">
        <v>102</v>
      </c>
      <c r="D22" s="244">
        <f>+INDEX('Budget original'!$A$2:$AO$501,MATCH($A22,'Budget original'!$A$2:$A$501,0),MATCH(D$2,'Budget original'!$A$2:$AO$2,0))</f>
        <v>0</v>
      </c>
      <c r="E22" s="244">
        <f>IF(D22=0,0,F22/D22)</f>
        <v>0</v>
      </c>
      <c r="F22" s="244">
        <f>+INDEX('Budget original'!$A$2:$AO$501,MATCH($A22,'Budget original'!$A$2:$A$501,0),MATCH(F$2,'Budget original'!$A$2:$AO$2,0))</f>
        <v>0</v>
      </c>
      <c r="G22" s="245"/>
      <c r="H22" s="244"/>
      <c r="I22" s="244"/>
      <c r="J22" s="245"/>
      <c r="K22" s="281">
        <f>IF(J13=0,0,L22/(J13+J15))</f>
        <v>486.19203389830489</v>
      </c>
      <c r="L22" s="266">
        <f>-SUMIFS(BV_Data_An_Cour!$AM:$AM,BV_Data_An_Cour!$AP:$AP,$B22,BV_Data_An_Cour!$AQ:$AQ,$C22,BV_Data_An_Cour!$AR:$AR,L$2)</f>
        <v>28685.329999999987</v>
      </c>
      <c r="M22" s="245"/>
      <c r="N22" s="246">
        <f>L22-F22</f>
        <v>28685.329999999987</v>
      </c>
      <c r="O22" s="245"/>
      <c r="P22" s="281">
        <f>IF(O13=0,0,Q22/(O13+O15))</f>
        <v>0</v>
      </c>
      <c r="Q22" s="266">
        <f>-SUMIFS(BV_Data_An_Prec!$AM:$AM,BV_Data_An_Prec!$AP:$AP,$B22,BV_Data_An_Prec!$AQ:$AQ,$C22,BV_Data_An_Prec!$AR:$AR,Q$2)</f>
        <v>0</v>
      </c>
      <c r="R22" s="267">
        <f t="shared" ref="R22:R23" si="8">P22-K22</f>
        <v>-486.19203389830489</v>
      </c>
      <c r="S22" s="266">
        <f t="shared" si="7"/>
        <v>28685.329999999987</v>
      </c>
      <c r="T22" s="38"/>
      <c r="U22" s="38"/>
      <c r="V22" s="38"/>
      <c r="W22" s="38"/>
      <c r="X22" s="38"/>
      <c r="Y22" s="38"/>
      <c r="Z22" s="38"/>
      <c r="AA22" s="38"/>
      <c r="AB22" s="38"/>
      <c r="AC22" s="38"/>
      <c r="AD22" s="38"/>
      <c r="AE22" s="38"/>
      <c r="AF22" s="38"/>
      <c r="AG22" s="38"/>
      <c r="AH22" s="38"/>
      <c r="AI22" s="38"/>
      <c r="AJ22" s="38"/>
      <c r="AK22" s="38"/>
      <c r="AL22" s="38"/>
      <c r="AM22" s="38"/>
      <c r="AN22" s="38"/>
    </row>
    <row r="23" spans="1:40" ht="19.5" customHeight="1">
      <c r="A23" s="5" t="s">
        <v>361</v>
      </c>
      <c r="B23" s="38" t="s">
        <v>88</v>
      </c>
      <c r="C23" s="243" t="s">
        <v>103</v>
      </c>
      <c r="D23" s="244">
        <f>+INDEX('Budget original'!$A$2:$AO$501,MATCH($A23,'Budget original'!$A$2:$A$501,0),MATCH(D$2,'Budget original'!$A$2:$AO$2,0))</f>
        <v>0</v>
      </c>
      <c r="E23" s="244">
        <f>IF(D23=0,0,F23/D23)</f>
        <v>0</v>
      </c>
      <c r="F23" s="244">
        <f>+INDEX('Budget original'!$A$2:$AO$501,MATCH($A23,'Budget original'!$A$2:$A$501,0),MATCH(F$2,'Budget original'!$A$2:$AO$2,0))</f>
        <v>0</v>
      </c>
      <c r="G23" s="245"/>
      <c r="H23" s="244"/>
      <c r="I23" s="244"/>
      <c r="J23" s="245"/>
      <c r="K23" s="281">
        <f>IF(J13=0,0,L23/(J13+J15))</f>
        <v>48.791525423728814</v>
      </c>
      <c r="L23" s="266">
        <f>-SUMIFS(BV_Data_An_Cour!$AM:$AM,BV_Data_An_Cour!$AP:$AP,$B23,BV_Data_An_Cour!$AQ:$AQ,$C23,BV_Data_An_Cour!$AR:$AR,L$2)</f>
        <v>2878.7</v>
      </c>
      <c r="M23" s="257"/>
      <c r="N23" s="246">
        <f>L23-F23</f>
        <v>2878.7</v>
      </c>
      <c r="O23" s="245"/>
      <c r="P23" s="281">
        <f>IF(O13=0,0,Q23/(O13+O15))</f>
        <v>0</v>
      </c>
      <c r="Q23" s="266">
        <f>-SUMIFS(BV_Data_An_Prec!$AM:$AM,BV_Data_An_Prec!$AP:$AP,$B23,BV_Data_An_Prec!$AQ:$AQ,$C23,BV_Data_An_Prec!$AR:$AR,Q$2)</f>
        <v>0</v>
      </c>
      <c r="R23" s="267">
        <f t="shared" si="8"/>
        <v>-48.791525423728814</v>
      </c>
      <c r="S23" s="266">
        <f t="shared" si="7"/>
        <v>2878.7</v>
      </c>
      <c r="T23" s="38"/>
      <c r="U23" s="38"/>
      <c r="V23" s="38"/>
      <c r="W23" s="38"/>
      <c r="X23" s="38"/>
      <c r="Y23" s="38"/>
      <c r="Z23" s="38"/>
      <c r="AA23" s="38"/>
      <c r="AB23" s="38"/>
      <c r="AC23" s="38"/>
      <c r="AD23" s="38"/>
      <c r="AE23" s="38"/>
      <c r="AF23" s="38"/>
      <c r="AG23" s="38"/>
      <c r="AH23" s="38"/>
      <c r="AI23" s="38"/>
      <c r="AJ23" s="38"/>
      <c r="AK23" s="38"/>
      <c r="AL23" s="38"/>
      <c r="AM23" s="38"/>
      <c r="AN23" s="38"/>
    </row>
    <row r="24" spans="1:40" ht="18" customHeight="1">
      <c r="A24" s="5" t="s">
        <v>362</v>
      </c>
      <c r="B24" s="38" t="s">
        <v>88</v>
      </c>
      <c r="C24" s="249" t="s">
        <v>104</v>
      </c>
      <c r="D24" s="250">
        <f>+D15+D13</f>
        <v>0</v>
      </c>
      <c r="E24" s="250">
        <f>IF(D24&lt;=0,0,F24/D24)</f>
        <v>0</v>
      </c>
      <c r="F24" s="251">
        <f>F21+F22+F23</f>
        <v>0</v>
      </c>
      <c r="G24" s="252"/>
      <c r="H24" s="250"/>
      <c r="I24" s="251"/>
      <c r="J24" s="252">
        <f>+J15+J13</f>
        <v>59</v>
      </c>
      <c r="K24" s="355">
        <f>IF(J24&lt;=0,0,L24/J24)</f>
        <v>538.72661016949132</v>
      </c>
      <c r="L24" s="356">
        <f>L21+L22+L23</f>
        <v>31784.869999999988</v>
      </c>
      <c r="M24" s="265">
        <f>J24-D24</f>
        <v>59</v>
      </c>
      <c r="N24" s="251">
        <f>L24-F24</f>
        <v>31784.869999999988</v>
      </c>
      <c r="O24" s="252">
        <f>+O15+O13</f>
        <v>0</v>
      </c>
      <c r="P24" s="355">
        <f>IF(O24&lt;=0,0,Q24/O24)</f>
        <v>0</v>
      </c>
      <c r="Q24" s="356">
        <f>Q21+Q22+Q23</f>
        <v>0</v>
      </c>
      <c r="R24" s="337">
        <f>P24-K24</f>
        <v>-538.72661016949132</v>
      </c>
      <c r="S24" s="356">
        <f>L24-Q24</f>
        <v>31784.869999999988</v>
      </c>
      <c r="T24" s="38"/>
      <c r="U24" s="1047"/>
      <c r="V24" s="38"/>
      <c r="W24" s="38"/>
      <c r="X24" s="38"/>
      <c r="Y24" s="38"/>
      <c r="Z24" s="38"/>
      <c r="AA24" s="38"/>
      <c r="AB24" s="38"/>
      <c r="AC24" s="38"/>
      <c r="AD24" s="38"/>
      <c r="AE24" s="38"/>
      <c r="AF24" s="38"/>
      <c r="AG24" s="38"/>
      <c r="AH24" s="38"/>
      <c r="AI24" s="38"/>
      <c r="AJ24" s="38"/>
      <c r="AK24" s="38"/>
      <c r="AL24" s="38"/>
      <c r="AM24" s="38"/>
      <c r="AN24" s="38"/>
    </row>
    <row r="25" spans="1:40" ht="15.75" customHeight="1">
      <c r="A25" s="5" t="s">
        <v>88</v>
      </c>
      <c r="B25" s="38" t="s">
        <v>88</v>
      </c>
      <c r="C25" s="243"/>
      <c r="D25" s="38"/>
      <c r="E25" s="38"/>
      <c r="F25" s="266"/>
      <c r="G25" s="243"/>
      <c r="H25" s="38"/>
      <c r="I25" s="266"/>
      <c r="J25" s="243"/>
      <c r="K25" s="281"/>
      <c r="L25" s="266"/>
      <c r="M25" s="254"/>
      <c r="N25" s="255" t="e">
        <f>IF(N24=0,0,N24/F24)</f>
        <v>#DIV/0!</v>
      </c>
      <c r="O25" s="243"/>
      <c r="P25" s="281"/>
      <c r="Q25" s="266"/>
      <c r="R25" s="267"/>
      <c r="S25" s="255">
        <f>IF(Q24=0,0,(S24/Q24))</f>
        <v>0</v>
      </c>
      <c r="T25" s="38"/>
      <c r="U25" s="38"/>
      <c r="V25" s="38"/>
      <c r="W25" s="38"/>
      <c r="X25" s="38"/>
      <c r="Y25" s="38"/>
      <c r="Z25" s="38"/>
      <c r="AA25" s="38"/>
      <c r="AB25" s="38"/>
      <c r="AC25" s="38"/>
      <c r="AD25" s="38"/>
      <c r="AE25" s="38"/>
      <c r="AF25" s="38"/>
      <c r="AG25" s="38"/>
      <c r="AH25" s="38"/>
      <c r="AI25" s="38"/>
      <c r="AJ25" s="38"/>
      <c r="AK25" s="38"/>
      <c r="AL25" s="38"/>
      <c r="AM25" s="38"/>
      <c r="AN25" s="38"/>
    </row>
    <row r="26" spans="1:40" ht="15.75" customHeight="1" thickBot="1">
      <c r="A26" s="5" t="s">
        <v>88</v>
      </c>
      <c r="B26" s="38" t="s">
        <v>88</v>
      </c>
      <c r="C26" s="243"/>
      <c r="D26" s="38"/>
      <c r="E26" s="38"/>
      <c r="F26" s="253"/>
      <c r="G26" s="243"/>
      <c r="H26" s="38"/>
      <c r="I26" s="253"/>
      <c r="J26" s="243"/>
      <c r="K26" s="281"/>
      <c r="L26" s="266"/>
      <c r="M26" s="243"/>
      <c r="N26" s="253"/>
      <c r="O26" s="243"/>
      <c r="P26" s="281"/>
      <c r="Q26" s="266"/>
      <c r="R26" s="267"/>
      <c r="S26" s="266"/>
      <c r="T26" s="38"/>
      <c r="U26" s="38"/>
      <c r="V26" s="38"/>
      <c r="W26" s="38"/>
      <c r="X26" s="38"/>
      <c r="Y26" s="38"/>
      <c r="Z26" s="38"/>
      <c r="AA26" s="38"/>
      <c r="AB26" s="38"/>
      <c r="AC26" s="38"/>
      <c r="AD26" s="38"/>
      <c r="AE26" s="38"/>
      <c r="AF26" s="38"/>
      <c r="AG26" s="38"/>
      <c r="AH26" s="38"/>
      <c r="AI26" s="38"/>
      <c r="AJ26" s="38"/>
      <c r="AK26" s="38"/>
      <c r="AL26" s="38"/>
      <c r="AM26" s="38"/>
      <c r="AN26" s="38"/>
    </row>
    <row r="27" spans="1:40" ht="18" customHeight="1" thickTop="1">
      <c r="A27" s="5" t="s">
        <v>363</v>
      </c>
      <c r="B27" s="38" t="s">
        <v>88</v>
      </c>
      <c r="C27" s="268" t="s">
        <v>105</v>
      </c>
      <c r="D27" s="269">
        <f>+D13+D15+D17</f>
        <v>0</v>
      </c>
      <c r="E27" s="270">
        <f>IF(D27&lt;=0,0,F27/D27)</f>
        <v>0</v>
      </c>
      <c r="F27" s="271">
        <f>F13+F17+F24+F19+F15</f>
        <v>0</v>
      </c>
      <c r="G27" s="272"/>
      <c r="H27" s="270"/>
      <c r="I27" s="271"/>
      <c r="J27" s="272">
        <f>+J13+J15+J17</f>
        <v>286</v>
      </c>
      <c r="K27" s="269">
        <f>IF(J27&lt;=0,0,L27/J27)</f>
        <v>1257.3912587412697</v>
      </c>
      <c r="L27" s="271">
        <f>L13+L17+L24+L19+L15</f>
        <v>359613.90000000311</v>
      </c>
      <c r="M27" s="272">
        <f>J27-D27</f>
        <v>286</v>
      </c>
      <c r="N27" s="271">
        <f>L27-F27</f>
        <v>359613.90000000311</v>
      </c>
      <c r="O27" s="272">
        <f>+O13+O15+O17</f>
        <v>0</v>
      </c>
      <c r="P27" s="269">
        <f>IF(O27&lt;=0,0,Q27/O27)</f>
        <v>0</v>
      </c>
      <c r="Q27" s="271">
        <f>Q13+Q17+Q24+Q19+Q15</f>
        <v>0</v>
      </c>
      <c r="R27" s="272">
        <f>J27-O27</f>
        <v>286</v>
      </c>
      <c r="S27" s="271">
        <f>L27-Q27</f>
        <v>359613.90000000311</v>
      </c>
      <c r="T27" s="38"/>
      <c r="U27" s="38"/>
      <c r="V27" s="38"/>
      <c r="W27" s="38"/>
      <c r="X27" s="38"/>
      <c r="Y27" s="38"/>
      <c r="Z27" s="38"/>
      <c r="AA27" s="38"/>
      <c r="AB27" s="38"/>
      <c r="AC27" s="38"/>
      <c r="AD27" s="38"/>
      <c r="AE27" s="38"/>
      <c r="AF27" s="38"/>
      <c r="AG27" s="38"/>
      <c r="AH27" s="38"/>
      <c r="AI27" s="38"/>
      <c r="AJ27" s="38"/>
      <c r="AK27" s="38"/>
      <c r="AL27" s="38"/>
      <c r="AM27" s="38"/>
      <c r="AN27" s="38"/>
    </row>
    <row r="28" spans="1:40" ht="22.5" customHeight="1" thickBot="1">
      <c r="A28" s="5" t="s">
        <v>88</v>
      </c>
      <c r="B28" s="38" t="s">
        <v>88</v>
      </c>
      <c r="C28" s="273"/>
      <c r="D28" s="274"/>
      <c r="E28" s="274"/>
      <c r="F28" s="275"/>
      <c r="G28" s="273"/>
      <c r="H28" s="274"/>
      <c r="I28" s="275"/>
      <c r="J28" s="273"/>
      <c r="K28" s="947"/>
      <c r="L28" s="962"/>
      <c r="M28" s="276"/>
      <c r="N28" s="277"/>
      <c r="O28" s="273"/>
      <c r="P28" s="947"/>
      <c r="Q28" s="962"/>
      <c r="R28" s="276" t="e">
        <f>R27/O27</f>
        <v>#DIV/0!</v>
      </c>
      <c r="S28" s="326">
        <f>IF(Q27=0,0,S27/Q27)</f>
        <v>0</v>
      </c>
      <c r="T28" s="38"/>
      <c r="U28" s="38"/>
      <c r="V28" s="38"/>
      <c r="W28" s="38"/>
      <c r="X28" s="38"/>
      <c r="Y28" s="38"/>
      <c r="Z28" s="38"/>
      <c r="AA28" s="38"/>
      <c r="AB28" s="38"/>
      <c r="AC28" s="38"/>
      <c r="AD28" s="38"/>
      <c r="AE28" s="38"/>
      <c r="AF28" s="38"/>
      <c r="AG28" s="38"/>
      <c r="AH28" s="38"/>
      <c r="AI28" s="38"/>
      <c r="AJ28" s="38"/>
      <c r="AK28" s="38"/>
      <c r="AL28" s="38"/>
      <c r="AM28" s="38"/>
      <c r="AN28" s="38"/>
    </row>
    <row r="29" spans="1:40" ht="15.75" customHeight="1" thickTop="1">
      <c r="A29" s="5" t="s">
        <v>88</v>
      </c>
      <c r="B29" s="38" t="s">
        <v>88</v>
      </c>
      <c r="C29" s="260"/>
      <c r="D29" s="11"/>
      <c r="E29" s="11"/>
      <c r="F29" s="278"/>
      <c r="G29" s="260"/>
      <c r="H29" s="11"/>
      <c r="I29" s="278"/>
      <c r="J29" s="260"/>
      <c r="K29" s="305"/>
      <c r="L29" s="343"/>
      <c r="M29" s="254"/>
      <c r="N29" s="255"/>
      <c r="O29" s="260"/>
      <c r="P29" s="305"/>
      <c r="Q29" s="343"/>
      <c r="R29" s="254"/>
      <c r="S29" s="343"/>
      <c r="T29" s="38"/>
      <c r="U29" s="281"/>
      <c r="V29" s="38"/>
      <c r="W29" s="38"/>
      <c r="X29" s="38"/>
      <c r="Y29" s="38"/>
      <c r="Z29" s="38"/>
      <c r="AA29" s="38"/>
      <c r="AB29" s="38"/>
      <c r="AC29" s="38"/>
      <c r="AD29" s="38"/>
      <c r="AE29" s="38"/>
      <c r="AF29" s="38"/>
      <c r="AG29" s="38"/>
      <c r="AH29" s="38"/>
      <c r="AI29" s="38"/>
      <c r="AJ29" s="38"/>
      <c r="AK29" s="38"/>
      <c r="AL29" s="38"/>
      <c r="AM29" s="38"/>
      <c r="AN29" s="38"/>
    </row>
    <row r="30" spans="1:40" ht="15.75" customHeight="1">
      <c r="A30" s="5" t="s">
        <v>364</v>
      </c>
      <c r="B30" s="38" t="s">
        <v>88</v>
      </c>
      <c r="C30" s="279" t="s">
        <v>106</v>
      </c>
      <c r="D30" s="38"/>
      <c r="E30" s="36"/>
      <c r="F30" s="266"/>
      <c r="G30" s="243"/>
      <c r="H30" s="36"/>
      <c r="I30" s="266"/>
      <c r="J30" s="243"/>
      <c r="K30" s="364"/>
      <c r="L30" s="266"/>
      <c r="M30" s="243"/>
      <c r="N30" s="253"/>
      <c r="O30" s="243"/>
      <c r="P30" s="364"/>
      <c r="Q30" s="266"/>
      <c r="R30" s="243"/>
      <c r="S30" s="266"/>
      <c r="T30" s="38"/>
      <c r="U30" s="38"/>
      <c r="V30" s="38"/>
      <c r="W30" s="38"/>
      <c r="X30" s="38"/>
      <c r="Y30" s="38"/>
      <c r="Z30" s="38"/>
      <c r="AA30" s="38"/>
      <c r="AB30" s="38"/>
      <c r="AC30" s="38"/>
      <c r="AD30" s="38"/>
      <c r="AE30" s="38"/>
      <c r="AF30" s="38"/>
      <c r="AG30" s="38"/>
      <c r="AH30" s="38"/>
      <c r="AI30" s="38"/>
      <c r="AJ30" s="38"/>
      <c r="AK30" s="38"/>
      <c r="AL30" s="38"/>
      <c r="AM30" s="38"/>
      <c r="AN30" s="38"/>
    </row>
    <row r="31" spans="1:40" ht="15.6" customHeight="1">
      <c r="A31" s="5" t="s">
        <v>365</v>
      </c>
      <c r="B31" s="38" t="s">
        <v>88</v>
      </c>
      <c r="C31" s="243" t="s">
        <v>107</v>
      </c>
      <c r="D31" s="280" t="e">
        <f>F31/(F13+F15)</f>
        <v>#DIV/0!</v>
      </c>
      <c r="E31" s="281" t="e">
        <f t="shared" ref="E31:E40" si="9">F31/D$24</f>
        <v>#DIV/0!</v>
      </c>
      <c r="F31" s="244">
        <f>+INDEX('Budget original'!$A$2:$AO$501,MATCH($A31,'Budget original'!$A$2:$A$501,0),MATCH(F$2,'Budget original'!$A$2:$AO$2,0))</f>
        <v>0</v>
      </c>
      <c r="G31" s="282"/>
      <c r="H31" s="281"/>
      <c r="I31" s="244"/>
      <c r="J31" s="282">
        <f>L31/(L15+L13+L17)</f>
        <v>0.18567245249756983</v>
      </c>
      <c r="K31" s="281">
        <f>IF(L31=0,0,L31/J$24)</f>
        <v>1031.674915254237</v>
      </c>
      <c r="L31" s="266">
        <f>SUMIFS(BV_Data_An_Cour!$AM:$AM,BV_Data_An_Cour!$AP:$AP,$B31,BV_Data_An_Cour!$AQ:$AQ,$C31,BV_Data_An_Cour!$AR:$AR,L$2)</f>
        <v>60868.819999999978</v>
      </c>
      <c r="M31" s="243"/>
      <c r="N31" s="266">
        <f t="shared" ref="N31:N53" si="10">L31-F31</f>
        <v>60868.819999999978</v>
      </c>
      <c r="O31" s="282" t="e">
        <f>Q31/(Q15+Q13+Q17)</f>
        <v>#DIV/0!</v>
      </c>
      <c r="P31" s="281">
        <f>IF(Q31=0,0,Q31/O$24)</f>
        <v>0</v>
      </c>
      <c r="Q31" s="266">
        <f>SUMIFS(BV_Data_An_Prec!$AM:$AM,BV_Data_An_Prec!$AP:$AP,$B31,BV_Data_An_Prec!$AQ:$AQ,$C31,BV_Data_An_Prec!$AR:$AR,Q$2)</f>
        <v>0</v>
      </c>
      <c r="R31" s="243"/>
      <c r="S31" s="266">
        <f>L31-Q31</f>
        <v>60868.819999999978</v>
      </c>
      <c r="T31" s="38"/>
      <c r="U31" s="38"/>
      <c r="V31" s="38"/>
      <c r="W31" s="38"/>
      <c r="X31" s="38"/>
      <c r="Y31" s="38"/>
      <c r="Z31" s="38"/>
      <c r="AA31" s="38"/>
      <c r="AB31" s="38"/>
      <c r="AC31" s="38"/>
      <c r="AD31" s="38"/>
      <c r="AE31" s="38"/>
      <c r="AF31" s="38"/>
      <c r="AG31" s="38"/>
      <c r="AH31" s="38"/>
      <c r="AI31" s="38"/>
      <c r="AJ31" s="38"/>
      <c r="AK31" s="38"/>
      <c r="AL31" s="38"/>
      <c r="AM31" s="38"/>
      <c r="AN31" s="38"/>
    </row>
    <row r="32" spans="1:40" ht="15.75" customHeight="1">
      <c r="A32" s="5" t="s">
        <v>366</v>
      </c>
      <c r="B32" s="38" t="s">
        <v>88</v>
      </c>
      <c r="C32" s="238" t="s">
        <v>108</v>
      </c>
      <c r="D32" s="283" t="e">
        <f>F32/F24</f>
        <v>#DIV/0!</v>
      </c>
      <c r="E32" s="284" t="e">
        <f t="shared" si="9"/>
        <v>#DIV/0!</v>
      </c>
      <c r="F32" s="240">
        <f>+INDEX('Budget original'!$A$2:$AO$501,MATCH($A32,'Budget original'!$A$2:$A$501,0),MATCH(F$2,'Budget original'!$A$2:$AO$2,0))</f>
        <v>0</v>
      </c>
      <c r="G32" s="285"/>
      <c r="H32" s="284"/>
      <c r="I32" s="240"/>
      <c r="J32" s="285">
        <f>L32/L24</f>
        <v>0.31139375432399141</v>
      </c>
      <c r="K32" s="284">
        <f t="shared" ref="K32:K39" si="11">IF(L32=0,0,L32/J$24)</f>
        <v>167.75610169491526</v>
      </c>
      <c r="L32" s="266">
        <f>SUMIFS(BV_Data_An_Cour!$AM:$AM,BV_Data_An_Cour!$AP:$AP,$B32,BV_Data_An_Cour!$AQ:$AQ,$C32,BV_Data_An_Cour!$AR:$AR,L$2)</f>
        <v>9897.61</v>
      </c>
      <c r="M32" s="238"/>
      <c r="N32" s="286">
        <f t="shared" si="10"/>
        <v>9897.61</v>
      </c>
      <c r="O32" s="285" t="e">
        <f>Q32/Q24</f>
        <v>#DIV/0!</v>
      </c>
      <c r="P32" s="284">
        <f t="shared" ref="P32:P39" si="12">IF(Q32=0,0,Q32/O$24)</f>
        <v>0</v>
      </c>
      <c r="Q32" s="286">
        <f>SUMIFS(BV_Data_An_Prec!$AM:$AM,BV_Data_An_Prec!$AP:$AP,$B32,BV_Data_An_Prec!$AQ:$AQ,$C32,BV_Data_An_Prec!$AR:$AR,Q$2)</f>
        <v>0</v>
      </c>
      <c r="R32" s="238"/>
      <c r="S32" s="286">
        <f t="shared" ref="S32:S39" si="13">L32-Q32</f>
        <v>9897.61</v>
      </c>
      <c r="T32" s="38"/>
      <c r="Z32" s="38"/>
      <c r="AA32" s="38"/>
      <c r="AB32" s="38"/>
      <c r="AC32" s="38"/>
      <c r="AD32" s="38"/>
      <c r="AE32" s="38"/>
      <c r="AF32" s="38"/>
      <c r="AG32" s="38"/>
      <c r="AH32" s="38"/>
      <c r="AI32" s="38"/>
      <c r="AJ32" s="38"/>
      <c r="AK32" s="38"/>
      <c r="AL32" s="38"/>
      <c r="AM32" s="38"/>
      <c r="AN32" s="38"/>
    </row>
    <row r="33" spans="1:40" ht="15.75" customHeight="1">
      <c r="A33" s="5" t="s">
        <v>367</v>
      </c>
      <c r="B33" s="38" t="s">
        <v>88</v>
      </c>
      <c r="C33" s="243" t="s">
        <v>109</v>
      </c>
      <c r="D33" s="287"/>
      <c r="E33" s="281" t="e">
        <f t="shared" si="9"/>
        <v>#DIV/0!</v>
      </c>
      <c r="F33" s="244">
        <f>+INDEX('Budget original'!$A$2:$AO$501,MATCH($A33,'Budget original'!$A$2:$A$501,0),MATCH(F$2,'Budget original'!$A$2:$AO$2,0))</f>
        <v>0</v>
      </c>
      <c r="G33" s="288"/>
      <c r="H33" s="281"/>
      <c r="I33" s="244"/>
      <c r="J33" s="243"/>
      <c r="K33" s="281">
        <f t="shared" si="11"/>
        <v>36.513389830508473</v>
      </c>
      <c r="L33" s="954">
        <f>SUMIFS(BV_Data_An_Cour!$AM:$AM,BV_Data_An_Cour!$AP:$AP,$B33,BV_Data_An_Cour!$AQ:$AQ,$C33,BV_Data_An_Cour!$AR:$AR,L$2)</f>
        <v>2154.29</v>
      </c>
      <c r="M33" s="243"/>
      <c r="N33" s="266">
        <f t="shared" si="10"/>
        <v>2154.29</v>
      </c>
      <c r="O33" s="243"/>
      <c r="P33" s="281">
        <f t="shared" si="12"/>
        <v>0</v>
      </c>
      <c r="Q33" s="266">
        <f>SUMIFS(BV_Data_An_Prec!$AM:$AM,BV_Data_An_Prec!$AP:$AP,$B33,BV_Data_An_Prec!$AQ:$AQ,$C33,BV_Data_An_Prec!$AR:$AR,Q$2)</f>
        <v>0</v>
      </c>
      <c r="R33" s="243"/>
      <c r="S33" s="266">
        <f t="shared" si="13"/>
        <v>2154.29</v>
      </c>
      <c r="T33" s="38"/>
      <c r="U33" s="757"/>
      <c r="Z33" s="38"/>
      <c r="AA33" s="38"/>
      <c r="AB33" s="38"/>
      <c r="AC33" s="38"/>
      <c r="AD33" s="38"/>
      <c r="AE33" s="38"/>
      <c r="AF33" s="38"/>
      <c r="AG33" s="38"/>
      <c r="AH33" s="38"/>
      <c r="AI33" s="38"/>
      <c r="AJ33" s="38"/>
      <c r="AK33" s="38"/>
      <c r="AL33" s="38"/>
      <c r="AM33" s="38"/>
      <c r="AN33" s="38"/>
    </row>
    <row r="34" spans="1:40" ht="15.75" customHeight="1">
      <c r="A34" s="5" t="s">
        <v>368</v>
      </c>
      <c r="B34" s="38" t="s">
        <v>88</v>
      </c>
      <c r="C34" s="243" t="s">
        <v>110</v>
      </c>
      <c r="D34" s="287"/>
      <c r="E34" s="281" t="e">
        <f t="shared" si="9"/>
        <v>#DIV/0!</v>
      </c>
      <c r="F34" s="244">
        <f>+INDEX('Budget original'!$A$2:$AO$501,MATCH($A34,'Budget original'!$A$2:$A$501,0),MATCH(F$2,'Budget original'!$A$2:$AO$2,0))</f>
        <v>0</v>
      </c>
      <c r="G34" s="288"/>
      <c r="H34" s="281"/>
      <c r="I34" s="244"/>
      <c r="J34" s="243"/>
      <c r="K34" s="281">
        <f t="shared" si="11"/>
        <v>0</v>
      </c>
      <c r="L34" s="266">
        <f>SUMIFS(BV_Data_An_Cour!$AM:$AM,BV_Data_An_Cour!$AP:$AP,$B34,BV_Data_An_Cour!$AQ:$AQ,$C34,BV_Data_An_Cour!$AR:$AR,L$2)</f>
        <v>0</v>
      </c>
      <c r="M34" s="243"/>
      <c r="N34" s="266">
        <f t="shared" si="10"/>
        <v>0</v>
      </c>
      <c r="O34" s="243"/>
      <c r="P34" s="281">
        <f t="shared" si="12"/>
        <v>0</v>
      </c>
      <c r="Q34" s="266">
        <f>SUMIFS(BV_Data_An_Prec!$AM:$AM,BV_Data_An_Prec!$AP:$AP,$B34,BV_Data_An_Prec!$AQ:$AQ,$C34,BV_Data_An_Prec!$AR:$AR,Q$2)</f>
        <v>0</v>
      </c>
      <c r="R34" s="243"/>
      <c r="S34" s="266">
        <f t="shared" si="13"/>
        <v>0</v>
      </c>
      <c r="T34" s="38"/>
      <c r="Z34" s="38"/>
      <c r="AA34" s="38"/>
      <c r="AB34" s="38"/>
      <c r="AC34" s="38"/>
      <c r="AD34" s="38"/>
      <c r="AE34" s="38"/>
      <c r="AF34" s="38"/>
      <c r="AG34" s="38"/>
      <c r="AH34" s="38"/>
      <c r="AI34" s="38"/>
      <c r="AJ34" s="38"/>
      <c r="AK34" s="38"/>
      <c r="AL34" s="38"/>
      <c r="AM34" s="38"/>
      <c r="AN34" s="38"/>
    </row>
    <row r="35" spans="1:40" ht="15.75" customHeight="1">
      <c r="A35" s="5" t="s">
        <v>369</v>
      </c>
      <c r="B35" s="38" t="s">
        <v>88</v>
      </c>
      <c r="C35" s="238" t="s">
        <v>111</v>
      </c>
      <c r="D35" s="289"/>
      <c r="E35" s="284" t="e">
        <f t="shared" si="9"/>
        <v>#DIV/0!</v>
      </c>
      <c r="F35" s="240">
        <f>+INDEX('Budget original'!$A$2:$AO$501,MATCH($A35,'Budget original'!$A$2:$A$501,0),MATCH(F$2,'Budget original'!$A$2:$AO$2,0))</f>
        <v>0</v>
      </c>
      <c r="G35" s="290"/>
      <c r="H35" s="284"/>
      <c r="I35" s="240"/>
      <c r="J35" s="238"/>
      <c r="K35" s="284">
        <f t="shared" si="11"/>
        <v>0</v>
      </c>
      <c r="L35" s="266">
        <f>SUMIFS(BV_Data_An_Cour!$AM:$AM,BV_Data_An_Cour!$AP:$AP,$B35,BV_Data_An_Cour!$AQ:$AQ,$C35,BV_Data_An_Cour!$AR:$AR,L$2)</f>
        <v>0</v>
      </c>
      <c r="M35" s="238"/>
      <c r="N35" s="286">
        <f t="shared" si="10"/>
        <v>0</v>
      </c>
      <c r="O35" s="238"/>
      <c r="P35" s="284">
        <f t="shared" si="12"/>
        <v>0</v>
      </c>
      <c r="Q35" s="286">
        <f>SUMIFS(BV_Data_An_Prec!$AM:$AM,BV_Data_An_Prec!$AP:$AP,$B35,BV_Data_An_Prec!$AQ:$AQ,$C35,BV_Data_An_Prec!$AR:$AR,Q$2)</f>
        <v>0</v>
      </c>
      <c r="R35" s="238"/>
      <c r="S35" s="286">
        <f t="shared" si="13"/>
        <v>0</v>
      </c>
      <c r="T35" s="38"/>
      <c r="Z35" s="38"/>
      <c r="AA35" s="38"/>
      <c r="AB35" s="38"/>
      <c r="AC35" s="38"/>
      <c r="AD35" s="38"/>
      <c r="AE35" s="38"/>
      <c r="AF35" s="38"/>
      <c r="AG35" s="38"/>
      <c r="AH35" s="38"/>
      <c r="AI35" s="38"/>
      <c r="AJ35" s="38"/>
      <c r="AK35" s="38"/>
      <c r="AL35" s="38"/>
      <c r="AM35" s="38"/>
      <c r="AN35" s="38"/>
    </row>
    <row r="36" spans="1:40" ht="15.75" customHeight="1">
      <c r="A36" s="5" t="s">
        <v>370</v>
      </c>
      <c r="B36" s="38" t="s">
        <v>88</v>
      </c>
      <c r="C36" s="243" t="s">
        <v>112</v>
      </c>
      <c r="D36" s="287"/>
      <c r="E36" s="281" t="e">
        <f t="shared" si="9"/>
        <v>#DIV/0!</v>
      </c>
      <c r="F36" s="244">
        <f>+INDEX('Budget original'!$A$2:$AO$501,MATCH($A36,'Budget original'!$A$2:$A$501,0),MATCH(F$2,'Budget original'!$A$2:$AO$2,0))</f>
        <v>0</v>
      </c>
      <c r="G36" s="288"/>
      <c r="H36" s="281"/>
      <c r="I36" s="244"/>
      <c r="J36" s="243"/>
      <c r="K36" s="281">
        <f t="shared" si="11"/>
        <v>178.87830508474579</v>
      </c>
      <c r="L36" s="954">
        <f>SUMIFS(BV_Data_An_Cour!$AM:$AM,BV_Data_An_Cour!$AP:$AP,$B36,BV_Data_An_Cour!$AQ:$AQ,$C36,BV_Data_An_Cour!$AR:$AR,L$2)</f>
        <v>10553.820000000002</v>
      </c>
      <c r="M36" s="243"/>
      <c r="N36" s="266">
        <f t="shared" si="10"/>
        <v>10553.820000000002</v>
      </c>
      <c r="O36" s="243"/>
      <c r="P36" s="281">
        <f t="shared" si="12"/>
        <v>0</v>
      </c>
      <c r="Q36" s="266">
        <f>SUMIFS(BV_Data_An_Prec!$AM:$AM,BV_Data_An_Prec!$AP:$AP,$B36,BV_Data_An_Prec!$AQ:$AQ,$C36,BV_Data_An_Prec!$AR:$AR,Q$2)</f>
        <v>0</v>
      </c>
      <c r="R36" s="243"/>
      <c r="S36" s="266">
        <f t="shared" si="13"/>
        <v>10553.820000000002</v>
      </c>
      <c r="T36" s="38"/>
      <c r="U36" s="897"/>
      <c r="Z36" s="38"/>
      <c r="AA36" s="38"/>
      <c r="AB36" s="38"/>
      <c r="AC36" s="38"/>
      <c r="AD36" s="38"/>
      <c r="AE36" s="38"/>
      <c r="AF36" s="38"/>
      <c r="AG36" s="38"/>
      <c r="AH36" s="38"/>
      <c r="AI36" s="38"/>
      <c r="AJ36" s="38"/>
      <c r="AK36" s="38"/>
      <c r="AL36" s="38"/>
      <c r="AM36" s="38"/>
      <c r="AN36" s="38"/>
    </row>
    <row r="37" spans="1:40" ht="15.75" customHeight="1">
      <c r="A37" s="5" t="s">
        <v>371</v>
      </c>
      <c r="B37" s="38" t="s">
        <v>88</v>
      </c>
      <c r="C37" s="243" t="s">
        <v>113</v>
      </c>
      <c r="D37" s="287"/>
      <c r="E37" s="281" t="e">
        <f t="shared" si="9"/>
        <v>#DIV/0!</v>
      </c>
      <c r="F37" s="244">
        <f>+INDEX('Budget original'!$A$2:$AO$501,MATCH($A37,'Budget original'!$A$2:$A$501,0),MATCH(F$2,'Budget original'!$A$2:$AO$2,0))</f>
        <v>0</v>
      </c>
      <c r="G37" s="288"/>
      <c r="H37" s="281"/>
      <c r="I37" s="244"/>
      <c r="J37" s="243"/>
      <c r="K37" s="281">
        <f t="shared" si="11"/>
        <v>2670.0920338983055</v>
      </c>
      <c r="L37" s="266">
        <f>SUMIFS(BV_Data_An_Cour!$AM:$AM,BV_Data_An_Cour!$AP:$AP,$B37,BV_Data_An_Cour!$AQ:$AQ,$C37,BV_Data_An_Cour!$AR:$AR,L$2)</f>
        <v>157535.43000000002</v>
      </c>
      <c r="M37" s="243"/>
      <c r="N37" s="658">
        <f t="shared" si="10"/>
        <v>157535.43000000002</v>
      </c>
      <c r="O37" s="243"/>
      <c r="P37" s="281">
        <f t="shared" si="12"/>
        <v>0</v>
      </c>
      <c r="Q37" s="266">
        <f>SUMIFS(BV_Data_An_Prec!$AM:$AM,BV_Data_An_Prec!$AP:$AP,$B37,BV_Data_An_Prec!$AQ:$AQ,$C37,BV_Data_An_Prec!$AR:$AR,Q$2)</f>
        <v>0</v>
      </c>
      <c r="R37" s="243"/>
      <c r="S37" s="266">
        <f t="shared" si="13"/>
        <v>157535.43000000002</v>
      </c>
      <c r="T37" s="38"/>
      <c r="Z37" s="38"/>
      <c r="AA37" s="38"/>
      <c r="AB37" s="38"/>
      <c r="AC37" s="38"/>
      <c r="AD37" s="38"/>
      <c r="AE37" s="38"/>
      <c r="AF37" s="38"/>
      <c r="AG37" s="38"/>
      <c r="AH37" s="38"/>
      <c r="AI37" s="38"/>
      <c r="AJ37" s="38"/>
      <c r="AK37" s="38"/>
      <c r="AL37" s="38"/>
      <c r="AM37" s="38"/>
      <c r="AN37" s="38"/>
    </row>
    <row r="38" spans="1:40" ht="15.75" customHeight="1">
      <c r="A38" s="5" t="s">
        <v>354</v>
      </c>
      <c r="B38" s="38" t="s">
        <v>88</v>
      </c>
      <c r="C38" s="243" t="s">
        <v>3129</v>
      </c>
      <c r="D38" s="287"/>
      <c r="E38" s="281" t="e">
        <f t="shared" si="9"/>
        <v>#DIV/0!</v>
      </c>
      <c r="F38" s="244">
        <f>+INDEX('Budget original'!$A$2:$AO$501,MATCH($A38,'Budget original'!$A$2:$A$501,0),MATCH(F$2,'Budget original'!$A$2:$AO$2,0))</f>
        <v>0</v>
      </c>
      <c r="G38" s="288"/>
      <c r="H38" s="281"/>
      <c r="I38" s="244"/>
      <c r="J38" s="243"/>
      <c r="K38" s="281">
        <f t="shared" si="11"/>
        <v>-4327.2511864406788</v>
      </c>
      <c r="L38" s="266">
        <f>SUMIFS(BV_Data_An_Cour!$AM:$AM,BV_Data_An_Cour!$AP:$AP,$B38,BV_Data_An_Cour!$AQ:$AQ,$C38,BV_Data_An_Cour!$AR:$AR,L$2)</f>
        <v>-255307.82000000007</v>
      </c>
      <c r="M38" s="38"/>
      <c r="N38" s="266">
        <f t="shared" si="10"/>
        <v>-255307.82000000007</v>
      </c>
      <c r="O38" s="243"/>
      <c r="P38" s="281">
        <f t="shared" si="12"/>
        <v>0</v>
      </c>
      <c r="Q38" s="266">
        <f>SUMIFS(BV_Data_An_Prec!$AM:$AM,BV_Data_An_Prec!$AP:$AP,$B38,BV_Data_An_Prec!$AQ:$AQ,$C38,BV_Data_An_Prec!$AR:$AR,Q$2)</f>
        <v>0</v>
      </c>
      <c r="R38" s="243"/>
      <c r="S38" s="266">
        <f t="shared" si="13"/>
        <v>-255307.82000000007</v>
      </c>
      <c r="T38" s="38"/>
      <c r="U38" s="38"/>
      <c r="V38" s="38"/>
      <c r="W38" s="38"/>
      <c r="X38" s="38"/>
      <c r="Y38" s="38"/>
      <c r="Z38" s="38"/>
      <c r="AA38" s="38"/>
      <c r="AB38" s="38"/>
      <c r="AC38" s="38"/>
      <c r="AD38" s="38"/>
      <c r="AE38" s="38"/>
      <c r="AF38" s="38"/>
      <c r="AG38" s="38"/>
      <c r="AH38" s="38"/>
      <c r="AI38" s="38"/>
      <c r="AJ38" s="38"/>
      <c r="AK38" s="38"/>
      <c r="AL38" s="38"/>
      <c r="AM38" s="38"/>
      <c r="AN38" s="38"/>
    </row>
    <row r="39" spans="1:40" ht="15.75" customHeight="1">
      <c r="A39" s="5" t="s">
        <v>354</v>
      </c>
      <c r="B39" s="38" t="s">
        <v>88</v>
      </c>
      <c r="C39" s="243" t="s">
        <v>3130</v>
      </c>
      <c r="D39" s="287"/>
      <c r="E39" s="281" t="e">
        <f t="shared" si="9"/>
        <v>#DIV/0!</v>
      </c>
      <c r="F39" s="244">
        <f>+INDEX('Budget original'!$A$2:$AO$501,MATCH($A39,'Budget original'!$A$2:$A$501,0),MATCH(F$2,'Budget original'!$A$2:$AO$2,0))</f>
        <v>0</v>
      </c>
      <c r="G39" s="288"/>
      <c r="H39" s="281"/>
      <c r="I39" s="244"/>
      <c r="J39" s="243"/>
      <c r="K39" s="281">
        <f t="shared" si="11"/>
        <v>0</v>
      </c>
      <c r="L39" s="266">
        <f>SUMIFS(BV_Data_An_Cour!$AM:$AM,BV_Data_An_Cour!$AP:$AP,$B39,BV_Data_An_Cour!$AQ:$AQ,$C39,BV_Data_An_Cour!$AR:$AR,L$2)</f>
        <v>0</v>
      </c>
      <c r="M39" s="38"/>
      <c r="N39" s="266">
        <f t="shared" si="10"/>
        <v>0</v>
      </c>
      <c r="O39" s="243"/>
      <c r="P39" s="281">
        <f t="shared" si="12"/>
        <v>0</v>
      </c>
      <c r="Q39" s="266">
        <f>SUMIFS(BV_Data_An_Prec!$AM:$AM,BV_Data_An_Prec!$AP:$AP,$B39,BV_Data_An_Prec!$AQ:$AQ,$C39,BV_Data_An_Prec!$AR:$AR,Q$2)</f>
        <v>0</v>
      </c>
      <c r="R39" s="243"/>
      <c r="S39" s="266">
        <f t="shared" si="13"/>
        <v>0</v>
      </c>
      <c r="T39" s="38"/>
      <c r="U39" s="38"/>
      <c r="V39" s="38"/>
      <c r="W39" s="38"/>
      <c r="X39" s="38"/>
      <c r="Y39" s="38"/>
      <c r="Z39" s="38"/>
      <c r="AA39" s="38"/>
      <c r="AB39" s="38"/>
      <c r="AC39" s="38"/>
      <c r="AD39" s="38"/>
      <c r="AE39" s="38"/>
      <c r="AF39" s="38"/>
      <c r="AG39" s="38"/>
      <c r="AH39" s="38"/>
      <c r="AI39" s="38"/>
      <c r="AJ39" s="38"/>
      <c r="AK39" s="38"/>
      <c r="AL39" s="38"/>
      <c r="AM39" s="38"/>
      <c r="AN39" s="38"/>
    </row>
    <row r="40" spans="1:40" ht="20.399999999999999" hidden="1" customHeight="1">
      <c r="A40" s="5" t="s">
        <v>354</v>
      </c>
      <c r="B40" s="38" t="s">
        <v>88</v>
      </c>
      <c r="C40" s="243" t="s">
        <v>55</v>
      </c>
      <c r="D40" s="287"/>
      <c r="E40" s="281" t="e">
        <f t="shared" si="9"/>
        <v>#DIV/0!</v>
      </c>
      <c r="F40" s="244">
        <f>+INDEX('Budget original'!$A$2:$AO$501,MATCH($A40,'Budget original'!$A$2:$A$501,0),MATCH(F$2,'Budget original'!$A$2:$AO$2,0))</f>
        <v>0</v>
      </c>
      <c r="G40" s="288"/>
      <c r="H40" s="281"/>
      <c r="I40" s="244"/>
      <c r="J40" s="243"/>
      <c r="K40" s="281">
        <f t="shared" ref="K40" si="14">IF(L40=0,0,L40/J$24)</f>
        <v>0</v>
      </c>
      <c r="L40" s="963">
        <f>SUMIFS(BV_Data_An_Cour!$AM:$AM,BV_Data_An_Cour!$AP:$AP,$B40,BV_Data_An_Cour!$AQ:$AQ,$C40,BV_Data_An_Cour!$AR:$AR,L$2)</f>
        <v>0</v>
      </c>
      <c r="M40" s="38"/>
      <c r="N40" s="266">
        <f t="shared" si="10"/>
        <v>0</v>
      </c>
      <c r="O40" s="243"/>
      <c r="P40" s="281">
        <f t="shared" ref="P40" si="15">IF(Q40=0,0,Q40/O$24)</f>
        <v>0</v>
      </c>
      <c r="Q40" s="963">
        <f>SUMIFS(BV_Data_An_Prec!$AM:$AM,BV_Data_An_Prec!$AP:$AP,$B40,BV_Data_An_Prec!$AQ:$AQ,$C40,BV_Data_An_Prec!$AR:$AR,Q$2)</f>
        <v>0</v>
      </c>
      <c r="R40" s="243"/>
      <c r="S40" s="266">
        <f t="shared" ref="S40:S53" si="16">L40-Q40</f>
        <v>0</v>
      </c>
      <c r="T40" s="38"/>
      <c r="U40" s="38"/>
      <c r="V40" s="38"/>
      <c r="W40" s="38"/>
      <c r="X40" s="38"/>
      <c r="Y40" s="38"/>
      <c r="Z40" s="38"/>
      <c r="AA40" s="38"/>
      <c r="AB40" s="38"/>
      <c r="AC40" s="38"/>
      <c r="AD40" s="38"/>
      <c r="AE40" s="38"/>
      <c r="AF40" s="38"/>
      <c r="AG40" s="38"/>
      <c r="AH40" s="38"/>
      <c r="AI40" s="38"/>
      <c r="AJ40" s="38"/>
      <c r="AK40" s="38"/>
      <c r="AL40" s="38"/>
      <c r="AM40" s="38"/>
      <c r="AN40" s="38"/>
    </row>
    <row r="41" spans="1:40" ht="18.600000000000001" customHeight="1">
      <c r="A41" s="5" t="s">
        <v>372</v>
      </c>
      <c r="B41" s="38" t="s">
        <v>88</v>
      </c>
      <c r="C41" s="291" t="s">
        <v>114</v>
      </c>
      <c r="D41" s="292" t="s">
        <v>115</v>
      </c>
      <c r="E41" s="293" t="e">
        <f>F41/F$27</f>
        <v>#DIV/0!</v>
      </c>
      <c r="F41" s="294">
        <f>SUM(F31:F40)</f>
        <v>0</v>
      </c>
      <c r="G41" s="295"/>
      <c r="H41" s="293"/>
      <c r="I41" s="294"/>
      <c r="J41" s="295" t="s">
        <v>115</v>
      </c>
      <c r="K41" s="293">
        <f>L41/L$27</f>
        <v>-3.9758891411038173E-2</v>
      </c>
      <c r="L41" s="294">
        <f>SUM(L31:L40)</f>
        <v>-14297.850000000064</v>
      </c>
      <c r="M41" s="296"/>
      <c r="N41" s="294">
        <f t="shared" si="10"/>
        <v>-14297.850000000064</v>
      </c>
      <c r="O41" s="295" t="s">
        <v>115</v>
      </c>
      <c r="P41" s="293" t="e">
        <f>Q41/Q$27</f>
        <v>#DIV/0!</v>
      </c>
      <c r="Q41" s="294">
        <f>SUM(Q31:Q40)</f>
        <v>0</v>
      </c>
      <c r="R41" s="297"/>
      <c r="S41" s="294">
        <f t="shared" si="16"/>
        <v>-14297.850000000064</v>
      </c>
      <c r="T41" s="38"/>
      <c r="U41" s="38"/>
      <c r="V41" s="38"/>
      <c r="W41" s="38"/>
      <c r="X41" s="38"/>
      <c r="Y41" s="38"/>
      <c r="Z41" s="38"/>
      <c r="AA41" s="38"/>
      <c r="AB41" s="38"/>
      <c r="AC41" s="38"/>
      <c r="AD41" s="38"/>
      <c r="AE41" s="38"/>
      <c r="AF41" s="38"/>
      <c r="AG41" s="38"/>
      <c r="AH41" s="38"/>
      <c r="AI41" s="38"/>
      <c r="AJ41" s="38"/>
      <c r="AK41" s="38"/>
      <c r="AL41" s="38"/>
      <c r="AM41" s="38"/>
      <c r="AN41" s="38"/>
    </row>
    <row r="42" spans="1:40" ht="15.75" customHeight="1">
      <c r="A42" s="5" t="s">
        <v>373</v>
      </c>
      <c r="B42" s="38" t="s">
        <v>88</v>
      </c>
      <c r="C42" s="298" t="s">
        <v>116</v>
      </c>
      <c r="D42" s="38"/>
      <c r="E42" s="38"/>
      <c r="F42" s="244">
        <f>+INDEX('Budget original'!$A$2:$AO$501,MATCH($A42,'Budget original'!$A$2:$A$501,0),MATCH(F$2,'Budget original'!$A$2:$AO$2,0))</f>
        <v>0</v>
      </c>
      <c r="G42" s="243"/>
      <c r="H42" s="38"/>
      <c r="I42" s="244"/>
      <c r="J42" s="243"/>
      <c r="K42" s="38"/>
      <c r="L42" s="281">
        <f>SUMIFS(BV_Data_An_Cour!$AM:$AM,BV_Data_An_Cour!$AP:$AP,$B42,BV_Data_An_Cour!$AQ:$AQ,$C42,BV_Data_An_Cour!$AR:$AR,L$2)</f>
        <v>15593.769999999997</v>
      </c>
      <c r="M42" s="243"/>
      <c r="N42" s="266">
        <f t="shared" si="10"/>
        <v>15593.769999999997</v>
      </c>
      <c r="O42" s="243"/>
      <c r="P42" s="38"/>
      <c r="Q42" s="281">
        <f>SUMIFS(BV_Data_An_Prec!$AM:$AM,BV_Data_An_Prec!$AP:$AP,$B42,BV_Data_An_Prec!$AQ:$AQ,$C42,BV_Data_An_Prec!$AR:$AR,Q$2)</f>
        <v>0</v>
      </c>
      <c r="R42" s="243"/>
      <c r="S42" s="266">
        <f t="shared" si="16"/>
        <v>15593.769999999997</v>
      </c>
      <c r="T42" s="38"/>
      <c r="U42" s="38"/>
      <c r="V42" s="38"/>
      <c r="W42" s="38"/>
      <c r="X42" s="38"/>
      <c r="Y42" s="38"/>
      <c r="Z42" s="38"/>
      <c r="AA42" s="38"/>
      <c r="AB42" s="38"/>
      <c r="AC42" s="38"/>
      <c r="AD42" s="38"/>
      <c r="AE42" s="38"/>
      <c r="AF42" s="38"/>
      <c r="AG42" s="38"/>
      <c r="AH42" s="38"/>
      <c r="AI42" s="38"/>
      <c r="AJ42" s="38"/>
      <c r="AK42" s="38"/>
      <c r="AL42" s="38"/>
      <c r="AM42" s="38"/>
      <c r="AN42" s="38"/>
    </row>
    <row r="43" spans="1:40" ht="15.75" customHeight="1">
      <c r="A43" s="5" t="s">
        <v>374</v>
      </c>
      <c r="B43" s="38" t="s">
        <v>88</v>
      </c>
      <c r="C43" s="299" t="s">
        <v>117</v>
      </c>
      <c r="D43" s="287"/>
      <c r="E43" s="38"/>
      <c r="F43" s="240">
        <f>+INDEX('Budget original'!$A$2:$AO$501,MATCH($A43,'Budget original'!$A$2:$A$501,0),MATCH(F$2,'Budget original'!$A$2:$AO$2,0))</f>
        <v>0</v>
      </c>
      <c r="G43" s="288"/>
      <c r="H43" s="38"/>
      <c r="I43" s="240"/>
      <c r="J43" s="243"/>
      <c r="K43" s="38"/>
      <c r="L43" s="286">
        <f>SUMIFS(BV_Data_An_Cour!$AM:$AM,BV_Data_An_Cour!$AP:$AP,$B43,BV_Data_An_Cour!$AQ:$AQ,$C43,BV_Data_An_Cour!$AR:$AR,L$2)</f>
        <v>25384.319999999992</v>
      </c>
      <c r="M43" s="243"/>
      <c r="N43" s="266">
        <f t="shared" si="10"/>
        <v>25384.319999999992</v>
      </c>
      <c r="O43" s="243"/>
      <c r="P43" s="38"/>
      <c r="Q43" s="286">
        <f>SUMIFS(BV_Data_An_Prec!$AM:$AM,BV_Data_An_Prec!$AP:$AP,$B43,BV_Data_An_Prec!$AQ:$AQ,$C43,BV_Data_An_Prec!$AR:$AR,Q$2)</f>
        <v>0</v>
      </c>
      <c r="R43" s="243"/>
      <c r="S43" s="266">
        <f t="shared" si="16"/>
        <v>25384.319999999992</v>
      </c>
      <c r="T43" s="38"/>
      <c r="U43" s="38"/>
      <c r="V43" s="38"/>
      <c r="W43" s="38"/>
      <c r="X43" s="38"/>
      <c r="Y43" s="38"/>
      <c r="Z43" s="38"/>
      <c r="AA43" s="38"/>
      <c r="AB43" s="38"/>
      <c r="AC43" s="38"/>
      <c r="AD43" s="38"/>
      <c r="AE43" s="38"/>
      <c r="AF43" s="38"/>
      <c r="AG43" s="38"/>
      <c r="AH43" s="38"/>
      <c r="AI43" s="38"/>
      <c r="AJ43" s="38"/>
      <c r="AK43" s="38"/>
      <c r="AL43" s="38"/>
      <c r="AM43" s="38"/>
      <c r="AN43" s="38"/>
    </row>
    <row r="44" spans="1:40" ht="15.75" customHeight="1">
      <c r="A44" s="5" t="s">
        <v>375</v>
      </c>
      <c r="B44" s="38" t="s">
        <v>88</v>
      </c>
      <c r="C44" s="298" t="s">
        <v>118</v>
      </c>
      <c r="D44" s="300"/>
      <c r="E44" s="301"/>
      <c r="F44" s="244">
        <f>+INDEX('Budget original'!$A$2:$AO$501,MATCH($A44,'Budget original'!$A$2:$A$501,0),MATCH(F$2,'Budget original'!$A$2:$AO$2,0))</f>
        <v>0</v>
      </c>
      <c r="G44" s="302"/>
      <c r="H44" s="301"/>
      <c r="I44" s="244"/>
      <c r="J44" s="233"/>
      <c r="K44" s="301"/>
      <c r="L44" s="281">
        <f>SUMIFS(BV_Data_An_Cour!$AM:$AM,BV_Data_An_Cour!$AP:$AP,$B44,BV_Data_An_Cour!$AQ:$AQ,$C44,BV_Data_An_Cour!$AR:$AR,L$2)</f>
        <v>3063.6899999999987</v>
      </c>
      <c r="M44" s="233"/>
      <c r="N44" s="303">
        <f t="shared" si="10"/>
        <v>3063.6899999999987</v>
      </c>
      <c r="O44" s="233"/>
      <c r="P44" s="301"/>
      <c r="Q44" s="281">
        <f>SUMIFS(BV_Data_An_Prec!$AM:$AM,BV_Data_An_Prec!$AP:$AP,$B44,BV_Data_An_Prec!$AQ:$AQ,$C44,BV_Data_An_Prec!$AR:$AR,Q$2)</f>
        <v>0</v>
      </c>
      <c r="R44" s="233"/>
      <c r="S44" s="303">
        <f t="shared" si="16"/>
        <v>3063.6899999999987</v>
      </c>
      <c r="T44" s="38"/>
      <c r="U44" s="38"/>
      <c r="V44" s="38"/>
      <c r="W44" s="38"/>
      <c r="X44" s="38"/>
      <c r="Y44" s="38"/>
      <c r="Z44" s="38"/>
      <c r="AA44" s="38"/>
      <c r="AB44" s="38"/>
      <c r="AC44" s="38"/>
      <c r="AD44" s="38"/>
      <c r="AE44" s="38"/>
      <c r="AF44" s="38"/>
      <c r="AG44" s="38"/>
      <c r="AH44" s="38"/>
      <c r="AI44" s="38"/>
      <c r="AJ44" s="38"/>
      <c r="AK44" s="38"/>
      <c r="AL44" s="38"/>
      <c r="AM44" s="38"/>
      <c r="AN44" s="38"/>
    </row>
    <row r="45" spans="1:40" ht="20.399999999999999" hidden="1" customHeight="1">
      <c r="A45" s="5" t="s">
        <v>376</v>
      </c>
      <c r="B45" s="38" t="s">
        <v>88</v>
      </c>
      <c r="C45" s="298" t="s">
        <v>119</v>
      </c>
      <c r="D45" s="287"/>
      <c r="E45" s="38"/>
      <c r="F45" s="244">
        <f>+INDEX('Budget original'!$A$2:$AO$501,MATCH($A45,'Budget original'!$A$2:$A$501,0),MATCH(F$2,'Budget original'!$A$2:$AO$2,0))</f>
        <v>0</v>
      </c>
      <c r="G45" s="288"/>
      <c r="H45" s="38"/>
      <c r="I45" s="244"/>
      <c r="J45" s="243"/>
      <c r="K45" s="38"/>
      <c r="L45" s="281">
        <f>SUMIFS(BV_Data_An_Cour!$AM:$AM,BV_Data_An_Cour!$AP:$AP,$B45,BV_Data_An_Cour!$AQ:$AQ,$C45,BV_Data_An_Cour!$AR:$AR,L$2)</f>
        <v>0</v>
      </c>
      <c r="M45" s="243"/>
      <c r="N45" s="266">
        <f t="shared" si="10"/>
        <v>0</v>
      </c>
      <c r="O45" s="243"/>
      <c r="P45" s="38"/>
      <c r="Q45" s="281">
        <f>SUMIFS(BV_Data_An_Prec!$AM:$AM,BV_Data_An_Prec!$AP:$AP,$B45,BV_Data_An_Prec!$AQ:$AQ,$C45,BV_Data_An_Prec!$AR:$AR,Q$2)</f>
        <v>0</v>
      </c>
      <c r="R45" s="243"/>
      <c r="S45" s="266">
        <f t="shared" si="16"/>
        <v>0</v>
      </c>
      <c r="T45" s="38"/>
      <c r="U45" s="38"/>
      <c r="V45" s="38"/>
      <c r="W45" s="38"/>
      <c r="X45" s="38"/>
      <c r="Y45" s="38"/>
      <c r="Z45" s="38"/>
      <c r="AA45" s="38"/>
      <c r="AB45" s="38"/>
      <c r="AC45" s="38"/>
      <c r="AD45" s="38"/>
      <c r="AE45" s="38"/>
      <c r="AF45" s="38"/>
      <c r="AG45" s="38"/>
      <c r="AH45" s="38"/>
      <c r="AI45" s="38"/>
      <c r="AJ45" s="38"/>
      <c r="AK45" s="38"/>
      <c r="AL45" s="38"/>
      <c r="AM45" s="38"/>
      <c r="AN45" s="38"/>
    </row>
    <row r="46" spans="1:40" ht="20.399999999999999" hidden="1" customHeight="1">
      <c r="A46" s="5" t="s">
        <v>354</v>
      </c>
      <c r="B46" s="38" t="s">
        <v>88</v>
      </c>
      <c r="C46" s="298" t="s">
        <v>55</v>
      </c>
      <c r="D46" s="287"/>
      <c r="E46" s="38"/>
      <c r="F46" s="244">
        <f>+INDEX('Budget original'!$A$2:$AO$501,MATCH($A46,'Budget original'!$A$2:$A$501,0),MATCH(F$2,'Budget original'!$A$2:$AO$2,0))</f>
        <v>0</v>
      </c>
      <c r="G46" s="288"/>
      <c r="H46" s="38"/>
      <c r="I46" s="244"/>
      <c r="J46" s="243"/>
      <c r="K46" s="38"/>
      <c r="L46" s="281">
        <f>SUMIFS(BV_Data_An_Cour!$AM:$AM,BV_Data_An_Cour!$AP:$AP,$B46,BV_Data_An_Cour!$AQ:$AQ,$C46,BV_Data_An_Cour!$AR:$AR,L$2)</f>
        <v>0</v>
      </c>
      <c r="M46" s="243"/>
      <c r="N46" s="266">
        <f t="shared" si="10"/>
        <v>0</v>
      </c>
      <c r="O46" s="243"/>
      <c r="P46" s="38"/>
      <c r="Q46" s="281">
        <f>SUMIFS(BV_Data_An_Prec!$AM:$AM,BV_Data_An_Prec!$AP:$AP,$B46,BV_Data_An_Prec!$AQ:$AQ,$C46,BV_Data_An_Prec!$AR:$AR,Q$2)</f>
        <v>0</v>
      </c>
      <c r="R46" s="243"/>
      <c r="S46" s="266">
        <f t="shared" si="16"/>
        <v>0</v>
      </c>
      <c r="T46" s="38"/>
      <c r="U46" s="38"/>
      <c r="V46" s="38"/>
      <c r="W46" s="38"/>
      <c r="X46" s="38"/>
      <c r="Y46" s="38"/>
      <c r="Z46" s="38"/>
      <c r="AA46" s="38"/>
      <c r="AB46" s="38"/>
      <c r="AC46" s="38"/>
      <c r="AD46" s="38"/>
      <c r="AE46" s="38"/>
      <c r="AF46" s="38"/>
      <c r="AG46" s="38"/>
      <c r="AH46" s="38"/>
      <c r="AI46" s="38"/>
      <c r="AJ46" s="38"/>
      <c r="AK46" s="38"/>
      <c r="AL46" s="38"/>
      <c r="AM46" s="38"/>
      <c r="AN46" s="38"/>
    </row>
    <row r="47" spans="1:40" ht="20.399999999999999" hidden="1" customHeight="1">
      <c r="A47" s="5" t="s">
        <v>354</v>
      </c>
      <c r="B47" s="38" t="s">
        <v>88</v>
      </c>
      <c r="C47" s="298" t="s">
        <v>55</v>
      </c>
      <c r="D47" s="287"/>
      <c r="E47" s="38"/>
      <c r="F47" s="244">
        <f>+INDEX('Budget original'!$A$2:$AO$501,MATCH($A47,'Budget original'!$A$2:$A$501,0),MATCH(F$2,'Budget original'!$A$2:$AO$2,0))</f>
        <v>0</v>
      </c>
      <c r="G47" s="288"/>
      <c r="H47" s="38"/>
      <c r="I47" s="244"/>
      <c r="J47" s="243"/>
      <c r="K47" s="38"/>
      <c r="L47" s="281">
        <f>SUMIFS(BV_Data_An_Cour!$AM:$AM,BV_Data_An_Cour!$AP:$AP,$B47,BV_Data_An_Cour!$AQ:$AQ,$C47,BV_Data_An_Cour!$AR:$AR,L$2)</f>
        <v>0</v>
      </c>
      <c r="M47" s="243"/>
      <c r="N47" s="266">
        <f t="shared" si="10"/>
        <v>0</v>
      </c>
      <c r="O47" s="243"/>
      <c r="P47" s="38"/>
      <c r="Q47" s="281">
        <f>SUMIFS(BV_Data_An_Prec!$AM:$AM,BV_Data_An_Prec!$AP:$AP,$B47,BV_Data_An_Prec!$AQ:$AQ,$C47,BV_Data_An_Prec!$AR:$AR,Q$2)</f>
        <v>0</v>
      </c>
      <c r="R47" s="243"/>
      <c r="S47" s="266">
        <f t="shared" si="16"/>
        <v>0</v>
      </c>
      <c r="T47" s="38"/>
      <c r="U47" s="38"/>
      <c r="V47" s="38"/>
      <c r="W47" s="38"/>
      <c r="X47" s="38"/>
      <c r="Y47" s="38"/>
      <c r="Z47" s="38"/>
      <c r="AA47" s="38"/>
      <c r="AB47" s="38"/>
      <c r="AC47" s="38"/>
      <c r="AD47" s="38"/>
      <c r="AE47" s="38"/>
      <c r="AF47" s="38"/>
      <c r="AG47" s="38"/>
      <c r="AH47" s="38"/>
      <c r="AI47" s="38"/>
      <c r="AJ47" s="38"/>
      <c r="AK47" s="38"/>
      <c r="AL47" s="38"/>
      <c r="AM47" s="38"/>
      <c r="AN47" s="38"/>
    </row>
    <row r="48" spans="1:40" ht="20.399999999999999" hidden="1" customHeight="1">
      <c r="A48" s="5" t="s">
        <v>354</v>
      </c>
      <c r="B48" s="38" t="s">
        <v>88</v>
      </c>
      <c r="C48" s="298" t="s">
        <v>55</v>
      </c>
      <c r="D48" s="287"/>
      <c r="E48" s="38"/>
      <c r="F48" s="244">
        <f>+INDEX('Budget original'!$A$2:$AO$501,MATCH($A48,'Budget original'!$A$2:$A$501,0),MATCH(F$2,'Budget original'!$A$2:$AO$2,0))</f>
        <v>0</v>
      </c>
      <c r="G48" s="288"/>
      <c r="H48" s="38"/>
      <c r="I48" s="244"/>
      <c r="J48" s="243"/>
      <c r="K48" s="38"/>
      <c r="L48" s="281">
        <f>SUMIFS(BV_Data_An_Cour!$AM:$AM,BV_Data_An_Cour!$AP:$AP,$B48,BV_Data_An_Cour!$AQ:$AQ,$C48,BV_Data_An_Cour!$AR:$AR,L$2)</f>
        <v>0</v>
      </c>
      <c r="M48" s="243"/>
      <c r="N48" s="266">
        <f t="shared" si="10"/>
        <v>0</v>
      </c>
      <c r="O48" s="243"/>
      <c r="P48" s="38"/>
      <c r="Q48" s="281">
        <f>SUMIFS(BV_Data_An_Prec!$AM:$AM,BV_Data_An_Prec!$AP:$AP,$B48,BV_Data_An_Prec!$AQ:$AQ,$C48,BV_Data_An_Prec!$AR:$AR,Q$2)</f>
        <v>0</v>
      </c>
      <c r="R48" s="243"/>
      <c r="S48" s="266">
        <f t="shared" si="16"/>
        <v>0</v>
      </c>
      <c r="T48" s="38"/>
      <c r="U48" s="38"/>
      <c r="V48" s="38"/>
      <c r="W48" s="38"/>
      <c r="X48" s="38"/>
      <c r="Y48" s="38"/>
      <c r="Z48" s="38"/>
      <c r="AA48" s="38"/>
      <c r="AB48" s="38"/>
      <c r="AC48" s="38"/>
      <c r="AD48" s="38"/>
      <c r="AE48" s="38"/>
      <c r="AF48" s="38"/>
      <c r="AG48" s="38"/>
      <c r="AH48" s="38"/>
      <c r="AI48" s="38"/>
      <c r="AJ48" s="38"/>
      <c r="AK48" s="38"/>
      <c r="AL48" s="38"/>
      <c r="AM48" s="38"/>
      <c r="AN48" s="38"/>
    </row>
    <row r="49" spans="1:40" ht="15.75" customHeight="1">
      <c r="A49" s="5" t="s">
        <v>377</v>
      </c>
      <c r="B49" s="38" t="s">
        <v>88</v>
      </c>
      <c r="C49" s="299" t="s">
        <v>120</v>
      </c>
      <c r="D49" s="287"/>
      <c r="E49" s="38"/>
      <c r="F49" s="240">
        <f>+INDEX('Budget original'!$A$2:$AO$501,MATCH($A49,'Budget original'!$A$2:$A$501,0),MATCH(F$2,'Budget original'!$A$2:$AO$2,0))</f>
        <v>0</v>
      </c>
      <c r="G49" s="288"/>
      <c r="H49" s="38"/>
      <c r="I49" s="240"/>
      <c r="J49" s="243"/>
      <c r="K49" s="38"/>
      <c r="L49" s="286">
        <f>SUMIFS(BV_Data_An_Cour!$AM:$AM,BV_Data_An_Cour!$AP:$AP,$B49,BV_Data_An_Cour!$AQ:$AQ,$C49,BV_Data_An_Cour!$AR:$AR,L$2)</f>
        <v>12424.98</v>
      </c>
      <c r="M49" s="243"/>
      <c r="N49" s="266">
        <f t="shared" si="10"/>
        <v>12424.98</v>
      </c>
      <c r="O49" s="243"/>
      <c r="P49" s="38"/>
      <c r="Q49" s="286">
        <f>SUMIFS(BV_Data_An_Prec!$AM:$AM,BV_Data_An_Prec!$AP:$AP,$B49,BV_Data_An_Prec!$AQ:$AQ,$C49,BV_Data_An_Prec!$AR:$AR,Q$2)</f>
        <v>0</v>
      </c>
      <c r="R49" s="243"/>
      <c r="S49" s="266">
        <f t="shared" si="16"/>
        <v>12424.98</v>
      </c>
      <c r="T49" s="38"/>
      <c r="U49" s="38"/>
      <c r="V49" s="38"/>
      <c r="W49" s="38"/>
      <c r="X49" s="35"/>
      <c r="Y49" s="38"/>
      <c r="Z49" s="38"/>
      <c r="AA49" s="38"/>
      <c r="AB49" s="38"/>
      <c r="AC49" s="38"/>
      <c r="AD49" s="38"/>
      <c r="AE49" s="38"/>
      <c r="AF49" s="38"/>
      <c r="AG49" s="38"/>
      <c r="AH49" s="38"/>
      <c r="AI49" s="38"/>
      <c r="AJ49" s="38"/>
      <c r="AK49" s="38"/>
      <c r="AL49" s="38"/>
      <c r="AM49" s="38"/>
      <c r="AN49" s="38"/>
    </row>
    <row r="50" spans="1:40" ht="15.75" customHeight="1">
      <c r="A50" s="5" t="s">
        <v>378</v>
      </c>
      <c r="B50" s="38" t="s">
        <v>88</v>
      </c>
      <c r="C50" s="298" t="s">
        <v>121</v>
      </c>
      <c r="D50" s="300"/>
      <c r="E50" s="301"/>
      <c r="F50" s="244">
        <f>+INDEX('Budget original'!$A$2:$AO$501,MATCH($A50,'Budget original'!$A$2:$A$501,0),MATCH(F$2,'Budget original'!$A$2:$AO$2,0))</f>
        <v>0</v>
      </c>
      <c r="G50" s="302"/>
      <c r="H50" s="301"/>
      <c r="I50" s="244"/>
      <c r="J50" s="233"/>
      <c r="K50" s="301"/>
      <c r="L50" s="281">
        <f>SUMIFS(BV_Data_An_Cour!$AM:$AM,BV_Data_An_Cour!$AP:$AP,$B50,BV_Data_An_Cour!$AQ:$AQ,$C50,BV_Data_An_Cour!$AR:$AR,L$2)</f>
        <v>25982.750000000007</v>
      </c>
      <c r="M50" s="233"/>
      <c r="N50" s="303">
        <f t="shared" si="10"/>
        <v>25982.750000000007</v>
      </c>
      <c r="O50" s="233"/>
      <c r="P50" s="301"/>
      <c r="Q50" s="281">
        <f>SUMIFS(BV_Data_An_Prec!$AM:$AM,BV_Data_An_Prec!$AP:$AP,$B50,BV_Data_An_Prec!$AQ:$AQ,$C50,BV_Data_An_Prec!$AR:$AR,Q$2)</f>
        <v>0</v>
      </c>
      <c r="R50" s="233"/>
      <c r="S50" s="303">
        <f t="shared" si="16"/>
        <v>25982.750000000007</v>
      </c>
      <c r="T50" s="38"/>
      <c r="U50" s="38"/>
      <c r="V50" s="38"/>
      <c r="W50" s="38"/>
      <c r="X50" s="35"/>
      <c r="Y50" s="38"/>
      <c r="Z50" s="38"/>
      <c r="AA50" s="38"/>
      <c r="AB50" s="38"/>
      <c r="AC50" s="38"/>
      <c r="AD50" s="38"/>
      <c r="AE50" s="38"/>
      <c r="AF50" s="38"/>
      <c r="AG50" s="38"/>
      <c r="AH50" s="38"/>
      <c r="AI50" s="38"/>
      <c r="AJ50" s="38"/>
      <c r="AK50" s="38"/>
      <c r="AL50" s="38"/>
      <c r="AM50" s="38"/>
      <c r="AN50" s="38"/>
    </row>
    <row r="51" spans="1:40" ht="15.75" customHeight="1">
      <c r="A51" s="5" t="s">
        <v>379</v>
      </c>
      <c r="B51" s="38" t="s">
        <v>88</v>
      </c>
      <c r="C51" s="298" t="s">
        <v>122</v>
      </c>
      <c r="D51" s="287"/>
      <c r="E51" s="38"/>
      <c r="F51" s="244">
        <f>+INDEX('Budget original'!$A$2:$AO$501,MATCH($A51,'Budget original'!$A$2:$A$501,0),MATCH(F$2,'Budget original'!$A$2:$AO$2,0))</f>
        <v>0</v>
      </c>
      <c r="G51" s="288"/>
      <c r="H51" s="38"/>
      <c r="I51" s="244"/>
      <c r="J51" s="243"/>
      <c r="K51" s="38"/>
      <c r="L51" s="281">
        <f>SUMIFS(BV_Data_An_Cour!$AM:$AM,BV_Data_An_Cour!$AP:$AP,$B51,BV_Data_An_Cour!$AQ:$AQ,$C51,BV_Data_An_Cour!$AR:$AR,L$2)</f>
        <v>7876.6099999999988</v>
      </c>
      <c r="M51" s="243"/>
      <c r="N51" s="266">
        <f t="shared" si="10"/>
        <v>7876.6099999999988</v>
      </c>
      <c r="O51" s="243"/>
      <c r="P51" s="38"/>
      <c r="Q51" s="281">
        <f>SUMIFS(BV_Data_An_Prec!$AM:$AM,BV_Data_An_Prec!$AP:$AP,$B51,BV_Data_An_Prec!$AQ:$AQ,$C51,BV_Data_An_Prec!$AR:$AR,Q$2)</f>
        <v>0</v>
      </c>
      <c r="R51" s="243"/>
      <c r="S51" s="266">
        <f t="shared" si="16"/>
        <v>7876.6099999999988</v>
      </c>
      <c r="T51" s="38"/>
      <c r="U51" s="38"/>
      <c r="V51" s="38"/>
      <c r="W51" s="38"/>
      <c r="X51" s="35"/>
      <c r="Y51" s="38"/>
      <c r="Z51" s="38"/>
      <c r="AA51" s="38"/>
      <c r="AB51" s="38"/>
      <c r="AC51" s="38"/>
      <c r="AD51" s="38"/>
      <c r="AE51" s="38"/>
      <c r="AF51" s="38"/>
      <c r="AG51" s="38"/>
      <c r="AH51" s="38"/>
      <c r="AI51" s="38"/>
      <c r="AJ51" s="38"/>
      <c r="AK51" s="38"/>
      <c r="AL51" s="38"/>
      <c r="AM51" s="38"/>
      <c r="AN51" s="38"/>
    </row>
    <row r="52" spans="1:40" ht="15.75" customHeight="1">
      <c r="A52" s="5" t="s">
        <v>380</v>
      </c>
      <c r="B52" s="38" t="s">
        <v>88</v>
      </c>
      <c r="C52" s="298" t="s">
        <v>123</v>
      </c>
      <c r="D52" s="287"/>
      <c r="E52" s="38"/>
      <c r="F52" s="244">
        <f>+INDEX('Budget original'!$A$2:$AO$501,MATCH($A52,'Budget original'!$A$2:$A$501,0),MATCH(F$2,'Budget original'!$A$2:$AO$2,0))</f>
        <v>0</v>
      </c>
      <c r="G52" s="288"/>
      <c r="H52" s="38"/>
      <c r="I52" s="244"/>
      <c r="J52" s="243"/>
      <c r="K52" s="38"/>
      <c r="L52" s="281">
        <f>SUMIFS(BV_Data_An_Cour!$AM:$AM,BV_Data_An_Cour!$AP:$AP,$B52,BV_Data_An_Cour!$AQ:$AQ,$C52,BV_Data_An_Cour!$AR:$AR,L$2)</f>
        <v>-32.839999999999918</v>
      </c>
      <c r="M52" s="243"/>
      <c r="N52" s="266">
        <f t="shared" si="10"/>
        <v>-32.839999999999918</v>
      </c>
      <c r="O52" s="243"/>
      <c r="P52" s="38"/>
      <c r="Q52" s="281">
        <f>SUMIFS(BV_Data_An_Prec!$AM:$AM,BV_Data_An_Prec!$AP:$AP,$B52,BV_Data_An_Prec!$AQ:$AQ,$C52,BV_Data_An_Prec!$AR:$AR,Q$2)</f>
        <v>0</v>
      </c>
      <c r="R52" s="243"/>
      <c r="S52" s="266">
        <f t="shared" si="16"/>
        <v>-32.839999999999918</v>
      </c>
      <c r="T52" s="38"/>
      <c r="U52" s="38"/>
      <c r="V52" s="38"/>
      <c r="W52" s="38"/>
      <c r="X52" s="35"/>
      <c r="Y52" s="38"/>
      <c r="Z52" s="38"/>
      <c r="AA52" s="38"/>
      <c r="AB52" s="38"/>
      <c r="AC52" s="38"/>
      <c r="AD52" s="38"/>
      <c r="AE52" s="38"/>
      <c r="AF52" s="38"/>
      <c r="AG52" s="38"/>
      <c r="AH52" s="38"/>
      <c r="AI52" s="38"/>
      <c r="AJ52" s="38"/>
      <c r="AK52" s="38"/>
      <c r="AL52" s="38"/>
      <c r="AM52" s="38"/>
      <c r="AN52" s="38"/>
    </row>
    <row r="53" spans="1:40" ht="20.399999999999999" hidden="1" customHeight="1">
      <c r="A53" s="5" t="s">
        <v>354</v>
      </c>
      <c r="B53" s="38" t="s">
        <v>88</v>
      </c>
      <c r="C53" s="243" t="s">
        <v>55</v>
      </c>
      <c r="D53" s="289" t="e">
        <f>VLOOKUP(C53,$B$2:$B$46,1,FALSE)</f>
        <v>#N/A</v>
      </c>
      <c r="E53" s="304"/>
      <c r="F53" s="244">
        <f>+INDEX('Budget original'!$A$2:$AO$501,MATCH($A53,'Budget original'!$A$2:$A$501,0),MATCH(F$2,'Budget original'!$A$2:$AO$2,0))</f>
        <v>0</v>
      </c>
      <c r="G53" s="290"/>
      <c r="H53" s="304"/>
      <c r="I53" s="244"/>
      <c r="J53" s="238"/>
      <c r="K53" s="304"/>
      <c r="L53" s="266">
        <f>SUMIFS(BV_Data_An_Cour!$AM:$AM,BV_Data_An_Cour!$AP:$AP,$B53,BV_Data_An_Cour!$AQ:$AQ,$C53,BV_Data_An_Cour!$AR:$AR,L$2)</f>
        <v>0</v>
      </c>
      <c r="M53" s="238"/>
      <c r="N53" s="286">
        <f t="shared" si="10"/>
        <v>0</v>
      </c>
      <c r="O53" s="238"/>
      <c r="P53" s="304"/>
      <c r="Q53" s="266">
        <f>SUMIFS(BV_Data_An_Prec!$AM:$AM,BV_Data_An_Prec!$AP:$AP,$B53,BV_Data_An_Prec!$AQ:$AQ,$C53,BV_Data_An_Prec!$AR:$AR,Q$2)</f>
        <v>0</v>
      </c>
      <c r="R53" s="238"/>
      <c r="S53" s="286">
        <f t="shared" si="16"/>
        <v>0</v>
      </c>
      <c r="T53" s="38"/>
      <c r="U53" s="38"/>
      <c r="V53" s="38"/>
      <c r="W53" s="38"/>
      <c r="X53" s="35"/>
      <c r="Y53" s="38"/>
      <c r="Z53" s="38"/>
      <c r="AA53" s="38"/>
      <c r="AB53" s="38"/>
      <c r="AC53" s="38"/>
      <c r="AD53" s="38"/>
      <c r="AE53" s="38"/>
      <c r="AF53" s="38"/>
      <c r="AG53" s="38"/>
      <c r="AH53" s="38"/>
      <c r="AI53" s="38"/>
      <c r="AJ53" s="38"/>
      <c r="AK53" s="38"/>
      <c r="AL53" s="38"/>
      <c r="AM53" s="38"/>
      <c r="AN53" s="38"/>
    </row>
    <row r="54" spans="1:40" ht="18.600000000000001" customHeight="1">
      <c r="A54" s="5" t="s">
        <v>381</v>
      </c>
      <c r="B54" s="38" t="s">
        <v>88</v>
      </c>
      <c r="C54" s="291" t="s">
        <v>124</v>
      </c>
      <c r="D54" s="292" t="s">
        <v>115</v>
      </c>
      <c r="E54" s="293" t="e">
        <f>F54/F$27</f>
        <v>#DIV/0!</v>
      </c>
      <c r="F54" s="294">
        <f>+SUM(F42:F53)</f>
        <v>0</v>
      </c>
      <c r="G54" s="295"/>
      <c r="H54" s="293"/>
      <c r="I54" s="294"/>
      <c r="J54" s="295" t="s">
        <v>115</v>
      </c>
      <c r="K54" s="293">
        <f>L54/L$27</f>
        <v>0.25108395420755203</v>
      </c>
      <c r="L54" s="294">
        <f>+SUM(L42:L53)</f>
        <v>90293.279999999984</v>
      </c>
      <c r="M54" s="296"/>
      <c r="N54" s="294">
        <f>+SUM(N42:N53)</f>
        <v>90293.279999999984</v>
      </c>
      <c r="O54" s="295" t="s">
        <v>115</v>
      </c>
      <c r="P54" s="293" t="e">
        <f>Q54/Q$27</f>
        <v>#DIV/0!</v>
      </c>
      <c r="Q54" s="294">
        <f>+SUM(Q42:Q53)</f>
        <v>0</v>
      </c>
      <c r="R54" s="297"/>
      <c r="S54" s="294">
        <f>+SUM(S42:S53)</f>
        <v>90293.279999999984</v>
      </c>
      <c r="T54" s="38"/>
      <c r="U54" s="38"/>
      <c r="V54" s="38"/>
      <c r="W54" s="38"/>
      <c r="X54" s="38"/>
      <c r="Y54" s="38"/>
      <c r="Z54" s="38"/>
      <c r="AA54" s="38"/>
      <c r="AB54" s="38"/>
      <c r="AC54" s="38"/>
      <c r="AD54" s="38"/>
      <c r="AE54" s="38"/>
      <c r="AF54" s="38"/>
      <c r="AG54" s="38"/>
      <c r="AH54" s="38"/>
      <c r="AI54" s="38"/>
      <c r="AJ54" s="38"/>
      <c r="AK54" s="38"/>
      <c r="AL54" s="38"/>
      <c r="AM54" s="38"/>
      <c r="AN54" s="38"/>
    </row>
    <row r="55" spans="1:40" ht="20.399999999999999" hidden="1" customHeight="1">
      <c r="A55" s="5" t="s">
        <v>382</v>
      </c>
      <c r="B55" s="38" t="s">
        <v>88</v>
      </c>
      <c r="C55" s="243" t="s">
        <v>125</v>
      </c>
      <c r="D55" s="287"/>
      <c r="E55" s="38"/>
      <c r="F55" s="244">
        <f>+INDEX('Budget original'!$A$2:$AO$501,MATCH($A55,'Budget original'!$A$2:$A$501,0),MATCH(F$2,'Budget original'!$A$2:$AO$2,0))</f>
        <v>0</v>
      </c>
      <c r="G55" s="288"/>
      <c r="H55" s="38"/>
      <c r="I55" s="244"/>
      <c r="J55" s="243"/>
      <c r="K55" s="38"/>
      <c r="L55" s="266">
        <f>SUMIFS(BV_Data_An_Cour!$AM:$AM,BV_Data_An_Cour!$AP:$AP,$B55,BV_Data_An_Cour!$AQ:$AQ,$C55,BV_Data_An_Cour!$AR:$AR,L$2)</f>
        <v>0</v>
      </c>
      <c r="M55" s="243"/>
      <c r="N55" s="266">
        <f t="shared" ref="N55:N71" si="17">L55-F55</f>
        <v>0</v>
      </c>
      <c r="O55" s="243"/>
      <c r="P55" s="38"/>
      <c r="Q55" s="266">
        <f>SUMIFS(BV_Data_An_Prec!$AM:$AM,BV_Data_An_Prec!$AP:$AP,$B55,BV_Data_An_Prec!$AQ:$AQ,$C55,BV_Data_An_Prec!$AR:$AR,Q$2)</f>
        <v>0</v>
      </c>
      <c r="R55" s="243"/>
      <c r="S55" s="266">
        <f t="shared" ref="S55:S71" si="18">L55-Q55</f>
        <v>0</v>
      </c>
      <c r="T55" s="281"/>
      <c r="U55" s="38"/>
      <c r="V55" s="38"/>
      <c r="W55" s="38"/>
      <c r="X55" s="35"/>
      <c r="Y55" s="38"/>
      <c r="Z55" s="38"/>
      <c r="AA55" s="38"/>
      <c r="AB55" s="38"/>
      <c r="AC55" s="38"/>
      <c r="AD55" s="38"/>
      <c r="AE55" s="38"/>
      <c r="AF55" s="38"/>
      <c r="AG55" s="38"/>
      <c r="AH55" s="38"/>
      <c r="AI55" s="38"/>
      <c r="AJ55" s="38"/>
      <c r="AK55" s="38"/>
      <c r="AL55" s="38"/>
      <c r="AM55" s="38"/>
      <c r="AN55" s="38"/>
    </row>
    <row r="56" spans="1:40" ht="20.399999999999999" hidden="1" customHeight="1">
      <c r="A56" s="5" t="s">
        <v>383</v>
      </c>
      <c r="B56" s="38" t="s">
        <v>88</v>
      </c>
      <c r="C56" s="243" t="s">
        <v>126</v>
      </c>
      <c r="D56" s="287"/>
      <c r="E56" s="38"/>
      <c r="F56" s="244">
        <f>+INDEX('Budget original'!$A$2:$AO$501,MATCH($A56,'Budget original'!$A$2:$A$501,0),MATCH(F$2,'Budget original'!$A$2:$AO$2,0))</f>
        <v>0</v>
      </c>
      <c r="G56" s="288"/>
      <c r="H56" s="38"/>
      <c r="I56" s="244"/>
      <c r="J56" s="243"/>
      <c r="K56" s="38"/>
      <c r="L56" s="266">
        <f>SUMIFS(BV_Data_An_Cour!$AM:$AM,BV_Data_An_Cour!$AP:$AP,$B56,BV_Data_An_Cour!$AQ:$AQ,$C56,BV_Data_An_Cour!$AR:$AR,L$2)</f>
        <v>0</v>
      </c>
      <c r="M56" s="243"/>
      <c r="N56" s="266">
        <f t="shared" si="17"/>
        <v>0</v>
      </c>
      <c r="O56" s="243"/>
      <c r="P56" s="38"/>
      <c r="Q56" s="266">
        <f>SUMIFS(BV_Data_An_Prec!$AM:$AM,BV_Data_An_Prec!$AP:$AP,$B56,BV_Data_An_Prec!$AQ:$AQ,$C56,BV_Data_An_Prec!$AR:$AR,Q$2)</f>
        <v>0</v>
      </c>
      <c r="R56" s="243"/>
      <c r="S56" s="266">
        <f t="shared" si="18"/>
        <v>0</v>
      </c>
      <c r="T56" s="281"/>
      <c r="U56" s="38"/>
      <c r="V56" s="38"/>
      <c r="W56" s="38"/>
      <c r="X56" s="35"/>
      <c r="Y56" s="38"/>
      <c r="Z56" s="38"/>
      <c r="AA56" s="38"/>
      <c r="AB56" s="38"/>
      <c r="AC56" s="38"/>
      <c r="AD56" s="38"/>
      <c r="AE56" s="38"/>
      <c r="AF56" s="38"/>
      <c r="AG56" s="38"/>
      <c r="AH56" s="38"/>
      <c r="AI56" s="38"/>
      <c r="AJ56" s="38"/>
      <c r="AK56" s="38"/>
      <c r="AL56" s="38"/>
      <c r="AM56" s="38"/>
      <c r="AN56" s="38"/>
    </row>
    <row r="57" spans="1:40" ht="15.75" customHeight="1">
      <c r="A57" s="5" t="s">
        <v>384</v>
      </c>
      <c r="B57" s="38" t="s">
        <v>88</v>
      </c>
      <c r="C57" s="238" t="s">
        <v>127</v>
      </c>
      <c r="D57" s="289"/>
      <c r="E57" s="304"/>
      <c r="F57" s="240">
        <f>+INDEX('Budget original'!$A$2:$AO$501,MATCH($A57,'Budget original'!$A$2:$A$501,0),MATCH(F$2,'Budget original'!$A$2:$AO$2,0))</f>
        <v>0</v>
      </c>
      <c r="G57" s="290"/>
      <c r="H57" s="304"/>
      <c r="I57" s="240"/>
      <c r="J57" s="238"/>
      <c r="K57" s="304"/>
      <c r="L57" s="286">
        <f>SUMIFS(BV_Data_An_Cour!$AM:$AM,BV_Data_An_Cour!$AP:$AP,$B57,BV_Data_An_Cour!$AQ:$AQ,$C57,BV_Data_An_Cour!$AR:$AR,L$2)</f>
        <v>13497.259999999998</v>
      </c>
      <c r="M57" s="238"/>
      <c r="N57" s="286">
        <f t="shared" si="17"/>
        <v>13497.259999999998</v>
      </c>
      <c r="O57" s="238"/>
      <c r="P57" s="304"/>
      <c r="Q57" s="286">
        <f>SUMIFS(BV_Data_An_Prec!$AM:$AM,BV_Data_An_Prec!$AP:$AP,$B57,BV_Data_An_Prec!$AQ:$AQ,$C57,BV_Data_An_Prec!$AR:$AR,Q$2)</f>
        <v>0</v>
      </c>
      <c r="R57" s="238"/>
      <c r="S57" s="286">
        <f t="shared" si="18"/>
        <v>13497.259999999998</v>
      </c>
      <c r="T57" s="305"/>
      <c r="U57" s="38"/>
      <c r="V57" s="38"/>
      <c r="W57" s="38"/>
      <c r="X57" s="35"/>
      <c r="Y57" s="38"/>
      <c r="Z57" s="38"/>
      <c r="AA57" s="38"/>
      <c r="AB57" s="38"/>
      <c r="AC57" s="38"/>
      <c r="AD57" s="38"/>
      <c r="AE57" s="38"/>
      <c r="AF57" s="38"/>
      <c r="AG57" s="38"/>
      <c r="AH57" s="38"/>
      <c r="AI57" s="38"/>
      <c r="AJ57" s="38"/>
      <c r="AK57" s="38"/>
      <c r="AL57" s="38"/>
      <c r="AM57" s="38"/>
      <c r="AN57" s="38"/>
    </row>
    <row r="58" spans="1:40" ht="15.75" customHeight="1">
      <c r="A58" s="5" t="s">
        <v>385</v>
      </c>
      <c r="B58" s="38" t="s">
        <v>88</v>
      </c>
      <c r="C58" s="243" t="s">
        <v>128</v>
      </c>
      <c r="D58" s="287"/>
      <c r="E58" s="38"/>
      <c r="F58" s="244">
        <f>+INDEX('Budget original'!$A$2:$AO$501,MATCH($A58,'Budget original'!$A$2:$A$501,0),MATCH(F$2,'Budget original'!$A$2:$AO$2,0))</f>
        <v>0</v>
      </c>
      <c r="G58" s="288"/>
      <c r="H58" s="38"/>
      <c r="I58" s="244"/>
      <c r="J58" s="243"/>
      <c r="K58" s="38"/>
      <c r="L58" s="266">
        <f>SUMIFS(BV_Data_An_Cour!$AM:$AM,BV_Data_An_Cour!$AP:$AP,$B58,BV_Data_An_Cour!$AQ:$AQ,$C58,BV_Data_An_Cour!$AR:$AR,L$2)</f>
        <v>3231.51</v>
      </c>
      <c r="M58" s="243"/>
      <c r="N58" s="266">
        <f t="shared" si="17"/>
        <v>3231.51</v>
      </c>
      <c r="O58" s="243"/>
      <c r="P58" s="38"/>
      <c r="Q58" s="266">
        <f>SUMIFS(BV_Data_An_Prec!$AM:$AM,BV_Data_An_Prec!$AP:$AP,$B58,BV_Data_An_Prec!$AQ:$AQ,$C58,BV_Data_An_Prec!$AR:$AR,Q$2)</f>
        <v>0</v>
      </c>
      <c r="R58" s="243"/>
      <c r="S58" s="266">
        <f t="shared" si="18"/>
        <v>3231.51</v>
      </c>
      <c r="T58" s="281"/>
      <c r="U58" s="38"/>
      <c r="V58" s="38"/>
      <c r="W58" s="38"/>
      <c r="X58" s="38"/>
      <c r="Y58" s="38"/>
      <c r="Z58" s="38"/>
      <c r="AA58" s="38"/>
      <c r="AB58" s="38"/>
      <c r="AC58" s="38"/>
      <c r="AD58" s="38"/>
      <c r="AE58" s="38"/>
      <c r="AF58" s="38"/>
      <c r="AG58" s="38"/>
      <c r="AH58" s="38"/>
      <c r="AI58" s="38"/>
      <c r="AJ58" s="38"/>
      <c r="AK58" s="38"/>
      <c r="AL58" s="38"/>
      <c r="AM58" s="38"/>
      <c r="AN58" s="38"/>
    </row>
    <row r="59" spans="1:40" ht="15.75" customHeight="1">
      <c r="A59" s="5" t="s">
        <v>386</v>
      </c>
      <c r="B59" s="38" t="s">
        <v>88</v>
      </c>
      <c r="C59" s="243" t="s">
        <v>129</v>
      </c>
      <c r="D59" s="287"/>
      <c r="E59" s="38"/>
      <c r="F59" s="244">
        <f>+INDEX('Budget original'!$A$2:$AO$501,MATCH($A59,'Budget original'!$A$2:$A$501,0),MATCH(F$2,'Budget original'!$A$2:$AO$2,0))</f>
        <v>0</v>
      </c>
      <c r="G59" s="288"/>
      <c r="H59" s="38"/>
      <c r="I59" s="244"/>
      <c r="J59" s="243"/>
      <c r="K59" s="38"/>
      <c r="L59" s="266">
        <f>SUMIFS(BV_Data_An_Cour!$AM:$AM,BV_Data_An_Cour!$AP:$AP,$B59,BV_Data_An_Cour!$AQ:$AQ,$C59,BV_Data_An_Cour!$AR:$AR,L$2)</f>
        <v>6999.03</v>
      </c>
      <c r="M59" s="243"/>
      <c r="N59" s="266">
        <f t="shared" si="17"/>
        <v>6999.03</v>
      </c>
      <c r="O59" s="243"/>
      <c r="P59" s="38"/>
      <c r="Q59" s="266">
        <f>SUMIFS(BV_Data_An_Prec!$AM:$AM,BV_Data_An_Prec!$AP:$AP,$B59,BV_Data_An_Prec!$AQ:$AQ,$C59,BV_Data_An_Prec!$AR:$AR,Q$2)</f>
        <v>0</v>
      </c>
      <c r="R59" s="243"/>
      <c r="S59" s="266">
        <f t="shared" si="18"/>
        <v>6999.03</v>
      </c>
      <c r="T59" s="38"/>
      <c r="U59" s="38"/>
      <c r="V59" s="38"/>
      <c r="W59" s="38"/>
      <c r="X59" s="38"/>
      <c r="Y59" s="38"/>
      <c r="Z59" s="38"/>
      <c r="AA59" s="38"/>
      <c r="AB59" s="38"/>
      <c r="AC59" s="38"/>
      <c r="AD59" s="38"/>
      <c r="AE59" s="38"/>
      <c r="AF59" s="38"/>
      <c r="AG59" s="38"/>
      <c r="AH59" s="38"/>
      <c r="AI59" s="38"/>
      <c r="AJ59" s="38"/>
      <c r="AK59" s="38"/>
      <c r="AL59" s="38"/>
      <c r="AM59" s="38"/>
      <c r="AN59" s="38"/>
    </row>
    <row r="60" spans="1:40" ht="15.75" customHeight="1">
      <c r="A60" s="5" t="s">
        <v>387</v>
      </c>
      <c r="B60" s="38" t="s">
        <v>88</v>
      </c>
      <c r="C60" s="238" t="s">
        <v>130</v>
      </c>
      <c r="D60" s="289"/>
      <c r="E60" s="304"/>
      <c r="F60" s="240">
        <f>+INDEX('Budget original'!$A$2:$AO$501,MATCH($A60,'Budget original'!$A$2:$A$501,0),MATCH(F$2,'Budget original'!$A$2:$AO$2,0))</f>
        <v>0</v>
      </c>
      <c r="G60" s="290"/>
      <c r="H60" s="304"/>
      <c r="I60" s="240"/>
      <c r="J60" s="238"/>
      <c r="K60" s="304"/>
      <c r="L60" s="286">
        <f>SUMIFS(BV_Data_An_Cour!$AM:$AM,BV_Data_An_Cour!$AP:$AP,$B60,BV_Data_An_Cour!$AQ:$AQ,$C60,BV_Data_An_Cour!$AR:$AR,L$2)</f>
        <v>5535.3899999999994</v>
      </c>
      <c r="M60" s="238"/>
      <c r="N60" s="286">
        <f t="shared" si="17"/>
        <v>5535.3899999999994</v>
      </c>
      <c r="O60" s="238"/>
      <c r="P60" s="304"/>
      <c r="Q60" s="286">
        <f>SUMIFS(BV_Data_An_Prec!$AM:$AM,BV_Data_An_Prec!$AP:$AP,$B60,BV_Data_An_Prec!$AQ:$AQ,$C60,BV_Data_An_Prec!$AR:$AR,Q$2)</f>
        <v>0</v>
      </c>
      <c r="R60" s="238"/>
      <c r="S60" s="286">
        <f t="shared" si="18"/>
        <v>5535.3899999999994</v>
      </c>
      <c r="T60" s="38"/>
      <c r="U60" s="38"/>
      <c r="V60" s="38"/>
      <c r="W60" s="38"/>
      <c r="X60" s="38"/>
      <c r="Y60" s="38"/>
      <c r="Z60" s="38"/>
      <c r="AA60" s="38"/>
      <c r="AB60" s="38"/>
      <c r="AC60" s="38"/>
      <c r="AD60" s="38"/>
      <c r="AE60" s="38"/>
      <c r="AF60" s="38"/>
      <c r="AG60" s="38"/>
      <c r="AH60" s="38"/>
      <c r="AI60" s="38"/>
      <c r="AJ60" s="38"/>
      <c r="AK60" s="38"/>
      <c r="AL60" s="38"/>
      <c r="AM60" s="38"/>
      <c r="AN60" s="38"/>
    </row>
    <row r="61" spans="1:40" ht="15.75" customHeight="1">
      <c r="A61" s="5" t="s">
        <v>388</v>
      </c>
      <c r="B61" s="38" t="s">
        <v>88</v>
      </c>
      <c r="C61" s="243" t="s">
        <v>131</v>
      </c>
      <c r="D61" s="287"/>
      <c r="E61" s="38"/>
      <c r="F61" s="244">
        <f>+INDEX('Budget original'!$A$2:$AO$501,MATCH($A61,'Budget original'!$A$2:$A$501,0),MATCH(F$2,'Budget original'!$A$2:$AO$2,0))</f>
        <v>0</v>
      </c>
      <c r="G61" s="288"/>
      <c r="H61" s="38"/>
      <c r="I61" s="244"/>
      <c r="J61" s="243"/>
      <c r="K61" s="38"/>
      <c r="L61" s="266">
        <f>SUMIFS(BV_Data_An_Cour!$AM:$AM,BV_Data_An_Cour!$AP:$AP,$B61,BV_Data_An_Cour!$AQ:$AQ,$C61,BV_Data_An_Cour!$AR:$AR,L$2)</f>
        <v>412.3900000000001</v>
      </c>
      <c r="M61" s="243"/>
      <c r="N61" s="266">
        <f t="shared" si="17"/>
        <v>412.3900000000001</v>
      </c>
      <c r="O61" s="243"/>
      <c r="P61" s="38"/>
      <c r="Q61" s="266">
        <f>SUMIFS(BV_Data_An_Prec!$AM:$AM,BV_Data_An_Prec!$AP:$AP,$B61,BV_Data_An_Prec!$AQ:$AQ,$C61,BV_Data_An_Prec!$AR:$AR,Q$2)</f>
        <v>0</v>
      </c>
      <c r="R61" s="243"/>
      <c r="S61" s="266">
        <f t="shared" si="18"/>
        <v>412.3900000000001</v>
      </c>
      <c r="T61" s="38"/>
      <c r="U61" s="38"/>
      <c r="V61" s="38"/>
      <c r="W61" s="38"/>
      <c r="X61" s="38"/>
      <c r="Y61" s="38"/>
      <c r="Z61" s="38"/>
      <c r="AA61" s="38"/>
      <c r="AB61" s="38"/>
      <c r="AC61" s="38"/>
      <c r="AD61" s="38"/>
      <c r="AE61" s="38"/>
      <c r="AF61" s="38"/>
      <c r="AG61" s="38"/>
      <c r="AH61" s="38"/>
      <c r="AI61" s="38"/>
      <c r="AJ61" s="38"/>
      <c r="AK61" s="38"/>
      <c r="AL61" s="38"/>
      <c r="AM61" s="38"/>
      <c r="AN61" s="38"/>
    </row>
    <row r="62" spans="1:40" ht="15.75" customHeight="1">
      <c r="A62" s="5" t="s">
        <v>389</v>
      </c>
      <c r="B62" s="38" t="s">
        <v>88</v>
      </c>
      <c r="C62" s="243" t="s">
        <v>132</v>
      </c>
      <c r="D62" s="287"/>
      <c r="E62" s="38"/>
      <c r="F62" s="244">
        <f>+INDEX('Budget original'!$A$2:$AO$501,MATCH($A62,'Budget original'!$A$2:$A$501,0),MATCH(F$2,'Budget original'!$A$2:$AO$2,0))</f>
        <v>0</v>
      </c>
      <c r="G62" s="288"/>
      <c r="H62" s="38"/>
      <c r="I62" s="244"/>
      <c r="J62" s="243"/>
      <c r="K62" s="38"/>
      <c r="L62" s="266">
        <f>SUMIFS(BV_Data_An_Cour!$AM:$AM,BV_Data_An_Cour!$AP:$AP,$B62,BV_Data_An_Cour!$AQ:$AQ,$C62,BV_Data_An_Cour!$AR:$AR,L$2)</f>
        <v>0</v>
      </c>
      <c r="M62" s="243"/>
      <c r="N62" s="266">
        <f t="shared" si="17"/>
        <v>0</v>
      </c>
      <c r="O62" s="243"/>
      <c r="P62" s="38"/>
      <c r="Q62" s="266">
        <f>SUMIFS(BV_Data_An_Prec!$AM:$AM,BV_Data_An_Prec!$AP:$AP,$B62,BV_Data_An_Prec!$AQ:$AQ,$C62,BV_Data_An_Prec!$AR:$AR,Q$2)</f>
        <v>0</v>
      </c>
      <c r="R62" s="243"/>
      <c r="S62" s="266">
        <f t="shared" si="18"/>
        <v>0</v>
      </c>
      <c r="T62" s="38"/>
      <c r="U62" s="38"/>
      <c r="V62" s="38"/>
      <c r="W62" s="38"/>
      <c r="X62" s="38"/>
      <c r="Y62" s="38"/>
      <c r="Z62" s="38"/>
      <c r="AA62" s="38"/>
      <c r="AB62" s="38"/>
      <c r="AC62" s="38"/>
      <c r="AD62" s="38"/>
      <c r="AE62" s="38"/>
      <c r="AF62" s="38"/>
      <c r="AG62" s="38"/>
      <c r="AH62" s="38"/>
      <c r="AI62" s="38"/>
      <c r="AJ62" s="38"/>
      <c r="AK62" s="38"/>
      <c r="AL62" s="38"/>
      <c r="AM62" s="38"/>
      <c r="AN62" s="38"/>
    </row>
    <row r="63" spans="1:40" ht="15.75" customHeight="1">
      <c r="A63" s="5" t="s">
        <v>390</v>
      </c>
      <c r="B63" s="38" t="s">
        <v>88</v>
      </c>
      <c r="C63" s="243" t="s">
        <v>133</v>
      </c>
      <c r="D63" s="287"/>
      <c r="E63" s="38"/>
      <c r="F63" s="244">
        <f>+INDEX('Budget original'!$A$2:$AO$501,MATCH($A63,'Budget original'!$A$2:$A$501,0),MATCH(F$2,'Budget original'!$A$2:$AO$2,0))</f>
        <v>0</v>
      </c>
      <c r="G63" s="288"/>
      <c r="H63" s="38"/>
      <c r="I63" s="244"/>
      <c r="J63" s="243"/>
      <c r="K63" s="38"/>
      <c r="L63" s="266">
        <f>SUMIFS(BV_Data_An_Cour!$AM:$AM,BV_Data_An_Cour!$AP:$AP,$B63,BV_Data_An_Cour!$AQ:$AQ,$C63,BV_Data_An_Cour!$AR:$AR,L$2)</f>
        <v>3476.1499999999996</v>
      </c>
      <c r="M63" s="243"/>
      <c r="N63" s="266">
        <f t="shared" si="17"/>
        <v>3476.1499999999996</v>
      </c>
      <c r="O63" s="243"/>
      <c r="P63" s="38"/>
      <c r="Q63" s="266">
        <f>SUMIFS(BV_Data_An_Prec!$AM:$AM,BV_Data_An_Prec!$AP:$AP,$B63,BV_Data_An_Prec!$AQ:$AQ,$C63,BV_Data_An_Prec!$AR:$AR,Q$2)</f>
        <v>0</v>
      </c>
      <c r="R63" s="243"/>
      <c r="S63" s="266">
        <f t="shared" si="18"/>
        <v>3476.1499999999996</v>
      </c>
      <c r="T63" s="38"/>
      <c r="U63" s="38"/>
      <c r="V63" s="38"/>
      <c r="W63" s="38"/>
      <c r="X63" s="38"/>
      <c r="Y63" s="38"/>
      <c r="Z63" s="38"/>
      <c r="AA63" s="38"/>
      <c r="AB63" s="38"/>
      <c r="AC63" s="38"/>
      <c r="AD63" s="38"/>
      <c r="AE63" s="38"/>
      <c r="AF63" s="38"/>
      <c r="AG63" s="38"/>
      <c r="AH63" s="38"/>
      <c r="AI63" s="38"/>
      <c r="AJ63" s="38"/>
      <c r="AK63" s="38"/>
      <c r="AL63" s="38"/>
      <c r="AM63" s="38"/>
      <c r="AN63" s="38"/>
    </row>
    <row r="64" spans="1:40" ht="15.75" customHeight="1">
      <c r="A64" s="5" t="s">
        <v>391</v>
      </c>
      <c r="B64" s="38" t="s">
        <v>88</v>
      </c>
      <c r="C64" s="243" t="s">
        <v>134</v>
      </c>
      <c r="D64" s="287"/>
      <c r="E64" s="38"/>
      <c r="F64" s="244">
        <f>+INDEX('Budget original'!$A$2:$AO$501,MATCH($A64,'Budget original'!$A$2:$A$501,0),MATCH(F$2,'Budget original'!$A$2:$AO$2,0))</f>
        <v>0</v>
      </c>
      <c r="G64" s="288"/>
      <c r="H64" s="38"/>
      <c r="I64" s="244"/>
      <c r="J64" s="243"/>
      <c r="K64" s="38"/>
      <c r="L64" s="266">
        <f>SUMIFS(BV_Data_An_Cour!$AM:$AM,BV_Data_An_Cour!$AP:$AP,$B64,BV_Data_An_Cour!$AQ:$AQ,$C64,BV_Data_An_Cour!$AR:$AR,L$2)</f>
        <v>1363.9</v>
      </c>
      <c r="M64" s="243"/>
      <c r="N64" s="266">
        <f t="shared" si="17"/>
        <v>1363.9</v>
      </c>
      <c r="O64" s="243"/>
      <c r="P64" s="38"/>
      <c r="Q64" s="266">
        <f>SUMIFS(BV_Data_An_Prec!$AM:$AM,BV_Data_An_Prec!$AP:$AP,$B64,BV_Data_An_Prec!$AQ:$AQ,$C64,BV_Data_An_Prec!$AR:$AR,Q$2)</f>
        <v>0</v>
      </c>
      <c r="R64" s="243"/>
      <c r="S64" s="266">
        <f t="shared" si="18"/>
        <v>1363.9</v>
      </c>
      <c r="T64" s="38"/>
      <c r="U64" s="38"/>
      <c r="V64" s="38"/>
      <c r="W64" s="38"/>
      <c r="X64" s="38"/>
      <c r="Y64" s="38"/>
      <c r="Z64" s="38"/>
      <c r="AA64" s="38"/>
      <c r="AB64" s="38"/>
      <c r="AC64" s="38"/>
      <c r="AD64" s="38"/>
      <c r="AE64" s="38"/>
      <c r="AF64" s="38"/>
      <c r="AG64" s="38"/>
      <c r="AH64" s="38"/>
      <c r="AI64" s="38"/>
      <c r="AJ64" s="38"/>
      <c r="AK64" s="38"/>
      <c r="AL64" s="38"/>
      <c r="AM64" s="38"/>
      <c r="AN64" s="38"/>
    </row>
    <row r="65" spans="1:40" ht="15.75" customHeight="1">
      <c r="A65" s="5" t="s">
        <v>392</v>
      </c>
      <c r="B65" s="38" t="s">
        <v>88</v>
      </c>
      <c r="C65" s="243" t="s">
        <v>135</v>
      </c>
      <c r="D65" s="287"/>
      <c r="E65" s="38"/>
      <c r="F65" s="244">
        <f>+INDEX('Budget original'!$A$2:$AO$501,MATCH($A65,'Budget original'!$A$2:$A$501,0),MATCH(F$2,'Budget original'!$A$2:$AO$2,0))</f>
        <v>0</v>
      </c>
      <c r="G65" s="288"/>
      <c r="H65" s="38"/>
      <c r="I65" s="244"/>
      <c r="J65" s="243"/>
      <c r="K65" s="38"/>
      <c r="L65" s="266">
        <f>SUMIFS(BV_Data_An_Cour!$AM:$AM,BV_Data_An_Cour!$AP:$AP,$B65,BV_Data_An_Cour!$AQ:$AQ,$C65,BV_Data_An_Cour!$AR:$AR,L$2)</f>
        <v>1283.1500000000001</v>
      </c>
      <c r="M65" s="243"/>
      <c r="N65" s="266">
        <f t="shared" si="17"/>
        <v>1283.1500000000001</v>
      </c>
      <c r="O65" s="243"/>
      <c r="P65" s="38"/>
      <c r="Q65" s="266">
        <f>SUMIFS(BV_Data_An_Prec!$AM:$AM,BV_Data_An_Prec!$AP:$AP,$B65,BV_Data_An_Prec!$AQ:$AQ,$C65,BV_Data_An_Prec!$AR:$AR,Q$2)</f>
        <v>0</v>
      </c>
      <c r="R65" s="243"/>
      <c r="S65" s="266">
        <f t="shared" si="18"/>
        <v>1283.1500000000001</v>
      </c>
      <c r="T65" s="38"/>
      <c r="U65" s="38"/>
      <c r="V65" s="38"/>
      <c r="W65" s="38"/>
      <c r="X65" s="38"/>
      <c r="Y65" s="38"/>
      <c r="Z65" s="38"/>
      <c r="AA65" s="38"/>
      <c r="AB65" s="38"/>
      <c r="AC65" s="38"/>
      <c r="AD65" s="38"/>
      <c r="AE65" s="38"/>
      <c r="AF65" s="38"/>
      <c r="AG65" s="38"/>
      <c r="AH65" s="38"/>
      <c r="AI65" s="38"/>
      <c r="AJ65" s="38"/>
      <c r="AK65" s="38"/>
      <c r="AL65" s="38"/>
      <c r="AM65" s="38"/>
      <c r="AN65" s="38"/>
    </row>
    <row r="66" spans="1:40" ht="15.75" customHeight="1">
      <c r="A66" s="5" t="s">
        <v>393</v>
      </c>
      <c r="B66" s="38" t="s">
        <v>88</v>
      </c>
      <c r="C66" s="243" t="s">
        <v>136</v>
      </c>
      <c r="D66" s="287"/>
      <c r="E66" s="38"/>
      <c r="F66" s="244">
        <f>+INDEX('Budget original'!$A$2:$AO$501,MATCH($A66,'Budget original'!$A$2:$A$501,0),MATCH(F$2,'Budget original'!$A$2:$AO$2,0))</f>
        <v>0</v>
      </c>
      <c r="G66" s="288"/>
      <c r="H66" s="38"/>
      <c r="I66" s="244"/>
      <c r="J66" s="243"/>
      <c r="K66" s="38"/>
      <c r="L66" s="266">
        <f>SUMIFS(BV_Data_An_Cour!$AM:$AM,BV_Data_An_Cour!$AP:$AP,$B66,BV_Data_An_Cour!$AQ:$AQ,$C66,BV_Data_An_Cour!$AR:$AR,L$2)</f>
        <v>1140.8499999999995</v>
      </c>
      <c r="M66" s="243"/>
      <c r="N66" s="266">
        <f t="shared" si="17"/>
        <v>1140.8499999999995</v>
      </c>
      <c r="O66" s="243"/>
      <c r="P66" s="38"/>
      <c r="Q66" s="266">
        <f>SUMIFS(BV_Data_An_Prec!$AM:$AM,BV_Data_An_Prec!$AP:$AP,$B66,BV_Data_An_Prec!$AQ:$AQ,$C66,BV_Data_An_Prec!$AR:$AR,Q$2)</f>
        <v>0</v>
      </c>
      <c r="R66" s="243"/>
      <c r="S66" s="266">
        <f t="shared" si="18"/>
        <v>1140.8499999999995</v>
      </c>
      <c r="T66" s="38"/>
      <c r="U66" s="38"/>
      <c r="V66" s="38"/>
      <c r="W66" s="38"/>
      <c r="X66" s="38"/>
      <c r="Y66" s="38"/>
      <c r="Z66" s="38"/>
      <c r="AA66" s="38"/>
      <c r="AB66" s="38"/>
      <c r="AC66" s="38"/>
      <c r="AD66" s="38"/>
      <c r="AE66" s="38"/>
      <c r="AF66" s="38"/>
      <c r="AG66" s="38"/>
      <c r="AH66" s="38"/>
      <c r="AI66" s="38"/>
      <c r="AJ66" s="38"/>
      <c r="AK66" s="38"/>
      <c r="AL66" s="38"/>
      <c r="AM66" s="38"/>
      <c r="AN66" s="38"/>
    </row>
    <row r="67" spans="1:40" ht="15.75" customHeight="1">
      <c r="A67" s="5" t="s">
        <v>394</v>
      </c>
      <c r="B67" s="38" t="s">
        <v>88</v>
      </c>
      <c r="C67" s="243" t="s">
        <v>137</v>
      </c>
      <c r="D67" s="287"/>
      <c r="E67" s="38"/>
      <c r="F67" s="244">
        <f>+INDEX('Budget original'!$A$2:$AO$501,MATCH($A67,'Budget original'!$A$2:$A$501,0),MATCH(F$2,'Budget original'!$A$2:$AO$2,0))</f>
        <v>0</v>
      </c>
      <c r="G67" s="288"/>
      <c r="H67" s="38"/>
      <c r="I67" s="244"/>
      <c r="J67" s="243"/>
      <c r="K67" s="38"/>
      <c r="L67" s="266">
        <f>SUMIFS(BV_Data_An_Cour!$AM:$AM,BV_Data_An_Cour!$AP:$AP,$B67,BV_Data_An_Cour!$AQ:$AQ,$C67,BV_Data_An_Cour!$AR:$AR,L$2)</f>
        <v>665</v>
      </c>
      <c r="M67" s="243"/>
      <c r="N67" s="266">
        <f t="shared" si="17"/>
        <v>665</v>
      </c>
      <c r="O67" s="243"/>
      <c r="P67" s="38"/>
      <c r="Q67" s="266">
        <f>SUMIFS(BV_Data_An_Prec!$AM:$AM,BV_Data_An_Prec!$AP:$AP,$B67,BV_Data_An_Prec!$AQ:$AQ,$C67,BV_Data_An_Prec!$AR:$AR,Q$2)</f>
        <v>0</v>
      </c>
      <c r="R67" s="243"/>
      <c r="S67" s="266">
        <f t="shared" si="18"/>
        <v>665</v>
      </c>
      <c r="T67" s="38"/>
      <c r="U67" s="896"/>
      <c r="X67" s="38"/>
      <c r="Y67" s="38"/>
      <c r="Z67" s="38"/>
      <c r="AA67" s="38"/>
      <c r="AB67" s="38"/>
      <c r="AC67" s="38"/>
      <c r="AD67" s="38"/>
      <c r="AE67" s="38"/>
      <c r="AF67" s="38"/>
      <c r="AG67" s="38"/>
      <c r="AH67" s="38"/>
      <c r="AI67" s="38"/>
      <c r="AJ67" s="38"/>
      <c r="AK67" s="38"/>
      <c r="AL67" s="38"/>
      <c r="AM67" s="38"/>
      <c r="AN67" s="38"/>
    </row>
    <row r="68" spans="1:40" ht="15.75" customHeight="1">
      <c r="A68" s="5" t="s">
        <v>395</v>
      </c>
      <c r="B68" s="38" t="s">
        <v>88</v>
      </c>
      <c r="C68" s="243" t="s">
        <v>138</v>
      </c>
      <c r="D68" s="287"/>
      <c r="E68" s="38"/>
      <c r="F68" s="244">
        <f>+INDEX('Budget original'!$A$2:$AO$501,MATCH($A68,'Budget original'!$A$2:$A$501,0),MATCH(F$2,'Budget original'!$A$2:$AO$2,0))</f>
        <v>0</v>
      </c>
      <c r="G68" s="288"/>
      <c r="H68" s="38"/>
      <c r="I68" s="244"/>
      <c r="J68" s="243"/>
      <c r="K68" s="38"/>
      <c r="L68" s="266">
        <f>SUMIFS(BV_Data_An_Cour!$AM:$AM,BV_Data_An_Cour!$AP:$AP,$B68,BV_Data_An_Cour!$AQ:$AQ,$C68,BV_Data_An_Cour!$AR:$AR,L$2)</f>
        <v>374.46000000000004</v>
      </c>
      <c r="M68" s="243"/>
      <c r="N68" s="658">
        <f t="shared" si="17"/>
        <v>374.46000000000004</v>
      </c>
      <c r="O68" s="243"/>
      <c r="P68" s="38"/>
      <c r="Q68" s="266">
        <f>SUMIFS(BV_Data_An_Prec!$AM:$AM,BV_Data_An_Prec!$AP:$AP,$B68,BV_Data_An_Prec!$AQ:$AQ,$C68,BV_Data_An_Prec!$AR:$AR,Q$2)</f>
        <v>0</v>
      </c>
      <c r="R68" s="243"/>
      <c r="S68" s="266">
        <f t="shared" si="18"/>
        <v>374.46000000000004</v>
      </c>
      <c r="T68" s="38"/>
      <c r="X68" s="38"/>
      <c r="Y68" s="38"/>
      <c r="Z68" s="38"/>
      <c r="AA68" s="38"/>
      <c r="AB68" s="38"/>
      <c r="AC68" s="38"/>
      <c r="AD68" s="38"/>
      <c r="AE68" s="38"/>
      <c r="AF68" s="38"/>
      <c r="AG68" s="38"/>
      <c r="AH68" s="38"/>
      <c r="AI68" s="38"/>
      <c r="AJ68" s="38"/>
      <c r="AK68" s="38"/>
      <c r="AL68" s="38"/>
      <c r="AM68" s="38"/>
      <c r="AN68" s="38"/>
    </row>
    <row r="69" spans="1:40" ht="20.399999999999999" hidden="1" customHeight="1">
      <c r="A69" s="5" t="s">
        <v>354</v>
      </c>
      <c r="B69" s="38" t="s">
        <v>88</v>
      </c>
      <c r="C69" s="243" t="s">
        <v>55</v>
      </c>
      <c r="D69" s="287"/>
      <c r="E69" s="38"/>
      <c r="F69" s="244">
        <f>+INDEX('Budget original'!$A$2:$AO$501,MATCH($A69,'Budget original'!$A$2:$A$501,0),MATCH(F$2,'Budget original'!$A$2:$AO$2,0))</f>
        <v>0</v>
      </c>
      <c r="G69" s="288"/>
      <c r="H69" s="38"/>
      <c r="I69" s="244"/>
      <c r="J69" s="243"/>
      <c r="K69" s="38"/>
      <c r="L69" s="266"/>
      <c r="M69" s="243"/>
      <c r="N69" s="266">
        <f t="shared" si="17"/>
        <v>0</v>
      </c>
      <c r="O69" s="243"/>
      <c r="P69" s="38"/>
      <c r="Q69" s="266"/>
      <c r="R69" s="243"/>
      <c r="S69" s="266">
        <f t="shared" si="18"/>
        <v>0</v>
      </c>
      <c r="T69" s="38"/>
      <c r="X69" s="38"/>
      <c r="Y69" s="38"/>
      <c r="Z69" s="38"/>
      <c r="AA69" s="38"/>
      <c r="AB69" s="38"/>
      <c r="AC69" s="38"/>
      <c r="AD69" s="38"/>
      <c r="AE69" s="38"/>
      <c r="AF69" s="38"/>
      <c r="AG69" s="38"/>
      <c r="AH69" s="38"/>
      <c r="AI69" s="38"/>
      <c r="AJ69" s="38"/>
      <c r="AK69" s="38"/>
      <c r="AL69" s="38"/>
      <c r="AM69" s="38"/>
      <c r="AN69" s="38"/>
    </row>
    <row r="70" spans="1:40" ht="20.399999999999999" hidden="1" customHeight="1">
      <c r="A70" s="5" t="s">
        <v>354</v>
      </c>
      <c r="B70" s="38" t="s">
        <v>88</v>
      </c>
      <c r="C70" s="243" t="s">
        <v>55</v>
      </c>
      <c r="D70" s="287"/>
      <c r="E70" s="38"/>
      <c r="F70" s="244">
        <f>+INDEX('Budget original'!$A$2:$AO$501,MATCH($A70,'Budget original'!$A$2:$A$501,0),MATCH(F$2,'Budget original'!$A$2:$AO$2,0))</f>
        <v>0</v>
      </c>
      <c r="G70" s="288"/>
      <c r="H70" s="38"/>
      <c r="I70" s="244"/>
      <c r="J70" s="243"/>
      <c r="K70" s="38"/>
      <c r="L70" s="266">
        <f>SUMIFS(BV_Data_An_Cour!$AM:$AM,BV_Data_An_Cour!$AP:$AP,$B70,BV_Data_An_Cour!$AQ:$AQ,$C70,BV_Data_An_Cour!$AR:$AR,L$2)</f>
        <v>0</v>
      </c>
      <c r="M70" s="243"/>
      <c r="N70" s="266">
        <f t="shared" si="17"/>
        <v>0</v>
      </c>
      <c r="O70" s="243"/>
      <c r="P70" s="38"/>
      <c r="Q70" s="266">
        <f>SUMIFS(BV_Data_An_Prec!$AM:$AM,BV_Data_An_Prec!$AP:$AP,$B70,BV_Data_An_Prec!$AQ:$AQ,$C70,BV_Data_An_Prec!$AR:$AR,Q$2)</f>
        <v>0</v>
      </c>
      <c r="R70" s="243"/>
      <c r="S70" s="266">
        <f t="shared" si="18"/>
        <v>0</v>
      </c>
      <c r="T70" s="38"/>
      <c r="X70" s="38"/>
      <c r="Y70" s="38"/>
      <c r="Z70" s="38"/>
      <c r="AA70" s="38"/>
      <c r="AB70" s="38"/>
      <c r="AC70" s="38"/>
      <c r="AD70" s="38"/>
      <c r="AE70" s="38"/>
      <c r="AF70" s="38"/>
      <c r="AG70" s="38"/>
      <c r="AH70" s="38"/>
      <c r="AI70" s="38"/>
      <c r="AJ70" s="38"/>
      <c r="AK70" s="38"/>
      <c r="AL70" s="38"/>
      <c r="AM70" s="38"/>
      <c r="AN70" s="38"/>
    </row>
    <row r="71" spans="1:40" ht="20.399999999999999" hidden="1" customHeight="1">
      <c r="A71" s="5" t="s">
        <v>354</v>
      </c>
      <c r="B71" s="38" t="s">
        <v>88</v>
      </c>
      <c r="C71" s="243" t="s">
        <v>55</v>
      </c>
      <c r="D71" s="287"/>
      <c r="E71" s="38"/>
      <c r="F71" s="244">
        <f>+INDEX('Budget original'!$A$2:$AO$501,MATCH($A71,'Budget original'!$A$2:$A$501,0),MATCH(F$2,'Budget original'!$A$2:$AO$2,0))</f>
        <v>0</v>
      </c>
      <c r="G71" s="288"/>
      <c r="H71" s="38"/>
      <c r="I71" s="244"/>
      <c r="J71" s="243"/>
      <c r="K71" s="38"/>
      <c r="L71" s="266">
        <f>SUMIFS(BV_Data_An_Cour!$AM:$AM,BV_Data_An_Cour!$AP:$AP,$B71,BV_Data_An_Cour!$AQ:$AQ,$C71,BV_Data_An_Cour!$AR:$AR,L$2)*0.32</f>
        <v>0</v>
      </c>
      <c r="M71" s="243"/>
      <c r="N71" s="266">
        <f t="shared" si="17"/>
        <v>0</v>
      </c>
      <c r="O71" s="243"/>
      <c r="P71" s="38"/>
      <c r="Q71" s="266">
        <f>SUMIFS(BV_Data_An_Prec!$AM:$AM,BV_Data_An_Prec!$AP:$AP,$B71,BV_Data_An_Prec!$AQ:$AQ,$C71,BV_Data_An_Prec!$AR:$AR,Q$2)*0.32</f>
        <v>0</v>
      </c>
      <c r="R71" s="243"/>
      <c r="S71" s="266">
        <f t="shared" si="18"/>
        <v>0</v>
      </c>
      <c r="T71" s="38"/>
      <c r="X71" s="38"/>
      <c r="Y71" s="38"/>
      <c r="Z71" s="38"/>
      <c r="AA71" s="38"/>
      <c r="AB71" s="38"/>
      <c r="AC71" s="38"/>
      <c r="AD71" s="38"/>
      <c r="AE71" s="38"/>
      <c r="AF71" s="38"/>
      <c r="AG71" s="38"/>
      <c r="AH71" s="38"/>
      <c r="AI71" s="38"/>
      <c r="AJ71" s="38"/>
      <c r="AK71" s="38"/>
      <c r="AL71" s="38"/>
      <c r="AM71" s="38"/>
      <c r="AN71" s="38"/>
    </row>
    <row r="72" spans="1:40" ht="18.600000000000001" customHeight="1">
      <c r="A72" s="5" t="s">
        <v>396</v>
      </c>
      <c r="B72" s="38" t="s">
        <v>88</v>
      </c>
      <c r="C72" s="291" t="s">
        <v>139</v>
      </c>
      <c r="D72" s="292" t="s">
        <v>115</v>
      </c>
      <c r="E72" s="293" t="e">
        <f>F72/F$27</f>
        <v>#DIV/0!</v>
      </c>
      <c r="F72" s="294">
        <f>+SUM(F55:F71)</f>
        <v>0</v>
      </c>
      <c r="G72" s="295"/>
      <c r="H72" s="293"/>
      <c r="I72" s="294"/>
      <c r="J72" s="295" t="s">
        <v>115</v>
      </c>
      <c r="K72" s="293">
        <f>L72/L$27</f>
        <v>0.10561073974059308</v>
      </c>
      <c r="L72" s="294">
        <f>+SUM(L55:L71)</f>
        <v>37979.089999999997</v>
      </c>
      <c r="M72" s="296"/>
      <c r="N72" s="294">
        <f>+SUM(N55:N71)</f>
        <v>37979.089999999997</v>
      </c>
      <c r="O72" s="295" t="s">
        <v>115</v>
      </c>
      <c r="P72" s="293" t="e">
        <f>Q72/Q$27</f>
        <v>#DIV/0!</v>
      </c>
      <c r="Q72" s="294">
        <f>+SUM(Q55:Q71)</f>
        <v>0</v>
      </c>
      <c r="R72" s="297"/>
      <c r="S72" s="294">
        <f>+SUM(S55:S71)</f>
        <v>37979.089999999997</v>
      </c>
      <c r="T72" s="38"/>
      <c r="U72" s="38"/>
      <c r="V72" s="38"/>
      <c r="W72" s="38"/>
      <c r="X72" s="38"/>
      <c r="Y72" s="38"/>
      <c r="Z72" s="38"/>
      <c r="AA72" s="38"/>
      <c r="AB72" s="38"/>
      <c r="AC72" s="38"/>
      <c r="AD72" s="38"/>
      <c r="AE72" s="38"/>
      <c r="AF72" s="38"/>
      <c r="AG72" s="38"/>
      <c r="AH72" s="38"/>
      <c r="AI72" s="38"/>
      <c r="AJ72" s="38"/>
      <c r="AK72" s="38"/>
      <c r="AL72" s="38"/>
      <c r="AM72" s="38"/>
      <c r="AN72" s="38"/>
    </row>
    <row r="73" spans="1:40" ht="15.75" customHeight="1">
      <c r="A73" s="5" t="s">
        <v>88</v>
      </c>
      <c r="B73" s="38" t="s">
        <v>88</v>
      </c>
      <c r="C73" s="238"/>
      <c r="D73" s="289"/>
      <c r="E73" s="304"/>
      <c r="F73" s="266"/>
      <c r="G73" s="290"/>
      <c r="H73" s="304"/>
      <c r="I73" s="266"/>
      <c r="J73" s="238"/>
      <c r="K73" s="304"/>
      <c r="L73" s="286"/>
      <c r="M73" s="238"/>
      <c r="N73" s="286"/>
      <c r="O73" s="238"/>
      <c r="P73" s="304"/>
      <c r="Q73" s="286"/>
      <c r="R73" s="238"/>
      <c r="S73" s="286"/>
      <c r="T73" s="38"/>
      <c r="U73" s="38"/>
      <c r="V73" s="38"/>
      <c r="W73" s="38"/>
      <c r="X73" s="38"/>
      <c r="Y73" s="38"/>
      <c r="Z73" s="38"/>
      <c r="AA73" s="38"/>
      <c r="AB73" s="38"/>
      <c r="AC73" s="38"/>
      <c r="AD73" s="38"/>
      <c r="AE73" s="38"/>
      <c r="AF73" s="38"/>
      <c r="AG73" s="38"/>
      <c r="AH73" s="38"/>
      <c r="AI73" s="38"/>
      <c r="AJ73" s="38"/>
      <c r="AK73" s="38"/>
      <c r="AL73" s="38"/>
      <c r="AM73" s="38"/>
      <c r="AN73" s="38"/>
    </row>
    <row r="74" spans="1:40" ht="18.600000000000001" customHeight="1">
      <c r="A74" s="5" t="s">
        <v>397</v>
      </c>
      <c r="B74" s="38" t="s">
        <v>88</v>
      </c>
      <c r="C74" s="291" t="s">
        <v>140</v>
      </c>
      <c r="D74" s="292" t="s">
        <v>115</v>
      </c>
      <c r="E74" s="293" t="e">
        <f>F74/F$27</f>
        <v>#DIV/0!</v>
      </c>
      <c r="F74" s="294">
        <f>F41+F54+F72</f>
        <v>0</v>
      </c>
      <c r="G74" s="295"/>
      <c r="H74" s="293"/>
      <c r="I74" s="294"/>
      <c r="J74" s="295" t="s">
        <v>115</v>
      </c>
      <c r="K74" s="293">
        <f>L74/L$27</f>
        <v>0.31693580253710696</v>
      </c>
      <c r="L74" s="294">
        <f>L41+L54+L72</f>
        <v>113974.51999999992</v>
      </c>
      <c r="M74" s="296"/>
      <c r="N74" s="294">
        <f t="shared" ref="N74:N82" si="19">L74-F74</f>
        <v>113974.51999999992</v>
      </c>
      <c r="O74" s="295" t="s">
        <v>115</v>
      </c>
      <c r="P74" s="293" t="e">
        <f>Q74/Q$27</f>
        <v>#DIV/0!</v>
      </c>
      <c r="Q74" s="294">
        <f>Q41+Q54+Q72</f>
        <v>0</v>
      </c>
      <c r="R74" s="297"/>
      <c r="S74" s="294">
        <f>L74-Q74</f>
        <v>113974.51999999992</v>
      </c>
      <c r="T74" s="38"/>
      <c r="U74" s="38"/>
      <c r="V74" s="38"/>
      <c r="W74" s="38"/>
      <c r="X74" s="38"/>
      <c r="Y74" s="38"/>
      <c r="Z74" s="38"/>
      <c r="AA74" s="38"/>
      <c r="AB74" s="38"/>
      <c r="AC74" s="38"/>
      <c r="AD74" s="38"/>
      <c r="AE74" s="38"/>
      <c r="AF74" s="38"/>
      <c r="AG74" s="38"/>
      <c r="AH74" s="38"/>
      <c r="AI74" s="38"/>
      <c r="AJ74" s="38"/>
      <c r="AK74" s="38"/>
      <c r="AL74" s="38"/>
      <c r="AM74" s="38"/>
      <c r="AN74" s="38"/>
    </row>
    <row r="75" spans="1:40" ht="16.2" customHeight="1">
      <c r="A75" s="5" t="s">
        <v>398</v>
      </c>
      <c r="B75" s="38" t="s">
        <v>88</v>
      </c>
      <c r="C75" s="243" t="s">
        <v>3136</v>
      </c>
      <c r="D75" s="287"/>
      <c r="E75" s="38"/>
      <c r="F75" s="244">
        <f>+INDEX('Budget original'!$A$2:$AO$501,MATCH($A75,'Budget original'!$A$2:$A$501,0),MATCH(F$2,'Budget original'!$A$2:$AO$2,0))</f>
        <v>0</v>
      </c>
      <c r="G75" s="288"/>
      <c r="H75" s="38"/>
      <c r="I75" s="244"/>
      <c r="J75" s="243"/>
      <c r="K75" s="38"/>
      <c r="L75" s="266">
        <f>-SUMIFS(BV_Data_An_Cour!$AM:$AM,BV_Data_An_Cour!$AP:$AP,$B75,BV_Data_An_Cour!$AQ:$AQ,$C75,BV_Data_An_Cour!$AR:$AR,L$2)-L157</f>
        <v>1322.9300000000003</v>
      </c>
      <c r="M75" s="243"/>
      <c r="N75" s="266">
        <f t="shared" si="19"/>
        <v>1322.9300000000003</v>
      </c>
      <c r="O75" s="243"/>
      <c r="P75" s="38"/>
      <c r="Q75" s="266">
        <f>-SUMIFS(BV_Data_An_Prec!$AM:$AM,BV_Data_An_Prec!$AP:$AP,$B75,BV_Data_An_Prec!$AQ:$AQ,$C75,BV_Data_An_Prec!$AR:$AR,Q$2)-Q157</f>
        <v>0</v>
      </c>
      <c r="R75" s="243"/>
      <c r="S75" s="266">
        <f t="shared" ref="S75:S82" si="20">L75-Q75</f>
        <v>1322.9300000000003</v>
      </c>
      <c r="T75" s="38"/>
      <c r="U75" s="135"/>
      <c r="V75" s="38"/>
      <c r="W75" s="38"/>
      <c r="X75" s="38"/>
      <c r="Y75" s="38"/>
      <c r="Z75" s="38"/>
      <c r="AA75" s="38"/>
      <c r="AB75" s="38"/>
      <c r="AC75" s="38"/>
      <c r="AD75" s="38"/>
      <c r="AE75" s="38"/>
      <c r="AF75" s="38"/>
      <c r="AG75" s="38"/>
      <c r="AH75" s="38"/>
      <c r="AI75" s="38"/>
      <c r="AJ75" s="38"/>
      <c r="AK75" s="38"/>
      <c r="AL75" s="38"/>
      <c r="AM75" s="38"/>
      <c r="AN75" s="38"/>
    </row>
    <row r="76" spans="1:40" ht="16.2" hidden="1" customHeight="1">
      <c r="A76" s="5" t="s">
        <v>399</v>
      </c>
      <c r="B76" s="38" t="s">
        <v>88</v>
      </c>
      <c r="C76" s="942" t="s">
        <v>142</v>
      </c>
      <c r="D76" s="287"/>
      <c r="E76" s="38"/>
      <c r="F76" s="244">
        <f>+INDEX('Budget original'!$A$2:$AO$501,MATCH($A76,'Budget original'!$A$2:$A$501,0),MATCH(F$2,'Budget original'!$A$2:$AO$2,0))</f>
        <v>0</v>
      </c>
      <c r="G76" s="288"/>
      <c r="H76" s="38"/>
      <c r="I76" s="244"/>
      <c r="J76" s="243"/>
      <c r="K76" s="38"/>
      <c r="L76" s="266">
        <f>-SUMIFS(BV_Data_An_Cour!$AM:$AM,BV_Data_An_Cour!$AP:$AP,$B76,BV_Data_An_Cour!$AQ:$AQ,$C76,BV_Data_An_Cour!$AR:$AR,L$2)</f>
        <v>0</v>
      </c>
      <c r="M76" s="243"/>
      <c r="N76" s="266">
        <f t="shared" si="19"/>
        <v>0</v>
      </c>
      <c r="O76" s="243"/>
      <c r="P76" s="38"/>
      <c r="Q76" s="266">
        <f>-SUMIFS(BV_Data_An_Prec!$AM:$AM,BV_Data_An_Prec!$AP:$AP,$B76,BV_Data_An_Prec!$AQ:$AQ,$C76,BV_Data_An_Prec!$AR:$AR,Q$2)</f>
        <v>0</v>
      </c>
      <c r="R76" s="243"/>
      <c r="S76" s="266">
        <f t="shared" si="20"/>
        <v>0</v>
      </c>
      <c r="T76" s="38"/>
      <c r="U76" s="38"/>
      <c r="V76" s="38"/>
      <c r="W76" s="38"/>
      <c r="X76" s="38"/>
      <c r="Y76" s="38"/>
      <c r="Z76" s="38"/>
      <c r="AA76" s="38"/>
      <c r="AB76" s="38"/>
      <c r="AC76" s="38"/>
      <c r="AD76" s="38"/>
      <c r="AE76" s="38"/>
      <c r="AF76" s="38"/>
      <c r="AG76" s="38"/>
      <c r="AH76" s="38"/>
      <c r="AI76" s="38"/>
      <c r="AJ76" s="38"/>
      <c r="AK76" s="38"/>
      <c r="AL76" s="38"/>
      <c r="AM76" s="38"/>
      <c r="AN76" s="38"/>
    </row>
    <row r="77" spans="1:40" ht="16.2" hidden="1" customHeight="1">
      <c r="A77" s="5" t="s">
        <v>400</v>
      </c>
      <c r="B77" s="38" t="s">
        <v>88</v>
      </c>
      <c r="C77" s="942" t="s">
        <v>143</v>
      </c>
      <c r="D77" s="287"/>
      <c r="E77" s="38"/>
      <c r="F77" s="244">
        <f>+INDEX('Budget original'!$A$2:$AO$501,MATCH($A77,'Budget original'!$A$2:$A$501,0),MATCH(F$2,'Budget original'!$A$2:$AO$2,0))</f>
        <v>0</v>
      </c>
      <c r="G77" s="288"/>
      <c r="H77" s="38"/>
      <c r="I77" s="244"/>
      <c r="J77" s="243"/>
      <c r="K77" s="38"/>
      <c r="L77" s="266">
        <f>-SUMIFS(BV_Data_An_Cour!$AM:$AM,BV_Data_An_Cour!$AP:$AP,$B77,BV_Data_An_Cour!$AQ:$AQ,$C77,BV_Data_An_Cour!$AR:$AR,L$2)</f>
        <v>0</v>
      </c>
      <c r="M77" s="243"/>
      <c r="N77" s="266">
        <f t="shared" si="19"/>
        <v>0</v>
      </c>
      <c r="O77" s="243"/>
      <c r="P77" s="38"/>
      <c r="Q77" s="266">
        <f>-SUMIFS(BV_Data_An_Prec!$AM:$AM,BV_Data_An_Prec!$AP:$AP,$B77,BV_Data_An_Prec!$AQ:$AQ,$C77,BV_Data_An_Prec!$AR:$AR,Q$2)</f>
        <v>0</v>
      </c>
      <c r="R77" s="243"/>
      <c r="S77" s="266">
        <f t="shared" si="20"/>
        <v>0</v>
      </c>
      <c r="T77" s="38"/>
      <c r="U77" s="38"/>
      <c r="V77" s="38"/>
      <c r="W77" s="38"/>
      <c r="X77" s="38"/>
      <c r="Y77" s="38"/>
      <c r="Z77" s="38"/>
      <c r="AA77" s="38"/>
      <c r="AB77" s="38"/>
      <c r="AC77" s="38"/>
      <c r="AD77" s="38"/>
      <c r="AE77" s="38"/>
      <c r="AF77" s="38"/>
      <c r="AG77" s="38"/>
      <c r="AH77" s="38"/>
      <c r="AI77" s="38"/>
      <c r="AJ77" s="38"/>
      <c r="AK77" s="38"/>
      <c r="AL77" s="38"/>
      <c r="AM77" s="38"/>
      <c r="AN77" s="38"/>
    </row>
    <row r="78" spans="1:40" ht="16.2" hidden="1" customHeight="1">
      <c r="A78" s="5" t="s">
        <v>401</v>
      </c>
      <c r="B78" s="38" t="s">
        <v>88</v>
      </c>
      <c r="C78" s="942" t="s">
        <v>144</v>
      </c>
      <c r="D78" s="287"/>
      <c r="E78" s="705" t="e">
        <f>+F78/D27</f>
        <v>#DIV/0!</v>
      </c>
      <c r="F78" s="244">
        <f>+INDEX('Budget original'!$A$2:$AO$501,MATCH($A78,'Budget original'!$A$2:$A$501,0),MATCH(F$2,'Budget original'!$A$2:$AO$2,0))</f>
        <v>0</v>
      </c>
      <c r="G78" s="288"/>
      <c r="H78" s="38"/>
      <c r="I78" s="244"/>
      <c r="J78" s="734"/>
      <c r="K78" s="705">
        <f>+L78/J27</f>
        <v>0</v>
      </c>
      <c r="L78" s="266">
        <f>-SUMIFS(BV_Data_An_Cour!$AM:$AM,BV_Data_An_Cour!$AP:$AP,$B78,BV_Data_An_Cour!$AQ:$AQ,$C78,BV_Data_An_Cour!$AR:$AR,L$2)</f>
        <v>0</v>
      </c>
      <c r="M78" s="243"/>
      <c r="N78" s="266">
        <f t="shared" si="19"/>
        <v>0</v>
      </c>
      <c r="O78" s="734"/>
      <c r="P78" s="705" t="e">
        <f>+Q78/O27</f>
        <v>#DIV/0!</v>
      </c>
      <c r="Q78" s="266">
        <f>-SUMIFS(BV_Data_An_Prec!$AM:$AM,BV_Data_An_Prec!$AP:$AP,$B78,BV_Data_An_Prec!$AQ:$AQ,$C78,BV_Data_An_Prec!$AR:$AR,Q$2)</f>
        <v>0</v>
      </c>
      <c r="R78" s="243"/>
      <c r="S78" s="266">
        <f t="shared" si="20"/>
        <v>0</v>
      </c>
      <c r="T78" s="38"/>
      <c r="U78" s="38"/>
      <c r="V78" s="38"/>
      <c r="W78" s="38"/>
      <c r="X78" s="38"/>
      <c r="Y78" s="38"/>
      <c r="Z78" s="38"/>
      <c r="AA78" s="38"/>
      <c r="AB78" s="38"/>
      <c r="AC78" s="38"/>
      <c r="AD78" s="38"/>
      <c r="AE78" s="38"/>
      <c r="AF78" s="38"/>
      <c r="AG78" s="38"/>
      <c r="AH78" s="38"/>
      <c r="AI78" s="38"/>
      <c r="AJ78" s="38"/>
      <c r="AK78" s="38"/>
      <c r="AL78" s="38"/>
      <c r="AM78" s="38"/>
      <c r="AN78" s="38"/>
    </row>
    <row r="79" spans="1:40" ht="16.2" hidden="1" customHeight="1">
      <c r="A79" s="5" t="s">
        <v>354</v>
      </c>
      <c r="B79" s="38" t="s">
        <v>88</v>
      </c>
      <c r="C79" s="942" t="s">
        <v>55</v>
      </c>
      <c r="D79" s="287"/>
      <c r="E79" s="38"/>
      <c r="F79" s="244">
        <f>+INDEX('Budget original'!$A$2:$AO$501,MATCH($A79,'Budget original'!$A$2:$A$501,0),MATCH(F$2,'Budget original'!$A$2:$AO$2,0))</f>
        <v>0</v>
      </c>
      <c r="G79" s="288"/>
      <c r="H79" s="38"/>
      <c r="I79" s="244"/>
      <c r="J79" s="243"/>
      <c r="K79" s="38"/>
      <c r="L79" s="266">
        <f>-SUMIFS(BV_Data_An_Cour!$AM:$AM,BV_Data_An_Cour!$AP:$AP,$B79,BV_Data_An_Cour!$AQ:$AQ,$C79,BV_Data_An_Cour!$AR:$AR,L$2)</f>
        <v>0</v>
      </c>
      <c r="M79" s="243"/>
      <c r="N79" s="266">
        <f t="shared" si="19"/>
        <v>0</v>
      </c>
      <c r="O79" s="243"/>
      <c r="P79" s="38"/>
      <c r="Q79" s="266">
        <f>-SUMIFS(BV_Data_An_Prec!$AM:$AM,BV_Data_An_Prec!$AP:$AP,$B79,BV_Data_An_Prec!$AQ:$AQ,$C79,BV_Data_An_Prec!$AR:$AR,Q$2)</f>
        <v>0</v>
      </c>
      <c r="R79" s="243"/>
      <c r="S79" s="266">
        <f t="shared" si="20"/>
        <v>0</v>
      </c>
      <c r="T79" s="38"/>
      <c r="U79" s="38"/>
      <c r="V79" s="38"/>
      <c r="W79" s="38"/>
      <c r="X79" s="38"/>
      <c r="Y79" s="38"/>
      <c r="Z79" s="38"/>
      <c r="AA79" s="38"/>
      <c r="AB79" s="38"/>
      <c r="AC79" s="38"/>
      <c r="AD79" s="38"/>
      <c r="AE79" s="38"/>
      <c r="AF79" s="38"/>
      <c r="AG79" s="38"/>
      <c r="AH79" s="38"/>
      <c r="AI79" s="38"/>
      <c r="AJ79" s="38"/>
      <c r="AK79" s="38"/>
      <c r="AL79" s="38"/>
      <c r="AM79" s="38"/>
      <c r="AN79" s="38"/>
    </row>
    <row r="80" spans="1:40" ht="16.2" hidden="1" customHeight="1">
      <c r="A80" s="5" t="s">
        <v>354</v>
      </c>
      <c r="B80" s="38" t="s">
        <v>88</v>
      </c>
      <c r="C80" s="942" t="s">
        <v>55</v>
      </c>
      <c r="D80" s="287"/>
      <c r="E80" s="38"/>
      <c r="F80" s="244">
        <f>+INDEX('Budget original'!$A$2:$AO$501,MATCH($A80,'Budget original'!$A$2:$A$501,0),MATCH(F$2,'Budget original'!$A$2:$AO$2,0))</f>
        <v>0</v>
      </c>
      <c r="G80" s="288"/>
      <c r="H80" s="38"/>
      <c r="I80" s="244"/>
      <c r="J80" s="243"/>
      <c r="K80" s="38"/>
      <c r="L80" s="266">
        <f>-SUMIFS(BV_Data_An_Cour!$AM:$AM,BV_Data_An_Cour!$AP:$AP,$B80,BV_Data_An_Cour!$AQ:$AQ,$C80,BV_Data_An_Cour!$AR:$AR,L$2)</f>
        <v>0</v>
      </c>
      <c r="M80" s="243"/>
      <c r="N80" s="266">
        <f t="shared" si="19"/>
        <v>0</v>
      </c>
      <c r="O80" s="243"/>
      <c r="P80" s="38"/>
      <c r="Q80" s="266">
        <f>-SUMIFS(BV_Data_An_Prec!$AM:$AM,BV_Data_An_Prec!$AP:$AP,$B80,BV_Data_An_Prec!$AQ:$AQ,$C80,BV_Data_An_Prec!$AR:$AR,Q$2)</f>
        <v>0</v>
      </c>
      <c r="R80" s="243"/>
      <c r="S80" s="266">
        <f t="shared" si="20"/>
        <v>0</v>
      </c>
      <c r="T80" s="38"/>
      <c r="U80" s="38"/>
      <c r="V80" s="38"/>
      <c r="W80" s="38"/>
      <c r="X80" s="38"/>
      <c r="Y80" s="38"/>
      <c r="Z80" s="38"/>
      <c r="AA80" s="38"/>
      <c r="AB80" s="38"/>
      <c r="AC80" s="38"/>
      <c r="AD80" s="38"/>
      <c r="AE80" s="38"/>
      <c r="AF80" s="38"/>
      <c r="AG80" s="38"/>
      <c r="AH80" s="38"/>
      <c r="AI80" s="38"/>
      <c r="AJ80" s="38"/>
      <c r="AK80" s="38"/>
      <c r="AL80" s="38"/>
      <c r="AM80" s="38"/>
      <c r="AN80" s="38"/>
    </row>
    <row r="81" spans="1:40" ht="16.2" hidden="1" customHeight="1">
      <c r="A81" s="5" t="s">
        <v>354</v>
      </c>
      <c r="B81" s="38" t="s">
        <v>88</v>
      </c>
      <c r="C81" s="942" t="s">
        <v>55</v>
      </c>
      <c r="D81" s="287"/>
      <c r="E81" s="38"/>
      <c r="F81" s="244">
        <f>+INDEX('Budget original'!$A$2:$AO$501,MATCH($A81,'Budget original'!$A$2:$A$501,0),MATCH(F$2,'Budget original'!$A$2:$AO$2,0))</f>
        <v>0</v>
      </c>
      <c r="G81" s="288"/>
      <c r="H81" s="38"/>
      <c r="I81" s="244"/>
      <c r="J81" s="243"/>
      <c r="K81" s="38"/>
      <c r="L81" s="266">
        <f>-SUMIFS(BV_Data_An_Cour!$AM:$AM,BV_Data_An_Cour!$AP:$AP,$B81,BV_Data_An_Cour!$AQ:$AQ,$C81,BV_Data_An_Cour!$AR:$AR,L$2)</f>
        <v>0</v>
      </c>
      <c r="M81" s="243"/>
      <c r="N81" s="266">
        <f t="shared" si="19"/>
        <v>0</v>
      </c>
      <c r="O81" s="243"/>
      <c r="P81" s="38"/>
      <c r="Q81" s="266">
        <f>-SUMIFS(BV_Data_An_Prec!$AM:$AM,BV_Data_An_Prec!$AP:$AP,$B81,BV_Data_An_Prec!$AQ:$AQ,$C81,BV_Data_An_Prec!$AR:$AR,Q$2)</f>
        <v>0</v>
      </c>
      <c r="R81" s="243"/>
      <c r="S81" s="266">
        <f t="shared" si="20"/>
        <v>0</v>
      </c>
      <c r="T81" s="38"/>
      <c r="U81" s="38"/>
      <c r="V81" s="38"/>
      <c r="W81" s="38"/>
      <c r="X81" s="38"/>
      <c r="Y81" s="38"/>
      <c r="Z81" s="38"/>
      <c r="AA81" s="38"/>
      <c r="AB81" s="38"/>
      <c r="AC81" s="38"/>
      <c r="AD81" s="38"/>
      <c r="AE81" s="38"/>
      <c r="AF81" s="38"/>
      <c r="AG81" s="38"/>
      <c r="AH81" s="38"/>
      <c r="AI81" s="38"/>
      <c r="AJ81" s="38"/>
      <c r="AK81" s="38"/>
      <c r="AL81" s="38"/>
      <c r="AM81" s="38"/>
      <c r="AN81" s="38"/>
    </row>
    <row r="82" spans="1:40" ht="16.2" customHeight="1">
      <c r="A82" s="946" t="s">
        <v>402</v>
      </c>
      <c r="B82" s="680" t="s">
        <v>88</v>
      </c>
      <c r="C82" s="243" t="s">
        <v>145</v>
      </c>
      <c r="D82" s="742" t="e">
        <f>E82/499</f>
        <v>#DIV/0!</v>
      </c>
      <c r="E82" s="307" t="e">
        <f>+F82/D24</f>
        <v>#DIV/0!</v>
      </c>
      <c r="F82" s="244">
        <f>+INDEX('Budget original'!$A$2:$AO$501,MATCH($A82,'Budget original'!$A$2:$A$501,0),MATCH(F$2,'Budget original'!$A$2:$AO$2,0))</f>
        <v>0</v>
      </c>
      <c r="G82" s="288"/>
      <c r="H82" s="38"/>
      <c r="I82" s="244"/>
      <c r="J82" s="744">
        <f>K82/699</f>
        <v>0</v>
      </c>
      <c r="K82" s="307">
        <f>+L82/J24</f>
        <v>0</v>
      </c>
      <c r="L82" s="266">
        <f>-SUMIFS(BV_Data_An_Cour!$AM:$AM,BV_Data_An_Cour!$AP:$AP,$B82,BV_Data_An_Cour!$AQ:$AQ,$C82,BV_Data_An_Cour!$AR:$AR,L$2)</f>
        <v>0</v>
      </c>
      <c r="M82" s="243"/>
      <c r="N82" s="266">
        <f t="shared" si="19"/>
        <v>0</v>
      </c>
      <c r="O82" s="744" t="e">
        <f>P82/699</f>
        <v>#DIV/0!</v>
      </c>
      <c r="P82" s="307" t="e">
        <f>+Q82/O24</f>
        <v>#DIV/0!</v>
      </c>
      <c r="Q82" s="266">
        <f>-SUMIFS(BV_Data_An_Prec!$AM:$AM,BV_Data_An_Prec!$AP:$AP,$B82,BV_Data_An_Prec!$AQ:$AQ,$C82,BV_Data_An_Prec!$AR:$AR,Q$2)</f>
        <v>0</v>
      </c>
      <c r="R82" s="243"/>
      <c r="S82" s="266">
        <f t="shared" si="20"/>
        <v>0</v>
      </c>
      <c r="T82" s="38"/>
      <c r="U82" s="38"/>
      <c r="V82" s="38"/>
      <c r="W82" s="38"/>
      <c r="X82" s="38"/>
      <c r="Y82" s="38"/>
      <c r="Z82" s="38"/>
      <c r="AA82" s="38"/>
      <c r="AB82" s="38"/>
      <c r="AC82" s="38"/>
      <c r="AD82" s="38"/>
      <c r="AE82" s="38"/>
      <c r="AF82" s="38"/>
      <c r="AG82" s="38"/>
      <c r="AH82" s="38"/>
      <c r="AI82" s="38"/>
      <c r="AJ82" s="38"/>
      <c r="AK82" s="38"/>
      <c r="AL82" s="38"/>
      <c r="AM82" s="38"/>
      <c r="AN82" s="38"/>
    </row>
    <row r="83" spans="1:40" ht="18.600000000000001" customHeight="1">
      <c r="A83" s="5" t="s">
        <v>403</v>
      </c>
      <c r="B83" s="38" t="s">
        <v>88</v>
      </c>
      <c r="C83" s="291" t="s">
        <v>146</v>
      </c>
      <c r="D83" s="292"/>
      <c r="E83" s="293"/>
      <c r="F83" s="294">
        <f>+SUM(F75:F82)</f>
        <v>0</v>
      </c>
      <c r="G83" s="295"/>
      <c r="H83" s="293"/>
      <c r="I83" s="294"/>
      <c r="J83" s="295"/>
      <c r="K83" s="293"/>
      <c r="L83" s="294">
        <f>+SUM(L75:L82)</f>
        <v>1322.9300000000003</v>
      </c>
      <c r="M83" s="296"/>
      <c r="N83" s="294">
        <f>+SUM(N75:N82)</f>
        <v>1322.9300000000003</v>
      </c>
      <c r="O83" s="295"/>
      <c r="P83" s="293"/>
      <c r="Q83" s="294">
        <f>+SUM(Q75:Q82)</f>
        <v>0</v>
      </c>
      <c r="R83" s="297"/>
      <c r="S83" s="294">
        <f>+SUM(S75:S82)</f>
        <v>1322.9300000000003</v>
      </c>
      <c r="T83" s="38"/>
      <c r="U83" s="38"/>
      <c r="V83" s="38"/>
      <c r="W83" s="38"/>
      <c r="X83" s="38"/>
      <c r="Y83" s="38"/>
      <c r="Z83" s="38"/>
      <c r="AA83" s="38"/>
      <c r="AB83" s="38"/>
      <c r="AC83" s="38"/>
      <c r="AD83" s="38"/>
      <c r="AE83" s="38"/>
      <c r="AF83" s="38"/>
      <c r="AG83" s="38"/>
      <c r="AH83" s="38"/>
      <c r="AI83" s="38"/>
      <c r="AJ83" s="38"/>
      <c r="AK83" s="38"/>
      <c r="AL83" s="38"/>
      <c r="AM83" s="38"/>
      <c r="AN83" s="38"/>
    </row>
    <row r="84" spans="1:40" ht="15.75" customHeight="1">
      <c r="A84" s="5" t="s">
        <v>88</v>
      </c>
      <c r="B84" s="38" t="s">
        <v>88</v>
      </c>
      <c r="C84" s="308"/>
      <c r="D84" s="309"/>
      <c r="E84" s="310"/>
      <c r="F84" s="311"/>
      <c r="G84" s="312"/>
      <c r="H84" s="310"/>
      <c r="I84" s="311"/>
      <c r="J84" s="313"/>
      <c r="K84" s="314"/>
      <c r="L84" s="311"/>
      <c r="M84" s="313"/>
      <c r="N84" s="315"/>
      <c r="O84" s="313"/>
      <c r="P84" s="314"/>
      <c r="Q84" s="311"/>
      <c r="R84" s="313"/>
      <c r="S84" s="315"/>
      <c r="T84" s="38"/>
      <c r="U84" s="38"/>
      <c r="V84" s="38"/>
      <c r="W84" s="38"/>
      <c r="X84" s="38"/>
      <c r="Y84" s="38"/>
      <c r="Z84" s="38"/>
      <c r="AA84" s="38"/>
      <c r="AB84" s="38"/>
      <c r="AC84" s="38"/>
      <c r="AD84" s="38"/>
      <c r="AE84" s="38"/>
      <c r="AF84" s="38"/>
      <c r="AG84" s="38"/>
      <c r="AH84" s="38"/>
      <c r="AI84" s="38"/>
      <c r="AJ84" s="38"/>
      <c r="AK84" s="38"/>
      <c r="AL84" s="38"/>
      <c r="AM84" s="38"/>
      <c r="AN84" s="38"/>
    </row>
    <row r="85" spans="1:40" ht="18.600000000000001" customHeight="1" thickBot="1">
      <c r="A85" s="5" t="s">
        <v>404</v>
      </c>
      <c r="B85" s="38" t="s">
        <v>88</v>
      </c>
      <c r="C85" s="955" t="s">
        <v>147</v>
      </c>
      <c r="D85" s="956"/>
      <c r="E85" s="957"/>
      <c r="F85" s="958">
        <f>F27-F74+F83</f>
        <v>0</v>
      </c>
      <c r="G85" s="959"/>
      <c r="H85" s="957"/>
      <c r="I85" s="958"/>
      <c r="J85" s="959"/>
      <c r="K85" s="957"/>
      <c r="L85" s="958">
        <f>L27-L74+L83</f>
        <v>246962.3100000032</v>
      </c>
      <c r="M85" s="960"/>
      <c r="N85" s="958">
        <f>N27-N41-N54-N72+N83</f>
        <v>246962.31000000317</v>
      </c>
      <c r="O85" s="959"/>
      <c r="P85" s="957"/>
      <c r="Q85" s="958">
        <f>Q27-Q74+Q83</f>
        <v>0</v>
      </c>
      <c r="R85" s="961"/>
      <c r="S85" s="958">
        <f>S27-S41-S54-S72+S83</f>
        <v>246962.31000000317</v>
      </c>
      <c r="T85" s="38"/>
      <c r="U85" s="38"/>
      <c r="V85" s="38"/>
      <c r="W85" s="38"/>
      <c r="X85" s="38"/>
      <c r="Y85" s="38"/>
      <c r="Z85" s="38"/>
      <c r="AA85" s="38"/>
      <c r="AB85" s="38"/>
      <c r="AC85" s="38"/>
      <c r="AD85" s="38"/>
      <c r="AE85" s="38"/>
      <c r="AF85" s="38"/>
      <c r="AG85" s="38"/>
      <c r="AH85" s="38"/>
      <c r="AI85" s="38"/>
      <c r="AJ85" s="38"/>
      <c r="AK85" s="38"/>
      <c r="AL85" s="38"/>
      <c r="AM85" s="38"/>
      <c r="AN85" s="38"/>
    </row>
    <row r="86" spans="1:40" ht="15.75" customHeight="1" thickTop="1">
      <c r="B86" s="56"/>
      <c r="C86" s="56"/>
      <c r="D86" s="56"/>
      <c r="E86" s="56"/>
      <c r="F86" s="56"/>
      <c r="G86" s="56"/>
      <c r="H86" s="56"/>
      <c r="I86" s="56"/>
      <c r="J86" s="316"/>
      <c r="K86" s="56"/>
      <c r="L86" s="746"/>
      <c r="M86" s="56"/>
      <c r="N86" s="56"/>
      <c r="O86" s="56"/>
      <c r="P86" s="56"/>
      <c r="Q86" s="317"/>
      <c r="R86" s="56"/>
      <c r="S86" s="56"/>
      <c r="T86" s="56"/>
      <c r="U86" s="56"/>
      <c r="V86" s="56"/>
      <c r="W86" s="56"/>
      <c r="X86" s="56"/>
      <c r="Y86" s="56"/>
      <c r="Z86" s="56"/>
      <c r="AA86" s="56"/>
      <c r="AB86" s="56"/>
      <c r="AC86" s="56"/>
      <c r="AD86" s="56"/>
      <c r="AE86" s="56"/>
      <c r="AF86" s="56"/>
      <c r="AG86" s="56"/>
      <c r="AH86" s="56"/>
      <c r="AI86" s="56"/>
      <c r="AJ86" s="56"/>
      <c r="AK86" s="56"/>
      <c r="AL86" s="56"/>
      <c r="AM86" s="56"/>
      <c r="AN86" s="56"/>
    </row>
    <row r="87" spans="1:40" ht="12.75" customHeight="1">
      <c r="B87" s="56"/>
      <c r="C87" s="56"/>
      <c r="D87" s="56"/>
      <c r="E87" s="56"/>
      <c r="F87" s="56"/>
      <c r="G87" s="56"/>
      <c r="H87" s="56"/>
      <c r="I87" s="317"/>
      <c r="J87" s="56"/>
      <c r="K87" s="56"/>
      <c r="L87" s="56"/>
      <c r="M87" s="56"/>
      <c r="N87" s="56"/>
      <c r="O87" s="56"/>
      <c r="P87" s="56"/>
      <c r="Q87" s="56"/>
      <c r="R87" s="56"/>
      <c r="S87" s="56"/>
      <c r="T87" s="56"/>
      <c r="U87" s="56"/>
      <c r="V87" s="56"/>
      <c r="W87" s="56"/>
      <c r="X87" s="56"/>
      <c r="Y87" s="56"/>
      <c r="Z87" s="56"/>
      <c r="AA87" s="56"/>
      <c r="AB87" s="56"/>
      <c r="AC87" s="56"/>
      <c r="AD87" s="56"/>
      <c r="AE87" s="56"/>
      <c r="AF87" s="56"/>
      <c r="AG87" s="56"/>
      <c r="AH87" s="56"/>
      <c r="AI87" s="56"/>
      <c r="AJ87" s="56"/>
      <c r="AK87" s="56"/>
      <c r="AL87" s="56"/>
      <c r="AM87" s="56"/>
      <c r="AN87" s="56"/>
    </row>
    <row r="88" spans="1:40" ht="15.6" hidden="1" customHeight="1">
      <c r="B88" s="3"/>
      <c r="C88" s="35"/>
      <c r="D88" s="35"/>
      <c r="E88" s="35"/>
      <c r="F88" s="35"/>
      <c r="G88" s="35"/>
      <c r="H88" s="35"/>
      <c r="I88" s="35"/>
      <c r="J88" s="35"/>
      <c r="K88" s="35"/>
      <c r="L88" s="35"/>
      <c r="M88" s="35"/>
      <c r="N88" s="35"/>
      <c r="O88" s="35"/>
      <c r="P88" s="35"/>
      <c r="Q88" s="35"/>
      <c r="R88" s="35"/>
      <c r="S88" s="35"/>
      <c r="T88" s="35"/>
      <c r="U88" s="35"/>
    </row>
    <row r="89" spans="1:40" ht="33" customHeight="1">
      <c r="B89" s="33"/>
      <c r="C89" s="653" t="str">
        <f>C1</f>
        <v>Ste-Marie Auto</v>
      </c>
      <c r="D89" s="911"/>
      <c r="E89" s="912"/>
      <c r="F89" s="911"/>
      <c r="G89" s="911"/>
      <c r="H89" s="913"/>
      <c r="I89" s="911"/>
      <c r="J89" s="913"/>
      <c r="K89" s="914" t="s">
        <v>148</v>
      </c>
      <c r="L89" s="911"/>
      <c r="M89" s="911"/>
      <c r="N89" s="915"/>
      <c r="O89" s="653"/>
      <c r="P89" s="654"/>
      <c r="Q89" s="653"/>
      <c r="R89" s="654"/>
      <c r="S89" s="655" t="str">
        <f>$S$1</f>
        <v>Réalisé, Avril 2025</v>
      </c>
      <c r="T89" s="33"/>
      <c r="U89" s="33"/>
      <c r="V89" s="33"/>
      <c r="W89" s="33"/>
      <c r="X89" s="33"/>
      <c r="Y89" s="33"/>
      <c r="Z89" s="33"/>
      <c r="AA89" s="33"/>
      <c r="AB89" s="33"/>
      <c r="AC89" s="33"/>
      <c r="AD89" s="33"/>
      <c r="AE89" s="33"/>
      <c r="AF89" s="33"/>
      <c r="AG89" s="33"/>
      <c r="AH89" s="33"/>
      <c r="AI89" s="33"/>
      <c r="AJ89" s="33"/>
      <c r="AK89" s="33"/>
      <c r="AL89" s="33"/>
      <c r="AM89" s="33"/>
      <c r="AN89" s="33"/>
    </row>
    <row r="90" spans="1:40" ht="15.75" customHeight="1" thickBot="1">
      <c r="B90" s="3"/>
      <c r="C90" s="34"/>
      <c r="D90" s="35"/>
      <c r="E90" s="35"/>
      <c r="F90" s="35"/>
      <c r="G90" s="35"/>
      <c r="H90" s="35"/>
      <c r="I90" s="35"/>
      <c r="J90" s="35"/>
      <c r="K90" s="35"/>
      <c r="L90" s="35"/>
      <c r="M90" s="35"/>
      <c r="N90" s="35"/>
      <c r="O90" s="35"/>
      <c r="P90" s="35"/>
      <c r="Q90" s="35"/>
      <c r="R90" s="35"/>
      <c r="S90" s="35"/>
      <c r="T90" s="35"/>
      <c r="U90" s="35"/>
    </row>
    <row r="91" spans="1:40" ht="15.75" customHeight="1" thickTop="1">
      <c r="B91" s="38"/>
      <c r="C91" s="230"/>
      <c r="D91" s="1065" t="s">
        <v>339</v>
      </c>
      <c r="E91" s="1070"/>
      <c r="F91" s="1071"/>
      <c r="G91" s="1072"/>
      <c r="H91" s="1070"/>
      <c r="I91" s="1071"/>
      <c r="J91" s="1072" t="s">
        <v>340</v>
      </c>
      <c r="K91" s="1070"/>
      <c r="L91" s="1071"/>
      <c r="M91" s="1072" t="s">
        <v>668</v>
      </c>
      <c r="N91" s="1071"/>
      <c r="O91" s="1065" t="s">
        <v>341</v>
      </c>
      <c r="P91" s="1070"/>
      <c r="Q91" s="1071"/>
      <c r="R91" s="1064" t="s">
        <v>670</v>
      </c>
      <c r="S91" s="1073"/>
      <c r="T91" s="38"/>
      <c r="U91" s="38"/>
      <c r="V91" s="38"/>
      <c r="W91" s="38"/>
      <c r="X91" s="38"/>
      <c r="Y91" s="38"/>
      <c r="Z91" s="38"/>
      <c r="AA91" s="38"/>
      <c r="AB91" s="38"/>
      <c r="AC91" s="38"/>
      <c r="AD91" s="38"/>
      <c r="AE91" s="38"/>
      <c r="AF91" s="38"/>
      <c r="AG91" s="38"/>
      <c r="AH91" s="38"/>
      <c r="AI91" s="38"/>
      <c r="AJ91" s="38"/>
      <c r="AK91" s="38"/>
      <c r="AL91" s="38"/>
      <c r="AM91" s="38"/>
      <c r="AN91" s="38"/>
    </row>
    <row r="92" spans="1:40" ht="15.75" customHeight="1">
      <c r="B92" s="38"/>
      <c r="C92" s="243"/>
      <c r="D92" s="234" t="s">
        <v>89</v>
      </c>
      <c r="E92" s="235" t="s">
        <v>344</v>
      </c>
      <c r="F92" s="236" t="s">
        <v>91</v>
      </c>
      <c r="G92" s="237"/>
      <c r="H92" s="235"/>
      <c r="I92" s="236"/>
      <c r="J92" s="237" t="s">
        <v>671</v>
      </c>
      <c r="K92" s="235" t="s">
        <v>90</v>
      </c>
      <c r="L92" s="236" t="s">
        <v>91</v>
      </c>
      <c r="M92" s="237" t="s">
        <v>671</v>
      </c>
      <c r="N92" s="236" t="s">
        <v>91</v>
      </c>
      <c r="O92" s="235" t="s">
        <v>89</v>
      </c>
      <c r="P92" s="235" t="s">
        <v>344</v>
      </c>
      <c r="Q92" s="236" t="s">
        <v>91</v>
      </c>
      <c r="R92" s="237" t="s">
        <v>671</v>
      </c>
      <c r="S92" s="236" t="s">
        <v>91</v>
      </c>
      <c r="T92" s="38"/>
      <c r="U92" s="38"/>
      <c r="V92" s="38"/>
      <c r="W92" s="38"/>
      <c r="X92" s="38"/>
      <c r="Y92" s="38"/>
      <c r="Z92" s="38"/>
      <c r="AA92" s="38"/>
      <c r="AB92" s="38"/>
      <c r="AC92" s="38"/>
      <c r="AD92" s="38"/>
      <c r="AE92" s="38"/>
      <c r="AF92" s="38"/>
      <c r="AG92" s="38"/>
      <c r="AH92" s="38"/>
      <c r="AI92" s="38"/>
      <c r="AJ92" s="38"/>
      <c r="AK92" s="38"/>
      <c r="AL92" s="38"/>
      <c r="AM92" s="38"/>
      <c r="AN92" s="38"/>
    </row>
    <row r="93" spans="1:40" ht="24" customHeight="1">
      <c r="A93" s="5" t="s">
        <v>405</v>
      </c>
      <c r="B93" s="38" t="s">
        <v>148</v>
      </c>
      <c r="C93" s="238" t="s">
        <v>92</v>
      </c>
      <c r="D93" s="951"/>
      <c r="E93" s="951"/>
      <c r="F93" s="240">
        <f>+INDEX('Budget original'!$A$2:$AO$501,MATCH($A93,'Budget original'!$A$2:$A$501,0),MATCH(F$2,'Budget original'!$A$2:$AO$2,0))</f>
        <v>0</v>
      </c>
      <c r="G93" s="257"/>
      <c r="H93" s="951"/>
      <c r="I93" s="240"/>
      <c r="J93" s="238"/>
      <c r="K93" s="284"/>
      <c r="L93" s="286">
        <f>-SUMIFS(BV_Data_An_Cour!$AM:$AM,BV_Data_An_Cour!$AS:$AS,"Oui",BV_Data_An_Cour!$AP:$AP,$B93)</f>
        <v>2518519.8199999998</v>
      </c>
      <c r="M93" s="320"/>
      <c r="N93" s="321"/>
      <c r="O93" s="238"/>
      <c r="P93" s="284"/>
      <c r="Q93" s="286">
        <f>-SUMIFS(BV_Data_An_Prec!$AM:$AM,BV_Data_An_Prec!$AS:$AS,"Oui",BV_Data_An_Prec!$AP:$AP,$B93)</f>
        <v>0</v>
      </c>
      <c r="R93" s="965"/>
      <c r="S93" s="964"/>
      <c r="T93" s="38"/>
      <c r="U93" s="38"/>
      <c r="V93" s="38"/>
      <c r="W93" s="38"/>
      <c r="X93" s="38"/>
      <c r="Y93" s="38"/>
      <c r="Z93" s="38"/>
      <c r="AA93" s="38"/>
      <c r="AB93" s="38"/>
      <c r="AC93" s="38"/>
      <c r="AD93" s="38"/>
      <c r="AE93" s="38"/>
      <c r="AF93" s="38"/>
      <c r="AG93" s="38"/>
      <c r="AH93" s="38"/>
      <c r="AI93" s="38"/>
      <c r="AJ93" s="38"/>
      <c r="AK93" s="38"/>
      <c r="AL93" s="38"/>
      <c r="AM93" s="38"/>
      <c r="AN93" s="38"/>
    </row>
    <row r="94" spans="1:40" ht="21.75" customHeight="1">
      <c r="A94" s="5" t="s">
        <v>406</v>
      </c>
      <c r="B94" s="38" t="s">
        <v>148</v>
      </c>
      <c r="C94" s="243" t="s">
        <v>149</v>
      </c>
      <c r="D94" s="244">
        <f>+INDEX('Budget original'!$A$2:$AO$501,MATCH($A94,'Budget original'!$A$2:$A$501,0),MATCH(D$2,'Budget original'!$A$2:$AO$2,0))</f>
        <v>0</v>
      </c>
      <c r="E94" s="244">
        <f>IF(D94=0,0,F94/D94)</f>
        <v>0</v>
      </c>
      <c r="F94" s="244">
        <f>+INDEX('Budget original'!$A$2:$AO$501,MATCH($A94,'Budget original'!$A$2:$A$501,0),MATCH(F$2,'Budget original'!$A$2:$AO$2,0))</f>
        <v>0</v>
      </c>
      <c r="G94" s="245"/>
      <c r="H94" s="244"/>
      <c r="I94" s="244"/>
      <c r="J94" s="245">
        <f>SUMIFS(BV_Data_An_Cour!$AW:$AW,BV_Data_An_Cour!$AP:$AP,$B94,BV_Data_An_Cour!$AQ:$AQ,$C94,BV_Data_An_Cour!$AY:$AY,J$2)</f>
        <v>0</v>
      </c>
      <c r="K94" s="281">
        <f t="shared" ref="K94:K95" si="21">IF(J94=0,0,L94/J94)</f>
        <v>0</v>
      </c>
      <c r="L94" s="266">
        <f>-SUMIFS(BV_Data_An_Cour!$AM:$AM,BV_Data_An_Cour!$AP:$AP,$B94,BV_Data_An_Cour!$AQ:$AQ,$C94,BV_Data_An_Cour!$AR:$AR,$L2)</f>
        <v>0</v>
      </c>
      <c r="M94" s="245">
        <f>J94-D94</f>
        <v>0</v>
      </c>
      <c r="N94" s="246">
        <f>L94-F94</f>
        <v>0</v>
      </c>
      <c r="O94" s="245">
        <f>SUMIFS(BV_Data_An_Prec!$AW:$AW,BV_Data_An_Prec!$AP:$AP,$B94,BV_Data_An_Prec!$AQ:$AQ,$C94,BV_Data_An_Prec!$AY:$AY,O$2)</f>
        <v>0</v>
      </c>
      <c r="P94" s="281">
        <f t="shared" ref="P94:P96" si="22">IF(O94=0,0,Q94/O94)</f>
        <v>0</v>
      </c>
      <c r="Q94" s="266">
        <f>-SUMIFS(BV_Data_An_Prec!$AM:$AM,BV_Data_An_Prec!$AP:$AP,$B94,BV_Data_An_Prec!$AQ:$AQ,$C94,BV_Data_An_Prec!$AR:$AR,$L2)</f>
        <v>0</v>
      </c>
      <c r="R94" s="245">
        <f t="shared" ref="R94" si="23">J94-O94</f>
        <v>0</v>
      </c>
      <c r="S94" s="266">
        <f t="shared" ref="S94:S95" si="24">L94-Q94</f>
        <v>0</v>
      </c>
      <c r="T94" s="38"/>
      <c r="U94" s="38"/>
      <c r="V94" s="38"/>
      <c r="W94" s="38"/>
      <c r="X94" s="38"/>
      <c r="Y94" s="38"/>
      <c r="Z94" s="38"/>
      <c r="AA94" s="38"/>
      <c r="AB94" s="38"/>
      <c r="AC94" s="38"/>
      <c r="AD94" s="38"/>
      <c r="AE94" s="38"/>
      <c r="AF94" s="38"/>
      <c r="AG94" s="38"/>
      <c r="AH94" s="38"/>
      <c r="AI94" s="38"/>
      <c r="AJ94" s="38"/>
      <c r="AK94" s="38"/>
      <c r="AL94" s="38"/>
      <c r="AM94" s="38"/>
      <c r="AN94" s="38"/>
    </row>
    <row r="95" spans="1:40" ht="18.75" customHeight="1">
      <c r="A95" s="5" t="s">
        <v>407</v>
      </c>
      <c r="B95" s="38" t="s">
        <v>148</v>
      </c>
      <c r="C95" s="243" t="s">
        <v>150</v>
      </c>
      <c r="D95" s="244">
        <f>+INDEX('Budget original'!$A$2:$AO$501,MATCH($A95,'Budget original'!$A$2:$A$501,0),MATCH(D$2,'Budget original'!$A$2:$AO$2,0))</f>
        <v>0</v>
      </c>
      <c r="E95" s="966">
        <f t="shared" ref="E95:E106" si="25">IF(D95=0,0,F95/D95)</f>
        <v>0</v>
      </c>
      <c r="F95" s="244">
        <f>+INDEX('Budget original'!$A$2:$AO$501,MATCH($A95,'Budget original'!$A$2:$A$501,0),MATCH(F$2,'Budget original'!$A$2:$AO$2,0))</f>
        <v>0</v>
      </c>
      <c r="G95" s="245"/>
      <c r="H95" s="244"/>
      <c r="I95" s="244"/>
      <c r="J95" s="245">
        <f>SUMIFS(BV_Data_An_Cour!$AW:$AW,BV_Data_An_Cour!$AP:$AP,$B95,BV_Data_An_Cour!$AQ:$AQ,$C95,BV_Data_An_Cour!$AY:$AY,J$2)</f>
        <v>9</v>
      </c>
      <c r="K95" s="281">
        <f t="shared" si="21"/>
        <v>289.73888888889473</v>
      </c>
      <c r="L95" s="266">
        <f>-SUMIFS(BV_Data_An_Cour!$AM:$AM,BV_Data_An_Cour!$AP:$AP,$B95,BV_Data_An_Cour!$AQ:$AQ,$C95,BV_Data_An_Cour!$AR:$AR,$L2)</f>
        <v>2607.6500000000524</v>
      </c>
      <c r="M95" s="245">
        <f>J95-D95</f>
        <v>9</v>
      </c>
      <c r="N95" s="246">
        <f>L95-F95</f>
        <v>2607.6500000000524</v>
      </c>
      <c r="O95" s="245">
        <f>SUMIFS(BV_Data_An_Prec!$AW:$AW,BV_Data_An_Prec!$AP:$AP,$B95,BV_Data_An_Prec!$AQ:$AQ,$C95,BV_Data_An_Prec!$AY:$AY,O$2)</f>
        <v>0</v>
      </c>
      <c r="P95" s="281">
        <f t="shared" si="22"/>
        <v>0</v>
      </c>
      <c r="Q95" s="266">
        <f>-SUMIFS(BV_Data_An_Prec!$AM:$AM,BV_Data_An_Prec!$AP:$AP,$B95,BV_Data_An_Prec!$AQ:$AQ,$C95,BV_Data_An_Prec!$AR:$AR,$L2)</f>
        <v>0</v>
      </c>
      <c r="R95" s="245">
        <f>J95-O95</f>
        <v>9</v>
      </c>
      <c r="S95" s="266">
        <f t="shared" si="24"/>
        <v>2607.6500000000524</v>
      </c>
      <c r="T95" s="38"/>
      <c r="U95" s="38"/>
      <c r="V95" s="322"/>
      <c r="W95" s="38"/>
      <c r="X95" s="38"/>
      <c r="Y95" s="38"/>
      <c r="Z95" s="38"/>
      <c r="AA95" s="38"/>
      <c r="AB95" s="38"/>
      <c r="AC95" s="38"/>
      <c r="AD95" s="38"/>
      <c r="AE95" s="38"/>
      <c r="AF95" s="38"/>
      <c r="AG95" s="38"/>
      <c r="AH95" s="38"/>
      <c r="AI95" s="38"/>
      <c r="AJ95" s="38"/>
      <c r="AK95" s="38"/>
      <c r="AL95" s="38"/>
      <c r="AM95" s="38"/>
      <c r="AN95" s="38"/>
    </row>
    <row r="96" spans="1:40" ht="18.75" customHeight="1">
      <c r="A96" s="5" t="str">
        <f>B96&amp;C96</f>
        <v>Véhicules usagésAutres Marques</v>
      </c>
      <c r="B96" s="38" t="s">
        <v>148</v>
      </c>
      <c r="C96" s="681" t="s">
        <v>1081</v>
      </c>
      <c r="D96" s="244">
        <f>+INDEX('Budget original'!$A$2:$AO$501,MATCH($A96,'Budget original'!$A$2:$A$501,0),MATCH(D$2,'Budget original'!$A$2:$AO$2,0))</f>
        <v>0</v>
      </c>
      <c r="E96" s="967">
        <f t="shared" si="25"/>
        <v>0</v>
      </c>
      <c r="F96" s="244">
        <f>+INDEX('Budget original'!$A$2:$AO$501,MATCH($A96,'Budget original'!$A$2:$A$501,0),MATCH(F$2,'Budget original'!$A$2:$AO$2,0))</f>
        <v>0</v>
      </c>
      <c r="G96" s="736"/>
      <c r="H96" s="244"/>
      <c r="I96" s="244"/>
      <c r="J96" s="245">
        <f>SUMIFS(BV_Data_An_Cour!$AW:$AW,BV_Data_An_Cour!$AP:$AP,$B96,BV_Data_An_Cour!$AQ:$AQ,$C96,BV_Data_An_Cour!$AY:$AY,J$2)</f>
        <v>0</v>
      </c>
      <c r="K96" s="968">
        <f t="shared" ref="K96" si="26">IF(J96=0,0,L96/J96)</f>
        <v>0</v>
      </c>
      <c r="L96" s="658">
        <f>-SUMIFS(BV_Data_An_Cour!$AM:$AM,BV_Data_An_Cour!$AP:$AP,$B96,BV_Data_An_Cour!$AQ:$AQ,$C96,BV_Data_An_Cour!$AR:$AR,$L2)</f>
        <v>0</v>
      </c>
      <c r="M96" s="736">
        <f>J96-D96</f>
        <v>0</v>
      </c>
      <c r="N96" s="969">
        <f>L96-F96</f>
        <v>0</v>
      </c>
      <c r="O96" s="245">
        <f>SUMIFS(BV_Data_An_Prec!$AW:$AW,BV_Data_An_Prec!$AP:$AP,$B96,BV_Data_An_Prec!$AQ:$AQ,$C96,BV_Data_An_Prec!$AY:$AY,O$2)</f>
        <v>0</v>
      </c>
      <c r="P96" s="968">
        <f t="shared" si="22"/>
        <v>0</v>
      </c>
      <c r="Q96" s="658">
        <f>-SUMIFS(BV_Data_An_Prec!$AM:$AM,BV_Data_An_Prec!$AP:$AP,$B96,BV_Data_An_Prec!$AQ:$AQ,$C96,BV_Data_An_Prec!$AR:$AR,$L2)</f>
        <v>0</v>
      </c>
      <c r="R96" s="736">
        <f>J96-O96</f>
        <v>0</v>
      </c>
      <c r="S96" s="658">
        <f>L96-Q96</f>
        <v>0</v>
      </c>
      <c r="T96" s="38"/>
      <c r="V96" s="322"/>
      <c r="W96" s="38"/>
      <c r="X96" s="38"/>
      <c r="Y96" s="38"/>
      <c r="Z96" s="38"/>
      <c r="AA96" s="38"/>
      <c r="AB96" s="38"/>
      <c r="AC96" s="38"/>
      <c r="AD96" s="38"/>
      <c r="AE96" s="38"/>
      <c r="AF96" s="38"/>
      <c r="AG96" s="38"/>
      <c r="AH96" s="38"/>
      <c r="AI96" s="38"/>
      <c r="AJ96" s="38"/>
      <c r="AK96" s="38"/>
      <c r="AL96" s="38"/>
      <c r="AM96" s="38"/>
      <c r="AN96" s="38"/>
    </row>
    <row r="97" spans="1:40" ht="15.75" customHeight="1">
      <c r="A97" s="5" t="str">
        <f t="shared" ref="A97:A100" si="27">B97&amp;C97</f>
        <v>Véhicules usagésTotal Usagés</v>
      </c>
      <c r="B97" s="38" t="s">
        <v>148</v>
      </c>
      <c r="C97" s="249" t="s">
        <v>151</v>
      </c>
      <c r="D97" s="250">
        <f>+D95+D94+D96</f>
        <v>0</v>
      </c>
      <c r="E97" s="711">
        <f t="shared" si="25"/>
        <v>0</v>
      </c>
      <c r="F97" s="251">
        <f>+F94+F95+F96</f>
        <v>0</v>
      </c>
      <c r="G97" s="252"/>
      <c r="H97" s="250"/>
      <c r="I97" s="251"/>
      <c r="J97" s="252">
        <f>+J94+J95+J96</f>
        <v>9</v>
      </c>
      <c r="K97" s="305">
        <f>IF(J97&lt;=0,0,L97/J97)</f>
        <v>289.73888888889473</v>
      </c>
      <c r="L97" s="356">
        <f>+L94+L95+L96</f>
        <v>2607.6500000000524</v>
      </c>
      <c r="M97" s="252">
        <f>J97-D97</f>
        <v>9</v>
      </c>
      <c r="N97" s="251">
        <f>L97-F97</f>
        <v>2607.6500000000524</v>
      </c>
      <c r="O97" s="250">
        <f>+O94+O95+O96</f>
        <v>0</v>
      </c>
      <c r="P97" s="305">
        <f>IF(O97&lt;=0,0,Q97/O97)</f>
        <v>0</v>
      </c>
      <c r="Q97" s="356">
        <f>+Q94+Q95+Q96</f>
        <v>0</v>
      </c>
      <c r="R97" s="252">
        <f>R94+R95</f>
        <v>9</v>
      </c>
      <c r="S97" s="356">
        <f>S94+S95</f>
        <v>2607.6500000000524</v>
      </c>
      <c r="T97" s="38"/>
      <c r="U97" s="38"/>
      <c r="V97" s="38"/>
      <c r="W97" s="38"/>
      <c r="X97" s="38"/>
      <c r="Y97" s="38"/>
      <c r="Z97" s="38"/>
      <c r="AA97" s="38"/>
      <c r="AB97" s="38"/>
      <c r="AC97" s="281"/>
      <c r="AD97" s="38"/>
      <c r="AE97" s="38"/>
      <c r="AF97" s="281"/>
      <c r="AG97" s="38"/>
      <c r="AH97" s="38"/>
      <c r="AI97" s="38"/>
      <c r="AJ97" s="38"/>
      <c r="AK97" s="38"/>
      <c r="AL97" s="38"/>
      <c r="AM97" s="38"/>
      <c r="AN97" s="38"/>
    </row>
    <row r="98" spans="1:40" ht="15.75" customHeight="1">
      <c r="A98" s="5" t="str">
        <f t="shared" si="27"/>
        <v>Véhicules usagés</v>
      </c>
      <c r="B98" s="38" t="s">
        <v>148</v>
      </c>
      <c r="C98" s="260"/>
      <c r="D98" s="11"/>
      <c r="E98" s="711">
        <f t="shared" si="25"/>
        <v>0</v>
      </c>
      <c r="F98" s="278"/>
      <c r="G98" s="260"/>
      <c r="H98" s="11"/>
      <c r="I98" s="278"/>
      <c r="J98" s="260"/>
      <c r="K98" s="305"/>
      <c r="L98" s="343"/>
      <c r="M98" s="970"/>
      <c r="N98" s="971"/>
      <c r="O98" s="260"/>
      <c r="P98" s="305"/>
      <c r="Q98" s="343"/>
      <c r="R98" s="676" t="e">
        <f>R97/O97</f>
        <v>#DIV/0!</v>
      </c>
      <c r="S98" s="255">
        <f>IF(Q97=0,0,(S97/Q97))</f>
        <v>0</v>
      </c>
      <c r="T98" s="38"/>
      <c r="U98" s="38"/>
      <c r="V98" s="38"/>
      <c r="W98" s="38"/>
      <c r="X98" s="38"/>
      <c r="Y98" s="38"/>
      <c r="Z98" s="38"/>
      <c r="AA98" s="38"/>
      <c r="AB98" s="38"/>
      <c r="AC98" s="38"/>
      <c r="AD98" s="38"/>
      <c r="AE98" s="38"/>
      <c r="AF98" s="38"/>
      <c r="AG98" s="38"/>
      <c r="AH98" s="38"/>
      <c r="AI98" s="38"/>
      <c r="AJ98" s="38"/>
      <c r="AK98" s="38"/>
      <c r="AL98" s="38"/>
      <c r="AM98" s="38"/>
      <c r="AN98" s="38"/>
    </row>
    <row r="99" spans="1:40" ht="15.75" customHeight="1">
      <c r="A99" s="5" t="str">
        <f t="shared" ref="A99" si="28">B99&amp;C99</f>
        <v>Véhicules usagésRachat bail</v>
      </c>
      <c r="B99" s="38" t="s">
        <v>148</v>
      </c>
      <c r="C99" s="972" t="s">
        <v>100</v>
      </c>
      <c r="D99" s="244"/>
      <c r="E99" s="244"/>
      <c r="F99" s="244"/>
      <c r="G99" s="245"/>
      <c r="H99" s="244"/>
      <c r="I99" s="244"/>
      <c r="J99" s="245">
        <f>SUMIFS(BV_Data_An_Cour!$AW:$AW,BV_Data_An_Cour!$AP:$AP,$B99,BV_Data_An_Cour!$AQ:$AQ,$C99,BV_Data_An_Cour!$AY:$AY,J$2)</f>
        <v>0</v>
      </c>
      <c r="K99" s="281">
        <f>IF(J99=0,0,L99/J99)</f>
        <v>0</v>
      </c>
      <c r="L99" s="266">
        <f>-SUMIFS(BV_Data_An_Cour!$AM:$AM,BV_Data_An_Cour!$AP:$AP,$B99,BV_Data_An_Cour!$AQ:$AQ,$C99,BV_Data_An_Cour!$AR:$AR,L$2)</f>
        <v>0</v>
      </c>
      <c r="M99" s="245">
        <f>J99-D99</f>
        <v>0</v>
      </c>
      <c r="N99" s="246">
        <f>L99-F99</f>
        <v>0</v>
      </c>
      <c r="O99" s="245">
        <f>SUMIFS(BV_Data_An_Prec!$AW:$AW,BV_Data_An_Prec!$AP:$AP,$B99,BV_Data_An_Prec!$AQ:$AQ,$C99,BV_Data_An_Prec!$AY:$AY,O$2)</f>
        <v>0</v>
      </c>
      <c r="P99" s="281">
        <f>IF(O99=0,0,Q99/O99)</f>
        <v>0</v>
      </c>
      <c r="Q99" s="266">
        <f>-SUMIFS(BV_Data_An_Prec!$AM:$AM,BV_Data_An_Prec!$AP:$AP,$B99,BV_Data_An_Prec!$AQ:$AQ,$C99,BV_Data_An_Prec!$AR:$AR,Q$2)</f>
        <v>0</v>
      </c>
      <c r="R99" s="245">
        <f>J99-O99</f>
        <v>0</v>
      </c>
      <c r="S99" s="266">
        <f>L99-Q99</f>
        <v>0</v>
      </c>
      <c r="T99" s="38"/>
      <c r="U99" s="38"/>
      <c r="V99" s="38"/>
      <c r="W99" s="38"/>
      <c r="X99" s="38"/>
      <c r="Y99" s="38"/>
      <c r="Z99" s="38"/>
      <c r="AA99" s="38"/>
      <c r="AB99" s="38"/>
      <c r="AC99" s="38"/>
      <c r="AD99" s="38"/>
      <c r="AE99" s="38"/>
      <c r="AF99" s="38"/>
      <c r="AG99" s="38"/>
      <c r="AH99" s="38"/>
      <c r="AI99" s="38"/>
      <c r="AJ99" s="38"/>
      <c r="AK99" s="38"/>
      <c r="AL99" s="38"/>
      <c r="AM99" s="38"/>
      <c r="AN99" s="38"/>
    </row>
    <row r="100" spans="1:40" ht="15.75" customHeight="1">
      <c r="A100" s="5" t="str">
        <f t="shared" si="27"/>
        <v>Véhicules usagés</v>
      </c>
      <c r="B100" s="38" t="s">
        <v>148</v>
      </c>
      <c r="C100" s="260"/>
      <c r="D100" s="244"/>
      <c r="E100" s="244"/>
      <c r="F100" s="244"/>
      <c r="G100" s="245"/>
      <c r="H100" s="244"/>
      <c r="I100" s="244"/>
      <c r="J100" s="245"/>
      <c r="K100" s="281"/>
      <c r="L100" s="266"/>
      <c r="M100" s="245"/>
      <c r="N100" s="246"/>
      <c r="O100" s="245"/>
      <c r="P100" s="281"/>
      <c r="Q100" s="266"/>
      <c r="R100" s="245"/>
      <c r="S100" s="266"/>
      <c r="T100" s="38"/>
      <c r="U100" s="38"/>
      <c r="V100" s="38"/>
      <c r="W100" s="244"/>
      <c r="X100" s="244"/>
      <c r="Y100" s="38"/>
      <c r="Z100" s="38"/>
      <c r="AA100" s="38"/>
      <c r="AB100" s="38"/>
      <c r="AC100" s="38"/>
      <c r="AD100" s="38"/>
      <c r="AE100" s="38"/>
      <c r="AF100" s="38"/>
      <c r="AG100" s="38"/>
      <c r="AH100" s="38"/>
      <c r="AI100" s="38"/>
      <c r="AJ100" s="38"/>
      <c r="AK100" s="38"/>
      <c r="AL100" s="38"/>
      <c r="AM100" s="38"/>
      <c r="AN100" s="38"/>
    </row>
    <row r="101" spans="1:40" ht="15.75" customHeight="1">
      <c r="A101" s="5" t="s">
        <v>408</v>
      </c>
      <c r="B101" s="38" t="s">
        <v>148</v>
      </c>
      <c r="C101" s="260" t="s">
        <v>152</v>
      </c>
      <c r="D101" s="244">
        <f>+INDEX('Budget original'!$A$2:$AO$501,MATCH($A101,'Budget original'!$A$2:$A$501,0),MATCH(D$2,'Budget original'!$A$2:$AO$2,0))</f>
        <v>0</v>
      </c>
      <c r="E101" s="244">
        <f t="shared" si="25"/>
        <v>0</v>
      </c>
      <c r="F101" s="244">
        <f>+INDEX('Budget original'!$A$2:$AO$501,MATCH($A101,'Budget original'!$A$2:$A$501,0),MATCH(F$2,'Budget original'!$A$2:$AO$2,0))</f>
        <v>0</v>
      </c>
      <c r="G101" s="245"/>
      <c r="H101" s="244"/>
      <c r="I101" s="244"/>
      <c r="J101" s="245">
        <f>SUMIFS(BV_Data_An_Cour!$AW:$AW,BV_Data_An_Cour!$AP:$AP,$B101,BV_Data_An_Cour!$AQ:$AQ,$C101,BV_Data_An_Cour!$AY:$AY,J$2)</f>
        <v>76</v>
      </c>
      <c r="K101" s="281">
        <f>IF(J101=0,0,L101/J101)</f>
        <v>661.33881578947057</v>
      </c>
      <c r="L101" s="266">
        <f>-SUMIFS(BV_Data_An_Cour!$AM:$AM,BV_Data_An_Cour!$AP:$AP,$B101,BV_Data_An_Cour!$AQ:$AQ,$C101,BV_Data_An_Cour!$AR:$AR,L$2)</f>
        <v>50261.749999999767</v>
      </c>
      <c r="M101" s="245">
        <f>J101-D101</f>
        <v>76</v>
      </c>
      <c r="N101" s="246">
        <f>L101-F101</f>
        <v>50261.749999999767</v>
      </c>
      <c r="O101" s="245">
        <f>SUMIFS(BV_Data_An_Prec!$AW:$AW,BV_Data_An_Prec!$AP:$AP,$B101,BV_Data_An_Prec!$AQ:$AQ,$C101,BV_Data_An_Prec!$AY:$AY,O$2)</f>
        <v>0</v>
      </c>
      <c r="P101" s="281">
        <f>IF(O101=0,0,Q101/O101)</f>
        <v>0</v>
      </c>
      <c r="Q101" s="266">
        <f>-SUMIFS(BV_Data_An_Prec!$AM:$AM,BV_Data_An_Prec!$AP:$AP,$B101,BV_Data_An_Prec!$AQ:$AQ,$C101,BV_Data_An_Prec!$AR:$AR,Q$2)</f>
        <v>0</v>
      </c>
      <c r="R101" s="245">
        <f>J101-O101</f>
        <v>76</v>
      </c>
      <c r="S101" s="266">
        <f>L101-Q101</f>
        <v>50261.749999999767</v>
      </c>
      <c r="T101" s="38"/>
      <c r="U101" s="244"/>
      <c r="V101" s="38"/>
      <c r="W101" s="38"/>
      <c r="X101" s="38"/>
      <c r="Y101" s="38"/>
      <c r="Z101" s="38"/>
      <c r="AA101" s="38"/>
      <c r="AB101" s="38"/>
      <c r="AC101" s="281"/>
      <c r="AD101" s="38"/>
      <c r="AE101" s="38"/>
      <c r="AF101" s="323"/>
      <c r="AG101" s="38"/>
      <c r="AH101" s="38"/>
      <c r="AI101" s="38"/>
      <c r="AJ101" s="38"/>
      <c r="AK101" s="38"/>
      <c r="AL101" s="38"/>
      <c r="AM101" s="38"/>
      <c r="AN101" s="38"/>
    </row>
    <row r="102" spans="1:40" ht="15.75" customHeight="1">
      <c r="A102" s="5" t="s">
        <v>148</v>
      </c>
      <c r="B102" s="38" t="s">
        <v>148</v>
      </c>
      <c r="C102" s="238"/>
      <c r="D102" s="951"/>
      <c r="E102" s="951"/>
      <c r="F102" s="240"/>
      <c r="G102" s="257"/>
      <c r="H102" s="951"/>
      <c r="I102" s="240"/>
      <c r="J102" s="257"/>
      <c r="K102" s="284"/>
      <c r="L102" s="286"/>
      <c r="M102" s="258"/>
      <c r="N102" s="324"/>
      <c r="O102" s="257"/>
      <c r="P102" s="284"/>
      <c r="Q102" s="286"/>
      <c r="R102" s="258"/>
      <c r="S102" s="344"/>
      <c r="T102" s="38"/>
      <c r="U102" s="38"/>
      <c r="V102" s="38"/>
      <c r="W102" s="244"/>
      <c r="X102" s="38"/>
      <c r="Y102" s="38"/>
      <c r="Z102" s="38"/>
      <c r="AA102" s="38"/>
      <c r="AB102" s="38"/>
      <c r="AC102" s="38"/>
      <c r="AD102" s="38"/>
      <c r="AE102" s="38"/>
      <c r="AF102" s="323"/>
      <c r="AG102" s="38"/>
      <c r="AH102" s="38"/>
      <c r="AI102" s="38"/>
      <c r="AJ102" s="38"/>
      <c r="AK102" s="38"/>
      <c r="AL102" s="38"/>
      <c r="AM102" s="38"/>
      <c r="AN102" s="38"/>
    </row>
    <row r="103" spans="1:40" ht="15.75" customHeight="1">
      <c r="A103" s="5" t="s">
        <v>409</v>
      </c>
      <c r="B103" s="38" t="s">
        <v>148</v>
      </c>
      <c r="C103" s="243" t="s">
        <v>101</v>
      </c>
      <c r="D103" s="244">
        <f>+INDEX('Budget original'!$A$2:$AO$501,MATCH($A103,'Budget original'!$A$2:$A$501,0),MATCH(D$2,'Budget original'!$A$2:$AO$2,0))</f>
        <v>0</v>
      </c>
      <c r="E103" s="244">
        <f t="shared" si="25"/>
        <v>0</v>
      </c>
      <c r="F103" s="246">
        <f>+INDEX('Budget original'!$A$2:$AO$501,MATCH($A103,'Budget original'!$A$2:$A$501,0),MATCH(F$2,'Budget original'!$A$2:$AO$2,0))</f>
        <v>0</v>
      </c>
      <c r="G103" s="245"/>
      <c r="H103" s="244"/>
      <c r="I103" s="244"/>
      <c r="J103" s="245"/>
      <c r="K103" s="281">
        <f>IF(J97=0,0,L103/J97)</f>
        <v>120.88888888888889</v>
      </c>
      <c r="L103" s="266">
        <f>-SUMIFS(BV_Data_An_Cour!$AM:$AM,BV_Data_An_Cour!$AP:$AP,$B103,BV_Data_An_Cour!$AQ:$AQ,$C103,BV_Data_An_Cour!$AR:$AR,$L2)</f>
        <v>1088</v>
      </c>
      <c r="M103" s="245"/>
      <c r="N103" s="246">
        <f>L103-F103</f>
        <v>1088</v>
      </c>
      <c r="O103" s="245"/>
      <c r="P103" s="281">
        <f>IF(O97=0,0,Q103/O97)</f>
        <v>0</v>
      </c>
      <c r="Q103" s="266">
        <f>-SUMIFS(BV_Data_An_Prec!$AM:$AM,BV_Data_An_Prec!$AP:$AP,$B103,BV_Data_An_Prec!$AQ:$AQ,$C103,BV_Data_An_Prec!$AR:$AR,$L2)</f>
        <v>0</v>
      </c>
      <c r="R103" s="267">
        <f>P103-K103</f>
        <v>-120.88888888888889</v>
      </c>
      <c r="S103" s="266">
        <f t="shared" ref="S103:S105" si="29">L103-Q103</f>
        <v>1088</v>
      </c>
      <c r="T103" s="38"/>
      <c r="U103" s="38"/>
      <c r="V103" s="38"/>
      <c r="W103" s="38"/>
      <c r="X103" s="38"/>
      <c r="Y103" s="38"/>
      <c r="Z103" s="38"/>
      <c r="AA103" s="38"/>
      <c r="AB103" s="38"/>
      <c r="AC103" s="38"/>
      <c r="AD103" s="38"/>
      <c r="AE103" s="38"/>
      <c r="AF103" s="38"/>
      <c r="AG103" s="38"/>
      <c r="AH103" s="38"/>
      <c r="AI103" s="38"/>
      <c r="AJ103" s="38"/>
      <c r="AK103" s="38"/>
      <c r="AL103" s="38"/>
      <c r="AM103" s="38"/>
      <c r="AN103" s="38"/>
    </row>
    <row r="104" spans="1:40" ht="15.75" customHeight="1">
      <c r="A104" s="5" t="s">
        <v>410</v>
      </c>
      <c r="B104" s="38" t="s">
        <v>148</v>
      </c>
      <c r="C104" s="243" t="s">
        <v>102</v>
      </c>
      <c r="D104" s="244">
        <f>+INDEX('Budget original'!$A$2:$AO$501,MATCH($A104,'Budget original'!$A$2:$A$501,0),MATCH(D$2,'Budget original'!$A$2:$AO$2,0))</f>
        <v>0</v>
      </c>
      <c r="E104" s="244">
        <f t="shared" si="25"/>
        <v>0</v>
      </c>
      <c r="F104" s="246">
        <f>+INDEX('Budget original'!$A$2:$AO$501,MATCH($A104,'Budget original'!$A$2:$A$501,0),MATCH(F$2,'Budget original'!$A$2:$AO$2,0))</f>
        <v>0</v>
      </c>
      <c r="G104" s="245"/>
      <c r="H104" s="244"/>
      <c r="I104" s="244"/>
      <c r="J104" s="245"/>
      <c r="K104" s="281">
        <f>IF(J97=0,0,L104/J97)</f>
        <v>826.11111111111109</v>
      </c>
      <c r="L104" s="266">
        <f>-SUMIFS(BV_Data_An_Cour!$AM:$AM,BV_Data_An_Cour!$AP:$AP,$B104,BV_Data_An_Cour!$AQ:$AQ,$C104,BV_Data_An_Cour!$AR:$AR,$L2)</f>
        <v>7435</v>
      </c>
      <c r="M104" s="245"/>
      <c r="N104" s="246">
        <f>L104-F104</f>
        <v>7435</v>
      </c>
      <c r="O104" s="245"/>
      <c r="P104" s="281">
        <f>IF(O97=0,0,Q104/O97)</f>
        <v>0</v>
      </c>
      <c r="Q104" s="266">
        <f>-SUMIFS(BV_Data_An_Prec!$AM:$AM,BV_Data_An_Prec!$AP:$AP,$B104,BV_Data_An_Prec!$AQ:$AQ,$C104,BV_Data_An_Prec!$AR:$AR,$L2)</f>
        <v>0</v>
      </c>
      <c r="R104" s="267">
        <f t="shared" ref="R104:R106" si="30">P104-K104</f>
        <v>-826.11111111111109</v>
      </c>
      <c r="S104" s="266">
        <f t="shared" si="29"/>
        <v>7435</v>
      </c>
      <c r="T104" s="38"/>
      <c r="U104" s="38"/>
      <c r="V104" s="38"/>
      <c r="W104" s="38"/>
      <c r="X104" s="38"/>
      <c r="Y104" s="38"/>
      <c r="Z104" s="38"/>
      <c r="AA104" s="38"/>
      <c r="AB104" s="38"/>
      <c r="AC104" s="38"/>
      <c r="AD104" s="38"/>
      <c r="AE104" s="38"/>
      <c r="AF104" s="38"/>
      <c r="AG104" s="38"/>
      <c r="AH104" s="38"/>
      <c r="AI104" s="38"/>
      <c r="AJ104" s="38"/>
      <c r="AK104" s="38"/>
      <c r="AL104" s="38"/>
      <c r="AM104" s="38"/>
      <c r="AN104" s="38"/>
    </row>
    <row r="105" spans="1:40" ht="15.75" customHeight="1">
      <c r="A105" s="5" t="s">
        <v>411</v>
      </c>
      <c r="B105" s="38" t="s">
        <v>148</v>
      </c>
      <c r="C105" s="243" t="s">
        <v>103</v>
      </c>
      <c r="D105" s="244">
        <f>+INDEX('Budget original'!$A$2:$AO$501,MATCH($A105,'Budget original'!$A$2:$A$501,0),MATCH(D$2,'Budget original'!$A$2:$AO$2,0))</f>
        <v>0</v>
      </c>
      <c r="E105" s="951">
        <f t="shared" si="25"/>
        <v>0</v>
      </c>
      <c r="F105" s="246">
        <f>+INDEX('Budget original'!$A$2:$AO$501,MATCH($A105,'Budget original'!$A$2:$A$501,0),MATCH(F$2,'Budget original'!$A$2:$AO$2,0))</f>
        <v>0</v>
      </c>
      <c r="G105" s="245"/>
      <c r="H105" s="951"/>
      <c r="I105" s="244"/>
      <c r="J105" s="245"/>
      <c r="K105" s="284">
        <f>IF(J97=0,0,L105/J97)</f>
        <v>0</v>
      </c>
      <c r="L105" s="266">
        <f>-SUMIFS(BV_Data_An_Cour!$AM:$AM,BV_Data_An_Cour!$AP:$AP,$B105,BV_Data_An_Cour!$AQ:$AQ,$C105,BV_Data_An_Cour!$AR:$AR,$L$2)</f>
        <v>0</v>
      </c>
      <c r="M105" s="257"/>
      <c r="N105" s="246">
        <f>L105-F105</f>
        <v>0</v>
      </c>
      <c r="O105" s="245"/>
      <c r="P105" s="284">
        <f>IF(O97=0,0,Q105/O97)</f>
        <v>0</v>
      </c>
      <c r="Q105" s="266">
        <f>-SUMIFS(BV_Data_An_Prec!$AM:$AM,BV_Data_An_Prec!$AP:$AP,$B105,BV_Data_An_Prec!$AQ:$AQ,$C105,BV_Data_An_Prec!$AR:$AR,$L$2)</f>
        <v>0</v>
      </c>
      <c r="R105" s="267">
        <f t="shared" si="30"/>
        <v>0</v>
      </c>
      <c r="S105" s="266">
        <f t="shared" si="29"/>
        <v>0</v>
      </c>
      <c r="T105" s="38"/>
      <c r="U105" s="38"/>
      <c r="V105" s="38"/>
      <c r="W105" s="38"/>
      <c r="X105" s="38"/>
      <c r="Y105" s="38"/>
      <c r="Z105" s="38"/>
      <c r="AA105" s="38"/>
      <c r="AB105" s="38"/>
      <c r="AC105" s="38"/>
      <c r="AD105" s="38"/>
      <c r="AE105" s="38"/>
      <c r="AF105" s="38"/>
      <c r="AG105" s="38"/>
      <c r="AH105" s="38"/>
      <c r="AI105" s="38"/>
      <c r="AJ105" s="38"/>
      <c r="AK105" s="38"/>
      <c r="AL105" s="38"/>
      <c r="AM105" s="38"/>
      <c r="AN105" s="38"/>
    </row>
    <row r="106" spans="1:40" ht="15.75" customHeight="1">
      <c r="A106" s="5" t="s">
        <v>412</v>
      </c>
      <c r="B106" s="38" t="s">
        <v>148</v>
      </c>
      <c r="C106" s="249" t="s">
        <v>104</v>
      </c>
      <c r="D106" s="250">
        <f>D97</f>
        <v>0</v>
      </c>
      <c r="E106" s="711">
        <f t="shared" si="25"/>
        <v>0</v>
      </c>
      <c r="F106" s="251">
        <f>F103+F104+F105</f>
        <v>0</v>
      </c>
      <c r="G106" s="252"/>
      <c r="H106" s="250"/>
      <c r="I106" s="251"/>
      <c r="J106" s="252">
        <f>J97</f>
        <v>9</v>
      </c>
      <c r="K106" s="355">
        <f>IF(J106&lt;=0,0,L106/J106)</f>
        <v>947</v>
      </c>
      <c r="L106" s="356">
        <f>L103+L104+L105</f>
        <v>8523</v>
      </c>
      <c r="M106" s="265">
        <f>J106-D106</f>
        <v>9</v>
      </c>
      <c r="N106" s="251">
        <f>L106-F106</f>
        <v>8523</v>
      </c>
      <c r="O106" s="252">
        <f>O97</f>
        <v>0</v>
      </c>
      <c r="P106" s="355">
        <f>IF(O106&lt;=0,0,Q106/O106)</f>
        <v>0</v>
      </c>
      <c r="Q106" s="356">
        <f>Q103+Q104+Q105</f>
        <v>0</v>
      </c>
      <c r="R106" s="357">
        <f t="shared" si="30"/>
        <v>-947</v>
      </c>
      <c r="S106" s="356">
        <f>L106-Q106</f>
        <v>8523</v>
      </c>
      <c r="T106" s="38"/>
      <c r="U106" s="1047"/>
      <c r="V106" s="38"/>
      <c r="W106" s="38"/>
      <c r="X106" s="38"/>
      <c r="Y106" s="38"/>
      <c r="Z106" s="38"/>
      <c r="AA106" s="38"/>
      <c r="AB106" s="38"/>
      <c r="AC106" s="38"/>
      <c r="AD106" s="38"/>
      <c r="AE106" s="38"/>
      <c r="AF106" s="38"/>
      <c r="AG106" s="38"/>
      <c r="AH106" s="38"/>
      <c r="AI106" s="38"/>
      <c r="AJ106" s="38"/>
      <c r="AK106" s="38"/>
      <c r="AL106" s="38"/>
      <c r="AM106" s="38"/>
      <c r="AN106" s="38"/>
    </row>
    <row r="107" spans="1:40" ht="15.75" customHeight="1">
      <c r="A107" s="5" t="s">
        <v>148</v>
      </c>
      <c r="B107" s="38" t="s">
        <v>148</v>
      </c>
      <c r="C107" s="260"/>
      <c r="D107" s="11"/>
      <c r="E107" s="11"/>
      <c r="F107" s="343"/>
      <c r="G107" s="260"/>
      <c r="H107" s="341"/>
      <c r="I107" s="343"/>
      <c r="J107" s="260"/>
      <c r="K107" s="305"/>
      <c r="L107" s="343"/>
      <c r="M107" s="254"/>
      <c r="N107" s="255" t="e">
        <f>N106/F106</f>
        <v>#DIV/0!</v>
      </c>
      <c r="O107" s="260"/>
      <c r="P107" s="305"/>
      <c r="Q107" s="343"/>
      <c r="R107" s="342"/>
      <c r="S107" s="255">
        <f>IF(Q106=0,0,(S106/Q106))</f>
        <v>0</v>
      </c>
      <c r="T107" s="38"/>
      <c r="U107" s="38"/>
      <c r="V107" s="38"/>
      <c r="W107" s="38"/>
      <c r="X107" s="38"/>
      <c r="Y107" s="38"/>
      <c r="Z107" s="38"/>
      <c r="AA107" s="38"/>
      <c r="AB107" s="38"/>
      <c r="AC107" s="38"/>
      <c r="AD107" s="38"/>
      <c r="AE107" s="38"/>
      <c r="AF107" s="38"/>
      <c r="AG107" s="38"/>
      <c r="AH107" s="38"/>
      <c r="AI107" s="38"/>
      <c r="AJ107" s="38"/>
      <c r="AK107" s="38"/>
      <c r="AL107" s="38"/>
      <c r="AM107" s="38"/>
      <c r="AN107" s="38"/>
    </row>
    <row r="108" spans="1:40" ht="15.75" customHeight="1" thickBot="1">
      <c r="A108" s="5" t="s">
        <v>148</v>
      </c>
      <c r="B108" s="38" t="s">
        <v>148</v>
      </c>
      <c r="C108" s="243"/>
      <c r="D108" s="38"/>
      <c r="E108" s="38"/>
      <c r="F108" s="266"/>
      <c r="G108" s="243"/>
      <c r="H108" s="325"/>
      <c r="I108" s="266"/>
      <c r="J108" s="243"/>
      <c r="K108" s="281"/>
      <c r="L108" s="266"/>
      <c r="M108" s="254"/>
      <c r="N108" s="255"/>
      <c r="O108" s="243"/>
      <c r="P108" s="281"/>
      <c r="Q108" s="266"/>
      <c r="R108" s="267"/>
      <c r="S108" s="255"/>
      <c r="T108" s="38"/>
      <c r="U108" s="38"/>
      <c r="V108" s="38"/>
      <c r="W108" s="38"/>
      <c r="X108" s="38"/>
      <c r="Y108" s="38"/>
      <c r="Z108" s="38"/>
      <c r="AA108" s="38"/>
      <c r="AB108" s="38"/>
      <c r="AC108" s="38"/>
      <c r="AD108" s="38"/>
      <c r="AE108" s="38"/>
      <c r="AF108" s="38"/>
      <c r="AG108" s="38"/>
      <c r="AH108" s="38"/>
      <c r="AI108" s="38"/>
      <c r="AJ108" s="38"/>
      <c r="AK108" s="38"/>
      <c r="AL108" s="38"/>
      <c r="AM108" s="38"/>
      <c r="AN108" s="38"/>
    </row>
    <row r="109" spans="1:40" ht="18" customHeight="1" thickTop="1">
      <c r="A109" s="5" t="s">
        <v>413</v>
      </c>
      <c r="B109" s="38" t="s">
        <v>148</v>
      </c>
      <c r="C109" s="268" t="s">
        <v>153</v>
      </c>
      <c r="D109" s="269">
        <f>D97+D101</f>
        <v>0</v>
      </c>
      <c r="E109" s="270">
        <f>IF(D109&lt;=0,0,F109/D109)</f>
        <v>0</v>
      </c>
      <c r="F109" s="271">
        <f>F97+F106+F101</f>
        <v>0</v>
      </c>
      <c r="G109" s="272"/>
      <c r="H109" s="270"/>
      <c r="I109" s="271"/>
      <c r="J109" s="272">
        <f>J97+J101</f>
        <v>85</v>
      </c>
      <c r="K109" s="269">
        <f>IF(J109&lt;=0,0,L109/J109)</f>
        <v>722.26352941176253</v>
      </c>
      <c r="L109" s="271">
        <f>L97+L106+L101+L99</f>
        <v>61392.39999999982</v>
      </c>
      <c r="M109" s="272">
        <f>J109-D109</f>
        <v>85</v>
      </c>
      <c r="N109" s="271">
        <f>L109-F109</f>
        <v>61392.39999999982</v>
      </c>
      <c r="O109" s="272">
        <f>O97+O101</f>
        <v>0</v>
      </c>
      <c r="P109" s="269">
        <f>IF(O109&lt;=0,0,Q109/O109)</f>
        <v>0</v>
      </c>
      <c r="Q109" s="271">
        <f>Q97+Q106+Q101+Q99</f>
        <v>0</v>
      </c>
      <c r="R109" s="272">
        <f>J109-O109</f>
        <v>85</v>
      </c>
      <c r="S109" s="271">
        <f>L109-Q109</f>
        <v>61392.39999999982</v>
      </c>
      <c r="T109" s="38"/>
      <c r="U109" s="38"/>
      <c r="V109" s="38"/>
      <c r="W109" s="38"/>
      <c r="X109" s="38"/>
      <c r="Y109" s="38"/>
      <c r="Z109" s="38"/>
      <c r="AA109" s="38"/>
      <c r="AB109" s="38"/>
      <c r="AC109" s="38"/>
      <c r="AD109" s="38"/>
      <c r="AE109" s="38"/>
      <c r="AF109" s="38"/>
      <c r="AG109" s="38"/>
      <c r="AH109" s="38"/>
      <c r="AI109" s="38"/>
      <c r="AJ109" s="38"/>
      <c r="AK109" s="38"/>
      <c r="AL109" s="38"/>
      <c r="AM109" s="38"/>
      <c r="AN109" s="38"/>
    </row>
    <row r="110" spans="1:40" ht="22.5" customHeight="1" thickBot="1">
      <c r="A110" s="5" t="s">
        <v>148</v>
      </c>
      <c r="B110" s="38" t="s">
        <v>148</v>
      </c>
      <c r="C110" s="273"/>
      <c r="D110" s="274"/>
      <c r="E110" s="274"/>
      <c r="F110" s="275"/>
      <c r="G110" s="273"/>
      <c r="H110" s="274"/>
      <c r="I110" s="275"/>
      <c r="J110" s="273"/>
      <c r="K110" s="947"/>
      <c r="L110" s="962"/>
      <c r="M110" s="276"/>
      <c r="N110" s="277"/>
      <c r="O110" s="273"/>
      <c r="P110" s="947"/>
      <c r="Q110" s="962"/>
      <c r="R110" s="276">
        <f>O109/R109</f>
        <v>0</v>
      </c>
      <c r="S110" s="326">
        <f>IF(Q109=0,0,(S109/Q109))</f>
        <v>0</v>
      </c>
      <c r="T110" s="38"/>
      <c r="U110" s="38"/>
      <c r="V110" s="38"/>
      <c r="W110" s="38"/>
      <c r="X110" s="38"/>
      <c r="Y110" s="38"/>
      <c r="Z110" s="38"/>
      <c r="AA110" s="38"/>
      <c r="AB110" s="38"/>
      <c r="AC110" s="38"/>
      <c r="AD110" s="38"/>
      <c r="AE110" s="38"/>
      <c r="AF110" s="38"/>
      <c r="AG110" s="38"/>
      <c r="AH110" s="38"/>
      <c r="AI110" s="38"/>
      <c r="AJ110" s="38"/>
      <c r="AK110" s="38"/>
      <c r="AL110" s="38"/>
      <c r="AM110" s="38"/>
      <c r="AN110" s="38"/>
    </row>
    <row r="111" spans="1:40" ht="15.75" customHeight="1" thickTop="1">
      <c r="A111" s="5" t="s">
        <v>148</v>
      </c>
      <c r="B111" s="38" t="s">
        <v>148</v>
      </c>
      <c r="C111" s="260"/>
      <c r="D111" s="11"/>
      <c r="E111" s="11"/>
      <c r="F111" s="278"/>
      <c r="G111" s="260"/>
      <c r="H111" s="11"/>
      <c r="I111" s="278"/>
      <c r="J111" s="260"/>
      <c r="K111" s="305"/>
      <c r="L111" s="343"/>
      <c r="M111" s="254"/>
      <c r="N111" s="255"/>
      <c r="O111" s="260"/>
      <c r="P111" s="305"/>
      <c r="Q111" s="343"/>
      <c r="R111" s="254"/>
      <c r="S111" s="343"/>
      <c r="T111" s="38"/>
      <c r="U111" s="38"/>
      <c r="V111" s="38"/>
      <c r="W111" s="38"/>
      <c r="X111" s="38"/>
      <c r="Y111" s="38"/>
      <c r="Z111" s="38"/>
      <c r="AA111" s="38"/>
      <c r="AB111" s="38"/>
      <c r="AC111" s="38"/>
      <c r="AD111" s="38"/>
      <c r="AE111" s="38"/>
      <c r="AF111" s="38"/>
      <c r="AG111" s="38"/>
      <c r="AH111" s="38"/>
      <c r="AI111" s="38"/>
      <c r="AJ111" s="38"/>
      <c r="AK111" s="38"/>
      <c r="AL111" s="38"/>
      <c r="AM111" s="38"/>
      <c r="AN111" s="38"/>
    </row>
    <row r="112" spans="1:40" ht="15.75" customHeight="1">
      <c r="A112" s="5" t="s">
        <v>414</v>
      </c>
      <c r="B112" s="38" t="s">
        <v>148</v>
      </c>
      <c r="C112" s="279" t="s">
        <v>106</v>
      </c>
      <c r="D112" s="38"/>
      <c r="E112" s="36"/>
      <c r="F112" s="266"/>
      <c r="G112" s="243"/>
      <c r="H112" s="36"/>
      <c r="I112" s="266"/>
      <c r="J112" s="243"/>
      <c r="K112" s="364"/>
      <c r="L112" s="266"/>
      <c r="M112" s="243"/>
      <c r="N112" s="253"/>
      <c r="O112" s="243"/>
      <c r="P112" s="364"/>
      <c r="Q112" s="266"/>
      <c r="R112" s="243"/>
      <c r="S112" s="266"/>
      <c r="T112" s="38"/>
      <c r="U112" s="38"/>
      <c r="V112" s="38"/>
      <c r="W112" s="38"/>
      <c r="X112" s="38"/>
      <c r="Y112" s="38"/>
      <c r="Z112" s="38"/>
      <c r="AA112" s="38"/>
      <c r="AB112" s="38"/>
      <c r="AC112" s="38"/>
      <c r="AD112" s="38"/>
      <c r="AE112" s="38"/>
      <c r="AF112" s="38"/>
      <c r="AG112" s="38"/>
      <c r="AH112" s="38"/>
      <c r="AI112" s="38"/>
      <c r="AJ112" s="38"/>
      <c r="AK112" s="38"/>
      <c r="AL112" s="38"/>
      <c r="AM112" s="38"/>
      <c r="AN112" s="38"/>
    </row>
    <row r="113" spans="1:40" ht="15.75" customHeight="1">
      <c r="A113" s="5" t="s">
        <v>415</v>
      </c>
      <c r="B113" s="38" t="s">
        <v>148</v>
      </c>
      <c r="C113" s="243" t="s">
        <v>107</v>
      </c>
      <c r="D113" s="758" t="e">
        <f>F113/F97</f>
        <v>#DIV/0!</v>
      </c>
      <c r="E113" s="281" t="e">
        <f t="shared" ref="E113:E122" si="31">F113/D$97</f>
        <v>#DIV/0!</v>
      </c>
      <c r="F113" s="244">
        <f>+INDEX('Budget original'!$A$2:$AO$501,MATCH($A113,'Budget original'!$A$2:$A$501,0),MATCH(F$2,'Budget original'!$A$2:$AO$2,0))</f>
        <v>0</v>
      </c>
      <c r="G113" s="282"/>
      <c r="H113" s="281"/>
      <c r="I113" s="244"/>
      <c r="J113" s="282">
        <f>L113/L97</f>
        <v>2.0379460433723446</v>
      </c>
      <c r="K113" s="281">
        <f>IF($J$97=0,0,L113/(J$94+J$95+J96))</f>
        <v>590.4722222222224</v>
      </c>
      <c r="L113" s="266">
        <f>SUMIFS(BV_Data_An_Cour!$AM:$AM,BV_Data_An_Cour!$AP:$AP,$B113,BV_Data_An_Cour!$AQ:$AQ,$C113,BV_Data_An_Cour!$AR:$AR,$L$2)</f>
        <v>5314.2500000000018</v>
      </c>
      <c r="M113" s="243"/>
      <c r="N113" s="266">
        <f t="shared" ref="N113:N154" si="32">L113-F113</f>
        <v>5314.2500000000018</v>
      </c>
      <c r="O113" s="282" t="e">
        <f>Q113/Q97</f>
        <v>#DIV/0!</v>
      </c>
      <c r="P113" s="281" t="e">
        <f>IF($J$97=0,0,Q113/(O$94+O$95+O96))</f>
        <v>#DIV/0!</v>
      </c>
      <c r="Q113" s="266">
        <f>SUMIFS(BV_Data_An_Prec!$AM:$AM,BV_Data_An_Prec!$AP:$AP,$B113,BV_Data_An_Prec!$AQ:$AQ,$C113,BV_Data_An_Prec!$AR:$AR,$L$2)</f>
        <v>0</v>
      </c>
      <c r="R113" s="243"/>
      <c r="S113" s="266">
        <f>L113-Q113</f>
        <v>5314.2500000000018</v>
      </c>
      <c r="T113" s="38"/>
      <c r="U113" s="38"/>
      <c r="V113" s="38"/>
      <c r="W113" s="38"/>
      <c r="X113" s="38"/>
      <c r="Y113" s="38"/>
      <c r="Z113" s="38"/>
      <c r="AA113" s="38"/>
      <c r="AB113" s="38"/>
      <c r="AC113" s="38"/>
      <c r="AD113" s="38"/>
      <c r="AE113" s="38"/>
      <c r="AF113" s="38"/>
      <c r="AG113" s="38"/>
      <c r="AH113" s="38"/>
      <c r="AI113" s="38"/>
      <c r="AJ113" s="38"/>
      <c r="AK113" s="38"/>
      <c r="AL113" s="38"/>
      <c r="AM113" s="38"/>
      <c r="AN113" s="38"/>
    </row>
    <row r="114" spans="1:40" ht="15.75" customHeight="1">
      <c r="A114" s="5" t="s">
        <v>416</v>
      </c>
      <c r="B114" s="38" t="s">
        <v>148</v>
      </c>
      <c r="C114" s="238" t="s">
        <v>108</v>
      </c>
      <c r="D114" s="755" t="e">
        <f>F114/(F106)</f>
        <v>#DIV/0!</v>
      </c>
      <c r="E114" s="284" t="e">
        <f t="shared" si="31"/>
        <v>#DIV/0!</v>
      </c>
      <c r="F114" s="240">
        <f>+INDEX('Budget original'!$A$2:$AO$501,MATCH($A114,'Budget original'!$A$2:$A$501,0),MATCH(F$2,'Budget original'!$A$2:$AO$2,0))</f>
        <v>0</v>
      </c>
      <c r="G114" s="285"/>
      <c r="H114" s="284"/>
      <c r="I114" s="240"/>
      <c r="J114" s="285">
        <f>L114/(L106)</f>
        <v>0.28074034964214478</v>
      </c>
      <c r="K114" s="284">
        <f>IF($J$97=0,0,L114/(J$94+J$95+J96))</f>
        <v>265.86111111111109</v>
      </c>
      <c r="L114" s="266">
        <f>SUMIFS(BV_Data_An_Cour!$AM:$AM,BV_Data_An_Cour!$AP:$AP,$B114,BV_Data_An_Cour!$AQ:$AQ,$C114,BV_Data_An_Cour!$AR:$AR,$L$2)</f>
        <v>2392.75</v>
      </c>
      <c r="M114" s="238"/>
      <c r="N114" s="286">
        <f t="shared" si="32"/>
        <v>2392.75</v>
      </c>
      <c r="O114" s="285" t="e">
        <f>Q114/(Q106)</f>
        <v>#DIV/0!</v>
      </c>
      <c r="P114" s="284" t="e">
        <f>IF($J$97=0,0,Q114/(O$94+O$95+O96))</f>
        <v>#DIV/0!</v>
      </c>
      <c r="Q114" s="266">
        <f>SUMIFS(BV_Data_An_Prec!$AM:$AM,BV_Data_An_Prec!$AP:$AP,$B114,BV_Data_An_Prec!$AQ:$AQ,$C114,BV_Data_An_Prec!$AR:$AR,$L$2)</f>
        <v>0</v>
      </c>
      <c r="R114" s="238"/>
      <c r="S114" s="286">
        <f t="shared" ref="S114:S166" si="33">L114-Q114</f>
        <v>2392.75</v>
      </c>
      <c r="T114" s="38"/>
      <c r="U114" s="38"/>
      <c r="V114" s="38"/>
      <c r="W114" s="38"/>
      <c r="X114" s="38"/>
      <c r="Y114" s="38"/>
      <c r="Z114" s="38"/>
      <c r="AA114" s="38"/>
      <c r="AB114" s="38"/>
      <c r="AC114" s="38"/>
      <c r="AD114" s="38"/>
      <c r="AE114" s="38"/>
      <c r="AF114" s="38"/>
      <c r="AG114" s="38"/>
      <c r="AH114" s="38"/>
      <c r="AI114" s="38"/>
      <c r="AJ114" s="38"/>
      <c r="AK114" s="38"/>
      <c r="AL114" s="38"/>
      <c r="AM114" s="38"/>
      <c r="AN114" s="38"/>
    </row>
    <row r="115" spans="1:40" ht="15.75" customHeight="1">
      <c r="A115" s="5" t="s">
        <v>417</v>
      </c>
      <c r="B115" s="38" t="s">
        <v>148</v>
      </c>
      <c r="C115" s="243" t="s">
        <v>109</v>
      </c>
      <c r="D115" s="287"/>
      <c r="E115" s="281" t="e">
        <f t="shared" si="31"/>
        <v>#DIV/0!</v>
      </c>
      <c r="F115" s="244">
        <f>+INDEX('Budget original'!$A$2:$AO$501,MATCH($A115,'Budget original'!$A$2:$A$501,0),MATCH(F$2,'Budget original'!$A$2:$AO$2,0))</f>
        <v>0</v>
      </c>
      <c r="G115" s="288"/>
      <c r="H115" s="281"/>
      <c r="I115" s="244"/>
      <c r="J115" s="243"/>
      <c r="K115" s="281">
        <f>IF($J$97=0,0,L115/(J$94+J$95+J96))</f>
        <v>230.93555555555557</v>
      </c>
      <c r="L115" s="303">
        <f>SUMIFS(BV_Data_An_Cour!$AM:$AM,BV_Data_An_Cour!$AP:$AP,$B115,BV_Data_An_Cour!$AQ:$AQ,$C115,BV_Data_An_Cour!$AR:$AR,$L$2)</f>
        <v>2078.42</v>
      </c>
      <c r="M115" s="243"/>
      <c r="N115" s="266">
        <f t="shared" si="32"/>
        <v>2078.42</v>
      </c>
      <c r="O115" s="243"/>
      <c r="P115" s="281" t="e">
        <f>IF($J$97=0,0,Q115/(O$94+O$95+O96))</f>
        <v>#DIV/0!</v>
      </c>
      <c r="Q115" s="303">
        <f>SUMIFS(BV_Data_An_Prec!$AM:$AM,BV_Data_An_Prec!$AP:$AP,$B115,BV_Data_An_Prec!$AQ:$AQ,$C115,BV_Data_An_Prec!$AR:$AR,$L$2)</f>
        <v>0</v>
      </c>
      <c r="R115" s="243"/>
      <c r="S115" s="266">
        <f t="shared" si="33"/>
        <v>2078.42</v>
      </c>
      <c r="T115" s="38"/>
      <c r="U115" s="38"/>
      <c r="V115" s="38"/>
      <c r="W115" s="244"/>
      <c r="X115" s="38"/>
      <c r="Y115" s="38"/>
      <c r="Z115" s="38"/>
      <c r="AA115" s="38"/>
      <c r="AB115" s="38"/>
      <c r="AC115" s="38"/>
      <c r="AD115" s="38"/>
      <c r="AE115" s="38"/>
      <c r="AF115" s="38"/>
      <c r="AG115" s="38"/>
      <c r="AH115" s="38"/>
      <c r="AI115" s="38"/>
      <c r="AJ115" s="38"/>
      <c r="AK115" s="38"/>
      <c r="AL115" s="38"/>
      <c r="AM115" s="38"/>
      <c r="AN115" s="38"/>
    </row>
    <row r="116" spans="1:40" ht="15.75" customHeight="1">
      <c r="A116" s="5" t="s">
        <v>418</v>
      </c>
      <c r="B116" s="38" t="s">
        <v>148</v>
      </c>
      <c r="C116" s="243" t="s">
        <v>110</v>
      </c>
      <c r="D116" s="287"/>
      <c r="E116" s="281" t="e">
        <f t="shared" si="31"/>
        <v>#DIV/0!</v>
      </c>
      <c r="F116" s="244">
        <f>+INDEX('Budget original'!$A$2:$AO$501,MATCH($A116,'Budget original'!$A$2:$A$501,0),MATCH(F$2,'Budget original'!$A$2:$AO$2,0))</f>
        <v>0</v>
      </c>
      <c r="G116" s="288"/>
      <c r="H116" s="281"/>
      <c r="I116" s="244"/>
      <c r="J116" s="243"/>
      <c r="K116" s="281">
        <f>IF($J$97=0,0,L116/(J$94+J$95+J96))</f>
        <v>0</v>
      </c>
      <c r="L116" s="266">
        <f>SUMIFS(BV_Data_An_Cour!$AM:$AM,BV_Data_An_Cour!$AP:$AP,$B116,BV_Data_An_Cour!$AQ:$AQ,$C116,BV_Data_An_Cour!$AR:$AR,$L$2)</f>
        <v>0</v>
      </c>
      <c r="M116" s="243"/>
      <c r="N116" s="266">
        <f t="shared" si="32"/>
        <v>0</v>
      </c>
      <c r="O116" s="243"/>
      <c r="P116" s="281" t="e">
        <f>IF($J$97=0,0,Q116/(O$94+O$95+O96))</f>
        <v>#DIV/0!</v>
      </c>
      <c r="Q116" s="266">
        <f>SUMIFS(BV_Data_An_Prec!$AM:$AM,BV_Data_An_Prec!$AP:$AP,$B116,BV_Data_An_Prec!$AQ:$AQ,$C116,BV_Data_An_Prec!$AR:$AR,$L$2)</f>
        <v>0</v>
      </c>
      <c r="R116" s="243"/>
      <c r="S116" s="266">
        <f t="shared" si="33"/>
        <v>0</v>
      </c>
      <c r="T116" s="38"/>
      <c r="U116" s="38"/>
      <c r="V116" s="38"/>
      <c r="W116" s="244"/>
      <c r="X116" s="38"/>
      <c r="Y116" s="38"/>
      <c r="Z116" s="38"/>
      <c r="AA116" s="38"/>
      <c r="AB116" s="38"/>
      <c r="AC116" s="38"/>
      <c r="AD116" s="38"/>
      <c r="AE116" s="38"/>
      <c r="AF116" s="38"/>
      <c r="AG116" s="38"/>
      <c r="AH116" s="38"/>
      <c r="AI116" s="38"/>
      <c r="AJ116" s="38"/>
      <c r="AK116" s="38"/>
      <c r="AL116" s="38"/>
      <c r="AM116" s="38"/>
      <c r="AN116" s="38"/>
    </row>
    <row r="117" spans="1:40" ht="15.75" customHeight="1">
      <c r="A117" s="5" t="s">
        <v>419</v>
      </c>
      <c r="B117" s="38" t="s">
        <v>148</v>
      </c>
      <c r="C117" s="238" t="s">
        <v>111</v>
      </c>
      <c r="D117" s="289"/>
      <c r="E117" s="284" t="e">
        <f t="shared" si="31"/>
        <v>#DIV/0!</v>
      </c>
      <c r="F117" s="240">
        <f>+INDEX('Budget original'!$A$2:$AO$501,MATCH($A117,'Budget original'!$A$2:$A$501,0),MATCH(F$2,'Budget original'!$A$2:$AO$2,0))</f>
        <v>0</v>
      </c>
      <c r="G117" s="290"/>
      <c r="H117" s="284"/>
      <c r="I117" s="240"/>
      <c r="J117" s="238"/>
      <c r="K117" s="284">
        <f>IF($J$97=0,0,L117/(J$94+J$95+J96))</f>
        <v>0</v>
      </c>
      <c r="L117" s="286">
        <f>SUMIFS(BV_Data_An_Cour!$AM:$AM,BV_Data_An_Cour!$AP:$AP,$B117,BV_Data_An_Cour!$AQ:$AQ,$C117,BV_Data_An_Cour!$AR:$AR,$L$2)</f>
        <v>0</v>
      </c>
      <c r="M117" s="238"/>
      <c r="N117" s="286">
        <f t="shared" si="32"/>
        <v>0</v>
      </c>
      <c r="O117" s="238"/>
      <c r="P117" s="284" t="e">
        <f>IF($J$97=0,0,Q117/(O$94+O$95+O96))</f>
        <v>#DIV/0!</v>
      </c>
      <c r="Q117" s="286">
        <f>SUMIFS(BV_Data_An_Prec!$AM:$AM,BV_Data_An_Prec!$AP:$AP,$B117,BV_Data_An_Prec!$AQ:$AQ,$C117,BV_Data_An_Prec!$AR:$AR,$L$2)</f>
        <v>0</v>
      </c>
      <c r="R117" s="238"/>
      <c r="S117" s="286">
        <f t="shared" si="33"/>
        <v>0</v>
      </c>
      <c r="T117" s="38"/>
      <c r="U117" s="898"/>
      <c r="V117" s="38"/>
      <c r="W117" s="244"/>
      <c r="X117" s="38"/>
      <c r="Y117" s="38"/>
      <c r="Z117" s="38"/>
      <c r="AA117" s="38"/>
      <c r="AB117" s="38"/>
      <c r="AC117" s="38"/>
      <c r="AD117" s="38"/>
      <c r="AE117" s="38"/>
      <c r="AF117" s="38"/>
      <c r="AG117" s="38"/>
      <c r="AH117" s="38"/>
      <c r="AI117" s="38"/>
      <c r="AJ117" s="38"/>
      <c r="AK117" s="38"/>
      <c r="AL117" s="38"/>
      <c r="AM117" s="38"/>
      <c r="AN117" s="38"/>
    </row>
    <row r="118" spans="1:40" ht="19.5" customHeight="1">
      <c r="A118" s="5" t="s">
        <v>420</v>
      </c>
      <c r="B118" s="38" t="s">
        <v>148</v>
      </c>
      <c r="C118" s="243" t="s">
        <v>112</v>
      </c>
      <c r="D118" s="287"/>
      <c r="E118" s="281" t="e">
        <f t="shared" si="31"/>
        <v>#DIV/0!</v>
      </c>
      <c r="F118" s="244">
        <f>+INDEX('Budget original'!$A$2:$AO$501,MATCH($A118,'Budget original'!$A$2:$A$501,0),MATCH(F$2,'Budget original'!$A$2:$AO$2,0))</f>
        <v>0</v>
      </c>
      <c r="G118" s="288"/>
      <c r="H118" s="281"/>
      <c r="I118" s="244"/>
      <c r="J118" s="243"/>
      <c r="K118" s="281">
        <f>IF($J$97=0,0,L118/(J$94+J$95+J96))</f>
        <v>352.00333333333333</v>
      </c>
      <c r="L118" s="266">
        <f>SUMIFS(BV_Data_An_Cour!$AM:$AM,BV_Data_An_Cour!$AP:$AP,$B118,BV_Data_An_Cour!$AQ:$AQ,$C118,BV_Data_An_Cour!$AR:$AR,$L$2)</f>
        <v>3168.0299999999997</v>
      </c>
      <c r="M118" s="243"/>
      <c r="N118" s="266">
        <f t="shared" si="32"/>
        <v>3168.0299999999997</v>
      </c>
      <c r="O118" s="243"/>
      <c r="P118" s="281" t="e">
        <f>IF($J$97=0,0,Q118/(O$94+O$95+O96))</f>
        <v>#DIV/0!</v>
      </c>
      <c r="Q118" s="266">
        <f>SUMIFS(BV_Data_An_Prec!$AM:$AM,BV_Data_An_Prec!$AP:$AP,$B118,BV_Data_An_Prec!$AQ:$AQ,$C118,BV_Data_An_Prec!$AR:$AR,$L$2)</f>
        <v>0</v>
      </c>
      <c r="R118" s="243"/>
      <c r="S118" s="266">
        <f t="shared" si="33"/>
        <v>3168.0299999999997</v>
      </c>
      <c r="T118" s="38"/>
      <c r="U118" s="898"/>
      <c r="V118" s="38"/>
      <c r="W118" s="244"/>
      <c r="Z118" s="38"/>
      <c r="AA118" s="38"/>
      <c r="AB118" s="38"/>
      <c r="AC118" s="38"/>
      <c r="AD118" s="38"/>
      <c r="AE118" s="38"/>
      <c r="AF118" s="38"/>
      <c r="AG118" s="38"/>
      <c r="AH118" s="38"/>
      <c r="AI118" s="38"/>
      <c r="AJ118" s="38"/>
      <c r="AK118" s="38"/>
      <c r="AL118" s="38"/>
      <c r="AM118" s="38"/>
      <c r="AN118" s="38"/>
    </row>
    <row r="119" spans="1:40" ht="15.75" customHeight="1">
      <c r="A119" s="5" t="s">
        <v>421</v>
      </c>
      <c r="B119" s="38" t="s">
        <v>148</v>
      </c>
      <c r="C119" s="243" t="s">
        <v>113</v>
      </c>
      <c r="D119" s="287"/>
      <c r="E119" s="281" t="e">
        <f t="shared" si="31"/>
        <v>#DIV/0!</v>
      </c>
      <c r="F119" s="244">
        <f>+INDEX('Budget original'!$A$2:$AO$501,MATCH($A119,'Budget original'!$A$2:$A$501,0),MATCH(F$2,'Budget original'!$A$2:$AO$2,0))</f>
        <v>0</v>
      </c>
      <c r="G119" s="288"/>
      <c r="H119" s="281"/>
      <c r="I119" s="244"/>
      <c r="J119" s="243"/>
      <c r="K119" s="281">
        <f>IF($J$97=0,0,L119/(J$94+J$95+J96))</f>
        <v>3433.5977777777784</v>
      </c>
      <c r="L119" s="658">
        <f>SUMIFS(BV_Data_An_Cour!$AM:$AM,BV_Data_An_Cour!$AP:$AP,$B119,BV_Data_An_Cour!$AQ:$AQ,$C119,BV_Data_An_Cour!$AR:$AR,$L$2)</f>
        <v>30902.380000000005</v>
      </c>
      <c r="M119" s="243"/>
      <c r="N119" s="658">
        <f t="shared" si="32"/>
        <v>30902.380000000005</v>
      </c>
      <c r="O119" s="243"/>
      <c r="P119" s="281" t="e">
        <f>IF($J$97=0,0,Q119/(O$94+O$95+O96))</f>
        <v>#DIV/0!</v>
      </c>
      <c r="Q119" s="658">
        <f>SUMIFS(BV_Data_An_Prec!$AM:$AM,BV_Data_An_Prec!$AP:$AP,$B119,BV_Data_An_Prec!$AQ:$AQ,$C119,BV_Data_An_Prec!$AR:$AR,$L$2)</f>
        <v>0</v>
      </c>
      <c r="R119" s="243"/>
      <c r="S119" s="266">
        <f t="shared" si="33"/>
        <v>30902.380000000005</v>
      </c>
      <c r="T119" s="38"/>
      <c r="U119" s="38"/>
      <c r="V119" s="38"/>
      <c r="W119" s="244"/>
      <c r="X119" s="38"/>
      <c r="Y119" s="38"/>
      <c r="Z119" s="38"/>
      <c r="AA119" s="38"/>
      <c r="AB119" s="38"/>
      <c r="AC119" s="38"/>
      <c r="AD119" s="38"/>
      <c r="AE119" s="38"/>
      <c r="AF119" s="38"/>
      <c r="AG119" s="38"/>
      <c r="AH119" s="38"/>
      <c r="AI119" s="38"/>
      <c r="AJ119" s="38"/>
      <c r="AK119" s="38"/>
      <c r="AL119" s="38"/>
      <c r="AM119" s="38"/>
      <c r="AN119" s="38"/>
    </row>
    <row r="120" spans="1:40" ht="15.75" customHeight="1">
      <c r="A120" s="5" t="s">
        <v>422</v>
      </c>
      <c r="B120" s="38" t="s">
        <v>148</v>
      </c>
      <c r="C120" s="243" t="s">
        <v>3129</v>
      </c>
      <c r="D120" s="287"/>
      <c r="E120" s="281" t="e">
        <f t="shared" si="31"/>
        <v>#DIV/0!</v>
      </c>
      <c r="F120" s="244">
        <f>+INDEX('Budget original'!$A$2:$AO$501,MATCH($A120,'Budget original'!$A$2:$A$501,0),MATCH(F$2,'Budget original'!$A$2:$AO$2,0))</f>
        <v>0</v>
      </c>
      <c r="G120" s="288"/>
      <c r="H120" s="281"/>
      <c r="I120" s="244"/>
      <c r="J120" s="243"/>
      <c r="K120" s="281">
        <f>IF($J$97=0,0,L120/(J$94+J$95))</f>
        <v>0</v>
      </c>
      <c r="L120" s="266">
        <f>SUMIFS(BV_Data_An_Cour!$AM:$AM,BV_Data_An_Cour!$AP:$AP,$B120,BV_Data_An_Cour!$AQ:$AQ,$C120,BV_Data_An_Cour!$AR:$AR,$L$2)</f>
        <v>0</v>
      </c>
      <c r="M120" s="243"/>
      <c r="N120" s="266">
        <f t="shared" si="32"/>
        <v>0</v>
      </c>
      <c r="O120" s="243"/>
      <c r="P120" s="281" t="e">
        <f>IF($J$97=0,0,Q120/(O$94+O$95))</f>
        <v>#DIV/0!</v>
      </c>
      <c r="Q120" s="266">
        <f>SUMIFS(BV_Data_An_Prec!$AM:$AM,BV_Data_An_Prec!$AP:$AP,$B120,BV_Data_An_Prec!$AQ:$AQ,$C120,BV_Data_An_Prec!$AR:$AR,$L$2)</f>
        <v>0</v>
      </c>
      <c r="R120" s="243"/>
      <c r="S120" s="266">
        <f t="shared" si="33"/>
        <v>0</v>
      </c>
      <c r="T120" s="38"/>
      <c r="U120" s="38"/>
      <c r="V120" s="38"/>
      <c r="W120" s="38"/>
      <c r="X120" s="38"/>
      <c r="Y120" s="38"/>
      <c r="Z120" s="38"/>
      <c r="AA120" s="38"/>
      <c r="AB120" s="38"/>
      <c r="AC120" s="38"/>
      <c r="AD120" s="38"/>
      <c r="AE120" s="38"/>
      <c r="AF120" s="38"/>
      <c r="AG120" s="38"/>
      <c r="AH120" s="38"/>
      <c r="AI120" s="38"/>
      <c r="AJ120" s="38"/>
      <c r="AK120" s="38"/>
      <c r="AL120" s="38"/>
      <c r="AM120" s="38"/>
      <c r="AN120" s="38"/>
    </row>
    <row r="121" spans="1:40" ht="15.75" customHeight="1">
      <c r="A121" s="5" t="s">
        <v>422</v>
      </c>
      <c r="B121" s="38" t="s">
        <v>148</v>
      </c>
      <c r="C121" s="243" t="s">
        <v>3130</v>
      </c>
      <c r="D121" s="287"/>
      <c r="E121" s="281" t="e">
        <f t="shared" si="31"/>
        <v>#DIV/0!</v>
      </c>
      <c r="F121" s="244">
        <f>+INDEX('Budget original'!$A$2:$AO$501,MATCH($A121,'Budget original'!$A$2:$A$501,0),MATCH(F$2,'Budget original'!$A$2:$AO$2,0))</f>
        <v>0</v>
      </c>
      <c r="G121" s="288"/>
      <c r="H121" s="281"/>
      <c r="I121" s="244"/>
      <c r="J121" s="243"/>
      <c r="K121" s="281">
        <f>IF($J$97=0,0,L121/(J$94+J$95))</f>
        <v>0</v>
      </c>
      <c r="L121" s="266">
        <f>SUMIFS(BV_Data_An_Cour!$AM:$AM,BV_Data_An_Cour!$AP:$AP,$B121,BV_Data_An_Cour!$AQ:$AQ,$C121,BV_Data_An_Cour!$AR:$AR,$L$2)</f>
        <v>0</v>
      </c>
      <c r="M121" s="243"/>
      <c r="N121" s="266">
        <f t="shared" si="32"/>
        <v>0</v>
      </c>
      <c r="O121" s="243"/>
      <c r="P121" s="281" t="e">
        <f>IF($J$97=0,0,Q121/(O$94+O$95))</f>
        <v>#DIV/0!</v>
      </c>
      <c r="Q121" s="266">
        <f>SUMIFS(BV_Data_An_Prec!$AM:$AM,BV_Data_An_Prec!$AP:$AP,$B121,BV_Data_An_Prec!$AQ:$AQ,$C121,BV_Data_An_Prec!$AR:$AR,$L$2)</f>
        <v>0</v>
      </c>
      <c r="R121" s="243"/>
      <c r="S121" s="266">
        <f t="shared" si="33"/>
        <v>0</v>
      </c>
      <c r="T121" s="38"/>
      <c r="U121" s="38"/>
      <c r="V121" s="38"/>
      <c r="W121" s="38"/>
      <c r="X121" s="38"/>
      <c r="Y121" s="38"/>
      <c r="Z121" s="38"/>
      <c r="AA121" s="38"/>
      <c r="AB121" s="38"/>
      <c r="AC121" s="38"/>
      <c r="AD121" s="38"/>
      <c r="AE121" s="38"/>
      <c r="AF121" s="38"/>
      <c r="AG121" s="38"/>
      <c r="AH121" s="38"/>
      <c r="AI121" s="38"/>
      <c r="AJ121" s="38"/>
      <c r="AK121" s="38"/>
      <c r="AL121" s="38"/>
      <c r="AM121" s="38"/>
      <c r="AN121" s="38"/>
    </row>
    <row r="122" spans="1:40" ht="20.399999999999999" hidden="1" customHeight="1">
      <c r="A122" s="5" t="s">
        <v>422</v>
      </c>
      <c r="B122" s="38" t="s">
        <v>148</v>
      </c>
      <c r="C122" s="243" t="s">
        <v>55</v>
      </c>
      <c r="D122" s="287"/>
      <c r="E122" s="281" t="e">
        <f t="shared" si="31"/>
        <v>#DIV/0!</v>
      </c>
      <c r="F122" s="244">
        <f>+INDEX('Budget original'!$A$2:$AO$501,MATCH($A122,'Budget original'!$A$2:$A$501,0),MATCH(F$2,'Budget original'!$A$2:$AO$2,0))</f>
        <v>0</v>
      </c>
      <c r="G122" s="288"/>
      <c r="H122" s="281"/>
      <c r="I122" s="244"/>
      <c r="J122" s="243"/>
      <c r="K122" s="281">
        <f>IF($J$97=0,0,L122/(J$94+J$95))</f>
        <v>0</v>
      </c>
      <c r="L122" s="246">
        <f>SUMIFS(BV_Data_An_Cour!$AM:$AM,BV_Data_An_Cour!$AP:$AP,$B122,BV_Data_An_Cour!$AQ:$AQ,$C122,BV_Data_An_Cour!$AR:$AR,$L$2)</f>
        <v>0</v>
      </c>
      <c r="M122" s="243"/>
      <c r="N122" s="266">
        <f t="shared" si="32"/>
        <v>0</v>
      </c>
      <c r="O122" s="243"/>
      <c r="P122" s="281" t="e">
        <f>IF($J$97=0,0,Q122/(O$94+O$95))</f>
        <v>#DIV/0!</v>
      </c>
      <c r="Q122" s="246">
        <f>SUMIFS(BV_Data_An_Prec!$AM:$AM,BV_Data_An_Prec!$AP:$AP,$B122,BV_Data_An_Prec!$AQ:$AQ,$C122,BV_Data_An_Prec!$AR:$AR,$L$2)</f>
        <v>0</v>
      </c>
      <c r="R122" s="243"/>
      <c r="S122" s="266">
        <f t="shared" si="33"/>
        <v>0</v>
      </c>
      <c r="T122" s="38"/>
      <c r="U122" s="38"/>
      <c r="V122" s="38"/>
      <c r="W122" s="38"/>
      <c r="X122" s="38"/>
      <c r="Y122" s="38"/>
      <c r="Z122" s="38"/>
      <c r="AA122" s="38"/>
      <c r="AB122" s="38"/>
      <c r="AC122" s="38"/>
      <c r="AD122" s="38"/>
      <c r="AE122" s="38"/>
      <c r="AF122" s="38"/>
      <c r="AG122" s="38"/>
      <c r="AH122" s="38"/>
      <c r="AI122" s="38"/>
      <c r="AJ122" s="38"/>
      <c r="AK122" s="38"/>
      <c r="AL122" s="38"/>
      <c r="AM122" s="38"/>
      <c r="AN122" s="38"/>
    </row>
    <row r="123" spans="1:40" ht="18.600000000000001" customHeight="1">
      <c r="A123" s="5" t="s">
        <v>423</v>
      </c>
      <c r="B123" s="38" t="s">
        <v>148</v>
      </c>
      <c r="C123" s="291" t="s">
        <v>114</v>
      </c>
      <c r="D123" s="292" t="s">
        <v>115</v>
      </c>
      <c r="E123" s="293" t="e">
        <f>F123/F$109</f>
        <v>#DIV/0!</v>
      </c>
      <c r="F123" s="294">
        <f>SUM(F113:F122)</f>
        <v>0</v>
      </c>
      <c r="G123" s="295"/>
      <c r="H123" s="293"/>
      <c r="I123" s="294"/>
      <c r="J123" s="295" t="s">
        <v>115</v>
      </c>
      <c r="K123" s="293">
        <f>L123/L$109</f>
        <v>0.714352753761054</v>
      </c>
      <c r="L123" s="294">
        <f>SUM(L113:L122)</f>
        <v>43855.83</v>
      </c>
      <c r="M123" s="296"/>
      <c r="N123" s="294">
        <f t="shared" si="32"/>
        <v>43855.83</v>
      </c>
      <c r="O123" s="295" t="s">
        <v>115</v>
      </c>
      <c r="P123" s="293" t="e">
        <f>Q123/Q$109</f>
        <v>#DIV/0!</v>
      </c>
      <c r="Q123" s="294">
        <f>SUM(Q113:Q122)</f>
        <v>0</v>
      </c>
      <c r="R123" s="297"/>
      <c r="S123" s="294">
        <f t="shared" si="33"/>
        <v>43855.83</v>
      </c>
      <c r="T123" s="38"/>
      <c r="U123" s="38"/>
      <c r="V123" s="38"/>
      <c r="W123" s="38"/>
      <c r="X123" s="38"/>
      <c r="Y123" s="38"/>
      <c r="Z123" s="38"/>
      <c r="AA123" s="38"/>
      <c r="AB123" s="38"/>
      <c r="AC123" s="38"/>
      <c r="AD123" s="38"/>
      <c r="AE123" s="38"/>
      <c r="AF123" s="38"/>
      <c r="AG123" s="38"/>
      <c r="AH123" s="38"/>
      <c r="AI123" s="38"/>
      <c r="AJ123" s="38"/>
      <c r="AK123" s="38"/>
      <c r="AL123" s="38"/>
      <c r="AM123" s="38"/>
      <c r="AN123" s="38"/>
    </row>
    <row r="124" spans="1:40" ht="15.75" customHeight="1">
      <c r="A124" s="5" t="s">
        <v>424</v>
      </c>
      <c r="B124" s="38" t="s">
        <v>148</v>
      </c>
      <c r="C124" s="298" t="s">
        <v>116</v>
      </c>
      <c r="D124" s="38"/>
      <c r="E124" s="38"/>
      <c r="F124" s="244">
        <f>+INDEX('Budget original'!$A$2:$AO$501,MATCH($A124,'Budget original'!$A$2:$A$501,0),MATCH(F$2,'Budget original'!$A$2:$AO$2,0))</f>
        <v>0</v>
      </c>
      <c r="G124" s="243"/>
      <c r="H124" s="38"/>
      <c r="I124" s="244"/>
      <c r="J124" s="243"/>
      <c r="K124" s="38"/>
      <c r="L124" s="266">
        <f>SUMIFS(BV_Data_An_Cour!$AM:$AM,BV_Data_An_Cour!$AP:$AP,$B124,BV_Data_An_Cour!$AQ:$AQ,$C124,BV_Data_An_Cour!$AR:$AR,$L$2)</f>
        <v>6987.0600000000049</v>
      </c>
      <c r="M124" s="243"/>
      <c r="N124" s="266">
        <f t="shared" si="32"/>
        <v>6987.0600000000049</v>
      </c>
      <c r="O124" s="243"/>
      <c r="P124" s="38"/>
      <c r="Q124" s="266">
        <f>SUMIFS(BV_Data_An_Prec!$AM:$AM,BV_Data_An_Prec!$AP:$AP,$B124,BV_Data_An_Prec!$AQ:$AQ,$C124,BV_Data_An_Prec!$AR:$AR,$L$2)</f>
        <v>0</v>
      </c>
      <c r="R124" s="243"/>
      <c r="S124" s="266">
        <f t="shared" si="33"/>
        <v>6987.0600000000049</v>
      </c>
      <c r="T124" s="38"/>
      <c r="U124" s="38"/>
      <c r="V124" s="38"/>
      <c r="W124" s="38"/>
      <c r="X124" s="38"/>
      <c r="Y124" s="38"/>
      <c r="Z124" s="38"/>
      <c r="AA124" s="38"/>
      <c r="AB124" s="38"/>
      <c r="AC124" s="38"/>
      <c r="AD124" s="38"/>
      <c r="AE124" s="38"/>
      <c r="AF124" s="38"/>
      <c r="AG124" s="38"/>
      <c r="AH124" s="38"/>
      <c r="AI124" s="38"/>
      <c r="AJ124" s="38"/>
      <c r="AK124" s="38"/>
      <c r="AL124" s="38"/>
      <c r="AM124" s="38"/>
      <c r="AN124" s="38"/>
    </row>
    <row r="125" spans="1:40" ht="15.75" customHeight="1">
      <c r="A125" s="5" t="s">
        <v>425</v>
      </c>
      <c r="B125" s="38" t="s">
        <v>148</v>
      </c>
      <c r="C125" s="299" t="s">
        <v>117</v>
      </c>
      <c r="D125" s="287"/>
      <c r="E125" s="38"/>
      <c r="F125" s="240">
        <f>+INDEX('Budget original'!$A$2:$AO$501,MATCH($A125,'Budget original'!$A$2:$A$501,0),MATCH(F$2,'Budget original'!$A$2:$AO$2,0))</f>
        <v>0</v>
      </c>
      <c r="G125" s="288"/>
      <c r="H125" s="38"/>
      <c r="I125" s="240"/>
      <c r="J125" s="243"/>
      <c r="K125" s="38"/>
      <c r="L125" s="266">
        <f>SUMIFS(BV_Data_An_Cour!$AM:$AM,BV_Data_An_Cour!$AP:$AP,$B125,BV_Data_An_Cour!$AQ:$AQ,$C125,BV_Data_An_Cour!$AR:$AR,$L$2)</f>
        <v>8198.18</v>
      </c>
      <c r="M125" s="243"/>
      <c r="N125" s="266">
        <f t="shared" si="32"/>
        <v>8198.18</v>
      </c>
      <c r="O125" s="243"/>
      <c r="P125" s="38"/>
      <c r="Q125" s="266">
        <f>SUMIFS(BV_Data_An_Prec!$AM:$AM,BV_Data_An_Prec!$AP:$AP,$B125,BV_Data_An_Prec!$AQ:$AQ,$C125,BV_Data_An_Prec!$AR:$AR,$L$2)</f>
        <v>0</v>
      </c>
      <c r="R125" s="243"/>
      <c r="S125" s="266">
        <f t="shared" si="33"/>
        <v>8198.18</v>
      </c>
      <c r="T125" s="38"/>
      <c r="U125" s="38"/>
      <c r="V125" s="38"/>
      <c r="W125" s="38"/>
      <c r="X125" s="38"/>
      <c r="Y125" s="38"/>
      <c r="Z125" s="38"/>
      <c r="AA125" s="38"/>
      <c r="AB125" s="38"/>
      <c r="AC125" s="38"/>
      <c r="AD125" s="38"/>
      <c r="AE125" s="38"/>
      <c r="AF125" s="38"/>
      <c r="AG125" s="38"/>
      <c r="AH125" s="38"/>
      <c r="AI125" s="38"/>
      <c r="AJ125" s="38"/>
      <c r="AK125" s="38"/>
      <c r="AL125" s="38"/>
      <c r="AM125" s="38"/>
      <c r="AN125" s="38"/>
    </row>
    <row r="126" spans="1:40" ht="15.75" customHeight="1">
      <c r="A126" s="5" t="s">
        <v>426</v>
      </c>
      <c r="B126" s="38" t="s">
        <v>148</v>
      </c>
      <c r="C126" s="298" t="s">
        <v>118</v>
      </c>
      <c r="D126" s="300"/>
      <c r="E126" s="301"/>
      <c r="F126" s="244">
        <f>+INDEX('Budget original'!$A$2:$AO$501,MATCH($A126,'Budget original'!$A$2:$A$501,0),MATCH(F$2,'Budget original'!$A$2:$AO$2,0))</f>
        <v>0</v>
      </c>
      <c r="G126" s="302"/>
      <c r="H126" s="301"/>
      <c r="I126" s="244"/>
      <c r="J126" s="233"/>
      <c r="K126" s="301"/>
      <c r="L126" s="303">
        <f>SUMIFS(BV_Data_An_Cour!$AM:$AM,BV_Data_An_Cour!$AP:$AP,$B126,BV_Data_An_Cour!$AQ:$AQ,$C126,BV_Data_An_Cour!$AR:$AR,$L$2)</f>
        <v>1821.3599999999997</v>
      </c>
      <c r="M126" s="233"/>
      <c r="N126" s="303">
        <f t="shared" si="32"/>
        <v>1821.3599999999997</v>
      </c>
      <c r="O126" s="233"/>
      <c r="P126" s="301"/>
      <c r="Q126" s="303">
        <f>SUMIFS(BV_Data_An_Prec!$AM:$AM,BV_Data_An_Prec!$AP:$AP,$B126,BV_Data_An_Prec!$AQ:$AQ,$C126,BV_Data_An_Prec!$AR:$AR,$L$2)</f>
        <v>0</v>
      </c>
      <c r="R126" s="233"/>
      <c r="S126" s="303">
        <f t="shared" si="33"/>
        <v>1821.3599999999997</v>
      </c>
      <c r="T126" s="38"/>
      <c r="U126" s="38"/>
      <c r="V126" s="38"/>
      <c r="W126" s="38"/>
      <c r="X126" s="38"/>
      <c r="Y126" s="38"/>
      <c r="Z126" s="38"/>
      <c r="AA126" s="38"/>
      <c r="AB126" s="38"/>
      <c r="AC126" s="38"/>
      <c r="AD126" s="38"/>
      <c r="AE126" s="38"/>
      <c r="AF126" s="38"/>
      <c r="AG126" s="38"/>
      <c r="AH126" s="38"/>
      <c r="AI126" s="38"/>
      <c r="AJ126" s="38"/>
      <c r="AK126" s="38"/>
      <c r="AL126" s="38"/>
      <c r="AM126" s="38"/>
      <c r="AN126" s="38"/>
    </row>
    <row r="127" spans="1:40" ht="20.399999999999999" hidden="1" customHeight="1">
      <c r="A127" s="5" t="s">
        <v>427</v>
      </c>
      <c r="B127" s="38" t="s">
        <v>148</v>
      </c>
      <c r="C127" s="298" t="s">
        <v>119</v>
      </c>
      <c r="D127" s="287"/>
      <c r="E127" s="38"/>
      <c r="F127" s="244">
        <f>+INDEX('Budget original'!$A$2:$AO$501,MATCH($A127,'Budget original'!$A$2:$A$501,0),MATCH(F$2,'Budget original'!$A$2:$AO$2,0))</f>
        <v>0</v>
      </c>
      <c r="G127" s="288"/>
      <c r="H127" s="38"/>
      <c r="I127" s="244"/>
      <c r="J127" s="243"/>
      <c r="K127" s="38"/>
      <c r="L127" s="266">
        <f>SUMIFS(BV_Data_An_Cour!$AM:$AM,BV_Data_An_Cour!$AP:$AP,$B127,BV_Data_An_Cour!$AQ:$AQ,$C127,BV_Data_An_Cour!$AR:$AR,$L$2)</f>
        <v>0</v>
      </c>
      <c r="M127" s="243"/>
      <c r="N127" s="266">
        <f t="shared" si="32"/>
        <v>0</v>
      </c>
      <c r="O127" s="243"/>
      <c r="P127" s="38"/>
      <c r="Q127" s="266">
        <f>SUMIFS(BV_Data_An_Prec!$AM:$AM,BV_Data_An_Prec!$AP:$AP,$B127,BV_Data_An_Prec!$AQ:$AQ,$C127,BV_Data_An_Prec!$AR:$AR,$L$2)</f>
        <v>0</v>
      </c>
      <c r="R127" s="243"/>
      <c r="S127" s="266">
        <f t="shared" si="33"/>
        <v>0</v>
      </c>
      <c r="T127" s="38"/>
      <c r="U127" s="38"/>
      <c r="V127" s="38"/>
      <c r="W127" s="38"/>
      <c r="X127" s="38"/>
      <c r="Y127" s="38"/>
      <c r="Z127" s="38"/>
      <c r="AA127" s="38"/>
      <c r="AB127" s="38"/>
      <c r="AC127" s="38"/>
      <c r="AD127" s="38"/>
      <c r="AE127" s="38"/>
      <c r="AF127" s="38"/>
      <c r="AG127" s="38"/>
      <c r="AH127" s="38"/>
      <c r="AI127" s="38"/>
      <c r="AJ127" s="38"/>
      <c r="AK127" s="38"/>
      <c r="AL127" s="38"/>
      <c r="AM127" s="38"/>
      <c r="AN127" s="38"/>
    </row>
    <row r="128" spans="1:40" ht="20.399999999999999" hidden="1" customHeight="1">
      <c r="A128" s="5" t="s">
        <v>422</v>
      </c>
      <c r="B128" s="38" t="s">
        <v>148</v>
      </c>
      <c r="C128" s="298" t="s">
        <v>55</v>
      </c>
      <c r="D128" s="287"/>
      <c r="E128" s="38"/>
      <c r="F128" s="244">
        <f>+INDEX('Budget original'!$A$2:$AO$501,MATCH($A128,'Budget original'!$A$2:$A$501,0),MATCH(F$2,'Budget original'!$A$2:$AO$2,0))</f>
        <v>0</v>
      </c>
      <c r="G128" s="288"/>
      <c r="H128" s="38"/>
      <c r="I128" s="244"/>
      <c r="J128" s="243"/>
      <c r="K128" s="38"/>
      <c r="L128" s="266">
        <f>SUMIFS(BV_Data_An_Cour!$AM:$AM,BV_Data_An_Cour!$AP:$AP,$B128,BV_Data_An_Cour!$AQ:$AQ,$C128,BV_Data_An_Cour!$AR:$AR,$L$2)</f>
        <v>0</v>
      </c>
      <c r="M128" s="243"/>
      <c r="N128" s="266">
        <f t="shared" si="32"/>
        <v>0</v>
      </c>
      <c r="O128" s="243"/>
      <c r="P128" s="38"/>
      <c r="Q128" s="266">
        <f>SUMIFS(BV_Data_An_Prec!$AM:$AM,BV_Data_An_Prec!$AP:$AP,$B128,BV_Data_An_Prec!$AQ:$AQ,$C128,BV_Data_An_Prec!$AR:$AR,$L$2)</f>
        <v>0</v>
      </c>
      <c r="R128" s="243"/>
      <c r="S128" s="266">
        <f t="shared" si="33"/>
        <v>0</v>
      </c>
      <c r="T128" s="38"/>
      <c r="U128" s="38"/>
      <c r="V128" s="38"/>
      <c r="W128" s="38"/>
      <c r="X128" s="38"/>
      <c r="Y128" s="38"/>
      <c r="Z128" s="38"/>
      <c r="AA128" s="38"/>
      <c r="AB128" s="38"/>
      <c r="AC128" s="38"/>
      <c r="AD128" s="38"/>
      <c r="AE128" s="38"/>
      <c r="AF128" s="38"/>
      <c r="AG128" s="38"/>
      <c r="AH128" s="38"/>
      <c r="AI128" s="38"/>
      <c r="AJ128" s="38"/>
      <c r="AK128" s="38"/>
      <c r="AL128" s="38"/>
      <c r="AM128" s="38"/>
      <c r="AN128" s="38"/>
    </row>
    <row r="129" spans="1:40" ht="20.399999999999999" hidden="1" customHeight="1">
      <c r="A129" s="5" t="s">
        <v>422</v>
      </c>
      <c r="B129" s="38" t="s">
        <v>148</v>
      </c>
      <c r="C129" s="298" t="s">
        <v>55</v>
      </c>
      <c r="D129" s="287"/>
      <c r="E129" s="38"/>
      <c r="F129" s="244">
        <f>+INDEX('Budget original'!$A$2:$AO$501,MATCH($A129,'Budget original'!$A$2:$A$501,0),MATCH(F$2,'Budget original'!$A$2:$AO$2,0))</f>
        <v>0</v>
      </c>
      <c r="G129" s="288"/>
      <c r="H129" s="38"/>
      <c r="I129" s="244"/>
      <c r="J129" s="243"/>
      <c r="K129" s="38"/>
      <c r="L129" s="266">
        <f>SUMIFS(BV_Data_An_Cour!$AM:$AM,BV_Data_An_Cour!$AP:$AP,$B129,BV_Data_An_Cour!$AQ:$AQ,$C129,BV_Data_An_Cour!$AR:$AR,$L$2)</f>
        <v>0</v>
      </c>
      <c r="M129" s="243"/>
      <c r="N129" s="266">
        <f t="shared" si="32"/>
        <v>0</v>
      </c>
      <c r="O129" s="243"/>
      <c r="P129" s="38"/>
      <c r="Q129" s="266">
        <f>SUMIFS(BV_Data_An_Prec!$AM:$AM,BV_Data_An_Prec!$AP:$AP,$B129,BV_Data_An_Prec!$AQ:$AQ,$C129,BV_Data_An_Prec!$AR:$AR,$L$2)</f>
        <v>0</v>
      </c>
      <c r="R129" s="243"/>
      <c r="S129" s="266">
        <f t="shared" si="33"/>
        <v>0</v>
      </c>
      <c r="T129" s="38"/>
      <c r="U129" s="38"/>
      <c r="V129" s="38"/>
      <c r="W129" s="38"/>
      <c r="X129" s="38"/>
      <c r="Y129" s="38"/>
      <c r="Z129" s="38"/>
      <c r="AA129" s="38"/>
      <c r="AB129" s="38"/>
      <c r="AC129" s="38"/>
      <c r="AD129" s="38"/>
      <c r="AE129" s="38"/>
      <c r="AF129" s="38"/>
      <c r="AG129" s="38"/>
      <c r="AH129" s="38"/>
      <c r="AI129" s="38"/>
      <c r="AJ129" s="38"/>
      <c r="AK129" s="38"/>
      <c r="AL129" s="38"/>
      <c r="AM129" s="38"/>
      <c r="AN129" s="38"/>
    </row>
    <row r="130" spans="1:40" ht="20.399999999999999" hidden="1" customHeight="1">
      <c r="A130" s="5" t="s">
        <v>422</v>
      </c>
      <c r="B130" s="38" t="s">
        <v>148</v>
      </c>
      <c r="C130" s="298" t="s">
        <v>55</v>
      </c>
      <c r="D130" s="287"/>
      <c r="E130" s="38"/>
      <c r="F130" s="244">
        <f>+INDEX('Budget original'!$A$2:$AO$501,MATCH($A130,'Budget original'!$A$2:$A$501,0),MATCH(F$2,'Budget original'!$A$2:$AO$2,0))</f>
        <v>0</v>
      </c>
      <c r="G130" s="288"/>
      <c r="H130" s="38"/>
      <c r="I130" s="244"/>
      <c r="J130" s="243"/>
      <c r="K130" s="38"/>
      <c r="L130" s="266">
        <f>SUMIFS(BV_Data_An_Cour!$AM:$AM,BV_Data_An_Cour!$AP:$AP,$B130,BV_Data_An_Cour!$AQ:$AQ,$C130,BV_Data_An_Cour!$AR:$AR,$L$2)</f>
        <v>0</v>
      </c>
      <c r="M130" s="243"/>
      <c r="N130" s="266">
        <f t="shared" si="32"/>
        <v>0</v>
      </c>
      <c r="O130" s="243"/>
      <c r="P130" s="38"/>
      <c r="Q130" s="266">
        <f>SUMIFS(BV_Data_An_Prec!$AM:$AM,BV_Data_An_Prec!$AP:$AP,$B130,BV_Data_An_Prec!$AQ:$AQ,$C130,BV_Data_An_Prec!$AR:$AR,$L$2)</f>
        <v>0</v>
      </c>
      <c r="R130" s="243"/>
      <c r="S130" s="266">
        <f t="shared" si="33"/>
        <v>0</v>
      </c>
      <c r="T130" s="38"/>
      <c r="U130" s="38"/>
      <c r="V130" s="38"/>
      <c r="W130" s="38"/>
      <c r="X130" s="38"/>
      <c r="Y130" s="38"/>
      <c r="Z130" s="38"/>
      <c r="AA130" s="38"/>
      <c r="AB130" s="38"/>
      <c r="AC130" s="38"/>
      <c r="AD130" s="38"/>
      <c r="AE130" s="38"/>
      <c r="AF130" s="38"/>
      <c r="AG130" s="38"/>
      <c r="AH130" s="38"/>
      <c r="AI130" s="38"/>
      <c r="AJ130" s="38"/>
      <c r="AK130" s="38"/>
      <c r="AL130" s="38"/>
      <c r="AM130" s="38"/>
      <c r="AN130" s="38"/>
    </row>
    <row r="131" spans="1:40" ht="15.75" customHeight="1">
      <c r="A131" s="5" t="s">
        <v>428</v>
      </c>
      <c r="B131" s="38" t="s">
        <v>148</v>
      </c>
      <c r="C131" s="299" t="s">
        <v>120</v>
      </c>
      <c r="D131" s="287"/>
      <c r="E131" s="38"/>
      <c r="F131" s="244">
        <f>+INDEX('Budget original'!$A$2:$AO$501,MATCH($A131,'Budget original'!$A$2:$A$501,0),MATCH(F$2,'Budget original'!$A$2:$AO$2,0))</f>
        <v>0</v>
      </c>
      <c r="G131" s="288"/>
      <c r="H131" s="38"/>
      <c r="I131" s="244"/>
      <c r="J131" s="243"/>
      <c r="K131" s="38"/>
      <c r="L131" s="266">
        <f>SUMIFS(BV_Data_An_Cour!$AM:$AM,BV_Data_An_Cour!$AP:$AP,$B131,BV_Data_An_Cour!$AQ:$AQ,$C131,BV_Data_An_Cour!$AR:$AR,$L$2)</f>
        <v>1195.98</v>
      </c>
      <c r="M131" s="243"/>
      <c r="N131" s="266">
        <f t="shared" si="32"/>
        <v>1195.98</v>
      </c>
      <c r="O131" s="243"/>
      <c r="P131" s="38"/>
      <c r="Q131" s="266">
        <f>SUMIFS(BV_Data_An_Prec!$AM:$AM,BV_Data_An_Prec!$AP:$AP,$B131,BV_Data_An_Prec!$AQ:$AQ,$C131,BV_Data_An_Prec!$AR:$AR,$L$2)</f>
        <v>0</v>
      </c>
      <c r="R131" s="243"/>
      <c r="S131" s="266">
        <f t="shared" si="33"/>
        <v>1195.98</v>
      </c>
      <c r="T131" s="38"/>
      <c r="U131" s="38"/>
      <c r="V131" s="38"/>
      <c r="W131" s="38"/>
      <c r="X131" s="38"/>
      <c r="Y131" s="38"/>
      <c r="Z131" s="38"/>
      <c r="AA131" s="38"/>
      <c r="AB131" s="38"/>
      <c r="AC131" s="38"/>
      <c r="AD131" s="38"/>
      <c r="AE131" s="38"/>
      <c r="AF131" s="38"/>
      <c r="AG131" s="38"/>
      <c r="AH131" s="38"/>
      <c r="AI131" s="38"/>
      <c r="AJ131" s="38"/>
      <c r="AK131" s="38"/>
      <c r="AL131" s="38"/>
      <c r="AM131" s="38"/>
      <c r="AN131" s="38"/>
    </row>
    <row r="132" spans="1:40" ht="15.75" customHeight="1">
      <c r="A132" s="5" t="s">
        <v>429</v>
      </c>
      <c r="B132" s="38" t="s">
        <v>148</v>
      </c>
      <c r="C132" s="298" t="s">
        <v>121</v>
      </c>
      <c r="D132" s="300"/>
      <c r="E132" s="301"/>
      <c r="F132" s="261">
        <f>+INDEX('Budget original'!$A$2:$AO$501,MATCH($A132,'Budget original'!$A$2:$A$501,0),MATCH(F$2,'Budget original'!$A$2:$AO$2,0))</f>
        <v>0</v>
      </c>
      <c r="G132" s="302"/>
      <c r="H132" s="301"/>
      <c r="I132" s="261"/>
      <c r="J132" s="233"/>
      <c r="K132" s="301"/>
      <c r="L132" s="303">
        <f>SUMIFS(BV_Data_An_Cour!$AM:$AM,BV_Data_An_Cour!$AP:$AP,$B132,BV_Data_An_Cour!$AQ:$AQ,$C132,BV_Data_An_Cour!$AR:$AR,$L$2)</f>
        <v>4853.8</v>
      </c>
      <c r="M132" s="233"/>
      <c r="N132" s="303">
        <f t="shared" si="32"/>
        <v>4853.8</v>
      </c>
      <c r="O132" s="233"/>
      <c r="P132" s="301"/>
      <c r="Q132" s="303">
        <f>SUMIFS(BV_Data_An_Prec!$AM:$AM,BV_Data_An_Prec!$AP:$AP,$B132,BV_Data_An_Prec!$AQ:$AQ,$C132,BV_Data_An_Prec!$AR:$AR,$L$2)</f>
        <v>0</v>
      </c>
      <c r="R132" s="233"/>
      <c r="S132" s="303">
        <f t="shared" si="33"/>
        <v>4853.8</v>
      </c>
      <c r="T132" s="38"/>
      <c r="U132" s="38"/>
      <c r="V132" s="38"/>
      <c r="W132" s="38"/>
      <c r="X132" s="38"/>
      <c r="Y132" s="38"/>
      <c r="Z132" s="38"/>
      <c r="AA132" s="38"/>
      <c r="AB132" s="38"/>
      <c r="AC132" s="38"/>
      <c r="AD132" s="38"/>
      <c r="AE132" s="38"/>
      <c r="AF132" s="38"/>
      <c r="AG132" s="38"/>
      <c r="AH132" s="38"/>
      <c r="AI132" s="38"/>
      <c r="AJ132" s="38"/>
      <c r="AK132" s="38"/>
      <c r="AL132" s="38"/>
      <c r="AM132" s="38"/>
      <c r="AN132" s="38"/>
    </row>
    <row r="133" spans="1:40" ht="15.75" customHeight="1">
      <c r="A133" s="5" t="s">
        <v>430</v>
      </c>
      <c r="B133" s="38" t="s">
        <v>148</v>
      </c>
      <c r="C133" s="298" t="s">
        <v>122</v>
      </c>
      <c r="D133" s="287"/>
      <c r="E133" s="38"/>
      <c r="F133" s="244">
        <f>+INDEX('Budget original'!$A$2:$AO$501,MATCH($A133,'Budget original'!$A$2:$A$501,0),MATCH(F$2,'Budget original'!$A$2:$AO$2,0))</f>
        <v>0</v>
      </c>
      <c r="G133" s="288"/>
      <c r="H133" s="38"/>
      <c r="I133" s="244"/>
      <c r="J133" s="243"/>
      <c r="K133" s="38"/>
      <c r="L133" s="266">
        <f>SUMIFS(BV_Data_An_Cour!$AM:$AM,BV_Data_An_Cour!$AP:$AP,$B133,BV_Data_An_Cour!$AQ:$AQ,$C133,BV_Data_An_Cour!$AR:$AR,$L$2)</f>
        <v>3693.79</v>
      </c>
      <c r="M133" s="243"/>
      <c r="N133" s="266">
        <f t="shared" si="32"/>
        <v>3693.79</v>
      </c>
      <c r="O133" s="243"/>
      <c r="P133" s="38"/>
      <c r="Q133" s="266">
        <f>SUMIFS(BV_Data_An_Prec!$AM:$AM,BV_Data_An_Prec!$AP:$AP,$B133,BV_Data_An_Prec!$AQ:$AQ,$C133,BV_Data_An_Prec!$AR:$AR,$L$2)</f>
        <v>0</v>
      </c>
      <c r="R133" s="243"/>
      <c r="S133" s="266">
        <f t="shared" si="33"/>
        <v>3693.79</v>
      </c>
      <c r="T133" s="38"/>
      <c r="U133" s="38"/>
      <c r="V133" s="38"/>
      <c r="W133" s="38"/>
      <c r="X133" s="38"/>
      <c r="Y133" s="38"/>
      <c r="Z133" s="38"/>
      <c r="AA133" s="38"/>
      <c r="AB133" s="38"/>
      <c r="AC133" s="38"/>
      <c r="AD133" s="38"/>
      <c r="AE133" s="38"/>
      <c r="AF133" s="38"/>
      <c r="AG133" s="38"/>
      <c r="AH133" s="38"/>
      <c r="AI133" s="38"/>
      <c r="AJ133" s="38"/>
      <c r="AK133" s="38"/>
      <c r="AL133" s="38"/>
      <c r="AM133" s="38"/>
      <c r="AN133" s="38"/>
    </row>
    <row r="134" spans="1:40" ht="15.75" customHeight="1">
      <c r="A134" s="5" t="s">
        <v>431</v>
      </c>
      <c r="B134" s="38" t="s">
        <v>148</v>
      </c>
      <c r="C134" s="298" t="s">
        <v>123</v>
      </c>
      <c r="D134" s="287"/>
      <c r="E134" s="38"/>
      <c r="F134" s="244">
        <f>+INDEX('Budget original'!$A$2:$AO$501,MATCH($A134,'Budget original'!$A$2:$A$501,0),MATCH(F$2,'Budget original'!$A$2:$AO$2,0))</f>
        <v>0</v>
      </c>
      <c r="G134" s="288"/>
      <c r="H134" s="38"/>
      <c r="I134" s="244"/>
      <c r="J134" s="243"/>
      <c r="K134" s="38"/>
      <c r="L134" s="266">
        <f>SUMIFS(BV_Data_An_Cour!$AM:$AM,BV_Data_An_Cour!$AP:$AP,$B134,BV_Data_An_Cour!$AQ:$AQ,$C134,BV_Data_An_Cour!$AR:$AR,$L$2)</f>
        <v>29.879999999999995</v>
      </c>
      <c r="M134" s="243"/>
      <c r="N134" s="266">
        <f t="shared" si="32"/>
        <v>29.879999999999995</v>
      </c>
      <c r="O134" s="243"/>
      <c r="P134" s="38"/>
      <c r="Q134" s="266">
        <f>SUMIFS(BV_Data_An_Prec!$AM:$AM,BV_Data_An_Prec!$AP:$AP,$B134,BV_Data_An_Prec!$AQ:$AQ,$C134,BV_Data_An_Prec!$AR:$AR,$L$2)</f>
        <v>0</v>
      </c>
      <c r="R134" s="243"/>
      <c r="S134" s="266">
        <f t="shared" si="33"/>
        <v>29.879999999999995</v>
      </c>
      <c r="T134" s="38"/>
      <c r="U134" s="38"/>
      <c r="V134" s="38"/>
      <c r="W134" s="38"/>
      <c r="X134" s="38"/>
      <c r="Y134" s="38"/>
      <c r="Z134" s="38"/>
      <c r="AA134" s="38"/>
      <c r="AB134" s="38"/>
      <c r="AC134" s="38"/>
      <c r="AD134" s="38"/>
      <c r="AE134" s="38"/>
      <c r="AF134" s="38"/>
      <c r="AG134" s="38"/>
      <c r="AH134" s="38"/>
      <c r="AI134" s="38"/>
      <c r="AJ134" s="38"/>
      <c r="AK134" s="38"/>
      <c r="AL134" s="38"/>
      <c r="AM134" s="38"/>
      <c r="AN134" s="38"/>
    </row>
    <row r="135" spans="1:40" ht="20.399999999999999" hidden="1" customHeight="1">
      <c r="A135" s="5" t="s">
        <v>422</v>
      </c>
      <c r="B135" s="38" t="s">
        <v>148</v>
      </c>
      <c r="C135" s="243" t="s">
        <v>55</v>
      </c>
      <c r="D135" s="289"/>
      <c r="E135" s="304"/>
      <c r="F135" s="244">
        <f>+INDEX('Budget original'!$A$2:$AO$501,MATCH($A135,'Budget original'!$A$2:$A$501,0),MATCH(F$2,'Budget original'!$A$2:$AO$2,0))</f>
        <v>0</v>
      </c>
      <c r="G135" s="290"/>
      <c r="H135" s="304"/>
      <c r="I135" s="244"/>
      <c r="J135" s="238"/>
      <c r="K135" s="304"/>
      <c r="L135" s="266">
        <f>SUMIFS(BV_Data_An_Cour!$AM:$AM,BV_Data_An_Cour!$AP:$AP,$B135,BV_Data_An_Cour!$AQ:$AQ,$C135,BV_Data_An_Cour!$AR:$AR,$L$2)</f>
        <v>0</v>
      </c>
      <c r="M135" s="238"/>
      <c r="N135" s="286">
        <f t="shared" si="32"/>
        <v>0</v>
      </c>
      <c r="O135" s="238"/>
      <c r="P135" s="304"/>
      <c r="Q135" s="266">
        <f>SUMIFS(BV_Data_An_Prec!$AM:$AM,BV_Data_An_Prec!$AP:$AP,$B135,BV_Data_An_Prec!$AQ:$AQ,$C135,BV_Data_An_Prec!$AR:$AR,$L$2)</f>
        <v>0</v>
      </c>
      <c r="R135" s="238"/>
      <c r="S135" s="286">
        <f t="shared" si="33"/>
        <v>0</v>
      </c>
      <c r="T135" s="38"/>
      <c r="U135" s="38"/>
      <c r="V135" s="38"/>
      <c r="W135" s="38"/>
      <c r="X135" s="38"/>
      <c r="Y135" s="38"/>
      <c r="Z135" s="38"/>
      <c r="AA135" s="38"/>
      <c r="AB135" s="38"/>
      <c r="AC135" s="38"/>
      <c r="AD135" s="38"/>
      <c r="AE135" s="38"/>
      <c r="AF135" s="38"/>
      <c r="AG135" s="38"/>
      <c r="AH135" s="38"/>
      <c r="AI135" s="38"/>
      <c r="AJ135" s="38"/>
      <c r="AK135" s="38"/>
      <c r="AL135" s="38"/>
      <c r="AM135" s="38"/>
      <c r="AN135" s="38"/>
    </row>
    <row r="136" spans="1:40" ht="18.600000000000001" customHeight="1">
      <c r="A136" s="5" t="s">
        <v>432</v>
      </c>
      <c r="B136" s="38" t="s">
        <v>148</v>
      </c>
      <c r="C136" s="291" t="s">
        <v>124</v>
      </c>
      <c r="D136" s="292" t="s">
        <v>115</v>
      </c>
      <c r="E136" s="293" t="e">
        <f>F136/F$109</f>
        <v>#DIV/0!</v>
      </c>
      <c r="F136" s="294">
        <f>+SUM(F124:F135)</f>
        <v>0</v>
      </c>
      <c r="G136" s="295"/>
      <c r="H136" s="293"/>
      <c r="I136" s="294"/>
      <c r="J136" s="295" t="s">
        <v>115</v>
      </c>
      <c r="K136" s="293">
        <f>L136/L$109</f>
        <v>0.43621115968751972</v>
      </c>
      <c r="L136" s="294">
        <f>SUM(L124:L135)</f>
        <v>26780.050000000007</v>
      </c>
      <c r="M136" s="296"/>
      <c r="N136" s="294">
        <f t="shared" si="32"/>
        <v>26780.050000000007</v>
      </c>
      <c r="O136" s="295" t="s">
        <v>115</v>
      </c>
      <c r="P136" s="293" t="e">
        <f>Q136/Q$109</f>
        <v>#DIV/0!</v>
      </c>
      <c r="Q136" s="294">
        <f>SUM(Q124:Q135)</f>
        <v>0</v>
      </c>
      <c r="R136" s="297"/>
      <c r="S136" s="294">
        <f t="shared" si="33"/>
        <v>26780.050000000007</v>
      </c>
      <c r="T136" s="38"/>
      <c r="U136" s="38"/>
      <c r="V136" s="38"/>
      <c r="W136" s="38"/>
      <c r="X136" s="38"/>
      <c r="Y136" s="38"/>
      <c r="Z136" s="38"/>
      <c r="AA136" s="38"/>
      <c r="AB136" s="38"/>
      <c r="AC136" s="38"/>
      <c r="AD136" s="38"/>
      <c r="AE136" s="38"/>
      <c r="AF136" s="38"/>
      <c r="AG136" s="38"/>
      <c r="AH136" s="38"/>
      <c r="AI136" s="38"/>
      <c r="AJ136" s="38"/>
      <c r="AK136" s="38"/>
      <c r="AL136" s="38"/>
      <c r="AM136" s="38"/>
      <c r="AN136" s="38"/>
    </row>
    <row r="137" spans="1:40" ht="20.399999999999999" hidden="1" customHeight="1">
      <c r="A137" s="5" t="s">
        <v>433</v>
      </c>
      <c r="B137" s="38" t="s">
        <v>148</v>
      </c>
      <c r="C137" s="243" t="s">
        <v>125</v>
      </c>
      <c r="D137" s="287"/>
      <c r="E137" s="38"/>
      <c r="F137" s="244">
        <f>+INDEX('Budget original'!$A$2:$AO$501,MATCH($A137,'Budget original'!$A$2:$A$501,0),MATCH(F$2,'Budget original'!$A$2:$AO$2,0))</f>
        <v>0</v>
      </c>
      <c r="G137" s="288"/>
      <c r="H137" s="38"/>
      <c r="I137" s="244"/>
      <c r="J137" s="243"/>
      <c r="K137" s="38"/>
      <c r="L137" s="266">
        <f>SUMIFS(BV_Data_An_Cour!$AM:$AM,BV_Data_An_Cour!$AP:$AP,$B137,BV_Data_An_Cour!$AQ:$AQ,$C137,BV_Data_An_Cour!$AR:$AR,$L$2)</f>
        <v>0</v>
      </c>
      <c r="M137" s="243"/>
      <c r="N137" s="266">
        <f t="shared" si="32"/>
        <v>0</v>
      </c>
      <c r="O137" s="243"/>
      <c r="P137" s="38"/>
      <c r="Q137" s="266">
        <f>SUMIFS(BV_Data_An_Prec!$AM:$AM,BV_Data_An_Prec!$AP:$AP,$B137,BV_Data_An_Prec!$AQ:$AQ,$C137,BV_Data_An_Prec!$AR:$AR,$L$2)</f>
        <v>0</v>
      </c>
      <c r="R137" s="243"/>
      <c r="S137" s="266">
        <f t="shared" si="33"/>
        <v>0</v>
      </c>
      <c r="T137" s="38"/>
      <c r="U137" s="38"/>
      <c r="V137" s="38"/>
      <c r="W137" s="38"/>
      <c r="X137" s="38"/>
      <c r="Y137" s="38"/>
      <c r="Z137" s="38"/>
      <c r="AA137" s="38"/>
      <c r="AB137" s="38"/>
      <c r="AC137" s="38"/>
      <c r="AD137" s="38"/>
      <c r="AE137" s="38"/>
      <c r="AF137" s="38"/>
      <c r="AG137" s="38"/>
      <c r="AH137" s="38"/>
      <c r="AI137" s="38"/>
      <c r="AJ137" s="38"/>
      <c r="AK137" s="38"/>
      <c r="AL137" s="38"/>
      <c r="AM137" s="38"/>
      <c r="AN137" s="38"/>
    </row>
    <row r="138" spans="1:40" ht="20.399999999999999" hidden="1" customHeight="1">
      <c r="A138" s="5" t="s">
        <v>434</v>
      </c>
      <c r="B138" s="38" t="s">
        <v>148</v>
      </c>
      <c r="C138" s="243" t="s">
        <v>126</v>
      </c>
      <c r="D138" s="287"/>
      <c r="E138" s="38"/>
      <c r="F138" s="244">
        <f>+INDEX('Budget original'!$A$2:$AO$501,MATCH($A138,'Budget original'!$A$2:$A$501,0),MATCH(F$2,'Budget original'!$A$2:$AO$2,0))</f>
        <v>0</v>
      </c>
      <c r="G138" s="288"/>
      <c r="H138" s="38"/>
      <c r="I138" s="244"/>
      <c r="J138" s="243"/>
      <c r="K138" s="38"/>
      <c r="L138" s="266">
        <f>SUMIFS(BV_Data_An_Cour!$AM:$AM,BV_Data_An_Cour!$AP:$AP,$B138,BV_Data_An_Cour!$AQ:$AQ,$C138,BV_Data_An_Cour!$AR:$AR,$L$2)</f>
        <v>0</v>
      </c>
      <c r="M138" s="243"/>
      <c r="N138" s="266">
        <f t="shared" si="32"/>
        <v>0</v>
      </c>
      <c r="O138" s="243"/>
      <c r="P138" s="38"/>
      <c r="Q138" s="266">
        <f>SUMIFS(BV_Data_An_Prec!$AM:$AM,BV_Data_An_Prec!$AP:$AP,$B138,BV_Data_An_Prec!$AQ:$AQ,$C138,BV_Data_An_Prec!$AR:$AR,$L$2)</f>
        <v>0</v>
      </c>
      <c r="R138" s="243"/>
      <c r="S138" s="266">
        <f t="shared" si="33"/>
        <v>0</v>
      </c>
      <c r="T138" s="38"/>
      <c r="U138" s="38"/>
      <c r="V138" s="38"/>
      <c r="W138" s="38"/>
      <c r="X138" s="38"/>
      <c r="Y138" s="38"/>
      <c r="Z138" s="38"/>
      <c r="AA138" s="38"/>
      <c r="AB138" s="38"/>
      <c r="AC138" s="38"/>
      <c r="AD138" s="38"/>
      <c r="AE138" s="38"/>
      <c r="AF138" s="38"/>
      <c r="AG138" s="38"/>
      <c r="AH138" s="38"/>
      <c r="AI138" s="38"/>
      <c r="AJ138" s="38"/>
      <c r="AK138" s="38"/>
      <c r="AL138" s="38"/>
      <c r="AM138" s="38"/>
      <c r="AN138" s="38"/>
    </row>
    <row r="139" spans="1:40" ht="15.75" customHeight="1">
      <c r="A139" s="5" t="s">
        <v>435</v>
      </c>
      <c r="B139" s="38" t="s">
        <v>148</v>
      </c>
      <c r="C139" s="238" t="s">
        <v>127</v>
      </c>
      <c r="D139" s="289"/>
      <c r="E139" s="304"/>
      <c r="F139" s="240">
        <f>+INDEX('Budget original'!$A$2:$AO$501,MATCH($A139,'Budget original'!$A$2:$A$501,0),MATCH(F$2,'Budget original'!$A$2:$AO$2,0))</f>
        <v>0</v>
      </c>
      <c r="G139" s="290"/>
      <c r="H139" s="304"/>
      <c r="I139" s="240"/>
      <c r="J139" s="238"/>
      <c r="K139" s="304"/>
      <c r="L139" s="286">
        <f>SUMIFS(BV_Data_An_Cour!$AM:$AM,BV_Data_An_Cour!$AP:$AP,$B139,BV_Data_An_Cour!$AQ:$AQ,$C139,BV_Data_An_Cour!$AR:$AR,$L$2)</f>
        <v>2444</v>
      </c>
      <c r="M139" s="238"/>
      <c r="N139" s="286">
        <f t="shared" si="32"/>
        <v>2444</v>
      </c>
      <c r="O139" s="238"/>
      <c r="P139" s="304"/>
      <c r="Q139" s="286">
        <f>SUMIFS(BV_Data_An_Prec!$AM:$AM,BV_Data_An_Prec!$AP:$AP,$B139,BV_Data_An_Prec!$AQ:$AQ,$C139,BV_Data_An_Prec!$AR:$AR,$L$2)</f>
        <v>0</v>
      </c>
      <c r="R139" s="238"/>
      <c r="S139" s="286">
        <f t="shared" si="33"/>
        <v>2444</v>
      </c>
      <c r="T139" s="38"/>
      <c r="U139" s="38"/>
      <c r="V139" s="38"/>
      <c r="W139" s="38"/>
      <c r="X139" s="38"/>
      <c r="Y139" s="38"/>
      <c r="Z139" s="38"/>
      <c r="AA139" s="38"/>
      <c r="AB139" s="38"/>
      <c r="AC139" s="38"/>
      <c r="AD139" s="38"/>
      <c r="AE139" s="38"/>
      <c r="AF139" s="38"/>
      <c r="AG139" s="38"/>
      <c r="AH139" s="38"/>
      <c r="AI139" s="38"/>
      <c r="AJ139" s="38"/>
      <c r="AK139" s="38"/>
      <c r="AL139" s="38"/>
      <c r="AM139" s="38"/>
      <c r="AN139" s="38"/>
    </row>
    <row r="140" spans="1:40" ht="15.75" customHeight="1">
      <c r="A140" s="5" t="s">
        <v>436</v>
      </c>
      <c r="B140" s="38" t="s">
        <v>148</v>
      </c>
      <c r="C140" s="243" t="s">
        <v>128</v>
      </c>
      <c r="D140" s="287"/>
      <c r="E140" s="38"/>
      <c r="F140" s="244">
        <f>+INDEX('Budget original'!$A$2:$AO$501,MATCH($A140,'Budget original'!$A$2:$A$501,0),MATCH(F$2,'Budget original'!$A$2:$AO$2,0))</f>
        <v>0</v>
      </c>
      <c r="G140" s="288"/>
      <c r="H140" s="38"/>
      <c r="I140" s="244"/>
      <c r="J140" s="243"/>
      <c r="K140" s="38"/>
      <c r="L140" s="266">
        <f>SUMIFS(BV_Data_An_Cour!$AM:$AM,BV_Data_An_Cour!$AP:$AP,$B140,BV_Data_An_Cour!$AQ:$AQ,$C140,BV_Data_An_Cour!$AR:$AR,$L$2)</f>
        <v>1437.8199999999997</v>
      </c>
      <c r="M140" s="243"/>
      <c r="N140" s="266">
        <f t="shared" si="32"/>
        <v>1437.8199999999997</v>
      </c>
      <c r="O140" s="243"/>
      <c r="P140" s="38"/>
      <c r="Q140" s="266">
        <f>SUMIFS(BV_Data_An_Prec!$AM:$AM,BV_Data_An_Prec!$AP:$AP,$B140,BV_Data_An_Prec!$AQ:$AQ,$C140,BV_Data_An_Prec!$AR:$AR,$L$2)</f>
        <v>0</v>
      </c>
      <c r="R140" s="243"/>
      <c r="S140" s="266">
        <f t="shared" si="33"/>
        <v>1437.8199999999997</v>
      </c>
      <c r="T140" s="38"/>
      <c r="U140" s="38"/>
      <c r="V140" s="38"/>
      <c r="W140" s="38"/>
      <c r="X140" s="38"/>
      <c r="Y140" s="38"/>
      <c r="Z140" s="38"/>
      <c r="AA140" s="38"/>
      <c r="AB140" s="38"/>
      <c r="AC140" s="38"/>
      <c r="AD140" s="38"/>
      <c r="AE140" s="38"/>
      <c r="AF140" s="38"/>
      <c r="AG140" s="38"/>
      <c r="AH140" s="38"/>
      <c r="AI140" s="38"/>
      <c r="AJ140" s="38"/>
      <c r="AK140" s="38"/>
      <c r="AL140" s="38"/>
      <c r="AM140" s="38"/>
      <c r="AN140" s="38"/>
    </row>
    <row r="141" spans="1:40" ht="15.75" customHeight="1">
      <c r="A141" s="5" t="s">
        <v>437</v>
      </c>
      <c r="B141" s="38" t="s">
        <v>148</v>
      </c>
      <c r="C141" s="243" t="s">
        <v>129</v>
      </c>
      <c r="D141" s="287"/>
      <c r="E141" s="38"/>
      <c r="F141" s="244">
        <f>+INDEX('Budget original'!$A$2:$AO$501,MATCH($A141,'Budget original'!$A$2:$A$501,0),MATCH(F$2,'Budget original'!$A$2:$AO$2,0))</f>
        <v>0</v>
      </c>
      <c r="G141" s="288"/>
      <c r="H141" s="38"/>
      <c r="I141" s="244"/>
      <c r="J141" s="243"/>
      <c r="K141" s="38"/>
      <c r="L141" s="266">
        <f>SUMIFS(BV_Data_An_Cour!$AM:$AM,BV_Data_An_Cour!$AP:$AP,$B141,BV_Data_An_Cour!$AQ:$AQ,$C141,BV_Data_An_Cour!$AR:$AR,$L$2)</f>
        <v>3332.3200000000006</v>
      </c>
      <c r="M141" s="243"/>
      <c r="N141" s="266">
        <f t="shared" si="32"/>
        <v>3332.3200000000006</v>
      </c>
      <c r="O141" s="243"/>
      <c r="P141" s="38"/>
      <c r="Q141" s="266">
        <f>SUMIFS(BV_Data_An_Prec!$AM:$AM,BV_Data_An_Prec!$AP:$AP,$B141,BV_Data_An_Prec!$AQ:$AQ,$C141,BV_Data_An_Prec!$AR:$AR,$L$2)</f>
        <v>0</v>
      </c>
      <c r="R141" s="243"/>
      <c r="S141" s="266">
        <f t="shared" si="33"/>
        <v>3332.3200000000006</v>
      </c>
      <c r="T141" s="327"/>
      <c r="U141" s="38"/>
      <c r="V141" s="38"/>
      <c r="W141" s="38"/>
      <c r="X141" s="38"/>
      <c r="Y141" s="38"/>
      <c r="Z141" s="38"/>
      <c r="AA141" s="38"/>
      <c r="AB141" s="38"/>
      <c r="AC141" s="38"/>
      <c r="AD141" s="38"/>
      <c r="AE141" s="38"/>
      <c r="AF141" s="38"/>
      <c r="AG141" s="38"/>
      <c r="AH141" s="38"/>
      <c r="AI141" s="38"/>
      <c r="AJ141" s="38"/>
      <c r="AK141" s="38"/>
      <c r="AL141" s="38"/>
      <c r="AM141" s="38"/>
      <c r="AN141" s="38"/>
    </row>
    <row r="142" spans="1:40" ht="15.75" customHeight="1">
      <c r="A142" s="5" t="s">
        <v>438</v>
      </c>
      <c r="B142" s="38" t="s">
        <v>148</v>
      </c>
      <c r="C142" s="238" t="s">
        <v>130</v>
      </c>
      <c r="D142" s="289"/>
      <c r="E142" s="304"/>
      <c r="F142" s="240">
        <f>+INDEX('Budget original'!$A$2:$AO$501,MATCH($A142,'Budget original'!$A$2:$A$501,0),MATCH(F$2,'Budget original'!$A$2:$AO$2,0))</f>
        <v>0</v>
      </c>
      <c r="G142" s="290"/>
      <c r="H142" s="304"/>
      <c r="I142" s="240"/>
      <c r="J142" s="238"/>
      <c r="K142" s="304"/>
      <c r="L142" s="286">
        <f>SUMIFS(BV_Data_An_Cour!$AM:$AM,BV_Data_An_Cour!$AP:$AP,$B142,BV_Data_An_Cour!$AQ:$AQ,$C142,BV_Data_An_Cour!$AR:$AR,$L$2)</f>
        <v>2626.88</v>
      </c>
      <c r="M142" s="238"/>
      <c r="N142" s="286">
        <f t="shared" si="32"/>
        <v>2626.88</v>
      </c>
      <c r="O142" s="238"/>
      <c r="P142" s="304"/>
      <c r="Q142" s="286">
        <f>SUMIFS(BV_Data_An_Prec!$AM:$AM,BV_Data_An_Prec!$AP:$AP,$B142,BV_Data_An_Prec!$AQ:$AQ,$C142,BV_Data_An_Prec!$AR:$AR,$L$2)</f>
        <v>0</v>
      </c>
      <c r="R142" s="238"/>
      <c r="S142" s="286">
        <f t="shared" si="33"/>
        <v>2626.88</v>
      </c>
      <c r="T142" s="38"/>
      <c r="U142" s="898"/>
      <c r="V142" s="38"/>
      <c r="W142" s="38"/>
      <c r="X142" s="38"/>
      <c r="Y142" s="38"/>
      <c r="Z142" s="38"/>
      <c r="AA142" s="38"/>
      <c r="AB142" s="38"/>
      <c r="AC142" s="38"/>
      <c r="AD142" s="38"/>
      <c r="AE142" s="38"/>
      <c r="AF142" s="38"/>
      <c r="AG142" s="38"/>
      <c r="AH142" s="38"/>
      <c r="AI142" s="38"/>
      <c r="AJ142" s="38"/>
      <c r="AK142" s="38"/>
      <c r="AL142" s="38"/>
      <c r="AM142" s="38"/>
      <c r="AN142" s="38"/>
    </row>
    <row r="143" spans="1:40" ht="15.75" customHeight="1">
      <c r="A143" s="5" t="s">
        <v>439</v>
      </c>
      <c r="B143" s="38" t="s">
        <v>148</v>
      </c>
      <c r="C143" s="243" t="s">
        <v>131</v>
      </c>
      <c r="D143" s="287"/>
      <c r="E143" s="38"/>
      <c r="F143" s="244">
        <f>+INDEX('Budget original'!$A$2:$AO$501,MATCH($A143,'Budget original'!$A$2:$A$501,0),MATCH(F$2,'Budget original'!$A$2:$AO$2,0))</f>
        <v>0</v>
      </c>
      <c r="G143" s="288"/>
      <c r="H143" s="38"/>
      <c r="I143" s="244"/>
      <c r="J143" s="243"/>
      <c r="K143" s="38"/>
      <c r="L143" s="266">
        <f>SUMIFS(BV_Data_An_Cour!$AM:$AM,BV_Data_An_Cour!$AP:$AP,$B143,BV_Data_An_Cour!$AQ:$AQ,$C143,BV_Data_An_Cour!$AR:$AR,$L$2)</f>
        <v>251.61</v>
      </c>
      <c r="M143" s="243"/>
      <c r="N143" s="266">
        <f t="shared" si="32"/>
        <v>251.61</v>
      </c>
      <c r="O143" s="243"/>
      <c r="P143" s="38"/>
      <c r="Q143" s="266">
        <f>SUMIFS(BV_Data_An_Prec!$AM:$AM,BV_Data_An_Prec!$AP:$AP,$B143,BV_Data_An_Prec!$AQ:$AQ,$C143,BV_Data_An_Prec!$AR:$AR,$L$2)</f>
        <v>0</v>
      </c>
      <c r="R143" s="243"/>
      <c r="S143" s="266">
        <f t="shared" si="33"/>
        <v>251.61</v>
      </c>
      <c r="T143" s="38"/>
      <c r="U143" s="38"/>
      <c r="V143" s="38"/>
      <c r="W143" s="38"/>
      <c r="X143" s="38"/>
      <c r="Y143" s="38"/>
      <c r="Z143" s="38"/>
      <c r="AA143" s="38"/>
      <c r="AB143" s="38"/>
      <c r="AC143" s="38"/>
      <c r="AD143" s="38"/>
      <c r="AE143" s="38"/>
      <c r="AF143" s="38"/>
      <c r="AG143" s="38"/>
      <c r="AH143" s="38"/>
      <c r="AI143" s="38"/>
      <c r="AJ143" s="38"/>
      <c r="AK143" s="38"/>
      <c r="AL143" s="38"/>
      <c r="AM143" s="38"/>
      <c r="AN143" s="38"/>
    </row>
    <row r="144" spans="1:40" ht="15.75" customHeight="1">
      <c r="A144" s="5" t="s">
        <v>440</v>
      </c>
      <c r="B144" s="38" t="s">
        <v>148</v>
      </c>
      <c r="C144" s="243" t="s">
        <v>132</v>
      </c>
      <c r="D144" s="287"/>
      <c r="E144" s="38"/>
      <c r="F144" s="244">
        <f>+INDEX('Budget original'!$A$2:$AO$501,MATCH($A144,'Budget original'!$A$2:$A$501,0),MATCH(F$2,'Budget original'!$A$2:$AO$2,0))</f>
        <v>0</v>
      </c>
      <c r="G144" s="288"/>
      <c r="H144" s="38"/>
      <c r="I144" s="244"/>
      <c r="J144" s="243"/>
      <c r="K144" s="38"/>
      <c r="L144" s="266">
        <f>SUMIFS(BV_Data_An_Cour!$AM:$AM,BV_Data_An_Cour!$AP:$AP,$B144,BV_Data_An_Cour!$AQ:$AQ,$C144,BV_Data_An_Cour!$AR:$AR,$L$2)</f>
        <v>0</v>
      </c>
      <c r="M144" s="243"/>
      <c r="N144" s="266">
        <f t="shared" si="32"/>
        <v>0</v>
      </c>
      <c r="O144" s="243"/>
      <c r="P144" s="38"/>
      <c r="Q144" s="266">
        <f>SUMIFS(BV_Data_An_Prec!$AM:$AM,BV_Data_An_Prec!$AP:$AP,$B144,BV_Data_An_Prec!$AQ:$AQ,$C144,BV_Data_An_Prec!$AR:$AR,$L$2)</f>
        <v>0</v>
      </c>
      <c r="R144" s="243"/>
      <c r="S144" s="266">
        <f t="shared" si="33"/>
        <v>0</v>
      </c>
      <c r="T144" s="38"/>
      <c r="U144" s="898"/>
      <c r="V144" s="38"/>
      <c r="W144" s="38"/>
      <c r="X144" s="38"/>
      <c r="Y144" s="38"/>
      <c r="Z144" s="38"/>
      <c r="AA144" s="38"/>
      <c r="AB144" s="38"/>
      <c r="AC144" s="38"/>
      <c r="AD144" s="38"/>
      <c r="AE144" s="38"/>
      <c r="AF144" s="38"/>
      <c r="AG144" s="38"/>
      <c r="AH144" s="38"/>
      <c r="AI144" s="38"/>
      <c r="AJ144" s="38"/>
      <c r="AK144" s="38"/>
      <c r="AL144" s="38"/>
      <c r="AM144" s="38"/>
      <c r="AN144" s="38"/>
    </row>
    <row r="145" spans="1:40" ht="15.75" customHeight="1">
      <c r="A145" s="5" t="s">
        <v>441</v>
      </c>
      <c r="B145" s="38" t="s">
        <v>148</v>
      </c>
      <c r="C145" s="243" t="s">
        <v>133</v>
      </c>
      <c r="D145" s="287"/>
      <c r="E145" s="38"/>
      <c r="F145" s="244">
        <f>+INDEX('Budget original'!$A$2:$AO$501,MATCH($A145,'Budget original'!$A$2:$A$501,0),MATCH(F$2,'Budget original'!$A$2:$AO$2,0))</f>
        <v>0</v>
      </c>
      <c r="G145" s="288"/>
      <c r="H145" s="38"/>
      <c r="I145" s="244"/>
      <c r="J145" s="243"/>
      <c r="K145" s="38"/>
      <c r="L145" s="266">
        <f>SUMIFS(BV_Data_An_Cour!$AM:$AM,BV_Data_An_Cour!$AP:$AP,$B145,BV_Data_An_Cour!$AQ:$AQ,$C145,BV_Data_An_Cour!$AR:$AR,$L$2)</f>
        <v>750.78</v>
      </c>
      <c r="M145" s="243"/>
      <c r="N145" s="266">
        <f t="shared" si="32"/>
        <v>750.78</v>
      </c>
      <c r="O145" s="243"/>
      <c r="P145" s="38"/>
      <c r="Q145" s="266">
        <f>SUMIFS(BV_Data_An_Prec!$AM:$AM,BV_Data_An_Prec!$AP:$AP,$B145,BV_Data_An_Prec!$AQ:$AQ,$C145,BV_Data_An_Prec!$AR:$AR,$L$2)</f>
        <v>0</v>
      </c>
      <c r="R145" s="243"/>
      <c r="S145" s="266">
        <f t="shared" si="33"/>
        <v>750.78</v>
      </c>
      <c r="T145" s="38"/>
      <c r="U145" s="38"/>
      <c r="V145" s="38"/>
      <c r="W145" s="38"/>
      <c r="X145" s="38"/>
      <c r="Y145" s="38"/>
      <c r="Z145" s="38"/>
      <c r="AA145" s="38"/>
      <c r="AB145" s="38"/>
      <c r="AC145" s="38"/>
      <c r="AD145" s="38"/>
      <c r="AE145" s="38"/>
      <c r="AF145" s="38"/>
      <c r="AG145" s="38"/>
      <c r="AH145" s="38"/>
      <c r="AI145" s="38"/>
      <c r="AJ145" s="38"/>
      <c r="AK145" s="38"/>
      <c r="AL145" s="38"/>
      <c r="AM145" s="38"/>
      <c r="AN145" s="38"/>
    </row>
    <row r="146" spans="1:40" ht="15.75" customHeight="1">
      <c r="A146" s="5" t="s">
        <v>442</v>
      </c>
      <c r="B146" s="38" t="s">
        <v>148</v>
      </c>
      <c r="C146" s="243" t="s">
        <v>134</v>
      </c>
      <c r="D146" s="287"/>
      <c r="E146" s="38"/>
      <c r="F146" s="244">
        <f>+INDEX('Budget original'!$A$2:$AO$501,MATCH($A146,'Budget original'!$A$2:$A$501,0),MATCH(F$2,'Budget original'!$A$2:$AO$2,0))</f>
        <v>0</v>
      </c>
      <c r="G146" s="288"/>
      <c r="H146" s="38"/>
      <c r="I146" s="244"/>
      <c r="J146" s="243"/>
      <c r="K146" s="38"/>
      <c r="L146" s="266">
        <f>SUMIFS(BV_Data_An_Cour!$AM:$AM,BV_Data_An_Cour!$AP:$AP,$B146,BV_Data_An_Cour!$AQ:$AQ,$C146,BV_Data_An_Cour!$AR:$AR,$L$2)</f>
        <v>909.27000000000021</v>
      </c>
      <c r="M146" s="243"/>
      <c r="N146" s="266">
        <f t="shared" si="32"/>
        <v>909.27000000000021</v>
      </c>
      <c r="O146" s="243"/>
      <c r="P146" s="38"/>
      <c r="Q146" s="266">
        <f>SUMIFS(BV_Data_An_Prec!$AM:$AM,BV_Data_An_Prec!$AP:$AP,$B146,BV_Data_An_Prec!$AQ:$AQ,$C146,BV_Data_An_Prec!$AR:$AR,$L$2)</f>
        <v>0</v>
      </c>
      <c r="R146" s="243"/>
      <c r="S146" s="266">
        <f t="shared" si="33"/>
        <v>909.27000000000021</v>
      </c>
      <c r="T146" s="38"/>
      <c r="U146" s="38"/>
      <c r="V146" s="38"/>
      <c r="W146" s="38"/>
      <c r="X146" s="38"/>
      <c r="Y146" s="38"/>
      <c r="Z146" s="38"/>
      <c r="AA146" s="38"/>
      <c r="AB146" s="38"/>
      <c r="AC146" s="38"/>
      <c r="AD146" s="38"/>
      <c r="AE146" s="38"/>
      <c r="AF146" s="38"/>
      <c r="AG146" s="38"/>
      <c r="AH146" s="38"/>
      <c r="AI146" s="38"/>
      <c r="AJ146" s="38"/>
      <c r="AK146" s="38"/>
      <c r="AL146" s="38"/>
      <c r="AM146" s="38"/>
      <c r="AN146" s="38"/>
    </row>
    <row r="147" spans="1:40" ht="15.75" customHeight="1">
      <c r="A147" s="5" t="s">
        <v>443</v>
      </c>
      <c r="B147" s="38" t="s">
        <v>148</v>
      </c>
      <c r="C147" s="243" t="s">
        <v>135</v>
      </c>
      <c r="D147" s="287"/>
      <c r="E147" s="38"/>
      <c r="F147" s="244">
        <f>+INDEX('Budget original'!$A$2:$AO$501,MATCH($A147,'Budget original'!$A$2:$A$501,0),MATCH(F$2,'Budget original'!$A$2:$AO$2,0))</f>
        <v>0</v>
      </c>
      <c r="G147" s="288"/>
      <c r="H147" s="38"/>
      <c r="I147" s="244"/>
      <c r="J147" s="243"/>
      <c r="K147" s="38"/>
      <c r="L147" s="266">
        <f>SUMIFS(BV_Data_An_Cour!$AM:$AM,BV_Data_An_Cour!$AP:$AP,$B147,BV_Data_An_Cour!$AQ:$AQ,$C147,BV_Data_An_Cour!$AR:$AR,$L$2)</f>
        <v>625.59999999999991</v>
      </c>
      <c r="M147" s="243"/>
      <c r="N147" s="266">
        <f t="shared" si="32"/>
        <v>625.59999999999991</v>
      </c>
      <c r="O147" s="243"/>
      <c r="P147" s="38"/>
      <c r="Q147" s="266">
        <f>SUMIFS(BV_Data_An_Prec!$AM:$AM,BV_Data_An_Prec!$AP:$AP,$B147,BV_Data_An_Prec!$AQ:$AQ,$C147,BV_Data_An_Prec!$AR:$AR,$L$2)</f>
        <v>0</v>
      </c>
      <c r="R147" s="243"/>
      <c r="S147" s="266">
        <f t="shared" si="33"/>
        <v>625.59999999999991</v>
      </c>
      <c r="T147" s="38"/>
      <c r="U147" s="38"/>
      <c r="V147" s="38"/>
      <c r="W147" s="38"/>
      <c r="X147" s="38"/>
      <c r="Y147" s="38"/>
      <c r="Z147" s="38"/>
      <c r="AA147" s="38"/>
      <c r="AB147" s="38"/>
      <c r="AC147" s="38"/>
      <c r="AD147" s="38"/>
      <c r="AE147" s="38"/>
      <c r="AF147" s="38"/>
      <c r="AG147" s="38"/>
      <c r="AH147" s="38"/>
      <c r="AI147" s="38"/>
      <c r="AJ147" s="38"/>
      <c r="AK147" s="38"/>
      <c r="AL147" s="38"/>
      <c r="AM147" s="38"/>
      <c r="AN147" s="38"/>
    </row>
    <row r="148" spans="1:40" ht="15.75" customHeight="1">
      <c r="A148" s="5" t="s">
        <v>444</v>
      </c>
      <c r="B148" s="38" t="s">
        <v>148</v>
      </c>
      <c r="C148" s="243" t="s">
        <v>136</v>
      </c>
      <c r="D148" s="287"/>
      <c r="E148" s="38"/>
      <c r="F148" s="244">
        <f>+INDEX('Budget original'!$A$2:$AO$501,MATCH($A148,'Budget original'!$A$2:$A$501,0),MATCH(F$2,'Budget original'!$A$2:$AO$2,0))</f>
        <v>0</v>
      </c>
      <c r="G148" s="288"/>
      <c r="H148" s="38"/>
      <c r="I148" s="244"/>
      <c r="J148" s="243"/>
      <c r="K148" s="38"/>
      <c r="L148" s="266">
        <f>SUMIFS(BV_Data_An_Cour!$AM:$AM,BV_Data_An_Cour!$AP:$AP,$B148,BV_Data_An_Cour!$AQ:$AQ,$C148,BV_Data_An_Cour!$AR:$AR,$L$2)</f>
        <v>1021.5300000000007</v>
      </c>
      <c r="M148" s="243"/>
      <c r="N148" s="266">
        <f t="shared" si="32"/>
        <v>1021.5300000000007</v>
      </c>
      <c r="O148" s="243"/>
      <c r="P148" s="38"/>
      <c r="Q148" s="266">
        <f>SUMIFS(BV_Data_An_Prec!$AM:$AM,BV_Data_An_Prec!$AP:$AP,$B148,BV_Data_An_Prec!$AQ:$AQ,$C148,BV_Data_An_Prec!$AR:$AR,$L$2)</f>
        <v>0</v>
      </c>
      <c r="R148" s="243"/>
      <c r="S148" s="266">
        <f t="shared" si="33"/>
        <v>1021.5300000000007</v>
      </c>
      <c r="T148" s="38"/>
      <c r="U148" s="38"/>
      <c r="V148" s="38"/>
      <c r="W148" s="38"/>
      <c r="X148" s="38"/>
      <c r="Y148" s="38"/>
      <c r="Z148" s="38"/>
      <c r="AA148" s="38"/>
      <c r="AB148" s="38"/>
      <c r="AC148" s="38"/>
      <c r="AD148" s="38"/>
      <c r="AE148" s="38"/>
      <c r="AF148" s="38"/>
      <c r="AG148" s="38"/>
      <c r="AH148" s="38"/>
      <c r="AI148" s="38"/>
      <c r="AJ148" s="38"/>
      <c r="AK148" s="38"/>
      <c r="AL148" s="38"/>
      <c r="AM148" s="38"/>
      <c r="AN148" s="38"/>
    </row>
    <row r="149" spans="1:40" ht="15.75" customHeight="1">
      <c r="A149" s="5" t="s">
        <v>445</v>
      </c>
      <c r="B149" s="38" t="s">
        <v>148</v>
      </c>
      <c r="C149" s="243" t="s">
        <v>137</v>
      </c>
      <c r="D149" s="287"/>
      <c r="E149" s="38"/>
      <c r="F149" s="244">
        <f>+INDEX('Budget original'!$A$2:$AO$501,MATCH($A149,'Budget original'!$A$2:$A$501,0),MATCH(F$2,'Budget original'!$A$2:$AO$2,0))</f>
        <v>0</v>
      </c>
      <c r="G149" s="288"/>
      <c r="H149" s="38"/>
      <c r="I149" s="244"/>
      <c r="J149" s="243"/>
      <c r="K149" s="38"/>
      <c r="L149" s="266">
        <f>SUMIFS(BV_Data_An_Cour!$AM:$AM,BV_Data_An_Cour!$AP:$AP,$B149,BV_Data_An_Cour!$AQ:$AQ,$C149,BV_Data_An_Cour!$AR:$AR,$L$2)</f>
        <v>0</v>
      </c>
      <c r="M149" s="243"/>
      <c r="N149" s="266">
        <f t="shared" si="32"/>
        <v>0</v>
      </c>
      <c r="O149" s="243"/>
      <c r="P149" s="38"/>
      <c r="Q149" s="266">
        <f>SUMIFS(BV_Data_An_Prec!$AM:$AM,BV_Data_An_Prec!$AP:$AP,$B149,BV_Data_An_Prec!$AQ:$AQ,$C149,BV_Data_An_Prec!$AR:$AR,$L$2)</f>
        <v>0</v>
      </c>
      <c r="R149" s="243"/>
      <c r="S149" s="266">
        <f t="shared" si="33"/>
        <v>0</v>
      </c>
      <c r="T149" s="38"/>
      <c r="X149" s="38"/>
      <c r="Y149" s="38"/>
      <c r="Z149" s="38"/>
      <c r="AA149" s="38"/>
      <c r="AB149" s="38"/>
      <c r="AC149" s="38"/>
      <c r="AD149" s="38"/>
      <c r="AE149" s="38"/>
      <c r="AF149" s="38"/>
      <c r="AG149" s="38"/>
      <c r="AH149" s="38"/>
      <c r="AI149" s="38"/>
      <c r="AJ149" s="38"/>
      <c r="AK149" s="38"/>
      <c r="AL149" s="38"/>
      <c r="AM149" s="38"/>
      <c r="AN149" s="38"/>
    </row>
    <row r="150" spans="1:40" ht="15.75" customHeight="1">
      <c r="A150" s="5" t="s">
        <v>446</v>
      </c>
      <c r="B150" s="38" t="s">
        <v>148</v>
      </c>
      <c r="C150" s="243" t="s">
        <v>138</v>
      </c>
      <c r="D150" s="287"/>
      <c r="E150" s="38"/>
      <c r="F150" s="244">
        <f>+INDEX('Budget original'!$A$2:$AO$501,MATCH($A150,'Budget original'!$A$2:$A$501,0),MATCH(F$2,'Budget original'!$A$2:$AO$2,0))</f>
        <v>0</v>
      </c>
      <c r="G150" s="288"/>
      <c r="H150" s="38"/>
      <c r="I150" s="244"/>
      <c r="J150" s="243"/>
      <c r="K150" s="38"/>
      <c r="L150" s="658">
        <f>SUMIFS(BV_Data_An_Cour!$AM:$AM,BV_Data_An_Cour!$AP:$AP,$B150,BV_Data_An_Cour!$AQ:$AQ,$C150,BV_Data_An_Cour!$AR:$AR,$L$2)</f>
        <v>266.29999999999995</v>
      </c>
      <c r="M150" s="243"/>
      <c r="N150" s="658">
        <f t="shared" si="32"/>
        <v>266.29999999999995</v>
      </c>
      <c r="O150" s="243"/>
      <c r="P150" s="38"/>
      <c r="Q150" s="658">
        <f>SUMIFS(BV_Data_An_Prec!$AM:$AM,BV_Data_An_Prec!$AP:$AP,$B150,BV_Data_An_Prec!$AQ:$AQ,$C150,BV_Data_An_Prec!$AR:$AR,$L$2)</f>
        <v>0</v>
      </c>
      <c r="R150" s="243"/>
      <c r="S150" s="266">
        <f t="shared" si="33"/>
        <v>266.29999999999995</v>
      </c>
      <c r="T150" s="281"/>
      <c r="X150" s="38"/>
      <c r="Y150" s="38"/>
      <c r="Z150" s="38"/>
      <c r="AA150" s="38"/>
      <c r="AB150" s="38"/>
      <c r="AC150" s="38"/>
      <c r="AD150" s="38"/>
      <c r="AE150" s="38"/>
      <c r="AF150" s="38"/>
      <c r="AG150" s="38"/>
      <c r="AH150" s="38"/>
      <c r="AI150" s="38"/>
      <c r="AJ150" s="38"/>
      <c r="AK150" s="38"/>
      <c r="AL150" s="38"/>
      <c r="AM150" s="38"/>
      <c r="AN150" s="38"/>
    </row>
    <row r="151" spans="1:40" ht="20.399999999999999" hidden="1" customHeight="1">
      <c r="A151" s="5" t="s">
        <v>422</v>
      </c>
      <c r="B151" s="38" t="s">
        <v>148</v>
      </c>
      <c r="C151" s="243" t="s">
        <v>55</v>
      </c>
      <c r="D151" s="287"/>
      <c r="E151" s="38"/>
      <c r="F151" s="244">
        <f>+INDEX('Budget original'!$A$2:$AO$501,MATCH($A151,'Budget original'!$A$2:$A$501,0),MATCH(F$2,'Budget original'!$A$2:$AO$2,0))</f>
        <v>0</v>
      </c>
      <c r="G151" s="288"/>
      <c r="H151" s="38"/>
      <c r="I151" s="244"/>
      <c r="J151" s="243"/>
      <c r="K151" s="38"/>
      <c r="L151" s="266">
        <f>SUMIFS(BV_Data_An_Cour!$AM:$AM,BV_Data_An_Cour!$AP:$AP,$B151,BV_Data_An_Cour!$AQ:$AQ,$C151,BV_Data_An_Cour!$AR:$AR,$L$2)</f>
        <v>0</v>
      </c>
      <c r="M151" s="243"/>
      <c r="N151" s="266">
        <f t="shared" si="32"/>
        <v>0</v>
      </c>
      <c r="O151" s="243"/>
      <c r="P151" s="38"/>
      <c r="Q151" s="266">
        <f>SUMIFS(BV_Data_An_Prec!$AM:$AM,BV_Data_An_Prec!$AP:$AP,$B151,BV_Data_An_Prec!$AQ:$AQ,$C151,BV_Data_An_Prec!$AR:$AR,$L$2)</f>
        <v>0</v>
      </c>
      <c r="R151" s="243"/>
      <c r="S151" s="266">
        <f t="shared" si="33"/>
        <v>0</v>
      </c>
      <c r="T151" s="38"/>
      <c r="X151" s="38"/>
      <c r="Y151" s="38"/>
      <c r="Z151" s="38"/>
      <c r="AA151" s="38"/>
      <c r="AB151" s="38"/>
      <c r="AC151" s="38"/>
      <c r="AD151" s="38"/>
      <c r="AE151" s="38"/>
      <c r="AF151" s="38"/>
      <c r="AG151" s="38"/>
      <c r="AH151" s="38"/>
      <c r="AI151" s="38"/>
      <c r="AJ151" s="38"/>
      <c r="AK151" s="38"/>
      <c r="AL151" s="38"/>
      <c r="AM151" s="38"/>
      <c r="AN151" s="38"/>
    </row>
    <row r="152" spans="1:40" ht="20.399999999999999" hidden="1" customHeight="1">
      <c r="A152" s="5" t="s">
        <v>422</v>
      </c>
      <c r="B152" s="38" t="s">
        <v>148</v>
      </c>
      <c r="C152" s="243" t="s">
        <v>55</v>
      </c>
      <c r="D152" s="287"/>
      <c r="E152" s="38"/>
      <c r="F152" s="244">
        <f>+INDEX('Budget original'!$A$2:$AO$501,MATCH($A152,'Budget original'!$A$2:$A$501,0),MATCH(F$2,'Budget original'!$A$2:$AO$2,0))</f>
        <v>0</v>
      </c>
      <c r="G152" s="288"/>
      <c r="H152" s="38"/>
      <c r="I152" s="244"/>
      <c r="J152" s="243"/>
      <c r="K152" s="38"/>
      <c r="L152" s="266">
        <f>SUMIFS(BV_Data_An_Cour!$AM:$AM,BV_Data_An_Cour!$AP:$AP,$B152,BV_Data_An_Cour!$AQ:$AQ,$C152,BV_Data_An_Cour!$AR:$AR,$L$2)</f>
        <v>0</v>
      </c>
      <c r="M152" s="243"/>
      <c r="N152" s="266">
        <f t="shared" si="32"/>
        <v>0</v>
      </c>
      <c r="O152" s="243"/>
      <c r="P152" s="38"/>
      <c r="Q152" s="266">
        <f>SUMIFS(BV_Data_An_Prec!$AM:$AM,BV_Data_An_Prec!$AP:$AP,$B152,BV_Data_An_Prec!$AQ:$AQ,$C152,BV_Data_An_Prec!$AR:$AR,$L$2)</f>
        <v>0</v>
      </c>
      <c r="R152" s="243"/>
      <c r="S152" s="266">
        <f t="shared" si="33"/>
        <v>0</v>
      </c>
      <c r="T152" s="38"/>
      <c r="X152" s="38"/>
      <c r="Y152" s="38"/>
      <c r="Z152" s="38"/>
      <c r="AA152" s="38"/>
      <c r="AB152" s="38"/>
      <c r="AC152" s="38"/>
      <c r="AD152" s="38"/>
      <c r="AE152" s="38"/>
      <c r="AF152" s="38"/>
      <c r="AG152" s="38"/>
      <c r="AH152" s="38"/>
      <c r="AI152" s="38"/>
      <c r="AJ152" s="38"/>
      <c r="AK152" s="38"/>
      <c r="AL152" s="38"/>
      <c r="AM152" s="38"/>
      <c r="AN152" s="38"/>
    </row>
    <row r="153" spans="1:40" ht="20.399999999999999" hidden="1" customHeight="1">
      <c r="A153" s="5" t="s">
        <v>422</v>
      </c>
      <c r="B153" s="38" t="s">
        <v>148</v>
      </c>
      <c r="C153" s="243" t="s">
        <v>55</v>
      </c>
      <c r="D153" s="287"/>
      <c r="E153" s="38"/>
      <c r="F153" s="244">
        <f>+INDEX('Budget original'!$A$2:$AO$501,MATCH($A153,'Budget original'!$A$2:$A$501,0),MATCH(F$2,'Budget original'!$A$2:$AO$2,0))</f>
        <v>0</v>
      </c>
      <c r="G153" s="288"/>
      <c r="H153" s="38"/>
      <c r="I153" s="244"/>
      <c r="J153" s="243"/>
      <c r="K153" s="38"/>
      <c r="L153" s="266">
        <f>SUMIFS(BV_Data_An_Cour!$AM:$AM,BV_Data_An_Cour!$AP:$AP,$B153,BV_Data_An_Cour!$AQ:$AQ,$C153,BV_Data_An_Cour!$AR:$AR,$L$2)</f>
        <v>0</v>
      </c>
      <c r="M153" s="243"/>
      <c r="N153" s="266">
        <f t="shared" si="32"/>
        <v>0</v>
      </c>
      <c r="O153" s="243"/>
      <c r="P153" s="38"/>
      <c r="Q153" s="266">
        <f>SUMIFS(BV_Data_An_Prec!$AM:$AM,BV_Data_An_Prec!$AP:$AP,$B153,BV_Data_An_Prec!$AQ:$AQ,$C153,BV_Data_An_Prec!$AR:$AR,$L$2)</f>
        <v>0</v>
      </c>
      <c r="R153" s="243"/>
      <c r="S153" s="266">
        <f t="shared" si="33"/>
        <v>0</v>
      </c>
      <c r="T153" s="281"/>
      <c r="X153" s="38"/>
      <c r="Y153" s="38"/>
      <c r="Z153" s="38"/>
      <c r="AA153" s="38"/>
      <c r="AB153" s="38"/>
      <c r="AC153" s="38"/>
      <c r="AD153" s="38"/>
      <c r="AE153" s="38"/>
      <c r="AF153" s="38"/>
      <c r="AG153" s="38"/>
      <c r="AH153" s="38"/>
      <c r="AI153" s="38"/>
      <c r="AJ153" s="38"/>
      <c r="AK153" s="38"/>
      <c r="AL153" s="38"/>
      <c r="AM153" s="38"/>
      <c r="AN153" s="38"/>
    </row>
    <row r="154" spans="1:40" ht="18.600000000000001" customHeight="1">
      <c r="A154" s="5" t="s">
        <v>447</v>
      </c>
      <c r="B154" s="38" t="s">
        <v>148</v>
      </c>
      <c r="C154" s="291" t="s">
        <v>139</v>
      </c>
      <c r="D154" s="292" t="s">
        <v>115</v>
      </c>
      <c r="E154" s="293" t="e">
        <f>F154/F$109</f>
        <v>#DIV/0!</v>
      </c>
      <c r="F154" s="294">
        <f>+SUM(F137:F153)</f>
        <v>0</v>
      </c>
      <c r="G154" s="295"/>
      <c r="H154" s="293"/>
      <c r="I154" s="294"/>
      <c r="J154" s="295" t="s">
        <v>115</v>
      </c>
      <c r="K154" s="293">
        <f>L154/L$109</f>
        <v>0.22260263485382625</v>
      </c>
      <c r="L154" s="294">
        <f>+SUM(L137:L153)</f>
        <v>13666.110000000002</v>
      </c>
      <c r="M154" s="296"/>
      <c r="N154" s="294">
        <f t="shared" si="32"/>
        <v>13666.110000000002</v>
      </c>
      <c r="O154" s="295" t="s">
        <v>115</v>
      </c>
      <c r="P154" s="293" t="e">
        <f>Q154/Q$109</f>
        <v>#DIV/0!</v>
      </c>
      <c r="Q154" s="294">
        <f>+SUM(Q137:Q153)</f>
        <v>0</v>
      </c>
      <c r="R154" s="297"/>
      <c r="S154" s="294">
        <f t="shared" si="33"/>
        <v>13666.110000000002</v>
      </c>
      <c r="T154" s="38"/>
      <c r="U154" s="38"/>
      <c r="V154" s="38"/>
      <c r="W154" s="38"/>
      <c r="X154" s="38"/>
      <c r="Y154" s="38"/>
      <c r="Z154" s="38"/>
      <c r="AA154" s="38"/>
      <c r="AB154" s="38"/>
      <c r="AC154" s="38"/>
      <c r="AD154" s="38"/>
      <c r="AE154" s="38"/>
      <c r="AF154" s="38"/>
      <c r="AG154" s="38"/>
      <c r="AH154" s="38"/>
      <c r="AI154" s="38"/>
      <c r="AJ154" s="38"/>
      <c r="AK154" s="38"/>
      <c r="AL154" s="38"/>
      <c r="AM154" s="38"/>
      <c r="AN154" s="38"/>
    </row>
    <row r="155" spans="1:40" ht="15.75" customHeight="1">
      <c r="A155" s="5" t="s">
        <v>148</v>
      </c>
      <c r="B155" s="38" t="s">
        <v>148</v>
      </c>
      <c r="C155" s="238"/>
      <c r="D155" s="289"/>
      <c r="E155" s="304"/>
      <c r="F155" s="266"/>
      <c r="G155" s="290"/>
      <c r="H155" s="304"/>
      <c r="I155" s="266"/>
      <c r="J155" s="238"/>
      <c r="K155" s="304"/>
      <c r="L155" s="286"/>
      <c r="M155" s="238"/>
      <c r="N155" s="286"/>
      <c r="O155" s="238"/>
      <c r="P155" s="304"/>
      <c r="Q155" s="286"/>
      <c r="R155" s="238"/>
      <c r="S155" s="286"/>
      <c r="T155" s="305"/>
      <c r="U155" s="38"/>
      <c r="V155" s="38"/>
      <c r="W155" s="38"/>
      <c r="X155" s="38"/>
      <c r="Y155" s="38"/>
      <c r="Z155" s="38"/>
      <c r="AA155" s="38"/>
      <c r="AB155" s="38"/>
      <c r="AC155" s="38"/>
      <c r="AD155" s="38"/>
      <c r="AE155" s="38"/>
      <c r="AF155" s="38"/>
      <c r="AG155" s="38"/>
      <c r="AH155" s="38"/>
      <c r="AI155" s="38"/>
      <c r="AJ155" s="38"/>
      <c r="AK155" s="38"/>
      <c r="AL155" s="38"/>
      <c r="AM155" s="38"/>
      <c r="AN155" s="38"/>
    </row>
    <row r="156" spans="1:40" ht="18.600000000000001" customHeight="1">
      <c r="A156" s="5" t="s">
        <v>448</v>
      </c>
      <c r="B156" s="38" t="s">
        <v>148</v>
      </c>
      <c r="C156" s="291" t="s">
        <v>140</v>
      </c>
      <c r="D156" s="292" t="s">
        <v>115</v>
      </c>
      <c r="E156" s="293" t="e">
        <f>F156/F$109</f>
        <v>#DIV/0!</v>
      </c>
      <c r="F156" s="294">
        <f>F123+F136+F154</f>
        <v>0</v>
      </c>
      <c r="G156" s="295"/>
      <c r="H156" s="293"/>
      <c r="I156" s="294"/>
      <c r="J156" s="295" t="s">
        <v>115</v>
      </c>
      <c r="K156" s="293">
        <f>L156/L$109</f>
        <v>1.3731665483023998</v>
      </c>
      <c r="L156" s="294">
        <f>L123+L136+L154</f>
        <v>84301.99</v>
      </c>
      <c r="M156" s="296"/>
      <c r="N156" s="294">
        <f t="shared" ref="N156:N163" si="34">L156-F156</f>
        <v>84301.99</v>
      </c>
      <c r="O156" s="295" t="s">
        <v>115</v>
      </c>
      <c r="P156" s="293" t="e">
        <f>Q156/Q$109</f>
        <v>#DIV/0!</v>
      </c>
      <c r="Q156" s="294">
        <f>Q123+Q136+Q154</f>
        <v>0</v>
      </c>
      <c r="R156" s="297"/>
      <c r="S156" s="294">
        <f t="shared" si="33"/>
        <v>84301.99</v>
      </c>
      <c r="T156" s="38"/>
      <c r="U156" s="38"/>
      <c r="V156" s="38"/>
      <c r="W156" s="38"/>
      <c r="X156" s="38"/>
      <c r="Y156" s="38"/>
      <c r="Z156" s="38"/>
      <c r="AA156" s="38"/>
      <c r="AB156" s="38"/>
      <c r="AC156" s="38"/>
      <c r="AD156" s="38"/>
      <c r="AE156" s="38"/>
      <c r="AF156" s="38"/>
      <c r="AG156" s="38"/>
      <c r="AH156" s="38"/>
      <c r="AI156" s="38"/>
      <c r="AJ156" s="38"/>
      <c r="AK156" s="38"/>
      <c r="AL156" s="38"/>
      <c r="AM156" s="38"/>
      <c r="AN156" s="38"/>
    </row>
    <row r="157" spans="1:40" ht="21" hidden="1" customHeight="1">
      <c r="A157" s="5" t="s">
        <v>449</v>
      </c>
      <c r="B157" s="38" t="s">
        <v>148</v>
      </c>
      <c r="C157" s="942" t="s">
        <v>154</v>
      </c>
      <c r="D157" s="329"/>
      <c r="E157" s="330"/>
      <c r="F157" s="244">
        <f>+INDEX('Budget original'!$A$2:$AO$501,MATCH($A157,'Budget original'!$A$2:$A$501,0),MATCH(F$2,'Budget original'!$A$2:$AO$2,0))</f>
        <v>0</v>
      </c>
      <c r="G157" s="331"/>
      <c r="H157" s="330"/>
      <c r="I157" s="244"/>
      <c r="J157" s="331"/>
      <c r="K157" s="330"/>
      <c r="L157" s="266">
        <v>0</v>
      </c>
      <c r="M157" s="243"/>
      <c r="N157" s="266">
        <f t="shared" si="34"/>
        <v>0</v>
      </c>
      <c r="O157" s="331"/>
      <c r="P157" s="330"/>
      <c r="Q157" s="266">
        <v>0</v>
      </c>
      <c r="R157" s="243"/>
      <c r="S157" s="266">
        <f t="shared" si="33"/>
        <v>0</v>
      </c>
      <c r="T157" s="305"/>
      <c r="U157" s="38"/>
      <c r="V157" s="38"/>
      <c r="W157" s="38"/>
      <c r="X157" s="38"/>
      <c r="Y157" s="38"/>
      <c r="Z157" s="38"/>
      <c r="AA157" s="38"/>
      <c r="AB157" s="38"/>
      <c r="AC157" s="38"/>
      <c r="AD157" s="38"/>
      <c r="AE157" s="38"/>
      <c r="AF157" s="38"/>
      <c r="AG157" s="38"/>
      <c r="AH157" s="38"/>
      <c r="AI157" s="38"/>
      <c r="AJ157" s="38"/>
      <c r="AK157" s="38"/>
      <c r="AL157" s="38"/>
      <c r="AM157" s="38"/>
      <c r="AN157" s="38"/>
    </row>
    <row r="158" spans="1:40" ht="21" hidden="1" customHeight="1">
      <c r="A158" s="5" t="s">
        <v>450</v>
      </c>
      <c r="B158" s="38" t="s">
        <v>148</v>
      </c>
      <c r="C158" s="942" t="s">
        <v>155</v>
      </c>
      <c r="D158" s="329"/>
      <c r="E158" s="330"/>
      <c r="F158" s="244">
        <f>+INDEX('Budget original'!$A$2:$AO$501,MATCH($A158,'Budget original'!$A$2:$A$501,0),MATCH(F$2,'Budget original'!$A$2:$AO$2,0))</f>
        <v>0</v>
      </c>
      <c r="G158" s="331"/>
      <c r="H158" s="330"/>
      <c r="I158" s="244"/>
      <c r="J158" s="331"/>
      <c r="K158" s="330"/>
      <c r="L158" s="266">
        <f>-SUMIFS(BV_Data_An_Cour!$AM:$AM,BV_Data_An_Cour!$AP:$AP,$B158,BV_Data_An_Cour!$AQ:$AQ,$C158,BV_Data_An_Cour!$AR:$AR,$L$2)</f>
        <v>0</v>
      </c>
      <c r="M158" s="243"/>
      <c r="N158" s="266">
        <f t="shared" si="34"/>
        <v>0</v>
      </c>
      <c r="O158" s="331"/>
      <c r="P158" s="330"/>
      <c r="Q158" s="266">
        <f>-SUMIFS(BV_Data_An_Prec!$AM:$AM,BV_Data_An_Prec!$AP:$AP,$B158,BV_Data_An_Prec!$AQ:$AQ,$C158,BV_Data_An_Prec!$AR:$AR,$L$2)</f>
        <v>0</v>
      </c>
      <c r="R158" s="243"/>
      <c r="S158" s="266">
        <f t="shared" si="33"/>
        <v>0</v>
      </c>
      <c r="T158" s="305"/>
      <c r="U158" s="38"/>
      <c r="V158" s="38"/>
      <c r="W158" s="38"/>
      <c r="X158" s="38"/>
      <c r="Y158" s="38"/>
      <c r="Z158" s="38"/>
      <c r="AA158" s="38"/>
      <c r="AB158" s="38"/>
      <c r="AC158" s="38"/>
      <c r="AD158" s="38"/>
      <c r="AE158" s="38"/>
      <c r="AF158" s="38"/>
      <c r="AG158" s="38"/>
      <c r="AH158" s="38"/>
      <c r="AI158" s="38"/>
      <c r="AJ158" s="38"/>
      <c r="AK158" s="38"/>
      <c r="AL158" s="38"/>
      <c r="AM158" s="38"/>
      <c r="AN158" s="38"/>
    </row>
    <row r="159" spans="1:40" ht="21" hidden="1" customHeight="1">
      <c r="A159" s="5" t="s">
        <v>451</v>
      </c>
      <c r="B159" s="38" t="s">
        <v>148</v>
      </c>
      <c r="C159" s="942" t="s">
        <v>156</v>
      </c>
      <c r="D159" s="287"/>
      <c r="E159" s="38"/>
      <c r="F159" s="244">
        <f>+INDEX('Budget original'!$A$2:$AO$501,MATCH($A159,'Budget original'!$A$2:$A$501,0),MATCH(F$2,'Budget original'!$A$2:$AO$2,0))</f>
        <v>0</v>
      </c>
      <c r="G159" s="288"/>
      <c r="H159" s="38"/>
      <c r="I159" s="244"/>
      <c r="J159" s="243"/>
      <c r="K159" s="38"/>
      <c r="L159" s="266">
        <f>-SUMIFS(BV_Data_An_Cour!$AM:$AM,BV_Data_An_Cour!$AP:$AP,$B159,BV_Data_An_Cour!$AQ:$AQ,$C159,BV_Data_An_Cour!$AR:$AR,$L$2)</f>
        <v>0</v>
      </c>
      <c r="M159" s="243"/>
      <c r="N159" s="266">
        <f t="shared" si="34"/>
        <v>0</v>
      </c>
      <c r="O159" s="243"/>
      <c r="P159" s="38"/>
      <c r="Q159" s="266">
        <f>-SUMIFS(BV_Data_An_Prec!$AM:$AM,BV_Data_An_Prec!$AP:$AP,$B159,BV_Data_An_Prec!$AQ:$AQ,$C159,BV_Data_An_Prec!$AR:$AR,$L$2)</f>
        <v>0</v>
      </c>
      <c r="R159" s="243"/>
      <c r="S159" s="266">
        <f t="shared" si="33"/>
        <v>0</v>
      </c>
      <c r="T159" s="305"/>
      <c r="U159" s="38"/>
      <c r="V159" s="38"/>
      <c r="W159" s="38"/>
      <c r="X159" s="38"/>
      <c r="Y159" s="38"/>
      <c r="Z159" s="38"/>
      <c r="AA159" s="38"/>
      <c r="AB159" s="38"/>
      <c r="AC159" s="38"/>
      <c r="AD159" s="38"/>
      <c r="AE159" s="38"/>
      <c r="AF159" s="38"/>
      <c r="AG159" s="38"/>
      <c r="AH159" s="38"/>
      <c r="AI159" s="38"/>
      <c r="AJ159" s="38"/>
      <c r="AK159" s="38"/>
      <c r="AL159" s="38"/>
      <c r="AM159" s="38"/>
      <c r="AN159" s="38"/>
    </row>
    <row r="160" spans="1:40" ht="21.6" customHeight="1">
      <c r="A160" s="5" t="s">
        <v>452</v>
      </c>
      <c r="B160" s="38" t="s">
        <v>148</v>
      </c>
      <c r="C160" s="243" t="s">
        <v>145</v>
      </c>
      <c r="D160" s="973" t="e">
        <f>E160/474</f>
        <v>#DIV/0!</v>
      </c>
      <c r="E160" s="307" t="e">
        <f>F160/D97</f>
        <v>#DIV/0!</v>
      </c>
      <c r="F160" s="244">
        <f>+INDEX('Budget original'!$A$2:$AO$501,MATCH($A160,'Budget original'!$A$2:$A$501,0),MATCH(F$2,'Budget original'!$A$2:$AO$2,0))</f>
        <v>0</v>
      </c>
      <c r="G160" s="288"/>
      <c r="H160" s="38"/>
      <c r="I160" s="244"/>
      <c r="J160" s="744">
        <f>K160/500</f>
        <v>0</v>
      </c>
      <c r="K160" s="307">
        <f>L160/J97</f>
        <v>0</v>
      </c>
      <c r="L160" s="266">
        <f>-SUMIFS(BV_Data_An_Cour!$AM:$AM,BV_Data_An_Cour!$AP:$AP,$B160,BV_Data_An_Cour!$AQ:$AQ,$C160,BV_Data_An_Cour!$AR:$AR,L$2)</f>
        <v>0</v>
      </c>
      <c r="M160" s="243"/>
      <c r="N160" s="266">
        <f t="shared" si="34"/>
        <v>0</v>
      </c>
      <c r="O160" s="744" t="e">
        <f>P160/500</f>
        <v>#DIV/0!</v>
      </c>
      <c r="P160" s="307" t="e">
        <f>Q160/O97</f>
        <v>#DIV/0!</v>
      </c>
      <c r="Q160" s="266">
        <f>-SUMIFS(BV_Data_An_Prec!$AM:$AM,BV_Data_An_Prec!$AP:$AP,$B160,BV_Data_An_Prec!$AQ:$AQ,$C160,BV_Data_An_Prec!$AR:$AR,Q$2)</f>
        <v>0</v>
      </c>
      <c r="R160" s="243"/>
      <c r="S160" s="266">
        <f t="shared" si="33"/>
        <v>0</v>
      </c>
      <c r="T160" s="305"/>
      <c r="U160" s="38"/>
      <c r="V160" s="38"/>
      <c r="W160" s="38"/>
      <c r="X160" s="38"/>
      <c r="Y160" s="38"/>
      <c r="Z160" s="38"/>
      <c r="AA160" s="38"/>
      <c r="AB160" s="38"/>
      <c r="AC160" s="38"/>
      <c r="AD160" s="38"/>
      <c r="AE160" s="38"/>
      <c r="AF160" s="38"/>
      <c r="AG160" s="38"/>
      <c r="AH160" s="38"/>
      <c r="AI160" s="38"/>
      <c r="AJ160" s="38"/>
      <c r="AK160" s="38"/>
      <c r="AL160" s="38"/>
      <c r="AM160" s="38"/>
      <c r="AN160" s="38"/>
    </row>
    <row r="161" spans="1:40" ht="21" hidden="1" customHeight="1">
      <c r="A161" s="5" t="s">
        <v>422</v>
      </c>
      <c r="B161" s="38" t="s">
        <v>148</v>
      </c>
      <c r="C161" s="243" t="s">
        <v>55</v>
      </c>
      <c r="D161" s="287"/>
      <c r="E161" s="38"/>
      <c r="F161" s="244">
        <f>+INDEX('Budget original'!$A$2:$AO$501,MATCH($A161,'Budget original'!$A$2:$A$501,0),MATCH(F$2,'Budget original'!$A$2:$AO$2,0))</f>
        <v>0</v>
      </c>
      <c r="G161" s="288"/>
      <c r="H161" s="38"/>
      <c r="I161" s="244"/>
      <c r="J161" s="243"/>
      <c r="K161" s="38"/>
      <c r="L161" s="266">
        <f>-SUMIFS(BV_Data_An_Cour!$AM:$AM,BV_Data_An_Cour!$AP:$AP,$B161,BV_Data_An_Cour!$AQ:$AQ,$C161,BV_Data_An_Cour!$AR:$AR,$L$2)</f>
        <v>0</v>
      </c>
      <c r="M161" s="243"/>
      <c r="N161" s="266">
        <f t="shared" si="34"/>
        <v>0</v>
      </c>
      <c r="O161" s="243"/>
      <c r="P161" s="38"/>
      <c r="Q161" s="266">
        <f>-SUMIFS(BV_Data_An_Prec!$AM:$AM,BV_Data_An_Prec!$AP:$AP,$B161,BV_Data_An_Prec!$AQ:$AQ,$C161,BV_Data_An_Prec!$AR:$AR,$L$2)</f>
        <v>0</v>
      </c>
      <c r="R161" s="243"/>
      <c r="S161" s="266">
        <f t="shared" si="33"/>
        <v>0</v>
      </c>
      <c r="T161" s="305"/>
      <c r="U161" s="38"/>
      <c r="V161" s="38"/>
      <c r="W161" s="38"/>
      <c r="X161" s="38"/>
      <c r="Y161" s="38"/>
      <c r="Z161" s="38"/>
      <c r="AA161" s="38"/>
      <c r="AB161" s="38"/>
      <c r="AC161" s="38"/>
      <c r="AD161" s="38"/>
      <c r="AE161" s="38"/>
      <c r="AF161" s="38"/>
      <c r="AG161" s="38"/>
      <c r="AH161" s="38"/>
      <c r="AI161" s="38"/>
      <c r="AJ161" s="38"/>
      <c r="AK161" s="38"/>
      <c r="AL161" s="38"/>
      <c r="AM161" s="38"/>
      <c r="AN161" s="38"/>
    </row>
    <row r="162" spans="1:40" ht="21" hidden="1" customHeight="1">
      <c r="A162" s="5" t="s">
        <v>422</v>
      </c>
      <c r="B162" s="38" t="s">
        <v>148</v>
      </c>
      <c r="C162" s="243" t="s">
        <v>55</v>
      </c>
      <c r="D162" s="287"/>
      <c r="E162" s="38"/>
      <c r="F162" s="244">
        <f>+INDEX('Budget original'!$A$2:$AO$501,MATCH($A162,'Budget original'!$A$2:$A$501,0),MATCH(F$2,'Budget original'!$A$2:$AO$2,0))</f>
        <v>0</v>
      </c>
      <c r="G162" s="288"/>
      <c r="H162" s="38"/>
      <c r="I162" s="244"/>
      <c r="J162" s="243"/>
      <c r="K162" s="38"/>
      <c r="L162" s="266">
        <f>-SUMIFS(BV_Data_An_Cour!$AM:$AM,BV_Data_An_Cour!$AP:$AP,$B162,BV_Data_An_Cour!$AQ:$AQ,$C162,BV_Data_An_Cour!$AR:$AR,$L$2)</f>
        <v>0</v>
      </c>
      <c r="M162" s="243"/>
      <c r="N162" s="266">
        <f t="shared" si="34"/>
        <v>0</v>
      </c>
      <c r="O162" s="243"/>
      <c r="P162" s="38"/>
      <c r="Q162" s="266">
        <f>-SUMIFS(BV_Data_An_Prec!$AM:$AM,BV_Data_An_Prec!$AP:$AP,$B162,BV_Data_An_Prec!$AQ:$AQ,$C162,BV_Data_An_Prec!$AR:$AR,$L$2)</f>
        <v>0</v>
      </c>
      <c r="R162" s="243"/>
      <c r="S162" s="266">
        <f t="shared" si="33"/>
        <v>0</v>
      </c>
      <c r="T162" s="305"/>
      <c r="U162" s="38"/>
      <c r="V162" s="38"/>
      <c r="W162" s="38"/>
      <c r="X162" s="38"/>
      <c r="Y162" s="38"/>
      <c r="Z162" s="38"/>
      <c r="AA162" s="38"/>
      <c r="AB162" s="38"/>
      <c r="AC162" s="38"/>
      <c r="AD162" s="38"/>
      <c r="AE162" s="38"/>
      <c r="AF162" s="38"/>
      <c r="AG162" s="38"/>
      <c r="AH162" s="38"/>
      <c r="AI162" s="38"/>
      <c r="AJ162" s="38"/>
      <c r="AK162" s="38"/>
      <c r="AL162" s="38"/>
      <c r="AM162" s="38"/>
      <c r="AN162" s="38"/>
    </row>
    <row r="163" spans="1:40" ht="21" hidden="1" customHeight="1">
      <c r="A163" s="5" t="s">
        <v>422</v>
      </c>
      <c r="B163" s="38" t="s">
        <v>148</v>
      </c>
      <c r="C163" s="238" t="s">
        <v>55</v>
      </c>
      <c r="D163" s="289"/>
      <c r="E163" s="304"/>
      <c r="F163" s="244">
        <f>+INDEX('Budget original'!$A$2:$AO$501,MATCH($A163,'Budget original'!$A$2:$A$501,0),MATCH(F$2,'Budget original'!$A$2:$AO$2,0))</f>
        <v>0</v>
      </c>
      <c r="G163" s="288"/>
      <c r="H163" s="38"/>
      <c r="I163" s="244"/>
      <c r="J163" s="243"/>
      <c r="K163" s="38"/>
      <c r="L163" s="266">
        <f>-SUMIFS(BV_Data_An_Cour!$AM:$AM,BV_Data_An_Cour!$AP:$AP,$B163,BV_Data_An_Cour!$AQ:$AQ,$C163,BV_Data_An_Cour!$AR:$AR,$L$2)</f>
        <v>0</v>
      </c>
      <c r="M163" s="243"/>
      <c r="N163" s="266">
        <f t="shared" si="34"/>
        <v>0</v>
      </c>
      <c r="O163" s="243"/>
      <c r="P163" s="38"/>
      <c r="Q163" s="266">
        <f>-SUMIFS(BV_Data_An_Prec!$AM:$AM,BV_Data_An_Prec!$AP:$AP,$B163,BV_Data_An_Prec!$AQ:$AQ,$C163,BV_Data_An_Prec!$AR:$AR,$L$2)</f>
        <v>0</v>
      </c>
      <c r="R163" s="243"/>
      <c r="S163" s="266">
        <f t="shared" si="33"/>
        <v>0</v>
      </c>
      <c r="T163" s="305"/>
      <c r="U163" s="38"/>
      <c r="V163" s="38"/>
      <c r="W163" s="38"/>
      <c r="X163" s="38"/>
      <c r="Y163" s="38"/>
      <c r="Z163" s="38"/>
      <c r="AA163" s="38"/>
      <c r="AB163" s="38"/>
      <c r="AC163" s="38"/>
      <c r="AD163" s="38"/>
      <c r="AE163" s="38"/>
      <c r="AF163" s="38"/>
      <c r="AG163" s="38"/>
      <c r="AH163" s="38"/>
      <c r="AI163" s="38"/>
      <c r="AJ163" s="38"/>
      <c r="AK163" s="38"/>
      <c r="AL163" s="38"/>
      <c r="AM163" s="38"/>
      <c r="AN163" s="38"/>
    </row>
    <row r="164" spans="1:40" ht="18.600000000000001" customHeight="1">
      <c r="A164" s="5"/>
      <c r="B164" s="38"/>
      <c r="C164" s="291" t="s">
        <v>146</v>
      </c>
      <c r="D164" s="292"/>
      <c r="E164" s="293"/>
      <c r="F164" s="294">
        <f>+SUM(F157:F163)</f>
        <v>0</v>
      </c>
      <c r="G164" s="295"/>
      <c r="H164" s="293"/>
      <c r="I164" s="294"/>
      <c r="J164" s="295"/>
      <c r="K164" s="293"/>
      <c r="L164" s="294">
        <f>+SUM(L157:L163)</f>
        <v>0</v>
      </c>
      <c r="M164" s="296"/>
      <c r="N164" s="294">
        <f>SUM(N157:N160)</f>
        <v>0</v>
      </c>
      <c r="O164" s="295"/>
      <c r="P164" s="293"/>
      <c r="Q164" s="294">
        <f>+SUM(Q157:Q163)</f>
        <v>0</v>
      </c>
      <c r="R164" s="297"/>
      <c r="S164" s="294">
        <f t="shared" si="33"/>
        <v>0</v>
      </c>
      <c r="T164" s="38"/>
      <c r="U164" s="38"/>
      <c r="V164" s="38"/>
      <c r="W164" s="38"/>
      <c r="X164" s="38"/>
      <c r="Y164" s="38"/>
      <c r="Z164" s="38"/>
      <c r="AA164" s="38"/>
      <c r="AB164" s="38"/>
      <c r="AC164" s="38"/>
      <c r="AD164" s="38"/>
      <c r="AE164" s="38"/>
      <c r="AF164" s="38"/>
      <c r="AG164" s="38"/>
      <c r="AH164" s="38"/>
      <c r="AI164" s="38"/>
      <c r="AJ164" s="38"/>
      <c r="AK164" s="38"/>
      <c r="AL164" s="38"/>
      <c r="AM164" s="38"/>
      <c r="AN164" s="38"/>
    </row>
    <row r="165" spans="1:40" ht="15.75" customHeight="1">
      <c r="B165" s="38"/>
      <c r="C165" s="243"/>
      <c r="D165" s="287"/>
      <c r="E165" s="38"/>
      <c r="F165" s="266"/>
      <c r="G165" s="288"/>
      <c r="H165" s="38"/>
      <c r="I165" s="266"/>
      <c r="J165" s="243"/>
      <c r="K165" s="38"/>
      <c r="L165" s="266"/>
      <c r="M165" s="243"/>
      <c r="N165" s="266"/>
      <c r="O165" s="243"/>
      <c r="P165" s="38"/>
      <c r="Q165" s="266"/>
      <c r="R165" s="243"/>
      <c r="S165" s="266"/>
      <c r="T165" s="330"/>
      <c r="U165" s="38"/>
      <c r="V165" s="38"/>
      <c r="W165" s="38"/>
      <c r="X165" s="38"/>
      <c r="Y165" s="38"/>
      <c r="Z165" s="38"/>
      <c r="AA165" s="38"/>
      <c r="AB165" s="38"/>
      <c r="AC165" s="38"/>
      <c r="AD165" s="38"/>
      <c r="AE165" s="38"/>
      <c r="AF165" s="38"/>
      <c r="AG165" s="38"/>
      <c r="AH165" s="38"/>
      <c r="AI165" s="38"/>
      <c r="AJ165" s="38"/>
      <c r="AK165" s="38"/>
      <c r="AL165" s="38"/>
      <c r="AM165" s="38"/>
      <c r="AN165" s="38"/>
    </row>
    <row r="166" spans="1:40" ht="18.600000000000001" customHeight="1" thickBot="1">
      <c r="A166" s="5"/>
      <c r="B166" s="38"/>
      <c r="C166" s="955" t="s">
        <v>147</v>
      </c>
      <c r="D166" s="956"/>
      <c r="E166" s="957"/>
      <c r="F166" s="958">
        <f>F109-F156+F164</f>
        <v>0</v>
      </c>
      <c r="G166" s="959"/>
      <c r="H166" s="957"/>
      <c r="I166" s="958"/>
      <c r="J166" s="959"/>
      <c r="K166" s="957"/>
      <c r="L166" s="958">
        <f>L109-L156+L164</f>
        <v>-22909.590000000186</v>
      </c>
      <c r="M166" s="960"/>
      <c r="N166" s="958">
        <f>L166-F166</f>
        <v>-22909.590000000186</v>
      </c>
      <c r="O166" s="959"/>
      <c r="P166" s="957"/>
      <c r="Q166" s="958">
        <f>Q109-Q156+Q164</f>
        <v>0</v>
      </c>
      <c r="R166" s="961"/>
      <c r="S166" s="958">
        <f t="shared" si="33"/>
        <v>-22909.590000000186</v>
      </c>
      <c r="T166" s="38"/>
      <c r="U166" s="38"/>
      <c r="V166" s="38"/>
      <c r="W166" s="38"/>
      <c r="X166" s="38"/>
      <c r="Y166" s="38"/>
      <c r="Z166" s="38"/>
      <c r="AA166" s="38"/>
      <c r="AB166" s="38"/>
      <c r="AC166" s="38"/>
      <c r="AD166" s="38"/>
      <c r="AE166" s="38"/>
      <c r="AF166" s="38"/>
      <c r="AG166" s="38"/>
      <c r="AH166" s="38"/>
      <c r="AI166" s="38"/>
      <c r="AJ166" s="38"/>
      <c r="AK166" s="38"/>
      <c r="AL166" s="38"/>
      <c r="AM166" s="38"/>
      <c r="AN166" s="38"/>
    </row>
    <row r="167" spans="1:40" ht="15.75" customHeight="1" thickTop="1">
      <c r="B167" s="38"/>
      <c r="C167" s="35"/>
      <c r="D167" s="35"/>
      <c r="E167" s="35"/>
      <c r="F167" s="91"/>
      <c r="G167" s="35"/>
      <c r="H167" s="35"/>
      <c r="I167" s="35"/>
      <c r="J167" s="35"/>
      <c r="K167" s="35"/>
      <c r="L167" s="91"/>
      <c r="M167" s="35"/>
      <c r="N167" s="35"/>
      <c r="O167" s="35"/>
      <c r="P167" s="35"/>
      <c r="Q167" s="35"/>
      <c r="R167" s="91"/>
      <c r="S167" s="35"/>
      <c r="T167" s="91"/>
      <c r="U167" s="35"/>
      <c r="V167" s="38"/>
      <c r="W167" s="38"/>
      <c r="X167" s="38"/>
      <c r="Y167" s="38"/>
      <c r="Z167" s="38"/>
      <c r="AA167" s="38"/>
      <c r="AB167" s="38"/>
      <c r="AC167" s="38"/>
      <c r="AD167" s="38"/>
      <c r="AE167" s="38"/>
      <c r="AF167" s="38"/>
      <c r="AG167" s="38"/>
      <c r="AH167" s="38"/>
      <c r="AI167" s="38"/>
      <c r="AJ167" s="38"/>
      <c r="AK167" s="38"/>
      <c r="AL167" s="38"/>
      <c r="AM167" s="38"/>
      <c r="AN167" s="38"/>
    </row>
    <row r="168" spans="1:40" ht="15.75" customHeight="1">
      <c r="B168" s="38"/>
      <c r="C168" s="35"/>
      <c r="D168" s="35"/>
      <c r="E168" s="35"/>
      <c r="F168" s="91"/>
      <c r="G168" s="35"/>
      <c r="H168" s="35"/>
      <c r="I168" s="35"/>
      <c r="J168" s="35"/>
      <c r="K168" s="35"/>
      <c r="L168" s="91"/>
      <c r="M168" s="35"/>
      <c r="N168" s="35"/>
      <c r="O168" s="35"/>
      <c r="P168" s="35"/>
      <c r="Q168" s="35"/>
      <c r="R168" s="91"/>
      <c r="S168" s="35"/>
      <c r="T168" s="91"/>
      <c r="U168" s="35"/>
      <c r="V168" s="38"/>
      <c r="W168" s="38"/>
      <c r="X168" s="38"/>
      <c r="Y168" s="38"/>
      <c r="Z168" s="38"/>
      <c r="AA168" s="38"/>
      <c r="AB168" s="38"/>
      <c r="AC168" s="38"/>
      <c r="AD168" s="38"/>
      <c r="AE168" s="38"/>
      <c r="AF168" s="38"/>
      <c r="AG168" s="38"/>
      <c r="AH168" s="38"/>
      <c r="AI168" s="38"/>
      <c r="AJ168" s="38"/>
      <c r="AK168" s="38"/>
      <c r="AL168" s="38"/>
      <c r="AM168" s="38"/>
      <c r="AN168" s="38"/>
    </row>
    <row r="169" spans="1:40" ht="33" customHeight="1">
      <c r="B169" s="33"/>
      <c r="C169" s="653" t="str">
        <f>C1</f>
        <v>Ste-Marie Auto</v>
      </c>
      <c r="D169" s="911"/>
      <c r="E169" s="912"/>
      <c r="F169" s="911"/>
      <c r="G169" s="911"/>
      <c r="H169" s="913"/>
      <c r="I169" s="911"/>
      <c r="J169" s="913"/>
      <c r="K169" s="914" t="s">
        <v>1164</v>
      </c>
      <c r="L169" s="911"/>
      <c r="M169" s="911"/>
      <c r="N169" s="915"/>
      <c r="O169" s="653"/>
      <c r="P169" s="654"/>
      <c r="Q169" s="653"/>
      <c r="R169" s="654"/>
      <c r="S169" s="655" t="str">
        <f>$S$1</f>
        <v>Réalisé, Avril 2025</v>
      </c>
      <c r="T169" s="33"/>
      <c r="U169" s="33"/>
      <c r="V169" s="33"/>
      <c r="W169" s="33"/>
      <c r="X169" s="33"/>
      <c r="Y169" s="33"/>
      <c r="Z169" s="33"/>
      <c r="AA169" s="33"/>
      <c r="AB169" s="33"/>
      <c r="AC169" s="33"/>
      <c r="AD169" s="33"/>
      <c r="AE169" s="33"/>
      <c r="AF169" s="33"/>
      <c r="AG169" s="33"/>
      <c r="AH169" s="33"/>
      <c r="AI169" s="33"/>
      <c r="AJ169" s="33"/>
      <c r="AK169" s="33"/>
      <c r="AL169" s="33"/>
      <c r="AM169" s="33"/>
      <c r="AN169" s="33"/>
    </row>
    <row r="170" spans="1:40" ht="15.75" customHeight="1" thickBot="1">
      <c r="B170" s="3"/>
      <c r="C170" s="34"/>
      <c r="D170" s="35"/>
      <c r="E170" s="35"/>
      <c r="F170" s="35"/>
      <c r="G170" s="35"/>
      <c r="H170" s="35"/>
      <c r="I170" s="35"/>
      <c r="J170" s="35"/>
      <c r="K170" s="35"/>
      <c r="L170" s="35"/>
      <c r="M170" s="35"/>
      <c r="N170" s="35"/>
      <c r="O170" s="35"/>
      <c r="P170" s="35"/>
      <c r="Q170" s="35"/>
      <c r="R170" s="35"/>
      <c r="S170" s="35"/>
      <c r="T170" s="35"/>
      <c r="U170" s="35"/>
    </row>
    <row r="171" spans="1:40" ht="15.75" customHeight="1" thickTop="1">
      <c r="B171" s="38"/>
      <c r="C171" s="230"/>
      <c r="D171" s="1065" t="s">
        <v>339</v>
      </c>
      <c r="E171" s="1065"/>
      <c r="F171" s="1066"/>
      <c r="G171" s="1064"/>
      <c r="H171" s="1065"/>
      <c r="I171" s="1066"/>
      <c r="J171" s="1064" t="s">
        <v>340</v>
      </c>
      <c r="K171" s="1065"/>
      <c r="L171" s="1066"/>
      <c r="M171" s="1064" t="s">
        <v>668</v>
      </c>
      <c r="N171" s="1066"/>
      <c r="O171" s="1064" t="s">
        <v>341</v>
      </c>
      <c r="P171" s="1065"/>
      <c r="Q171" s="1066"/>
      <c r="R171" s="1064" t="s">
        <v>670</v>
      </c>
      <c r="S171" s="1066"/>
      <c r="T171" s="38"/>
      <c r="U171" s="38"/>
      <c r="V171" s="38"/>
      <c r="W171" s="38"/>
      <c r="X171" s="38"/>
      <c r="Y171" s="38"/>
      <c r="Z171" s="38"/>
      <c r="AA171" s="38"/>
      <c r="AB171" s="38"/>
      <c r="AC171" s="38"/>
      <c r="AD171" s="38"/>
      <c r="AE171" s="38"/>
      <c r="AF171" s="38"/>
      <c r="AG171" s="38"/>
      <c r="AH171" s="38"/>
      <c r="AI171" s="38"/>
      <c r="AJ171" s="38"/>
      <c r="AK171" s="38"/>
      <c r="AL171" s="38"/>
      <c r="AM171" s="38"/>
      <c r="AN171" s="38"/>
    </row>
    <row r="172" spans="1:40" ht="15.75" customHeight="1">
      <c r="B172" s="38"/>
      <c r="C172" s="243"/>
      <c r="D172" s="234" t="s">
        <v>89</v>
      </c>
      <c r="E172" s="235" t="s">
        <v>344</v>
      </c>
      <c r="F172" s="236" t="s">
        <v>91</v>
      </c>
      <c r="G172" s="237"/>
      <c r="H172" s="235"/>
      <c r="I172" s="236"/>
      <c r="J172" s="237" t="s">
        <v>671</v>
      </c>
      <c r="K172" s="235" t="s">
        <v>90</v>
      </c>
      <c r="L172" s="236" t="s">
        <v>91</v>
      </c>
      <c r="M172" s="237" t="s">
        <v>671</v>
      </c>
      <c r="N172" s="236" t="s">
        <v>91</v>
      </c>
      <c r="O172" s="235" t="s">
        <v>89</v>
      </c>
      <c r="P172" s="235" t="s">
        <v>344</v>
      </c>
      <c r="Q172" s="236" t="s">
        <v>91</v>
      </c>
      <c r="R172" s="237" t="s">
        <v>671</v>
      </c>
      <c r="S172" s="236" t="s">
        <v>91</v>
      </c>
      <c r="T172" s="38"/>
      <c r="U172" s="38"/>
      <c r="V172" s="38"/>
      <c r="W172" s="38"/>
      <c r="X172" s="38"/>
      <c r="Y172" s="38"/>
      <c r="Z172" s="38"/>
      <c r="AA172" s="38"/>
      <c r="AB172" s="38"/>
      <c r="AC172" s="38"/>
      <c r="AD172" s="38"/>
      <c r="AE172" s="38"/>
      <c r="AF172" s="38"/>
      <c r="AG172" s="38"/>
      <c r="AH172" s="38"/>
      <c r="AI172" s="38"/>
      <c r="AJ172" s="38"/>
      <c r="AK172" s="38"/>
      <c r="AL172" s="38"/>
      <c r="AM172" s="38"/>
      <c r="AN172" s="38"/>
    </row>
    <row r="173" spans="1:40" ht="24" customHeight="1">
      <c r="A173" s="5" t="s">
        <v>405</v>
      </c>
      <c r="B173" s="38" t="s">
        <v>1163</v>
      </c>
      <c r="C173" s="238" t="s">
        <v>92</v>
      </c>
      <c r="D173" s="951"/>
      <c r="E173" s="951"/>
      <c r="F173" s="240">
        <f>+INDEX('Budget original'!$A$2:$AO$501,MATCH($A173,'Budget original'!$A$2:$A$501,0),MATCH(F$2,'Budget original'!$A$2:$AO$2,0))</f>
        <v>0</v>
      </c>
      <c r="G173" s="257"/>
      <c r="H173" s="951"/>
      <c r="I173" s="240"/>
      <c r="J173" s="238"/>
      <c r="K173" s="284"/>
      <c r="L173" s="286">
        <f>-SUMIFS(BV_Data_An_Cour!$AM:$AM,BV_Data_An_Cour!$AS:$AS,"Oui",BV_Data_An_Cour!$AP:$AP,$B173)</f>
        <v>8062171.1699999999</v>
      </c>
      <c r="M173" s="320"/>
      <c r="N173" s="321"/>
      <c r="O173" s="238"/>
      <c r="P173" s="284"/>
      <c r="Q173" s="286">
        <f>-SUMIFS(BV_Data_An_Prec!$AM:$AM,BV_Data_An_Prec!$AS:$AS,"Oui",BV_Data_An_Prec!$AP:$AP,$B173)</f>
        <v>0</v>
      </c>
      <c r="R173" s="320"/>
      <c r="S173" s="321"/>
      <c r="T173" s="38"/>
      <c r="U173" s="38"/>
      <c r="V173" s="38"/>
      <c r="W173" s="38"/>
      <c r="X173" s="38"/>
      <c r="Y173" s="38"/>
      <c r="Z173" s="38"/>
      <c r="AA173" s="38"/>
      <c r="AB173" s="38"/>
      <c r="AC173" s="38"/>
      <c r="AD173" s="38"/>
      <c r="AE173" s="38"/>
      <c r="AF173" s="38"/>
      <c r="AG173" s="38"/>
      <c r="AH173" s="38"/>
      <c r="AI173" s="38"/>
      <c r="AJ173" s="38"/>
      <c r="AK173" s="38"/>
      <c r="AL173" s="38"/>
      <c r="AM173" s="38"/>
      <c r="AN173" s="38"/>
    </row>
    <row r="174" spans="1:40" ht="24" customHeight="1">
      <c r="A174" s="5"/>
      <c r="B174" s="38" t="s">
        <v>1163</v>
      </c>
      <c r="C174" s="681"/>
      <c r="D174" s="966"/>
      <c r="E174" s="966"/>
      <c r="F174" s="966"/>
      <c r="G174" s="736"/>
      <c r="H174" s="966"/>
      <c r="I174" s="966"/>
      <c r="J174" s="681"/>
      <c r="K174" s="922"/>
      <c r="L174" s="658"/>
      <c r="M174" s="919"/>
      <c r="N174" s="920"/>
      <c r="O174" s="681"/>
      <c r="P174" s="922"/>
      <c r="Q174" s="658"/>
      <c r="R174" s="919"/>
      <c r="S174" s="974"/>
      <c r="T174" s="38"/>
      <c r="U174" s="38"/>
      <c r="V174" s="38"/>
      <c r="W174" s="38"/>
      <c r="X174" s="38"/>
      <c r="Y174" s="38"/>
      <c r="Z174" s="38"/>
      <c r="AA174" s="38"/>
      <c r="AB174" s="38"/>
      <c r="AC174" s="38"/>
      <c r="AD174" s="38"/>
      <c r="AE174" s="38"/>
      <c r="AF174" s="38"/>
      <c r="AG174" s="38"/>
      <c r="AH174" s="38"/>
      <c r="AI174" s="38"/>
      <c r="AJ174" s="38"/>
      <c r="AK174" s="38"/>
      <c r="AL174" s="38"/>
      <c r="AM174" s="38"/>
      <c r="AN174" s="38"/>
    </row>
    <row r="175" spans="1:40" ht="21.75" customHeight="1">
      <c r="A175" s="5" t="s">
        <v>406</v>
      </c>
      <c r="B175" s="38" t="s">
        <v>1163</v>
      </c>
      <c r="C175" s="243" t="s">
        <v>1165</v>
      </c>
      <c r="D175" s="244">
        <f>+INDEX('Budget original'!$A$2:$AO$501,MATCH($A175,'Budget original'!$A$2:$A$501,0),MATCH(D$2,'Budget original'!$A$2:$AO$2,0))</f>
        <v>0</v>
      </c>
      <c r="E175" s="244">
        <f>IF(D175=0,0,F175/D175)</f>
        <v>0</v>
      </c>
      <c r="F175" s="244">
        <f>+INDEX('Budget original'!$A$2:$AO$501,MATCH($A175,'Budget original'!$A$2:$A$501,0),MATCH(F$2,'Budget original'!$A$2:$AO$2,0))</f>
        <v>0</v>
      </c>
      <c r="G175" s="245"/>
      <c r="H175" s="244"/>
      <c r="I175" s="244"/>
      <c r="J175" s="245">
        <f>SUMIFS(BV_Data_An_Cour!$AW:$AW,BV_Data_An_Cour!$AP:$AP,$B175,BV_Data_An_Cour!$AQ:$AQ,$C175,BV_Data_An_Cour!$AY:$AY,J$2)</f>
        <v>95</v>
      </c>
      <c r="K175" s="281">
        <f t="shared" ref="K175:K179" si="35">IF(J175=0,0,L175/J175)</f>
        <v>2347.9892631578996</v>
      </c>
      <c r="L175" s="266">
        <f>-SUMIFS(BV_Data_An_Cour!$AM:$AM,BV_Data_An_Cour!$AP:$AP,$B175,BV_Data_An_Cour!$AQ:$AQ,$C175,BV_Data_An_Cour!$AR:$AR,$L2)</f>
        <v>223058.98000000045</v>
      </c>
      <c r="M175" s="245">
        <f>J175-D175</f>
        <v>95</v>
      </c>
      <c r="N175" s="246">
        <f>L175-F175</f>
        <v>223058.98000000045</v>
      </c>
      <c r="O175" s="245">
        <f>SUMIFS(BV_Data_An_Prec!$AW:$AW,BV_Data_An_Prec!$AP:$AP,$B175,BV_Data_An_Prec!$AQ:$AQ,$C175,BV_Data_An_Prec!$AY:$AY,O$2)</f>
        <v>0</v>
      </c>
      <c r="P175" s="281">
        <f t="shared" ref="P175:P179" si="36">IF(O175=0,0,Q175/O175)</f>
        <v>0</v>
      </c>
      <c r="Q175" s="266">
        <f>-SUMIFS(BV_Data_An_Prec!$AM:$AM,BV_Data_An_Prec!$AP:$AP,$B175,BV_Data_An_Prec!$AQ:$AQ,$C175,BV_Data_An_Prec!$AR:$AR,$L2)</f>
        <v>0</v>
      </c>
      <c r="R175" s="245">
        <f t="shared" ref="R175:R177" si="37">J175-O175</f>
        <v>95</v>
      </c>
      <c r="S175" s="266">
        <f t="shared" ref="S175:S177" si="38">L175-Q175</f>
        <v>223058.98000000045</v>
      </c>
      <c r="T175" s="38"/>
      <c r="U175" s="38"/>
      <c r="V175" s="38"/>
      <c r="W175" s="38"/>
      <c r="X175" s="38"/>
      <c r="Y175" s="38"/>
      <c r="Z175" s="38"/>
      <c r="AA175" s="38"/>
      <c r="AB175" s="38"/>
      <c r="AC175" s="38"/>
      <c r="AD175" s="38"/>
      <c r="AE175" s="38"/>
      <c r="AF175" s="38"/>
      <c r="AG175" s="38"/>
      <c r="AH175" s="38"/>
      <c r="AI175" s="38"/>
      <c r="AJ175" s="38"/>
      <c r="AK175" s="38"/>
      <c r="AL175" s="38"/>
      <c r="AM175" s="38"/>
      <c r="AN175" s="38"/>
    </row>
    <row r="176" spans="1:40" ht="21.75" customHeight="1">
      <c r="A176" s="5"/>
      <c r="B176" s="38" t="s">
        <v>1163</v>
      </c>
      <c r="C176" s="930"/>
      <c r="D176" s="982"/>
      <c r="E176" s="982"/>
      <c r="F176" s="982"/>
      <c r="G176" s="983"/>
      <c r="H176" s="982"/>
      <c r="I176" s="982"/>
      <c r="J176" s="983"/>
      <c r="K176" s="984"/>
      <c r="L176" s="934"/>
      <c r="M176" s="983"/>
      <c r="N176" s="985"/>
      <c r="O176" s="983"/>
      <c r="P176" s="984"/>
      <c r="Q176" s="934"/>
      <c r="R176" s="991" t="e">
        <f>R175/O175</f>
        <v>#DIV/0!</v>
      </c>
      <c r="S176" s="988">
        <f>IF(Q175=0,0,(S175/Q175))</f>
        <v>0</v>
      </c>
      <c r="T176" s="38"/>
      <c r="U176" s="38"/>
      <c r="V176" s="38"/>
      <c r="W176" s="38"/>
      <c r="X176" s="38"/>
      <c r="Y176" s="38"/>
      <c r="Z176" s="38"/>
      <c r="AA176" s="38"/>
      <c r="AB176" s="38"/>
      <c r="AC176" s="38"/>
      <c r="AD176" s="38"/>
      <c r="AE176" s="38"/>
      <c r="AF176" s="38"/>
      <c r="AG176" s="38"/>
      <c r="AH176" s="38"/>
      <c r="AI176" s="38"/>
      <c r="AJ176" s="38"/>
      <c r="AK176" s="38"/>
      <c r="AL176" s="38"/>
      <c r="AM176" s="38"/>
      <c r="AN176" s="38"/>
    </row>
    <row r="177" spans="1:40" ht="18.75" customHeight="1">
      <c r="A177" s="5" t="s">
        <v>407</v>
      </c>
      <c r="B177" s="38" t="s">
        <v>1163</v>
      </c>
      <c r="C177" s="243" t="s">
        <v>1166</v>
      </c>
      <c r="D177" s="244">
        <f>+INDEX('Budget original'!$A$2:$AO$501,MATCH($A177,'Budget original'!$A$2:$A$501,0),MATCH(D$2,'Budget original'!$A$2:$AO$2,0))</f>
        <v>0</v>
      </c>
      <c r="E177" s="966">
        <f t="shared" ref="E177:E179" si="39">IF(D177=0,0,F177/D177)</f>
        <v>0</v>
      </c>
      <c r="F177" s="244">
        <f>+INDEX('Budget original'!$A$2:$AO$501,MATCH($A177,'Budget original'!$A$2:$A$501,0),MATCH(F$2,'Budget original'!$A$2:$AO$2,0))</f>
        <v>0</v>
      </c>
      <c r="G177" s="245"/>
      <c r="H177" s="244"/>
      <c r="I177" s="244"/>
      <c r="J177" s="245">
        <f>SUMIFS(BV_Data_An_Cour!$AW:$AW,BV_Data_An_Cour!$AP:$AP,$B177,BV_Data_An_Cour!$AQ:$AQ,$C177,BV_Data_An_Cour!$AY:$AY,J$2)</f>
        <v>0</v>
      </c>
      <c r="K177" s="281">
        <f t="shared" si="35"/>
        <v>0</v>
      </c>
      <c r="L177" s="266">
        <f>-SUMIFS(BV_Data_An_Cour!$AM:$AM,BV_Data_An_Cour!$AP:$AP,$B177,BV_Data_An_Cour!$AQ:$AQ,$C177,BV_Data_An_Cour!$AR:$AR,$L2)</f>
        <v>0</v>
      </c>
      <c r="M177" s="245">
        <f>J177-D177</f>
        <v>0</v>
      </c>
      <c r="N177" s="246">
        <f>L177-F177</f>
        <v>0</v>
      </c>
      <c r="O177" s="245">
        <f>SUMIFS(BV_Data_An_Prec!$AW:$AW,BV_Data_An_Prec!$AP:$AP,$B177,BV_Data_An_Prec!$AQ:$AQ,$C177,BV_Data_An_Prec!$AY:$AY,O$2)</f>
        <v>0</v>
      </c>
      <c r="P177" s="281">
        <f t="shared" si="36"/>
        <v>0</v>
      </c>
      <c r="Q177" s="266">
        <f>-SUMIFS(BV_Data_An_Prec!$AM:$AM,BV_Data_An_Prec!$AP:$AP,$B177,BV_Data_An_Prec!$AQ:$AQ,$C177,BV_Data_An_Prec!$AR:$AR,$L2)</f>
        <v>0</v>
      </c>
      <c r="R177" s="245">
        <f t="shared" si="37"/>
        <v>0</v>
      </c>
      <c r="S177" s="266">
        <f t="shared" si="38"/>
        <v>0</v>
      </c>
      <c r="T177" s="38"/>
      <c r="U177" s="38"/>
      <c r="V177" s="322"/>
      <c r="W177" s="38"/>
      <c r="X177" s="38"/>
      <c r="Y177" s="38"/>
      <c r="Z177" s="38"/>
      <c r="AA177" s="38"/>
      <c r="AB177" s="38"/>
      <c r="AC177" s="38"/>
      <c r="AD177" s="38"/>
      <c r="AE177" s="38"/>
      <c r="AF177" s="38"/>
      <c r="AG177" s="38"/>
      <c r="AH177" s="38"/>
      <c r="AI177" s="38"/>
      <c r="AJ177" s="38"/>
      <c r="AK177" s="38"/>
      <c r="AL177" s="38"/>
      <c r="AM177" s="38"/>
      <c r="AN177" s="38"/>
    </row>
    <row r="178" spans="1:40" ht="18.75" customHeight="1">
      <c r="A178" s="5"/>
      <c r="B178" s="38" t="s">
        <v>1163</v>
      </c>
      <c r="C178" s="930"/>
      <c r="D178" s="982"/>
      <c r="E178" s="982"/>
      <c r="F178" s="982"/>
      <c r="G178" s="983"/>
      <c r="H178" s="982"/>
      <c r="I178" s="982"/>
      <c r="J178" s="983"/>
      <c r="K178" s="984"/>
      <c r="L178" s="934"/>
      <c r="M178" s="983"/>
      <c r="N178" s="985"/>
      <c r="O178" s="983"/>
      <c r="P178" s="984"/>
      <c r="Q178" s="934"/>
      <c r="R178" s="991" t="e">
        <f>R177/O177</f>
        <v>#DIV/0!</v>
      </c>
      <c r="S178" s="988">
        <f>IF(Q177=0,0,(S177/Q177))</f>
        <v>0</v>
      </c>
      <c r="T178" s="38"/>
      <c r="U178" s="38"/>
      <c r="V178" s="322"/>
      <c r="W178" s="38"/>
      <c r="X178" s="38"/>
      <c r="Y178" s="38"/>
      <c r="Z178" s="38"/>
      <c r="AA178" s="38"/>
      <c r="AB178" s="38"/>
      <c r="AC178" s="38"/>
      <c r="AD178" s="38"/>
      <c r="AE178" s="38"/>
      <c r="AF178" s="38"/>
      <c r="AG178" s="38"/>
      <c r="AH178" s="38"/>
      <c r="AI178" s="38"/>
      <c r="AJ178" s="38"/>
      <c r="AK178" s="38"/>
      <c r="AL178" s="38"/>
      <c r="AM178" s="38"/>
      <c r="AN178" s="38"/>
    </row>
    <row r="179" spans="1:40" ht="18.75" customHeight="1">
      <c r="A179" s="5" t="str">
        <f>B179&amp;C179</f>
        <v>Wholesale autresWholesale Luxueux</v>
      </c>
      <c r="B179" s="38" t="s">
        <v>1163</v>
      </c>
      <c r="C179" s="243" t="s">
        <v>1167</v>
      </c>
      <c r="D179" s="244" t="e">
        <f>+INDEX('Budget original'!$A$2:$AO$501,MATCH($A179,'Budget original'!$A$2:$A$501,0),MATCH(D$2,'Budget original'!$A$2:$AO$2,0))</f>
        <v>#N/A</v>
      </c>
      <c r="E179" s="966" t="e">
        <f t="shared" si="39"/>
        <v>#N/A</v>
      </c>
      <c r="F179" s="244" t="e">
        <f>+INDEX('Budget original'!$A$2:$AO$501,MATCH($A179,'Budget original'!$A$2:$A$501,0),MATCH(F$2,'Budget original'!$A$2:$AO$2,0))</f>
        <v>#N/A</v>
      </c>
      <c r="G179" s="245"/>
      <c r="H179" s="244"/>
      <c r="I179" s="244"/>
      <c r="J179" s="245">
        <f>SUMIFS(BV_Data_An_Cour!$AW:$AW,BV_Data_An_Cour!$AP:$AP,$B179,BV_Data_An_Cour!$AQ:$AQ,$C179,BV_Data_An_Cour!$AY:$AY,J$2)</f>
        <v>23</v>
      </c>
      <c r="K179" s="281">
        <f t="shared" si="35"/>
        <v>3151.304347826087</v>
      </c>
      <c r="L179" s="266">
        <f>-SUMIFS(BV_Data_An_Cour!$AM:$AM,BV_Data_An_Cour!$AP:$AP,$B179,BV_Data_An_Cour!$AQ:$AQ,$C179,BV_Data_An_Cour!$AR:$AR,$L2)</f>
        <v>72480</v>
      </c>
      <c r="M179" s="245" t="e">
        <f>J179-D179</f>
        <v>#N/A</v>
      </c>
      <c r="N179" s="246" t="e">
        <f>L179-F179</f>
        <v>#N/A</v>
      </c>
      <c r="O179" s="245">
        <f>SUMIFS(BV_Data_An_Prec!$AW:$AW,BV_Data_An_Prec!$AP:$AP,$B179,BV_Data_An_Prec!$AQ:$AQ,$C179,BV_Data_An_Prec!$AY:$AY,O$2)</f>
        <v>0</v>
      </c>
      <c r="P179" s="281">
        <f t="shared" si="36"/>
        <v>0</v>
      </c>
      <c r="Q179" s="266">
        <f>-SUMIFS(BV_Data_An_Prec!$AM:$AM,BV_Data_An_Prec!$AP:$AP,$B179,BV_Data_An_Prec!$AQ:$AQ,$C179,BV_Data_An_Prec!$AR:$AR,$L2)</f>
        <v>0</v>
      </c>
      <c r="R179" s="245">
        <f>J179-O179</f>
        <v>23</v>
      </c>
      <c r="S179" s="266">
        <f>L179-Q179</f>
        <v>72480</v>
      </c>
      <c r="T179" s="38"/>
      <c r="U179" s="38"/>
      <c r="V179" s="322"/>
      <c r="W179" s="38"/>
      <c r="X179" s="38"/>
      <c r="Y179" s="38"/>
      <c r="Z179" s="38"/>
      <c r="AA179" s="38"/>
      <c r="AB179" s="38"/>
      <c r="AC179" s="38"/>
      <c r="AD179" s="38"/>
      <c r="AE179" s="38"/>
      <c r="AF179" s="38"/>
      <c r="AG179" s="38"/>
      <c r="AH179" s="38"/>
      <c r="AI179" s="38"/>
      <c r="AJ179" s="38"/>
      <c r="AK179" s="38"/>
      <c r="AL179" s="38"/>
      <c r="AM179" s="38"/>
      <c r="AN179" s="38"/>
    </row>
    <row r="180" spans="1:40" ht="15.75" customHeight="1">
      <c r="A180" s="5" t="s">
        <v>148</v>
      </c>
      <c r="B180" s="38" t="s">
        <v>1163</v>
      </c>
      <c r="C180" s="243"/>
      <c r="D180" s="38"/>
      <c r="E180" s="38"/>
      <c r="F180" s="266"/>
      <c r="G180" s="243"/>
      <c r="H180" s="325"/>
      <c r="I180" s="266"/>
      <c r="J180" s="243"/>
      <c r="K180" s="281"/>
      <c r="L180" s="266"/>
      <c r="M180" s="254"/>
      <c r="N180" s="255" t="e">
        <f>#REF!/#REF!</f>
        <v>#REF!</v>
      </c>
      <c r="O180" s="243"/>
      <c r="P180" s="281"/>
      <c r="Q180" s="266"/>
      <c r="R180" s="990" t="e">
        <f>R179/O179</f>
        <v>#DIV/0!</v>
      </c>
      <c r="S180" s="332">
        <f>IF(Q179=0,0,(S179/Q179))</f>
        <v>0</v>
      </c>
      <c r="T180" s="38"/>
      <c r="U180" s="38"/>
      <c r="V180" s="38"/>
      <c r="W180" s="38"/>
      <c r="X180" s="38"/>
      <c r="Y180" s="38"/>
      <c r="Z180" s="38"/>
      <c r="AA180" s="38"/>
      <c r="AB180" s="38"/>
      <c r="AC180" s="38"/>
      <c r="AD180" s="38"/>
      <c r="AE180" s="38"/>
      <c r="AF180" s="38"/>
      <c r="AG180" s="38"/>
      <c r="AH180" s="38"/>
      <c r="AI180" s="38"/>
      <c r="AJ180" s="38"/>
      <c r="AK180" s="38"/>
      <c r="AL180" s="38"/>
      <c r="AM180" s="38"/>
      <c r="AN180" s="38"/>
    </row>
    <row r="181" spans="1:40" ht="15.75" customHeight="1" thickBot="1">
      <c r="A181" s="5" t="s">
        <v>148</v>
      </c>
      <c r="B181" s="38" t="s">
        <v>1163</v>
      </c>
      <c r="C181" s="243"/>
      <c r="D181" s="38"/>
      <c r="E181" s="38"/>
      <c r="F181" s="266"/>
      <c r="G181" s="243"/>
      <c r="H181" s="325"/>
      <c r="I181" s="266"/>
      <c r="J181" s="243"/>
      <c r="K181" s="281"/>
      <c r="L181" s="266"/>
      <c r="M181" s="254"/>
      <c r="N181" s="255"/>
      <c r="O181" s="243"/>
      <c r="P181" s="281"/>
      <c r="Q181" s="266"/>
      <c r="R181" s="267"/>
      <c r="S181" s="343"/>
      <c r="T181" s="38"/>
      <c r="U181" s="38"/>
      <c r="V181" s="38"/>
      <c r="W181" s="38"/>
      <c r="X181" s="38"/>
      <c r="Y181" s="38"/>
      <c r="Z181" s="38"/>
      <c r="AA181" s="38"/>
      <c r="AB181" s="38"/>
      <c r="AC181" s="38"/>
      <c r="AD181" s="38"/>
      <c r="AE181" s="38"/>
      <c r="AF181" s="38"/>
      <c r="AG181" s="38"/>
      <c r="AH181" s="38"/>
      <c r="AI181" s="38"/>
      <c r="AJ181" s="38"/>
      <c r="AK181" s="38"/>
      <c r="AL181" s="38"/>
      <c r="AM181" s="38"/>
      <c r="AN181" s="38"/>
    </row>
    <row r="182" spans="1:40" ht="18" customHeight="1" thickTop="1">
      <c r="A182" s="5" t="s">
        <v>413</v>
      </c>
      <c r="B182" s="38" t="s">
        <v>1163</v>
      </c>
      <c r="C182" s="268" t="s">
        <v>3138</v>
      </c>
      <c r="D182" s="269" t="e">
        <f>D175+D177+D179</f>
        <v>#N/A</v>
      </c>
      <c r="E182" s="270" t="e">
        <f>IF(D182&lt;=0,0,F182/D182)</f>
        <v>#N/A</v>
      </c>
      <c r="F182" s="271" t="e">
        <f>#REF!+#REF!+#REF!</f>
        <v>#REF!</v>
      </c>
      <c r="G182" s="272"/>
      <c r="H182" s="270"/>
      <c r="I182" s="271"/>
      <c r="J182" s="272">
        <f>J175+J177+J179</f>
        <v>118</v>
      </c>
      <c r="K182" s="269">
        <f>IF(J182&lt;=0,0,L182/J182)</f>
        <v>2504.567627118648</v>
      </c>
      <c r="L182" s="271">
        <f>L175+L179+L177</f>
        <v>295538.98000000045</v>
      </c>
      <c r="M182" s="272" t="e">
        <f>J182-D182</f>
        <v>#N/A</v>
      </c>
      <c r="N182" s="271" t="e">
        <f>L182-F182</f>
        <v>#REF!</v>
      </c>
      <c r="O182" s="272">
        <f>O175+O177+O179</f>
        <v>0</v>
      </c>
      <c r="P182" s="269">
        <f>IF(O182&lt;=0,0,Q182/O182)</f>
        <v>0</v>
      </c>
      <c r="Q182" s="271">
        <f>Q175+Q179+Q177</f>
        <v>0</v>
      </c>
      <c r="R182" s="272">
        <f>J182-O182</f>
        <v>118</v>
      </c>
      <c r="S182" s="271">
        <f>L182-Q182</f>
        <v>295538.98000000045</v>
      </c>
      <c r="T182" s="38"/>
      <c r="U182" s="38"/>
      <c r="V182" s="38"/>
      <c r="W182" s="38"/>
      <c r="X182" s="38"/>
      <c r="Y182" s="38"/>
      <c r="Z182" s="38"/>
      <c r="AA182" s="38"/>
      <c r="AB182" s="38"/>
      <c r="AC182" s="38"/>
      <c r="AD182" s="38"/>
      <c r="AE182" s="38"/>
      <c r="AF182" s="38"/>
      <c r="AG182" s="38"/>
      <c r="AH182" s="38"/>
      <c r="AI182" s="38"/>
      <c r="AJ182" s="38"/>
      <c r="AK182" s="38"/>
      <c r="AL182" s="38"/>
      <c r="AM182" s="38"/>
      <c r="AN182" s="38"/>
    </row>
    <row r="183" spans="1:40" ht="22.5" customHeight="1" thickBot="1">
      <c r="A183" s="5" t="s">
        <v>148</v>
      </c>
      <c r="B183" s="38" t="s">
        <v>1163</v>
      </c>
      <c r="C183" s="273"/>
      <c r="D183" s="274"/>
      <c r="E183" s="274"/>
      <c r="F183" s="275"/>
      <c r="G183" s="273"/>
      <c r="H183" s="274"/>
      <c r="I183" s="275"/>
      <c r="J183" s="273"/>
      <c r="K183" s="947"/>
      <c r="L183" s="962"/>
      <c r="M183" s="276"/>
      <c r="N183" s="277"/>
      <c r="O183" s="273"/>
      <c r="P183" s="947"/>
      <c r="Q183" s="962"/>
      <c r="R183" s="276">
        <f>O182/R182</f>
        <v>0</v>
      </c>
      <c r="S183" s="326">
        <f>IF(Q182=0,0,(S182/Q182))</f>
        <v>0</v>
      </c>
      <c r="T183" s="38"/>
      <c r="U183" s="38"/>
      <c r="V183" s="38"/>
      <c r="W183" s="38"/>
      <c r="X183" s="38"/>
      <c r="Y183" s="38"/>
      <c r="Z183" s="38"/>
      <c r="AA183" s="38"/>
      <c r="AB183" s="38"/>
      <c r="AC183" s="38"/>
      <c r="AD183" s="38"/>
      <c r="AE183" s="38"/>
      <c r="AF183" s="38"/>
      <c r="AG183" s="38"/>
      <c r="AH183" s="38"/>
      <c r="AI183" s="38"/>
      <c r="AJ183" s="38"/>
      <c r="AK183" s="38"/>
      <c r="AL183" s="38"/>
      <c r="AM183" s="38"/>
      <c r="AN183" s="38"/>
    </row>
    <row r="184" spans="1:40" ht="15.75" customHeight="1" thickTop="1">
      <c r="A184" s="5" t="s">
        <v>148</v>
      </c>
      <c r="B184" s="38" t="s">
        <v>1163</v>
      </c>
      <c r="C184" s="260"/>
      <c r="D184" s="11"/>
      <c r="E184" s="11"/>
      <c r="F184" s="278"/>
      <c r="G184" s="260"/>
      <c r="H184" s="11"/>
      <c r="I184" s="278"/>
      <c r="J184" s="260"/>
      <c r="K184" s="305"/>
      <c r="L184" s="343"/>
      <c r="M184" s="254"/>
      <c r="N184" s="255"/>
      <c r="O184" s="260"/>
      <c r="P184" s="305"/>
      <c r="Q184" s="343"/>
      <c r="R184" s="254"/>
      <c r="S184" s="255"/>
      <c r="T184" s="38"/>
      <c r="U184" s="38"/>
      <c r="V184" s="38"/>
      <c r="W184" s="38"/>
      <c r="X184" s="38"/>
      <c r="Y184" s="38"/>
      <c r="Z184" s="38"/>
      <c r="AA184" s="38"/>
      <c r="AB184" s="38"/>
      <c r="AC184" s="38"/>
      <c r="AD184" s="38"/>
      <c r="AE184" s="38"/>
      <c r="AF184" s="38"/>
      <c r="AG184" s="38"/>
      <c r="AH184" s="38"/>
      <c r="AI184" s="38"/>
      <c r="AJ184" s="38"/>
      <c r="AK184" s="38"/>
      <c r="AL184" s="38"/>
      <c r="AM184" s="38"/>
      <c r="AN184" s="38"/>
    </row>
    <row r="185" spans="1:40" ht="15.75" customHeight="1">
      <c r="A185" s="5" t="s">
        <v>414</v>
      </c>
      <c r="B185" s="38" t="s">
        <v>1163</v>
      </c>
      <c r="C185" s="279" t="s">
        <v>106</v>
      </c>
      <c r="D185" s="38"/>
      <c r="E185" s="36"/>
      <c r="F185" s="266"/>
      <c r="G185" s="243"/>
      <c r="H185" s="36"/>
      <c r="I185" s="266"/>
      <c r="J185" s="243"/>
      <c r="K185" s="364"/>
      <c r="L185" s="266"/>
      <c r="M185" s="243"/>
      <c r="N185" s="253"/>
      <c r="O185" s="282"/>
      <c r="P185" s="281"/>
      <c r="Q185" s="266"/>
      <c r="R185" s="243"/>
      <c r="S185" s="253"/>
      <c r="T185" s="38"/>
      <c r="U185" s="38"/>
      <c r="V185" s="38"/>
      <c r="W185" s="38"/>
      <c r="X185" s="38"/>
      <c r="Y185" s="38"/>
      <c r="Z185" s="38"/>
      <c r="AA185" s="38"/>
      <c r="AB185" s="38"/>
      <c r="AC185" s="38"/>
      <c r="AD185" s="38"/>
      <c r="AE185" s="38"/>
      <c r="AF185" s="38"/>
      <c r="AG185" s="38"/>
      <c r="AH185" s="38"/>
      <c r="AI185" s="38"/>
      <c r="AJ185" s="38"/>
      <c r="AK185" s="38"/>
      <c r="AL185" s="38"/>
      <c r="AM185" s="38"/>
      <c r="AN185" s="38"/>
    </row>
    <row r="186" spans="1:40" ht="15.75" customHeight="1">
      <c r="A186" s="5" t="s">
        <v>415</v>
      </c>
      <c r="B186" s="38" t="s">
        <v>1163</v>
      </c>
      <c r="C186" s="243" t="s">
        <v>107</v>
      </c>
      <c r="D186" s="282" t="e">
        <f>F186/F182</f>
        <v>#REF!</v>
      </c>
      <c r="E186" s="281" t="e">
        <f>IF($J$97=0,0,F186/(D$94+D$95+D182))</f>
        <v>#N/A</v>
      </c>
      <c r="F186" s="244">
        <f>+INDEX('Budget original'!$A$2:$AO$501,MATCH($A186,'Budget original'!$A$2:$A$501,0),MATCH(F$2,'Budget original'!$A$2:$AO$2,0))</f>
        <v>0</v>
      </c>
      <c r="G186" s="282"/>
      <c r="H186" s="281"/>
      <c r="I186" s="244"/>
      <c r="J186" s="282">
        <f>L186/L182</f>
        <v>0</v>
      </c>
      <c r="K186" s="281">
        <f>IF($J$97=0,0,L186/(J$94+J$95+J182))</f>
        <v>0</v>
      </c>
      <c r="L186" s="266">
        <f>SUMIFS(BV_Data_An_Cour!$AM:$AM,BV_Data_An_Cour!$AP:$AP,$B186,BV_Data_An_Cour!$AQ:$AQ,$C186,BV_Data_An_Cour!$AR:$AR,$L$2)</f>
        <v>0</v>
      </c>
      <c r="M186" s="243"/>
      <c r="N186" s="266">
        <f t="shared" ref="N186:N227" si="40">L186-F186</f>
        <v>0</v>
      </c>
      <c r="O186" s="282" t="e">
        <f>Q186/Q182</f>
        <v>#DIV/0!</v>
      </c>
      <c r="P186" s="281" t="e">
        <f>IF($J$97=0,0,Q186/(O$94+O$95+O182))</f>
        <v>#DIV/0!</v>
      </c>
      <c r="Q186" s="266">
        <f>SUMIFS(BV_Data_An_Prec!$AM:$AM,BV_Data_An_Prec!$AP:$AP,$B186,BV_Data_An_Prec!$AQ:$AQ,$C186,BV_Data_An_Prec!$AR:$AR,$L$2)</f>
        <v>0</v>
      </c>
      <c r="R186" s="243"/>
      <c r="S186" s="266">
        <f t="shared" ref="S186:S227" si="41">L186-Q186</f>
        <v>0</v>
      </c>
      <c r="T186" s="38"/>
      <c r="U186" s="38"/>
      <c r="V186" s="38"/>
      <c r="W186" s="38"/>
      <c r="X186" s="38"/>
      <c r="Y186" s="38"/>
      <c r="Z186" s="38"/>
      <c r="AA186" s="38"/>
      <c r="AB186" s="38"/>
      <c r="AC186" s="38"/>
      <c r="AD186" s="38"/>
      <c r="AE186" s="38"/>
      <c r="AF186" s="38"/>
      <c r="AG186" s="38"/>
      <c r="AH186" s="38"/>
      <c r="AI186" s="38"/>
      <c r="AJ186" s="38"/>
      <c r="AK186" s="38"/>
      <c r="AL186" s="38"/>
      <c r="AM186" s="38"/>
      <c r="AN186" s="38"/>
    </row>
    <row r="187" spans="1:40" ht="15.75" customHeight="1">
      <c r="A187" s="5" t="s">
        <v>416</v>
      </c>
      <c r="B187" s="38" t="s">
        <v>1163</v>
      </c>
      <c r="C187" s="238" t="s">
        <v>108</v>
      </c>
      <c r="D187" s="285" t="e">
        <f>F187/(F182)</f>
        <v>#REF!</v>
      </c>
      <c r="E187" s="284" t="e">
        <f>IF($J$97=0,0,F187/(D$94+D$95+D182))</f>
        <v>#N/A</v>
      </c>
      <c r="F187" s="240">
        <f>+INDEX('Budget original'!$A$2:$AO$501,MATCH($A187,'Budget original'!$A$2:$A$501,0),MATCH(F$2,'Budget original'!$A$2:$AO$2,0))</f>
        <v>0</v>
      </c>
      <c r="G187" s="285"/>
      <c r="H187" s="284"/>
      <c r="I187" s="240"/>
      <c r="J187" s="285">
        <f>L187/(L182)</f>
        <v>0</v>
      </c>
      <c r="K187" s="284">
        <f>IF($J$97=0,0,L187/(J$94+J$95+J182))</f>
        <v>0</v>
      </c>
      <c r="L187" s="266">
        <f>SUMIFS(BV_Data_An_Cour!$AM:$AM,BV_Data_An_Cour!$AP:$AP,$B187,BV_Data_An_Cour!$AQ:$AQ,$C187,BV_Data_An_Cour!$AR:$AR,$L$2)</f>
        <v>0</v>
      </c>
      <c r="M187" s="238"/>
      <c r="N187" s="286">
        <f t="shared" si="40"/>
        <v>0</v>
      </c>
      <c r="O187" s="285" t="e">
        <f>Q187/(Q182)</f>
        <v>#DIV/0!</v>
      </c>
      <c r="P187" s="284" t="e">
        <f>IF($J$97=0,0,Q187/(O$94+O$95+O182))</f>
        <v>#DIV/0!</v>
      </c>
      <c r="Q187" s="266">
        <f>SUMIFS(BV_Data_An_Prec!$AM:$AM,BV_Data_An_Prec!$AP:$AP,$B187,BV_Data_An_Prec!$AQ:$AQ,$C187,BV_Data_An_Prec!$AR:$AR,$L$2)</f>
        <v>0</v>
      </c>
      <c r="R187" s="238"/>
      <c r="S187" s="286">
        <f t="shared" si="41"/>
        <v>0</v>
      </c>
      <c r="T187" s="38"/>
      <c r="U187" s="38"/>
      <c r="V187" s="38"/>
      <c r="W187" s="38"/>
      <c r="X187" s="38"/>
      <c r="Y187" s="38"/>
      <c r="Z187" s="38"/>
      <c r="AA187" s="38"/>
      <c r="AB187" s="38"/>
      <c r="AC187" s="38"/>
      <c r="AD187" s="38"/>
      <c r="AE187" s="38"/>
      <c r="AF187" s="38"/>
      <c r="AG187" s="38"/>
      <c r="AH187" s="38"/>
      <c r="AI187" s="38"/>
      <c r="AJ187" s="38"/>
      <c r="AK187" s="38"/>
      <c r="AL187" s="38"/>
      <c r="AM187" s="38"/>
      <c r="AN187" s="38"/>
    </row>
    <row r="188" spans="1:40" ht="15.75" customHeight="1">
      <c r="A188" s="5" t="s">
        <v>417</v>
      </c>
      <c r="B188" s="38" t="s">
        <v>1163</v>
      </c>
      <c r="C188" s="243" t="s">
        <v>109</v>
      </c>
      <c r="D188" s="243"/>
      <c r="E188" s="281" t="e">
        <f>IF($J$97=0,0,F188/(D$94+D$95+D182))</f>
        <v>#N/A</v>
      </c>
      <c r="F188" s="244">
        <f>+INDEX('Budget original'!$A$2:$AO$501,MATCH($A188,'Budget original'!$A$2:$A$501,0),MATCH(F$2,'Budget original'!$A$2:$AO$2,0))</f>
        <v>0</v>
      </c>
      <c r="G188" s="288"/>
      <c r="H188" s="281"/>
      <c r="I188" s="244"/>
      <c r="J188" s="243"/>
      <c r="K188" s="281">
        <f>IF($J$97=0,0,L188/(J$94+J$95+J182))</f>
        <v>201.80220472440945</v>
      </c>
      <c r="L188" s="303">
        <f>SUMIFS(BV_Data_An_Cour!$AM:$AM,BV_Data_An_Cour!$AP:$AP,$B188,BV_Data_An_Cour!$AQ:$AQ,$C188,BV_Data_An_Cour!$AR:$AR,$L$2)</f>
        <v>25628.880000000001</v>
      </c>
      <c r="M188" s="243"/>
      <c r="N188" s="266">
        <f t="shared" si="40"/>
        <v>25628.880000000001</v>
      </c>
      <c r="O188" s="243"/>
      <c r="P188" s="281" t="e">
        <f>IF($J$97=0,0,Q188/(O$94+O$95+O182))</f>
        <v>#DIV/0!</v>
      </c>
      <c r="Q188" s="303">
        <f>SUMIFS(BV_Data_An_Prec!$AM:$AM,BV_Data_An_Prec!$AP:$AP,$B188,BV_Data_An_Prec!$AQ:$AQ,$C188,BV_Data_An_Prec!$AR:$AR,$L$2)</f>
        <v>0</v>
      </c>
      <c r="R188" s="243"/>
      <c r="S188" s="266">
        <f t="shared" si="41"/>
        <v>25628.880000000001</v>
      </c>
      <c r="T188" s="38"/>
      <c r="U188" s="38"/>
      <c r="V188" s="38"/>
      <c r="W188" s="244"/>
      <c r="X188" s="38"/>
      <c r="Y188" s="38"/>
      <c r="Z188" s="38"/>
      <c r="AA188" s="38"/>
      <c r="AB188" s="38"/>
      <c r="AC188" s="38"/>
      <c r="AD188" s="38"/>
      <c r="AE188" s="38"/>
      <c r="AF188" s="38"/>
      <c r="AG188" s="38"/>
      <c r="AH188" s="38"/>
      <c r="AI188" s="38"/>
      <c r="AJ188" s="38"/>
      <c r="AK188" s="38"/>
      <c r="AL188" s="38"/>
      <c r="AM188" s="38"/>
      <c r="AN188" s="38"/>
    </row>
    <row r="189" spans="1:40" ht="15.75" customHeight="1">
      <c r="A189" s="5" t="s">
        <v>418</v>
      </c>
      <c r="B189" s="38" t="s">
        <v>1163</v>
      </c>
      <c r="C189" s="243" t="s">
        <v>110</v>
      </c>
      <c r="D189" s="243"/>
      <c r="E189" s="281" t="e">
        <f>IF($J$97=0,0,F189/(D$94+D$95+D182))</f>
        <v>#N/A</v>
      </c>
      <c r="F189" s="244">
        <f>+INDEX('Budget original'!$A$2:$AO$501,MATCH($A189,'Budget original'!$A$2:$A$501,0),MATCH(F$2,'Budget original'!$A$2:$AO$2,0))</f>
        <v>0</v>
      </c>
      <c r="G189" s="288"/>
      <c r="H189" s="281"/>
      <c r="I189" s="244"/>
      <c r="J189" s="243"/>
      <c r="K189" s="281">
        <f>IF($J$97=0,0,L189/(J$94+J$95+J182))</f>
        <v>0</v>
      </c>
      <c r="L189" s="266">
        <f>SUMIFS(BV_Data_An_Cour!$AM:$AM,BV_Data_An_Cour!$AP:$AP,$B189,BV_Data_An_Cour!$AQ:$AQ,$C189,BV_Data_An_Cour!$AR:$AR,$L$2)</f>
        <v>0</v>
      </c>
      <c r="M189" s="243"/>
      <c r="N189" s="266">
        <f t="shared" si="40"/>
        <v>0</v>
      </c>
      <c r="O189" s="243"/>
      <c r="P189" s="281" t="e">
        <f>IF($J$97=0,0,Q189/(O$94+O$95+O182))</f>
        <v>#DIV/0!</v>
      </c>
      <c r="Q189" s="266">
        <f>SUMIFS(BV_Data_An_Prec!$AM:$AM,BV_Data_An_Prec!$AP:$AP,$B189,BV_Data_An_Prec!$AQ:$AQ,$C189,BV_Data_An_Prec!$AR:$AR,$L$2)</f>
        <v>0</v>
      </c>
      <c r="R189" s="243"/>
      <c r="S189" s="266">
        <f t="shared" si="41"/>
        <v>0</v>
      </c>
      <c r="T189" s="38"/>
      <c r="U189" s="38"/>
      <c r="V189" s="38"/>
      <c r="W189" s="244"/>
      <c r="X189" s="38"/>
      <c r="Y189" s="38"/>
      <c r="Z189" s="38"/>
      <c r="AA189" s="38"/>
      <c r="AB189" s="38"/>
      <c r="AC189" s="38"/>
      <c r="AD189" s="38"/>
      <c r="AE189" s="38"/>
      <c r="AF189" s="38"/>
      <c r="AG189" s="38"/>
      <c r="AH189" s="38"/>
      <c r="AI189" s="38"/>
      <c r="AJ189" s="38"/>
      <c r="AK189" s="38"/>
      <c r="AL189" s="38"/>
      <c r="AM189" s="38"/>
      <c r="AN189" s="38"/>
    </row>
    <row r="190" spans="1:40" ht="15.75" customHeight="1">
      <c r="A190" s="5" t="s">
        <v>419</v>
      </c>
      <c r="B190" s="38" t="s">
        <v>1163</v>
      </c>
      <c r="C190" s="238" t="s">
        <v>111</v>
      </c>
      <c r="D190" s="238"/>
      <c r="E190" s="284" t="e">
        <f>IF($J$97=0,0,F190/(D$94+D$95+D182))</f>
        <v>#N/A</v>
      </c>
      <c r="F190" s="240">
        <f>+INDEX('Budget original'!$A$2:$AO$501,MATCH($A190,'Budget original'!$A$2:$A$501,0),MATCH(F$2,'Budget original'!$A$2:$AO$2,0))</f>
        <v>0</v>
      </c>
      <c r="G190" s="290"/>
      <c r="H190" s="284"/>
      <c r="I190" s="240"/>
      <c r="J190" s="238"/>
      <c r="K190" s="284">
        <f>IF($J$97=0,0,L190/(J$94+J$95+J182))</f>
        <v>0</v>
      </c>
      <c r="L190" s="286">
        <f>SUMIFS(BV_Data_An_Cour!$AM:$AM,BV_Data_An_Cour!$AP:$AP,$B190,BV_Data_An_Cour!$AQ:$AQ,$C190,BV_Data_An_Cour!$AR:$AR,$L$2)</f>
        <v>0</v>
      </c>
      <c r="M190" s="238"/>
      <c r="N190" s="286">
        <f t="shared" si="40"/>
        <v>0</v>
      </c>
      <c r="O190" s="238"/>
      <c r="P190" s="284" t="e">
        <f>IF($J$97=0,0,Q190/(O$94+O$95+O182))</f>
        <v>#DIV/0!</v>
      </c>
      <c r="Q190" s="286">
        <f>SUMIFS(BV_Data_An_Prec!$AM:$AM,BV_Data_An_Prec!$AP:$AP,$B190,BV_Data_An_Prec!$AQ:$AQ,$C190,BV_Data_An_Prec!$AR:$AR,$L$2)</f>
        <v>0</v>
      </c>
      <c r="R190" s="238"/>
      <c r="S190" s="286">
        <f t="shared" si="41"/>
        <v>0</v>
      </c>
      <c r="T190" s="38"/>
      <c r="U190" s="898"/>
      <c r="V190" s="38"/>
      <c r="W190" s="244"/>
      <c r="X190" s="38"/>
      <c r="Y190" s="38"/>
      <c r="Z190" s="38"/>
      <c r="AA190" s="38"/>
      <c r="AB190" s="38"/>
      <c r="AC190" s="38"/>
      <c r="AD190" s="38"/>
      <c r="AE190" s="38"/>
      <c r="AF190" s="38"/>
      <c r="AG190" s="38"/>
      <c r="AH190" s="38"/>
      <c r="AI190" s="38"/>
      <c r="AJ190" s="38"/>
      <c r="AK190" s="38"/>
      <c r="AL190" s="38"/>
      <c r="AM190" s="38"/>
      <c r="AN190" s="38"/>
    </row>
    <row r="191" spans="1:40" ht="19.5" customHeight="1">
      <c r="A191" s="5" t="s">
        <v>420</v>
      </c>
      <c r="B191" s="38" t="s">
        <v>1163</v>
      </c>
      <c r="C191" s="243" t="s">
        <v>112</v>
      </c>
      <c r="D191" s="243"/>
      <c r="E191" s="281" t="e">
        <f>IF($J$97=0,0,F191/(D$94+D$95+D182))</f>
        <v>#N/A</v>
      </c>
      <c r="F191" s="244">
        <f>+INDEX('Budget original'!$A$2:$AO$501,MATCH($A191,'Budget original'!$A$2:$A$501,0),MATCH(F$2,'Budget original'!$A$2:$AO$2,0))</f>
        <v>0</v>
      </c>
      <c r="G191" s="288"/>
      <c r="H191" s="281"/>
      <c r="I191" s="244"/>
      <c r="J191" s="243"/>
      <c r="K191" s="281">
        <f>IF($J$97=0,0,L191/(J$94+J$95+J182))</f>
        <v>0</v>
      </c>
      <c r="L191" s="266">
        <f>SUMIFS(BV_Data_An_Cour!$AM:$AM,BV_Data_An_Cour!$AP:$AP,$B191,BV_Data_An_Cour!$AQ:$AQ,$C191,BV_Data_An_Cour!$AR:$AR,$L$2)</f>
        <v>0</v>
      </c>
      <c r="M191" s="243"/>
      <c r="N191" s="266">
        <f t="shared" si="40"/>
        <v>0</v>
      </c>
      <c r="O191" s="243"/>
      <c r="P191" s="281" t="e">
        <f>IF($J$97=0,0,Q191/(O$94+O$95+O182))</f>
        <v>#DIV/0!</v>
      </c>
      <c r="Q191" s="266">
        <f>SUMIFS(BV_Data_An_Prec!$AM:$AM,BV_Data_An_Prec!$AP:$AP,$B191,BV_Data_An_Prec!$AQ:$AQ,$C191,BV_Data_An_Prec!$AR:$AR,$L$2)</f>
        <v>0</v>
      </c>
      <c r="R191" s="243"/>
      <c r="S191" s="266">
        <f t="shared" si="41"/>
        <v>0</v>
      </c>
      <c r="T191" s="38"/>
      <c r="U191" s="898"/>
      <c r="V191" s="38"/>
      <c r="W191" s="244"/>
      <c r="Z191" s="38"/>
      <c r="AA191" s="38"/>
      <c r="AB191" s="38"/>
      <c r="AC191" s="38"/>
      <c r="AD191" s="38"/>
      <c r="AE191" s="38"/>
      <c r="AF191" s="38"/>
      <c r="AG191" s="38"/>
      <c r="AH191" s="38"/>
      <c r="AI191" s="38"/>
      <c r="AJ191" s="38"/>
      <c r="AK191" s="38"/>
      <c r="AL191" s="38"/>
      <c r="AM191" s="38"/>
      <c r="AN191" s="38"/>
    </row>
    <row r="192" spans="1:40" ht="15.75" customHeight="1">
      <c r="A192" s="5" t="s">
        <v>421</v>
      </c>
      <c r="B192" s="38" t="s">
        <v>1163</v>
      </c>
      <c r="C192" s="243" t="s">
        <v>113</v>
      </c>
      <c r="D192" s="243"/>
      <c r="E192" s="281" t="e">
        <f>IF($J$97=0,0,F192/(D$94+D$95+D182))</f>
        <v>#N/A</v>
      </c>
      <c r="F192" s="244">
        <f>+INDEX('Budget original'!$A$2:$AO$501,MATCH($A192,'Budget original'!$A$2:$A$501,0),MATCH(F$2,'Budget original'!$A$2:$AO$2,0))</f>
        <v>0</v>
      </c>
      <c r="G192" s="288"/>
      <c r="H192" s="281"/>
      <c r="I192" s="244"/>
      <c r="J192" s="243"/>
      <c r="K192" s="281">
        <f>IF($J$97=0,0,L192/(J$94+J$95+J182))</f>
        <v>293.10023622047248</v>
      </c>
      <c r="L192" s="658">
        <f>SUMIFS(BV_Data_An_Cour!$AM:$AM,BV_Data_An_Cour!$AP:$AP,$B192,BV_Data_An_Cour!$AQ:$AQ,$C192,BV_Data_An_Cour!$AR:$AR,$L$2)</f>
        <v>37223.730000000003</v>
      </c>
      <c r="M192" s="243"/>
      <c r="N192" s="658">
        <f t="shared" si="40"/>
        <v>37223.730000000003</v>
      </c>
      <c r="O192" s="243"/>
      <c r="P192" s="281" t="e">
        <f>IF($J$97=0,0,Q192/(O$94+O$95+O182))</f>
        <v>#DIV/0!</v>
      </c>
      <c r="Q192" s="658">
        <f>SUMIFS(BV_Data_An_Prec!$AM:$AM,BV_Data_An_Prec!$AP:$AP,$B192,BV_Data_An_Prec!$AQ:$AQ,$C192,BV_Data_An_Prec!$AR:$AR,$L$2)</f>
        <v>0</v>
      </c>
      <c r="R192" s="243"/>
      <c r="S192" s="266">
        <f t="shared" si="41"/>
        <v>37223.730000000003</v>
      </c>
      <c r="T192" s="38"/>
      <c r="U192" s="38"/>
      <c r="V192" s="38"/>
      <c r="W192" s="244"/>
      <c r="X192" s="38"/>
      <c r="Y192" s="38"/>
      <c r="Z192" s="38"/>
      <c r="AA192" s="38"/>
      <c r="AB192" s="38"/>
      <c r="AC192" s="38"/>
      <c r="AD192" s="38"/>
      <c r="AE192" s="38"/>
      <c r="AF192" s="38"/>
      <c r="AG192" s="38"/>
      <c r="AH192" s="38"/>
      <c r="AI192" s="38"/>
      <c r="AJ192" s="38"/>
      <c r="AK192" s="38"/>
      <c r="AL192" s="38"/>
      <c r="AM192" s="38"/>
      <c r="AN192" s="38"/>
    </row>
    <row r="193" spans="1:40" ht="20.399999999999999" hidden="1" customHeight="1">
      <c r="A193" s="5" t="s">
        <v>422</v>
      </c>
      <c r="B193" s="38" t="s">
        <v>1163</v>
      </c>
      <c r="C193" s="243" t="s">
        <v>55</v>
      </c>
      <c r="D193" s="287"/>
      <c r="E193" s="281" t="e">
        <f>F193/D$97</f>
        <v>#DIV/0!</v>
      </c>
      <c r="F193" s="244">
        <f>+INDEX('Budget original'!$A$2:$AO$501,MATCH($A193,'Budget original'!$A$2:$A$501,0),MATCH(F$2,'Budget original'!$A$2:$AO$2,0))</f>
        <v>0</v>
      </c>
      <c r="G193" s="288"/>
      <c r="H193" s="281"/>
      <c r="I193" s="244"/>
      <c r="J193" s="243"/>
      <c r="K193" s="281">
        <f>IF($J$97=0,0,L193/(J$94+J$95))</f>
        <v>0</v>
      </c>
      <c r="L193" s="246">
        <f>SUMIFS(BV_Data_An_Cour!$AM:$AM,BV_Data_An_Cour!$AP:$AP,$B193,BV_Data_An_Cour!$AQ:$AQ,$C193,BV_Data_An_Cour!$AR:$AR,$L$2)</f>
        <v>0</v>
      </c>
      <c r="M193" s="243"/>
      <c r="N193" s="266">
        <f t="shared" si="40"/>
        <v>0</v>
      </c>
      <c r="O193" s="243"/>
      <c r="P193" s="281" t="e">
        <f>IF($J$97=0,0,Q193/(O$94+O$95))</f>
        <v>#DIV/0!</v>
      </c>
      <c r="Q193" s="246">
        <f>SUMIFS(BV_Data_An_Prec!$AM:$AM,BV_Data_An_Prec!$AP:$AP,$B193,BV_Data_An_Prec!$AQ:$AQ,$C193,BV_Data_An_Prec!$AR:$AR,$L$2)</f>
        <v>0</v>
      </c>
      <c r="R193" s="243"/>
      <c r="S193" s="266">
        <f t="shared" si="41"/>
        <v>0</v>
      </c>
      <c r="T193" s="38"/>
      <c r="U193" s="38"/>
      <c r="V193" s="38"/>
      <c r="W193" s="38"/>
      <c r="X193" s="38"/>
      <c r="Y193" s="38"/>
      <c r="Z193" s="38"/>
      <c r="AA193" s="38"/>
      <c r="AB193" s="38"/>
      <c r="AC193" s="38"/>
      <c r="AD193" s="38"/>
      <c r="AE193" s="38"/>
      <c r="AF193" s="38"/>
      <c r="AG193" s="38"/>
      <c r="AH193" s="38"/>
      <c r="AI193" s="38"/>
      <c r="AJ193" s="38"/>
      <c r="AK193" s="38"/>
      <c r="AL193" s="38"/>
      <c r="AM193" s="38"/>
      <c r="AN193" s="38"/>
    </row>
    <row r="194" spans="1:40" ht="20.399999999999999" hidden="1" customHeight="1">
      <c r="A194" s="5" t="s">
        <v>422</v>
      </c>
      <c r="B194" s="38" t="s">
        <v>1163</v>
      </c>
      <c r="C194" s="243" t="s">
        <v>55</v>
      </c>
      <c r="D194" s="287"/>
      <c r="E194" s="281" t="e">
        <f>F194/D$97</f>
        <v>#DIV/0!</v>
      </c>
      <c r="F194" s="244">
        <f>+INDEX('Budget original'!$A$2:$AO$501,MATCH($A194,'Budget original'!$A$2:$A$501,0),MATCH(F$2,'Budget original'!$A$2:$AO$2,0))</f>
        <v>0</v>
      </c>
      <c r="G194" s="288"/>
      <c r="H194" s="281"/>
      <c r="I194" s="244"/>
      <c r="J194" s="243"/>
      <c r="K194" s="281">
        <f>IF($J$97=0,0,L194/(J$94+J$95))</f>
        <v>0</v>
      </c>
      <c r="L194" s="246">
        <f>SUMIFS(BV_Data_An_Cour!$AM:$AM,BV_Data_An_Cour!$AP:$AP,$B194,BV_Data_An_Cour!$AQ:$AQ,$C194,BV_Data_An_Cour!$AR:$AR,$L$2)</f>
        <v>0</v>
      </c>
      <c r="M194" s="243"/>
      <c r="N194" s="266">
        <f t="shared" si="40"/>
        <v>0</v>
      </c>
      <c r="O194" s="243"/>
      <c r="P194" s="281" t="e">
        <f>IF($J$97=0,0,Q194/(O$94+O$95))</f>
        <v>#DIV/0!</v>
      </c>
      <c r="Q194" s="246">
        <f>SUMIFS(BV_Data_An_Prec!$AM:$AM,BV_Data_An_Prec!$AP:$AP,$B194,BV_Data_An_Prec!$AQ:$AQ,$C194,BV_Data_An_Prec!$AR:$AR,$L$2)</f>
        <v>0</v>
      </c>
      <c r="R194" s="243"/>
      <c r="S194" s="266">
        <f t="shared" si="41"/>
        <v>0</v>
      </c>
      <c r="T194" s="38"/>
      <c r="U194" s="38"/>
      <c r="V194" s="38"/>
      <c r="W194" s="38"/>
      <c r="X194" s="38"/>
      <c r="Y194" s="38"/>
      <c r="Z194" s="38"/>
      <c r="AA194" s="38"/>
      <c r="AB194" s="38"/>
      <c r="AC194" s="38"/>
      <c r="AD194" s="38"/>
      <c r="AE194" s="38"/>
      <c r="AF194" s="38"/>
      <c r="AG194" s="38"/>
      <c r="AH194" s="38"/>
      <c r="AI194" s="38"/>
      <c r="AJ194" s="38"/>
      <c r="AK194" s="38"/>
      <c r="AL194" s="38"/>
      <c r="AM194" s="38"/>
      <c r="AN194" s="38"/>
    </row>
    <row r="195" spans="1:40" ht="20.399999999999999" hidden="1" customHeight="1">
      <c r="A195" s="5" t="s">
        <v>422</v>
      </c>
      <c r="B195" s="38" t="s">
        <v>1163</v>
      </c>
      <c r="C195" s="243" t="s">
        <v>55</v>
      </c>
      <c r="D195" s="287"/>
      <c r="E195" s="281" t="e">
        <f>F195/D$97</f>
        <v>#DIV/0!</v>
      </c>
      <c r="F195" s="244">
        <f>+INDEX('Budget original'!$A$2:$AO$501,MATCH($A195,'Budget original'!$A$2:$A$501,0),MATCH(F$2,'Budget original'!$A$2:$AO$2,0))</f>
        <v>0</v>
      </c>
      <c r="G195" s="288"/>
      <c r="H195" s="281"/>
      <c r="I195" s="244"/>
      <c r="J195" s="243"/>
      <c r="K195" s="281">
        <f>IF($J$97=0,0,L195/(J$94+J$95))</f>
        <v>0</v>
      </c>
      <c r="L195" s="246">
        <f>SUMIFS(BV_Data_An_Cour!$AM:$AM,BV_Data_An_Cour!$AP:$AP,$B195,BV_Data_An_Cour!$AQ:$AQ,$C195,BV_Data_An_Cour!$AR:$AR,$L$2)</f>
        <v>0</v>
      </c>
      <c r="M195" s="243"/>
      <c r="N195" s="266">
        <f t="shared" si="40"/>
        <v>0</v>
      </c>
      <c r="O195" s="243"/>
      <c r="P195" s="281" t="e">
        <f>IF($J$97=0,0,Q195/(O$94+O$95))</f>
        <v>#DIV/0!</v>
      </c>
      <c r="Q195" s="246">
        <f>SUMIFS(BV_Data_An_Prec!$AM:$AM,BV_Data_An_Prec!$AP:$AP,$B195,BV_Data_An_Prec!$AQ:$AQ,$C195,BV_Data_An_Prec!$AR:$AR,$L$2)</f>
        <v>0</v>
      </c>
      <c r="R195" s="243"/>
      <c r="S195" s="266">
        <f t="shared" si="41"/>
        <v>0</v>
      </c>
      <c r="T195" s="38"/>
      <c r="U195" s="38"/>
      <c r="V195" s="38"/>
      <c r="W195" s="38"/>
      <c r="X195" s="38"/>
      <c r="Y195" s="38"/>
      <c r="Z195" s="38"/>
      <c r="AA195" s="38"/>
      <c r="AB195" s="38"/>
      <c r="AC195" s="38"/>
      <c r="AD195" s="38"/>
      <c r="AE195" s="38"/>
      <c r="AF195" s="38"/>
      <c r="AG195" s="38"/>
      <c r="AH195" s="38"/>
      <c r="AI195" s="38"/>
      <c r="AJ195" s="38"/>
      <c r="AK195" s="38"/>
      <c r="AL195" s="38"/>
      <c r="AM195" s="38"/>
      <c r="AN195" s="38"/>
    </row>
    <row r="196" spans="1:40" ht="18.600000000000001" customHeight="1">
      <c r="A196" s="5" t="s">
        <v>423</v>
      </c>
      <c r="B196" s="38" t="s">
        <v>1163</v>
      </c>
      <c r="C196" s="291" t="s">
        <v>114</v>
      </c>
      <c r="D196" s="292" t="s">
        <v>115</v>
      </c>
      <c r="E196" s="293" t="e">
        <f>F196/F$109</f>
        <v>#DIV/0!</v>
      </c>
      <c r="F196" s="294">
        <f>SUM(F186:F195)</f>
        <v>0</v>
      </c>
      <c r="G196" s="295"/>
      <c r="H196" s="293"/>
      <c r="I196" s="294"/>
      <c r="J196" s="295" t="s">
        <v>115</v>
      </c>
      <c r="K196" s="293">
        <f>L196/L$109</f>
        <v>1.0237848658791673</v>
      </c>
      <c r="L196" s="294">
        <f>SUM(L186:L195)</f>
        <v>62852.61</v>
      </c>
      <c r="M196" s="296"/>
      <c r="N196" s="294">
        <f t="shared" si="40"/>
        <v>62852.61</v>
      </c>
      <c r="O196" s="295" t="s">
        <v>115</v>
      </c>
      <c r="P196" s="293" t="e">
        <f>Q196/Q$109</f>
        <v>#DIV/0!</v>
      </c>
      <c r="Q196" s="294">
        <f>SUM(Q186:Q195)</f>
        <v>0</v>
      </c>
      <c r="R196" s="297"/>
      <c r="S196" s="294">
        <f t="shared" si="41"/>
        <v>62852.61</v>
      </c>
      <c r="T196" s="38"/>
      <c r="U196" s="38"/>
      <c r="V196" s="38"/>
      <c r="W196" s="38"/>
      <c r="X196" s="38"/>
      <c r="Y196" s="38"/>
      <c r="Z196" s="38"/>
      <c r="AA196" s="38"/>
      <c r="AB196" s="38"/>
      <c r="AC196" s="38"/>
      <c r="AD196" s="38"/>
      <c r="AE196" s="38"/>
      <c r="AF196" s="38"/>
      <c r="AG196" s="38"/>
      <c r="AH196" s="38"/>
      <c r="AI196" s="38"/>
      <c r="AJ196" s="38"/>
      <c r="AK196" s="38"/>
      <c r="AL196" s="38"/>
      <c r="AM196" s="38"/>
      <c r="AN196" s="38"/>
    </row>
    <row r="197" spans="1:40" ht="15.75" customHeight="1">
      <c r="A197" s="5" t="s">
        <v>424</v>
      </c>
      <c r="B197" s="38" t="s">
        <v>1163</v>
      </c>
      <c r="C197" s="298" t="s">
        <v>116</v>
      </c>
      <c r="D197" s="38"/>
      <c r="E197" s="38"/>
      <c r="F197" s="244">
        <f>+INDEX('Budget original'!$A$2:$AO$501,MATCH($A197,'Budget original'!$A$2:$A$501,0),MATCH(F$2,'Budget original'!$A$2:$AO$2,0))</f>
        <v>0</v>
      </c>
      <c r="G197" s="243"/>
      <c r="H197" s="38"/>
      <c r="I197" s="244"/>
      <c r="J197" s="243"/>
      <c r="K197" s="38"/>
      <c r="L197" s="266">
        <f>SUMIFS(BV_Data_An_Cour!$AM:$AM,BV_Data_An_Cour!$AP:$AP,$B197,BV_Data_An_Cour!$AQ:$AQ,$C197,BV_Data_An_Cour!$AR:$AR,$L$2)</f>
        <v>114004.70000000001</v>
      </c>
      <c r="M197" s="243"/>
      <c r="N197" s="266">
        <f t="shared" si="40"/>
        <v>114004.70000000001</v>
      </c>
      <c r="O197" s="243"/>
      <c r="P197" s="38"/>
      <c r="Q197" s="266">
        <f>SUMIFS(BV_Data_An_Prec!$AM:$AM,BV_Data_An_Prec!$AP:$AP,$B197,BV_Data_An_Prec!$AQ:$AQ,$C197,BV_Data_An_Prec!$AR:$AR,$L$2)</f>
        <v>0</v>
      </c>
      <c r="R197" s="243"/>
      <c r="S197" s="266">
        <f t="shared" si="41"/>
        <v>114004.70000000001</v>
      </c>
      <c r="T197" s="38"/>
      <c r="U197" s="38"/>
      <c r="V197" s="38"/>
      <c r="W197" s="38"/>
      <c r="X197" s="38"/>
      <c r="Y197" s="38"/>
      <c r="Z197" s="38"/>
      <c r="AA197" s="38"/>
      <c r="AB197" s="38"/>
      <c r="AC197" s="38"/>
      <c r="AD197" s="38"/>
      <c r="AE197" s="38"/>
      <c r="AF197" s="38"/>
      <c r="AG197" s="38"/>
      <c r="AH197" s="38"/>
      <c r="AI197" s="38"/>
      <c r="AJ197" s="38"/>
      <c r="AK197" s="38"/>
      <c r="AL197" s="38"/>
      <c r="AM197" s="38"/>
      <c r="AN197" s="38"/>
    </row>
    <row r="198" spans="1:40" ht="15.75" customHeight="1">
      <c r="A198" s="5" t="s">
        <v>425</v>
      </c>
      <c r="B198" s="38" t="s">
        <v>1163</v>
      </c>
      <c r="C198" s="299" t="s">
        <v>117</v>
      </c>
      <c r="D198" s="287"/>
      <c r="E198" s="38"/>
      <c r="F198" s="240">
        <f>+INDEX('Budget original'!$A$2:$AO$501,MATCH($A198,'Budget original'!$A$2:$A$501,0),MATCH(F$2,'Budget original'!$A$2:$AO$2,0))</f>
        <v>0</v>
      </c>
      <c r="G198" s="288"/>
      <c r="H198" s="38"/>
      <c r="I198" s="240"/>
      <c r="J198" s="243"/>
      <c r="K198" s="38"/>
      <c r="L198" s="266">
        <f>SUMIFS(BV_Data_An_Cour!$AM:$AM,BV_Data_An_Cour!$AP:$AP,$B198,BV_Data_An_Cour!$AQ:$AQ,$C198,BV_Data_An_Cour!$AR:$AR,$L$2)</f>
        <v>11485.510000000002</v>
      </c>
      <c r="M198" s="243"/>
      <c r="N198" s="266">
        <f t="shared" si="40"/>
        <v>11485.510000000002</v>
      </c>
      <c r="O198" s="243"/>
      <c r="P198" s="38"/>
      <c r="Q198" s="266">
        <f>SUMIFS(BV_Data_An_Prec!$AM:$AM,BV_Data_An_Prec!$AP:$AP,$B198,BV_Data_An_Prec!$AQ:$AQ,$C198,BV_Data_An_Prec!$AR:$AR,$L$2)</f>
        <v>0</v>
      </c>
      <c r="R198" s="243"/>
      <c r="S198" s="266">
        <f t="shared" si="41"/>
        <v>11485.510000000002</v>
      </c>
      <c r="T198" s="38"/>
      <c r="U198" s="38"/>
      <c r="V198" s="38"/>
      <c r="W198" s="38"/>
      <c r="X198" s="38"/>
      <c r="Y198" s="38"/>
      <c r="Z198" s="38"/>
      <c r="AA198" s="38"/>
      <c r="AB198" s="38"/>
      <c r="AC198" s="38"/>
      <c r="AD198" s="38"/>
      <c r="AE198" s="38"/>
      <c r="AF198" s="38"/>
      <c r="AG198" s="38"/>
      <c r="AH198" s="38"/>
      <c r="AI198" s="38"/>
      <c r="AJ198" s="38"/>
      <c r="AK198" s="38"/>
      <c r="AL198" s="38"/>
      <c r="AM198" s="38"/>
      <c r="AN198" s="38"/>
    </row>
    <row r="199" spans="1:40" ht="15.75" customHeight="1">
      <c r="A199" s="5" t="s">
        <v>426</v>
      </c>
      <c r="B199" s="38" t="s">
        <v>1163</v>
      </c>
      <c r="C199" s="298" t="s">
        <v>118</v>
      </c>
      <c r="D199" s="300"/>
      <c r="E199" s="301"/>
      <c r="F199" s="244">
        <f>+INDEX('Budget original'!$A$2:$AO$501,MATCH($A199,'Budget original'!$A$2:$A$501,0),MATCH(F$2,'Budget original'!$A$2:$AO$2,0))</f>
        <v>0</v>
      </c>
      <c r="G199" s="302"/>
      <c r="H199" s="301"/>
      <c r="I199" s="244"/>
      <c r="J199" s="233"/>
      <c r="K199" s="301"/>
      <c r="L199" s="303">
        <f>SUMIFS(BV_Data_An_Cour!$AM:$AM,BV_Data_An_Cour!$AP:$AP,$B199,BV_Data_An_Cour!$AQ:$AQ,$C199,BV_Data_An_Cour!$AR:$AR,$L$2)</f>
        <v>84927.499999999985</v>
      </c>
      <c r="M199" s="233"/>
      <c r="N199" s="303">
        <f t="shared" si="40"/>
        <v>84927.499999999985</v>
      </c>
      <c r="O199" s="233"/>
      <c r="P199" s="301"/>
      <c r="Q199" s="303">
        <f>SUMIFS(BV_Data_An_Prec!$AM:$AM,BV_Data_An_Prec!$AP:$AP,$B199,BV_Data_An_Prec!$AQ:$AQ,$C199,BV_Data_An_Prec!$AR:$AR,$L$2)</f>
        <v>0</v>
      </c>
      <c r="R199" s="233"/>
      <c r="S199" s="303">
        <f t="shared" si="41"/>
        <v>84927.499999999985</v>
      </c>
      <c r="T199" s="38"/>
      <c r="U199" s="38"/>
      <c r="V199" s="38"/>
      <c r="W199" s="38"/>
      <c r="X199" s="38"/>
      <c r="Y199" s="38"/>
      <c r="Z199" s="38"/>
      <c r="AA199" s="38"/>
      <c r="AB199" s="38"/>
      <c r="AC199" s="38"/>
      <c r="AD199" s="38"/>
      <c r="AE199" s="38"/>
      <c r="AF199" s="38"/>
      <c r="AG199" s="38"/>
      <c r="AH199" s="38"/>
      <c r="AI199" s="38"/>
      <c r="AJ199" s="38"/>
      <c r="AK199" s="38"/>
      <c r="AL199" s="38"/>
      <c r="AM199" s="38"/>
      <c r="AN199" s="38"/>
    </row>
    <row r="200" spans="1:40" ht="20.399999999999999" hidden="1" customHeight="1">
      <c r="A200" s="5" t="s">
        <v>427</v>
      </c>
      <c r="B200" s="38" t="s">
        <v>1163</v>
      </c>
      <c r="C200" s="298" t="s">
        <v>119</v>
      </c>
      <c r="D200" s="287"/>
      <c r="E200" s="38"/>
      <c r="F200" s="244">
        <f>+INDEX('Budget original'!$A$2:$AO$501,MATCH($A200,'Budget original'!$A$2:$A$501,0),MATCH(F$2,'Budget original'!$A$2:$AO$2,0))</f>
        <v>0</v>
      </c>
      <c r="G200" s="288"/>
      <c r="H200" s="38"/>
      <c r="I200" s="244"/>
      <c r="J200" s="243"/>
      <c r="K200" s="38"/>
      <c r="L200" s="266">
        <f>SUMIFS(BV_Data_An_Cour!$AM:$AM,BV_Data_An_Cour!$AP:$AP,$B200,BV_Data_An_Cour!$AQ:$AQ,$C200,BV_Data_An_Cour!$AR:$AR,$L$2)</f>
        <v>0</v>
      </c>
      <c r="M200" s="243"/>
      <c r="N200" s="266">
        <f t="shared" si="40"/>
        <v>0</v>
      </c>
      <c r="O200" s="243"/>
      <c r="P200" s="38"/>
      <c r="Q200" s="266">
        <f>SUMIFS(BV_Data_An_Prec!$AM:$AM,BV_Data_An_Prec!$AP:$AP,$B200,BV_Data_An_Prec!$AQ:$AQ,$C200,BV_Data_An_Prec!$AR:$AR,$L$2)</f>
        <v>0</v>
      </c>
      <c r="R200" s="243"/>
      <c r="S200" s="266">
        <f t="shared" si="41"/>
        <v>0</v>
      </c>
      <c r="T200" s="38"/>
      <c r="U200" s="38"/>
      <c r="V200" s="38"/>
      <c r="W200" s="38"/>
      <c r="X200" s="38"/>
      <c r="Y200" s="38"/>
      <c r="Z200" s="38"/>
      <c r="AA200" s="38"/>
      <c r="AB200" s="38"/>
      <c r="AC200" s="38"/>
      <c r="AD200" s="38"/>
      <c r="AE200" s="38"/>
      <c r="AF200" s="38"/>
      <c r="AG200" s="38"/>
      <c r="AH200" s="38"/>
      <c r="AI200" s="38"/>
      <c r="AJ200" s="38"/>
      <c r="AK200" s="38"/>
      <c r="AL200" s="38"/>
      <c r="AM200" s="38"/>
      <c r="AN200" s="38"/>
    </row>
    <row r="201" spans="1:40" ht="20.399999999999999" hidden="1" customHeight="1">
      <c r="A201" s="5" t="s">
        <v>422</v>
      </c>
      <c r="B201" s="38" t="s">
        <v>1163</v>
      </c>
      <c r="C201" s="298" t="s">
        <v>55</v>
      </c>
      <c r="D201" s="287"/>
      <c r="E201" s="38"/>
      <c r="F201" s="244">
        <f>+INDEX('Budget original'!$A$2:$AO$501,MATCH($A201,'Budget original'!$A$2:$A$501,0),MATCH(F$2,'Budget original'!$A$2:$AO$2,0))</f>
        <v>0</v>
      </c>
      <c r="G201" s="288"/>
      <c r="H201" s="38"/>
      <c r="I201" s="244"/>
      <c r="J201" s="243"/>
      <c r="K201" s="38"/>
      <c r="L201" s="266">
        <f>SUMIFS(BV_Data_An_Cour!$AM:$AM,BV_Data_An_Cour!$AP:$AP,$B201,BV_Data_An_Cour!$AQ:$AQ,$C201,BV_Data_An_Cour!$AR:$AR,$L$2)</f>
        <v>0</v>
      </c>
      <c r="M201" s="243"/>
      <c r="N201" s="266">
        <f t="shared" si="40"/>
        <v>0</v>
      </c>
      <c r="O201" s="243"/>
      <c r="P201" s="38"/>
      <c r="Q201" s="266">
        <f>SUMIFS(BV_Data_An_Prec!$AM:$AM,BV_Data_An_Prec!$AP:$AP,$B201,BV_Data_An_Prec!$AQ:$AQ,$C201,BV_Data_An_Prec!$AR:$AR,$L$2)</f>
        <v>0</v>
      </c>
      <c r="R201" s="243"/>
      <c r="S201" s="266">
        <f t="shared" si="41"/>
        <v>0</v>
      </c>
      <c r="T201" s="38"/>
      <c r="U201" s="38"/>
      <c r="V201" s="38"/>
      <c r="W201" s="38"/>
      <c r="X201" s="38"/>
      <c r="Y201" s="38"/>
      <c r="Z201" s="38"/>
      <c r="AA201" s="38"/>
      <c r="AB201" s="38"/>
      <c r="AC201" s="38"/>
      <c r="AD201" s="38"/>
      <c r="AE201" s="38"/>
      <c r="AF201" s="38"/>
      <c r="AG201" s="38"/>
      <c r="AH201" s="38"/>
      <c r="AI201" s="38"/>
      <c r="AJ201" s="38"/>
      <c r="AK201" s="38"/>
      <c r="AL201" s="38"/>
      <c r="AM201" s="38"/>
      <c r="AN201" s="38"/>
    </row>
    <row r="202" spans="1:40" ht="20.399999999999999" hidden="1" customHeight="1">
      <c r="A202" s="5" t="s">
        <v>422</v>
      </c>
      <c r="B202" s="38" t="s">
        <v>1163</v>
      </c>
      <c r="C202" s="298" t="s">
        <v>55</v>
      </c>
      <c r="D202" s="287"/>
      <c r="E202" s="38"/>
      <c r="F202" s="244">
        <f>+INDEX('Budget original'!$A$2:$AO$501,MATCH($A202,'Budget original'!$A$2:$A$501,0),MATCH(F$2,'Budget original'!$A$2:$AO$2,0))</f>
        <v>0</v>
      </c>
      <c r="G202" s="288"/>
      <c r="H202" s="38"/>
      <c r="I202" s="244"/>
      <c r="J202" s="243"/>
      <c r="K202" s="38"/>
      <c r="L202" s="266">
        <f>SUMIFS(BV_Data_An_Cour!$AM:$AM,BV_Data_An_Cour!$AP:$AP,$B202,BV_Data_An_Cour!$AQ:$AQ,$C202,BV_Data_An_Cour!$AR:$AR,$L$2)</f>
        <v>0</v>
      </c>
      <c r="M202" s="243"/>
      <c r="N202" s="266">
        <f t="shared" si="40"/>
        <v>0</v>
      </c>
      <c r="O202" s="243"/>
      <c r="P202" s="38"/>
      <c r="Q202" s="266">
        <f>SUMIFS(BV_Data_An_Prec!$AM:$AM,BV_Data_An_Prec!$AP:$AP,$B202,BV_Data_An_Prec!$AQ:$AQ,$C202,BV_Data_An_Prec!$AR:$AR,$L$2)</f>
        <v>0</v>
      </c>
      <c r="R202" s="243"/>
      <c r="S202" s="266">
        <f t="shared" si="41"/>
        <v>0</v>
      </c>
      <c r="T202" s="38"/>
      <c r="U202" s="38"/>
      <c r="V202" s="38"/>
      <c r="W202" s="38"/>
      <c r="X202" s="38"/>
      <c r="Y202" s="38"/>
      <c r="Z202" s="38"/>
      <c r="AA202" s="38"/>
      <c r="AB202" s="38"/>
      <c r="AC202" s="38"/>
      <c r="AD202" s="38"/>
      <c r="AE202" s="38"/>
      <c r="AF202" s="38"/>
      <c r="AG202" s="38"/>
      <c r="AH202" s="38"/>
      <c r="AI202" s="38"/>
      <c r="AJ202" s="38"/>
      <c r="AK202" s="38"/>
      <c r="AL202" s="38"/>
      <c r="AM202" s="38"/>
      <c r="AN202" s="38"/>
    </row>
    <row r="203" spans="1:40" ht="20.399999999999999" hidden="1" customHeight="1">
      <c r="A203" s="5" t="s">
        <v>422</v>
      </c>
      <c r="B203" s="38" t="s">
        <v>1163</v>
      </c>
      <c r="C203" s="298" t="s">
        <v>55</v>
      </c>
      <c r="D203" s="287"/>
      <c r="E203" s="38"/>
      <c r="F203" s="244">
        <f>+INDEX('Budget original'!$A$2:$AO$501,MATCH($A203,'Budget original'!$A$2:$A$501,0),MATCH(F$2,'Budget original'!$A$2:$AO$2,0))</f>
        <v>0</v>
      </c>
      <c r="G203" s="288"/>
      <c r="H203" s="38"/>
      <c r="I203" s="244"/>
      <c r="J203" s="243"/>
      <c r="K203" s="38"/>
      <c r="L203" s="266">
        <f>SUMIFS(BV_Data_An_Cour!$AM:$AM,BV_Data_An_Cour!$AP:$AP,$B203,BV_Data_An_Cour!$AQ:$AQ,$C203,BV_Data_An_Cour!$AR:$AR,$L$2)</f>
        <v>0</v>
      </c>
      <c r="M203" s="243"/>
      <c r="N203" s="266">
        <f t="shared" si="40"/>
        <v>0</v>
      </c>
      <c r="O203" s="243"/>
      <c r="P203" s="38"/>
      <c r="Q203" s="266">
        <f>SUMIFS(BV_Data_An_Prec!$AM:$AM,BV_Data_An_Prec!$AP:$AP,$B203,BV_Data_An_Prec!$AQ:$AQ,$C203,BV_Data_An_Prec!$AR:$AR,$L$2)</f>
        <v>0</v>
      </c>
      <c r="R203" s="243"/>
      <c r="S203" s="266">
        <f t="shared" si="41"/>
        <v>0</v>
      </c>
      <c r="T203" s="38"/>
      <c r="U203" s="38"/>
      <c r="V203" s="38"/>
      <c r="W203" s="38"/>
      <c r="X203" s="38"/>
      <c r="Y203" s="38"/>
      <c r="Z203" s="38"/>
      <c r="AA203" s="38"/>
      <c r="AB203" s="38"/>
      <c r="AC203" s="38"/>
      <c r="AD203" s="38"/>
      <c r="AE203" s="38"/>
      <c r="AF203" s="38"/>
      <c r="AG203" s="38"/>
      <c r="AH203" s="38"/>
      <c r="AI203" s="38"/>
      <c r="AJ203" s="38"/>
      <c r="AK203" s="38"/>
      <c r="AL203" s="38"/>
      <c r="AM203" s="38"/>
      <c r="AN203" s="38"/>
    </row>
    <row r="204" spans="1:40" ht="15.75" customHeight="1">
      <c r="A204" s="5" t="s">
        <v>428</v>
      </c>
      <c r="B204" s="38" t="s">
        <v>1163</v>
      </c>
      <c r="C204" s="299" t="s">
        <v>120</v>
      </c>
      <c r="D204" s="287"/>
      <c r="E204" s="38"/>
      <c r="F204" s="244">
        <f>+INDEX('Budget original'!$A$2:$AO$501,MATCH($A204,'Budget original'!$A$2:$A$501,0),MATCH(F$2,'Budget original'!$A$2:$AO$2,0))</f>
        <v>0</v>
      </c>
      <c r="G204" s="288"/>
      <c r="H204" s="38"/>
      <c r="I204" s="244"/>
      <c r="J204" s="243"/>
      <c r="K204" s="38"/>
      <c r="L204" s="266">
        <f>SUMIFS(BV_Data_An_Cour!$AM:$AM,BV_Data_An_Cour!$AP:$AP,$B204,BV_Data_An_Cour!$AQ:$AQ,$C204,BV_Data_An_Cour!$AR:$AR,$L$2)</f>
        <v>2816.59</v>
      </c>
      <c r="M204" s="243"/>
      <c r="N204" s="266">
        <f t="shared" si="40"/>
        <v>2816.59</v>
      </c>
      <c r="O204" s="243"/>
      <c r="P204" s="38"/>
      <c r="Q204" s="266">
        <f>SUMIFS(BV_Data_An_Prec!$AM:$AM,BV_Data_An_Prec!$AP:$AP,$B204,BV_Data_An_Prec!$AQ:$AQ,$C204,BV_Data_An_Prec!$AR:$AR,$L$2)</f>
        <v>0</v>
      </c>
      <c r="R204" s="243"/>
      <c r="S204" s="266">
        <f t="shared" si="41"/>
        <v>2816.59</v>
      </c>
      <c r="T204" s="38"/>
      <c r="U204" s="38"/>
      <c r="V204" s="38"/>
      <c r="W204" s="38"/>
      <c r="X204" s="38"/>
      <c r="Y204" s="38"/>
      <c r="Z204" s="38"/>
      <c r="AA204" s="38"/>
      <c r="AB204" s="38"/>
      <c r="AC204" s="38"/>
      <c r="AD204" s="38"/>
      <c r="AE204" s="38"/>
      <c r="AF204" s="38"/>
      <c r="AG204" s="38"/>
      <c r="AH204" s="38"/>
      <c r="AI204" s="38"/>
      <c r="AJ204" s="38"/>
      <c r="AK204" s="38"/>
      <c r="AL204" s="38"/>
      <c r="AM204" s="38"/>
      <c r="AN204" s="38"/>
    </row>
    <row r="205" spans="1:40" ht="15.75" customHeight="1">
      <c r="A205" s="5" t="s">
        <v>429</v>
      </c>
      <c r="B205" s="38" t="s">
        <v>1163</v>
      </c>
      <c r="C205" s="298" t="s">
        <v>121</v>
      </c>
      <c r="D205" s="300"/>
      <c r="E205" s="301"/>
      <c r="F205" s="261">
        <f>+INDEX('Budget original'!$A$2:$AO$501,MATCH($A205,'Budget original'!$A$2:$A$501,0),MATCH(F$2,'Budget original'!$A$2:$AO$2,0))</f>
        <v>0</v>
      </c>
      <c r="G205" s="302"/>
      <c r="H205" s="301"/>
      <c r="I205" s="261"/>
      <c r="J205" s="233"/>
      <c r="K205" s="301"/>
      <c r="L205" s="303">
        <f>SUMIFS(BV_Data_An_Cour!$AM:$AM,BV_Data_An_Cour!$AP:$AP,$B205,BV_Data_An_Cour!$AQ:$AQ,$C205,BV_Data_An_Cour!$AR:$AR,$L$2)</f>
        <v>1885.5300000000007</v>
      </c>
      <c r="M205" s="233"/>
      <c r="N205" s="303">
        <f t="shared" si="40"/>
        <v>1885.5300000000007</v>
      </c>
      <c r="O205" s="233"/>
      <c r="P205" s="301"/>
      <c r="Q205" s="303">
        <f>SUMIFS(BV_Data_An_Prec!$AM:$AM,BV_Data_An_Prec!$AP:$AP,$B205,BV_Data_An_Prec!$AQ:$AQ,$C205,BV_Data_An_Prec!$AR:$AR,$L$2)</f>
        <v>0</v>
      </c>
      <c r="R205" s="233"/>
      <c r="S205" s="303">
        <f t="shared" si="41"/>
        <v>1885.5300000000007</v>
      </c>
      <c r="T205" s="38"/>
      <c r="U205" s="38"/>
      <c r="V205" s="38"/>
      <c r="W205" s="38"/>
      <c r="X205" s="38"/>
      <c r="Y205" s="38"/>
      <c r="Z205" s="38"/>
      <c r="AA205" s="38"/>
      <c r="AB205" s="38"/>
      <c r="AC205" s="38"/>
      <c r="AD205" s="38"/>
      <c r="AE205" s="38"/>
      <c r="AF205" s="38"/>
      <c r="AG205" s="38"/>
      <c r="AH205" s="38"/>
      <c r="AI205" s="38"/>
      <c r="AJ205" s="38"/>
      <c r="AK205" s="38"/>
      <c r="AL205" s="38"/>
      <c r="AM205" s="38"/>
      <c r="AN205" s="38"/>
    </row>
    <row r="206" spans="1:40" ht="15.75" customHeight="1">
      <c r="A206" s="5" t="s">
        <v>430</v>
      </c>
      <c r="B206" s="38" t="s">
        <v>1163</v>
      </c>
      <c r="C206" s="298" t="s">
        <v>122</v>
      </c>
      <c r="D206" s="287"/>
      <c r="E206" s="38"/>
      <c r="F206" s="244">
        <f>+INDEX('Budget original'!$A$2:$AO$501,MATCH($A206,'Budget original'!$A$2:$A$501,0),MATCH(F$2,'Budget original'!$A$2:$AO$2,0))</f>
        <v>0</v>
      </c>
      <c r="G206" s="288"/>
      <c r="H206" s="38"/>
      <c r="I206" s="244"/>
      <c r="J206" s="243"/>
      <c r="K206" s="38"/>
      <c r="L206" s="266">
        <f>SUMIFS(BV_Data_An_Cour!$AM:$AM,BV_Data_An_Cour!$AP:$AP,$B206,BV_Data_An_Cour!$AQ:$AQ,$C206,BV_Data_An_Cour!$AR:$AR,$L$2)</f>
        <v>3819.1</v>
      </c>
      <c r="M206" s="243"/>
      <c r="N206" s="266">
        <f t="shared" si="40"/>
        <v>3819.1</v>
      </c>
      <c r="O206" s="243"/>
      <c r="P206" s="38"/>
      <c r="Q206" s="266">
        <f>SUMIFS(BV_Data_An_Prec!$AM:$AM,BV_Data_An_Prec!$AP:$AP,$B206,BV_Data_An_Prec!$AQ:$AQ,$C206,BV_Data_An_Prec!$AR:$AR,$L$2)</f>
        <v>0</v>
      </c>
      <c r="R206" s="243"/>
      <c r="S206" s="266">
        <f t="shared" si="41"/>
        <v>3819.1</v>
      </c>
      <c r="T206" s="38"/>
      <c r="U206" s="38"/>
      <c r="V206" s="38"/>
      <c r="W206" s="38"/>
      <c r="X206" s="38"/>
      <c r="Y206" s="38"/>
      <c r="Z206" s="38"/>
      <c r="AA206" s="38"/>
      <c r="AB206" s="38"/>
      <c r="AC206" s="38"/>
      <c r="AD206" s="38"/>
      <c r="AE206" s="38"/>
      <c r="AF206" s="38"/>
      <c r="AG206" s="38"/>
      <c r="AH206" s="38"/>
      <c r="AI206" s="38"/>
      <c r="AJ206" s="38"/>
      <c r="AK206" s="38"/>
      <c r="AL206" s="38"/>
      <c r="AM206" s="38"/>
      <c r="AN206" s="38"/>
    </row>
    <row r="207" spans="1:40" ht="15.75" customHeight="1">
      <c r="A207" s="5" t="s">
        <v>431</v>
      </c>
      <c r="B207" s="38" t="s">
        <v>1163</v>
      </c>
      <c r="C207" s="298" t="s">
        <v>123</v>
      </c>
      <c r="D207" s="287"/>
      <c r="E207" s="38"/>
      <c r="F207" s="244">
        <f>+INDEX('Budget original'!$A$2:$AO$501,MATCH($A207,'Budget original'!$A$2:$A$501,0),MATCH(F$2,'Budget original'!$A$2:$AO$2,0))</f>
        <v>0</v>
      </c>
      <c r="G207" s="288"/>
      <c r="H207" s="38"/>
      <c r="I207" s="244"/>
      <c r="J207" s="243"/>
      <c r="K207" s="38"/>
      <c r="L207" s="266">
        <f>SUMIFS(BV_Data_An_Cour!$AM:$AM,BV_Data_An_Cour!$AP:$AP,$B207,BV_Data_An_Cour!$AQ:$AQ,$C207,BV_Data_An_Cour!$AR:$AR,$L$2)</f>
        <v>0</v>
      </c>
      <c r="M207" s="243"/>
      <c r="N207" s="266">
        <f t="shared" si="40"/>
        <v>0</v>
      </c>
      <c r="O207" s="243"/>
      <c r="P207" s="38"/>
      <c r="Q207" s="266">
        <f>SUMIFS(BV_Data_An_Prec!$AM:$AM,BV_Data_An_Prec!$AP:$AP,$B207,BV_Data_An_Prec!$AQ:$AQ,$C207,BV_Data_An_Prec!$AR:$AR,$L$2)</f>
        <v>0</v>
      </c>
      <c r="R207" s="243"/>
      <c r="S207" s="266">
        <f t="shared" si="41"/>
        <v>0</v>
      </c>
      <c r="T207" s="38"/>
      <c r="U207" s="38"/>
      <c r="V207" s="38"/>
      <c r="W207" s="38"/>
      <c r="X207" s="38"/>
      <c r="Y207" s="38"/>
      <c r="Z207" s="38"/>
      <c r="AA207" s="38"/>
      <c r="AB207" s="38"/>
      <c r="AC207" s="38"/>
      <c r="AD207" s="38"/>
      <c r="AE207" s="38"/>
      <c r="AF207" s="38"/>
      <c r="AG207" s="38"/>
      <c r="AH207" s="38"/>
      <c r="AI207" s="38"/>
      <c r="AJ207" s="38"/>
      <c r="AK207" s="38"/>
      <c r="AL207" s="38"/>
      <c r="AM207" s="38"/>
      <c r="AN207" s="38"/>
    </row>
    <row r="208" spans="1:40" ht="20.399999999999999" hidden="1" customHeight="1">
      <c r="A208" s="5" t="s">
        <v>422</v>
      </c>
      <c r="B208" s="38" t="s">
        <v>1163</v>
      </c>
      <c r="C208" s="243" t="s">
        <v>55</v>
      </c>
      <c r="D208" s="289"/>
      <c r="E208" s="304"/>
      <c r="F208" s="244">
        <f>+INDEX('Budget original'!$A$2:$AO$501,MATCH($A208,'Budget original'!$A$2:$A$501,0),MATCH(F$2,'Budget original'!$A$2:$AO$2,0))</f>
        <v>0</v>
      </c>
      <c r="G208" s="290"/>
      <c r="H208" s="304"/>
      <c r="I208" s="244"/>
      <c r="J208" s="238"/>
      <c r="K208" s="304"/>
      <c r="L208" s="266">
        <f>SUMIFS(BV_Data_An_Cour!$AM:$AM,BV_Data_An_Cour!$AP:$AP,$B208,BV_Data_An_Cour!$AQ:$AQ,$C208,BV_Data_An_Cour!$AR:$AR,$L$2)</f>
        <v>0</v>
      </c>
      <c r="M208" s="238"/>
      <c r="N208" s="286">
        <f t="shared" si="40"/>
        <v>0</v>
      </c>
      <c r="O208" s="238"/>
      <c r="P208" s="304"/>
      <c r="Q208" s="266">
        <f>SUMIFS(BV_Data_An_Prec!$AM:$AM,BV_Data_An_Prec!$AP:$AP,$B208,BV_Data_An_Prec!$AQ:$AQ,$C208,BV_Data_An_Prec!$AR:$AR,$L$2)</f>
        <v>0</v>
      </c>
      <c r="R208" s="238"/>
      <c r="S208" s="286">
        <f t="shared" si="41"/>
        <v>0</v>
      </c>
      <c r="T208" s="38"/>
      <c r="U208" s="38"/>
      <c r="V208" s="38"/>
      <c r="W208" s="38"/>
      <c r="X208" s="38"/>
      <c r="Y208" s="38"/>
      <c r="Z208" s="38"/>
      <c r="AA208" s="38"/>
      <c r="AB208" s="38"/>
      <c r="AC208" s="38"/>
      <c r="AD208" s="38"/>
      <c r="AE208" s="38"/>
      <c r="AF208" s="38"/>
      <c r="AG208" s="38"/>
      <c r="AH208" s="38"/>
      <c r="AI208" s="38"/>
      <c r="AJ208" s="38"/>
      <c r="AK208" s="38"/>
      <c r="AL208" s="38"/>
      <c r="AM208" s="38"/>
      <c r="AN208" s="38"/>
    </row>
    <row r="209" spans="1:40" ht="18.600000000000001" customHeight="1">
      <c r="A209" s="5" t="s">
        <v>432</v>
      </c>
      <c r="B209" s="38" t="s">
        <v>1163</v>
      </c>
      <c r="C209" s="291" t="s">
        <v>124</v>
      </c>
      <c r="D209" s="292" t="s">
        <v>115</v>
      </c>
      <c r="E209" s="293" t="e">
        <f>F209/F$109</f>
        <v>#DIV/0!</v>
      </c>
      <c r="F209" s="294">
        <f>+SUM(F197:F208)</f>
        <v>0</v>
      </c>
      <c r="G209" s="295"/>
      <c r="H209" s="293"/>
      <c r="I209" s="294"/>
      <c r="J209" s="295" t="s">
        <v>115</v>
      </c>
      <c r="K209" s="293">
        <f>L209/L$109</f>
        <v>3.5662220405131686</v>
      </c>
      <c r="L209" s="294">
        <f>SUM(L197:L208)</f>
        <v>218938.93000000002</v>
      </c>
      <c r="M209" s="296"/>
      <c r="N209" s="294">
        <f t="shared" si="40"/>
        <v>218938.93000000002</v>
      </c>
      <c r="O209" s="295" t="s">
        <v>115</v>
      </c>
      <c r="P209" s="293" t="e">
        <f>Q209/Q$109</f>
        <v>#DIV/0!</v>
      </c>
      <c r="Q209" s="294">
        <f>SUM(Q197:Q208)</f>
        <v>0</v>
      </c>
      <c r="R209" s="297"/>
      <c r="S209" s="294">
        <f t="shared" si="41"/>
        <v>218938.93000000002</v>
      </c>
      <c r="T209" s="38"/>
      <c r="U209" s="38"/>
      <c r="V209" s="38"/>
      <c r="W209" s="38"/>
      <c r="X209" s="38"/>
      <c r="Y209" s="38"/>
      <c r="Z209" s="38"/>
      <c r="AA209" s="38"/>
      <c r="AB209" s="38"/>
      <c r="AC209" s="38"/>
      <c r="AD209" s="38"/>
      <c r="AE209" s="38"/>
      <c r="AF209" s="38"/>
      <c r="AG209" s="38"/>
      <c r="AH209" s="38"/>
      <c r="AI209" s="38"/>
      <c r="AJ209" s="38"/>
      <c r="AK209" s="38"/>
      <c r="AL209" s="38"/>
      <c r="AM209" s="38"/>
      <c r="AN209" s="38"/>
    </row>
    <row r="210" spans="1:40" ht="20.399999999999999" hidden="1" customHeight="1">
      <c r="A210" s="5" t="s">
        <v>433</v>
      </c>
      <c r="B210" s="38" t="s">
        <v>1163</v>
      </c>
      <c r="C210" s="243" t="s">
        <v>125</v>
      </c>
      <c r="D210" s="287"/>
      <c r="E210" s="38"/>
      <c r="F210" s="244">
        <f>+INDEX('Budget original'!$A$2:$AO$501,MATCH($A210,'Budget original'!$A$2:$A$501,0),MATCH(F$2,'Budget original'!$A$2:$AO$2,0))</f>
        <v>0</v>
      </c>
      <c r="G210" s="288"/>
      <c r="H210" s="38"/>
      <c r="I210" s="244"/>
      <c r="J210" s="243"/>
      <c r="K210" s="38"/>
      <c r="L210" s="266">
        <f>SUMIFS(BV_Data_An_Cour!$AM:$AM,BV_Data_An_Cour!$AP:$AP,$B210,BV_Data_An_Cour!$AQ:$AQ,$C210,BV_Data_An_Cour!$AR:$AR,$L$2)</f>
        <v>0</v>
      </c>
      <c r="M210" s="243"/>
      <c r="N210" s="266">
        <f t="shared" si="40"/>
        <v>0</v>
      </c>
      <c r="O210" s="243"/>
      <c r="P210" s="38"/>
      <c r="Q210" s="266">
        <f>SUMIFS(BV_Data_An_Prec!$AM:$AM,BV_Data_An_Prec!$AP:$AP,$B210,BV_Data_An_Prec!$AQ:$AQ,$C210,BV_Data_An_Prec!$AR:$AR,$L$2)</f>
        <v>0</v>
      </c>
      <c r="R210" s="243"/>
      <c r="S210" s="266">
        <f t="shared" si="41"/>
        <v>0</v>
      </c>
      <c r="T210" s="38"/>
      <c r="U210" s="38"/>
      <c r="V210" s="38"/>
      <c r="W210" s="38"/>
      <c r="X210" s="38"/>
      <c r="Y210" s="38"/>
      <c r="Z210" s="38"/>
      <c r="AA210" s="38"/>
      <c r="AB210" s="38"/>
      <c r="AC210" s="38"/>
      <c r="AD210" s="38"/>
      <c r="AE210" s="38"/>
      <c r="AF210" s="38"/>
      <c r="AG210" s="38"/>
      <c r="AH210" s="38"/>
      <c r="AI210" s="38"/>
      <c r="AJ210" s="38"/>
      <c r="AK210" s="38"/>
      <c r="AL210" s="38"/>
      <c r="AM210" s="38"/>
      <c r="AN210" s="38"/>
    </row>
    <row r="211" spans="1:40" ht="20.399999999999999" hidden="1" customHeight="1">
      <c r="A211" s="5" t="s">
        <v>434</v>
      </c>
      <c r="B211" s="38" t="s">
        <v>1163</v>
      </c>
      <c r="C211" s="243" t="s">
        <v>126</v>
      </c>
      <c r="D211" s="287"/>
      <c r="E211" s="38"/>
      <c r="F211" s="244">
        <f>+INDEX('Budget original'!$A$2:$AO$501,MATCH($A211,'Budget original'!$A$2:$A$501,0),MATCH(F$2,'Budget original'!$A$2:$AO$2,0))</f>
        <v>0</v>
      </c>
      <c r="G211" s="288"/>
      <c r="H211" s="38"/>
      <c r="I211" s="244"/>
      <c r="J211" s="243"/>
      <c r="K211" s="38"/>
      <c r="L211" s="266">
        <f>SUMIFS(BV_Data_An_Cour!$AM:$AM,BV_Data_An_Cour!$AP:$AP,$B211,BV_Data_An_Cour!$AQ:$AQ,$C211,BV_Data_An_Cour!$AR:$AR,$L$2)</f>
        <v>0</v>
      </c>
      <c r="M211" s="243"/>
      <c r="N211" s="266">
        <f t="shared" si="40"/>
        <v>0</v>
      </c>
      <c r="O211" s="243"/>
      <c r="P211" s="38"/>
      <c r="Q211" s="266">
        <f>SUMIFS(BV_Data_An_Prec!$AM:$AM,BV_Data_An_Prec!$AP:$AP,$B211,BV_Data_An_Prec!$AQ:$AQ,$C211,BV_Data_An_Prec!$AR:$AR,$L$2)</f>
        <v>0</v>
      </c>
      <c r="R211" s="243"/>
      <c r="S211" s="266">
        <f t="shared" si="41"/>
        <v>0</v>
      </c>
      <c r="T211" s="38"/>
      <c r="U211" s="38"/>
      <c r="V211" s="38"/>
      <c r="W211" s="38"/>
      <c r="X211" s="38"/>
      <c r="Y211" s="38"/>
      <c r="Z211" s="38"/>
      <c r="AA211" s="38"/>
      <c r="AB211" s="38"/>
      <c r="AC211" s="38"/>
      <c r="AD211" s="38"/>
      <c r="AE211" s="38"/>
      <c r="AF211" s="38"/>
      <c r="AG211" s="38"/>
      <c r="AH211" s="38"/>
      <c r="AI211" s="38"/>
      <c r="AJ211" s="38"/>
      <c r="AK211" s="38"/>
      <c r="AL211" s="38"/>
      <c r="AM211" s="38"/>
      <c r="AN211" s="38"/>
    </row>
    <row r="212" spans="1:40" ht="15.75" customHeight="1">
      <c r="A212" s="5" t="s">
        <v>435</v>
      </c>
      <c r="B212" s="38" t="s">
        <v>1163</v>
      </c>
      <c r="C212" s="238" t="s">
        <v>127</v>
      </c>
      <c r="D212" s="289"/>
      <c r="E212" s="304"/>
      <c r="F212" s="240">
        <f>+INDEX('Budget original'!$A$2:$AO$501,MATCH($A212,'Budget original'!$A$2:$A$501,0),MATCH(F$2,'Budget original'!$A$2:$AO$2,0))</f>
        <v>0</v>
      </c>
      <c r="G212" s="290"/>
      <c r="H212" s="304"/>
      <c r="I212" s="240"/>
      <c r="J212" s="238"/>
      <c r="K212" s="304"/>
      <c r="L212" s="286">
        <f>SUMIFS(BV_Data_An_Cour!$AM:$AM,BV_Data_An_Cour!$AP:$AP,$B212,BV_Data_An_Cour!$AQ:$AQ,$C212,BV_Data_An_Cour!$AR:$AR,$L$2)</f>
        <v>0</v>
      </c>
      <c r="M212" s="238"/>
      <c r="N212" s="286">
        <f t="shared" si="40"/>
        <v>0</v>
      </c>
      <c r="O212" s="238"/>
      <c r="P212" s="304"/>
      <c r="Q212" s="286">
        <f>SUMIFS(BV_Data_An_Prec!$AM:$AM,BV_Data_An_Prec!$AP:$AP,$B212,BV_Data_An_Prec!$AQ:$AQ,$C212,BV_Data_An_Prec!$AR:$AR,$L$2)</f>
        <v>0</v>
      </c>
      <c r="R212" s="238"/>
      <c r="S212" s="286">
        <f t="shared" si="41"/>
        <v>0</v>
      </c>
      <c r="T212" s="38"/>
      <c r="U212" s="38"/>
      <c r="V212" s="38"/>
      <c r="W212" s="38"/>
      <c r="X212" s="38"/>
      <c r="Y212" s="38"/>
      <c r="Z212" s="38"/>
      <c r="AA212" s="38"/>
      <c r="AB212" s="38"/>
      <c r="AC212" s="38"/>
      <c r="AD212" s="38"/>
      <c r="AE212" s="38"/>
      <c r="AF212" s="38"/>
      <c r="AG212" s="38"/>
      <c r="AH212" s="38"/>
      <c r="AI212" s="38"/>
      <c r="AJ212" s="38"/>
      <c r="AK212" s="38"/>
      <c r="AL212" s="38"/>
      <c r="AM212" s="38"/>
      <c r="AN212" s="38"/>
    </row>
    <row r="213" spans="1:40" ht="15.75" customHeight="1">
      <c r="A213" s="5" t="s">
        <v>436</v>
      </c>
      <c r="B213" s="38" t="s">
        <v>1163</v>
      </c>
      <c r="C213" s="243" t="s">
        <v>128</v>
      </c>
      <c r="D213" s="287"/>
      <c r="E213" s="38"/>
      <c r="F213" s="244">
        <f>+INDEX('Budget original'!$A$2:$AO$501,MATCH($A213,'Budget original'!$A$2:$A$501,0),MATCH(F$2,'Budget original'!$A$2:$AO$2,0))</f>
        <v>0</v>
      </c>
      <c r="G213" s="288"/>
      <c r="H213" s="38"/>
      <c r="I213" s="244"/>
      <c r="J213" s="243"/>
      <c r="K213" s="38"/>
      <c r="L213" s="266">
        <f>SUMIFS(BV_Data_An_Cour!$AM:$AM,BV_Data_An_Cour!$AP:$AP,$B213,BV_Data_An_Cour!$AQ:$AQ,$C213,BV_Data_An_Cour!$AR:$AR,$L$2)</f>
        <v>0</v>
      </c>
      <c r="M213" s="243"/>
      <c r="N213" s="266">
        <f t="shared" si="40"/>
        <v>0</v>
      </c>
      <c r="O213" s="243"/>
      <c r="P213" s="38"/>
      <c r="Q213" s="266">
        <f>SUMIFS(BV_Data_An_Prec!$AM:$AM,BV_Data_An_Prec!$AP:$AP,$B213,BV_Data_An_Prec!$AQ:$AQ,$C213,BV_Data_An_Prec!$AR:$AR,$L$2)</f>
        <v>0</v>
      </c>
      <c r="R213" s="243"/>
      <c r="S213" s="266">
        <f t="shared" si="41"/>
        <v>0</v>
      </c>
      <c r="T213" s="38"/>
      <c r="U213" s="38"/>
      <c r="V213" s="38"/>
      <c r="W213" s="38"/>
      <c r="X213" s="38"/>
      <c r="Y213" s="38"/>
      <c r="Z213" s="38"/>
      <c r="AA213" s="38"/>
      <c r="AB213" s="38"/>
      <c r="AC213" s="38"/>
      <c r="AD213" s="38"/>
      <c r="AE213" s="38"/>
      <c r="AF213" s="38"/>
      <c r="AG213" s="38"/>
      <c r="AH213" s="38"/>
      <c r="AI213" s="38"/>
      <c r="AJ213" s="38"/>
      <c r="AK213" s="38"/>
      <c r="AL213" s="38"/>
      <c r="AM213" s="38"/>
      <c r="AN213" s="38"/>
    </row>
    <row r="214" spans="1:40" ht="15.75" customHeight="1">
      <c r="A214" s="5" t="s">
        <v>437</v>
      </c>
      <c r="B214" s="38" t="s">
        <v>1163</v>
      </c>
      <c r="C214" s="243" t="s">
        <v>129</v>
      </c>
      <c r="D214" s="287"/>
      <c r="E214" s="38"/>
      <c r="F214" s="244">
        <f>+INDEX('Budget original'!$A$2:$AO$501,MATCH($A214,'Budget original'!$A$2:$A$501,0),MATCH(F$2,'Budget original'!$A$2:$AO$2,0))</f>
        <v>0</v>
      </c>
      <c r="G214" s="288"/>
      <c r="H214" s="38"/>
      <c r="I214" s="244"/>
      <c r="J214" s="243"/>
      <c r="K214" s="38"/>
      <c r="L214" s="266">
        <f>SUMIFS(BV_Data_An_Cour!$AM:$AM,BV_Data_An_Cour!$AP:$AP,$B214,BV_Data_An_Cour!$AQ:$AQ,$C214,BV_Data_An_Cour!$AR:$AR,$L$2)</f>
        <v>0</v>
      </c>
      <c r="M214" s="243"/>
      <c r="N214" s="266">
        <f t="shared" si="40"/>
        <v>0</v>
      </c>
      <c r="O214" s="243"/>
      <c r="P214" s="38"/>
      <c r="Q214" s="266">
        <f>SUMIFS(BV_Data_An_Prec!$AM:$AM,BV_Data_An_Prec!$AP:$AP,$B214,BV_Data_An_Prec!$AQ:$AQ,$C214,BV_Data_An_Prec!$AR:$AR,$L$2)</f>
        <v>0</v>
      </c>
      <c r="R214" s="243"/>
      <c r="S214" s="266">
        <f t="shared" si="41"/>
        <v>0</v>
      </c>
      <c r="T214" s="327"/>
      <c r="U214" s="38"/>
      <c r="V214" s="38"/>
      <c r="W214" s="38"/>
      <c r="X214" s="38"/>
      <c r="Y214" s="38"/>
      <c r="Z214" s="38"/>
      <c r="AA214" s="38"/>
      <c r="AB214" s="38"/>
      <c r="AC214" s="38"/>
      <c r="AD214" s="38"/>
      <c r="AE214" s="38"/>
      <c r="AF214" s="38"/>
      <c r="AG214" s="38"/>
      <c r="AH214" s="38"/>
      <c r="AI214" s="38"/>
      <c r="AJ214" s="38"/>
      <c r="AK214" s="38"/>
      <c r="AL214" s="38"/>
      <c r="AM214" s="38"/>
      <c r="AN214" s="38"/>
    </row>
    <row r="215" spans="1:40" ht="15.75" customHeight="1">
      <c r="A215" s="5" t="s">
        <v>438</v>
      </c>
      <c r="B215" s="38" t="s">
        <v>1163</v>
      </c>
      <c r="C215" s="238" t="s">
        <v>130</v>
      </c>
      <c r="D215" s="289"/>
      <c r="E215" s="304"/>
      <c r="F215" s="240">
        <f>+INDEX('Budget original'!$A$2:$AO$501,MATCH($A215,'Budget original'!$A$2:$A$501,0),MATCH(F$2,'Budget original'!$A$2:$AO$2,0))</f>
        <v>0</v>
      </c>
      <c r="G215" s="290"/>
      <c r="H215" s="304"/>
      <c r="I215" s="240"/>
      <c r="J215" s="238"/>
      <c r="K215" s="304"/>
      <c r="L215" s="286">
        <f>SUMIFS(BV_Data_An_Cour!$AM:$AM,BV_Data_An_Cour!$AP:$AP,$B215,BV_Data_An_Cour!$AQ:$AQ,$C215,BV_Data_An_Cour!$AR:$AR,$L$2)</f>
        <v>0</v>
      </c>
      <c r="M215" s="238"/>
      <c r="N215" s="286">
        <f t="shared" si="40"/>
        <v>0</v>
      </c>
      <c r="O215" s="238"/>
      <c r="P215" s="304"/>
      <c r="Q215" s="286">
        <f>SUMIFS(BV_Data_An_Prec!$AM:$AM,BV_Data_An_Prec!$AP:$AP,$B215,BV_Data_An_Prec!$AQ:$AQ,$C215,BV_Data_An_Prec!$AR:$AR,$L$2)</f>
        <v>0</v>
      </c>
      <c r="R215" s="238"/>
      <c r="S215" s="286">
        <f t="shared" si="41"/>
        <v>0</v>
      </c>
      <c r="T215" s="38"/>
      <c r="U215" s="898"/>
      <c r="V215" s="38"/>
      <c r="W215" s="38"/>
      <c r="X215" s="38"/>
      <c r="Y215" s="38"/>
      <c r="Z215" s="38"/>
      <c r="AA215" s="38"/>
      <c r="AB215" s="38"/>
      <c r="AC215" s="38"/>
      <c r="AD215" s="38"/>
      <c r="AE215" s="38"/>
      <c r="AF215" s="38"/>
      <c r="AG215" s="38"/>
      <c r="AH215" s="38"/>
      <c r="AI215" s="38"/>
      <c r="AJ215" s="38"/>
      <c r="AK215" s="38"/>
      <c r="AL215" s="38"/>
      <c r="AM215" s="38"/>
      <c r="AN215" s="38"/>
    </row>
    <row r="216" spans="1:40" ht="15.75" customHeight="1">
      <c r="A216" s="5" t="s">
        <v>439</v>
      </c>
      <c r="B216" s="38" t="s">
        <v>1163</v>
      </c>
      <c r="C216" s="243" t="s">
        <v>131</v>
      </c>
      <c r="D216" s="287"/>
      <c r="E216" s="38"/>
      <c r="F216" s="244">
        <f>+INDEX('Budget original'!$A$2:$AO$501,MATCH($A216,'Budget original'!$A$2:$A$501,0),MATCH(F$2,'Budget original'!$A$2:$AO$2,0))</f>
        <v>0</v>
      </c>
      <c r="G216" s="288"/>
      <c r="H216" s="38"/>
      <c r="I216" s="244"/>
      <c r="J216" s="243"/>
      <c r="K216" s="38"/>
      <c r="L216" s="266">
        <f>SUMIFS(BV_Data_An_Cour!$AM:$AM,BV_Data_An_Cour!$AP:$AP,$B216,BV_Data_An_Cour!$AQ:$AQ,$C216,BV_Data_An_Cour!$AR:$AR,$L$2)</f>
        <v>0</v>
      </c>
      <c r="M216" s="243"/>
      <c r="N216" s="266">
        <f t="shared" si="40"/>
        <v>0</v>
      </c>
      <c r="O216" s="243"/>
      <c r="P216" s="38"/>
      <c r="Q216" s="266">
        <f>SUMIFS(BV_Data_An_Prec!$AM:$AM,BV_Data_An_Prec!$AP:$AP,$B216,BV_Data_An_Prec!$AQ:$AQ,$C216,BV_Data_An_Prec!$AR:$AR,$L$2)</f>
        <v>0</v>
      </c>
      <c r="R216" s="243"/>
      <c r="S216" s="266">
        <f t="shared" si="41"/>
        <v>0</v>
      </c>
      <c r="T216" s="38"/>
      <c r="U216" s="38"/>
      <c r="V216" s="38"/>
      <c r="W216" s="38"/>
      <c r="X216" s="38"/>
      <c r="Y216" s="38"/>
      <c r="Z216" s="38"/>
      <c r="AA216" s="38"/>
      <c r="AB216" s="38"/>
      <c r="AC216" s="38"/>
      <c r="AD216" s="38"/>
      <c r="AE216" s="38"/>
      <c r="AF216" s="38"/>
      <c r="AG216" s="38"/>
      <c r="AH216" s="38"/>
      <c r="AI216" s="38"/>
      <c r="AJ216" s="38"/>
      <c r="AK216" s="38"/>
      <c r="AL216" s="38"/>
      <c r="AM216" s="38"/>
      <c r="AN216" s="38"/>
    </row>
    <row r="217" spans="1:40" ht="15.75" customHeight="1">
      <c r="A217" s="5" t="s">
        <v>440</v>
      </c>
      <c r="B217" s="38" t="s">
        <v>1163</v>
      </c>
      <c r="C217" s="243" t="s">
        <v>132</v>
      </c>
      <c r="D217" s="287"/>
      <c r="E217" s="38"/>
      <c r="F217" s="244">
        <f>+INDEX('Budget original'!$A$2:$AO$501,MATCH($A217,'Budget original'!$A$2:$A$501,0),MATCH(F$2,'Budget original'!$A$2:$AO$2,0))</f>
        <v>0</v>
      </c>
      <c r="G217" s="288"/>
      <c r="H217" s="38"/>
      <c r="I217" s="244"/>
      <c r="J217" s="243"/>
      <c r="K217" s="38"/>
      <c r="L217" s="266">
        <f>SUMIFS(BV_Data_An_Cour!$AM:$AM,BV_Data_An_Cour!$AP:$AP,$B217,BV_Data_An_Cour!$AQ:$AQ,$C217,BV_Data_An_Cour!$AR:$AR,$L$2)</f>
        <v>0</v>
      </c>
      <c r="M217" s="243"/>
      <c r="N217" s="266">
        <f t="shared" si="40"/>
        <v>0</v>
      </c>
      <c r="O217" s="243"/>
      <c r="P217" s="38"/>
      <c r="Q217" s="266">
        <f>SUMIFS(BV_Data_An_Prec!$AM:$AM,BV_Data_An_Prec!$AP:$AP,$B217,BV_Data_An_Prec!$AQ:$AQ,$C217,BV_Data_An_Prec!$AR:$AR,$L$2)</f>
        <v>0</v>
      </c>
      <c r="R217" s="243"/>
      <c r="S217" s="266">
        <f t="shared" si="41"/>
        <v>0</v>
      </c>
      <c r="T217" s="38"/>
      <c r="U217" s="898"/>
      <c r="V217" s="38"/>
      <c r="W217" s="38"/>
      <c r="X217" s="38"/>
      <c r="Y217" s="38"/>
      <c r="Z217" s="38"/>
      <c r="AA217" s="38"/>
      <c r="AB217" s="38"/>
      <c r="AC217" s="38"/>
      <c r="AD217" s="38"/>
      <c r="AE217" s="38"/>
      <c r="AF217" s="38"/>
      <c r="AG217" s="38"/>
      <c r="AH217" s="38"/>
      <c r="AI217" s="38"/>
      <c r="AJ217" s="38"/>
      <c r="AK217" s="38"/>
      <c r="AL217" s="38"/>
      <c r="AM217" s="38"/>
      <c r="AN217" s="38"/>
    </row>
    <row r="218" spans="1:40" ht="15.75" customHeight="1">
      <c r="A218" s="5" t="s">
        <v>441</v>
      </c>
      <c r="B218" s="38" t="s">
        <v>1163</v>
      </c>
      <c r="C218" s="243" t="s">
        <v>133</v>
      </c>
      <c r="D218" s="287"/>
      <c r="E218" s="38"/>
      <c r="F218" s="244">
        <f>+INDEX('Budget original'!$A$2:$AO$501,MATCH($A218,'Budget original'!$A$2:$A$501,0),MATCH(F$2,'Budget original'!$A$2:$AO$2,0))</f>
        <v>0</v>
      </c>
      <c r="G218" s="288"/>
      <c r="H218" s="38"/>
      <c r="I218" s="244"/>
      <c r="J218" s="243"/>
      <c r="K218" s="38"/>
      <c r="L218" s="266">
        <f>SUMIFS(BV_Data_An_Cour!$AM:$AM,BV_Data_An_Cour!$AP:$AP,$B218,BV_Data_An_Cour!$AQ:$AQ,$C218,BV_Data_An_Cour!$AR:$AR,$L$2)</f>
        <v>372</v>
      </c>
      <c r="M218" s="243"/>
      <c r="N218" s="266">
        <f t="shared" si="40"/>
        <v>372</v>
      </c>
      <c r="O218" s="243"/>
      <c r="P218" s="38"/>
      <c r="Q218" s="266">
        <f>SUMIFS(BV_Data_An_Prec!$AM:$AM,BV_Data_An_Prec!$AP:$AP,$B218,BV_Data_An_Prec!$AQ:$AQ,$C218,BV_Data_An_Prec!$AR:$AR,$L$2)</f>
        <v>0</v>
      </c>
      <c r="R218" s="243"/>
      <c r="S218" s="266">
        <f t="shared" si="41"/>
        <v>372</v>
      </c>
      <c r="T218" s="38"/>
      <c r="U218" s="38"/>
      <c r="V218" s="38"/>
      <c r="W218" s="38"/>
      <c r="X218" s="38"/>
      <c r="Y218" s="38"/>
      <c r="Z218" s="38"/>
      <c r="AA218" s="38"/>
      <c r="AB218" s="38"/>
      <c r="AC218" s="38"/>
      <c r="AD218" s="38"/>
      <c r="AE218" s="38"/>
      <c r="AF218" s="38"/>
      <c r="AG218" s="38"/>
      <c r="AH218" s="38"/>
      <c r="AI218" s="38"/>
      <c r="AJ218" s="38"/>
      <c r="AK218" s="38"/>
      <c r="AL218" s="38"/>
      <c r="AM218" s="38"/>
      <c r="AN218" s="38"/>
    </row>
    <row r="219" spans="1:40" ht="15.75" customHeight="1">
      <c r="A219" s="5" t="s">
        <v>442</v>
      </c>
      <c r="B219" s="38" t="s">
        <v>1163</v>
      </c>
      <c r="C219" s="243" t="s">
        <v>134</v>
      </c>
      <c r="D219" s="287"/>
      <c r="E219" s="38"/>
      <c r="F219" s="244">
        <f>+INDEX('Budget original'!$A$2:$AO$501,MATCH($A219,'Budget original'!$A$2:$A$501,0),MATCH(F$2,'Budget original'!$A$2:$AO$2,0))</f>
        <v>0</v>
      </c>
      <c r="G219" s="288"/>
      <c r="H219" s="38"/>
      <c r="I219" s="244"/>
      <c r="J219" s="243"/>
      <c r="K219" s="38"/>
      <c r="L219" s="266">
        <f>SUMIFS(BV_Data_An_Cour!$AM:$AM,BV_Data_An_Cour!$AP:$AP,$B219,BV_Data_An_Cour!$AQ:$AQ,$C219,BV_Data_An_Cour!$AR:$AR,$L$2)</f>
        <v>0</v>
      </c>
      <c r="M219" s="243"/>
      <c r="N219" s="266">
        <f t="shared" si="40"/>
        <v>0</v>
      </c>
      <c r="O219" s="243"/>
      <c r="P219" s="38"/>
      <c r="Q219" s="266">
        <f>SUMIFS(BV_Data_An_Prec!$AM:$AM,BV_Data_An_Prec!$AP:$AP,$B219,BV_Data_An_Prec!$AQ:$AQ,$C219,BV_Data_An_Prec!$AR:$AR,$L$2)</f>
        <v>0</v>
      </c>
      <c r="R219" s="243"/>
      <c r="S219" s="266">
        <f t="shared" si="41"/>
        <v>0</v>
      </c>
      <c r="T219" s="38"/>
      <c r="U219" s="38"/>
      <c r="V219" s="38"/>
      <c r="W219" s="38"/>
      <c r="X219" s="38"/>
      <c r="Y219" s="38"/>
      <c r="Z219" s="38"/>
      <c r="AA219" s="38"/>
      <c r="AB219" s="38"/>
      <c r="AC219" s="38"/>
      <c r="AD219" s="38"/>
      <c r="AE219" s="38"/>
      <c r="AF219" s="38"/>
      <c r="AG219" s="38"/>
      <c r="AH219" s="38"/>
      <c r="AI219" s="38"/>
      <c r="AJ219" s="38"/>
      <c r="AK219" s="38"/>
      <c r="AL219" s="38"/>
      <c r="AM219" s="38"/>
      <c r="AN219" s="38"/>
    </row>
    <row r="220" spans="1:40" ht="15.75" customHeight="1">
      <c r="A220" s="5" t="s">
        <v>443</v>
      </c>
      <c r="B220" s="38" t="s">
        <v>1163</v>
      </c>
      <c r="C220" s="243" t="s">
        <v>135</v>
      </c>
      <c r="D220" s="287"/>
      <c r="E220" s="38"/>
      <c r="F220" s="244">
        <f>+INDEX('Budget original'!$A$2:$AO$501,MATCH($A220,'Budget original'!$A$2:$A$501,0),MATCH(F$2,'Budget original'!$A$2:$AO$2,0))</f>
        <v>0</v>
      </c>
      <c r="G220" s="288"/>
      <c r="H220" s="38"/>
      <c r="I220" s="244"/>
      <c r="J220" s="243"/>
      <c r="K220" s="38"/>
      <c r="L220" s="266">
        <f>SUMIFS(BV_Data_An_Cour!$AM:$AM,BV_Data_An_Cour!$AP:$AP,$B220,BV_Data_An_Cour!$AQ:$AQ,$C220,BV_Data_An_Cour!$AR:$AR,$L$2)</f>
        <v>2121.7000000000003</v>
      </c>
      <c r="M220" s="243"/>
      <c r="N220" s="266">
        <f t="shared" si="40"/>
        <v>2121.7000000000003</v>
      </c>
      <c r="O220" s="243"/>
      <c r="P220" s="38"/>
      <c r="Q220" s="266">
        <f>SUMIFS(BV_Data_An_Prec!$AM:$AM,BV_Data_An_Prec!$AP:$AP,$B220,BV_Data_An_Prec!$AQ:$AQ,$C220,BV_Data_An_Prec!$AR:$AR,$L$2)</f>
        <v>0</v>
      </c>
      <c r="R220" s="243"/>
      <c r="S220" s="266">
        <f t="shared" si="41"/>
        <v>2121.7000000000003</v>
      </c>
      <c r="T220" s="38"/>
      <c r="U220" s="38"/>
      <c r="V220" s="38"/>
      <c r="W220" s="38"/>
      <c r="X220" s="38"/>
      <c r="Y220" s="38"/>
      <c r="Z220" s="38"/>
      <c r="AA220" s="38"/>
      <c r="AB220" s="38"/>
      <c r="AC220" s="38"/>
      <c r="AD220" s="38"/>
      <c r="AE220" s="38"/>
      <c r="AF220" s="38"/>
      <c r="AG220" s="38"/>
      <c r="AH220" s="38"/>
      <c r="AI220" s="38"/>
      <c r="AJ220" s="38"/>
      <c r="AK220" s="38"/>
      <c r="AL220" s="38"/>
      <c r="AM220" s="38"/>
      <c r="AN220" s="38"/>
    </row>
    <row r="221" spans="1:40" ht="15.75" customHeight="1">
      <c r="A221" s="5" t="s">
        <v>444</v>
      </c>
      <c r="B221" s="38" t="s">
        <v>1163</v>
      </c>
      <c r="C221" s="243" t="s">
        <v>136</v>
      </c>
      <c r="D221" s="287"/>
      <c r="E221" s="38"/>
      <c r="F221" s="244">
        <f>+INDEX('Budget original'!$A$2:$AO$501,MATCH($A221,'Budget original'!$A$2:$A$501,0),MATCH(F$2,'Budget original'!$A$2:$AO$2,0))</f>
        <v>0</v>
      </c>
      <c r="G221" s="288"/>
      <c r="H221" s="38"/>
      <c r="I221" s="244"/>
      <c r="J221" s="243"/>
      <c r="K221" s="38"/>
      <c r="L221" s="266">
        <f>SUMIFS(BV_Data_An_Cour!$AM:$AM,BV_Data_An_Cour!$AP:$AP,$B221,BV_Data_An_Cour!$AQ:$AQ,$C221,BV_Data_An_Cour!$AR:$AR,$L$2)</f>
        <v>0</v>
      </c>
      <c r="M221" s="243"/>
      <c r="N221" s="266">
        <f t="shared" si="40"/>
        <v>0</v>
      </c>
      <c r="O221" s="243"/>
      <c r="P221" s="38"/>
      <c r="Q221" s="266">
        <f>SUMIFS(BV_Data_An_Prec!$AM:$AM,BV_Data_An_Prec!$AP:$AP,$B221,BV_Data_An_Prec!$AQ:$AQ,$C221,BV_Data_An_Prec!$AR:$AR,$L$2)</f>
        <v>0</v>
      </c>
      <c r="R221" s="243"/>
      <c r="S221" s="266">
        <f t="shared" si="41"/>
        <v>0</v>
      </c>
      <c r="T221" s="38"/>
      <c r="U221" s="38"/>
      <c r="V221" s="38"/>
      <c r="W221" s="38"/>
      <c r="X221" s="38"/>
      <c r="Y221" s="38"/>
      <c r="Z221" s="38"/>
      <c r="AA221" s="38"/>
      <c r="AB221" s="38"/>
      <c r="AC221" s="38"/>
      <c r="AD221" s="38"/>
      <c r="AE221" s="38"/>
      <c r="AF221" s="38"/>
      <c r="AG221" s="38"/>
      <c r="AH221" s="38"/>
      <c r="AI221" s="38"/>
      <c r="AJ221" s="38"/>
      <c r="AK221" s="38"/>
      <c r="AL221" s="38"/>
      <c r="AM221" s="38"/>
      <c r="AN221" s="38"/>
    </row>
    <row r="222" spans="1:40" ht="15.75" customHeight="1">
      <c r="A222" s="5" t="s">
        <v>445</v>
      </c>
      <c r="B222" s="38" t="s">
        <v>1163</v>
      </c>
      <c r="C222" s="243" t="s">
        <v>137</v>
      </c>
      <c r="D222" s="287"/>
      <c r="E222" s="38"/>
      <c r="F222" s="244">
        <f>+INDEX('Budget original'!$A$2:$AO$501,MATCH($A222,'Budget original'!$A$2:$A$501,0),MATCH(F$2,'Budget original'!$A$2:$AO$2,0))</f>
        <v>0</v>
      </c>
      <c r="G222" s="288"/>
      <c r="H222" s="38"/>
      <c r="I222" s="244"/>
      <c r="J222" s="243"/>
      <c r="K222" s="38"/>
      <c r="L222" s="266">
        <f>SUMIFS(BV_Data_An_Cour!$AM:$AM,BV_Data_An_Cour!$AP:$AP,$B222,BV_Data_An_Cour!$AQ:$AQ,$C222,BV_Data_An_Cour!$AR:$AR,$L$2)</f>
        <v>0</v>
      </c>
      <c r="M222" s="243"/>
      <c r="N222" s="266">
        <f t="shared" si="40"/>
        <v>0</v>
      </c>
      <c r="O222" s="243"/>
      <c r="P222" s="38"/>
      <c r="Q222" s="266">
        <f>SUMIFS(BV_Data_An_Prec!$AM:$AM,BV_Data_An_Prec!$AP:$AP,$B222,BV_Data_An_Prec!$AQ:$AQ,$C222,BV_Data_An_Prec!$AR:$AR,$L$2)</f>
        <v>0</v>
      </c>
      <c r="R222" s="243"/>
      <c r="S222" s="266">
        <f t="shared" si="41"/>
        <v>0</v>
      </c>
      <c r="T222" s="38"/>
      <c r="X222" s="38"/>
      <c r="Y222" s="38"/>
      <c r="Z222" s="38"/>
      <c r="AA222" s="38"/>
      <c r="AB222" s="38"/>
      <c r="AC222" s="38"/>
      <c r="AD222" s="38"/>
      <c r="AE222" s="38"/>
      <c r="AF222" s="38"/>
      <c r="AG222" s="38"/>
      <c r="AH222" s="38"/>
      <c r="AI222" s="38"/>
      <c r="AJ222" s="38"/>
      <c r="AK222" s="38"/>
      <c r="AL222" s="38"/>
      <c r="AM222" s="38"/>
      <c r="AN222" s="38"/>
    </row>
    <row r="223" spans="1:40" ht="15.75" customHeight="1">
      <c r="A223" s="5" t="s">
        <v>446</v>
      </c>
      <c r="B223" s="38" t="s">
        <v>1163</v>
      </c>
      <c r="C223" s="243" t="s">
        <v>138</v>
      </c>
      <c r="D223" s="287"/>
      <c r="E223" s="38"/>
      <c r="F223" s="244">
        <f>+INDEX('Budget original'!$A$2:$AO$501,MATCH($A223,'Budget original'!$A$2:$A$501,0),MATCH(F$2,'Budget original'!$A$2:$AO$2,0))</f>
        <v>0</v>
      </c>
      <c r="G223" s="288"/>
      <c r="H223" s="38"/>
      <c r="I223" s="244"/>
      <c r="J223" s="243"/>
      <c r="K223" s="38"/>
      <c r="L223" s="658">
        <f>SUMIFS(BV_Data_An_Cour!$AM:$AM,BV_Data_An_Cour!$AP:$AP,$B223,BV_Data_An_Cour!$AQ:$AQ,$C223,BV_Data_An_Cour!$AR:$AR,$L$2)</f>
        <v>0</v>
      </c>
      <c r="M223" s="243"/>
      <c r="N223" s="658">
        <f t="shared" si="40"/>
        <v>0</v>
      </c>
      <c r="O223" s="243"/>
      <c r="P223" s="38"/>
      <c r="Q223" s="658">
        <f>SUMIFS(BV_Data_An_Prec!$AM:$AM,BV_Data_An_Prec!$AP:$AP,$B223,BV_Data_An_Prec!$AQ:$AQ,$C223,BV_Data_An_Prec!$AR:$AR,$L$2)</f>
        <v>0</v>
      </c>
      <c r="R223" s="243"/>
      <c r="S223" s="266">
        <f t="shared" si="41"/>
        <v>0</v>
      </c>
      <c r="T223" s="281"/>
      <c r="X223" s="38"/>
      <c r="Y223" s="38"/>
      <c r="Z223" s="38"/>
      <c r="AA223" s="38"/>
      <c r="AB223" s="38"/>
      <c r="AC223" s="38"/>
      <c r="AD223" s="38"/>
      <c r="AE223" s="38"/>
      <c r="AF223" s="38"/>
      <c r="AG223" s="38"/>
      <c r="AH223" s="38"/>
      <c r="AI223" s="38"/>
      <c r="AJ223" s="38"/>
      <c r="AK223" s="38"/>
      <c r="AL223" s="38"/>
      <c r="AM223" s="38"/>
      <c r="AN223" s="38"/>
    </row>
    <row r="224" spans="1:40" ht="20.399999999999999" hidden="1" customHeight="1">
      <c r="A224" s="5" t="s">
        <v>422</v>
      </c>
      <c r="B224" s="38" t="s">
        <v>1163</v>
      </c>
      <c r="C224" s="243" t="s">
        <v>55</v>
      </c>
      <c r="D224" s="287"/>
      <c r="E224" s="38"/>
      <c r="F224" s="244">
        <f>+INDEX('Budget original'!$A$2:$AO$501,MATCH($A224,'Budget original'!$A$2:$A$501,0),MATCH(F$2,'Budget original'!$A$2:$AO$2,0))</f>
        <v>0</v>
      </c>
      <c r="G224" s="288"/>
      <c r="H224" s="38"/>
      <c r="I224" s="244"/>
      <c r="J224" s="243"/>
      <c r="K224" s="38"/>
      <c r="L224" s="266">
        <f>SUMIFS(BV_Data_An_Cour!$AM:$AM,BV_Data_An_Cour!$AP:$AP,$B224,BV_Data_An_Cour!$AQ:$AQ,$C224,BV_Data_An_Cour!$AR:$AR,$L$2)</f>
        <v>0</v>
      </c>
      <c r="M224" s="243"/>
      <c r="N224" s="266">
        <f t="shared" si="40"/>
        <v>0</v>
      </c>
      <c r="O224" s="243"/>
      <c r="P224" s="38"/>
      <c r="Q224" s="266">
        <f>SUMIFS(BV_Data_An_Prec!$AM:$AM,BV_Data_An_Prec!$AP:$AP,$B224,BV_Data_An_Prec!$AQ:$AQ,$C224,BV_Data_An_Prec!$AR:$AR,$L$2)</f>
        <v>0</v>
      </c>
      <c r="R224" s="243"/>
      <c r="S224" s="266">
        <f t="shared" si="41"/>
        <v>0</v>
      </c>
      <c r="T224" s="38"/>
      <c r="X224" s="38"/>
      <c r="Y224" s="38"/>
      <c r="Z224" s="38"/>
      <c r="AA224" s="38"/>
      <c r="AB224" s="38"/>
      <c r="AC224" s="38"/>
      <c r="AD224" s="38"/>
      <c r="AE224" s="38"/>
      <c r="AF224" s="38"/>
      <c r="AG224" s="38"/>
      <c r="AH224" s="38"/>
      <c r="AI224" s="38"/>
      <c r="AJ224" s="38"/>
      <c r="AK224" s="38"/>
      <c r="AL224" s="38"/>
      <c r="AM224" s="38"/>
      <c r="AN224" s="38"/>
    </row>
    <row r="225" spans="1:40" ht="20.399999999999999" hidden="1" customHeight="1">
      <c r="A225" s="5" t="s">
        <v>422</v>
      </c>
      <c r="B225" s="38" t="s">
        <v>1163</v>
      </c>
      <c r="C225" s="243" t="s">
        <v>55</v>
      </c>
      <c r="D225" s="287"/>
      <c r="E225" s="38"/>
      <c r="F225" s="244">
        <f>+INDEX('Budget original'!$A$2:$AO$501,MATCH($A225,'Budget original'!$A$2:$A$501,0),MATCH(F$2,'Budget original'!$A$2:$AO$2,0))</f>
        <v>0</v>
      </c>
      <c r="G225" s="288"/>
      <c r="H225" s="38"/>
      <c r="I225" s="244"/>
      <c r="J225" s="243"/>
      <c r="K225" s="38"/>
      <c r="L225" s="266">
        <f>SUMIFS(BV_Data_An_Cour!$AM:$AM,BV_Data_An_Cour!$AP:$AP,$B225,BV_Data_An_Cour!$AQ:$AQ,$C225,BV_Data_An_Cour!$AR:$AR,$L$2)</f>
        <v>0</v>
      </c>
      <c r="M225" s="243"/>
      <c r="N225" s="266">
        <f t="shared" si="40"/>
        <v>0</v>
      </c>
      <c r="O225" s="243"/>
      <c r="P225" s="38"/>
      <c r="Q225" s="266">
        <f>SUMIFS(BV_Data_An_Prec!$AM:$AM,BV_Data_An_Prec!$AP:$AP,$B225,BV_Data_An_Prec!$AQ:$AQ,$C225,BV_Data_An_Prec!$AR:$AR,$L$2)</f>
        <v>0</v>
      </c>
      <c r="R225" s="243"/>
      <c r="S225" s="266">
        <f t="shared" si="41"/>
        <v>0</v>
      </c>
      <c r="T225" s="38"/>
      <c r="X225" s="38"/>
      <c r="Y225" s="38"/>
      <c r="Z225" s="38"/>
      <c r="AA225" s="38"/>
      <c r="AB225" s="38"/>
      <c r="AC225" s="38"/>
      <c r="AD225" s="38"/>
      <c r="AE225" s="38"/>
      <c r="AF225" s="38"/>
      <c r="AG225" s="38"/>
      <c r="AH225" s="38"/>
      <c r="AI225" s="38"/>
      <c r="AJ225" s="38"/>
      <c r="AK225" s="38"/>
      <c r="AL225" s="38"/>
      <c r="AM225" s="38"/>
      <c r="AN225" s="38"/>
    </row>
    <row r="226" spans="1:40" ht="20.399999999999999" hidden="1" customHeight="1">
      <c r="A226" s="5" t="s">
        <v>422</v>
      </c>
      <c r="B226" s="38" t="s">
        <v>1163</v>
      </c>
      <c r="C226" s="243" t="s">
        <v>55</v>
      </c>
      <c r="D226" s="287"/>
      <c r="E226" s="38"/>
      <c r="F226" s="244">
        <f>+INDEX('Budget original'!$A$2:$AO$501,MATCH($A226,'Budget original'!$A$2:$A$501,0),MATCH(F$2,'Budget original'!$A$2:$AO$2,0))</f>
        <v>0</v>
      </c>
      <c r="G226" s="288"/>
      <c r="H226" s="38"/>
      <c r="I226" s="244"/>
      <c r="J226" s="243"/>
      <c r="K226" s="38"/>
      <c r="L226" s="266">
        <f>SUMIFS(BV_Data_An_Cour!$AM:$AM,BV_Data_An_Cour!$AP:$AP,$B226,BV_Data_An_Cour!$AQ:$AQ,$C226,BV_Data_An_Cour!$AR:$AR,$L$2)</f>
        <v>0</v>
      </c>
      <c r="M226" s="243"/>
      <c r="N226" s="266">
        <f t="shared" si="40"/>
        <v>0</v>
      </c>
      <c r="O226" s="243"/>
      <c r="P226" s="38"/>
      <c r="Q226" s="266">
        <f>SUMIFS(BV_Data_An_Prec!$AM:$AM,BV_Data_An_Prec!$AP:$AP,$B226,BV_Data_An_Prec!$AQ:$AQ,$C226,BV_Data_An_Prec!$AR:$AR,$L$2)</f>
        <v>0</v>
      </c>
      <c r="R226" s="243"/>
      <c r="S226" s="266">
        <f t="shared" si="41"/>
        <v>0</v>
      </c>
      <c r="T226" s="281"/>
      <c r="X226" s="38"/>
      <c r="Y226" s="38"/>
      <c r="Z226" s="38"/>
      <c r="AA226" s="38"/>
      <c r="AB226" s="38"/>
      <c r="AC226" s="38"/>
      <c r="AD226" s="38"/>
      <c r="AE226" s="38"/>
      <c r="AF226" s="38"/>
      <c r="AG226" s="38"/>
      <c r="AH226" s="38"/>
      <c r="AI226" s="38"/>
      <c r="AJ226" s="38"/>
      <c r="AK226" s="38"/>
      <c r="AL226" s="38"/>
      <c r="AM226" s="38"/>
      <c r="AN226" s="38"/>
    </row>
    <row r="227" spans="1:40" ht="18.600000000000001" customHeight="1">
      <c r="A227" s="5" t="s">
        <v>447</v>
      </c>
      <c r="B227" s="38" t="s">
        <v>1163</v>
      </c>
      <c r="C227" s="291" t="s">
        <v>139</v>
      </c>
      <c r="D227" s="292" t="s">
        <v>115</v>
      </c>
      <c r="E227" s="293" t="e">
        <f>F227/F$109</f>
        <v>#DIV/0!</v>
      </c>
      <c r="F227" s="294">
        <f>+SUM(F210:F226)</f>
        <v>0</v>
      </c>
      <c r="G227" s="295"/>
      <c r="H227" s="293"/>
      <c r="I227" s="294"/>
      <c r="J227" s="295" t="s">
        <v>115</v>
      </c>
      <c r="K227" s="293">
        <f>L227/L$109</f>
        <v>4.0619034277858623E-2</v>
      </c>
      <c r="L227" s="294">
        <f>+SUM(L210:L226)</f>
        <v>2493.7000000000003</v>
      </c>
      <c r="M227" s="296"/>
      <c r="N227" s="294">
        <f t="shared" si="40"/>
        <v>2493.7000000000003</v>
      </c>
      <c r="O227" s="295" t="s">
        <v>115</v>
      </c>
      <c r="P227" s="293" t="e">
        <f>Q227/Q$109</f>
        <v>#DIV/0!</v>
      </c>
      <c r="Q227" s="294">
        <f>+SUM(Q210:Q226)</f>
        <v>0</v>
      </c>
      <c r="R227" s="297"/>
      <c r="S227" s="294">
        <f t="shared" si="41"/>
        <v>2493.7000000000003</v>
      </c>
      <c r="T227" s="38"/>
      <c r="U227" s="38"/>
      <c r="V227" s="38"/>
      <c r="W227" s="38"/>
      <c r="X227" s="38"/>
      <c r="Y227" s="38"/>
      <c r="Z227" s="38"/>
      <c r="AA227" s="38"/>
      <c r="AB227" s="38"/>
      <c r="AC227" s="38"/>
      <c r="AD227" s="38"/>
      <c r="AE227" s="38"/>
      <c r="AF227" s="38"/>
      <c r="AG227" s="38"/>
      <c r="AH227" s="38"/>
      <c r="AI227" s="38"/>
      <c r="AJ227" s="38"/>
      <c r="AK227" s="38"/>
      <c r="AL227" s="38"/>
      <c r="AM227" s="38"/>
      <c r="AN227" s="38"/>
    </row>
    <row r="228" spans="1:40" ht="15.75" customHeight="1">
      <c r="A228" s="5" t="s">
        <v>148</v>
      </c>
      <c r="B228" s="38" t="s">
        <v>1163</v>
      </c>
      <c r="C228" s="238"/>
      <c r="D228" s="289"/>
      <c r="E228" s="304"/>
      <c r="F228" s="266"/>
      <c r="G228" s="290"/>
      <c r="H228" s="304"/>
      <c r="I228" s="266"/>
      <c r="J228" s="238"/>
      <c r="K228" s="304"/>
      <c r="L228" s="286"/>
      <c r="M228" s="238"/>
      <c r="N228" s="286"/>
      <c r="O228" s="238"/>
      <c r="P228" s="304"/>
      <c r="Q228" s="286"/>
      <c r="R228" s="238"/>
      <c r="S228" s="286"/>
      <c r="T228" s="305"/>
      <c r="U228" s="38"/>
      <c r="V228" s="38"/>
      <c r="W228" s="38"/>
      <c r="X228" s="38"/>
      <c r="Y228" s="38"/>
      <c r="Z228" s="38"/>
      <c r="AA228" s="38"/>
      <c r="AB228" s="38"/>
      <c r="AC228" s="38"/>
      <c r="AD228" s="38"/>
      <c r="AE228" s="38"/>
      <c r="AF228" s="38"/>
      <c r="AG228" s="38"/>
      <c r="AH228" s="38"/>
      <c r="AI228" s="38"/>
      <c r="AJ228" s="38"/>
      <c r="AK228" s="38"/>
      <c r="AL228" s="38"/>
      <c r="AM228" s="38"/>
      <c r="AN228" s="38"/>
    </row>
    <row r="229" spans="1:40" ht="18.600000000000001" customHeight="1">
      <c r="A229" s="5" t="s">
        <v>448</v>
      </c>
      <c r="B229" s="38" t="s">
        <v>1163</v>
      </c>
      <c r="C229" s="291" t="s">
        <v>140</v>
      </c>
      <c r="D229" s="292" t="s">
        <v>115</v>
      </c>
      <c r="E229" s="293" t="e">
        <f>F229/F$109</f>
        <v>#DIV/0!</v>
      </c>
      <c r="F229" s="294">
        <f>F196+F209+F227</f>
        <v>0</v>
      </c>
      <c r="G229" s="295"/>
      <c r="H229" s="293"/>
      <c r="I229" s="294"/>
      <c r="J229" s="295" t="s">
        <v>115</v>
      </c>
      <c r="K229" s="293">
        <f>L229/L$109</f>
        <v>4.6306259406701953</v>
      </c>
      <c r="L229" s="294">
        <f>L196+L209+L227</f>
        <v>284285.24000000005</v>
      </c>
      <c r="M229" s="296"/>
      <c r="N229" s="294">
        <f t="shared" ref="N229:N236" si="42">L229-F229</f>
        <v>284285.24000000005</v>
      </c>
      <c r="O229" s="295" t="s">
        <v>115</v>
      </c>
      <c r="P229" s="293" t="e">
        <f>Q229/Q$109</f>
        <v>#DIV/0!</v>
      </c>
      <c r="Q229" s="294">
        <f>Q196+Q209+Q227</f>
        <v>0</v>
      </c>
      <c r="R229" s="297"/>
      <c r="S229" s="294">
        <f t="shared" ref="S229:S236" si="43">L229-Q229</f>
        <v>284285.24000000005</v>
      </c>
      <c r="T229" s="38"/>
      <c r="U229" s="38"/>
      <c r="V229" s="38"/>
      <c r="W229" s="38"/>
      <c r="X229" s="38"/>
      <c r="Y229" s="38"/>
      <c r="Z229" s="38"/>
      <c r="AA229" s="38"/>
      <c r="AB229" s="38"/>
      <c r="AC229" s="38"/>
      <c r="AD229" s="38"/>
      <c r="AE229" s="38"/>
      <c r="AF229" s="38"/>
      <c r="AG229" s="38"/>
      <c r="AH229" s="38"/>
      <c r="AI229" s="38"/>
      <c r="AJ229" s="38"/>
      <c r="AK229" s="38"/>
      <c r="AL229" s="38"/>
      <c r="AM229" s="38"/>
      <c r="AN229" s="38"/>
    </row>
    <row r="230" spans="1:40" ht="21" hidden="1" customHeight="1">
      <c r="A230" s="5" t="s">
        <v>449</v>
      </c>
      <c r="B230" s="38" t="s">
        <v>1163</v>
      </c>
      <c r="C230" s="243" t="s">
        <v>154</v>
      </c>
      <c r="D230" s="329"/>
      <c r="E230" s="330"/>
      <c r="F230" s="244">
        <f>+INDEX('Budget original'!$A$2:$AO$501,MATCH($A230,'Budget original'!$A$2:$A$501,0),MATCH(F$2,'Budget original'!$A$2:$AO$2,0))</f>
        <v>0</v>
      </c>
      <c r="G230" s="331"/>
      <c r="H230" s="330"/>
      <c r="I230" s="244"/>
      <c r="J230" s="331"/>
      <c r="K230" s="330"/>
      <c r="L230" s="266">
        <v>0</v>
      </c>
      <c r="M230" s="243"/>
      <c r="N230" s="266">
        <f t="shared" si="42"/>
        <v>0</v>
      </c>
      <c r="O230" s="331"/>
      <c r="P230" s="330"/>
      <c r="Q230" s="266">
        <v>0</v>
      </c>
      <c r="R230" s="243"/>
      <c r="S230" s="266">
        <f t="shared" si="43"/>
        <v>0</v>
      </c>
      <c r="T230" s="305"/>
      <c r="U230" s="38"/>
      <c r="V230" s="38"/>
      <c r="W230" s="38"/>
      <c r="X230" s="38"/>
      <c r="Y230" s="38"/>
      <c r="Z230" s="38"/>
      <c r="AA230" s="38"/>
      <c r="AB230" s="38"/>
      <c r="AC230" s="38"/>
      <c r="AD230" s="38"/>
      <c r="AE230" s="38"/>
      <c r="AF230" s="38"/>
      <c r="AG230" s="38"/>
      <c r="AH230" s="38"/>
      <c r="AI230" s="38"/>
      <c r="AJ230" s="38"/>
      <c r="AK230" s="38"/>
      <c r="AL230" s="38"/>
      <c r="AM230" s="38"/>
      <c r="AN230" s="38"/>
    </row>
    <row r="231" spans="1:40" ht="21" hidden="1" customHeight="1">
      <c r="A231" s="5" t="s">
        <v>450</v>
      </c>
      <c r="B231" s="38" t="s">
        <v>1163</v>
      </c>
      <c r="C231" s="243" t="s">
        <v>155</v>
      </c>
      <c r="D231" s="329"/>
      <c r="E231" s="330"/>
      <c r="F231" s="244">
        <f>+INDEX('Budget original'!$A$2:$AO$501,MATCH($A231,'Budget original'!$A$2:$A$501,0),MATCH(F$2,'Budget original'!$A$2:$AO$2,0))</f>
        <v>0</v>
      </c>
      <c r="G231" s="331"/>
      <c r="H231" s="330"/>
      <c r="I231" s="244"/>
      <c r="J231" s="331"/>
      <c r="K231" s="330"/>
      <c r="L231" s="266">
        <f>-SUMIFS(BV_Data_An_Cour!$AM:$AM,BV_Data_An_Cour!$AP:$AP,$B231,BV_Data_An_Cour!$AQ:$AQ,$C231,BV_Data_An_Cour!$AR:$AR,$L$2)</f>
        <v>0</v>
      </c>
      <c r="M231" s="243"/>
      <c r="N231" s="266">
        <f t="shared" si="42"/>
        <v>0</v>
      </c>
      <c r="O231" s="331"/>
      <c r="P231" s="330"/>
      <c r="Q231" s="266">
        <f>-SUMIFS(BV_Data_An_Prec!$AM:$AM,BV_Data_An_Prec!$AP:$AP,$B231,BV_Data_An_Prec!$AQ:$AQ,$C231,BV_Data_An_Prec!$AR:$AR,$L$2)</f>
        <v>0</v>
      </c>
      <c r="R231" s="243"/>
      <c r="S231" s="266">
        <f t="shared" si="43"/>
        <v>0</v>
      </c>
      <c r="T231" s="305"/>
      <c r="U231" s="38"/>
      <c r="V231" s="38"/>
      <c r="W231" s="38"/>
      <c r="X231" s="38"/>
      <c r="Y231" s="38"/>
      <c r="Z231" s="38"/>
      <c r="AA231" s="38"/>
      <c r="AB231" s="38"/>
      <c r="AC231" s="38"/>
      <c r="AD231" s="38"/>
      <c r="AE231" s="38"/>
      <c r="AF231" s="38"/>
      <c r="AG231" s="38"/>
      <c r="AH231" s="38"/>
      <c r="AI231" s="38"/>
      <c r="AJ231" s="38"/>
      <c r="AK231" s="38"/>
      <c r="AL231" s="38"/>
      <c r="AM231" s="38"/>
      <c r="AN231" s="38"/>
    </row>
    <row r="232" spans="1:40" ht="21" hidden="1" customHeight="1">
      <c r="A232" s="5" t="s">
        <v>451</v>
      </c>
      <c r="B232" s="38" t="s">
        <v>1163</v>
      </c>
      <c r="C232" s="243" t="s">
        <v>156</v>
      </c>
      <c r="D232" s="287"/>
      <c r="E232" s="38"/>
      <c r="F232" s="244">
        <f>+INDEX('Budget original'!$A$2:$AO$501,MATCH($A232,'Budget original'!$A$2:$A$501,0),MATCH(F$2,'Budget original'!$A$2:$AO$2,0))</f>
        <v>0</v>
      </c>
      <c r="G232" s="288"/>
      <c r="H232" s="38"/>
      <c r="I232" s="244"/>
      <c r="J232" s="243"/>
      <c r="K232" s="38"/>
      <c r="L232" s="266">
        <f>-SUMIFS(BV_Data_An_Cour!$AM:$AM,BV_Data_An_Cour!$AP:$AP,$B232,BV_Data_An_Cour!$AQ:$AQ,$C232,BV_Data_An_Cour!$AR:$AR,$L$2)</f>
        <v>0</v>
      </c>
      <c r="M232" s="243"/>
      <c r="N232" s="266">
        <f t="shared" si="42"/>
        <v>0</v>
      </c>
      <c r="O232" s="243"/>
      <c r="P232" s="38"/>
      <c r="Q232" s="266">
        <f>-SUMIFS(BV_Data_An_Prec!$AM:$AM,BV_Data_An_Prec!$AP:$AP,$B232,BV_Data_An_Prec!$AQ:$AQ,$C232,BV_Data_An_Prec!$AR:$AR,$L$2)</f>
        <v>0</v>
      </c>
      <c r="R232" s="243"/>
      <c r="S232" s="266">
        <f t="shared" si="43"/>
        <v>0</v>
      </c>
      <c r="T232" s="305"/>
      <c r="U232" s="38"/>
      <c r="V232" s="38"/>
      <c r="W232" s="38"/>
      <c r="X232" s="38"/>
      <c r="Y232" s="38"/>
      <c r="Z232" s="38"/>
      <c r="AA232" s="38"/>
      <c r="AB232" s="38"/>
      <c r="AC232" s="38"/>
      <c r="AD232" s="38"/>
      <c r="AE232" s="38"/>
      <c r="AF232" s="38"/>
      <c r="AG232" s="38"/>
      <c r="AH232" s="38"/>
      <c r="AI232" s="38"/>
      <c r="AJ232" s="38"/>
      <c r="AK232" s="38"/>
      <c r="AL232" s="38"/>
      <c r="AM232" s="38"/>
      <c r="AN232" s="38"/>
    </row>
    <row r="233" spans="1:40" ht="21" hidden="1" customHeight="1">
      <c r="A233" s="5" t="s">
        <v>452</v>
      </c>
      <c r="B233" s="38" t="s">
        <v>1163</v>
      </c>
      <c r="C233" s="243" t="s">
        <v>145</v>
      </c>
      <c r="D233" s="743" t="e">
        <f>E233/474</f>
        <v>#REF!</v>
      </c>
      <c r="E233" s="307" t="e">
        <f>F233/#REF!</f>
        <v>#REF!</v>
      </c>
      <c r="F233" s="244">
        <f>+INDEX('Budget original'!$A$2:$AO$501,MATCH($A233,'Budget original'!$A$2:$A$501,0),MATCH(F$2,'Budget original'!$A$2:$AO$2,0))</f>
        <v>0</v>
      </c>
      <c r="G233" s="288"/>
      <c r="H233" s="38"/>
      <c r="I233" s="244"/>
      <c r="J233" s="744"/>
      <c r="K233" s="307"/>
      <c r="L233" s="266">
        <f>-SUMIFS(BV_Data_An_Cour!$AM:$AM,BV_Data_An_Cour!$AP:$AP,$B233,BV_Data_An_Cour!$AQ:$AQ,$C233,BV_Data_An_Cour!$AR:$AR,L$2)</f>
        <v>0</v>
      </c>
      <c r="M233" s="243"/>
      <c r="N233" s="266">
        <f t="shared" si="42"/>
        <v>0</v>
      </c>
      <c r="O233" s="744"/>
      <c r="P233" s="307"/>
      <c r="Q233" s="266">
        <f>-SUMIFS(BV_Data_An_Prec!$AM:$AM,BV_Data_An_Prec!$AP:$AP,$B233,BV_Data_An_Prec!$AQ:$AQ,$C233,BV_Data_An_Prec!$AR:$AR,Q$2)</f>
        <v>0</v>
      </c>
      <c r="R233" s="243"/>
      <c r="S233" s="266">
        <f t="shared" si="43"/>
        <v>0</v>
      </c>
      <c r="T233" s="305"/>
      <c r="U233" s="38"/>
      <c r="V233" s="38"/>
      <c r="W233" s="38"/>
      <c r="X233" s="38"/>
      <c r="Y233" s="38"/>
      <c r="Z233" s="38"/>
      <c r="AA233" s="38"/>
      <c r="AB233" s="38"/>
      <c r="AC233" s="38"/>
      <c r="AD233" s="38"/>
      <c r="AE233" s="38"/>
      <c r="AF233" s="38"/>
      <c r="AG233" s="38"/>
      <c r="AH233" s="38"/>
      <c r="AI233" s="38"/>
      <c r="AJ233" s="38"/>
      <c r="AK233" s="38"/>
      <c r="AL233" s="38"/>
      <c r="AM233" s="38"/>
      <c r="AN233" s="38"/>
    </row>
    <row r="234" spans="1:40" ht="21" hidden="1" customHeight="1">
      <c r="A234" s="5" t="s">
        <v>422</v>
      </c>
      <c r="B234" s="38" t="s">
        <v>148</v>
      </c>
      <c r="C234" s="243" t="s">
        <v>55</v>
      </c>
      <c r="D234" s="287"/>
      <c r="E234" s="38"/>
      <c r="F234" s="244">
        <f>+INDEX('Budget original'!$A$2:$AO$501,MATCH($A234,'Budget original'!$A$2:$A$501,0),MATCH(F$2,'Budget original'!$A$2:$AO$2,0))</f>
        <v>0</v>
      </c>
      <c r="G234" s="288"/>
      <c r="H234" s="38"/>
      <c r="I234" s="244"/>
      <c r="J234" s="243"/>
      <c r="K234" s="38"/>
      <c r="L234" s="266">
        <f>-SUMIFS(BV_Data_An_Cour!$AM:$AM,BV_Data_An_Cour!$AP:$AP,$B234,BV_Data_An_Cour!$AQ:$AQ,$C234,BV_Data_An_Cour!$AR:$AR,$L$2)</f>
        <v>0</v>
      </c>
      <c r="M234" s="243"/>
      <c r="N234" s="266">
        <f t="shared" si="42"/>
        <v>0</v>
      </c>
      <c r="O234" s="243"/>
      <c r="P234" s="38"/>
      <c r="Q234" s="266">
        <f>-SUMIFS(BV_Data_An_Prec!$AM:$AM,BV_Data_An_Prec!$AP:$AP,$B234,BV_Data_An_Prec!$AQ:$AQ,$C234,BV_Data_An_Prec!$AR:$AR,$L$2)</f>
        <v>0</v>
      </c>
      <c r="R234" s="243"/>
      <c r="S234" s="266">
        <f t="shared" si="43"/>
        <v>0</v>
      </c>
      <c r="T234" s="305"/>
      <c r="U234" s="38"/>
      <c r="V234" s="38"/>
      <c r="W234" s="38"/>
      <c r="X234" s="38"/>
      <c r="Y234" s="38"/>
      <c r="Z234" s="38"/>
      <c r="AA234" s="38"/>
      <c r="AB234" s="38"/>
      <c r="AC234" s="38"/>
      <c r="AD234" s="38"/>
      <c r="AE234" s="38"/>
      <c r="AF234" s="38"/>
      <c r="AG234" s="38"/>
      <c r="AH234" s="38"/>
      <c r="AI234" s="38"/>
      <c r="AJ234" s="38"/>
      <c r="AK234" s="38"/>
      <c r="AL234" s="38"/>
      <c r="AM234" s="38"/>
      <c r="AN234" s="38"/>
    </row>
    <row r="235" spans="1:40" ht="21" hidden="1" customHeight="1">
      <c r="A235" s="5" t="s">
        <v>422</v>
      </c>
      <c r="B235" s="38" t="s">
        <v>148</v>
      </c>
      <c r="C235" s="243" t="s">
        <v>55</v>
      </c>
      <c r="D235" s="287"/>
      <c r="E235" s="38"/>
      <c r="F235" s="244">
        <f>+INDEX('Budget original'!$A$2:$AO$501,MATCH($A235,'Budget original'!$A$2:$A$501,0),MATCH(F$2,'Budget original'!$A$2:$AO$2,0))</f>
        <v>0</v>
      </c>
      <c r="G235" s="288"/>
      <c r="H235" s="38"/>
      <c r="I235" s="244"/>
      <c r="J235" s="243"/>
      <c r="K235" s="38"/>
      <c r="L235" s="266">
        <f>-SUMIFS(BV_Data_An_Cour!$AM:$AM,BV_Data_An_Cour!$AP:$AP,$B235,BV_Data_An_Cour!$AQ:$AQ,$C235,BV_Data_An_Cour!$AR:$AR,$L$2)</f>
        <v>0</v>
      </c>
      <c r="M235" s="243"/>
      <c r="N235" s="266">
        <f t="shared" si="42"/>
        <v>0</v>
      </c>
      <c r="O235" s="243"/>
      <c r="P235" s="38"/>
      <c r="Q235" s="266">
        <f>-SUMIFS(BV_Data_An_Prec!$AM:$AM,BV_Data_An_Prec!$AP:$AP,$B235,BV_Data_An_Prec!$AQ:$AQ,$C235,BV_Data_An_Prec!$AR:$AR,$L$2)</f>
        <v>0</v>
      </c>
      <c r="R235" s="243"/>
      <c r="S235" s="266">
        <f t="shared" si="43"/>
        <v>0</v>
      </c>
      <c r="T235" s="305"/>
      <c r="U235" s="38"/>
      <c r="V235" s="38"/>
      <c r="W235" s="38"/>
      <c r="X235" s="38"/>
      <c r="Y235" s="38"/>
      <c r="Z235" s="38"/>
      <c r="AA235" s="38"/>
      <c r="AB235" s="38"/>
      <c r="AC235" s="38"/>
      <c r="AD235" s="38"/>
      <c r="AE235" s="38"/>
      <c r="AF235" s="38"/>
      <c r="AG235" s="38"/>
      <c r="AH235" s="38"/>
      <c r="AI235" s="38"/>
      <c r="AJ235" s="38"/>
      <c r="AK235" s="38"/>
      <c r="AL235" s="38"/>
      <c r="AM235" s="38"/>
      <c r="AN235" s="38"/>
    </row>
    <row r="236" spans="1:40" ht="21" hidden="1" customHeight="1">
      <c r="A236" s="5" t="s">
        <v>422</v>
      </c>
      <c r="B236" s="38" t="s">
        <v>148</v>
      </c>
      <c r="C236" s="238" t="s">
        <v>55</v>
      </c>
      <c r="D236" s="289"/>
      <c r="E236" s="304"/>
      <c r="F236" s="244">
        <f>+INDEX('Budget original'!$A$2:$AO$501,MATCH($A236,'Budget original'!$A$2:$A$501,0),MATCH(F$2,'Budget original'!$A$2:$AO$2,0))</f>
        <v>0</v>
      </c>
      <c r="G236" s="288"/>
      <c r="H236" s="38"/>
      <c r="I236" s="244"/>
      <c r="J236" s="243"/>
      <c r="K236" s="38"/>
      <c r="L236" s="266">
        <f>-SUMIFS(BV_Data_An_Cour!$AM:$AM,BV_Data_An_Cour!$AP:$AP,$B236,BV_Data_An_Cour!$AQ:$AQ,$C236,BV_Data_An_Cour!$AR:$AR,$L$2)</f>
        <v>0</v>
      </c>
      <c r="M236" s="243"/>
      <c r="N236" s="266">
        <f t="shared" si="42"/>
        <v>0</v>
      </c>
      <c r="O236" s="243"/>
      <c r="P236" s="38"/>
      <c r="Q236" s="266">
        <f>-SUMIFS(BV_Data_An_Prec!$AM:$AM,BV_Data_An_Prec!$AP:$AP,$B236,BV_Data_An_Prec!$AQ:$AQ,$C236,BV_Data_An_Prec!$AR:$AR,$L$2)</f>
        <v>0</v>
      </c>
      <c r="R236" s="243"/>
      <c r="S236" s="266">
        <f t="shared" si="43"/>
        <v>0</v>
      </c>
      <c r="T236" s="305"/>
      <c r="U236" s="38"/>
      <c r="V236" s="38"/>
      <c r="W236" s="38"/>
      <c r="X236" s="38"/>
      <c r="Y236" s="38"/>
      <c r="Z236" s="38"/>
      <c r="AA236" s="38"/>
      <c r="AB236" s="38"/>
      <c r="AC236" s="38"/>
      <c r="AD236" s="38"/>
      <c r="AE236" s="38"/>
      <c r="AF236" s="38"/>
      <c r="AG236" s="38"/>
      <c r="AH236" s="38"/>
      <c r="AI236" s="38"/>
      <c r="AJ236" s="38"/>
      <c r="AK236" s="38"/>
      <c r="AL236" s="38"/>
      <c r="AM236" s="38"/>
      <c r="AN236" s="38"/>
    </row>
    <row r="237" spans="1:40" ht="18.600000000000001" customHeight="1">
      <c r="A237" s="5"/>
      <c r="B237" s="38"/>
      <c r="C237" s="291" t="s">
        <v>146</v>
      </c>
      <c r="D237" s="292"/>
      <c r="E237" s="293"/>
      <c r="F237" s="294">
        <f>+SUM(F230:F236)</f>
        <v>0</v>
      </c>
      <c r="G237" s="295"/>
      <c r="H237" s="293"/>
      <c r="I237" s="294"/>
      <c r="J237" s="295"/>
      <c r="K237" s="293"/>
      <c r="L237" s="294">
        <f>+SUM(L230:L236)</f>
        <v>0</v>
      </c>
      <c r="M237" s="296"/>
      <c r="N237" s="294">
        <f>SUM(N230:N233)</f>
        <v>0</v>
      </c>
      <c r="O237" s="295"/>
      <c r="P237" s="293"/>
      <c r="Q237" s="294">
        <f>+SUM(Q230:Q236)</f>
        <v>0</v>
      </c>
      <c r="R237" s="297"/>
      <c r="S237" s="294">
        <f>+SUM(S230:S236)</f>
        <v>0</v>
      </c>
      <c r="T237" s="38"/>
      <c r="U237" s="38"/>
      <c r="V237" s="38"/>
      <c r="W237" s="38"/>
      <c r="X237" s="38"/>
      <c r="Y237" s="38"/>
      <c r="Z237" s="38"/>
      <c r="AA237" s="38"/>
      <c r="AB237" s="38"/>
      <c r="AC237" s="38"/>
      <c r="AD237" s="38"/>
      <c r="AE237" s="38"/>
      <c r="AF237" s="38"/>
      <c r="AG237" s="38"/>
      <c r="AH237" s="38"/>
      <c r="AI237" s="38"/>
      <c r="AJ237" s="38"/>
      <c r="AK237" s="38"/>
      <c r="AL237" s="38"/>
      <c r="AM237" s="38"/>
      <c r="AN237" s="38"/>
    </row>
    <row r="238" spans="1:40" ht="15.75" customHeight="1">
      <c r="B238" s="38"/>
      <c r="C238" s="243"/>
      <c r="D238" s="287"/>
      <c r="E238" s="38"/>
      <c r="F238" s="266"/>
      <c r="G238" s="288"/>
      <c r="H238" s="38"/>
      <c r="I238" s="266"/>
      <c r="J238" s="243"/>
      <c r="K238" s="38"/>
      <c r="L238" s="266"/>
      <c r="M238" s="243"/>
      <c r="N238" s="266"/>
      <c r="O238" s="243"/>
      <c r="P238" s="38"/>
      <c r="Q238" s="266"/>
      <c r="R238" s="243"/>
      <c r="S238" s="266"/>
      <c r="T238" s="330"/>
      <c r="U238" s="38"/>
      <c r="V238" s="38"/>
      <c r="W238" s="38"/>
      <c r="X238" s="38"/>
      <c r="Y238" s="38"/>
      <c r="Z238" s="38"/>
      <c r="AA238" s="38"/>
      <c r="AB238" s="38"/>
      <c r="AC238" s="38"/>
      <c r="AD238" s="38"/>
      <c r="AE238" s="38"/>
      <c r="AF238" s="38"/>
      <c r="AG238" s="38"/>
      <c r="AH238" s="38"/>
      <c r="AI238" s="38"/>
      <c r="AJ238" s="38"/>
      <c r="AK238" s="38"/>
      <c r="AL238" s="38"/>
      <c r="AM238" s="38"/>
      <c r="AN238" s="38"/>
    </row>
    <row r="239" spans="1:40" ht="18.600000000000001" customHeight="1" thickBot="1">
      <c r="A239" s="5"/>
      <c r="B239" s="38"/>
      <c r="C239" s="955" t="s">
        <v>147</v>
      </c>
      <c r="D239" s="956"/>
      <c r="E239" s="957"/>
      <c r="F239" s="958" t="e">
        <f>F182-F229+F237</f>
        <v>#REF!</v>
      </c>
      <c r="G239" s="959"/>
      <c r="H239" s="957"/>
      <c r="I239" s="958"/>
      <c r="J239" s="959"/>
      <c r="K239" s="957"/>
      <c r="L239" s="958">
        <f>L182-L229+L237</f>
        <v>11253.740000000398</v>
      </c>
      <c r="M239" s="960"/>
      <c r="N239" s="958" t="e">
        <f>L239-F239</f>
        <v>#REF!</v>
      </c>
      <c r="O239" s="959"/>
      <c r="P239" s="957"/>
      <c r="Q239" s="958">
        <f>Q182-Q229+Q237</f>
        <v>0</v>
      </c>
      <c r="R239" s="961"/>
      <c r="S239" s="958">
        <f>L239-Q239</f>
        <v>11253.740000000398</v>
      </c>
      <c r="T239" s="38"/>
      <c r="U239" s="38"/>
      <c r="V239" s="38"/>
      <c r="W239" s="38"/>
      <c r="X239" s="38"/>
      <c r="Y239" s="38"/>
      <c r="Z239" s="38"/>
      <c r="AA239" s="38"/>
      <c r="AB239" s="38"/>
      <c r="AC239" s="38"/>
      <c r="AD239" s="38"/>
      <c r="AE239" s="38"/>
      <c r="AF239" s="38"/>
      <c r="AG239" s="38"/>
      <c r="AH239" s="38"/>
      <c r="AI239" s="38"/>
      <c r="AJ239" s="38"/>
      <c r="AK239" s="38"/>
      <c r="AL239" s="38"/>
      <c r="AM239" s="38"/>
      <c r="AN239" s="38"/>
    </row>
    <row r="240" spans="1:40" ht="15.75" customHeight="1" thickTop="1">
      <c r="B240" s="38"/>
      <c r="C240" s="35"/>
      <c r="D240" s="35"/>
      <c r="E240" s="35"/>
      <c r="F240" s="91"/>
      <c r="G240" s="35"/>
      <c r="H240" s="35"/>
      <c r="I240" s="35"/>
      <c r="J240" s="35"/>
      <c r="K240" s="35"/>
      <c r="L240" s="91"/>
      <c r="M240" s="35"/>
      <c r="N240" s="35"/>
      <c r="O240" s="35"/>
      <c r="P240" s="35"/>
      <c r="Q240" s="35"/>
      <c r="R240" s="91"/>
      <c r="S240" s="35"/>
      <c r="T240" s="91"/>
      <c r="U240" s="35"/>
      <c r="V240" s="38"/>
      <c r="W240" s="38"/>
      <c r="X240" s="38"/>
      <c r="Y240" s="38"/>
      <c r="Z240" s="38"/>
      <c r="AA240" s="38"/>
      <c r="AB240" s="38"/>
      <c r="AC240" s="38"/>
      <c r="AD240" s="38"/>
      <c r="AE240" s="38"/>
      <c r="AF240" s="38"/>
      <c r="AG240" s="38"/>
      <c r="AH240" s="38"/>
      <c r="AI240" s="38"/>
      <c r="AJ240" s="38"/>
      <c r="AK240" s="38"/>
      <c r="AL240" s="38"/>
      <c r="AM240" s="38"/>
      <c r="AN240" s="38"/>
    </row>
    <row r="241" spans="1:40" ht="8.25" customHeight="1">
      <c r="B241" s="38"/>
      <c r="C241" s="35"/>
      <c r="D241" s="35"/>
      <c r="E241" s="35"/>
      <c r="F241" s="35"/>
      <c r="G241" s="35"/>
      <c r="H241" s="35"/>
      <c r="I241" s="35"/>
      <c r="J241" s="35"/>
      <c r="K241" s="35"/>
      <c r="L241" s="35"/>
      <c r="M241" s="35"/>
      <c r="N241" s="35"/>
      <c r="O241" s="35"/>
      <c r="P241" s="35"/>
      <c r="Q241" s="35"/>
      <c r="R241" s="35"/>
      <c r="S241" s="35"/>
      <c r="T241" s="91"/>
      <c r="U241" s="35"/>
      <c r="V241" s="35"/>
      <c r="W241" s="35"/>
      <c r="X241" s="35"/>
      <c r="Y241" s="35"/>
      <c r="Z241" s="35"/>
      <c r="AA241" s="35"/>
      <c r="AB241" s="35"/>
      <c r="AC241" s="35"/>
      <c r="AD241" s="35"/>
      <c r="AE241" s="35"/>
      <c r="AF241" s="35"/>
      <c r="AG241" s="35"/>
      <c r="AH241" s="35"/>
      <c r="AI241" s="35"/>
      <c r="AJ241" s="35"/>
      <c r="AK241" s="35"/>
      <c r="AL241" s="35"/>
      <c r="AM241" s="35"/>
      <c r="AN241" s="35"/>
    </row>
    <row r="242" spans="1:40" ht="33.75" customHeight="1">
      <c r="B242" s="38"/>
      <c r="C242" s="653" t="str">
        <f>C1</f>
        <v>Ste-Marie Auto</v>
      </c>
      <c r="D242" s="911"/>
      <c r="E242" s="912"/>
      <c r="F242" s="911"/>
      <c r="G242" s="911"/>
      <c r="H242" s="913"/>
      <c r="I242" s="911"/>
      <c r="J242" s="913"/>
      <c r="K242" s="914" t="s">
        <v>157</v>
      </c>
      <c r="L242" s="911"/>
      <c r="M242" s="911"/>
      <c r="N242" s="915"/>
      <c r="O242" s="653"/>
      <c r="P242" s="654"/>
      <c r="Q242" s="653"/>
      <c r="R242" s="654"/>
      <c r="S242" s="655" t="str">
        <f>$S$1</f>
        <v>Réalisé, Avril 2025</v>
      </c>
      <c r="T242" s="226"/>
      <c r="U242" s="33"/>
      <c r="V242" s="35"/>
      <c r="W242" s="35"/>
      <c r="X242" s="35"/>
      <c r="Y242" s="35"/>
      <c r="Z242" s="35"/>
      <c r="AA242" s="35"/>
      <c r="AB242" s="35"/>
      <c r="AC242" s="35"/>
      <c r="AD242" s="35"/>
      <c r="AE242" s="35"/>
      <c r="AF242" s="35"/>
      <c r="AG242" s="35"/>
      <c r="AH242" s="35"/>
      <c r="AI242" s="35"/>
      <c r="AJ242" s="35"/>
      <c r="AK242" s="35"/>
      <c r="AL242" s="35"/>
      <c r="AM242" s="35"/>
      <c r="AN242" s="35"/>
    </row>
    <row r="243" spans="1:40" ht="15.75" customHeight="1" thickBot="1">
      <c r="B243" s="38"/>
      <c r="C243" s="34"/>
      <c r="D243" s="35"/>
      <c r="E243" s="35"/>
      <c r="F243" s="35"/>
      <c r="G243" s="35"/>
      <c r="H243" s="35"/>
      <c r="I243" s="35"/>
      <c r="J243" s="35"/>
      <c r="K243" s="35"/>
      <c r="L243" s="35"/>
      <c r="M243" s="35"/>
      <c r="N243" s="35"/>
      <c r="O243" s="35"/>
      <c r="P243" s="35"/>
      <c r="Q243" s="35"/>
      <c r="R243" s="35"/>
      <c r="S243" s="35"/>
      <c r="T243" s="35"/>
      <c r="U243" s="35"/>
      <c r="V243" s="33"/>
      <c r="W243" s="33"/>
      <c r="X243" s="33"/>
      <c r="Y243" s="33"/>
      <c r="Z243" s="33"/>
      <c r="AA243" s="33"/>
      <c r="AB243" s="33"/>
      <c r="AC243" s="33"/>
      <c r="AD243" s="33"/>
      <c r="AE243" s="33"/>
      <c r="AF243" s="33"/>
      <c r="AG243" s="33"/>
      <c r="AH243" s="33"/>
      <c r="AI243" s="33"/>
      <c r="AJ243" s="33"/>
      <c r="AK243" s="33"/>
      <c r="AL243" s="33"/>
      <c r="AM243" s="33"/>
      <c r="AN243" s="33"/>
    </row>
    <row r="244" spans="1:40" ht="15.75" customHeight="1" thickTop="1">
      <c r="B244" s="38"/>
      <c r="C244" s="230"/>
      <c r="D244" s="1065" t="s">
        <v>339</v>
      </c>
      <c r="E244" s="1070"/>
      <c r="F244" s="1071"/>
      <c r="G244" s="1072"/>
      <c r="H244" s="1070"/>
      <c r="I244" s="1071"/>
      <c r="J244" s="1072" t="s">
        <v>340</v>
      </c>
      <c r="K244" s="1070"/>
      <c r="L244" s="1071"/>
      <c r="M244" s="1072" t="s">
        <v>668</v>
      </c>
      <c r="N244" s="1071"/>
      <c r="O244" s="1065" t="s">
        <v>341</v>
      </c>
      <c r="P244" s="1070"/>
      <c r="Q244" s="1071"/>
      <c r="R244" s="1064" t="s">
        <v>670</v>
      </c>
      <c r="S244" s="1073"/>
      <c r="T244" s="329"/>
      <c r="AA244" s="35"/>
      <c r="AB244" s="35"/>
      <c r="AC244" s="35"/>
      <c r="AD244" s="35"/>
      <c r="AE244" s="35"/>
      <c r="AF244" s="35"/>
      <c r="AG244" s="35"/>
      <c r="AH244" s="35"/>
      <c r="AI244" s="35"/>
      <c r="AJ244" s="35"/>
      <c r="AK244" s="35"/>
      <c r="AL244" s="35"/>
      <c r="AM244" s="35"/>
      <c r="AN244" s="35"/>
    </row>
    <row r="245" spans="1:40" ht="15.75" customHeight="1">
      <c r="A245" s="5" t="s">
        <v>157</v>
      </c>
      <c r="B245" s="38" t="s">
        <v>157</v>
      </c>
      <c r="C245" s="243"/>
      <c r="D245" s="36" t="s">
        <v>158</v>
      </c>
      <c r="E245" s="36" t="s">
        <v>159</v>
      </c>
      <c r="F245" s="318" t="s">
        <v>91</v>
      </c>
      <c r="G245" s="319"/>
      <c r="H245" s="36"/>
      <c r="I245" s="318"/>
      <c r="J245" s="319" t="s">
        <v>158</v>
      </c>
      <c r="K245" s="36" t="s">
        <v>159</v>
      </c>
      <c r="L245" s="318" t="s">
        <v>91</v>
      </c>
      <c r="M245" s="319" t="s">
        <v>523</v>
      </c>
      <c r="N245" s="318" t="s">
        <v>669</v>
      </c>
      <c r="O245" s="319" t="s">
        <v>158</v>
      </c>
      <c r="P245" s="36" t="s">
        <v>159</v>
      </c>
      <c r="Q245" s="318" t="s">
        <v>91</v>
      </c>
      <c r="R245" s="319" t="s">
        <v>453</v>
      </c>
      <c r="S245" s="318" t="s">
        <v>91</v>
      </c>
      <c r="T245" s="36"/>
      <c r="AA245" s="38"/>
      <c r="AB245" s="38"/>
      <c r="AC245" s="38"/>
      <c r="AD245" s="38"/>
      <c r="AE245" s="38"/>
      <c r="AF245" s="38"/>
      <c r="AG245" s="38"/>
      <c r="AH245" s="38"/>
      <c r="AI245" s="38"/>
      <c r="AJ245" s="38"/>
      <c r="AK245" s="38"/>
      <c r="AL245" s="38"/>
      <c r="AM245" s="38"/>
      <c r="AN245" s="38"/>
    </row>
    <row r="246" spans="1:40" ht="15.75" customHeight="1">
      <c r="A246" s="5" t="s">
        <v>454</v>
      </c>
      <c r="B246" s="38" t="s">
        <v>157</v>
      </c>
      <c r="C246" s="243" t="s">
        <v>160</v>
      </c>
      <c r="D246" s="281">
        <f>+INDEX('Budget original'!$A$2:$AO$501,MATCH($A246,'Budget original'!$A$2:$A$501,0),MATCH(D$2,'Budget original'!$A$2:$AO$2,0))</f>
        <v>0</v>
      </c>
      <c r="E246" s="281">
        <f>+INDEX('Budget original'!$A$2:$AO$501,MATCH($A246,'Budget original'!$A$2:$A$501,0),MATCH(E$2,'Budget original'!$A$2:$AO$2,0))</f>
        <v>0</v>
      </c>
      <c r="F246" s="281">
        <f>+INDEX('Budget original'!$A$2:$AO$501,MATCH($A246,'Budget original'!$A$2:$A$501,0),MATCH(F$2,'Budget original'!$A$2:$AO$2,0))</f>
        <v>0</v>
      </c>
      <c r="G246" s="267"/>
      <c r="H246" s="281"/>
      <c r="I246" s="281"/>
      <c r="J246" s="245">
        <f>SUMIFS(BV_Data_An_Cour!$AW:$AW,BV_Data_An_Cour!$AP:$AP,$B246,BV_Data_An_Cour!$AQ:$AQ,$C246,BV_Data_An_Cour!$AY:$AY,J$2)</f>
        <v>356</v>
      </c>
      <c r="K246" s="281">
        <f>-SUMIFS(BV_Data_An_Cour!$AM:$AM,BV_Data_An_Cour!$AS:$AS,"Oui",BV_Data_An_Cour!$AP:$AP,$B246,BV_Data_An_Cour!$AQ:$AQ,$C246)</f>
        <v>108491.83000000002</v>
      </c>
      <c r="L246" s="266">
        <f>-SUMIFS(BV_Data_An_Cour!$AM:$AM,BV_Data_An_Cour!$AP:$AP,$B246,BV_Data_An_Cour!$AQ:$AQ,$C246,BV_Data_An_Cour!$AR:$AR,$L$2)</f>
        <v>83125.130000000034</v>
      </c>
      <c r="M246" s="282" t="e">
        <f>(K246-E246)/E246</f>
        <v>#DIV/0!</v>
      </c>
      <c r="N246" s="266">
        <f>L246-F246</f>
        <v>83125.130000000034</v>
      </c>
      <c r="O246" s="245">
        <f>SUMIFS(BV_Data_An_Prec!$AW:$AW,BV_Data_An_Prec!$AP:$AP,$B246,BV_Data_An_Prec!$AQ:$AQ,$C246,BV_Data_An_Prec!$AY:$AY,O$2)</f>
        <v>0</v>
      </c>
      <c r="P246" s="281">
        <f>-SUMIFS(BV_Data_An_Prec!$AM:$AM,BV_Data_An_Prec!$AS:$AS,"Oui",BV_Data_An_Prec!$AP:$AP,$B246,BV_Data_An_Prec!$AQ:$AQ,$C246)</f>
        <v>0</v>
      </c>
      <c r="Q246" s="266">
        <f>-SUMIFS(BV_Data_An_Prec!$AM:$AM,BV_Data_An_Prec!$AP:$AP,$B246,BV_Data_An_Prec!$AQ:$AQ,$C246,BV_Data_An_Prec!$AR:$AR,$L$2)</f>
        <v>0</v>
      </c>
      <c r="R246" s="282">
        <f>IF(O246=0,0,J246/O246)</f>
        <v>0</v>
      </c>
      <c r="S246" s="266">
        <f>L246-Q246</f>
        <v>83125.130000000034</v>
      </c>
      <c r="T246" s="281"/>
      <c r="AA246" s="38"/>
      <c r="AB246" s="38"/>
      <c r="AC246" s="38"/>
      <c r="AD246" s="38"/>
      <c r="AE246" s="38"/>
      <c r="AF246" s="38"/>
      <c r="AG246" s="38"/>
      <c r="AH246" s="38"/>
      <c r="AI246" s="38"/>
      <c r="AJ246" s="38"/>
      <c r="AK246" s="38"/>
      <c r="AL246" s="38"/>
      <c r="AM246" s="38"/>
      <c r="AN246" s="38"/>
    </row>
    <row r="247" spans="1:40" ht="15.75" customHeight="1">
      <c r="A247" s="5" t="s">
        <v>455</v>
      </c>
      <c r="B247" s="38" t="s">
        <v>157</v>
      </c>
      <c r="C247" s="243" t="s">
        <v>161</v>
      </c>
      <c r="D247" s="281"/>
      <c r="E247" s="325"/>
      <c r="F247" s="332" t="e">
        <f>F246/E246</f>
        <v>#DIV/0!</v>
      </c>
      <c r="G247" s="267"/>
      <c r="H247" s="325"/>
      <c r="I247" s="332"/>
      <c r="J247" s="267"/>
      <c r="K247" s="38"/>
      <c r="L247" s="332">
        <f>IF(L246=0,0,L246/K246)</f>
        <v>0.76618792401234292</v>
      </c>
      <c r="M247" s="282"/>
      <c r="N247" s="266"/>
      <c r="O247" s="267"/>
      <c r="P247" s="38"/>
      <c r="Q247" s="332">
        <f>IF(Q246=0,0,Q246/P246)</f>
        <v>0</v>
      </c>
      <c r="R247" s="267"/>
      <c r="S247" s="332">
        <f>IF(Q246=0,0,(S246/Q246))</f>
        <v>0</v>
      </c>
      <c r="T247" s="281"/>
      <c r="AA247" s="38"/>
      <c r="AB247" s="38"/>
      <c r="AC247" s="38"/>
      <c r="AD247" s="38"/>
      <c r="AE247" s="38"/>
      <c r="AF247" s="38"/>
      <c r="AG247" s="38"/>
      <c r="AH247" s="38"/>
      <c r="AI247" s="38"/>
      <c r="AJ247" s="38"/>
      <c r="AK247" s="38"/>
      <c r="AL247" s="38"/>
      <c r="AM247" s="38"/>
      <c r="AN247" s="38"/>
    </row>
    <row r="248" spans="1:40" ht="15.75" customHeight="1">
      <c r="A248" s="5" t="s">
        <v>157</v>
      </c>
      <c r="B248" s="38" t="s">
        <v>157</v>
      </c>
      <c r="C248" s="238"/>
      <c r="D248" s="284"/>
      <c r="E248" s="333">
        <f>IFERROR(E246/D246,0)</f>
        <v>0</v>
      </c>
      <c r="F248" s="334"/>
      <c r="G248" s="335"/>
      <c r="H248" s="333"/>
      <c r="I248" s="334"/>
      <c r="J248" s="335"/>
      <c r="K248" s="333">
        <f>IFERROR(K246/J246,0)</f>
        <v>304.75233146067421</v>
      </c>
      <c r="L248" s="334"/>
      <c r="M248" s="285"/>
      <c r="N248" s="286"/>
      <c r="O248" s="335"/>
      <c r="P248" s="333">
        <f>IFERROR(P246/O246,0)</f>
        <v>0</v>
      </c>
      <c r="Q248" s="334"/>
      <c r="R248" s="335"/>
      <c r="S248" s="286"/>
      <c r="T248" s="281"/>
      <c r="AA248" s="38"/>
      <c r="AB248" s="38"/>
      <c r="AC248" s="38"/>
      <c r="AD248" s="38"/>
      <c r="AE248" s="38"/>
      <c r="AF248" s="38"/>
      <c r="AG248" s="38"/>
      <c r="AH248" s="38"/>
      <c r="AI248" s="38"/>
      <c r="AJ248" s="38"/>
      <c r="AK248" s="38"/>
      <c r="AL248" s="38"/>
      <c r="AM248" s="38"/>
      <c r="AN248" s="38"/>
    </row>
    <row r="249" spans="1:40" ht="18" customHeight="1">
      <c r="A249" s="5" t="s">
        <v>456</v>
      </c>
      <c r="B249" s="38" t="s">
        <v>157</v>
      </c>
      <c r="C249" s="233" t="s">
        <v>162</v>
      </c>
      <c r="D249" s="336">
        <f>+INDEX('Budget original'!$A$2:$AO$501,MATCH($A249,'Budget original'!$A$2:$A$501,0),MATCH(D$2,'Budget original'!$A$2:$AO$2,0))</f>
        <v>0</v>
      </c>
      <c r="E249" s="281">
        <f>+INDEX('Budget original'!$A$2:$AO$501,MATCH($A249,'Budget original'!$A$2:$A$501,0),MATCH(E$2,'Budget original'!$A$2:$AO$2,0))</f>
        <v>0</v>
      </c>
      <c r="F249" s="281">
        <f>+INDEX('Budget original'!$A$2:$AO$501,MATCH($A249,'Budget original'!$A$2:$A$501,0),MATCH(F$2,'Budget original'!$A$2:$AO$2,0))</f>
        <v>0</v>
      </c>
      <c r="G249" s="337"/>
      <c r="H249" s="281"/>
      <c r="I249" s="281"/>
      <c r="J249" s="245">
        <f>SUMIFS(BV_Data_An_Cour!$AW:$AW,BV_Data_An_Cour!$AP:$AP,$B249,BV_Data_An_Cour!$AQ:$AQ,$C249,BV_Data_An_Cour!$AY:$AY,J$2)</f>
        <v>353</v>
      </c>
      <c r="K249" s="336">
        <f>-SUMIFS(BV_Data_An_Cour!$AM:$AM,BV_Data_An_Cour!$AS:$AS,"Oui",BV_Data_An_Cour!$AP:$AP,$B249,BV_Data_An_Cour!$AQ:$AQ,$C249)</f>
        <v>43176.44</v>
      </c>
      <c r="L249" s="266">
        <f>-SUMIFS(BV_Data_An_Cour!$AM:$AM,BV_Data_An_Cour!$AP:$AP,$B249,BV_Data_An_Cour!$AQ:$AQ,$C249,BV_Data_An_Cour!$AR:$AR,$L$2)</f>
        <v>29763.890000000007</v>
      </c>
      <c r="M249" s="282" t="e">
        <f>(K249-E249)/E249</f>
        <v>#DIV/0!</v>
      </c>
      <c r="N249" s="303">
        <f>L249-F249</f>
        <v>29763.890000000007</v>
      </c>
      <c r="O249" s="245">
        <f>SUMIFS(BV_Data_An_Prec!$AW:$AW,BV_Data_An_Prec!$AP:$AP,$B249,BV_Data_An_Prec!$AQ:$AQ,$C249,BV_Data_An_Prec!$AY:$AY,O$2)</f>
        <v>0</v>
      </c>
      <c r="P249" s="336">
        <f>-SUMIFS(BV_Data_An_Prec!$AM:$AM,BV_Data_An_Prec!$AS:$AS,"Oui",BV_Data_An_Prec!$AP:$AP,$B249,BV_Data_An_Prec!$AQ:$AQ,$C249)</f>
        <v>0</v>
      </c>
      <c r="Q249" s="266">
        <f>-SUMIFS(BV_Data_An_Prec!$AM:$AM,BV_Data_An_Prec!$AP:$AP,$B249,BV_Data_An_Prec!$AQ:$AQ,$C249,BV_Data_An_Prec!$AR:$AR,$L$2)</f>
        <v>0</v>
      </c>
      <c r="R249" s="282">
        <f>IF(O249=0,0,J249/O249)</f>
        <v>0</v>
      </c>
      <c r="S249" s="266">
        <f>L249-Q249</f>
        <v>29763.890000000007</v>
      </c>
      <c r="T249" s="281"/>
      <c r="U249" s="38"/>
      <c r="V249" s="244"/>
      <c r="W249" s="38"/>
      <c r="AA249" s="38"/>
      <c r="AB249" s="38"/>
      <c r="AC249" s="38"/>
      <c r="AD249" s="38"/>
      <c r="AE249" s="38"/>
      <c r="AF249" s="38"/>
      <c r="AG249" s="38"/>
      <c r="AH249" s="38"/>
      <c r="AI249" s="38"/>
      <c r="AJ249" s="38"/>
      <c r="AK249" s="38"/>
      <c r="AL249" s="38"/>
      <c r="AM249" s="38"/>
      <c r="AN249" s="38"/>
    </row>
    <row r="250" spans="1:40" ht="15.75" customHeight="1">
      <c r="A250" s="5" t="s">
        <v>455</v>
      </c>
      <c r="B250" s="38" t="s">
        <v>157</v>
      </c>
      <c r="C250" s="243" t="s">
        <v>161</v>
      </c>
      <c r="D250" s="38"/>
      <c r="E250" s="38"/>
      <c r="F250" s="332" t="e">
        <f>F249/E249</f>
        <v>#DIV/0!</v>
      </c>
      <c r="G250" s="243"/>
      <c r="H250" s="38"/>
      <c r="I250" s="332"/>
      <c r="J250" s="243"/>
      <c r="K250" s="38"/>
      <c r="L250" s="332">
        <f>IF(L249=0,0,L249/K249)</f>
        <v>0.68935488891627017</v>
      </c>
      <c r="M250" s="282"/>
      <c r="N250" s="332"/>
      <c r="O250" s="243"/>
      <c r="P250" s="38"/>
      <c r="Q250" s="332">
        <f>IF(Q249=0,0,Q249/P249)</f>
        <v>0</v>
      </c>
      <c r="R250" s="282"/>
      <c r="S250" s="332">
        <f>IF(Q249=0,0,(S249/Q249))</f>
        <v>0</v>
      </c>
      <c r="T250" s="38"/>
      <c r="U250" s="38"/>
      <c r="V250" s="244"/>
      <c r="W250" s="338"/>
      <c r="AA250" s="38"/>
      <c r="AB250" s="38"/>
      <c r="AC250" s="38"/>
      <c r="AD250" s="38"/>
      <c r="AE250" s="38"/>
      <c r="AF250" s="38"/>
      <c r="AG250" s="38"/>
      <c r="AH250" s="38"/>
      <c r="AI250" s="38"/>
      <c r="AJ250" s="38"/>
      <c r="AK250" s="38"/>
      <c r="AL250" s="38"/>
      <c r="AM250" s="38"/>
      <c r="AN250" s="38"/>
    </row>
    <row r="251" spans="1:40" ht="15.75" customHeight="1">
      <c r="A251" s="5" t="s">
        <v>157</v>
      </c>
      <c r="B251" s="38" t="s">
        <v>157</v>
      </c>
      <c r="C251" s="238"/>
      <c r="D251" s="304"/>
      <c r="E251" s="333">
        <f>IFERROR(E249/D249,0)</f>
        <v>0</v>
      </c>
      <c r="F251" s="334"/>
      <c r="G251" s="335"/>
      <c r="H251" s="333"/>
      <c r="I251" s="334"/>
      <c r="J251" s="335"/>
      <c r="K251" s="333">
        <f>IFERROR(K249/J249,0)</f>
        <v>122.31286118980171</v>
      </c>
      <c r="L251" s="334"/>
      <c r="M251" s="285"/>
      <c r="N251" s="286"/>
      <c r="O251" s="335"/>
      <c r="P251" s="333">
        <f>IFERROR(P249/O249,0)</f>
        <v>0</v>
      </c>
      <c r="Q251" s="334"/>
      <c r="R251" s="285"/>
      <c r="S251" s="334"/>
      <c r="T251" s="38"/>
      <c r="AA251" s="38"/>
      <c r="AB251" s="38"/>
      <c r="AC251" s="38"/>
      <c r="AD251" s="38"/>
      <c r="AE251" s="38"/>
      <c r="AF251" s="38"/>
      <c r="AG251" s="38"/>
      <c r="AH251" s="38"/>
      <c r="AI251" s="38"/>
      <c r="AJ251" s="38"/>
      <c r="AK251" s="38"/>
      <c r="AL251" s="38"/>
      <c r="AM251" s="38"/>
      <c r="AN251" s="38"/>
    </row>
    <row r="252" spans="1:40" ht="15.75" customHeight="1">
      <c r="A252" s="5" t="s">
        <v>457</v>
      </c>
      <c r="B252" s="38" t="s">
        <v>157</v>
      </c>
      <c r="C252" s="243" t="s">
        <v>163</v>
      </c>
      <c r="D252" s="281">
        <f>+INDEX('Budget original'!$A$2:$AO$501,MATCH($A252,'Budget original'!$A$2:$A$501,0),MATCH(D$2,'Budget original'!$A$2:$AO$2,0))</f>
        <v>0</v>
      </c>
      <c r="E252" s="281">
        <f>+INDEX('Budget original'!$A$2:$AO$501,MATCH($A252,'Budget original'!$A$2:$A$501,0),MATCH(E$2,'Budget original'!$A$2:$AO$2,0))</f>
        <v>0</v>
      </c>
      <c r="F252" s="281">
        <f>+INDEX('Budget original'!$A$2:$AO$501,MATCH($A252,'Budget original'!$A$2:$A$501,0),MATCH(F$2,'Budget original'!$A$2:$AO$2,0))</f>
        <v>0</v>
      </c>
      <c r="G252" s="267"/>
      <c r="H252" s="281"/>
      <c r="I252" s="281"/>
      <c r="J252" s="245">
        <f>SUMIFS(BV_Data_An_Cour!$AW:$AW,BV_Data_An_Cour!$AP:$AP,$B252,BV_Data_An_Cour!$AQ:$AQ,$C252,BV_Data_An_Cour!$AY:$AY,J$2)</f>
        <v>659</v>
      </c>
      <c r="K252" s="336">
        <f>-SUMIFS(BV_Data_An_Cour!$AM:$AM,BV_Data_An_Cour!$AS:$AS,"Oui",BV_Data_An_Cour!$AP:$AP,$B252,BV_Data_An_Cour!$AQ:$AQ,$C252)</f>
        <v>86934.88</v>
      </c>
      <c r="L252" s="266">
        <f>-SUMIFS(BV_Data_An_Cour!$AM:$AM,BV_Data_An_Cour!$AP:$AP,$B252,BV_Data_An_Cour!$AQ:$AQ,$C252,BV_Data_An_Cour!$AR:$AR,$L$2)</f>
        <v>60814.830000000016</v>
      </c>
      <c r="M252" s="282" t="e">
        <f>(K252-E252)/E252</f>
        <v>#DIV/0!</v>
      </c>
      <c r="N252" s="266">
        <f>L252-F252</f>
        <v>60814.830000000016</v>
      </c>
      <c r="O252" s="245">
        <f>SUMIFS(BV_Data_An_Prec!$AW:$AW,BV_Data_An_Prec!$AP:$AP,$B252,BV_Data_An_Prec!$AQ:$AQ,$C252,BV_Data_An_Prec!$AY:$AY,O$2)</f>
        <v>0</v>
      </c>
      <c r="P252" s="336">
        <f>-SUMIFS(BV_Data_An_Prec!$AM:$AM,BV_Data_An_Prec!$AS:$AS,"Oui",BV_Data_An_Prec!$AP:$AP,$B252,BV_Data_An_Prec!$AQ:$AQ,$C252)</f>
        <v>0</v>
      </c>
      <c r="Q252" s="266">
        <f>-SUMIFS(BV_Data_An_Prec!$AM:$AM,BV_Data_An_Prec!$AP:$AP,$B252,BV_Data_An_Prec!$AQ:$AQ,$C252,BV_Data_An_Prec!$AR:$AR,$L$2)</f>
        <v>0</v>
      </c>
      <c r="R252" s="282">
        <f>IF(O252=0,0,J252/O252)</f>
        <v>0</v>
      </c>
      <c r="S252" s="266">
        <f>L252-Q252</f>
        <v>60814.830000000016</v>
      </c>
      <c r="T252" s="281"/>
      <c r="AA252" s="38"/>
      <c r="AB252" s="38"/>
      <c r="AC252" s="38"/>
      <c r="AD252" s="38"/>
      <c r="AE252" s="38"/>
      <c r="AF252" s="38"/>
      <c r="AG252" s="38"/>
      <c r="AH252" s="38"/>
      <c r="AI252" s="38"/>
      <c r="AJ252" s="38"/>
      <c r="AK252" s="38"/>
      <c r="AL252" s="38"/>
      <c r="AM252" s="38"/>
      <c r="AN252" s="38"/>
    </row>
    <row r="253" spans="1:40" ht="15.75" customHeight="1">
      <c r="A253" s="5" t="s">
        <v>455</v>
      </c>
      <c r="B253" s="38" t="s">
        <v>157</v>
      </c>
      <c r="C253" s="243" t="s">
        <v>161</v>
      </c>
      <c r="D253" s="281"/>
      <c r="E253" s="325"/>
      <c r="F253" s="332" t="e">
        <f>F252/E252</f>
        <v>#DIV/0!</v>
      </c>
      <c r="G253" s="267"/>
      <c r="H253" s="325"/>
      <c r="I253" s="332"/>
      <c r="J253" s="267"/>
      <c r="K253" s="325"/>
      <c r="L253" s="332">
        <f>IF(L252=0,0,L252/K252)</f>
        <v>0.69954464767191271</v>
      </c>
      <c r="M253" s="282"/>
      <c r="N253" s="266" t="e">
        <f>L253-F253</f>
        <v>#DIV/0!</v>
      </c>
      <c r="O253" s="267"/>
      <c r="P253" s="325"/>
      <c r="Q253" s="332">
        <f>IF(Q252=0,0,Q252/P252)</f>
        <v>0</v>
      </c>
      <c r="R253" s="267"/>
      <c r="S253" s="332">
        <f>IF(Q252=0,0,(S252/Q252))</f>
        <v>0</v>
      </c>
      <c r="T253" s="281"/>
      <c r="AA253" s="38"/>
      <c r="AB253" s="38"/>
      <c r="AC253" s="38"/>
      <c r="AD253" s="38"/>
      <c r="AE253" s="38"/>
      <c r="AF253" s="38"/>
      <c r="AG253" s="38"/>
      <c r="AH253" s="38"/>
      <c r="AI253" s="38"/>
      <c r="AJ253" s="38"/>
      <c r="AK253" s="38"/>
      <c r="AL253" s="38"/>
      <c r="AM253" s="38"/>
      <c r="AN253" s="38"/>
    </row>
    <row r="254" spans="1:40" ht="15.75" customHeight="1">
      <c r="A254" s="5" t="s">
        <v>157</v>
      </c>
      <c r="B254" s="38" t="s">
        <v>157</v>
      </c>
      <c r="C254" s="243"/>
      <c r="D254" s="281"/>
      <c r="E254" s="333">
        <f>IFERROR(E252/D252,0)</f>
        <v>0</v>
      </c>
      <c r="F254" s="334"/>
      <c r="G254" s="335"/>
      <c r="H254" s="333"/>
      <c r="I254" s="334"/>
      <c r="J254" s="335"/>
      <c r="K254" s="333">
        <f>IFERROR(K252/J252,0)</f>
        <v>131.91939301972687</v>
      </c>
      <c r="L254" s="334"/>
      <c r="M254" s="285"/>
      <c r="N254" s="286"/>
      <c r="O254" s="335"/>
      <c r="P254" s="333">
        <f>IFERROR(P252/O252,0)</f>
        <v>0</v>
      </c>
      <c r="Q254" s="334"/>
      <c r="R254" s="335"/>
      <c r="S254" s="266"/>
      <c r="T254" s="281"/>
      <c r="U254" s="695"/>
      <c r="AA254" s="38"/>
      <c r="AB254" s="38"/>
      <c r="AC254" s="38"/>
      <c r="AD254" s="38"/>
      <c r="AE254" s="38"/>
      <c r="AF254" s="38"/>
      <c r="AG254" s="38"/>
      <c r="AH254" s="38"/>
      <c r="AI254" s="38"/>
      <c r="AJ254" s="38"/>
      <c r="AK254" s="38"/>
      <c r="AL254" s="38"/>
      <c r="AM254" s="38"/>
      <c r="AN254" s="38"/>
    </row>
    <row r="255" spans="1:40" ht="15.75" customHeight="1">
      <c r="A255" s="5" t="s">
        <v>458</v>
      </c>
      <c r="B255" s="38" t="s">
        <v>157</v>
      </c>
      <c r="C255" s="233" t="s">
        <v>164</v>
      </c>
      <c r="D255" s="336">
        <f>+INDEX('Budget original'!$A$2:$AO$501,MATCH($A255,'Budget original'!$A$2:$A$501,0),MATCH(D$2,'Budget original'!$A$2:$AO$2,0))</f>
        <v>0</v>
      </c>
      <c r="E255" s="281">
        <f>+INDEX('Budget original'!$A$2:$AO$501,MATCH($A255,'Budget original'!$A$2:$A$501,0),MATCH(E$2,'Budget original'!$A$2:$AO$2,0))</f>
        <v>0</v>
      </c>
      <c r="F255" s="281">
        <f>+INDEX('Budget original'!$A$2:$AO$501,MATCH($A255,'Budget original'!$A$2:$A$501,0),MATCH(F$2,'Budget original'!$A$2:$AO$2,0))</f>
        <v>0</v>
      </c>
      <c r="G255" s="337"/>
      <c r="H255" s="281"/>
      <c r="I255" s="281"/>
      <c r="J255" s="245">
        <f>SUMIFS(BV_Data_An_Cour!$AW:$AW,BV_Data_An_Cour!$AP:$AP,$B255,BV_Data_An_Cour!$AQ:$AQ,$C255,BV_Data_An_Cour!$AY:$AY,J$2)</f>
        <v>0</v>
      </c>
      <c r="K255" s="336">
        <f>-SUMIFS(BV_Data_An_Cour!$AM:$AM,BV_Data_An_Cour!$AS:$AS,"Oui",BV_Data_An_Cour!$AP:$AP,$B255,BV_Data_An_Cour!$AQ:$AQ,$C255)</f>
        <v>0</v>
      </c>
      <c r="L255" s="303">
        <f>-SUMIFS(BV_Data_An_Cour!$AM:$AM,BV_Data_An_Cour!$AP:$AP,$B255,BV_Data_An_Cour!$AQ:$AQ,$C255,BV_Data_An_Cour!$AR:$AR,$L$2)</f>
        <v>0</v>
      </c>
      <c r="M255" s="340">
        <f>IF(E255=0,0,(K255-E255)/E255)</f>
        <v>0</v>
      </c>
      <c r="N255" s="303">
        <f>L255-F255</f>
        <v>0</v>
      </c>
      <c r="O255" s="245">
        <f>SUMIFS(BV_Data_An_Prec!$AW:$AW,BV_Data_An_Prec!$AP:$AP,$B255,BV_Data_An_Prec!$AQ:$AQ,$C255,BV_Data_An_Prec!$AY:$AY,O$2)</f>
        <v>0</v>
      </c>
      <c r="P255" s="336">
        <f>-SUMIFS(BV_Data_An_Prec!$AM:$AM,BV_Data_An_Prec!$AS:$AS,"Oui",BV_Data_An_Prec!$AP:$AP,$B255,BV_Data_An_Prec!$AQ:$AQ,$C255)</f>
        <v>0</v>
      </c>
      <c r="Q255" s="303">
        <f>-SUMIFS(BV_Data_An_Prec!$AM:$AM,BV_Data_An_Prec!$AP:$AP,$B255,BV_Data_An_Prec!$AQ:$AQ,$C255,BV_Data_An_Prec!$AR:$AR,$L$2)</f>
        <v>0</v>
      </c>
      <c r="R255" s="282">
        <f>IF(O255=0,0,J255/O255)</f>
        <v>0</v>
      </c>
      <c r="S255" s="303">
        <f>L255-Q255</f>
        <v>0</v>
      </c>
      <c r="T255" s="281"/>
      <c r="U255" s="695"/>
      <c r="AA255" s="38"/>
      <c r="AB255" s="38"/>
      <c r="AC255" s="38"/>
      <c r="AD255" s="38"/>
      <c r="AE255" s="38"/>
      <c r="AF255" s="38"/>
      <c r="AG255" s="38"/>
      <c r="AH255" s="38"/>
      <c r="AI255" s="38"/>
      <c r="AJ255" s="38"/>
      <c r="AK255" s="38"/>
      <c r="AL255" s="38"/>
      <c r="AM255" s="38"/>
      <c r="AN255" s="38"/>
    </row>
    <row r="256" spans="1:40" ht="15.75" customHeight="1">
      <c r="A256" s="5" t="s">
        <v>455</v>
      </c>
      <c r="B256" s="38" t="s">
        <v>157</v>
      </c>
      <c r="C256" s="243" t="s">
        <v>161</v>
      </c>
      <c r="D256" s="38"/>
      <c r="E256" s="325"/>
      <c r="F256" s="332">
        <f>IFERROR(F255/E255,0)</f>
        <v>0</v>
      </c>
      <c r="G256" s="243"/>
      <c r="H256" s="325"/>
      <c r="I256" s="332"/>
      <c r="J256" s="267"/>
      <c r="K256" s="325"/>
      <c r="L256" s="332">
        <f>IF(L255=0,0,L255/K255)</f>
        <v>0</v>
      </c>
      <c r="M256" s="267">
        <f>J256-D256</f>
        <v>0</v>
      </c>
      <c r="N256" s="266"/>
      <c r="O256" s="267"/>
      <c r="P256" s="325"/>
      <c r="Q256" s="332">
        <f>IF(Q255=0,0,Q255/P255)</f>
        <v>0</v>
      </c>
      <c r="R256" s="243"/>
      <c r="S256" s="332">
        <f>IF(Q255=0,0,(S255/Q255))</f>
        <v>0</v>
      </c>
      <c r="T256" s="305"/>
      <c r="U256" s="695"/>
      <c r="AA256" s="38"/>
      <c r="AB256" s="38"/>
      <c r="AC256" s="38"/>
      <c r="AD256" s="38"/>
      <c r="AE256" s="38"/>
      <c r="AF256" s="38"/>
      <c r="AG256" s="38"/>
      <c r="AH256" s="38"/>
      <c r="AI256" s="38"/>
      <c r="AJ256" s="38"/>
      <c r="AK256" s="38"/>
      <c r="AL256" s="38"/>
      <c r="AM256" s="38"/>
      <c r="AN256" s="38"/>
    </row>
    <row r="257" spans="1:40" ht="15.75" customHeight="1">
      <c r="A257" s="5" t="s">
        <v>157</v>
      </c>
      <c r="B257" s="38" t="s">
        <v>157</v>
      </c>
      <c r="C257" s="238"/>
      <c r="D257" s="304"/>
      <c r="E257" s="367"/>
      <c r="F257" s="334"/>
      <c r="G257" s="238"/>
      <c r="H257" s="367"/>
      <c r="I257" s="334"/>
      <c r="J257" s="335"/>
      <c r="K257" s="333">
        <f>IFERROR(K255/J255,0)</f>
        <v>0</v>
      </c>
      <c r="L257" s="334"/>
      <c r="M257" s="335"/>
      <c r="N257" s="286"/>
      <c r="O257" s="335"/>
      <c r="P257" s="333">
        <f>IFERROR(P255/O255,0)</f>
        <v>0</v>
      </c>
      <c r="Q257" s="334"/>
      <c r="R257" s="238"/>
      <c r="S257" s="286"/>
      <c r="T257" s="305"/>
      <c r="AA257" s="38"/>
      <c r="AB257" s="38"/>
      <c r="AC257" s="38"/>
      <c r="AD257" s="38"/>
      <c r="AE257" s="38"/>
      <c r="AF257" s="38"/>
      <c r="AG257" s="38"/>
      <c r="AH257" s="38"/>
      <c r="AI257" s="38"/>
      <c r="AJ257" s="38"/>
      <c r="AK257" s="38"/>
      <c r="AL257" s="38"/>
      <c r="AM257" s="38"/>
      <c r="AN257" s="38"/>
    </row>
    <row r="258" spans="1:40" ht="26.25" customHeight="1" thickBot="1">
      <c r="A258" s="5" t="s">
        <v>459</v>
      </c>
      <c r="B258" s="38" t="s">
        <v>157</v>
      </c>
      <c r="C258" s="243" t="s">
        <v>165</v>
      </c>
      <c r="D258" s="38"/>
      <c r="E258" s="38"/>
      <c r="F258" s="266">
        <f>+INDEX('Budget original'!$A$2:$AO$501,MATCH($A258,'Budget original'!$A$2:$A$501,0),MATCH(F$2,'Budget original'!$A$2:$AO$2,0))</f>
        <v>0</v>
      </c>
      <c r="G258" s="243"/>
      <c r="H258" s="281"/>
      <c r="I258" s="281"/>
      <c r="J258" s="267"/>
      <c r="K258" s="281"/>
      <c r="L258" s="281">
        <f>-SUMIFS(BV_Data_An_Cour!$AM:$AM,BV_Data_An_Cour!$AP:$AP,$B258,BV_Data_An_Cour!$AQ:$AQ,$C258,BV_Data_An_Cour!$AR:$AR,$L$2)</f>
        <v>1091.869999999999</v>
      </c>
      <c r="M258" s="267"/>
      <c r="N258" s="266">
        <f>L258-F258</f>
        <v>1091.869999999999</v>
      </c>
      <c r="O258" s="267"/>
      <c r="P258" s="281"/>
      <c r="Q258" s="281">
        <f>-SUMIFS(BV_Data_An_Prec!$AM:$AM,BV_Data_An_Prec!$AP:$AP,$B258,BV_Data_An_Prec!$AQ:$AQ,$C258,BV_Data_An_Prec!$AR:$AR,$L$2)</f>
        <v>0</v>
      </c>
      <c r="R258" s="345"/>
      <c r="S258" s="266">
        <f t="shared" ref="S258:S259" si="44">L258-Q258</f>
        <v>1091.869999999999</v>
      </c>
      <c r="T258" s="38"/>
      <c r="U258" s="38"/>
      <c r="V258" s="38"/>
      <c r="W258" s="38"/>
      <c r="X258" s="38"/>
      <c r="Y258" s="38"/>
      <c r="Z258" s="38"/>
      <c r="AA258" s="38"/>
      <c r="AB258" s="38"/>
      <c r="AC258" s="38"/>
      <c r="AD258" s="38"/>
      <c r="AE258" s="38"/>
      <c r="AF258" s="38"/>
      <c r="AG258" s="38"/>
      <c r="AH258" s="38"/>
      <c r="AI258" s="38"/>
      <c r="AJ258" s="38"/>
      <c r="AK258" s="38"/>
      <c r="AL258" s="38"/>
      <c r="AM258" s="38"/>
      <c r="AN258" s="38"/>
    </row>
    <row r="259" spans="1:40" ht="19.95" customHeight="1" thickTop="1">
      <c r="A259" s="5" t="s">
        <v>460</v>
      </c>
      <c r="B259" s="38" t="s">
        <v>157</v>
      </c>
      <c r="C259" s="346" t="s">
        <v>166</v>
      </c>
      <c r="D259" s="347">
        <f>D246+D249+D252+D255+D258</f>
        <v>0</v>
      </c>
      <c r="E259" s="347">
        <f>E246+E249+E252+E255+E258</f>
        <v>0</v>
      </c>
      <c r="F259" s="348">
        <f>F246+F249+F252+F255+F258</f>
        <v>0</v>
      </c>
      <c r="G259" s="349"/>
      <c r="H259" s="347"/>
      <c r="I259" s="348"/>
      <c r="J259" s="975">
        <f t="shared" ref="J259:K259" si="45">J246+J249+J252+J255+J258</f>
        <v>1368</v>
      </c>
      <c r="K259" s="976">
        <f t="shared" si="45"/>
        <v>238603.15000000002</v>
      </c>
      <c r="L259" s="977">
        <f>L246+L249+L252+L255+L258</f>
        <v>174795.72000000006</v>
      </c>
      <c r="M259" s="978" t="e">
        <f>(K259-E259)/E259</f>
        <v>#DIV/0!</v>
      </c>
      <c r="N259" s="977">
        <f>L259-F259</f>
        <v>174795.72000000006</v>
      </c>
      <c r="O259" s="975">
        <f t="shared" ref="O259:P259" si="46">O246+O249+O252+O255+O258</f>
        <v>0</v>
      </c>
      <c r="P259" s="976">
        <f t="shared" si="46"/>
        <v>0</v>
      </c>
      <c r="Q259" s="977">
        <f>Q246+Q249+Q252+Q255+Q258</f>
        <v>0</v>
      </c>
      <c r="R259" s="254">
        <f>IF(O259=0,0,J259/O259)</f>
        <v>0</v>
      </c>
      <c r="S259" s="348">
        <f t="shared" si="44"/>
        <v>174795.72000000006</v>
      </c>
      <c r="T259" s="305"/>
      <c r="U259" s="38"/>
      <c r="V259" s="38"/>
      <c r="W259" s="38"/>
      <c r="X259" s="38"/>
      <c r="Y259" s="38"/>
      <c r="Z259" s="38"/>
      <c r="AA259" s="38"/>
      <c r="AB259" s="38"/>
      <c r="AC259" s="38"/>
      <c r="AD259" s="38"/>
      <c r="AE259" s="38"/>
      <c r="AF259" s="38"/>
      <c r="AG259" s="38"/>
      <c r="AH259" s="38"/>
      <c r="AI259" s="38"/>
      <c r="AJ259" s="38"/>
      <c r="AK259" s="38"/>
      <c r="AL259" s="38"/>
      <c r="AM259" s="38"/>
      <c r="AN259" s="38"/>
    </row>
    <row r="260" spans="1:40" ht="15.75" customHeight="1">
      <c r="A260" s="5" t="s">
        <v>461</v>
      </c>
      <c r="B260" s="38" t="s">
        <v>157</v>
      </c>
      <c r="C260" s="350" t="s">
        <v>167</v>
      </c>
      <c r="D260" s="351"/>
      <c r="E260" s="352"/>
      <c r="F260" s="353" t="e">
        <f>F259/E259</f>
        <v>#DIV/0!</v>
      </c>
      <c r="G260" s="354"/>
      <c r="H260" s="352"/>
      <c r="I260" s="255"/>
      <c r="J260" s="979"/>
      <c r="K260" s="980">
        <f>IF(J259=0,0,K259/J259)</f>
        <v>174.41750730994153</v>
      </c>
      <c r="L260" s="255">
        <f>IF(L259=0,0,L259/K259)</f>
        <v>0.73257926393679229</v>
      </c>
      <c r="M260" s="979"/>
      <c r="N260" s="981" t="e">
        <f>N259/F259</f>
        <v>#DIV/0!</v>
      </c>
      <c r="O260" s="979"/>
      <c r="P260" s="980">
        <f>IF(O259=0,0,P259/O259)</f>
        <v>0</v>
      </c>
      <c r="Q260" s="255">
        <f>IF(Q259=0,0,Q259/P259)</f>
        <v>0</v>
      </c>
      <c r="R260" s="354"/>
      <c r="S260" s="255" t="e">
        <f>S259/Q259</f>
        <v>#DIV/0!</v>
      </c>
      <c r="T260" s="305"/>
      <c r="U260" s="38"/>
      <c r="V260" s="38"/>
      <c r="W260" s="38"/>
      <c r="X260" s="38"/>
      <c r="Y260" s="38"/>
      <c r="Z260" s="38"/>
      <c r="AA260" s="38"/>
      <c r="AB260" s="38"/>
      <c r="AC260" s="38"/>
      <c r="AD260" s="38"/>
      <c r="AE260" s="38"/>
      <c r="AF260" s="38"/>
      <c r="AG260" s="38"/>
      <c r="AH260" s="38"/>
      <c r="AI260" s="38"/>
      <c r="AJ260" s="38"/>
      <c r="AK260" s="38"/>
      <c r="AL260" s="38"/>
      <c r="AM260" s="38"/>
      <c r="AN260" s="38"/>
    </row>
    <row r="261" spans="1:40" ht="15.75" customHeight="1">
      <c r="A261" s="5" t="s">
        <v>157</v>
      </c>
      <c r="B261" s="38" t="s">
        <v>157</v>
      </c>
      <c r="C261" s="233"/>
      <c r="D261" s="336"/>
      <c r="E261" s="992"/>
      <c r="F261" s="303"/>
      <c r="G261" s="337"/>
      <c r="H261" s="992"/>
      <c r="I261" s="303"/>
      <c r="J261" s="337"/>
      <c r="K261" s="992"/>
      <c r="L261" s="303"/>
      <c r="M261" s="337"/>
      <c r="N261" s="303"/>
      <c r="O261" s="337"/>
      <c r="P261" s="992"/>
      <c r="Q261" s="303"/>
      <c r="R261" s="337"/>
      <c r="S261" s="303"/>
      <c r="T261" s="305"/>
      <c r="U261" s="38"/>
      <c r="V261" s="38"/>
      <c r="W261" s="38"/>
      <c r="X261" s="38"/>
      <c r="Y261" s="38"/>
      <c r="Z261" s="38"/>
      <c r="AA261" s="38"/>
      <c r="AB261" s="38"/>
      <c r="AC261" s="38"/>
      <c r="AD261" s="38"/>
      <c r="AE261" s="38"/>
      <c r="AF261" s="38"/>
      <c r="AG261" s="38"/>
      <c r="AH261" s="38"/>
      <c r="AI261" s="38"/>
      <c r="AJ261" s="38"/>
      <c r="AK261" s="38"/>
      <c r="AL261" s="38"/>
      <c r="AM261" s="38"/>
      <c r="AN261" s="38"/>
    </row>
    <row r="262" spans="1:40" ht="19.5" customHeight="1">
      <c r="A262" s="5" t="s">
        <v>462</v>
      </c>
      <c r="B262" s="38" t="s">
        <v>157</v>
      </c>
      <c r="C262" s="243" t="s">
        <v>168</v>
      </c>
      <c r="D262" s="281"/>
      <c r="E262" s="281">
        <f>+INDEX('Budget original'!$A$2:$AO$501,MATCH($A262,'Budget original'!$A$2:$A$501,0),MATCH(E$2,'Budget original'!$A$2:$AO$2,0))</f>
        <v>0</v>
      </c>
      <c r="F262" s="281">
        <f>+INDEX('Budget original'!$A$2:$AO$501,MATCH($A262,'Budget original'!$A$2:$A$501,0),MATCH(F$2,'Budget original'!$A$2:$AO$2,0))</f>
        <v>0</v>
      </c>
      <c r="G262" s="267"/>
      <c r="H262" s="281"/>
      <c r="I262" s="281"/>
      <c r="J262" s="245">
        <f>SUMIFS(BV_Data_An_Cour!$AW:$AW,BV_Data_An_Cour!$AP:$AP,$B262,BV_Data_An_Cour!$AQ:$AQ,$C262,BV_Data_An_Cour!$AY:$AY,J$2)</f>
        <v>508</v>
      </c>
      <c r="K262" s="281">
        <f>-SUMIFS(BV_Data_An_Cour!$AM:$AM,BV_Data_An_Cour!$AS:$AS,"Oui",BV_Data_An_Cour!$AP:$AP,$B262,BV_Data_An_Cour!$AQ:$AQ,$C262)</f>
        <v>37120.01</v>
      </c>
      <c r="L262" s="266">
        <f>-SUMIFS(BV_Data_An_Cour!$AM:$AM,BV_Data_An_Cour!$AP:$AP,$B262,BV_Data_An_Cour!$AQ:$AQ,$C262,BV_Data_An_Cour!$AR:$AR,$L$2)</f>
        <v>10580.980000000003</v>
      </c>
      <c r="M262" s="282">
        <f>IF(E262=0,0,(K262-E262)/E262)</f>
        <v>0</v>
      </c>
      <c r="N262" s="266">
        <f>L262-F262</f>
        <v>10580.980000000003</v>
      </c>
      <c r="O262" s="245">
        <f>SUMIFS(BV_Data_An_Prec!$AW:$AW,BV_Data_An_Prec!$AP:$AP,$B262,BV_Data_An_Prec!$AQ:$AQ,$C262,BV_Data_An_Prec!$AY:$AY,O$2)</f>
        <v>0</v>
      </c>
      <c r="P262" s="281">
        <f>-SUMIFS(BV_Data_An_Prec!$AM:$AM,BV_Data_An_Prec!$AS:$AS,"Oui",BV_Data_An_Prec!$AP:$AP,$B262,BV_Data_An_Prec!$AQ:$AQ,$C262)</f>
        <v>0</v>
      </c>
      <c r="Q262" s="266">
        <f>-SUMIFS(BV_Data_An_Prec!$AM:$AM,BV_Data_An_Prec!$AP:$AP,$B262,BV_Data_An_Prec!$AQ:$AQ,$C262,BV_Data_An_Prec!$AR:$AR,$L$2)</f>
        <v>0</v>
      </c>
      <c r="R262" s="282">
        <f>IF(O262=0,0,J262/O262)</f>
        <v>0</v>
      </c>
      <c r="S262" s="266">
        <f>L262-Q262</f>
        <v>10580.980000000003</v>
      </c>
      <c r="T262" s="305"/>
      <c r="U262" s="38"/>
      <c r="V262" s="38"/>
      <c r="W262" s="38"/>
      <c r="X262" s="38"/>
      <c r="Y262" s="38"/>
      <c r="Z262" s="38"/>
      <c r="AA262" s="38"/>
      <c r="AB262" s="38"/>
      <c r="AC262" s="38"/>
      <c r="AD262" s="38"/>
      <c r="AE262" s="38"/>
      <c r="AF262" s="38"/>
      <c r="AG262" s="38"/>
      <c r="AH262" s="38"/>
      <c r="AI262" s="38"/>
      <c r="AJ262" s="38"/>
      <c r="AK262" s="38"/>
      <c r="AL262" s="38"/>
      <c r="AM262" s="38"/>
      <c r="AN262" s="38"/>
    </row>
    <row r="263" spans="1:40" ht="21" customHeight="1">
      <c r="A263" s="5" t="s">
        <v>455</v>
      </c>
      <c r="B263" s="38" t="s">
        <v>157</v>
      </c>
      <c r="C263" s="243" t="s">
        <v>161</v>
      </c>
      <c r="D263" s="38"/>
      <c r="E263" s="325"/>
      <c r="F263" s="332">
        <f>IFERROR(F262/E262,0)</f>
        <v>0</v>
      </c>
      <c r="G263" s="243"/>
      <c r="H263" s="325"/>
      <c r="I263" s="332"/>
      <c r="J263" s="267"/>
      <c r="K263" s="325"/>
      <c r="L263" s="332">
        <f>IF(L262=0,0,L262/K262)</f>
        <v>0.28504787579529217</v>
      </c>
      <c r="M263" s="267"/>
      <c r="N263" s="266"/>
      <c r="O263" s="267"/>
      <c r="P263" s="325"/>
      <c r="Q263" s="332">
        <f>IF(Q262=0,0,Q262/P262)</f>
        <v>0</v>
      </c>
      <c r="R263" s="267"/>
      <c r="S263" s="332">
        <f>IF(Q262=0,0,(S262/Q262))</f>
        <v>0</v>
      </c>
      <c r="T263" s="305"/>
      <c r="U263" s="38"/>
      <c r="V263" s="38"/>
      <c r="W263" s="38"/>
      <c r="X263" s="38"/>
      <c r="Y263" s="38"/>
      <c r="Z263" s="38"/>
      <c r="AA263" s="38"/>
      <c r="AB263" s="38"/>
      <c r="AC263" s="38"/>
      <c r="AD263" s="38"/>
      <c r="AE263" s="38"/>
      <c r="AF263" s="38"/>
      <c r="AG263" s="38"/>
      <c r="AH263" s="38"/>
      <c r="AI263" s="38"/>
      <c r="AJ263" s="38"/>
      <c r="AK263" s="38"/>
      <c r="AL263" s="38"/>
      <c r="AM263" s="38"/>
      <c r="AN263" s="38"/>
    </row>
    <row r="264" spans="1:40" ht="21" hidden="1" customHeight="1">
      <c r="A264" s="5" t="s">
        <v>157</v>
      </c>
      <c r="B264" s="38" t="s">
        <v>157</v>
      </c>
      <c r="C264" s="243"/>
      <c r="D264" s="38"/>
      <c r="E264" s="325"/>
      <c r="F264" s="332"/>
      <c r="G264" s="243"/>
      <c r="H264" s="325"/>
      <c r="I264" s="332"/>
      <c r="J264" s="342"/>
      <c r="K264" s="341"/>
      <c r="L264" s="332"/>
      <c r="M264" s="342"/>
      <c r="N264" s="343"/>
      <c r="O264" s="342"/>
      <c r="P264" s="341"/>
      <c r="Q264" s="332"/>
      <c r="R264" s="342"/>
      <c r="S264" s="343"/>
      <c r="T264" s="305"/>
      <c r="U264" s="38"/>
      <c r="V264" s="38"/>
      <c r="W264" s="38"/>
      <c r="X264" s="38"/>
      <c r="Y264" s="38"/>
      <c r="Z264" s="38"/>
      <c r="AA264" s="38"/>
      <c r="AB264" s="38"/>
      <c r="AC264" s="38"/>
      <c r="AD264" s="38"/>
      <c r="AE264" s="38"/>
      <c r="AF264" s="38"/>
      <c r="AG264" s="38"/>
      <c r="AH264" s="38"/>
      <c r="AI264" s="38"/>
      <c r="AJ264" s="38"/>
      <c r="AK264" s="38"/>
      <c r="AL264" s="38"/>
      <c r="AM264" s="38"/>
      <c r="AN264" s="38"/>
    </row>
    <row r="265" spans="1:40" ht="21" hidden="1" customHeight="1">
      <c r="A265" s="5" t="s">
        <v>463</v>
      </c>
      <c r="B265" s="38" t="s">
        <v>157</v>
      </c>
      <c r="C265" s="243" t="s">
        <v>169</v>
      </c>
      <c r="D265" s="38"/>
      <c r="E265" s="281">
        <f>+INDEX('Budget original'!$A$2:$AO$501,MATCH($A265,'Budget original'!$A$2:$A$501,0),MATCH(E$2,'Budget original'!$A$2:$AO$2,0))</f>
        <v>0</v>
      </c>
      <c r="F265" s="281">
        <f>+INDEX('Budget original'!$A$2:$AO$501,MATCH($A265,'Budget original'!$A$2:$A$501,0),MATCH(F$2,'Budget original'!$A$2:$AO$2,0))</f>
        <v>0</v>
      </c>
      <c r="G265" s="243"/>
      <c r="H265" s="281"/>
      <c r="I265" s="281"/>
      <c r="J265" s="245">
        <f>SUMIFS(BV_Data_An_Cour!$AW:$AW,BV_Data_An_Cour!$AP:$AP,$B265,BV_Data_An_Cour!$AQ:$AQ,$C265,BV_Data_An_Cour!$AY:$AY,J$2)</f>
        <v>0</v>
      </c>
      <c r="K265" s="244">
        <f>-SUMIFS(BV_Data_An_Cour!$AM:$AM,BV_Data_An_Cour!$AS:$AS,"Oui",BV_Data_An_Cour!$AP:$AP,$B265,BV_Data_An_Cour!$AQ:$AQ,$C265)</f>
        <v>0</v>
      </c>
      <c r="L265" s="246">
        <f>-SUMIFS(BV_Data_An_Cour!$AM:$AM,BV_Data_An_Cour!$AP:$AP,$B265,BV_Data_An_Cour!$AQ:$AQ,$C265,BV_Data_An_Cour!$AR:$AR,$L$2)</f>
        <v>0</v>
      </c>
      <c r="M265" s="282">
        <f>IF(E265=0,0,(K265-E265)/E265)</f>
        <v>0</v>
      </c>
      <c r="N265" s="266">
        <f>L265-F265</f>
        <v>0</v>
      </c>
      <c r="O265" s="245">
        <f>SUMIFS(BV_Data_An_Prec!$AW:$AW,BV_Data_An_Prec!$AP:$AP,$B265,BV_Data_An_Prec!$AQ:$AQ,$C265,BV_Data_An_Prec!$AY:$AY,O$2)</f>
        <v>0</v>
      </c>
      <c r="P265" s="244">
        <f>-SUMIFS(BV_Data_An_Prec!$AM:$AM,BV_Data_An_Prec!$AS:$AS,"Oui",BV_Data_An_Prec!$AP:$AP,$B265,BV_Data_An_Prec!$AQ:$AQ,$C265)</f>
        <v>0</v>
      </c>
      <c r="Q265" s="246">
        <f>-SUMIFS(BV_Data_An_Prec!$AM:$AM,BV_Data_An_Prec!$AP:$AP,$B265,BV_Data_An_Prec!$AQ:$AQ,$C265,BV_Data_An_Prec!$AR:$AR,$L$2)</f>
        <v>0</v>
      </c>
      <c r="R265" s="282">
        <f>IF(O265=0,0,J265/O265)</f>
        <v>0</v>
      </c>
      <c r="S265" s="266">
        <f>L265-Q265</f>
        <v>0</v>
      </c>
      <c r="T265" s="305"/>
      <c r="U265" s="38"/>
      <c r="V265" s="38"/>
      <c r="W265" s="38"/>
      <c r="X265" s="38"/>
      <c r="Y265" s="38"/>
      <c r="Z265" s="38"/>
      <c r="AA265" s="38"/>
      <c r="AB265" s="38"/>
      <c r="AC265" s="38"/>
      <c r="AD265" s="38"/>
      <c r="AE265" s="38"/>
      <c r="AF265" s="38"/>
      <c r="AG265" s="38"/>
      <c r="AH265" s="38"/>
      <c r="AI265" s="38"/>
      <c r="AJ265" s="38"/>
      <c r="AK265" s="38"/>
      <c r="AL265" s="38"/>
      <c r="AM265" s="38"/>
      <c r="AN265" s="38"/>
    </row>
    <row r="266" spans="1:40" ht="21" hidden="1" customHeight="1">
      <c r="A266" s="5" t="s">
        <v>455</v>
      </c>
      <c r="B266" s="38" t="s">
        <v>157</v>
      </c>
      <c r="C266" s="243" t="s">
        <v>161</v>
      </c>
      <c r="D266" s="38"/>
      <c r="E266" s="325"/>
      <c r="F266" s="332">
        <f>IF(F265=0,0,F265/E265)</f>
        <v>0</v>
      </c>
      <c r="G266" s="243"/>
      <c r="H266" s="325"/>
      <c r="I266" s="332"/>
      <c r="J266" s="342"/>
      <c r="K266" s="341"/>
      <c r="L266" s="332">
        <f>IF(L265=0,0,L265/K265)</f>
        <v>0</v>
      </c>
      <c r="M266" s="342"/>
      <c r="N266" s="343"/>
      <c r="O266" s="342"/>
      <c r="P266" s="341"/>
      <c r="Q266" s="332">
        <f>IF(Q265=0,0,Q265/P265)</f>
        <v>0</v>
      </c>
      <c r="R266" s="342"/>
      <c r="S266" s="343"/>
      <c r="T266" s="305"/>
      <c r="U266" s="244"/>
      <c r="V266" s="38"/>
      <c r="W266" s="38"/>
      <c r="X266" s="38"/>
      <c r="Y266" s="38"/>
      <c r="Z266" s="38"/>
      <c r="AA266" s="38"/>
      <c r="AB266" s="38"/>
      <c r="AC266" s="38"/>
      <c r="AD266" s="38"/>
      <c r="AE266" s="38"/>
      <c r="AF266" s="38"/>
      <c r="AG266" s="38"/>
      <c r="AH266" s="38"/>
      <c r="AI266" s="38"/>
      <c r="AJ266" s="38"/>
      <c r="AK266" s="38"/>
      <c r="AL266" s="38"/>
      <c r="AM266" s="38"/>
      <c r="AN266" s="38"/>
    </row>
    <row r="267" spans="1:40" ht="15.75" customHeight="1" thickBot="1">
      <c r="A267" s="5" t="s">
        <v>157</v>
      </c>
      <c r="B267" s="38" t="s">
        <v>157</v>
      </c>
      <c r="C267" s="358"/>
      <c r="D267" s="359"/>
      <c r="E267" s="360"/>
      <c r="F267" s="361"/>
      <c r="G267" s="362"/>
      <c r="H267" s="360"/>
      <c r="I267" s="361"/>
      <c r="J267" s="362"/>
      <c r="K267" s="360"/>
      <c r="L267" s="361"/>
      <c r="M267" s="362"/>
      <c r="N267" s="361"/>
      <c r="O267" s="362"/>
      <c r="P267" s="360"/>
      <c r="Q267" s="361"/>
      <c r="R267" s="362"/>
      <c r="S267" s="361"/>
      <c r="T267" s="305"/>
      <c r="U267" s="38"/>
      <c r="V267" s="38"/>
      <c r="W267" s="38"/>
      <c r="X267" s="38"/>
      <c r="Y267" s="38"/>
      <c r="Z267" s="38"/>
      <c r="AA267" s="38"/>
      <c r="AB267" s="38"/>
      <c r="AC267" s="38"/>
      <c r="AD267" s="38"/>
      <c r="AE267" s="38"/>
      <c r="AF267" s="38"/>
      <c r="AG267" s="38"/>
      <c r="AH267" s="38"/>
      <c r="AI267" s="38"/>
      <c r="AJ267" s="38"/>
      <c r="AK267" s="38"/>
      <c r="AL267" s="38"/>
      <c r="AM267" s="38"/>
      <c r="AN267" s="38"/>
    </row>
    <row r="268" spans="1:40" ht="18" customHeight="1" thickTop="1">
      <c r="A268" s="5" t="s">
        <v>464</v>
      </c>
      <c r="B268" s="38" t="s">
        <v>157</v>
      </c>
      <c r="C268" s="268" t="s">
        <v>170</v>
      </c>
      <c r="D268" s="269"/>
      <c r="E268" s="270">
        <f>E259+E262+E265</f>
        <v>0</v>
      </c>
      <c r="F268" s="271">
        <f>F259+F262+F265</f>
        <v>0</v>
      </c>
      <c r="G268" s="272"/>
      <c r="H268" s="270"/>
      <c r="I268" s="271"/>
      <c r="J268" s="272"/>
      <c r="K268" s="269">
        <f t="shared" ref="K268" si="47">K259+K262+K265</f>
        <v>275723.16000000003</v>
      </c>
      <c r="L268" s="271">
        <f>L259+L262+L265</f>
        <v>185376.70000000007</v>
      </c>
      <c r="M268" s="272" t="e">
        <f>L269-F269</f>
        <v>#DIV/0!</v>
      </c>
      <c r="N268" s="271">
        <f>L268-F268</f>
        <v>185376.70000000007</v>
      </c>
      <c r="O268" s="272"/>
      <c r="P268" s="269">
        <f t="shared" ref="P268" si="48">P259+P262+P265</f>
        <v>0</v>
      </c>
      <c r="Q268" s="271">
        <f>Q259+Q262+Q265</f>
        <v>0</v>
      </c>
      <c r="R268" s="272"/>
      <c r="S268" s="271">
        <f>L268-Q268</f>
        <v>185376.70000000007</v>
      </c>
      <c r="T268" s="38"/>
      <c r="U268" s="38"/>
      <c r="V268" s="38"/>
      <c r="W268" s="38"/>
      <c r="X268" s="38"/>
      <c r="Y268" s="38"/>
      <c r="Z268" s="38"/>
      <c r="AA268" s="38"/>
      <c r="AB268" s="38"/>
      <c r="AC268" s="38"/>
      <c r="AD268" s="38"/>
      <c r="AE268" s="38"/>
      <c r="AF268" s="38"/>
      <c r="AG268" s="38"/>
      <c r="AH268" s="38"/>
      <c r="AI268" s="38"/>
      <c r="AJ268" s="38"/>
      <c r="AK268" s="38"/>
      <c r="AL268" s="38"/>
      <c r="AM268" s="38"/>
      <c r="AN268" s="38"/>
    </row>
    <row r="269" spans="1:40" ht="22.5" customHeight="1" thickBot="1">
      <c r="A269" s="5" t="s">
        <v>157</v>
      </c>
      <c r="B269" s="38" t="s">
        <v>157</v>
      </c>
      <c r="C269" s="273"/>
      <c r="D269" s="274"/>
      <c r="E269" s="274"/>
      <c r="F269" s="275" t="e">
        <f>F268/E268</f>
        <v>#DIV/0!</v>
      </c>
      <c r="G269" s="273"/>
      <c r="H269" s="274"/>
      <c r="I269" s="275"/>
      <c r="J269" s="273"/>
      <c r="K269" s="947"/>
      <c r="L269" s="326">
        <f>L268/K268</f>
        <v>0.67232908544933279</v>
      </c>
      <c r="M269" s="276"/>
      <c r="N269" s="277" t="e">
        <f>N268/F268</f>
        <v>#DIV/0!</v>
      </c>
      <c r="O269" s="273"/>
      <c r="P269" s="947"/>
      <c r="Q269" s="326" t="e">
        <f>Q268/P268</f>
        <v>#DIV/0!</v>
      </c>
      <c r="R269" s="276"/>
      <c r="S269" s="326">
        <f>L268/S268</f>
        <v>1</v>
      </c>
      <c r="T269" s="38"/>
      <c r="U269" s="38"/>
      <c r="V269" s="38"/>
      <c r="W269" s="38"/>
      <c r="X269" s="38"/>
      <c r="Y269" s="38"/>
      <c r="Z269" s="38"/>
      <c r="AA269" s="38"/>
      <c r="AB269" s="38"/>
      <c r="AC269" s="38"/>
      <c r="AD269" s="38"/>
      <c r="AE269" s="38"/>
      <c r="AF269" s="38"/>
      <c r="AG269" s="38"/>
      <c r="AH269" s="38"/>
      <c r="AI269" s="38"/>
      <c r="AJ269" s="38"/>
      <c r="AK269" s="38"/>
      <c r="AL269" s="38"/>
      <c r="AM269" s="38"/>
      <c r="AN269" s="38"/>
    </row>
    <row r="270" spans="1:40" ht="15.75" customHeight="1" thickTop="1">
      <c r="A270" s="5" t="s">
        <v>157</v>
      </c>
      <c r="B270" s="38" t="s">
        <v>157</v>
      </c>
      <c r="C270" s="260"/>
      <c r="D270" s="11"/>
      <c r="E270" s="11"/>
      <c r="F270" s="255"/>
      <c r="G270" s="260"/>
      <c r="H270" s="11"/>
      <c r="I270" s="255"/>
      <c r="J270" s="260"/>
      <c r="K270" s="305"/>
      <c r="L270" s="255"/>
      <c r="M270" s="254"/>
      <c r="N270" s="255"/>
      <c r="O270" s="260"/>
      <c r="P270" s="305"/>
      <c r="Q270" s="255"/>
      <c r="R270" s="254"/>
      <c r="S270" s="255"/>
      <c r="T270" s="11"/>
      <c r="U270" s="38"/>
      <c r="V270" s="38"/>
      <c r="W270" s="38"/>
      <c r="X270" s="38"/>
      <c r="Y270" s="38"/>
      <c r="Z270" s="38"/>
      <c r="AA270" s="38"/>
      <c r="AB270" s="38"/>
      <c r="AC270" s="38"/>
      <c r="AD270" s="38"/>
      <c r="AE270" s="38"/>
      <c r="AF270" s="38"/>
      <c r="AG270" s="38"/>
      <c r="AH270" s="38"/>
      <c r="AI270" s="38"/>
      <c r="AJ270" s="38"/>
      <c r="AK270" s="38"/>
      <c r="AL270" s="38"/>
      <c r="AM270" s="38"/>
      <c r="AN270" s="38"/>
    </row>
    <row r="271" spans="1:40" ht="15.75" customHeight="1">
      <c r="A271" s="5" t="s">
        <v>465</v>
      </c>
      <c r="B271" s="38" t="s">
        <v>157</v>
      </c>
      <c r="C271" s="279" t="s">
        <v>106</v>
      </c>
      <c r="D271" s="38"/>
      <c r="E271" s="38"/>
      <c r="F271" s="266"/>
      <c r="G271" s="243"/>
      <c r="H271" s="38"/>
      <c r="I271" s="266"/>
      <c r="J271" s="243"/>
      <c r="K271" s="38"/>
      <c r="L271" s="253"/>
      <c r="M271" s="243"/>
      <c r="N271" s="253"/>
      <c r="O271" s="243"/>
      <c r="P271" s="38"/>
      <c r="Q271" s="253"/>
      <c r="R271" s="243"/>
      <c r="S271" s="253"/>
      <c r="T271" s="38"/>
      <c r="U271" s="38"/>
      <c r="V271" s="38"/>
      <c r="W271" s="38"/>
      <c r="X271" s="38"/>
      <c r="Y271" s="38"/>
      <c r="Z271" s="38"/>
      <c r="AA271" s="38"/>
      <c r="AB271" s="38"/>
      <c r="AC271" s="38"/>
      <c r="AD271" s="38"/>
      <c r="AE271" s="38"/>
      <c r="AF271" s="38"/>
      <c r="AG271" s="38"/>
      <c r="AH271" s="38"/>
      <c r="AI271" s="38"/>
      <c r="AJ271" s="38"/>
      <c r="AK271" s="38"/>
      <c r="AL271" s="38"/>
      <c r="AM271" s="38"/>
      <c r="AN271" s="38"/>
    </row>
    <row r="272" spans="1:40" ht="15.75" customHeight="1">
      <c r="A272" s="5" t="s">
        <v>466</v>
      </c>
      <c r="B272" s="38" t="s">
        <v>157</v>
      </c>
      <c r="C272" s="298" t="s">
        <v>116</v>
      </c>
      <c r="D272" s="38"/>
      <c r="E272" s="38"/>
      <c r="F272" s="244">
        <f>+INDEX('Budget original'!$A$2:$AO$501,MATCH($A272,'Budget original'!$A$2:$A$501,0),MATCH(F$2,'Budget original'!$A$2:$AO$2,0))</f>
        <v>0</v>
      </c>
      <c r="G272" s="243"/>
      <c r="H272" s="38"/>
      <c r="I272" s="244"/>
      <c r="J272" s="243"/>
      <c r="K272" s="38"/>
      <c r="L272" s="266">
        <f>SUMIFS(BV_Data_An_Cour!$AM:$AM,BV_Data_An_Cour!$AP:$AP,$B272,BV_Data_An_Cour!$AQ:$AQ,$C272,BV_Data_An_Cour!$AR:$AR,$L$2)</f>
        <v>8338.8300000000017</v>
      </c>
      <c r="M272" s="243"/>
      <c r="N272" s="266">
        <f t="shared" ref="N272:N303" si="49">L272-F272</f>
        <v>8338.8300000000017</v>
      </c>
      <c r="O272" s="243"/>
      <c r="P272" s="38"/>
      <c r="Q272" s="266">
        <f>SUMIFS(BV_Data_An_Prec!$AM:$AM,BV_Data_An_Prec!$AP:$AP,$B272,BV_Data_An_Prec!$AQ:$AQ,$C272,BV_Data_An_Prec!$AR:$AR,$L$2)</f>
        <v>0</v>
      </c>
      <c r="R272" s="243"/>
      <c r="S272" s="266">
        <f t="shared" ref="S272:S303" si="50">L272-Q272</f>
        <v>8338.8300000000017</v>
      </c>
      <c r="T272" s="38"/>
      <c r="U272" s="38"/>
      <c r="V272" s="38"/>
      <c r="W272" s="38"/>
      <c r="X272" s="38"/>
      <c r="Y272" s="38"/>
      <c r="Z272" s="38"/>
      <c r="AA272" s="38"/>
      <c r="AB272" s="38"/>
      <c r="AC272" s="38"/>
      <c r="AD272" s="38"/>
      <c r="AE272" s="38"/>
      <c r="AF272" s="38"/>
      <c r="AG272" s="38"/>
      <c r="AH272" s="38"/>
      <c r="AI272" s="38"/>
      <c r="AJ272" s="38"/>
      <c r="AK272" s="38"/>
      <c r="AL272" s="38"/>
      <c r="AM272" s="38"/>
      <c r="AN272" s="38"/>
    </row>
    <row r="273" spans="1:40" ht="15.75" customHeight="1">
      <c r="A273" s="5" t="s">
        <v>467</v>
      </c>
      <c r="B273" s="38" t="s">
        <v>157</v>
      </c>
      <c r="C273" s="299" t="s">
        <v>117</v>
      </c>
      <c r="D273" s="287"/>
      <c r="E273" s="38"/>
      <c r="F273" s="240">
        <f>+INDEX('Budget original'!$A$2:$AO$501,MATCH($A273,'Budget original'!$A$2:$A$501,0),MATCH(F$2,'Budget original'!$A$2:$AO$2,0))</f>
        <v>0</v>
      </c>
      <c r="G273" s="288"/>
      <c r="H273" s="38"/>
      <c r="I273" s="240"/>
      <c r="J273" s="243"/>
      <c r="K273" s="38"/>
      <c r="L273" s="266">
        <f>SUMIFS(BV_Data_An_Cour!$AM:$AM,BV_Data_An_Cour!$AP:$AP,$B273,BV_Data_An_Cour!$AQ:$AQ,$C273,BV_Data_An_Cour!$AR:$AR,$L$2)</f>
        <v>28432.259999999995</v>
      </c>
      <c r="M273" s="243"/>
      <c r="N273" s="266">
        <f t="shared" si="49"/>
        <v>28432.259999999995</v>
      </c>
      <c r="O273" s="243"/>
      <c r="P273" s="38"/>
      <c r="Q273" s="266">
        <f>SUMIFS(BV_Data_An_Prec!$AM:$AM,BV_Data_An_Prec!$AP:$AP,$B273,BV_Data_An_Prec!$AQ:$AQ,$C273,BV_Data_An_Prec!$AR:$AR,$L$2)</f>
        <v>0</v>
      </c>
      <c r="R273" s="243"/>
      <c r="S273" s="266">
        <f t="shared" si="50"/>
        <v>28432.259999999995</v>
      </c>
      <c r="T273" s="38"/>
      <c r="U273" s="38"/>
      <c r="V273" s="38"/>
      <c r="W273" s="38"/>
      <c r="X273" s="38"/>
      <c r="Y273" s="38"/>
      <c r="Z273" s="38"/>
      <c r="AA273" s="38"/>
      <c r="AB273" s="38"/>
      <c r="AC273" s="38"/>
      <c r="AD273" s="38"/>
      <c r="AE273" s="38"/>
      <c r="AF273" s="38"/>
      <c r="AG273" s="38"/>
      <c r="AH273" s="38"/>
      <c r="AI273" s="38"/>
      <c r="AJ273" s="38"/>
      <c r="AK273" s="38"/>
      <c r="AL273" s="38"/>
      <c r="AM273" s="38"/>
      <c r="AN273" s="38"/>
    </row>
    <row r="274" spans="1:40" ht="20.399999999999999">
      <c r="A274" s="5" t="s">
        <v>468</v>
      </c>
      <c r="B274" s="38" t="s">
        <v>157</v>
      </c>
      <c r="C274" s="298" t="s">
        <v>118</v>
      </c>
      <c r="D274" s="300"/>
      <c r="E274" s="301"/>
      <c r="F274" s="244">
        <f>+INDEX('Budget original'!$A$2:$AO$501,MATCH($A274,'Budget original'!$A$2:$A$501,0),MATCH(F$2,'Budget original'!$A$2:$AO$2,0))</f>
        <v>0</v>
      </c>
      <c r="G274" s="302"/>
      <c r="H274" s="301"/>
      <c r="I274" s="244"/>
      <c r="J274" s="233"/>
      <c r="K274" s="301"/>
      <c r="L274" s="303">
        <f>SUMIFS(BV_Data_An_Cour!$AM:$AM,BV_Data_An_Cour!$AP:$AP,$B274,BV_Data_An_Cour!$AQ:$AQ,$C274,BV_Data_An_Cour!$AR:$AR,$L$2)</f>
        <v>40042.849999999991</v>
      </c>
      <c r="M274" s="233"/>
      <c r="N274" s="303">
        <f t="shared" si="49"/>
        <v>40042.849999999991</v>
      </c>
      <c r="O274" s="233"/>
      <c r="P274" s="301"/>
      <c r="Q274" s="303">
        <f>SUMIFS(BV_Data_An_Prec!$AM:$AM,BV_Data_An_Prec!$AP:$AP,$B274,BV_Data_An_Prec!$AQ:$AQ,$C274,BV_Data_An_Prec!$AR:$AR,$L$2)</f>
        <v>0</v>
      </c>
      <c r="R274" s="233"/>
      <c r="S274" s="303">
        <f t="shared" si="50"/>
        <v>40042.849999999991</v>
      </c>
      <c r="T274" s="38"/>
      <c r="U274" s="35"/>
      <c r="V274" s="38"/>
      <c r="W274" s="38"/>
      <c r="X274" s="38"/>
      <c r="Y274" s="38"/>
      <c r="Z274" s="38"/>
      <c r="AA274" s="38"/>
      <c r="AB274" s="38"/>
      <c r="AC274" s="38"/>
      <c r="AD274" s="38"/>
      <c r="AE274" s="38"/>
      <c r="AF274" s="38"/>
      <c r="AG274" s="38"/>
      <c r="AH274" s="38"/>
      <c r="AI274" s="38"/>
      <c r="AJ274" s="38"/>
      <c r="AK274" s="38"/>
      <c r="AL274" s="38"/>
      <c r="AM274" s="38"/>
      <c r="AN274" s="38"/>
    </row>
    <row r="275" spans="1:40" ht="20.399999999999999">
      <c r="A275" s="5" t="s">
        <v>469</v>
      </c>
      <c r="B275" s="38" t="s">
        <v>157</v>
      </c>
      <c r="C275" s="298" t="s">
        <v>119</v>
      </c>
      <c r="D275" s="287"/>
      <c r="E275" s="737" t="e">
        <f>F275/E246</f>
        <v>#DIV/0!</v>
      </c>
      <c r="F275" s="244">
        <f>+INDEX('Budget original'!$A$2:$AO$501,MATCH($A275,'Budget original'!$A$2:$A$501,0),MATCH(F$2,'Budget original'!$A$2:$AO$2,0))</f>
        <v>0</v>
      </c>
      <c r="G275" s="288"/>
      <c r="H275" s="38"/>
      <c r="I275" s="244"/>
      <c r="J275" s="243"/>
      <c r="K275" s="745"/>
      <c r="L275" s="266">
        <f>SUMIFS(BV_Data_An_Cour!$AM:$AM,BV_Data_An_Cour!$AP:$AP,$B275,BV_Data_An_Cour!$AQ:$AQ,$C275,BV_Data_An_Cour!$AR:$AR,$L$2)</f>
        <v>0</v>
      </c>
      <c r="M275" s="243"/>
      <c r="N275" s="266">
        <f t="shared" si="49"/>
        <v>0</v>
      </c>
      <c r="O275" s="243"/>
      <c r="P275" s="745"/>
      <c r="Q275" s="266">
        <f>SUMIFS(BV_Data_An_Prec!$AM:$AM,BV_Data_An_Prec!$AP:$AP,$B275,BV_Data_An_Prec!$AQ:$AQ,$C275,BV_Data_An_Prec!$AR:$AR,$L$2)</f>
        <v>0</v>
      </c>
      <c r="R275" s="243"/>
      <c r="S275" s="266">
        <f t="shared" si="50"/>
        <v>0</v>
      </c>
      <c r="T275" s="38"/>
      <c r="U275" s="38"/>
      <c r="V275" s="38"/>
      <c r="W275" s="38"/>
      <c r="X275" s="38"/>
      <c r="Y275" s="38"/>
      <c r="Z275" s="38"/>
      <c r="AA275" s="38"/>
      <c r="AB275" s="38"/>
      <c r="AC275" s="38"/>
      <c r="AD275" s="38"/>
      <c r="AE275" s="38"/>
      <c r="AF275" s="38"/>
      <c r="AG275" s="38"/>
      <c r="AH275" s="38"/>
      <c r="AI275" s="38"/>
      <c r="AJ275" s="38"/>
      <c r="AK275" s="38"/>
      <c r="AL275" s="38"/>
      <c r="AM275" s="38"/>
      <c r="AN275" s="38"/>
    </row>
    <row r="276" spans="1:40" ht="20.399999999999999" hidden="1" customHeight="1">
      <c r="A276" s="5" t="s">
        <v>470</v>
      </c>
      <c r="B276" s="38" t="s">
        <v>157</v>
      </c>
      <c r="C276" s="243" t="s">
        <v>55</v>
      </c>
      <c r="D276" s="287"/>
      <c r="E276" s="38"/>
      <c r="F276" s="244">
        <f>+INDEX('Budget original'!$A$2:$AO$501,MATCH($A276,'Budget original'!$A$2:$A$501,0),MATCH(F$2,'Budget original'!$A$2:$AO$2,0))</f>
        <v>0</v>
      </c>
      <c r="G276" s="288"/>
      <c r="H276" s="38"/>
      <c r="I276" s="244"/>
      <c r="J276" s="243"/>
      <c r="K276" s="38"/>
      <c r="L276" s="266">
        <f>SUMIFS(BV_Data_An_Cour!$AM:$AM,BV_Data_An_Cour!$AP:$AP,$B276,BV_Data_An_Cour!$AQ:$AQ,$C276,BV_Data_An_Cour!$AR:$AR,$L$2)</f>
        <v>0</v>
      </c>
      <c r="M276" s="243"/>
      <c r="N276" s="266">
        <f t="shared" si="49"/>
        <v>0</v>
      </c>
      <c r="O276" s="243"/>
      <c r="P276" s="38"/>
      <c r="Q276" s="266">
        <f>SUMIFS(BV_Data_An_Prec!$AM:$AM,BV_Data_An_Prec!$AP:$AP,$B276,BV_Data_An_Prec!$AQ:$AQ,$C276,BV_Data_An_Prec!$AR:$AR,$L$2)</f>
        <v>0</v>
      </c>
      <c r="R276" s="243"/>
      <c r="S276" s="266">
        <f t="shared" si="50"/>
        <v>0</v>
      </c>
      <c r="T276" s="38"/>
      <c r="U276" s="38"/>
      <c r="V276" s="38"/>
      <c r="W276" s="38"/>
      <c r="X276" s="38"/>
      <c r="Y276" s="38"/>
      <c r="Z276" s="38"/>
      <c r="AA276" s="38"/>
      <c r="AB276" s="38"/>
      <c r="AC276" s="38"/>
      <c r="AD276" s="38"/>
      <c r="AE276" s="38"/>
      <c r="AF276" s="38"/>
      <c r="AG276" s="38"/>
      <c r="AH276" s="38"/>
      <c r="AI276" s="38"/>
      <c r="AJ276" s="38"/>
      <c r="AK276" s="38"/>
      <c r="AL276" s="38"/>
      <c r="AM276" s="38"/>
      <c r="AN276" s="38"/>
    </row>
    <row r="277" spans="1:40" ht="20.399999999999999" hidden="1" customHeight="1">
      <c r="A277" s="5" t="s">
        <v>470</v>
      </c>
      <c r="B277" s="38" t="s">
        <v>157</v>
      </c>
      <c r="C277" s="243" t="s">
        <v>55</v>
      </c>
      <c r="D277" s="287"/>
      <c r="E277" s="38"/>
      <c r="F277" s="244">
        <f>+INDEX('Budget original'!$A$2:$AO$501,MATCH($A277,'Budget original'!$A$2:$A$501,0),MATCH(F$2,'Budget original'!$A$2:$AO$2,0))</f>
        <v>0</v>
      </c>
      <c r="G277" s="288"/>
      <c r="H277" s="38"/>
      <c r="I277" s="244"/>
      <c r="J277" s="243"/>
      <c r="K277" s="38"/>
      <c r="L277" s="266">
        <f>SUMIFS(BV_Data_An_Cour!$AM:$AM,BV_Data_An_Cour!$AP:$AP,$B277,BV_Data_An_Cour!$AQ:$AQ,$C277,BV_Data_An_Cour!$AR:$AR,$L$2)</f>
        <v>0</v>
      </c>
      <c r="M277" s="243"/>
      <c r="N277" s="266">
        <f t="shared" si="49"/>
        <v>0</v>
      </c>
      <c r="O277" s="243"/>
      <c r="P277" s="38"/>
      <c r="Q277" s="266">
        <f>SUMIFS(BV_Data_An_Prec!$AM:$AM,BV_Data_An_Prec!$AP:$AP,$B277,BV_Data_An_Prec!$AQ:$AQ,$C277,BV_Data_An_Prec!$AR:$AR,$L$2)</f>
        <v>0</v>
      </c>
      <c r="R277" s="243"/>
      <c r="S277" s="266">
        <f t="shared" si="50"/>
        <v>0</v>
      </c>
      <c r="T277" s="38"/>
      <c r="U277" s="38"/>
      <c r="V277" s="38"/>
      <c r="W277" s="38"/>
      <c r="X277" s="38"/>
      <c r="Y277" s="38"/>
      <c r="Z277" s="38"/>
      <c r="AA277" s="38"/>
      <c r="AB277" s="38"/>
      <c r="AC277" s="38"/>
      <c r="AD277" s="38"/>
      <c r="AE277" s="38"/>
      <c r="AF277" s="38"/>
      <c r="AG277" s="38"/>
      <c r="AH277" s="38"/>
      <c r="AI277" s="38"/>
      <c r="AJ277" s="38"/>
      <c r="AK277" s="38"/>
      <c r="AL277" s="38"/>
      <c r="AM277" s="38"/>
      <c r="AN277" s="38"/>
    </row>
    <row r="278" spans="1:40" ht="20.399999999999999" hidden="1" customHeight="1">
      <c r="A278" s="5" t="s">
        <v>470</v>
      </c>
      <c r="B278" s="38" t="s">
        <v>157</v>
      </c>
      <c r="C278" s="243" t="s">
        <v>55</v>
      </c>
      <c r="D278" s="287"/>
      <c r="E278" s="38"/>
      <c r="F278" s="244">
        <f>+INDEX('Budget original'!$A$2:$AO$501,MATCH($A278,'Budget original'!$A$2:$A$501,0),MATCH(F$2,'Budget original'!$A$2:$AO$2,0))</f>
        <v>0</v>
      </c>
      <c r="G278" s="288"/>
      <c r="H278" s="38"/>
      <c r="I278" s="244"/>
      <c r="J278" s="243"/>
      <c r="K278" s="38"/>
      <c r="L278" s="266">
        <f>SUMIFS(BV_Data_An_Cour!$AM:$AM,BV_Data_An_Cour!$AP:$AP,$B278,BV_Data_An_Cour!$AQ:$AQ,$C278,BV_Data_An_Cour!$AR:$AR,$L$2)</f>
        <v>0</v>
      </c>
      <c r="M278" s="243"/>
      <c r="N278" s="266">
        <f t="shared" si="49"/>
        <v>0</v>
      </c>
      <c r="O278" s="243"/>
      <c r="P278" s="38"/>
      <c r="Q278" s="266">
        <f>SUMIFS(BV_Data_An_Prec!$AM:$AM,BV_Data_An_Prec!$AP:$AP,$B278,BV_Data_An_Prec!$AQ:$AQ,$C278,BV_Data_An_Prec!$AR:$AR,$L$2)</f>
        <v>0</v>
      </c>
      <c r="R278" s="243"/>
      <c r="S278" s="266">
        <f t="shared" si="50"/>
        <v>0</v>
      </c>
      <c r="T278" s="38"/>
      <c r="U278" s="38"/>
      <c r="V278" s="38"/>
      <c r="W278" s="38"/>
      <c r="X278" s="38"/>
      <c r="Y278" s="38"/>
      <c r="Z278" s="38"/>
      <c r="AA278" s="38"/>
      <c r="AB278" s="38"/>
      <c r="AC278" s="38"/>
      <c r="AD278" s="38"/>
      <c r="AE278" s="38"/>
      <c r="AF278" s="38"/>
      <c r="AG278" s="38"/>
      <c r="AH278" s="38"/>
      <c r="AI278" s="38"/>
      <c r="AJ278" s="38"/>
      <c r="AK278" s="38"/>
      <c r="AL278" s="38"/>
      <c r="AM278" s="38"/>
      <c r="AN278" s="38"/>
    </row>
    <row r="279" spans="1:40" ht="20.399999999999999">
      <c r="A279" s="5" t="s">
        <v>471</v>
      </c>
      <c r="B279" s="38" t="s">
        <v>157</v>
      </c>
      <c r="C279" s="299" t="s">
        <v>120</v>
      </c>
      <c r="D279" s="287"/>
      <c r="E279" s="38"/>
      <c r="F279" s="244">
        <f>+INDEX('Budget original'!$A$2:$AO$501,MATCH($A279,'Budget original'!$A$2:$A$501,0),MATCH(F$2,'Budget original'!$A$2:$AO$2,0))</f>
        <v>0</v>
      </c>
      <c r="G279" s="288"/>
      <c r="H279" s="38"/>
      <c r="I279" s="244"/>
      <c r="J279" s="243"/>
      <c r="K279" s="38"/>
      <c r="L279" s="266">
        <f>SUMIFS(BV_Data_An_Cour!$AM:$AM,BV_Data_An_Cour!$AP:$AP,$B279,BV_Data_An_Cour!$AQ:$AQ,$C279,BV_Data_An_Cour!$AR:$AR,$L$2)</f>
        <v>16665.229999999996</v>
      </c>
      <c r="M279" s="243"/>
      <c r="N279" s="266">
        <f t="shared" si="49"/>
        <v>16665.229999999996</v>
      </c>
      <c r="O279" s="243"/>
      <c r="P279" s="38"/>
      <c r="Q279" s="266">
        <f>SUMIFS(BV_Data_An_Prec!$AM:$AM,BV_Data_An_Prec!$AP:$AP,$B279,BV_Data_An_Prec!$AQ:$AQ,$C279,BV_Data_An_Prec!$AR:$AR,$L$2)</f>
        <v>0</v>
      </c>
      <c r="R279" s="243"/>
      <c r="S279" s="266">
        <f t="shared" si="50"/>
        <v>16665.229999999996</v>
      </c>
      <c r="T279" s="38"/>
      <c r="U279" s="38"/>
      <c r="V279" s="38"/>
      <c r="W279" s="38"/>
      <c r="X279" s="38"/>
      <c r="Y279" s="38"/>
      <c r="Z279" s="38"/>
      <c r="AA279" s="38"/>
      <c r="AB279" s="38"/>
      <c r="AC279" s="38"/>
      <c r="AD279" s="38"/>
      <c r="AE279" s="38"/>
      <c r="AF279" s="38"/>
      <c r="AG279" s="38"/>
      <c r="AH279" s="38"/>
      <c r="AI279" s="38"/>
      <c r="AJ279" s="38"/>
      <c r="AK279" s="38"/>
      <c r="AL279" s="38"/>
      <c r="AM279" s="38"/>
      <c r="AN279" s="38"/>
    </row>
    <row r="280" spans="1:40" ht="15.75" customHeight="1">
      <c r="A280" s="5" t="s">
        <v>472</v>
      </c>
      <c r="B280" s="38" t="s">
        <v>157</v>
      </c>
      <c r="C280" s="298" t="s">
        <v>121</v>
      </c>
      <c r="D280" s="300"/>
      <c r="E280" s="301"/>
      <c r="F280" s="262">
        <f>+INDEX('Budget original'!$A$2:$AO$501,MATCH($A280,'Budget original'!$A$2:$A$501,0),MATCH(F$2,'Budget original'!$A$2:$AO$2,0))</f>
        <v>0</v>
      </c>
      <c r="G280" s="302"/>
      <c r="H280" s="301"/>
      <c r="I280" s="262"/>
      <c r="J280" s="233"/>
      <c r="K280" s="301"/>
      <c r="L280" s="303">
        <f>SUMIFS(BV_Data_An_Cour!$AM:$AM,BV_Data_An_Cour!$AP:$AP,$B280,BV_Data_An_Cour!$AQ:$AQ,$C280,BV_Data_An_Cour!$AR:$AR,$L$2)</f>
        <v>26753.340000000004</v>
      </c>
      <c r="M280" s="233"/>
      <c r="N280" s="303">
        <f t="shared" si="49"/>
        <v>26753.340000000004</v>
      </c>
      <c r="O280" s="233"/>
      <c r="P280" s="301"/>
      <c r="Q280" s="303">
        <f>SUMIFS(BV_Data_An_Prec!$AM:$AM,BV_Data_An_Prec!$AP:$AP,$B280,BV_Data_An_Prec!$AQ:$AQ,$C280,BV_Data_An_Prec!$AR:$AR,$L$2)</f>
        <v>0</v>
      </c>
      <c r="R280" s="233"/>
      <c r="S280" s="303">
        <f t="shared" si="50"/>
        <v>26753.340000000004</v>
      </c>
      <c r="T280" s="38"/>
      <c r="U280" s="38"/>
      <c r="V280" s="38"/>
      <c r="W280" s="38"/>
      <c r="X280" s="38"/>
      <c r="Y280" s="38"/>
      <c r="Z280" s="38"/>
      <c r="AA280" s="38"/>
      <c r="AB280" s="38"/>
      <c r="AC280" s="38"/>
      <c r="AD280" s="38"/>
      <c r="AE280" s="38"/>
      <c r="AF280" s="38"/>
      <c r="AG280" s="38"/>
      <c r="AH280" s="38"/>
      <c r="AI280" s="38"/>
      <c r="AJ280" s="38"/>
      <c r="AK280" s="38"/>
      <c r="AL280" s="38"/>
      <c r="AM280" s="38"/>
      <c r="AN280" s="38"/>
    </row>
    <row r="281" spans="1:40" ht="15.75" customHeight="1">
      <c r="A281" s="5" t="s">
        <v>473</v>
      </c>
      <c r="B281" s="38" t="s">
        <v>157</v>
      </c>
      <c r="C281" s="298" t="s">
        <v>122</v>
      </c>
      <c r="D281" s="287"/>
      <c r="E281" s="38"/>
      <c r="F281" s="244">
        <f>+INDEX('Budget original'!$A$2:$AO$501,MATCH($A281,'Budget original'!$A$2:$A$501,0),MATCH(F$2,'Budget original'!$A$2:$AO$2,0))</f>
        <v>0</v>
      </c>
      <c r="G281" s="288"/>
      <c r="H281" s="38"/>
      <c r="I281" s="244"/>
      <c r="J281" s="243"/>
      <c r="K281" s="38"/>
      <c r="L281" s="266">
        <f>SUMIFS(BV_Data_An_Cour!$AM:$AM,BV_Data_An_Cour!$AP:$AP,$B281,BV_Data_An_Cour!$AQ:$AQ,$C281,BV_Data_An_Cour!$AR:$AR,$L$2)</f>
        <v>12377.39</v>
      </c>
      <c r="M281" s="243"/>
      <c r="N281" s="266">
        <f t="shared" si="49"/>
        <v>12377.39</v>
      </c>
      <c r="O281" s="243"/>
      <c r="P281" s="38"/>
      <c r="Q281" s="266">
        <f>SUMIFS(BV_Data_An_Prec!$AM:$AM,BV_Data_An_Prec!$AP:$AP,$B281,BV_Data_An_Prec!$AQ:$AQ,$C281,BV_Data_An_Prec!$AR:$AR,$L$2)</f>
        <v>0</v>
      </c>
      <c r="R281" s="243"/>
      <c r="S281" s="266">
        <f t="shared" si="50"/>
        <v>12377.39</v>
      </c>
      <c r="T281" s="38"/>
      <c r="U281" s="38"/>
      <c r="V281" s="38"/>
      <c r="W281" s="38"/>
      <c r="X281" s="38"/>
      <c r="Y281" s="38"/>
      <c r="Z281" s="38"/>
      <c r="AA281" s="38"/>
      <c r="AB281" s="38"/>
      <c r="AC281" s="38"/>
      <c r="AD281" s="38"/>
      <c r="AE281" s="38"/>
      <c r="AF281" s="38"/>
      <c r="AG281" s="38"/>
      <c r="AH281" s="38"/>
      <c r="AI281" s="38"/>
      <c r="AJ281" s="38"/>
      <c r="AK281" s="38"/>
      <c r="AL281" s="38"/>
      <c r="AM281" s="38"/>
      <c r="AN281" s="38"/>
    </row>
    <row r="282" spans="1:40" ht="15.75" customHeight="1">
      <c r="A282" s="5" t="s">
        <v>474</v>
      </c>
      <c r="B282" s="38" t="s">
        <v>157</v>
      </c>
      <c r="C282" s="298" t="s">
        <v>123</v>
      </c>
      <c r="D282" s="287"/>
      <c r="E282" s="38"/>
      <c r="F282" s="244">
        <f>+INDEX('Budget original'!$A$2:$AO$501,MATCH($A282,'Budget original'!$A$2:$A$501,0),MATCH(F$2,'Budget original'!$A$2:$AO$2,0))</f>
        <v>0</v>
      </c>
      <c r="G282" s="288"/>
      <c r="H282" s="38"/>
      <c r="I282" s="244"/>
      <c r="J282" s="243"/>
      <c r="K282" s="38"/>
      <c r="L282" s="266">
        <f>SUMIFS(BV_Data_An_Cour!$AM:$AM,BV_Data_An_Cour!$AP:$AP,$B282,BV_Data_An_Cour!$AQ:$AQ,$C282,BV_Data_An_Cour!$AR:$AR,$L$2)</f>
        <v>1263.8100000000004</v>
      </c>
      <c r="M282" s="243"/>
      <c r="N282" s="266">
        <f t="shared" si="49"/>
        <v>1263.8100000000004</v>
      </c>
      <c r="O282" s="243"/>
      <c r="P282" s="38"/>
      <c r="Q282" s="266">
        <f>SUMIFS(BV_Data_An_Prec!$AM:$AM,BV_Data_An_Prec!$AP:$AP,$B282,BV_Data_An_Prec!$AQ:$AQ,$C282,BV_Data_An_Prec!$AR:$AR,$L$2)</f>
        <v>0</v>
      </c>
      <c r="R282" s="243"/>
      <c r="S282" s="266">
        <f t="shared" si="50"/>
        <v>1263.8100000000004</v>
      </c>
      <c r="T282" s="38"/>
      <c r="U282" s="38"/>
      <c r="V282" s="38"/>
      <c r="W282" s="38"/>
      <c r="X282" s="38"/>
      <c r="Y282" s="38"/>
      <c r="Z282" s="38"/>
      <c r="AA282" s="38"/>
      <c r="AB282" s="38"/>
      <c r="AC282" s="38"/>
      <c r="AD282" s="38"/>
      <c r="AE282" s="38"/>
      <c r="AF282" s="38"/>
      <c r="AG282" s="38"/>
      <c r="AH282" s="38"/>
      <c r="AI282" s="38"/>
      <c r="AJ282" s="38"/>
      <c r="AK282" s="38"/>
      <c r="AL282" s="38"/>
      <c r="AM282" s="38"/>
      <c r="AN282" s="38"/>
    </row>
    <row r="283" spans="1:40" ht="20.399999999999999" hidden="1" customHeight="1">
      <c r="A283" s="5" t="s">
        <v>470</v>
      </c>
      <c r="B283" s="38" t="s">
        <v>157</v>
      </c>
      <c r="C283" s="243" t="s">
        <v>55</v>
      </c>
      <c r="D283" s="289"/>
      <c r="E283" s="304"/>
      <c r="F283" s="244">
        <f>+INDEX('Budget original'!$A$2:$AO$501,MATCH($A283,'Budget original'!$A$2:$A$501,0),MATCH(F$2,'Budget original'!$A$2:$AO$2,0))</f>
        <v>0</v>
      </c>
      <c r="G283" s="290"/>
      <c r="H283" s="304"/>
      <c r="I283" s="244"/>
      <c r="J283" s="238"/>
      <c r="K283" s="304"/>
      <c r="L283" s="266">
        <f>SUMIFS(BV_Data_An_Cour!$AM:$AM,BV_Data_An_Cour!$AP:$AP,$B283,BV_Data_An_Cour!$AQ:$AQ,$C283,BV_Data_An_Cour!$AR:$AR,$L$2)</f>
        <v>0</v>
      </c>
      <c r="M283" s="238"/>
      <c r="N283" s="246">
        <f t="shared" si="49"/>
        <v>0</v>
      </c>
      <c r="O283" s="238"/>
      <c r="P283" s="304"/>
      <c r="Q283" s="266">
        <f>SUMIFS(BV_Data_An_Prec!$AM:$AM,BV_Data_An_Prec!$AP:$AP,$B283,BV_Data_An_Prec!$AQ:$AQ,$C283,BV_Data_An_Prec!$AR:$AR,$L$2)</f>
        <v>0</v>
      </c>
      <c r="R283" s="238"/>
      <c r="S283" s="286">
        <f t="shared" si="50"/>
        <v>0</v>
      </c>
      <c r="T283" s="38"/>
      <c r="U283" s="38"/>
      <c r="V283" s="38"/>
      <c r="W283" s="38"/>
      <c r="X283" s="38"/>
      <c r="Y283" s="38"/>
      <c r="Z283" s="38"/>
      <c r="AA283" s="38"/>
      <c r="AB283" s="38"/>
      <c r="AC283" s="38"/>
      <c r="AD283" s="38"/>
      <c r="AE283" s="38"/>
      <c r="AF283" s="38"/>
      <c r="AG283" s="38"/>
      <c r="AH283" s="38"/>
      <c r="AI283" s="38"/>
      <c r="AJ283" s="38"/>
      <c r="AK283" s="38"/>
      <c r="AL283" s="38"/>
      <c r="AM283" s="38"/>
      <c r="AN283" s="38"/>
    </row>
    <row r="284" spans="1:40" ht="18.600000000000001" customHeight="1">
      <c r="A284" s="5" t="s">
        <v>475</v>
      </c>
      <c r="B284" s="38" t="s">
        <v>157</v>
      </c>
      <c r="C284" s="291" t="s">
        <v>124</v>
      </c>
      <c r="D284" s="292" t="s">
        <v>171</v>
      </c>
      <c r="E284" s="293" t="e">
        <f>F284/F$268</f>
        <v>#DIV/0!</v>
      </c>
      <c r="F284" s="294">
        <f>+SUM(F272:F283)</f>
        <v>0</v>
      </c>
      <c r="G284" s="295"/>
      <c r="H284" s="293"/>
      <c r="I284" s="294"/>
      <c r="J284" s="295" t="s">
        <v>171</v>
      </c>
      <c r="K284" s="293">
        <f>L284/L$268</f>
        <v>0.72217117901009087</v>
      </c>
      <c r="L284" s="294">
        <f>+SUM(L272:L283)</f>
        <v>133873.70999999996</v>
      </c>
      <c r="M284" s="296"/>
      <c r="N284" s="294">
        <f t="shared" si="49"/>
        <v>133873.70999999996</v>
      </c>
      <c r="O284" s="295" t="s">
        <v>171</v>
      </c>
      <c r="P284" s="293" t="e">
        <f>Q284/Q$268</f>
        <v>#DIV/0!</v>
      </c>
      <c r="Q284" s="294">
        <f>+SUM(Q272:Q283)</f>
        <v>0</v>
      </c>
      <c r="R284" s="297"/>
      <c r="S284" s="294">
        <f t="shared" si="50"/>
        <v>133873.70999999996</v>
      </c>
      <c r="T284" s="38"/>
      <c r="U284" s="38"/>
      <c r="V284" s="38"/>
      <c r="W284" s="38"/>
      <c r="X284" s="38"/>
      <c r="Y284" s="38"/>
      <c r="Z284" s="38"/>
      <c r="AA284" s="38"/>
      <c r="AB284" s="38"/>
      <c r="AC284" s="38"/>
      <c r="AD284" s="38"/>
      <c r="AE284" s="38"/>
      <c r="AF284" s="38"/>
      <c r="AG284" s="38"/>
      <c r="AH284" s="38"/>
      <c r="AI284" s="38"/>
      <c r="AJ284" s="38"/>
      <c r="AK284" s="38"/>
      <c r="AL284" s="38"/>
      <c r="AM284" s="38"/>
      <c r="AN284" s="38"/>
    </row>
    <row r="285" spans="1:40" ht="15.75" customHeight="1">
      <c r="A285" s="5" t="s">
        <v>476</v>
      </c>
      <c r="B285" s="38" t="s">
        <v>157</v>
      </c>
      <c r="C285" s="243" t="s">
        <v>125</v>
      </c>
      <c r="D285" s="287"/>
      <c r="E285" s="38"/>
      <c r="F285" s="244">
        <f>+INDEX('Budget original'!$A$2:$AO$501,MATCH($A285,'Budget original'!$A$2:$A$501,0),MATCH(F$2,'Budget original'!$A$2:$AO$2,0))</f>
        <v>0</v>
      </c>
      <c r="G285" s="288"/>
      <c r="H285" s="38"/>
      <c r="I285" s="244"/>
      <c r="J285" s="243"/>
      <c r="K285" s="38"/>
      <c r="L285" s="266">
        <f>SUMIFS(BV_Data_An_Cour!$AM:$AM,BV_Data_An_Cour!$AP:$AP,$B285,BV_Data_An_Cour!$AQ:$AQ,$C285,BV_Data_An_Cour!$AR:$AR,$L$2)</f>
        <v>2753.52</v>
      </c>
      <c r="M285" s="243"/>
      <c r="N285" s="266">
        <f t="shared" si="49"/>
        <v>2753.52</v>
      </c>
      <c r="O285" s="243"/>
      <c r="P285" s="38"/>
      <c r="Q285" s="266">
        <f>SUMIFS(BV_Data_An_Prec!$AM:$AM,BV_Data_An_Prec!$AP:$AP,$B285,BV_Data_An_Prec!$AQ:$AQ,$C285,BV_Data_An_Prec!$AR:$AR,$L$2)</f>
        <v>0</v>
      </c>
      <c r="R285" s="243"/>
      <c r="S285" s="266">
        <f t="shared" si="50"/>
        <v>2753.52</v>
      </c>
      <c r="T285" s="38"/>
      <c r="U285" s="38"/>
      <c r="V285" s="38"/>
      <c r="W285" s="38"/>
      <c r="X285" s="38"/>
      <c r="Y285" s="38"/>
      <c r="Z285" s="38"/>
      <c r="AA285" s="38"/>
      <c r="AB285" s="38"/>
      <c r="AC285" s="38"/>
      <c r="AD285" s="38"/>
      <c r="AE285" s="38"/>
      <c r="AF285" s="38"/>
      <c r="AG285" s="38"/>
      <c r="AH285" s="38"/>
      <c r="AI285" s="38"/>
      <c r="AJ285" s="38"/>
      <c r="AK285" s="38"/>
      <c r="AL285" s="38"/>
      <c r="AM285" s="38"/>
      <c r="AN285" s="38"/>
    </row>
    <row r="286" spans="1:40" ht="15.75" customHeight="1">
      <c r="A286" s="5" t="s">
        <v>477</v>
      </c>
      <c r="B286" s="38" t="s">
        <v>157</v>
      </c>
      <c r="C286" s="243" t="s">
        <v>126</v>
      </c>
      <c r="D286" s="287"/>
      <c r="E286" s="38"/>
      <c r="F286" s="244">
        <f>+INDEX('Budget original'!$A$2:$AO$501,MATCH($A286,'Budget original'!$A$2:$A$501,0),MATCH(F$2,'Budget original'!$A$2:$AO$2,0))</f>
        <v>0</v>
      </c>
      <c r="G286" s="288"/>
      <c r="H286" s="38"/>
      <c r="I286" s="244"/>
      <c r="J286" s="243"/>
      <c r="K286" s="38"/>
      <c r="L286" s="266">
        <f>SUMIFS(BV_Data_An_Cour!$AM:$AM,BV_Data_An_Cour!$AP:$AP,$B286,BV_Data_An_Cour!$AQ:$AQ,$C286,BV_Data_An_Cour!$AR:$AR,$L$2)</f>
        <v>4651.13</v>
      </c>
      <c r="M286" s="243"/>
      <c r="N286" s="266">
        <f t="shared" si="49"/>
        <v>4651.13</v>
      </c>
      <c r="O286" s="243"/>
      <c r="P286" s="38"/>
      <c r="Q286" s="266">
        <f>SUMIFS(BV_Data_An_Prec!$AM:$AM,BV_Data_An_Prec!$AP:$AP,$B286,BV_Data_An_Prec!$AQ:$AQ,$C286,BV_Data_An_Prec!$AR:$AR,$L$2)</f>
        <v>0</v>
      </c>
      <c r="R286" s="243"/>
      <c r="S286" s="266">
        <f t="shared" si="50"/>
        <v>4651.13</v>
      </c>
      <c r="T286" s="38"/>
      <c r="U286" s="747"/>
      <c r="V286" s="38"/>
      <c r="W286" s="38"/>
      <c r="X286" s="38"/>
      <c r="Y286" s="38"/>
      <c r="Z286" s="38"/>
      <c r="AA286" s="38"/>
      <c r="AB286" s="38"/>
      <c r="AC286" s="38"/>
      <c r="AD286" s="38"/>
      <c r="AE286" s="38"/>
      <c r="AF286" s="38"/>
      <c r="AG286" s="38"/>
      <c r="AH286" s="38"/>
      <c r="AI286" s="38"/>
      <c r="AJ286" s="38"/>
      <c r="AK286" s="38"/>
      <c r="AL286" s="38"/>
      <c r="AM286" s="38"/>
      <c r="AN286" s="38"/>
    </row>
    <row r="287" spans="1:40" ht="15.75" customHeight="1">
      <c r="A287" s="5" t="s">
        <v>478</v>
      </c>
      <c r="B287" s="38" t="s">
        <v>157</v>
      </c>
      <c r="C287" s="238" t="s">
        <v>127</v>
      </c>
      <c r="D287" s="289"/>
      <c r="E287" s="304"/>
      <c r="F287" s="240">
        <f>+INDEX('Budget original'!$A$2:$AO$501,MATCH($A287,'Budget original'!$A$2:$A$501,0),MATCH(F$2,'Budget original'!$A$2:$AO$2,0))</f>
        <v>0</v>
      </c>
      <c r="G287" s="290"/>
      <c r="H287" s="304"/>
      <c r="I287" s="240"/>
      <c r="J287" s="238"/>
      <c r="K287" s="304"/>
      <c r="L287" s="266">
        <f>SUMIFS(BV_Data_An_Cour!$AM:$AM,BV_Data_An_Cour!$AP:$AP,$B287,BV_Data_An_Cour!$AQ:$AQ,$C287,BV_Data_An_Cour!$AR:$AR,$L$2)</f>
        <v>4621.8699999999953</v>
      </c>
      <c r="M287" s="238"/>
      <c r="N287" s="286">
        <f t="shared" si="49"/>
        <v>4621.8699999999953</v>
      </c>
      <c r="O287" s="238"/>
      <c r="P287" s="304"/>
      <c r="Q287" s="266">
        <f>SUMIFS(BV_Data_An_Prec!$AM:$AM,BV_Data_An_Prec!$AP:$AP,$B287,BV_Data_An_Prec!$AQ:$AQ,$C287,BV_Data_An_Prec!$AR:$AR,$L$2)</f>
        <v>0</v>
      </c>
      <c r="R287" s="238"/>
      <c r="S287" s="286">
        <f t="shared" si="50"/>
        <v>4621.8699999999953</v>
      </c>
      <c r="T287" s="38"/>
      <c r="U287" s="38"/>
      <c r="V287" s="38"/>
      <c r="W287" s="38"/>
      <c r="X287" s="38"/>
      <c r="Y287" s="38"/>
      <c r="Z287" s="38"/>
      <c r="AA287" s="38"/>
      <c r="AB287" s="38"/>
      <c r="AC287" s="38"/>
      <c r="AD287" s="38"/>
      <c r="AE287" s="38"/>
      <c r="AF287" s="38"/>
      <c r="AG287" s="38"/>
      <c r="AH287" s="38"/>
      <c r="AI287" s="38"/>
      <c r="AJ287" s="38"/>
      <c r="AK287" s="38"/>
      <c r="AL287" s="38"/>
      <c r="AM287" s="38"/>
      <c r="AN287" s="38"/>
    </row>
    <row r="288" spans="1:40" ht="15.75" customHeight="1">
      <c r="A288" s="5" t="s">
        <v>479</v>
      </c>
      <c r="B288" s="38" t="s">
        <v>157</v>
      </c>
      <c r="C288" s="243" t="s">
        <v>128</v>
      </c>
      <c r="D288" s="287"/>
      <c r="E288" s="38"/>
      <c r="F288" s="244">
        <f>+INDEX('Budget original'!$A$2:$AO$501,MATCH($A288,'Budget original'!$A$2:$A$501,0),MATCH(F$2,'Budget original'!$A$2:$AO$2,0))</f>
        <v>0</v>
      </c>
      <c r="G288" s="288"/>
      <c r="H288" s="38"/>
      <c r="I288" s="244"/>
      <c r="J288" s="243"/>
      <c r="K288" s="38"/>
      <c r="L288" s="303">
        <f>SUMIFS(BV_Data_An_Cour!$AM:$AM,BV_Data_An_Cour!$AP:$AP,$B288,BV_Data_An_Cour!$AQ:$AQ,$C288,BV_Data_An_Cour!$AR:$AR,$L$2)</f>
        <v>3398.9199999999992</v>
      </c>
      <c r="M288" s="243"/>
      <c r="N288" s="266">
        <f t="shared" si="49"/>
        <v>3398.9199999999992</v>
      </c>
      <c r="O288" s="243"/>
      <c r="P288" s="38"/>
      <c r="Q288" s="303">
        <f>SUMIFS(BV_Data_An_Prec!$AM:$AM,BV_Data_An_Prec!$AP:$AP,$B288,BV_Data_An_Prec!$AQ:$AQ,$C288,BV_Data_An_Prec!$AR:$AR,$L$2)</f>
        <v>0</v>
      </c>
      <c r="R288" s="243"/>
      <c r="S288" s="266">
        <f t="shared" si="50"/>
        <v>3398.9199999999992</v>
      </c>
      <c r="T288" s="38"/>
      <c r="U288" s="38"/>
      <c r="V288" s="38"/>
      <c r="W288" s="38"/>
      <c r="X288" s="38"/>
      <c r="Y288" s="38"/>
      <c r="Z288" s="38"/>
      <c r="AA288" s="38"/>
      <c r="AB288" s="38"/>
      <c r="AC288" s="38"/>
      <c r="AD288" s="38"/>
      <c r="AE288" s="38"/>
      <c r="AF288" s="38"/>
      <c r="AG288" s="38"/>
      <c r="AH288" s="38"/>
      <c r="AI288" s="38"/>
      <c r="AJ288" s="38"/>
      <c r="AK288" s="38"/>
      <c r="AL288" s="38"/>
      <c r="AM288" s="38"/>
      <c r="AN288" s="38"/>
    </row>
    <row r="289" spans="1:40" ht="15.75" customHeight="1">
      <c r="A289" s="5" t="s">
        <v>480</v>
      </c>
      <c r="B289" s="38" t="s">
        <v>157</v>
      </c>
      <c r="C289" s="243" t="s">
        <v>129</v>
      </c>
      <c r="D289" s="287"/>
      <c r="E289" s="38"/>
      <c r="F289" s="244">
        <f>+INDEX('Budget original'!$A$2:$AO$501,MATCH($A289,'Budget original'!$A$2:$A$501,0),MATCH(F$2,'Budget original'!$A$2:$AO$2,0))</f>
        <v>0</v>
      </c>
      <c r="G289" s="288"/>
      <c r="H289" s="38"/>
      <c r="I289" s="244"/>
      <c r="J289" s="243"/>
      <c r="K289" s="38"/>
      <c r="L289" s="266">
        <f>SUMIFS(BV_Data_An_Cour!$AM:$AM,BV_Data_An_Cour!$AP:$AP,$B289,BV_Data_An_Cour!$AQ:$AQ,$C289,BV_Data_An_Cour!$AR:$AR,$L$2)</f>
        <v>5218.4500000000007</v>
      </c>
      <c r="M289" s="243"/>
      <c r="N289" s="266">
        <f t="shared" si="49"/>
        <v>5218.4500000000007</v>
      </c>
      <c r="O289" s="243"/>
      <c r="P289" s="38"/>
      <c r="Q289" s="266">
        <f>SUMIFS(BV_Data_An_Prec!$AM:$AM,BV_Data_An_Prec!$AP:$AP,$B289,BV_Data_An_Prec!$AQ:$AQ,$C289,BV_Data_An_Prec!$AR:$AR,$L$2)</f>
        <v>0</v>
      </c>
      <c r="R289" s="243"/>
      <c r="S289" s="266">
        <f t="shared" si="50"/>
        <v>5218.4500000000007</v>
      </c>
      <c r="T289" s="38"/>
      <c r="U289" s="38"/>
      <c r="V289" s="38"/>
      <c r="W289" s="38"/>
      <c r="X289" s="38"/>
      <c r="Y289" s="38"/>
      <c r="Z289" s="38"/>
      <c r="AA289" s="38"/>
      <c r="AB289" s="38"/>
      <c r="AC289" s="38"/>
      <c r="AD289" s="38"/>
      <c r="AE289" s="38"/>
      <c r="AF289" s="38"/>
      <c r="AG289" s="38"/>
      <c r="AH289" s="38"/>
      <c r="AI289" s="38"/>
      <c r="AJ289" s="38"/>
      <c r="AK289" s="38"/>
      <c r="AL289" s="38"/>
      <c r="AM289" s="38"/>
      <c r="AN289" s="38"/>
    </row>
    <row r="290" spans="1:40" ht="15.75" customHeight="1">
      <c r="A290" s="5" t="s">
        <v>481</v>
      </c>
      <c r="B290" s="38" t="s">
        <v>157</v>
      </c>
      <c r="C290" s="238" t="s">
        <v>130</v>
      </c>
      <c r="D290" s="289"/>
      <c r="E290" s="304"/>
      <c r="F290" s="240">
        <f>+INDEX('Budget original'!$A$2:$AO$501,MATCH($A290,'Budget original'!$A$2:$A$501,0),MATCH(F$2,'Budget original'!$A$2:$AO$2,0))</f>
        <v>0</v>
      </c>
      <c r="G290" s="290"/>
      <c r="H290" s="304"/>
      <c r="I290" s="240"/>
      <c r="J290" s="238"/>
      <c r="K290" s="304"/>
      <c r="L290" s="266">
        <f>SUMIFS(BV_Data_An_Cour!$AM:$AM,BV_Data_An_Cour!$AP:$AP,$B290,BV_Data_An_Cour!$AQ:$AQ,$C290,BV_Data_An_Cour!$AR:$AR,$L$2)</f>
        <v>6167.8600000000006</v>
      </c>
      <c r="M290" s="238"/>
      <c r="N290" s="286">
        <f t="shared" si="49"/>
        <v>6167.8600000000006</v>
      </c>
      <c r="O290" s="238"/>
      <c r="P290" s="304"/>
      <c r="Q290" s="266">
        <f>SUMIFS(BV_Data_An_Prec!$AM:$AM,BV_Data_An_Prec!$AP:$AP,$B290,BV_Data_An_Prec!$AQ:$AQ,$C290,BV_Data_An_Prec!$AR:$AR,$L$2)</f>
        <v>0</v>
      </c>
      <c r="R290" s="238"/>
      <c r="S290" s="286">
        <f t="shared" si="50"/>
        <v>6167.8600000000006</v>
      </c>
      <c r="T290" s="38"/>
      <c r="U290" s="35"/>
      <c r="V290" s="38"/>
      <c r="W290" s="38"/>
      <c r="X290" s="38"/>
      <c r="Y290" s="38"/>
      <c r="Z290" s="38"/>
      <c r="AA290" s="38"/>
      <c r="AB290" s="38"/>
      <c r="AC290" s="38"/>
      <c r="AD290" s="38"/>
      <c r="AE290" s="38"/>
      <c r="AF290" s="38"/>
      <c r="AG290" s="38"/>
      <c r="AH290" s="38"/>
      <c r="AI290" s="38"/>
      <c r="AJ290" s="38"/>
      <c r="AK290" s="38"/>
      <c r="AL290" s="38"/>
      <c r="AM290" s="38"/>
      <c r="AN290" s="38"/>
    </row>
    <row r="291" spans="1:40" ht="15.75" customHeight="1">
      <c r="A291" s="5" t="s">
        <v>482</v>
      </c>
      <c r="B291" s="38" t="s">
        <v>157</v>
      </c>
      <c r="C291" s="243" t="s">
        <v>483</v>
      </c>
      <c r="D291" s="287"/>
      <c r="E291" s="38"/>
      <c r="F291" s="244"/>
      <c r="G291" s="288"/>
      <c r="H291" s="38"/>
      <c r="I291" s="244"/>
      <c r="J291" s="243"/>
      <c r="K291" s="38"/>
      <c r="L291" s="303">
        <f>SUMIFS(BV_Data_An_Cour!$AM:$AM,BV_Data_An_Cour!$AP:$AP,$B291,BV_Data_An_Cour!$AQ:$AQ,$C291,BV_Data_An_Cour!$AR:$AR,$L$2)</f>
        <v>0</v>
      </c>
      <c r="M291" s="243"/>
      <c r="N291" s="266">
        <f t="shared" si="49"/>
        <v>0</v>
      </c>
      <c r="O291" s="243"/>
      <c r="P291" s="38"/>
      <c r="Q291" s="303">
        <f>SUMIFS(BV_Data_An_Prec!$AM:$AM,BV_Data_An_Prec!$AP:$AP,$B291,BV_Data_An_Prec!$AQ:$AQ,$C291,BV_Data_An_Prec!$AR:$AR,$L$2)</f>
        <v>0</v>
      </c>
      <c r="R291" s="243"/>
      <c r="S291" s="266">
        <f t="shared" si="50"/>
        <v>0</v>
      </c>
      <c r="T291" s="38"/>
      <c r="U291" s="38"/>
      <c r="V291" s="38"/>
      <c r="W291" s="38"/>
      <c r="X291" s="38"/>
      <c r="Y291" s="38"/>
      <c r="Z291" s="38"/>
      <c r="AA291" s="38"/>
      <c r="AB291" s="38"/>
      <c r="AC291" s="38"/>
      <c r="AD291" s="38"/>
      <c r="AE291" s="38"/>
      <c r="AF291" s="38"/>
      <c r="AG291" s="38"/>
      <c r="AH291" s="38"/>
      <c r="AI291" s="38"/>
      <c r="AJ291" s="38"/>
      <c r="AK291" s="38"/>
      <c r="AL291" s="38"/>
      <c r="AM291" s="38"/>
      <c r="AN291" s="38"/>
    </row>
    <row r="292" spans="1:40" ht="15.75" customHeight="1">
      <c r="A292" s="5" t="s">
        <v>484</v>
      </c>
      <c r="B292" s="38" t="s">
        <v>157</v>
      </c>
      <c r="C292" s="243" t="s">
        <v>131</v>
      </c>
      <c r="D292" s="287"/>
      <c r="E292" s="38"/>
      <c r="F292" s="244">
        <f>+INDEX('Budget original'!$A$2:$AO$501,MATCH($A292,'Budget original'!$A$2:$A$501,0),MATCH(F$2,'Budget original'!$A$2:$AO$2,0))</f>
        <v>0</v>
      </c>
      <c r="G292" s="288"/>
      <c r="H292" s="38"/>
      <c r="I292" s="244"/>
      <c r="J292" s="243"/>
      <c r="K292" s="38"/>
      <c r="L292" s="266">
        <f>SUMIFS(BV_Data_An_Cour!$AM:$AM,BV_Data_An_Cour!$AP:$AP,$B292,BV_Data_An_Cour!$AQ:$AQ,$C292,BV_Data_An_Cour!$AR:$AR,$L$2)</f>
        <v>8146.8899999999994</v>
      </c>
      <c r="M292" s="243"/>
      <c r="N292" s="266">
        <f t="shared" si="49"/>
        <v>8146.8899999999994</v>
      </c>
      <c r="O292" s="243"/>
      <c r="P292" s="38"/>
      <c r="Q292" s="266">
        <f>SUMIFS(BV_Data_An_Prec!$AM:$AM,BV_Data_An_Prec!$AP:$AP,$B292,BV_Data_An_Prec!$AQ:$AQ,$C292,BV_Data_An_Prec!$AR:$AR,$L$2)</f>
        <v>0</v>
      </c>
      <c r="R292" s="243"/>
      <c r="S292" s="266">
        <f t="shared" si="50"/>
        <v>8146.8899999999994</v>
      </c>
      <c r="T292" s="38"/>
      <c r="U292" s="38"/>
      <c r="V292" s="38"/>
      <c r="W292" s="38"/>
      <c r="X292" s="38"/>
      <c r="Y292" s="38"/>
      <c r="Z292" s="38"/>
      <c r="AA292" s="38"/>
      <c r="AB292" s="38"/>
      <c r="AC292" s="38"/>
      <c r="AD292" s="38"/>
      <c r="AE292" s="38"/>
      <c r="AF292" s="38"/>
      <c r="AG292" s="38"/>
      <c r="AH292" s="38"/>
      <c r="AI292" s="38"/>
      <c r="AJ292" s="38"/>
      <c r="AK292" s="38"/>
      <c r="AL292" s="38"/>
      <c r="AM292" s="38"/>
      <c r="AN292" s="38"/>
    </row>
    <row r="293" spans="1:40" ht="15.75" customHeight="1">
      <c r="A293" s="5" t="s">
        <v>485</v>
      </c>
      <c r="B293" s="38" t="s">
        <v>157</v>
      </c>
      <c r="C293" s="243" t="s">
        <v>132</v>
      </c>
      <c r="D293" s="287"/>
      <c r="E293" s="38"/>
      <c r="F293" s="244">
        <f>+INDEX('Budget original'!$A$2:$AO$501,MATCH($A293,'Budget original'!$A$2:$A$501,0),MATCH(F$2,'Budget original'!$A$2:$AO$2,0))</f>
        <v>0</v>
      </c>
      <c r="G293" s="288"/>
      <c r="H293" s="38"/>
      <c r="I293" s="244"/>
      <c r="J293" s="243"/>
      <c r="K293" s="38"/>
      <c r="L293" s="266">
        <f>SUMIFS(BV_Data_An_Cour!$AM:$AM,BV_Data_An_Cour!$AP:$AP,$B293,BV_Data_An_Cour!$AQ:$AQ,$C293,BV_Data_An_Cour!$AR:$AR,$L$2)</f>
        <v>0</v>
      </c>
      <c r="M293" s="243"/>
      <c r="N293" s="266">
        <f t="shared" si="49"/>
        <v>0</v>
      </c>
      <c r="O293" s="243"/>
      <c r="P293" s="38"/>
      <c r="Q293" s="266">
        <f>SUMIFS(BV_Data_An_Prec!$AM:$AM,BV_Data_An_Prec!$AP:$AP,$B293,BV_Data_An_Prec!$AQ:$AQ,$C293,BV_Data_An_Prec!$AR:$AR,$L$2)</f>
        <v>0</v>
      </c>
      <c r="R293" s="243"/>
      <c r="S293" s="266">
        <f t="shared" si="50"/>
        <v>0</v>
      </c>
      <c r="T293" s="38"/>
      <c r="U293" s="38"/>
      <c r="V293" s="38"/>
      <c r="W293" s="38"/>
      <c r="X293" s="38"/>
      <c r="Y293" s="38"/>
      <c r="Z293" s="38"/>
      <c r="AA293" s="38"/>
      <c r="AB293" s="38"/>
      <c r="AC293" s="38"/>
      <c r="AD293" s="38"/>
      <c r="AE293" s="38"/>
      <c r="AF293" s="38"/>
      <c r="AG293" s="38"/>
      <c r="AH293" s="38"/>
      <c r="AI293" s="38"/>
      <c r="AJ293" s="38"/>
      <c r="AK293" s="38"/>
      <c r="AL293" s="38"/>
      <c r="AM293" s="38"/>
      <c r="AN293" s="38"/>
    </row>
    <row r="294" spans="1:40" ht="15.75" customHeight="1">
      <c r="A294" s="5" t="s">
        <v>486</v>
      </c>
      <c r="B294" s="38" t="s">
        <v>157</v>
      </c>
      <c r="C294" s="243" t="s">
        <v>133</v>
      </c>
      <c r="D294" s="287"/>
      <c r="E294" s="38"/>
      <c r="F294" s="244">
        <f>+INDEX('Budget original'!$A$2:$AO$501,MATCH($A294,'Budget original'!$A$2:$A$501,0),MATCH(F$2,'Budget original'!$A$2:$AO$2,0))</f>
        <v>0</v>
      </c>
      <c r="G294" s="288"/>
      <c r="H294" s="38"/>
      <c r="I294" s="244"/>
      <c r="J294" s="243"/>
      <c r="K294" s="38"/>
      <c r="L294" s="266">
        <f>SUMIFS(BV_Data_An_Cour!$AM:$AM,BV_Data_An_Cour!$AP:$AP,$B294,BV_Data_An_Cour!$AQ:$AQ,$C294,BV_Data_An_Cour!$AR:$AR,$L$2)</f>
        <v>1548.5</v>
      </c>
      <c r="M294" s="243"/>
      <c r="N294" s="266">
        <f t="shared" si="49"/>
        <v>1548.5</v>
      </c>
      <c r="O294" s="243"/>
      <c r="P294" s="281"/>
      <c r="Q294" s="266">
        <f>SUMIFS(BV_Data_An_Prec!$AM:$AM,BV_Data_An_Prec!$AP:$AP,$B294,BV_Data_An_Prec!$AQ:$AQ,$C294,BV_Data_An_Prec!$AR:$AR,$L$2)</f>
        <v>0</v>
      </c>
      <c r="R294" s="243"/>
      <c r="S294" s="266">
        <f t="shared" si="50"/>
        <v>1548.5</v>
      </c>
      <c r="T294" s="38"/>
      <c r="U294" s="38"/>
      <c r="V294" s="38"/>
      <c r="W294" s="38"/>
      <c r="X294" s="38"/>
      <c r="Y294" s="38"/>
      <c r="Z294" s="38"/>
      <c r="AA294" s="38"/>
      <c r="AB294" s="38"/>
      <c r="AC294" s="38"/>
      <c r="AD294" s="38"/>
      <c r="AE294" s="38"/>
      <c r="AF294" s="38"/>
      <c r="AG294" s="38"/>
      <c r="AH294" s="38"/>
      <c r="AI294" s="38"/>
      <c r="AJ294" s="38"/>
      <c r="AK294" s="38"/>
      <c r="AL294" s="38"/>
      <c r="AM294" s="38"/>
      <c r="AN294" s="38"/>
    </row>
    <row r="295" spans="1:40" ht="15.75" customHeight="1">
      <c r="A295" s="5" t="s">
        <v>487</v>
      </c>
      <c r="B295" s="38" t="s">
        <v>157</v>
      </c>
      <c r="C295" s="243" t="s">
        <v>134</v>
      </c>
      <c r="D295" s="287"/>
      <c r="E295" s="38"/>
      <c r="F295" s="244">
        <f>+INDEX('Budget original'!$A$2:$AO$501,MATCH($A295,'Budget original'!$A$2:$A$501,0),MATCH(F$2,'Budget original'!$A$2:$AO$2,0))</f>
        <v>0</v>
      </c>
      <c r="G295" s="288"/>
      <c r="H295" s="38"/>
      <c r="I295" s="244"/>
      <c r="J295" s="243"/>
      <c r="K295" s="38"/>
      <c r="L295" s="266">
        <f>SUMIFS(BV_Data_An_Cour!$AM:$AM,BV_Data_An_Cour!$AP:$AP,$B295,BV_Data_An_Cour!$AQ:$AQ,$C295,BV_Data_An_Cour!$AR:$AR,$L$2)</f>
        <v>1480.3999999999996</v>
      </c>
      <c r="M295" s="243"/>
      <c r="N295" s="266">
        <f t="shared" si="49"/>
        <v>1480.3999999999996</v>
      </c>
      <c r="O295" s="243"/>
      <c r="P295" s="38"/>
      <c r="Q295" s="266">
        <f>SUMIFS(BV_Data_An_Prec!$AM:$AM,BV_Data_An_Prec!$AP:$AP,$B295,BV_Data_An_Prec!$AQ:$AQ,$C295,BV_Data_An_Prec!$AR:$AR,$L$2)</f>
        <v>0</v>
      </c>
      <c r="R295" s="243"/>
      <c r="S295" s="266">
        <f t="shared" si="50"/>
        <v>1480.3999999999996</v>
      </c>
      <c r="T295" s="38"/>
      <c r="U295" s="38"/>
      <c r="V295" s="38"/>
      <c r="W295" s="38"/>
      <c r="X295" s="38"/>
      <c r="Y295" s="38"/>
      <c r="Z295" s="38"/>
      <c r="AA295" s="38"/>
      <c r="AB295" s="38"/>
      <c r="AC295" s="38"/>
      <c r="AD295" s="38"/>
      <c r="AE295" s="38"/>
      <c r="AF295" s="38"/>
      <c r="AG295" s="38"/>
      <c r="AH295" s="38"/>
      <c r="AI295" s="38"/>
      <c r="AJ295" s="38"/>
      <c r="AK295" s="38"/>
      <c r="AL295" s="38"/>
      <c r="AM295" s="38"/>
      <c r="AN295" s="38"/>
    </row>
    <row r="296" spans="1:40" ht="15.75" customHeight="1">
      <c r="A296" s="5" t="s">
        <v>488</v>
      </c>
      <c r="B296" s="38" t="s">
        <v>157</v>
      </c>
      <c r="C296" s="243" t="s">
        <v>135</v>
      </c>
      <c r="D296" s="287"/>
      <c r="E296" s="38"/>
      <c r="F296" s="244">
        <f>+INDEX('Budget original'!$A$2:$AO$501,MATCH($A296,'Budget original'!$A$2:$A$501,0),MATCH(F$2,'Budget original'!$A$2:$AO$2,0))</f>
        <v>0</v>
      </c>
      <c r="G296" s="288"/>
      <c r="H296" s="38"/>
      <c r="I296" s="244"/>
      <c r="J296" s="243"/>
      <c r="K296" s="38"/>
      <c r="L296" s="266">
        <f>SUMIFS(BV_Data_An_Cour!$AM:$AM,BV_Data_An_Cour!$AP:$AP,$B296,BV_Data_An_Cour!$AQ:$AQ,$C296,BV_Data_An_Cour!$AR:$AR,$L$2)</f>
        <v>629.97</v>
      </c>
      <c r="M296" s="243"/>
      <c r="N296" s="266">
        <f t="shared" si="49"/>
        <v>629.97</v>
      </c>
      <c r="O296" s="243"/>
      <c r="P296" s="38"/>
      <c r="Q296" s="266">
        <f>SUMIFS(BV_Data_An_Prec!$AM:$AM,BV_Data_An_Prec!$AP:$AP,$B296,BV_Data_An_Prec!$AQ:$AQ,$C296,BV_Data_An_Prec!$AR:$AR,$L$2)</f>
        <v>0</v>
      </c>
      <c r="R296" s="243"/>
      <c r="S296" s="266">
        <f t="shared" si="50"/>
        <v>629.97</v>
      </c>
      <c r="T296" s="38"/>
      <c r="U296" s="38"/>
      <c r="V296" s="38"/>
      <c r="W296" s="38"/>
      <c r="X296" s="38"/>
      <c r="Y296" s="38"/>
      <c r="Z296" s="38"/>
      <c r="AA296" s="38"/>
      <c r="AB296" s="38"/>
      <c r="AC296" s="38"/>
      <c r="AD296" s="38"/>
      <c r="AE296" s="38"/>
      <c r="AF296" s="38"/>
      <c r="AG296" s="38"/>
      <c r="AH296" s="38"/>
      <c r="AI296" s="38"/>
      <c r="AJ296" s="38"/>
      <c r="AK296" s="38"/>
      <c r="AL296" s="38"/>
      <c r="AM296" s="38"/>
      <c r="AN296" s="38"/>
    </row>
    <row r="297" spans="1:40" ht="15.75" customHeight="1">
      <c r="A297" s="5" t="s">
        <v>489</v>
      </c>
      <c r="B297" s="38" t="s">
        <v>157</v>
      </c>
      <c r="C297" s="243" t="s">
        <v>136</v>
      </c>
      <c r="D297" s="287"/>
      <c r="E297" s="38"/>
      <c r="F297" s="244">
        <f>+INDEX('Budget original'!$A$2:$AO$501,MATCH($A297,'Budget original'!$A$2:$A$501,0),MATCH(F$2,'Budget original'!$A$2:$AO$2,0))</f>
        <v>0</v>
      </c>
      <c r="G297" s="288"/>
      <c r="H297" s="38"/>
      <c r="I297" s="244"/>
      <c r="J297" s="243"/>
      <c r="K297" s="38"/>
      <c r="L297" s="266">
        <f>SUMIFS(BV_Data_An_Cour!$AM:$AM,BV_Data_An_Cour!$AP:$AP,$B297,BV_Data_An_Cour!$AQ:$AQ,$C297,BV_Data_An_Cour!$AR:$AR,$L$2)</f>
        <v>-4303.5</v>
      </c>
      <c r="M297" s="243"/>
      <c r="N297" s="266">
        <f t="shared" si="49"/>
        <v>-4303.5</v>
      </c>
      <c r="O297" s="243"/>
      <c r="P297" s="38"/>
      <c r="Q297" s="266">
        <f>SUMIFS(BV_Data_An_Prec!$AM:$AM,BV_Data_An_Prec!$AP:$AP,$B297,BV_Data_An_Prec!$AQ:$AQ,$C297,BV_Data_An_Prec!$AR:$AR,$L$2)</f>
        <v>0</v>
      </c>
      <c r="R297" s="243"/>
      <c r="S297" s="266">
        <f t="shared" si="50"/>
        <v>-4303.5</v>
      </c>
      <c r="T297" s="38"/>
      <c r="U297" s="38"/>
      <c r="V297" s="38"/>
      <c r="W297" s="38"/>
      <c r="X297" s="38"/>
      <c r="Y297" s="38"/>
      <c r="Z297" s="38"/>
      <c r="AA297" s="38"/>
      <c r="AB297" s="38"/>
      <c r="AC297" s="38"/>
      <c r="AD297" s="38"/>
      <c r="AE297" s="38"/>
      <c r="AF297" s="38"/>
      <c r="AG297" s="38"/>
      <c r="AH297" s="38"/>
      <c r="AI297" s="38"/>
      <c r="AJ297" s="38"/>
      <c r="AK297" s="38"/>
      <c r="AL297" s="38"/>
      <c r="AM297" s="38"/>
      <c r="AN297" s="38"/>
    </row>
    <row r="298" spans="1:40" ht="15.75" customHeight="1">
      <c r="A298" s="5" t="s">
        <v>490</v>
      </c>
      <c r="B298" s="38" t="s">
        <v>157</v>
      </c>
      <c r="C298" s="243" t="s">
        <v>137</v>
      </c>
      <c r="D298" s="287"/>
      <c r="E298" s="38"/>
      <c r="F298" s="244">
        <f>+INDEX('Budget original'!$A$2:$AO$501,MATCH($A298,'Budget original'!$A$2:$A$501,0),MATCH(F$2,'Budget original'!$A$2:$AO$2,0))</f>
        <v>0</v>
      </c>
      <c r="G298" s="288"/>
      <c r="H298" s="38"/>
      <c r="I298" s="244"/>
      <c r="J298" s="243"/>
      <c r="K298" s="38"/>
      <c r="L298" s="266">
        <f>SUMIFS(BV_Data_An_Cour!$AM:$AM,BV_Data_An_Cour!$AP:$AP,$B298,BV_Data_An_Cour!$AQ:$AQ,$C298,BV_Data_An_Cour!$AR:$AR,$L$2)</f>
        <v>1343.7800000000007</v>
      </c>
      <c r="M298" s="243"/>
      <c r="N298" s="266">
        <f t="shared" si="49"/>
        <v>1343.7800000000007</v>
      </c>
      <c r="O298" s="243"/>
      <c r="P298" s="38"/>
      <c r="Q298" s="266">
        <f>SUMIFS(BV_Data_An_Prec!$AM:$AM,BV_Data_An_Prec!$AP:$AP,$B298,BV_Data_An_Prec!$AQ:$AQ,$C298,BV_Data_An_Prec!$AR:$AR,$L$2)</f>
        <v>0</v>
      </c>
      <c r="R298" s="243"/>
      <c r="S298" s="266">
        <f t="shared" si="50"/>
        <v>1343.7800000000007</v>
      </c>
      <c r="T298" s="38"/>
      <c r="X298" s="38"/>
      <c r="Y298" s="38"/>
      <c r="Z298" s="38"/>
      <c r="AA298" s="38"/>
      <c r="AB298" s="38"/>
      <c r="AC298" s="38"/>
      <c r="AD298" s="38"/>
      <c r="AE298" s="38"/>
      <c r="AF298" s="38"/>
      <c r="AG298" s="38"/>
      <c r="AH298" s="38"/>
      <c r="AI298" s="38"/>
      <c r="AJ298" s="38"/>
      <c r="AK298" s="38"/>
      <c r="AL298" s="38"/>
      <c r="AM298" s="38"/>
      <c r="AN298" s="38"/>
    </row>
    <row r="299" spans="1:40" ht="15.75" customHeight="1">
      <c r="A299" s="5" t="s">
        <v>491</v>
      </c>
      <c r="B299" s="38" t="s">
        <v>157</v>
      </c>
      <c r="C299" s="243" t="s">
        <v>138</v>
      </c>
      <c r="D299" s="287"/>
      <c r="E299" s="38"/>
      <c r="F299" s="244">
        <f>+INDEX('Budget original'!$A$2:$AO$501,MATCH($A299,'Budget original'!$A$2:$A$501,0),MATCH(F$2,'Budget original'!$A$2:$AO$2,0))</f>
        <v>0</v>
      </c>
      <c r="G299" s="288"/>
      <c r="H299" s="38"/>
      <c r="I299" s="244"/>
      <c r="J299" s="243"/>
      <c r="K299" s="38"/>
      <c r="L299" s="266">
        <f>SUMIFS(BV_Data_An_Cour!$AM:$AM,BV_Data_An_Cour!$AP:$AP,$B299,BV_Data_An_Cour!$AQ:$AQ,$C299,BV_Data_An_Cour!$AR:$AR,$L$2)</f>
        <v>361.96000000000004</v>
      </c>
      <c r="M299" s="243"/>
      <c r="N299" s="266">
        <f t="shared" si="49"/>
        <v>361.96000000000004</v>
      </c>
      <c r="O299" s="243"/>
      <c r="P299" s="38"/>
      <c r="Q299" s="266">
        <f>SUMIFS(BV_Data_An_Prec!$AM:$AM,BV_Data_An_Prec!$AP:$AP,$B299,BV_Data_An_Prec!$AQ:$AQ,$C299,BV_Data_An_Prec!$AR:$AR,$L$2)</f>
        <v>0</v>
      </c>
      <c r="R299" s="243"/>
      <c r="S299" s="266">
        <f t="shared" si="50"/>
        <v>361.96000000000004</v>
      </c>
      <c r="T299" s="38"/>
      <c r="X299" s="38"/>
      <c r="Y299" s="38"/>
      <c r="Z299" s="38"/>
      <c r="AA299" s="38"/>
      <c r="AB299" s="38"/>
      <c r="AC299" s="38"/>
      <c r="AD299" s="38"/>
      <c r="AE299" s="38"/>
      <c r="AF299" s="38"/>
      <c r="AG299" s="38"/>
      <c r="AH299" s="38"/>
      <c r="AI299" s="38"/>
      <c r="AJ299" s="38"/>
      <c r="AK299" s="38"/>
      <c r="AL299" s="38"/>
      <c r="AM299" s="38"/>
      <c r="AN299" s="38"/>
    </row>
    <row r="300" spans="1:40" ht="20.399999999999999" hidden="1" customHeight="1">
      <c r="A300" s="5" t="s">
        <v>470</v>
      </c>
      <c r="B300" s="38" t="s">
        <v>157</v>
      </c>
      <c r="C300" s="243" t="s">
        <v>55</v>
      </c>
      <c r="D300" s="287"/>
      <c r="E300" s="38"/>
      <c r="F300" s="244">
        <f>+INDEX('Budget original'!$A$2:$AO$501,MATCH($A300,'Budget original'!$A$2:$A$501,0),MATCH(F$2,'Budget original'!$A$2:$AO$2,0))</f>
        <v>0</v>
      </c>
      <c r="G300" s="288"/>
      <c r="H300" s="38"/>
      <c r="I300" s="244"/>
      <c r="J300" s="243"/>
      <c r="K300" s="38"/>
      <c r="L300" s="266">
        <f>SUMIFS(BV_Data_An_Cour!$AM:$AM,BV_Data_An_Cour!$AP:$AP,$B300,BV_Data_An_Cour!$AQ:$AQ,$C300,BV_Data_An_Cour!$AR:$AR,$L$2)</f>
        <v>0</v>
      </c>
      <c r="M300" s="243"/>
      <c r="N300" s="266">
        <f t="shared" si="49"/>
        <v>0</v>
      </c>
      <c r="O300" s="243"/>
      <c r="P300" s="38"/>
      <c r="Q300" s="266">
        <f>SUMIFS(BV_Data_An_Prec!$AM:$AM,BV_Data_An_Prec!$AP:$AP,$B300,BV_Data_An_Prec!$AQ:$AQ,$C300,BV_Data_An_Prec!$AR:$AR,$L$2)</f>
        <v>0</v>
      </c>
      <c r="R300" s="243"/>
      <c r="S300" s="266">
        <f t="shared" si="50"/>
        <v>0</v>
      </c>
      <c r="T300" s="38"/>
      <c r="U300" s="38"/>
      <c r="V300" s="38"/>
      <c r="W300" s="38"/>
      <c r="X300" s="38"/>
      <c r="Y300" s="38"/>
      <c r="Z300" s="38"/>
      <c r="AA300" s="38"/>
      <c r="AB300" s="38"/>
      <c r="AC300" s="38"/>
      <c r="AD300" s="38"/>
      <c r="AE300" s="38"/>
      <c r="AF300" s="38"/>
      <c r="AG300" s="38"/>
      <c r="AH300" s="38"/>
      <c r="AI300" s="38"/>
      <c r="AJ300" s="38"/>
      <c r="AK300" s="38"/>
      <c r="AL300" s="38"/>
      <c r="AM300" s="38"/>
      <c r="AN300" s="38"/>
    </row>
    <row r="301" spans="1:40" ht="20.399999999999999" hidden="1" customHeight="1">
      <c r="A301" s="5" t="s">
        <v>470</v>
      </c>
      <c r="B301" s="38" t="s">
        <v>157</v>
      </c>
      <c r="C301" s="243" t="s">
        <v>55</v>
      </c>
      <c r="D301" s="287"/>
      <c r="E301" s="38"/>
      <c r="F301" s="244">
        <f>+INDEX('Budget original'!$A$2:$AO$501,MATCH($A301,'Budget original'!$A$2:$A$501,0),MATCH(F$2,'Budget original'!$A$2:$AO$2,0))</f>
        <v>0</v>
      </c>
      <c r="G301" s="288"/>
      <c r="H301" s="38"/>
      <c r="I301" s="244"/>
      <c r="J301" s="243"/>
      <c r="K301" s="38"/>
      <c r="L301" s="266">
        <f>SUMIFS(BV_Data_An_Cour!$AM:$AM,BV_Data_An_Cour!$AP:$AP,$B301,BV_Data_An_Cour!$AQ:$AQ,$C301,BV_Data_An_Cour!$AR:$AR,$L$2)</f>
        <v>0</v>
      </c>
      <c r="M301" s="243"/>
      <c r="N301" s="266">
        <f t="shared" si="49"/>
        <v>0</v>
      </c>
      <c r="O301" s="243"/>
      <c r="P301" s="38"/>
      <c r="Q301" s="266">
        <f>SUMIFS(BV_Data_An_Prec!$AM:$AM,BV_Data_An_Prec!$AP:$AP,$B301,BV_Data_An_Prec!$AQ:$AQ,$C301,BV_Data_An_Prec!$AR:$AR,$L$2)</f>
        <v>0</v>
      </c>
      <c r="R301" s="243"/>
      <c r="S301" s="266">
        <f t="shared" si="50"/>
        <v>0</v>
      </c>
      <c r="T301" s="38"/>
      <c r="U301" s="38"/>
      <c r="V301" s="38"/>
      <c r="W301" s="38"/>
      <c r="X301" s="38"/>
      <c r="Y301" s="38"/>
      <c r="Z301" s="38"/>
      <c r="AA301" s="38"/>
      <c r="AB301" s="38"/>
      <c r="AC301" s="38"/>
      <c r="AD301" s="38"/>
      <c r="AE301" s="38"/>
      <c r="AF301" s="38"/>
      <c r="AG301" s="38"/>
      <c r="AH301" s="38"/>
      <c r="AI301" s="38"/>
      <c r="AJ301" s="38"/>
      <c r="AK301" s="38"/>
      <c r="AL301" s="38"/>
      <c r="AM301" s="38"/>
      <c r="AN301" s="38"/>
    </row>
    <row r="302" spans="1:40" ht="20.399999999999999" hidden="1" customHeight="1">
      <c r="A302" s="5" t="s">
        <v>470</v>
      </c>
      <c r="B302" s="38" t="s">
        <v>157</v>
      </c>
      <c r="C302" s="243" t="s">
        <v>55</v>
      </c>
      <c r="D302" s="287"/>
      <c r="E302" s="38"/>
      <c r="F302" s="244">
        <f>+INDEX('Budget original'!$A$2:$AO$501,MATCH($A302,'Budget original'!$A$2:$A$501,0),MATCH(F$2,'Budget original'!$A$2:$AO$2,0))</f>
        <v>0</v>
      </c>
      <c r="G302" s="288"/>
      <c r="H302" s="38"/>
      <c r="I302" s="244"/>
      <c r="J302" s="243"/>
      <c r="K302" s="38"/>
      <c r="L302" s="266">
        <f>SUMIFS(BV_Data_An_Cour!$AM:$AM,BV_Data_An_Cour!$AP:$AP,$B302,BV_Data_An_Cour!$AQ:$AQ,$C302,BV_Data_An_Cour!$AR:$AR,$L$2)</f>
        <v>0</v>
      </c>
      <c r="M302" s="243"/>
      <c r="N302" s="266">
        <f t="shared" si="49"/>
        <v>0</v>
      </c>
      <c r="O302" s="243"/>
      <c r="P302" s="38"/>
      <c r="Q302" s="266">
        <f>SUMIFS(BV_Data_An_Prec!$AM:$AM,BV_Data_An_Prec!$AP:$AP,$B302,BV_Data_An_Prec!$AQ:$AQ,$C302,BV_Data_An_Prec!$AR:$AR,$L$2)</f>
        <v>0</v>
      </c>
      <c r="R302" s="243"/>
      <c r="S302" s="266">
        <f t="shared" si="50"/>
        <v>0</v>
      </c>
      <c r="T302" s="38"/>
      <c r="U302" s="38"/>
      <c r="V302" s="38"/>
      <c r="W302" s="38"/>
      <c r="X302" s="38"/>
      <c r="Y302" s="38"/>
      <c r="Z302" s="38"/>
      <c r="AA302" s="38"/>
      <c r="AB302" s="38"/>
      <c r="AC302" s="38"/>
      <c r="AD302" s="38"/>
      <c r="AE302" s="38"/>
      <c r="AF302" s="38"/>
      <c r="AG302" s="38"/>
      <c r="AH302" s="38"/>
      <c r="AI302" s="38"/>
      <c r="AJ302" s="38"/>
      <c r="AK302" s="38"/>
      <c r="AL302" s="38"/>
      <c r="AM302" s="38"/>
      <c r="AN302" s="38"/>
    </row>
    <row r="303" spans="1:40" ht="18.600000000000001" customHeight="1">
      <c r="A303" s="5"/>
      <c r="B303" s="38"/>
      <c r="C303" s="291" t="s">
        <v>139</v>
      </c>
      <c r="D303" s="292" t="s">
        <v>171</v>
      </c>
      <c r="E303" s="293" t="e">
        <f>F303/F$268</f>
        <v>#DIV/0!</v>
      </c>
      <c r="F303" s="294">
        <f>+SUM(F285:F302)</f>
        <v>0</v>
      </c>
      <c r="G303" s="295"/>
      <c r="H303" s="293"/>
      <c r="I303" s="294"/>
      <c r="J303" s="295" t="s">
        <v>171</v>
      </c>
      <c r="K303" s="293">
        <f>L303/L$268</f>
        <v>0.1943057029281457</v>
      </c>
      <c r="L303" s="294">
        <f>+SUM(L285:L302)</f>
        <v>36019.75</v>
      </c>
      <c r="M303" s="296"/>
      <c r="N303" s="294">
        <f t="shared" si="49"/>
        <v>36019.75</v>
      </c>
      <c r="O303" s="295" t="s">
        <v>171</v>
      </c>
      <c r="P303" s="293" t="e">
        <f>Q303/Q$268</f>
        <v>#DIV/0!</v>
      </c>
      <c r="Q303" s="294">
        <f>+SUM(Q285:Q302)</f>
        <v>0</v>
      </c>
      <c r="R303" s="297"/>
      <c r="S303" s="294">
        <f t="shared" si="50"/>
        <v>36019.75</v>
      </c>
      <c r="T303" s="38"/>
      <c r="U303" s="38"/>
      <c r="V303" s="38"/>
      <c r="W303" s="38"/>
      <c r="X303" s="38"/>
      <c r="Y303" s="38"/>
      <c r="Z303" s="38"/>
      <c r="AA303" s="38"/>
      <c r="AB303" s="38"/>
      <c r="AC303" s="38"/>
      <c r="AD303" s="38"/>
      <c r="AE303" s="38"/>
      <c r="AF303" s="38"/>
      <c r="AG303" s="38"/>
      <c r="AH303" s="38"/>
      <c r="AI303" s="38"/>
      <c r="AJ303" s="38"/>
      <c r="AK303" s="38"/>
      <c r="AL303" s="38"/>
      <c r="AM303" s="38"/>
      <c r="AN303" s="38"/>
    </row>
    <row r="304" spans="1:40" ht="15.75" customHeight="1">
      <c r="B304" s="38"/>
      <c r="C304" s="238"/>
      <c r="D304" s="289"/>
      <c r="E304" s="304"/>
      <c r="F304" s="266"/>
      <c r="G304" s="290"/>
      <c r="H304" s="304"/>
      <c r="I304" s="266"/>
      <c r="J304" s="238"/>
      <c r="K304" s="304"/>
      <c r="L304" s="286"/>
      <c r="M304" s="238"/>
      <c r="N304" s="286"/>
      <c r="O304" s="238"/>
      <c r="P304" s="304"/>
      <c r="Q304" s="286"/>
      <c r="R304" s="238"/>
      <c r="S304" s="286"/>
      <c r="T304" s="38"/>
      <c r="U304" s="38"/>
      <c r="V304" s="38"/>
      <c r="W304" s="38"/>
      <c r="X304" s="38"/>
      <c r="Y304" s="38"/>
      <c r="Z304" s="38"/>
      <c r="AA304" s="38"/>
      <c r="AB304" s="38"/>
      <c r="AC304" s="38"/>
      <c r="AD304" s="38"/>
      <c r="AE304" s="38"/>
      <c r="AF304" s="38"/>
      <c r="AG304" s="38"/>
      <c r="AH304" s="38"/>
      <c r="AI304" s="38"/>
      <c r="AJ304" s="38"/>
      <c r="AK304" s="38"/>
      <c r="AL304" s="38"/>
      <c r="AM304" s="38"/>
      <c r="AN304" s="38"/>
    </row>
    <row r="305" spans="1:40" ht="18.600000000000001" customHeight="1">
      <c r="A305" s="5"/>
      <c r="B305" s="38"/>
      <c r="C305" s="291" t="s">
        <v>140</v>
      </c>
      <c r="D305" s="292" t="s">
        <v>115</v>
      </c>
      <c r="E305" s="293" t="e">
        <f>F305/F$268</f>
        <v>#DIV/0!</v>
      </c>
      <c r="F305" s="294">
        <f>F284+F303</f>
        <v>0</v>
      </c>
      <c r="G305" s="295"/>
      <c r="H305" s="293"/>
      <c r="I305" s="294"/>
      <c r="J305" s="295" t="s">
        <v>115</v>
      </c>
      <c r="K305" s="293">
        <f>L305/L$268</f>
        <v>0.91647688193823662</v>
      </c>
      <c r="L305" s="294">
        <f>L284+L303</f>
        <v>169893.45999999996</v>
      </c>
      <c r="M305" s="296"/>
      <c r="N305" s="294">
        <f>L305-F305</f>
        <v>169893.45999999996</v>
      </c>
      <c r="O305" s="295" t="s">
        <v>115</v>
      </c>
      <c r="P305" s="293" t="e">
        <f>Q305/Q$268</f>
        <v>#DIV/0!</v>
      </c>
      <c r="Q305" s="294">
        <f>Q284+Q303</f>
        <v>0</v>
      </c>
      <c r="R305" s="297"/>
      <c r="S305" s="294">
        <f>L305-Q305</f>
        <v>169893.45999999996</v>
      </c>
      <c r="T305" s="38"/>
      <c r="U305" s="38"/>
      <c r="V305" s="38"/>
      <c r="W305" s="38"/>
      <c r="X305" s="38"/>
      <c r="Y305" s="38"/>
      <c r="Z305" s="38"/>
      <c r="AA305" s="38"/>
      <c r="AB305" s="38"/>
      <c r="AC305" s="38"/>
      <c r="AD305" s="38"/>
      <c r="AE305" s="38"/>
      <c r="AF305" s="38"/>
      <c r="AG305" s="38"/>
      <c r="AH305" s="38"/>
      <c r="AI305" s="38"/>
      <c r="AJ305" s="38"/>
      <c r="AK305" s="38"/>
      <c r="AL305" s="38"/>
      <c r="AM305" s="38"/>
      <c r="AN305" s="38"/>
    </row>
    <row r="306" spans="1:40" ht="15.75" customHeight="1">
      <c r="B306" s="38"/>
      <c r="C306" s="243"/>
      <c r="D306" s="287"/>
      <c r="E306" s="38"/>
      <c r="F306" s="266"/>
      <c r="G306" s="288"/>
      <c r="H306" s="38"/>
      <c r="I306" s="266"/>
      <c r="J306" s="243"/>
      <c r="K306" s="38"/>
      <c r="L306" s="266"/>
      <c r="M306" s="243"/>
      <c r="N306" s="266">
        <f>L306-F306</f>
        <v>0</v>
      </c>
      <c r="O306" s="243"/>
      <c r="P306" s="38"/>
      <c r="Q306" s="266"/>
      <c r="R306" s="243"/>
      <c r="S306" s="266"/>
      <c r="T306" s="38"/>
      <c r="U306" s="38"/>
      <c r="V306" s="38"/>
      <c r="W306" s="38"/>
      <c r="X306" s="38"/>
      <c r="Y306" s="38"/>
      <c r="Z306" s="38"/>
      <c r="AA306" s="38"/>
      <c r="AB306" s="38"/>
      <c r="AC306" s="38"/>
      <c r="AD306" s="38"/>
      <c r="AE306" s="38"/>
      <c r="AF306" s="38"/>
      <c r="AG306" s="38"/>
      <c r="AH306" s="38"/>
      <c r="AI306" s="38"/>
      <c r="AJ306" s="38"/>
      <c r="AK306" s="38"/>
      <c r="AL306" s="38"/>
      <c r="AM306" s="38"/>
      <c r="AN306" s="38"/>
    </row>
    <row r="307" spans="1:40" ht="18.600000000000001" customHeight="1" thickBot="1">
      <c r="A307" s="5"/>
      <c r="B307" s="38"/>
      <c r="C307" s="955" t="s">
        <v>147</v>
      </c>
      <c r="D307" s="956"/>
      <c r="E307" s="957"/>
      <c r="F307" s="958">
        <f>F268-F305</f>
        <v>0</v>
      </c>
      <c r="G307" s="959"/>
      <c r="H307" s="957"/>
      <c r="I307" s="958"/>
      <c r="J307" s="959"/>
      <c r="K307" s="957"/>
      <c r="L307" s="958">
        <f>L268-L305</f>
        <v>15483.240000000107</v>
      </c>
      <c r="M307" s="960"/>
      <c r="N307" s="958">
        <f>L307-F307</f>
        <v>15483.240000000107</v>
      </c>
      <c r="O307" s="959"/>
      <c r="P307" s="957"/>
      <c r="Q307" s="958">
        <f>Q268-Q305</f>
        <v>0</v>
      </c>
      <c r="R307" s="961"/>
      <c r="S307" s="958">
        <f>L307-Q307</f>
        <v>15483.240000000107</v>
      </c>
      <c r="T307" s="38"/>
      <c r="U307" s="38"/>
      <c r="V307" s="38"/>
      <c r="W307" s="38"/>
      <c r="X307" s="38"/>
      <c r="Y307" s="38"/>
      <c r="Z307" s="38"/>
      <c r="AA307" s="38"/>
      <c r="AB307" s="38"/>
      <c r="AC307" s="38"/>
      <c r="AD307" s="38"/>
      <c r="AE307" s="38"/>
      <c r="AF307" s="38"/>
      <c r="AG307" s="38"/>
      <c r="AH307" s="38"/>
      <c r="AI307" s="38"/>
      <c r="AJ307" s="38"/>
      <c r="AK307" s="38"/>
      <c r="AL307" s="38"/>
      <c r="AM307" s="38"/>
      <c r="AN307" s="38"/>
    </row>
    <row r="308" spans="1:40" ht="15.75" customHeight="1" thickTop="1">
      <c r="B308" s="38"/>
      <c r="C308" s="38"/>
      <c r="D308" s="38"/>
      <c r="E308" s="38"/>
      <c r="F308" s="38"/>
      <c r="G308" s="38"/>
      <c r="H308" s="38"/>
      <c r="I308" s="38"/>
      <c r="J308" s="38"/>
      <c r="K308" s="38"/>
      <c r="L308" s="281"/>
      <c r="M308" s="281"/>
      <c r="N308" s="38"/>
      <c r="O308" s="281"/>
      <c r="P308" s="281"/>
      <c r="Q308" s="281"/>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row>
    <row r="309" spans="1:40" ht="15.75" customHeight="1">
      <c r="B309" s="38"/>
      <c r="C309" s="35"/>
      <c r="D309" s="35"/>
      <c r="E309" s="35"/>
      <c r="F309" s="35"/>
      <c r="G309" s="35"/>
      <c r="H309" s="35"/>
      <c r="I309" s="35"/>
      <c r="J309" s="35"/>
      <c r="K309" s="35"/>
      <c r="L309" s="91"/>
      <c r="M309" s="91"/>
      <c r="N309" s="35"/>
      <c r="O309" s="91"/>
      <c r="P309" s="35"/>
      <c r="Q309" s="91"/>
      <c r="R309" s="35"/>
      <c r="S309" s="35"/>
      <c r="T309" s="35"/>
      <c r="U309" s="35"/>
      <c r="V309" s="38"/>
      <c r="W309" s="38"/>
      <c r="X309" s="38"/>
      <c r="Y309" s="38"/>
      <c r="Z309" s="38"/>
      <c r="AA309" s="38"/>
      <c r="AB309" s="38"/>
      <c r="AC309" s="38"/>
      <c r="AD309" s="38"/>
      <c r="AE309" s="38"/>
      <c r="AF309" s="38"/>
      <c r="AG309" s="38"/>
      <c r="AH309" s="38"/>
      <c r="AI309" s="38"/>
      <c r="AJ309" s="38"/>
      <c r="AK309" s="38"/>
      <c r="AL309" s="38"/>
      <c r="AM309" s="38"/>
      <c r="AN309" s="38"/>
    </row>
    <row r="310" spans="1:40" ht="33" customHeight="1">
      <c r="B310" s="38"/>
      <c r="C310" s="653" t="str">
        <f>C1</f>
        <v>Ste-Marie Auto</v>
      </c>
      <c r="D310" s="911"/>
      <c r="E310" s="912"/>
      <c r="F310" s="911"/>
      <c r="G310" s="911"/>
      <c r="H310" s="913"/>
      <c r="I310" s="911"/>
      <c r="J310" s="913"/>
      <c r="K310" s="914" t="s">
        <v>172</v>
      </c>
      <c r="L310" s="911"/>
      <c r="M310" s="911"/>
      <c r="N310" s="915"/>
      <c r="O310" s="653"/>
      <c r="P310" s="654"/>
      <c r="Q310" s="653"/>
      <c r="R310" s="654"/>
      <c r="S310" s="655" t="str">
        <f>$S$1</f>
        <v>Réalisé, Avril 2025</v>
      </c>
      <c r="T310" s="226"/>
      <c r="U310" s="33"/>
      <c r="V310" s="35"/>
      <c r="W310" s="35"/>
      <c r="X310" s="35"/>
      <c r="Y310" s="35"/>
      <c r="Z310" s="35"/>
      <c r="AA310" s="35"/>
      <c r="AB310" s="35"/>
      <c r="AC310" s="35"/>
      <c r="AD310" s="35"/>
      <c r="AE310" s="35"/>
      <c r="AF310" s="35"/>
      <c r="AG310" s="35"/>
      <c r="AH310" s="35"/>
      <c r="AI310" s="35"/>
      <c r="AJ310" s="35"/>
      <c r="AK310" s="35"/>
      <c r="AL310" s="35"/>
      <c r="AM310" s="35"/>
      <c r="AN310" s="35"/>
    </row>
    <row r="311" spans="1:40" ht="24" customHeight="1" thickBot="1">
      <c r="B311" s="38"/>
      <c r="C311" s="34"/>
      <c r="D311" s="35"/>
      <c r="E311" s="35"/>
      <c r="F311" s="35"/>
      <c r="G311" s="35"/>
      <c r="H311" s="35"/>
      <c r="I311" s="35"/>
      <c r="J311" s="35"/>
      <c r="K311" s="35"/>
      <c r="L311" s="35"/>
      <c r="M311" s="35"/>
      <c r="N311" s="35"/>
      <c r="O311" s="35"/>
      <c r="P311" s="35"/>
      <c r="Q311" s="35"/>
      <c r="R311" s="35"/>
      <c r="S311" s="35"/>
      <c r="T311" s="35"/>
      <c r="U311" s="35"/>
      <c r="V311" s="33"/>
      <c r="W311" s="33"/>
      <c r="X311" s="33"/>
      <c r="Y311" s="33"/>
      <c r="Z311" s="33"/>
      <c r="AA311" s="33"/>
      <c r="AB311" s="33"/>
      <c r="AC311" s="33"/>
      <c r="AD311" s="33"/>
      <c r="AE311" s="33"/>
      <c r="AF311" s="33"/>
      <c r="AG311" s="33"/>
      <c r="AH311" s="33"/>
      <c r="AI311" s="33"/>
      <c r="AJ311" s="33"/>
      <c r="AK311" s="33"/>
      <c r="AL311" s="33"/>
      <c r="AM311" s="33"/>
      <c r="AN311" s="33"/>
    </row>
    <row r="312" spans="1:40" ht="15.75" customHeight="1" thickTop="1">
      <c r="B312" s="38"/>
      <c r="C312" s="230"/>
      <c r="D312" s="1065" t="s">
        <v>339</v>
      </c>
      <c r="E312" s="1070"/>
      <c r="F312" s="1071"/>
      <c r="G312" s="1072"/>
      <c r="H312" s="1070"/>
      <c r="I312" s="1071"/>
      <c r="J312" s="1072" t="s">
        <v>340</v>
      </c>
      <c r="K312" s="1070"/>
      <c r="L312" s="1071"/>
      <c r="M312" s="1072" t="s">
        <v>668</v>
      </c>
      <c r="N312" s="1071"/>
      <c r="O312" s="1065" t="s">
        <v>341</v>
      </c>
      <c r="P312" s="1070"/>
      <c r="Q312" s="1071"/>
      <c r="R312" s="1064" t="s">
        <v>670</v>
      </c>
      <c r="S312" s="1073"/>
      <c r="T312" s="329"/>
      <c r="U312" s="38"/>
      <c r="V312" s="35"/>
      <c r="W312" s="35"/>
      <c r="X312" s="35"/>
      <c r="Y312" s="35"/>
      <c r="Z312" s="35"/>
      <c r="AA312" s="35"/>
      <c r="AB312" s="35"/>
      <c r="AC312" s="35"/>
      <c r="AD312" s="35"/>
      <c r="AE312" s="35"/>
      <c r="AF312" s="35"/>
      <c r="AG312" s="35"/>
      <c r="AH312" s="35"/>
      <c r="AI312" s="35"/>
      <c r="AJ312" s="35"/>
      <c r="AK312" s="35"/>
      <c r="AL312" s="35"/>
      <c r="AM312" s="35"/>
      <c r="AN312" s="35"/>
    </row>
    <row r="313" spans="1:40" ht="15.75" customHeight="1">
      <c r="A313" s="5" t="s">
        <v>172</v>
      </c>
      <c r="B313" s="38" t="s">
        <v>172</v>
      </c>
      <c r="C313" s="243"/>
      <c r="D313" s="36" t="s">
        <v>158</v>
      </c>
      <c r="E313" s="36" t="s">
        <v>159</v>
      </c>
      <c r="F313" s="318" t="s">
        <v>91</v>
      </c>
      <c r="G313" s="319"/>
      <c r="H313" s="36"/>
      <c r="I313" s="318"/>
      <c r="J313" s="319" t="s">
        <v>158</v>
      </c>
      <c r="K313" s="36" t="s">
        <v>159</v>
      </c>
      <c r="L313" s="318" t="s">
        <v>91</v>
      </c>
      <c r="M313" s="319" t="s">
        <v>158</v>
      </c>
      <c r="N313" s="318" t="s">
        <v>669</v>
      </c>
      <c r="O313" s="36" t="s">
        <v>158</v>
      </c>
      <c r="P313" s="36" t="s">
        <v>159</v>
      </c>
      <c r="Q313" s="318" t="s">
        <v>91</v>
      </c>
      <c r="R313" s="319" t="s">
        <v>453</v>
      </c>
      <c r="S313" s="318" t="s">
        <v>91</v>
      </c>
      <c r="T313" s="36"/>
      <c r="U313" s="38"/>
      <c r="V313" s="38"/>
      <c r="W313" s="38"/>
      <c r="X313" s="38"/>
      <c r="Y313" s="38"/>
      <c r="Z313" s="38"/>
      <c r="AA313" s="38"/>
      <c r="AB313" s="38"/>
      <c r="AC313" s="38"/>
      <c r="AD313" s="38"/>
      <c r="AE313" s="38"/>
      <c r="AF313" s="38"/>
      <c r="AG313" s="38"/>
      <c r="AH313" s="38"/>
      <c r="AI313" s="38"/>
      <c r="AJ313" s="38"/>
      <c r="AK313" s="38"/>
      <c r="AL313" s="38"/>
      <c r="AM313" s="38"/>
      <c r="AN313" s="38"/>
    </row>
    <row r="314" spans="1:40" ht="15.75" customHeight="1">
      <c r="A314" s="5" t="s">
        <v>172</v>
      </c>
      <c r="B314" s="38" t="s">
        <v>172</v>
      </c>
      <c r="C314" s="243"/>
      <c r="D314" s="36"/>
      <c r="E314" s="36"/>
      <c r="F314" s="318"/>
      <c r="G314" s="319"/>
      <c r="H314" s="36"/>
      <c r="I314" s="318"/>
      <c r="J314" s="319"/>
      <c r="K314" s="244"/>
      <c r="L314" s="246"/>
      <c r="M314" s="319"/>
      <c r="N314" s="318"/>
      <c r="O314" s="36"/>
      <c r="P314" s="36"/>
      <c r="Q314" s="318"/>
      <c r="R314" s="319"/>
      <c r="S314" s="318"/>
      <c r="T314" s="36"/>
      <c r="U314" s="38"/>
      <c r="V314" s="38"/>
      <c r="W314" s="38"/>
      <c r="X314" s="38"/>
      <c r="Y314" s="38"/>
      <c r="Z314" s="38"/>
      <c r="AA314" s="38"/>
      <c r="AB314" s="38"/>
      <c r="AC314" s="38"/>
      <c r="AD314" s="38"/>
      <c r="AE314" s="38"/>
      <c r="AF314" s="38"/>
      <c r="AG314" s="38"/>
      <c r="AH314" s="38"/>
      <c r="AI314" s="38"/>
      <c r="AJ314" s="38"/>
      <c r="AK314" s="38"/>
      <c r="AL314" s="38"/>
      <c r="AM314" s="38"/>
      <c r="AN314" s="38"/>
    </row>
    <row r="315" spans="1:40" ht="15.75" customHeight="1">
      <c r="A315" s="5" t="s">
        <v>492</v>
      </c>
      <c r="B315" s="38" t="s">
        <v>172</v>
      </c>
      <c r="C315" s="243" t="s">
        <v>1174</v>
      </c>
      <c r="D315" s="364">
        <f>+INDEX('Budget original'!$A$2:$AO$501,MATCH($A315,'Budget original'!$A$2:$A$501,0),MATCH(D$2,'Budget original'!$A$2:$AO$2,0))</f>
        <v>0</v>
      </c>
      <c r="E315" s="281">
        <f>+INDEX('Budget original'!$A$2:$AO$501,MATCH($A315,'Budget original'!$A$2:$A$501,0),MATCH(E$2,'Budget original'!$A$2:$AO$2,0))</f>
        <v>0</v>
      </c>
      <c r="F315" s="281">
        <f>+INDEX('Budget original'!$A$2:$AO$501,MATCH($A315,'Budget original'!$A$2:$A$501,0),MATCH(F$2,'Budget original'!$A$2:$AO$2,0))</f>
        <v>0</v>
      </c>
      <c r="G315" s="306"/>
      <c r="H315" s="281"/>
      <c r="I315" s="281"/>
      <c r="J315" s="267"/>
      <c r="K315" s="281">
        <f>-SUMIFS(BV_Data_An_Cour!$AM:$AM,BV_Data_An_Cour!$AS:$AS,"Oui",BV_Data_An_Cour!$AP:$AP,$B315,BV_Data_An_Cour!$AQ:$AQ,$C315)</f>
        <v>121766.86</v>
      </c>
      <c r="L315" s="266">
        <f>-SUMIFS(BV_Data_An_Cour!$AM:$AM,BV_Data_An_Cour!$AP:$AP,$B315,BV_Data_An_Cour!$AQ:$AQ,$C315,BV_Data_An_Cour!$AR:$AR,$L$2)</f>
        <v>56368.55000000001</v>
      </c>
      <c r="M315" s="282">
        <f>IFERROR((K315-E315)/E315,0)</f>
        <v>0</v>
      </c>
      <c r="N315" s="266">
        <f>L315-F315</f>
        <v>56368.55000000001</v>
      </c>
      <c r="O315" s="267"/>
      <c r="P315" s="281">
        <f>-SUMIFS(BV_Data_An_Prec!$AM:$AM,BV_Data_An_Prec!$AS:$AS,"Oui",BV_Data_An_Prec!$AP:$AP,$B315,BV_Data_An_Prec!$AQ:$AQ,$C315)</f>
        <v>0</v>
      </c>
      <c r="Q315" s="266">
        <f>-SUMIFS(BV_Data_An_Prec!$AM:$AM,BV_Data_An_Prec!$AP:$AP,$B315,BV_Data_An_Prec!$AQ:$AQ,$C315,BV_Data_An_Prec!$AR:$AR,$L$2)</f>
        <v>0</v>
      </c>
      <c r="R315" s="282">
        <f>IF(O315=0,0,J315/O315)</f>
        <v>0</v>
      </c>
      <c r="S315" s="266">
        <f>L315-Q315</f>
        <v>56368.55000000001</v>
      </c>
      <c r="T315" s="36"/>
      <c r="U315" s="38"/>
      <c r="V315" s="38"/>
      <c r="W315" s="38"/>
      <c r="X315" s="38"/>
      <c r="Y315" s="38"/>
      <c r="Z315" s="38"/>
      <c r="AA315" s="38"/>
      <c r="AB315" s="38"/>
      <c r="AC315" s="38"/>
      <c r="AD315" s="38"/>
      <c r="AE315" s="38"/>
      <c r="AF315" s="38"/>
      <c r="AG315" s="38"/>
      <c r="AH315" s="38"/>
      <c r="AI315" s="38"/>
      <c r="AJ315" s="38"/>
      <c r="AK315" s="38"/>
      <c r="AL315" s="38"/>
      <c r="AM315" s="38"/>
      <c r="AN315" s="38"/>
    </row>
    <row r="316" spans="1:40" ht="15.75" customHeight="1">
      <c r="A316" s="5" t="s">
        <v>493</v>
      </c>
      <c r="B316" s="38" t="s">
        <v>172</v>
      </c>
      <c r="C316" s="243" t="s">
        <v>161</v>
      </c>
      <c r="D316" s="36"/>
      <c r="E316" s="325"/>
      <c r="F316" s="332">
        <f>IFERROR(F315/E315,0)</f>
        <v>0</v>
      </c>
      <c r="G316" s="243"/>
      <c r="H316" s="325"/>
      <c r="I316" s="332"/>
      <c r="J316" s="267"/>
      <c r="K316" s="38"/>
      <c r="L316" s="332">
        <f>IFERROR(L315/K315,0)</f>
        <v>0.46292193130380477</v>
      </c>
      <c r="M316" s="282"/>
      <c r="N316" s="266">
        <f>IFERROR(N315/M315,0)</f>
        <v>0</v>
      </c>
      <c r="O316" s="267"/>
      <c r="P316" s="38"/>
      <c r="Q316" s="332">
        <f>IFERROR(Q315/P315,0)</f>
        <v>0</v>
      </c>
      <c r="R316" s="267"/>
      <c r="S316" s="332">
        <f>IF(Q315=0,0,(S315/Q315))</f>
        <v>0</v>
      </c>
      <c r="T316" s="36"/>
      <c r="U316" s="38"/>
      <c r="V316" s="38"/>
      <c r="W316" s="38"/>
      <c r="X316" s="38"/>
      <c r="Y316" s="38"/>
      <c r="Z316" s="38"/>
      <c r="AA316" s="38"/>
      <c r="AB316" s="38"/>
      <c r="AC316" s="38"/>
      <c r="AD316" s="38"/>
      <c r="AE316" s="38"/>
      <c r="AF316" s="38"/>
      <c r="AG316" s="38"/>
      <c r="AH316" s="38"/>
      <c r="AI316" s="38"/>
      <c r="AJ316" s="38"/>
      <c r="AK316" s="38"/>
      <c r="AL316" s="38"/>
      <c r="AM316" s="38"/>
      <c r="AN316" s="38"/>
    </row>
    <row r="317" spans="1:40" ht="15.75" customHeight="1">
      <c r="A317" s="5" t="s">
        <v>172</v>
      </c>
      <c r="B317" s="38" t="s">
        <v>172</v>
      </c>
      <c r="C317" s="243"/>
      <c r="D317" s="36"/>
      <c r="E317" s="365"/>
      <c r="F317" s="321"/>
      <c r="G317" s="319"/>
      <c r="H317" s="365"/>
      <c r="I317" s="321"/>
      <c r="J317" s="319"/>
      <c r="K317" s="36"/>
      <c r="L317" s="318"/>
      <c r="M317" s="319"/>
      <c r="N317" s="318"/>
      <c r="O317" s="319"/>
      <c r="P317" s="36"/>
      <c r="Q317" s="318"/>
      <c r="R317" s="931"/>
      <c r="S317" s="932"/>
      <c r="T317" s="36"/>
      <c r="U317" s="38"/>
      <c r="V317" s="38"/>
      <c r="W317" s="38"/>
      <c r="X317" s="38"/>
      <c r="Y317" s="38"/>
      <c r="Z317" s="38"/>
      <c r="AA317" s="38"/>
      <c r="AB317" s="38"/>
      <c r="AC317" s="38"/>
      <c r="AD317" s="38"/>
      <c r="AE317" s="38"/>
      <c r="AF317" s="38"/>
      <c r="AG317" s="38"/>
      <c r="AH317" s="38"/>
      <c r="AI317" s="38"/>
      <c r="AJ317" s="38"/>
      <c r="AK317" s="38"/>
      <c r="AL317" s="38"/>
      <c r="AM317" s="38"/>
      <c r="AN317" s="38"/>
    </row>
    <row r="318" spans="1:40" ht="15.75" customHeight="1">
      <c r="A318" s="5" t="s">
        <v>494</v>
      </c>
      <c r="B318" s="38" t="s">
        <v>172</v>
      </c>
      <c r="C318" s="233" t="s">
        <v>1172</v>
      </c>
      <c r="D318" s="336">
        <f>+INDEX('Budget original'!$A$2:$AO$501,MATCH($A318,'Budget original'!$A$2:$A$501,0),MATCH(D$2,'Budget original'!$A$2:$AO$2,0))</f>
        <v>0</v>
      </c>
      <c r="E318" s="281">
        <f>+INDEX('Budget original'!$A$2:$AO$501,MATCH($A318,'Budget original'!$A$2:$A$501,0),MATCH(E$2,'Budget original'!$A$2:$AO$2,0))</f>
        <v>0</v>
      </c>
      <c r="F318" s="281">
        <f>+INDEX('Budget original'!$A$2:$AO$501,MATCH($A318,'Budget original'!$A$2:$A$501,0),MATCH(F$2,'Budget original'!$A$2:$AO$2,0))</f>
        <v>0</v>
      </c>
      <c r="G318" s="366"/>
      <c r="H318" s="281"/>
      <c r="I318" s="281"/>
      <c r="J318" s="337"/>
      <c r="K318" s="336">
        <f>-SUMIFS(BV_Data_An_Cour!$AM:$AM,BV_Data_An_Cour!$AS:$AS,"Oui",BV_Data_An_Cour!$AP:$AP,$B318,BV_Data_An_Cour!$AQ:$AQ,$C318)</f>
        <v>5583.2099999999991</v>
      </c>
      <c r="L318" s="303">
        <f>-SUMIFS(BV_Data_An_Cour!$AM:$AM,BV_Data_An_Cour!$AP:$AP,$B318,BV_Data_An_Cour!$AQ:$AQ,$C318,BV_Data_An_Cour!$AR:$AR,$L$2)</f>
        <v>3258.2599999999993</v>
      </c>
      <c r="M318" s="340">
        <f>IFERROR((K318-E318)/E318,0)</f>
        <v>0</v>
      </c>
      <c r="N318" s="303">
        <f>L318-F318</f>
        <v>3258.2599999999993</v>
      </c>
      <c r="O318" s="337"/>
      <c r="P318" s="336">
        <f>-SUMIFS(BV_Data_An_Prec!$AM:$AM,BV_Data_An_Prec!$AS:$AS,"Oui",BV_Data_An_Prec!$AP:$AP,$B318,BV_Data_An_Prec!$AQ:$AQ,$C318)</f>
        <v>0</v>
      </c>
      <c r="Q318" s="303">
        <f>-SUMIFS(BV_Data_An_Prec!$AM:$AM,BV_Data_An_Prec!$AP:$AP,$B318,BV_Data_An_Prec!$AQ:$AQ,$C318,BV_Data_An_Prec!$AR:$AR,$L$2)</f>
        <v>0</v>
      </c>
      <c r="R318" s="282">
        <f>IF(O318=0,0,J318/O318)</f>
        <v>0</v>
      </c>
      <c r="S318" s="266">
        <f>L318-Q318</f>
        <v>3258.2599999999993</v>
      </c>
      <c r="T318" s="327"/>
      <c r="U318" s="38"/>
      <c r="V318" s="38"/>
      <c r="W318" s="38"/>
      <c r="X318" s="38"/>
      <c r="Y318" s="38"/>
      <c r="Z318" s="38"/>
      <c r="AA318" s="38"/>
      <c r="AB318" s="38"/>
      <c r="AC318" s="38"/>
      <c r="AD318" s="38"/>
      <c r="AE318" s="38"/>
      <c r="AF318" s="38"/>
      <c r="AG318" s="38"/>
      <c r="AH318" s="38"/>
      <c r="AI318" s="38"/>
      <c r="AJ318" s="38"/>
      <c r="AK318" s="38"/>
      <c r="AL318" s="38"/>
      <c r="AM318" s="38"/>
      <c r="AN318" s="38"/>
    </row>
    <row r="319" spans="1:40" ht="15.75" customHeight="1">
      <c r="A319" s="5" t="s">
        <v>493</v>
      </c>
      <c r="B319" s="38" t="s">
        <v>172</v>
      </c>
      <c r="C319" s="243" t="s">
        <v>161</v>
      </c>
      <c r="D319" s="38"/>
      <c r="E319" s="325"/>
      <c r="F319" s="332" t="e">
        <f>F318/E318</f>
        <v>#DIV/0!</v>
      </c>
      <c r="G319" s="243"/>
      <c r="H319" s="325"/>
      <c r="I319" s="332"/>
      <c r="J319" s="267"/>
      <c r="K319" s="38"/>
      <c r="L319" s="332">
        <f>IFERROR(L318/K318,0)</f>
        <v>0.58358184628555976</v>
      </c>
      <c r="M319" s="282"/>
      <c r="N319" s="266">
        <f>IFERROR(N318/F318,0)</f>
        <v>0</v>
      </c>
      <c r="O319" s="267"/>
      <c r="P319" s="38"/>
      <c r="Q319" s="332">
        <f>IFERROR(Q318/P318,0)</f>
        <v>0</v>
      </c>
      <c r="R319" s="267"/>
      <c r="S319" s="332">
        <f>IF(Q318=0,0,(S318/Q318))</f>
        <v>0</v>
      </c>
      <c r="T319" s="327"/>
      <c r="U319" s="38"/>
      <c r="V319" s="38"/>
      <c r="W319" s="38"/>
      <c r="X319" s="38"/>
      <c r="Y319" s="38"/>
      <c r="Z319" s="38"/>
      <c r="AA319" s="38"/>
      <c r="AB319" s="38"/>
      <c r="AC319" s="38"/>
      <c r="AD319" s="38"/>
      <c r="AE319" s="38"/>
      <c r="AF319" s="38"/>
      <c r="AG319" s="38"/>
      <c r="AH319" s="38"/>
      <c r="AI319" s="38"/>
      <c r="AJ319" s="38"/>
      <c r="AK319" s="38"/>
      <c r="AL319" s="38"/>
      <c r="AM319" s="38"/>
      <c r="AN319" s="38"/>
    </row>
    <row r="320" spans="1:40" ht="15.75" customHeight="1">
      <c r="A320" s="5" t="s">
        <v>172</v>
      </c>
      <c r="B320" s="38" t="s">
        <v>172</v>
      </c>
      <c r="C320" s="238"/>
      <c r="D320" s="304"/>
      <c r="E320" s="367"/>
      <c r="F320" s="334"/>
      <c r="G320" s="238"/>
      <c r="H320" s="367"/>
      <c r="I320" s="334"/>
      <c r="J320" s="335"/>
      <c r="K320" s="368"/>
      <c r="L320" s="334"/>
      <c r="M320" s="285"/>
      <c r="N320" s="286"/>
      <c r="O320" s="335"/>
      <c r="P320" s="368"/>
      <c r="Q320" s="334"/>
      <c r="R320" s="335"/>
      <c r="S320" s="286"/>
      <c r="T320" s="327"/>
      <c r="U320" s="38"/>
      <c r="V320" s="38"/>
      <c r="W320" s="38"/>
      <c r="X320" s="38"/>
      <c r="Y320" s="38"/>
      <c r="Z320" s="38"/>
      <c r="AA320" s="38"/>
      <c r="AB320" s="38"/>
      <c r="AC320" s="38"/>
      <c r="AD320" s="38"/>
      <c r="AE320" s="38"/>
      <c r="AF320" s="38"/>
      <c r="AG320" s="38"/>
      <c r="AH320" s="38"/>
      <c r="AI320" s="38"/>
      <c r="AJ320" s="38"/>
      <c r="AK320" s="38"/>
      <c r="AL320" s="38"/>
      <c r="AM320" s="38"/>
      <c r="AN320" s="38"/>
    </row>
    <row r="321" spans="1:40" ht="15.75" customHeight="1">
      <c r="A321" s="5" t="s">
        <v>495</v>
      </c>
      <c r="B321" s="38" t="s">
        <v>172</v>
      </c>
      <c r="C321" s="233" t="s">
        <v>1173</v>
      </c>
      <c r="D321" s="336">
        <v>0</v>
      </c>
      <c r="E321" s="281">
        <v>0</v>
      </c>
      <c r="F321" s="281">
        <v>0</v>
      </c>
      <c r="G321" s="337"/>
      <c r="H321" s="281"/>
      <c r="I321" s="281"/>
      <c r="J321" s="337"/>
      <c r="K321" s="281">
        <f>-SUMIFS(BV_Data_An_Cour!$AM:$AM,BV_Data_An_Cour!$AS:$AS,"Oui",BV_Data_An_Cour!$AP:$AP,$B321,BV_Data_An_Cour!$AQ:$AQ,$C321)</f>
        <v>0</v>
      </c>
      <c r="L321" s="266">
        <f>-SUMIFS(BV_Data_An_Cour!$AM:$AM,BV_Data_An_Cour!$AP:$AP,$B321,BV_Data_An_Cour!$AQ:$AQ,$C321,BV_Data_An_Cour!$AR:$AR,$L$2)</f>
        <v>0</v>
      </c>
      <c r="M321" s="282">
        <f>IFERROR((K321-E321)/E321,0)</f>
        <v>0</v>
      </c>
      <c r="N321" s="303">
        <f>L321-F321</f>
        <v>0</v>
      </c>
      <c r="O321" s="337"/>
      <c r="P321" s="281">
        <f>-SUMIFS(BV_Data_An_Prec!$AM:$AM,BV_Data_An_Prec!$AS:$AS,"Oui",BV_Data_An_Prec!$AP:$AP,$B321,BV_Data_An_Prec!$AQ:$AQ,$C321)</f>
        <v>0</v>
      </c>
      <c r="Q321" s="266">
        <f>-SUMIFS(BV_Data_An_Prec!$AM:$AM,BV_Data_An_Prec!$AP:$AP,$B321,BV_Data_An_Prec!$AQ:$AQ,$C321,BV_Data_An_Prec!$AR:$AR,$L$2)</f>
        <v>0</v>
      </c>
      <c r="R321" s="282">
        <f>IF(O321=0,0,J321/O321)</f>
        <v>0</v>
      </c>
      <c r="S321" s="266">
        <f>L321-Q321</f>
        <v>0</v>
      </c>
      <c r="T321" s="327"/>
      <c r="U321" s="38"/>
      <c r="V321" s="38"/>
      <c r="W321" s="38"/>
      <c r="X321" s="38"/>
      <c r="Y321" s="38"/>
      <c r="Z321" s="38"/>
      <c r="AA321" s="38"/>
      <c r="AB321" s="38"/>
      <c r="AC321" s="38"/>
      <c r="AD321" s="38"/>
      <c r="AE321" s="38"/>
      <c r="AF321" s="38"/>
      <c r="AG321" s="38"/>
      <c r="AH321" s="38"/>
      <c r="AI321" s="38"/>
      <c r="AJ321" s="38"/>
      <c r="AK321" s="38"/>
      <c r="AL321" s="38"/>
      <c r="AM321" s="38"/>
      <c r="AN321" s="38"/>
    </row>
    <row r="322" spans="1:40" ht="15.75" customHeight="1">
      <c r="A322" s="5" t="s">
        <v>493</v>
      </c>
      <c r="B322" s="38" t="s">
        <v>172</v>
      </c>
      <c r="C322" s="243" t="s">
        <v>161</v>
      </c>
      <c r="D322" s="38"/>
      <c r="E322" s="38"/>
      <c r="F322" s="332" t="e">
        <f>F321/E321</f>
        <v>#DIV/0!</v>
      </c>
      <c r="G322" s="243"/>
      <c r="H322" s="38"/>
      <c r="I322" s="332"/>
      <c r="J322" s="243"/>
      <c r="K322" s="38"/>
      <c r="L322" s="332">
        <f>IFERROR(L321/K321,0)</f>
        <v>0</v>
      </c>
      <c r="M322" s="254"/>
      <c r="N322" s="255">
        <f>IF(L321=0,0,N321/L321)</f>
        <v>0</v>
      </c>
      <c r="O322" s="243"/>
      <c r="P322" s="38"/>
      <c r="Q322" s="332">
        <f>IFERROR(Q321/P321,0)</f>
        <v>0</v>
      </c>
      <c r="R322" s="267"/>
      <c r="S322" s="332">
        <f>IF(Q321=0,0,(S321/Q321))</f>
        <v>0</v>
      </c>
      <c r="T322" s="327"/>
      <c r="U322" s="38"/>
      <c r="V322" s="38"/>
      <c r="W322" s="38"/>
      <c r="X322" s="38"/>
      <c r="Y322" s="38"/>
      <c r="Z322" s="38"/>
      <c r="AA322" s="38"/>
      <c r="AB322" s="38"/>
      <c r="AC322" s="38"/>
      <c r="AD322" s="38"/>
      <c r="AE322" s="38"/>
      <c r="AF322" s="38"/>
      <c r="AG322" s="38"/>
      <c r="AH322" s="38"/>
      <c r="AI322" s="38"/>
      <c r="AJ322" s="38"/>
      <c r="AK322" s="38"/>
      <c r="AL322" s="38"/>
      <c r="AM322" s="38"/>
      <c r="AN322" s="38"/>
    </row>
    <row r="323" spans="1:40" ht="15.75" customHeight="1">
      <c r="A323" s="5"/>
      <c r="B323" s="38" t="s">
        <v>172</v>
      </c>
      <c r="C323" s="930"/>
      <c r="D323" s="987"/>
      <c r="E323" s="987"/>
      <c r="F323" s="988"/>
      <c r="G323" s="930"/>
      <c r="H323" s="987"/>
      <c r="I323" s="988"/>
      <c r="J323" s="930"/>
      <c r="K323" s="987"/>
      <c r="L323" s="934"/>
      <c r="M323" s="989"/>
      <c r="N323" s="986"/>
      <c r="O323" s="930"/>
      <c r="P323" s="987"/>
      <c r="Q323" s="988"/>
      <c r="R323" s="933"/>
      <c r="S323" s="988"/>
      <c r="T323" s="327"/>
      <c r="U323" s="38"/>
      <c r="V323" s="38"/>
      <c r="W323" s="38"/>
      <c r="X323" s="38"/>
      <c r="Y323" s="38"/>
      <c r="Z323" s="38"/>
      <c r="AA323" s="38"/>
      <c r="AB323" s="38"/>
      <c r="AC323" s="38"/>
      <c r="AD323" s="38"/>
      <c r="AE323" s="38"/>
      <c r="AF323" s="38"/>
      <c r="AG323" s="38"/>
      <c r="AH323" s="38"/>
      <c r="AI323" s="38"/>
      <c r="AJ323" s="38"/>
      <c r="AK323" s="38"/>
      <c r="AL323" s="38"/>
      <c r="AM323" s="38"/>
      <c r="AN323" s="38"/>
    </row>
    <row r="324" spans="1:40" ht="15.75" customHeight="1">
      <c r="A324" s="5"/>
      <c r="B324" s="38" t="s">
        <v>172</v>
      </c>
      <c r="C324" s="681" t="s">
        <v>1175</v>
      </c>
      <c r="D324" s="38"/>
      <c r="E324" s="38"/>
      <c r="F324" s="927"/>
      <c r="G324" s="681"/>
      <c r="H324" s="38"/>
      <c r="I324" s="927"/>
      <c r="J324" s="681"/>
      <c r="K324" s="38"/>
      <c r="L324" s="266">
        <f>-SUMIFS(BV_Data_An_Cour!$AM:$AM,BV_Data_An_Cour!$AP:$AP,$B324,BV_Data_An_Cour!$AQ:$AQ,$C324,BV_Data_An_Cour!$AR:$AR,$L$2)</f>
        <v>-3694.7400000000007</v>
      </c>
      <c r="M324" s="928"/>
      <c r="N324" s="929"/>
      <c r="O324" s="681"/>
      <c r="P324" s="38"/>
      <c r="Q324" s="266">
        <f>-SUMIFS(BV_Data_An_Prec!$AM:$AM,BV_Data_An_Prec!$AP:$AP,$B324,BV_Data_An_Prec!$AQ:$AQ,$C324,BV_Data_An_Prec!$AR:$AR,$L$2)</f>
        <v>0</v>
      </c>
      <c r="R324" s="282">
        <f>IF(O324=0,0,J324/O324)</f>
        <v>0</v>
      </c>
      <c r="S324" s="266">
        <f>L324-Q324</f>
        <v>-3694.7400000000007</v>
      </c>
      <c r="T324" s="327"/>
      <c r="U324" s="38"/>
      <c r="V324" s="38"/>
      <c r="W324" s="38"/>
      <c r="X324" s="38"/>
      <c r="Y324" s="38"/>
      <c r="Z324" s="38"/>
      <c r="AA324" s="38"/>
      <c r="AB324" s="38"/>
      <c r="AC324" s="38"/>
      <c r="AD324" s="38"/>
      <c r="AE324" s="38"/>
      <c r="AF324" s="38"/>
      <c r="AG324" s="38"/>
      <c r="AH324" s="38"/>
      <c r="AI324" s="38"/>
      <c r="AJ324" s="38"/>
      <c r="AK324" s="38"/>
      <c r="AL324" s="38"/>
      <c r="AM324" s="38"/>
      <c r="AN324" s="38"/>
    </row>
    <row r="325" spans="1:40" ht="15.75" customHeight="1" thickBot="1">
      <c r="A325" s="5" t="s">
        <v>172</v>
      </c>
      <c r="B325" s="38" t="s">
        <v>172</v>
      </c>
      <c r="C325" s="243"/>
      <c r="D325" s="38"/>
      <c r="E325" s="38"/>
      <c r="F325" s="332"/>
      <c r="G325" s="243"/>
      <c r="H325" s="38"/>
      <c r="I325" s="332"/>
      <c r="J325" s="243"/>
      <c r="K325" s="38"/>
      <c r="L325" s="266"/>
      <c r="M325" s="254"/>
      <c r="N325" s="255"/>
      <c r="O325" s="243"/>
      <c r="P325" s="38"/>
      <c r="Q325" s="266"/>
      <c r="R325" s="254"/>
      <c r="S325" s="255"/>
      <c r="T325" s="327"/>
      <c r="U325" s="38"/>
      <c r="V325" s="38"/>
      <c r="W325" s="38"/>
      <c r="X325" s="38"/>
      <c r="Y325" s="38"/>
      <c r="Z325" s="38"/>
      <c r="AA325" s="38"/>
      <c r="AB325" s="38"/>
      <c r="AC325" s="38"/>
      <c r="AD325" s="38"/>
      <c r="AE325" s="38"/>
      <c r="AF325" s="38"/>
      <c r="AG325" s="38"/>
      <c r="AH325" s="38"/>
      <c r="AI325" s="38"/>
      <c r="AJ325" s="38"/>
      <c r="AK325" s="38"/>
      <c r="AL325" s="38"/>
      <c r="AM325" s="38"/>
      <c r="AN325" s="38"/>
    </row>
    <row r="326" spans="1:40" ht="18" customHeight="1" thickTop="1">
      <c r="A326" s="5" t="s">
        <v>496</v>
      </c>
      <c r="B326" s="38" t="s">
        <v>172</v>
      </c>
      <c r="C326" s="268" t="s">
        <v>3103</v>
      </c>
      <c r="D326" s="269"/>
      <c r="E326" s="270">
        <f>E318+E321+E315</f>
        <v>0</v>
      </c>
      <c r="F326" s="271">
        <f>F318+F321+F315</f>
        <v>0</v>
      </c>
      <c r="G326" s="272"/>
      <c r="H326" s="270"/>
      <c r="I326" s="271"/>
      <c r="J326" s="272"/>
      <c r="K326" s="269">
        <f t="shared" ref="K326" si="51">K318+K321+K315</f>
        <v>127350.07</v>
      </c>
      <c r="L326" s="271">
        <f>L318+L321+L315+L324</f>
        <v>55932.070000000014</v>
      </c>
      <c r="M326" s="272" t="e">
        <f>L327-F327</f>
        <v>#DIV/0!</v>
      </c>
      <c r="N326" s="271">
        <f>L326-F326</f>
        <v>55932.070000000014</v>
      </c>
      <c r="O326" s="272"/>
      <c r="P326" s="269">
        <f t="shared" ref="P326" si="52">P318+P321+P315</f>
        <v>0</v>
      </c>
      <c r="Q326" s="271">
        <f>Q318+Q321+Q315+Q324</f>
        <v>0</v>
      </c>
      <c r="R326" s="272"/>
      <c r="S326" s="271">
        <f>L326-Q326</f>
        <v>55932.070000000014</v>
      </c>
      <c r="T326" s="38"/>
      <c r="U326" s="38"/>
      <c r="V326" s="38"/>
      <c r="W326" s="38"/>
      <c r="X326" s="38"/>
      <c r="Y326" s="38"/>
      <c r="Z326" s="38"/>
      <c r="AA326" s="38"/>
      <c r="AB326" s="38"/>
      <c r="AC326" s="38"/>
      <c r="AD326" s="38"/>
      <c r="AE326" s="38"/>
      <c r="AF326" s="38"/>
      <c r="AG326" s="38"/>
      <c r="AH326" s="38"/>
      <c r="AI326" s="38"/>
      <c r="AJ326" s="38"/>
      <c r="AK326" s="38"/>
      <c r="AL326" s="38"/>
      <c r="AM326" s="38"/>
      <c r="AN326" s="38"/>
    </row>
    <row r="327" spans="1:40" ht="22.5" customHeight="1" thickBot="1">
      <c r="A327" s="5" t="s">
        <v>172</v>
      </c>
      <c r="B327" s="38" t="s">
        <v>172</v>
      </c>
      <c r="C327" s="273"/>
      <c r="D327" s="274"/>
      <c r="E327" s="274"/>
      <c r="F327" s="275" t="e">
        <f>F326/E326</f>
        <v>#DIV/0!</v>
      </c>
      <c r="G327" s="273"/>
      <c r="H327" s="274"/>
      <c r="I327" s="275"/>
      <c r="J327" s="273"/>
      <c r="K327" s="947"/>
      <c r="L327" s="326"/>
      <c r="M327" s="276"/>
      <c r="N327" s="277" t="e">
        <f>N326/F326</f>
        <v>#DIV/0!</v>
      </c>
      <c r="O327" s="273"/>
      <c r="P327" s="947"/>
      <c r="Q327" s="326"/>
      <c r="R327" s="276"/>
      <c r="S327" s="326" t="e">
        <f>S326/Q326</f>
        <v>#DIV/0!</v>
      </c>
      <c r="T327" s="38"/>
      <c r="U327" s="38"/>
      <c r="V327" s="38"/>
      <c r="W327" s="38"/>
      <c r="X327" s="38"/>
      <c r="Y327" s="38"/>
      <c r="Z327" s="38"/>
      <c r="AA327" s="38"/>
      <c r="AB327" s="38"/>
      <c r="AC327" s="38"/>
      <c r="AD327" s="38"/>
      <c r="AE327" s="38"/>
      <c r="AF327" s="38"/>
      <c r="AG327" s="38"/>
      <c r="AH327" s="38"/>
      <c r="AI327" s="38"/>
      <c r="AJ327" s="38"/>
      <c r="AK327" s="38"/>
      <c r="AL327" s="38"/>
      <c r="AM327" s="38"/>
      <c r="AN327" s="38"/>
    </row>
    <row r="328" spans="1:40" ht="15.75" customHeight="1" thickTop="1">
      <c r="A328" s="5" t="s">
        <v>172</v>
      </c>
      <c r="B328" s="38" t="s">
        <v>172</v>
      </c>
      <c r="C328" s="243"/>
      <c r="D328" s="38"/>
      <c r="E328" s="38"/>
      <c r="F328" s="266"/>
      <c r="G328" s="243"/>
      <c r="H328" s="38"/>
      <c r="I328" s="266"/>
      <c r="J328" s="243"/>
      <c r="K328" s="38"/>
      <c r="L328" s="253"/>
      <c r="M328" s="243"/>
      <c r="N328" s="253"/>
      <c r="O328" s="243"/>
      <c r="P328" s="38"/>
      <c r="Q328" s="253"/>
      <c r="R328" s="243"/>
      <c r="S328" s="253"/>
      <c r="T328" s="38"/>
      <c r="U328" s="38"/>
      <c r="V328" s="38"/>
      <c r="W328" s="38"/>
      <c r="X328" s="38"/>
      <c r="Y328" s="38"/>
      <c r="Z328" s="38"/>
      <c r="AA328" s="38"/>
      <c r="AB328" s="38"/>
      <c r="AC328" s="38"/>
      <c r="AD328" s="38"/>
      <c r="AE328" s="38"/>
      <c r="AF328" s="38"/>
      <c r="AG328" s="38"/>
      <c r="AH328" s="38"/>
      <c r="AI328" s="38"/>
      <c r="AJ328" s="38"/>
      <c r="AK328" s="38"/>
      <c r="AL328" s="38"/>
      <c r="AM328" s="38"/>
      <c r="AN328" s="38"/>
    </row>
    <row r="329" spans="1:40" ht="15.75" customHeight="1">
      <c r="A329" s="5" t="s">
        <v>497</v>
      </c>
      <c r="B329" s="38" t="s">
        <v>172</v>
      </c>
      <c r="C329" s="279" t="s">
        <v>106</v>
      </c>
      <c r="D329" s="38"/>
      <c r="E329" s="38"/>
      <c r="F329" s="266"/>
      <c r="G329" s="243"/>
      <c r="H329" s="38"/>
      <c r="I329" s="266"/>
      <c r="J329" s="243"/>
      <c r="K329" s="38"/>
      <c r="L329" s="253"/>
      <c r="M329" s="243"/>
      <c r="N329" s="253"/>
      <c r="O329" s="243"/>
      <c r="P329" s="38"/>
      <c r="Q329" s="253"/>
      <c r="R329" s="243"/>
      <c r="S329" s="253"/>
      <c r="T329" s="38"/>
      <c r="U329" s="38"/>
      <c r="V329" s="38"/>
      <c r="W329" s="38"/>
      <c r="X329" s="38"/>
      <c r="Y329" s="38"/>
      <c r="Z329" s="38"/>
      <c r="AA329" s="38"/>
      <c r="AB329" s="38"/>
      <c r="AC329" s="38"/>
      <c r="AD329" s="38"/>
      <c r="AE329" s="38"/>
      <c r="AF329" s="38"/>
      <c r="AG329" s="38"/>
      <c r="AH329" s="38"/>
      <c r="AI329" s="38"/>
      <c r="AJ329" s="38"/>
      <c r="AK329" s="38"/>
      <c r="AL329" s="38"/>
      <c r="AM329" s="38"/>
      <c r="AN329" s="38"/>
    </row>
    <row r="330" spans="1:40" ht="15.75" customHeight="1">
      <c r="A330" s="5" t="s">
        <v>498</v>
      </c>
      <c r="B330" s="38" t="s">
        <v>172</v>
      </c>
      <c r="C330" s="298" t="s">
        <v>116</v>
      </c>
      <c r="D330" s="38"/>
      <c r="E330" s="38"/>
      <c r="F330" s="244">
        <f>+INDEX('Budget original'!$A$2:$AO$501,MATCH($A330,'Budget original'!$A$2:$A$501,0),MATCH(F$2,'Budget original'!$A$2:$AO$2,0))</f>
        <v>0</v>
      </c>
      <c r="G330" s="243"/>
      <c r="H330" s="38"/>
      <c r="I330" s="244"/>
      <c r="J330" s="243"/>
      <c r="K330" s="38"/>
      <c r="L330" s="266">
        <f>SUMIFS(BV_Data_An_Cour!$AM:$AM,BV_Data_An_Cour!$AP:$AP,$B330,BV_Data_An_Cour!$AQ:$AQ,$C330,BV_Data_An_Cour!$AR:$AR,$L$2)</f>
        <v>8966.18</v>
      </c>
      <c r="M330" s="243"/>
      <c r="N330" s="266">
        <f t="shared" ref="N330:N360" si="53">L330-F330</f>
        <v>8966.18</v>
      </c>
      <c r="O330" s="243"/>
      <c r="P330" s="38"/>
      <c r="Q330" s="266">
        <f>SUMIFS(BV_Data_An_Prec!$AM:$AM,BV_Data_An_Prec!$AP:$AP,$B330,BV_Data_An_Prec!$AQ:$AQ,$C330,BV_Data_An_Prec!$AR:$AR,$L$2)</f>
        <v>0</v>
      </c>
      <c r="R330" s="243"/>
      <c r="S330" s="266">
        <f t="shared" ref="S330:S361" si="54">L330-Q330</f>
        <v>8966.18</v>
      </c>
      <c r="T330" s="38"/>
      <c r="U330" s="38"/>
      <c r="V330" s="38"/>
      <c r="W330" s="38"/>
      <c r="X330" s="38"/>
      <c r="Y330" s="38"/>
      <c r="Z330" s="38"/>
      <c r="AA330" s="38"/>
      <c r="AB330" s="38"/>
      <c r="AC330" s="38"/>
      <c r="AD330" s="38"/>
      <c r="AE330" s="38"/>
      <c r="AF330" s="38"/>
      <c r="AG330" s="38"/>
      <c r="AH330" s="38"/>
      <c r="AI330" s="38"/>
      <c r="AJ330" s="38"/>
      <c r="AK330" s="38"/>
      <c r="AL330" s="38"/>
      <c r="AM330" s="38"/>
      <c r="AN330" s="38"/>
    </row>
    <row r="331" spans="1:40" ht="15.75" customHeight="1">
      <c r="A331" s="5" t="s">
        <v>499</v>
      </c>
      <c r="B331" s="38" t="s">
        <v>172</v>
      </c>
      <c r="C331" s="299" t="s">
        <v>117</v>
      </c>
      <c r="D331" s="287"/>
      <c r="E331" s="38"/>
      <c r="F331" s="240">
        <f>+INDEX('Budget original'!$A$2:$AO$501,MATCH($A331,'Budget original'!$A$2:$A$501,0),MATCH(F$2,'Budget original'!$A$2:$AO$2,0))</f>
        <v>0</v>
      </c>
      <c r="G331" s="288"/>
      <c r="H331" s="38"/>
      <c r="I331" s="240"/>
      <c r="J331" s="243"/>
      <c r="K331" s="38"/>
      <c r="L331" s="266">
        <f>SUMIFS(BV_Data_An_Cour!$AM:$AM,BV_Data_An_Cour!$AP:$AP,$B331,BV_Data_An_Cour!$AQ:$AQ,$C331,BV_Data_An_Cour!$AR:$AR,$L$2)</f>
        <v>8641.9600000000028</v>
      </c>
      <c r="M331" s="243"/>
      <c r="N331" s="266">
        <f t="shared" si="53"/>
        <v>8641.9600000000028</v>
      </c>
      <c r="O331" s="243"/>
      <c r="P331" s="38"/>
      <c r="Q331" s="266">
        <f>SUMIFS(BV_Data_An_Prec!$AM:$AM,BV_Data_An_Prec!$AP:$AP,$B331,BV_Data_An_Prec!$AQ:$AQ,$C331,BV_Data_An_Prec!$AR:$AR,$L$2)</f>
        <v>0</v>
      </c>
      <c r="R331" s="243"/>
      <c r="S331" s="266">
        <f t="shared" si="54"/>
        <v>8641.9600000000028</v>
      </c>
      <c r="T331" s="38"/>
      <c r="U331" s="38"/>
      <c r="V331" s="38"/>
      <c r="W331" s="38"/>
      <c r="X331" s="38"/>
      <c r="Y331" s="38"/>
      <c r="Z331" s="38"/>
      <c r="AA331" s="38"/>
      <c r="AB331" s="38"/>
      <c r="AC331" s="38"/>
      <c r="AD331" s="38"/>
      <c r="AE331" s="38"/>
      <c r="AF331" s="38"/>
      <c r="AG331" s="38"/>
      <c r="AH331" s="38"/>
      <c r="AI331" s="38"/>
      <c r="AJ331" s="38"/>
      <c r="AK331" s="38"/>
      <c r="AL331" s="38"/>
      <c r="AM331" s="38"/>
      <c r="AN331" s="38"/>
    </row>
    <row r="332" spans="1:40" ht="15.75" customHeight="1">
      <c r="A332" s="5" t="s">
        <v>500</v>
      </c>
      <c r="B332" s="38" t="s">
        <v>172</v>
      </c>
      <c r="C332" s="298" t="s">
        <v>118</v>
      </c>
      <c r="D332" s="300"/>
      <c r="E332" s="301"/>
      <c r="F332" s="244">
        <f>+INDEX('Budget original'!$A$2:$AO$501,MATCH($A332,'Budget original'!$A$2:$A$501,0),MATCH(F$2,'Budget original'!$A$2:$AO$2,0))</f>
        <v>0</v>
      </c>
      <c r="G332" s="302"/>
      <c r="H332" s="301"/>
      <c r="I332" s="244"/>
      <c r="J332" s="233"/>
      <c r="K332" s="301"/>
      <c r="L332" s="303">
        <f>SUMIFS(BV_Data_An_Cour!$AM:$AM,BV_Data_An_Cour!$AP:$AP,$B332,BV_Data_An_Cour!$AQ:$AQ,$C332,BV_Data_An_Cour!$AR:$AR,$L$2)</f>
        <v>0</v>
      </c>
      <c r="M332" s="233"/>
      <c r="N332" s="303">
        <f t="shared" si="53"/>
        <v>0</v>
      </c>
      <c r="O332" s="233"/>
      <c r="P332" s="301"/>
      <c r="Q332" s="303">
        <f>SUMIFS(BV_Data_An_Prec!$AM:$AM,BV_Data_An_Prec!$AP:$AP,$B332,BV_Data_An_Prec!$AQ:$AQ,$C332,BV_Data_An_Prec!$AR:$AR,$L$2)</f>
        <v>0</v>
      </c>
      <c r="R332" s="233"/>
      <c r="S332" s="303">
        <f t="shared" si="54"/>
        <v>0</v>
      </c>
      <c r="T332" s="38"/>
      <c r="U332" s="38"/>
      <c r="V332" s="38"/>
      <c r="W332" s="38"/>
      <c r="X332" s="38"/>
      <c r="Y332" s="38"/>
      <c r="Z332" s="38"/>
      <c r="AA332" s="38"/>
      <c r="AB332" s="38"/>
      <c r="AC332" s="38"/>
      <c r="AD332" s="38"/>
      <c r="AE332" s="38"/>
      <c r="AF332" s="38"/>
      <c r="AG332" s="38"/>
      <c r="AH332" s="38"/>
      <c r="AI332" s="38"/>
      <c r="AJ332" s="38"/>
      <c r="AK332" s="38"/>
      <c r="AL332" s="38"/>
      <c r="AM332" s="38"/>
      <c r="AN332" s="38"/>
    </row>
    <row r="333" spans="1:40" ht="15.75" customHeight="1">
      <c r="A333" s="5" t="s">
        <v>501</v>
      </c>
      <c r="B333" s="38" t="s">
        <v>172</v>
      </c>
      <c r="C333" s="298" t="s">
        <v>119</v>
      </c>
      <c r="D333" s="287"/>
      <c r="E333" s="38"/>
      <c r="F333" s="244">
        <f>+INDEX('Budget original'!$A$2:$AO$501,MATCH($A333,'Budget original'!$A$2:$A$501,0),MATCH(F$2,'Budget original'!$A$2:$AO$2,0))</f>
        <v>0</v>
      </c>
      <c r="G333" s="288"/>
      <c r="H333" s="38"/>
      <c r="I333" s="244"/>
      <c r="J333" s="243"/>
      <c r="K333" s="38"/>
      <c r="L333" s="266">
        <f>SUMIFS(BV_Data_An_Cour!$AM:$AM,BV_Data_An_Cour!$AP:$AP,$B333,BV_Data_An_Cour!$AQ:$AQ,$C333,BV_Data_An_Cour!$AR:$AR,$L$2)</f>
        <v>0</v>
      </c>
      <c r="M333" s="243"/>
      <c r="N333" s="266">
        <f t="shared" si="53"/>
        <v>0</v>
      </c>
      <c r="O333" s="243"/>
      <c r="P333" s="38"/>
      <c r="Q333" s="266">
        <f>SUMIFS(BV_Data_An_Prec!$AM:$AM,BV_Data_An_Prec!$AP:$AP,$B333,BV_Data_An_Prec!$AQ:$AQ,$C333,BV_Data_An_Prec!$AR:$AR,$L$2)</f>
        <v>0</v>
      </c>
      <c r="R333" s="243"/>
      <c r="S333" s="266">
        <f t="shared" si="54"/>
        <v>0</v>
      </c>
      <c r="T333" s="38"/>
      <c r="U333" s="38"/>
      <c r="V333" s="38"/>
      <c r="W333" s="38"/>
      <c r="X333" s="38"/>
      <c r="Y333" s="38"/>
      <c r="Z333" s="38"/>
      <c r="AA333" s="38"/>
      <c r="AB333" s="38"/>
      <c r="AC333" s="38"/>
      <c r="AD333" s="38"/>
      <c r="AE333" s="38"/>
      <c r="AF333" s="38"/>
      <c r="AG333" s="38"/>
      <c r="AH333" s="38"/>
      <c r="AI333" s="38"/>
      <c r="AJ333" s="38"/>
      <c r="AK333" s="38"/>
      <c r="AL333" s="38"/>
      <c r="AM333" s="38"/>
      <c r="AN333" s="38"/>
    </row>
    <row r="334" spans="1:40" ht="20.399999999999999" hidden="1" customHeight="1">
      <c r="A334" s="5" t="s">
        <v>502</v>
      </c>
      <c r="B334" s="38" t="s">
        <v>172</v>
      </c>
      <c r="C334" s="243" t="s">
        <v>55</v>
      </c>
      <c r="D334" s="287"/>
      <c r="E334" s="38"/>
      <c r="F334" s="244">
        <f>+INDEX('Budget original'!$A$2:$AO$501,MATCH($A334,'Budget original'!$A$2:$A$501,0),MATCH(F$2,'Budget original'!$A$2:$AO$2,0))</f>
        <v>0</v>
      </c>
      <c r="G334" s="288"/>
      <c r="H334" s="38"/>
      <c r="I334" s="244"/>
      <c r="J334" s="243"/>
      <c r="K334" s="38"/>
      <c r="L334" s="266">
        <f>SUMIFS(BV_Data_An_Cour!$AM:$AM,BV_Data_An_Cour!$AP:$AP,$B334,BV_Data_An_Cour!$AQ:$AQ,$C334,BV_Data_An_Cour!$AR:$AR,$L$2)</f>
        <v>0</v>
      </c>
      <c r="M334" s="243"/>
      <c r="N334" s="266">
        <f t="shared" si="53"/>
        <v>0</v>
      </c>
      <c r="O334" s="243"/>
      <c r="P334" s="38"/>
      <c r="Q334" s="266">
        <f>SUMIFS(BV_Data_An_Prec!$AM:$AM,BV_Data_An_Prec!$AP:$AP,$B334,BV_Data_An_Prec!$AQ:$AQ,$C334,BV_Data_An_Prec!$AR:$AR,$L$2)</f>
        <v>0</v>
      </c>
      <c r="R334" s="243"/>
      <c r="S334" s="266">
        <f t="shared" si="54"/>
        <v>0</v>
      </c>
      <c r="T334" s="38"/>
      <c r="U334" s="38"/>
      <c r="V334" s="38"/>
      <c r="W334" s="38"/>
      <c r="X334" s="38"/>
      <c r="Y334" s="38"/>
      <c r="Z334" s="38"/>
      <c r="AA334" s="38"/>
      <c r="AB334" s="38"/>
      <c r="AC334" s="38"/>
      <c r="AD334" s="38"/>
      <c r="AE334" s="38"/>
      <c r="AF334" s="38"/>
      <c r="AG334" s="38"/>
      <c r="AH334" s="38"/>
      <c r="AI334" s="38"/>
      <c r="AJ334" s="38"/>
      <c r="AK334" s="38"/>
      <c r="AL334" s="38"/>
      <c r="AM334" s="38"/>
      <c r="AN334" s="38"/>
    </row>
    <row r="335" spans="1:40" ht="20.399999999999999" hidden="1" customHeight="1">
      <c r="A335" s="5" t="s">
        <v>502</v>
      </c>
      <c r="B335" s="38" t="s">
        <v>172</v>
      </c>
      <c r="C335" s="243" t="s">
        <v>55</v>
      </c>
      <c r="D335" s="287"/>
      <c r="E335" s="38"/>
      <c r="F335" s="244">
        <f>+INDEX('Budget original'!$A$2:$AO$501,MATCH($A335,'Budget original'!$A$2:$A$501,0),MATCH(F$2,'Budget original'!$A$2:$AO$2,0))</f>
        <v>0</v>
      </c>
      <c r="G335" s="288"/>
      <c r="H335" s="38"/>
      <c r="I335" s="244"/>
      <c r="J335" s="243"/>
      <c r="K335" s="38"/>
      <c r="L335" s="266">
        <f>SUMIFS(BV_Data_An_Cour!$AM:$AM,BV_Data_An_Cour!$AP:$AP,$B335,BV_Data_An_Cour!$AQ:$AQ,$C335,BV_Data_An_Cour!$AR:$AR,$L$2)</f>
        <v>0</v>
      </c>
      <c r="M335" s="243"/>
      <c r="N335" s="266">
        <f t="shared" si="53"/>
        <v>0</v>
      </c>
      <c r="O335" s="243"/>
      <c r="P335" s="38"/>
      <c r="Q335" s="266">
        <f>SUMIFS(BV_Data_An_Prec!$AM:$AM,BV_Data_An_Prec!$AP:$AP,$B335,BV_Data_An_Prec!$AQ:$AQ,$C335,BV_Data_An_Prec!$AR:$AR,$L$2)</f>
        <v>0</v>
      </c>
      <c r="R335" s="243"/>
      <c r="S335" s="266">
        <f t="shared" si="54"/>
        <v>0</v>
      </c>
      <c r="T335" s="38"/>
      <c r="U335" s="38"/>
      <c r="V335" s="38"/>
      <c r="W335" s="38"/>
      <c r="X335" s="38"/>
      <c r="Y335" s="38"/>
      <c r="Z335" s="38"/>
      <c r="AA335" s="38"/>
      <c r="AB335" s="38"/>
      <c r="AC335" s="38"/>
      <c r="AD335" s="38"/>
      <c r="AE335" s="38"/>
      <c r="AF335" s="38"/>
      <c r="AG335" s="38"/>
      <c r="AH335" s="38"/>
      <c r="AI335" s="38"/>
      <c r="AJ335" s="38"/>
      <c r="AK335" s="38"/>
      <c r="AL335" s="38"/>
      <c r="AM335" s="38"/>
      <c r="AN335" s="38"/>
    </row>
    <row r="336" spans="1:40" ht="20.399999999999999" hidden="1" customHeight="1">
      <c r="A336" s="5" t="s">
        <v>502</v>
      </c>
      <c r="B336" s="38" t="s">
        <v>172</v>
      </c>
      <c r="C336" s="243" t="s">
        <v>55</v>
      </c>
      <c r="D336" s="287"/>
      <c r="E336" s="38"/>
      <c r="F336" s="244">
        <f>+INDEX('Budget original'!$A$2:$AO$501,MATCH($A336,'Budget original'!$A$2:$A$501,0),MATCH(F$2,'Budget original'!$A$2:$AO$2,0))</f>
        <v>0</v>
      </c>
      <c r="G336" s="288"/>
      <c r="H336" s="38"/>
      <c r="I336" s="244"/>
      <c r="J336" s="243"/>
      <c r="K336" s="38"/>
      <c r="L336" s="266">
        <f>SUMIFS(BV_Data_An_Cour!$AM:$AM,BV_Data_An_Cour!$AP:$AP,$B336,BV_Data_An_Cour!$AQ:$AQ,$C336,BV_Data_An_Cour!$AR:$AR,$L$2)</f>
        <v>0</v>
      </c>
      <c r="M336" s="243"/>
      <c r="N336" s="266">
        <f t="shared" si="53"/>
        <v>0</v>
      </c>
      <c r="O336" s="243"/>
      <c r="P336" s="38"/>
      <c r="Q336" s="266">
        <f>SUMIFS(BV_Data_An_Prec!$AM:$AM,BV_Data_An_Prec!$AP:$AP,$B336,BV_Data_An_Prec!$AQ:$AQ,$C336,BV_Data_An_Prec!$AR:$AR,$L$2)</f>
        <v>0</v>
      </c>
      <c r="R336" s="243"/>
      <c r="S336" s="266">
        <f t="shared" si="54"/>
        <v>0</v>
      </c>
      <c r="T336" s="38"/>
      <c r="U336" s="38"/>
      <c r="V336" s="38"/>
      <c r="W336" s="38"/>
      <c r="X336" s="38"/>
      <c r="Y336" s="38"/>
      <c r="Z336" s="38"/>
      <c r="AA336" s="38"/>
      <c r="AB336" s="38"/>
      <c r="AC336" s="38"/>
      <c r="AD336" s="38"/>
      <c r="AE336" s="38"/>
      <c r="AF336" s="38"/>
      <c r="AG336" s="38"/>
      <c r="AH336" s="38"/>
      <c r="AI336" s="38"/>
      <c r="AJ336" s="38"/>
      <c r="AK336" s="38"/>
      <c r="AL336" s="38"/>
      <c r="AM336" s="38"/>
      <c r="AN336" s="38"/>
    </row>
    <row r="337" spans="1:40" ht="15.75" customHeight="1">
      <c r="A337" s="5" t="s">
        <v>503</v>
      </c>
      <c r="B337" s="38" t="s">
        <v>172</v>
      </c>
      <c r="C337" s="299" t="s">
        <v>120</v>
      </c>
      <c r="D337" s="287"/>
      <c r="E337" s="38"/>
      <c r="F337" s="240">
        <f>+INDEX('Budget original'!$A$2:$AO$501,MATCH($A337,'Budget original'!$A$2:$A$501,0),MATCH(F$2,'Budget original'!$A$2:$AO$2,0))</f>
        <v>0</v>
      </c>
      <c r="G337" s="288"/>
      <c r="H337" s="38"/>
      <c r="I337" s="240"/>
      <c r="J337" s="243"/>
      <c r="K337" s="38"/>
      <c r="L337" s="266">
        <f>SUMIFS(BV_Data_An_Cour!$AM:$AM,BV_Data_An_Cour!$AP:$AP,$B337,BV_Data_An_Cour!$AQ:$AQ,$C337,BV_Data_An_Cour!$AR:$AR,$L$2)</f>
        <v>3469.380000000001</v>
      </c>
      <c r="M337" s="243"/>
      <c r="N337" s="266">
        <f t="shared" si="53"/>
        <v>3469.380000000001</v>
      </c>
      <c r="O337" s="243"/>
      <c r="P337" s="38"/>
      <c r="Q337" s="266">
        <f>SUMIFS(BV_Data_An_Prec!$AM:$AM,BV_Data_An_Prec!$AP:$AP,$B337,BV_Data_An_Prec!$AQ:$AQ,$C337,BV_Data_An_Prec!$AR:$AR,$L$2)</f>
        <v>0</v>
      </c>
      <c r="R337" s="243"/>
      <c r="S337" s="266">
        <f t="shared" si="54"/>
        <v>3469.380000000001</v>
      </c>
      <c r="T337" s="38"/>
      <c r="U337" s="38"/>
      <c r="V337" s="38"/>
      <c r="W337" s="38"/>
      <c r="X337" s="38"/>
      <c r="Y337" s="38"/>
      <c r="Z337" s="38"/>
      <c r="AA337" s="38"/>
      <c r="AB337" s="38"/>
      <c r="AC337" s="38"/>
      <c r="AD337" s="38"/>
      <c r="AE337" s="38"/>
      <c r="AF337" s="38"/>
      <c r="AG337" s="38"/>
      <c r="AH337" s="38"/>
      <c r="AI337" s="38"/>
      <c r="AJ337" s="38"/>
      <c r="AK337" s="38"/>
      <c r="AL337" s="38"/>
      <c r="AM337" s="38"/>
      <c r="AN337" s="38"/>
    </row>
    <row r="338" spans="1:40" ht="15.75" customHeight="1">
      <c r="A338" s="5" t="s">
        <v>504</v>
      </c>
      <c r="B338" s="38" t="s">
        <v>172</v>
      </c>
      <c r="C338" s="298" t="s">
        <v>121</v>
      </c>
      <c r="D338" s="300"/>
      <c r="E338" s="301"/>
      <c r="F338" s="244">
        <f>+INDEX('Budget original'!$A$2:$AO$501,MATCH($A338,'Budget original'!$A$2:$A$501,0),MATCH(F$2,'Budget original'!$A$2:$AO$2,0))</f>
        <v>0</v>
      </c>
      <c r="G338" s="302"/>
      <c r="H338" s="301"/>
      <c r="I338" s="244"/>
      <c r="J338" s="233"/>
      <c r="K338" s="301"/>
      <c r="L338" s="303">
        <f>SUMIFS(BV_Data_An_Cour!$AM:$AM,BV_Data_An_Cour!$AP:$AP,$B338,BV_Data_An_Cour!$AQ:$AQ,$C338,BV_Data_An_Cour!$AR:$AR,$L$2)</f>
        <v>6519.3500000000022</v>
      </c>
      <c r="M338" s="233"/>
      <c r="N338" s="303">
        <f t="shared" si="53"/>
        <v>6519.3500000000022</v>
      </c>
      <c r="O338" s="233"/>
      <c r="P338" s="301"/>
      <c r="Q338" s="303">
        <f>SUMIFS(BV_Data_An_Prec!$AM:$AM,BV_Data_An_Prec!$AP:$AP,$B338,BV_Data_An_Prec!$AQ:$AQ,$C338,BV_Data_An_Prec!$AR:$AR,$L$2)</f>
        <v>0</v>
      </c>
      <c r="R338" s="233"/>
      <c r="S338" s="303">
        <f t="shared" si="54"/>
        <v>6519.3500000000022</v>
      </c>
      <c r="T338" s="38"/>
      <c r="U338" s="38"/>
      <c r="V338" s="38"/>
      <c r="W338" s="38"/>
      <c r="X338" s="38"/>
      <c r="Y338" s="38"/>
      <c r="Z338" s="38"/>
      <c r="AA338" s="38"/>
      <c r="AB338" s="38"/>
      <c r="AC338" s="38"/>
      <c r="AD338" s="38"/>
      <c r="AE338" s="38"/>
      <c r="AF338" s="38"/>
      <c r="AG338" s="38"/>
      <c r="AH338" s="38"/>
      <c r="AI338" s="38"/>
      <c r="AJ338" s="38"/>
      <c r="AK338" s="38"/>
      <c r="AL338" s="38"/>
      <c r="AM338" s="38"/>
      <c r="AN338" s="38"/>
    </row>
    <row r="339" spans="1:40" ht="15.75" customHeight="1">
      <c r="A339" s="5" t="s">
        <v>505</v>
      </c>
      <c r="B339" s="38" t="s">
        <v>172</v>
      </c>
      <c r="C339" s="298" t="s">
        <v>122</v>
      </c>
      <c r="D339" s="287"/>
      <c r="E339" s="38"/>
      <c r="F339" s="244">
        <f>+INDEX('Budget original'!$A$2:$AO$501,MATCH($A339,'Budget original'!$A$2:$A$501,0),MATCH(F$2,'Budget original'!$A$2:$AO$2,0))</f>
        <v>0</v>
      </c>
      <c r="G339" s="288"/>
      <c r="H339" s="38"/>
      <c r="I339" s="244"/>
      <c r="J339" s="243"/>
      <c r="K339" s="38"/>
      <c r="L339" s="266">
        <f>SUMIFS(BV_Data_An_Cour!$AM:$AM,BV_Data_An_Cour!$AP:$AP,$B339,BV_Data_An_Cour!$AQ:$AQ,$C339,BV_Data_An_Cour!$AR:$AR,$L$2)</f>
        <v>3397.01</v>
      </c>
      <c r="M339" s="243"/>
      <c r="N339" s="266">
        <f t="shared" si="53"/>
        <v>3397.01</v>
      </c>
      <c r="O339" s="243"/>
      <c r="P339" s="38"/>
      <c r="Q339" s="266">
        <f>SUMIFS(BV_Data_An_Prec!$AM:$AM,BV_Data_An_Prec!$AP:$AP,$B339,BV_Data_An_Prec!$AQ:$AQ,$C339,BV_Data_An_Prec!$AR:$AR,$L$2)</f>
        <v>0</v>
      </c>
      <c r="R339" s="243"/>
      <c r="S339" s="266">
        <f t="shared" si="54"/>
        <v>3397.01</v>
      </c>
      <c r="T339" s="38"/>
      <c r="U339" s="38"/>
      <c r="V339" s="38"/>
      <c r="W339" s="38"/>
      <c r="X339" s="38"/>
      <c r="Y339" s="38"/>
      <c r="Z339" s="38"/>
      <c r="AA339" s="38"/>
      <c r="AB339" s="38"/>
      <c r="AC339" s="38"/>
      <c r="AD339" s="38"/>
      <c r="AE339" s="38"/>
      <c r="AF339" s="38"/>
      <c r="AG339" s="38"/>
      <c r="AH339" s="38"/>
      <c r="AI339" s="38"/>
      <c r="AJ339" s="38"/>
      <c r="AK339" s="38"/>
      <c r="AL339" s="38"/>
      <c r="AM339" s="38"/>
      <c r="AN339" s="38"/>
    </row>
    <row r="340" spans="1:40" ht="15.75" customHeight="1">
      <c r="A340" s="5" t="s">
        <v>506</v>
      </c>
      <c r="B340" s="38" t="s">
        <v>172</v>
      </c>
      <c r="C340" s="298" t="s">
        <v>123</v>
      </c>
      <c r="D340" s="287"/>
      <c r="E340" s="38"/>
      <c r="F340" s="244">
        <f>+INDEX('Budget original'!$A$2:$AO$501,MATCH($A340,'Budget original'!$A$2:$A$501,0),MATCH(F$2,'Budget original'!$A$2:$AO$2,0))</f>
        <v>0</v>
      </c>
      <c r="G340" s="288"/>
      <c r="H340" s="38"/>
      <c r="I340" s="244"/>
      <c r="J340" s="243"/>
      <c r="K340" s="38"/>
      <c r="L340" s="266">
        <f>SUMIFS(BV_Data_An_Cour!$AM:$AM,BV_Data_An_Cour!$AP:$AP,$B340,BV_Data_An_Cour!$AQ:$AQ,$C340,BV_Data_An_Cour!$AR:$AR,$L$2)</f>
        <v>40.470000000000013</v>
      </c>
      <c r="M340" s="243"/>
      <c r="N340" s="266">
        <f t="shared" si="53"/>
        <v>40.470000000000013</v>
      </c>
      <c r="O340" s="243"/>
      <c r="P340" s="38"/>
      <c r="Q340" s="266">
        <f>SUMIFS(BV_Data_An_Prec!$AM:$AM,BV_Data_An_Prec!$AP:$AP,$B340,BV_Data_An_Prec!$AQ:$AQ,$C340,BV_Data_An_Prec!$AR:$AR,$L$2)</f>
        <v>0</v>
      </c>
      <c r="R340" s="243"/>
      <c r="S340" s="266">
        <f t="shared" si="54"/>
        <v>40.470000000000013</v>
      </c>
      <c r="T340" s="38"/>
      <c r="U340" s="38"/>
      <c r="V340" s="38"/>
      <c r="W340" s="38"/>
      <c r="X340" s="38"/>
      <c r="Y340" s="38"/>
      <c r="Z340" s="38"/>
      <c r="AA340" s="38"/>
      <c r="AB340" s="38"/>
      <c r="AC340" s="38"/>
      <c r="AD340" s="38"/>
      <c r="AE340" s="38"/>
      <c r="AF340" s="38"/>
      <c r="AG340" s="38"/>
      <c r="AH340" s="38"/>
      <c r="AI340" s="38"/>
      <c r="AJ340" s="38"/>
      <c r="AK340" s="38"/>
      <c r="AL340" s="38"/>
      <c r="AM340" s="38"/>
      <c r="AN340" s="38"/>
    </row>
    <row r="341" spans="1:40" ht="20.399999999999999" hidden="1" customHeight="1">
      <c r="A341" s="5" t="s">
        <v>502</v>
      </c>
      <c r="B341" s="38" t="s">
        <v>172</v>
      </c>
      <c r="C341" s="243" t="s">
        <v>55</v>
      </c>
      <c r="D341" s="289"/>
      <c r="E341" s="304"/>
      <c r="F341" s="244">
        <f>+INDEX('Budget original'!$A$2:$AO$501,MATCH($A341,'Budget original'!$A$2:$A$501,0),MATCH(F$2,'Budget original'!$A$2:$AO$2,0))</f>
        <v>0</v>
      </c>
      <c r="G341" s="290"/>
      <c r="H341" s="304"/>
      <c r="I341" s="244"/>
      <c r="J341" s="238"/>
      <c r="K341" s="304"/>
      <c r="L341" s="266">
        <f>SUMIFS(BV_Data_An_Cour!$AM:$AM,BV_Data_An_Cour!$AP:$AP,$B341,BV_Data_An_Cour!$AQ:$AQ,$C341,BV_Data_An_Cour!$AR:$AR,$L$2)</f>
        <v>0</v>
      </c>
      <c r="M341" s="238"/>
      <c r="N341" s="286">
        <f t="shared" si="53"/>
        <v>0</v>
      </c>
      <c r="O341" s="238"/>
      <c r="P341" s="304"/>
      <c r="Q341" s="266">
        <f>SUMIFS(BV_Data_An_Prec!$AM:$AM,BV_Data_An_Prec!$AP:$AP,$B341,BV_Data_An_Prec!$AQ:$AQ,$C341,BV_Data_An_Prec!$AR:$AR,$L$2)</f>
        <v>0</v>
      </c>
      <c r="R341" s="238"/>
      <c r="S341" s="286">
        <f t="shared" si="54"/>
        <v>0</v>
      </c>
      <c r="T341" s="38"/>
      <c r="U341" s="38"/>
      <c r="V341" s="38"/>
      <c r="W341" s="38"/>
      <c r="X341" s="38"/>
      <c r="Y341" s="38"/>
      <c r="Z341" s="38"/>
      <c r="AA341" s="38"/>
      <c r="AB341" s="38"/>
      <c r="AC341" s="38"/>
      <c r="AD341" s="38"/>
      <c r="AE341" s="38"/>
      <c r="AF341" s="38"/>
      <c r="AG341" s="38"/>
      <c r="AH341" s="38"/>
      <c r="AI341" s="38"/>
      <c r="AJ341" s="38"/>
      <c r="AK341" s="38"/>
      <c r="AL341" s="38"/>
      <c r="AM341" s="38"/>
      <c r="AN341" s="38"/>
    </row>
    <row r="342" spans="1:40" ht="18.600000000000001" customHeight="1">
      <c r="A342" s="5" t="s">
        <v>507</v>
      </c>
      <c r="B342" s="38" t="s">
        <v>172</v>
      </c>
      <c r="C342" s="291" t="s">
        <v>124</v>
      </c>
      <c r="D342" s="292" t="s">
        <v>115</v>
      </c>
      <c r="E342" s="293" t="e">
        <f>F342/F$326</f>
        <v>#DIV/0!</v>
      </c>
      <c r="F342" s="294">
        <f>+SUM(F330:F341)</f>
        <v>0</v>
      </c>
      <c r="G342" s="295"/>
      <c r="H342" s="293"/>
      <c r="I342" s="294"/>
      <c r="J342" s="295" t="s">
        <v>115</v>
      </c>
      <c r="K342" s="293">
        <f>IF(L326=0,0,L342/L$326)</f>
        <v>0.55485788385804424</v>
      </c>
      <c r="L342" s="294">
        <f>+SUM(L330:L341)</f>
        <v>31034.350000000006</v>
      </c>
      <c r="M342" s="296"/>
      <c r="N342" s="294">
        <f t="shared" si="53"/>
        <v>31034.350000000006</v>
      </c>
      <c r="O342" s="295" t="s">
        <v>115</v>
      </c>
      <c r="P342" s="293">
        <f>IF(Q326=0,0,Q342/Q$326)</f>
        <v>0</v>
      </c>
      <c r="Q342" s="294">
        <f>+SUM(Q330:Q341)</f>
        <v>0</v>
      </c>
      <c r="R342" s="297"/>
      <c r="S342" s="294">
        <f t="shared" si="54"/>
        <v>31034.350000000006</v>
      </c>
      <c r="T342" s="38"/>
      <c r="U342" s="38"/>
      <c r="V342" s="38"/>
      <c r="W342" s="38"/>
      <c r="X342" s="38"/>
      <c r="Y342" s="38"/>
      <c r="Z342" s="38"/>
      <c r="AA342" s="38"/>
      <c r="AB342" s="38"/>
      <c r="AC342" s="38"/>
      <c r="AD342" s="38"/>
      <c r="AE342" s="38"/>
      <c r="AF342" s="38"/>
      <c r="AG342" s="38"/>
      <c r="AH342" s="38"/>
      <c r="AI342" s="38"/>
      <c r="AJ342" s="38"/>
      <c r="AK342" s="38"/>
      <c r="AL342" s="38"/>
      <c r="AM342" s="38"/>
      <c r="AN342" s="38"/>
    </row>
    <row r="343" spans="1:40" ht="15.75" customHeight="1">
      <c r="A343" s="5" t="s">
        <v>508</v>
      </c>
      <c r="B343" s="38" t="s">
        <v>172</v>
      </c>
      <c r="C343" s="369" t="s">
        <v>125</v>
      </c>
      <c r="D343" s="287"/>
      <c r="E343" s="38"/>
      <c r="F343" s="244">
        <f>+INDEX('Budget original'!$A$2:$AO$501,MATCH($A343,'Budget original'!$A$2:$A$501,0),MATCH(F$2,'Budget original'!$A$2:$AO$2,0))</f>
        <v>0</v>
      </c>
      <c r="G343" s="288"/>
      <c r="H343" s="38"/>
      <c r="I343" s="244"/>
      <c r="J343" s="243"/>
      <c r="K343" s="38"/>
      <c r="L343" s="266">
        <f>SUMIFS(BV_Data_An_Cour!$AM:$AM,BV_Data_An_Cour!$AP:$AP,$B343,BV_Data_An_Cour!$AQ:$AQ,$C343,BV_Data_An_Cour!$AR:$AR,$L$2)</f>
        <v>239.06000000000012</v>
      </c>
      <c r="M343" s="243"/>
      <c r="N343" s="266">
        <f t="shared" si="53"/>
        <v>239.06000000000012</v>
      </c>
      <c r="O343" s="243"/>
      <c r="P343" s="38"/>
      <c r="Q343" s="266">
        <f>SUMIFS(BV_Data_An_Prec!$AM:$AM,BV_Data_An_Prec!$AP:$AP,$B343,BV_Data_An_Prec!$AQ:$AQ,$C343,BV_Data_An_Prec!$AR:$AR,$L$2)</f>
        <v>0</v>
      </c>
      <c r="R343" s="243"/>
      <c r="S343" s="266">
        <f t="shared" si="54"/>
        <v>239.06000000000012</v>
      </c>
      <c r="T343" s="38"/>
      <c r="U343" s="38"/>
      <c r="V343" s="38"/>
      <c r="W343" s="38"/>
      <c r="X343" s="38"/>
      <c r="Y343" s="38"/>
      <c r="Z343" s="38"/>
      <c r="AA343" s="38"/>
      <c r="AB343" s="38"/>
      <c r="AC343" s="38"/>
      <c r="AD343" s="38"/>
      <c r="AE343" s="38"/>
      <c r="AF343" s="38"/>
      <c r="AG343" s="38"/>
      <c r="AH343" s="38"/>
      <c r="AI343" s="38"/>
      <c r="AJ343" s="38"/>
      <c r="AK343" s="38"/>
      <c r="AL343" s="38"/>
      <c r="AM343" s="38"/>
      <c r="AN343" s="38"/>
    </row>
    <row r="344" spans="1:40" ht="15.75" customHeight="1">
      <c r="A344" s="5" t="s">
        <v>509</v>
      </c>
      <c r="B344" s="38" t="s">
        <v>172</v>
      </c>
      <c r="C344" s="298" t="s">
        <v>126</v>
      </c>
      <c r="D344" s="287"/>
      <c r="E344" s="38"/>
      <c r="F344" s="244">
        <f>+INDEX('Budget original'!$A$2:$AO$501,MATCH($A344,'Budget original'!$A$2:$A$501,0),MATCH(F$2,'Budget original'!$A$2:$AO$2,0))</f>
        <v>0</v>
      </c>
      <c r="G344" s="288"/>
      <c r="H344" s="38"/>
      <c r="I344" s="244"/>
      <c r="J344" s="243"/>
      <c r="K344" s="38"/>
      <c r="L344" s="266">
        <f>SUMIFS(BV_Data_An_Cour!$AM:$AM,BV_Data_An_Cour!$AP:$AP,$B344,BV_Data_An_Cour!$AQ:$AQ,$C344,BV_Data_An_Cour!$AR:$AR,$L$2)</f>
        <v>858.3100000000004</v>
      </c>
      <c r="M344" s="243"/>
      <c r="N344" s="266">
        <f t="shared" si="53"/>
        <v>858.3100000000004</v>
      </c>
      <c r="O344" s="243"/>
      <c r="P344" s="38"/>
      <c r="Q344" s="266">
        <f>SUMIFS(BV_Data_An_Prec!$AM:$AM,BV_Data_An_Prec!$AP:$AP,$B344,BV_Data_An_Prec!$AQ:$AQ,$C344,BV_Data_An_Prec!$AR:$AR,$L$2)</f>
        <v>0</v>
      </c>
      <c r="R344" s="243"/>
      <c r="S344" s="266">
        <f t="shared" si="54"/>
        <v>858.3100000000004</v>
      </c>
      <c r="T344" s="38"/>
      <c r="U344" s="747"/>
      <c r="V344" s="38"/>
      <c r="W344" s="38"/>
      <c r="X344" s="38"/>
      <c r="Y344" s="38"/>
      <c r="Z344" s="38"/>
      <c r="AA344" s="38"/>
      <c r="AB344" s="38"/>
      <c r="AC344" s="38"/>
      <c r="AD344" s="38"/>
      <c r="AE344" s="38"/>
      <c r="AF344" s="38"/>
      <c r="AG344" s="38"/>
      <c r="AH344" s="38"/>
      <c r="AI344" s="38"/>
      <c r="AJ344" s="38"/>
      <c r="AK344" s="38"/>
      <c r="AL344" s="38"/>
      <c r="AM344" s="38"/>
      <c r="AN344" s="38"/>
    </row>
    <row r="345" spans="1:40" ht="15.75" customHeight="1">
      <c r="A345" s="5" t="s">
        <v>510</v>
      </c>
      <c r="B345" s="38" t="s">
        <v>172</v>
      </c>
      <c r="C345" s="299" t="s">
        <v>127</v>
      </c>
      <c r="D345" s="289"/>
      <c r="E345" s="304"/>
      <c r="F345" s="240">
        <f>+INDEX('Budget original'!$A$2:$AO$501,MATCH($A345,'Budget original'!$A$2:$A$501,0),MATCH(F$2,'Budget original'!$A$2:$AO$2,0))</f>
        <v>0</v>
      </c>
      <c r="G345" s="290"/>
      <c r="H345" s="304"/>
      <c r="I345" s="240"/>
      <c r="J345" s="238"/>
      <c r="K345" s="304"/>
      <c r="L345" s="266">
        <f>SUMIFS(BV_Data_An_Cour!$AM:$AM,BV_Data_An_Cour!$AP:$AP,$B345,BV_Data_An_Cour!$AQ:$AQ,$C345,BV_Data_An_Cour!$AR:$AR,$L$2)</f>
        <v>-115.19999999999982</v>
      </c>
      <c r="M345" s="238"/>
      <c r="N345" s="286">
        <f t="shared" si="53"/>
        <v>-115.19999999999982</v>
      </c>
      <c r="O345" s="238"/>
      <c r="P345" s="304"/>
      <c r="Q345" s="266">
        <f>SUMIFS(BV_Data_An_Prec!$AM:$AM,BV_Data_An_Prec!$AP:$AP,$B345,BV_Data_An_Prec!$AQ:$AQ,$C345,BV_Data_An_Prec!$AR:$AR,$L$2)</f>
        <v>0</v>
      </c>
      <c r="R345" s="238"/>
      <c r="S345" s="286">
        <f t="shared" si="54"/>
        <v>-115.19999999999982</v>
      </c>
      <c r="T345" s="38"/>
      <c r="U345" s="38"/>
      <c r="V345" s="38"/>
      <c r="W345" s="38"/>
      <c r="X345" s="38"/>
      <c r="Y345" s="38"/>
      <c r="Z345" s="38"/>
      <c r="AA345" s="38"/>
      <c r="AB345" s="38"/>
      <c r="AC345" s="38"/>
      <c r="AD345" s="38"/>
      <c r="AE345" s="38"/>
      <c r="AF345" s="38"/>
      <c r="AG345" s="38"/>
      <c r="AH345" s="38"/>
      <c r="AI345" s="38"/>
      <c r="AJ345" s="38"/>
      <c r="AK345" s="38"/>
      <c r="AL345" s="38"/>
      <c r="AM345" s="38"/>
      <c r="AN345" s="38"/>
    </row>
    <row r="346" spans="1:40" ht="15.75" customHeight="1">
      <c r="A346" s="5" t="s">
        <v>511</v>
      </c>
      <c r="B346" s="38" t="s">
        <v>172</v>
      </c>
      <c r="C346" s="298" t="s">
        <v>128</v>
      </c>
      <c r="D346" s="287"/>
      <c r="E346" s="38"/>
      <c r="F346" s="244">
        <f>+INDEX('Budget original'!$A$2:$AO$501,MATCH($A346,'Budget original'!$A$2:$A$501,0),MATCH(F$2,'Budget original'!$A$2:$AO$2,0))</f>
        <v>0</v>
      </c>
      <c r="G346" s="288"/>
      <c r="H346" s="38"/>
      <c r="I346" s="244"/>
      <c r="J346" s="243"/>
      <c r="K346" s="38"/>
      <c r="L346" s="303">
        <f>SUMIFS(BV_Data_An_Cour!$AM:$AM,BV_Data_An_Cour!$AP:$AP,$B346,BV_Data_An_Cour!$AQ:$AQ,$C346,BV_Data_An_Cour!$AR:$AR,$L$2)</f>
        <v>2513.6799999999998</v>
      </c>
      <c r="M346" s="243"/>
      <c r="N346" s="266">
        <f t="shared" si="53"/>
        <v>2513.6799999999998</v>
      </c>
      <c r="O346" s="243"/>
      <c r="P346" s="38"/>
      <c r="Q346" s="303">
        <f>SUMIFS(BV_Data_An_Prec!$AM:$AM,BV_Data_An_Prec!$AP:$AP,$B346,BV_Data_An_Prec!$AQ:$AQ,$C346,BV_Data_An_Prec!$AR:$AR,$L$2)</f>
        <v>0</v>
      </c>
      <c r="R346" s="243"/>
      <c r="S346" s="266">
        <f t="shared" si="54"/>
        <v>2513.6799999999998</v>
      </c>
      <c r="T346" s="38"/>
      <c r="U346" s="38"/>
      <c r="V346" s="38"/>
      <c r="W346" s="38"/>
      <c r="X346" s="38"/>
      <c r="Y346" s="38"/>
      <c r="Z346" s="38"/>
      <c r="AA346" s="38"/>
      <c r="AB346" s="38"/>
      <c r="AC346" s="38"/>
      <c r="AD346" s="38"/>
      <c r="AE346" s="38"/>
      <c r="AF346" s="38"/>
      <c r="AG346" s="38"/>
      <c r="AH346" s="38"/>
      <c r="AI346" s="38"/>
      <c r="AJ346" s="38"/>
      <c r="AK346" s="38"/>
      <c r="AL346" s="38"/>
      <c r="AM346" s="38"/>
      <c r="AN346" s="38"/>
    </row>
    <row r="347" spans="1:40" ht="15.75" customHeight="1">
      <c r="A347" s="5" t="s">
        <v>512</v>
      </c>
      <c r="B347" s="38" t="s">
        <v>172</v>
      </c>
      <c r="C347" s="298" t="s">
        <v>129</v>
      </c>
      <c r="D347" s="287"/>
      <c r="E347" s="38"/>
      <c r="F347" s="244">
        <f>+INDEX('Budget original'!$A$2:$AO$501,MATCH($A347,'Budget original'!$A$2:$A$501,0),MATCH(F$2,'Budget original'!$A$2:$AO$2,0))</f>
        <v>0</v>
      </c>
      <c r="G347" s="288"/>
      <c r="H347" s="38"/>
      <c r="I347" s="244"/>
      <c r="J347" s="243"/>
      <c r="K347" s="38"/>
      <c r="L347" s="266">
        <f>SUMIFS(BV_Data_An_Cour!$AM:$AM,BV_Data_An_Cour!$AP:$AP,$B347,BV_Data_An_Cour!$AQ:$AQ,$C347,BV_Data_An_Cour!$AR:$AR,$L$2)</f>
        <v>1666.1599999999999</v>
      </c>
      <c r="M347" s="243"/>
      <c r="N347" s="266">
        <f t="shared" si="53"/>
        <v>1666.1599999999999</v>
      </c>
      <c r="O347" s="243"/>
      <c r="P347" s="38"/>
      <c r="Q347" s="266">
        <f>SUMIFS(BV_Data_An_Prec!$AM:$AM,BV_Data_An_Prec!$AP:$AP,$B347,BV_Data_An_Prec!$AQ:$AQ,$C347,BV_Data_An_Prec!$AR:$AR,$L$2)</f>
        <v>0</v>
      </c>
      <c r="R347" s="243"/>
      <c r="S347" s="266">
        <f t="shared" si="54"/>
        <v>1666.1599999999999</v>
      </c>
      <c r="T347" s="38"/>
      <c r="U347" s="38"/>
      <c r="V347" s="38"/>
      <c r="W347" s="38"/>
      <c r="X347" s="38"/>
      <c r="Y347" s="38"/>
      <c r="Z347" s="38"/>
      <c r="AA347" s="38"/>
      <c r="AB347" s="38"/>
      <c r="AC347" s="38"/>
      <c r="AD347" s="38"/>
      <c r="AE347" s="38"/>
      <c r="AF347" s="38"/>
      <c r="AG347" s="38"/>
      <c r="AH347" s="38"/>
      <c r="AI347" s="38"/>
      <c r="AJ347" s="38"/>
      <c r="AK347" s="38"/>
      <c r="AL347" s="38"/>
      <c r="AM347" s="38"/>
      <c r="AN347" s="38"/>
    </row>
    <row r="348" spans="1:40" ht="15.75" customHeight="1">
      <c r="A348" s="5" t="s">
        <v>513</v>
      </c>
      <c r="B348" s="38" t="s">
        <v>172</v>
      </c>
      <c r="C348" s="298" t="s">
        <v>130</v>
      </c>
      <c r="D348" s="289"/>
      <c r="E348" s="304"/>
      <c r="F348" s="240">
        <f>+INDEX('Budget original'!$A$2:$AO$501,MATCH($A348,'Budget original'!$A$2:$A$501,0),MATCH(F$2,'Budget original'!$A$2:$AO$2,0))</f>
        <v>0</v>
      </c>
      <c r="G348" s="290"/>
      <c r="H348" s="304"/>
      <c r="I348" s="240"/>
      <c r="J348" s="238"/>
      <c r="K348" s="304"/>
      <c r="L348" s="266">
        <f>SUMIFS(BV_Data_An_Cour!$AM:$AM,BV_Data_An_Cour!$AP:$AP,$B348,BV_Data_An_Cour!$AQ:$AQ,$C348,BV_Data_An_Cour!$AR:$AR,$L$2)</f>
        <v>11933.400000000001</v>
      </c>
      <c r="M348" s="238"/>
      <c r="N348" s="286">
        <f t="shared" si="53"/>
        <v>11933.400000000001</v>
      </c>
      <c r="O348" s="238"/>
      <c r="P348" s="304"/>
      <c r="Q348" s="266">
        <f>SUMIFS(BV_Data_An_Prec!$AM:$AM,BV_Data_An_Prec!$AP:$AP,$B348,BV_Data_An_Prec!$AQ:$AQ,$C348,BV_Data_An_Prec!$AR:$AR,$L$2)</f>
        <v>0</v>
      </c>
      <c r="R348" s="238"/>
      <c r="S348" s="286">
        <f t="shared" si="54"/>
        <v>11933.400000000001</v>
      </c>
      <c r="T348" s="38"/>
      <c r="U348" s="38"/>
      <c r="V348" s="38"/>
      <c r="W348" s="38"/>
      <c r="X348" s="38"/>
      <c r="Y348" s="38"/>
      <c r="Z348" s="38"/>
      <c r="AA348" s="38"/>
      <c r="AB348" s="38"/>
      <c r="AC348" s="38"/>
      <c r="AD348" s="38"/>
      <c r="AE348" s="38"/>
      <c r="AF348" s="38"/>
      <c r="AG348" s="38"/>
      <c r="AH348" s="38"/>
      <c r="AI348" s="38"/>
      <c r="AJ348" s="38"/>
      <c r="AK348" s="38"/>
      <c r="AL348" s="38"/>
      <c r="AM348" s="38"/>
      <c r="AN348" s="38"/>
    </row>
    <row r="349" spans="1:40" ht="15.75" customHeight="1">
      <c r="A349" s="5" t="s">
        <v>514</v>
      </c>
      <c r="B349" s="38" t="s">
        <v>172</v>
      </c>
      <c r="C349" s="369" t="s">
        <v>483</v>
      </c>
      <c r="D349" s="287"/>
      <c r="E349" s="38"/>
      <c r="F349" s="244"/>
      <c r="G349" s="288"/>
      <c r="H349" s="38"/>
      <c r="I349" s="244"/>
      <c r="J349" s="243"/>
      <c r="K349" s="38"/>
      <c r="L349" s="303">
        <f>SUMIFS(BV_Data_An_Cour!$AM:$AM,BV_Data_An_Cour!$AP:$AP,$B349,BV_Data_An_Cour!$AQ:$AQ,$C349,BV_Data_An_Cour!$AR:$AR,$L$2)</f>
        <v>0</v>
      </c>
      <c r="M349" s="243"/>
      <c r="N349" s="266">
        <f t="shared" si="53"/>
        <v>0</v>
      </c>
      <c r="O349" s="243"/>
      <c r="P349" s="38"/>
      <c r="Q349" s="303">
        <f>SUMIFS(BV_Data_An_Prec!$AM:$AM,BV_Data_An_Prec!$AP:$AP,$B349,BV_Data_An_Prec!$AQ:$AQ,$C349,BV_Data_An_Prec!$AR:$AR,$L$2)</f>
        <v>0</v>
      </c>
      <c r="R349" s="243"/>
      <c r="S349" s="266">
        <f t="shared" si="54"/>
        <v>0</v>
      </c>
      <c r="T349" s="38"/>
      <c r="U349" s="38"/>
      <c r="V349" s="38"/>
      <c r="W349" s="38"/>
      <c r="X349" s="38"/>
      <c r="Y349" s="38"/>
      <c r="Z349" s="38"/>
      <c r="AA349" s="38"/>
      <c r="AB349" s="38"/>
      <c r="AC349" s="38"/>
      <c r="AD349" s="38"/>
      <c r="AE349" s="38"/>
      <c r="AF349" s="38"/>
      <c r="AG349" s="38"/>
      <c r="AH349" s="38"/>
      <c r="AI349" s="38"/>
      <c r="AJ349" s="38"/>
      <c r="AK349" s="38"/>
      <c r="AL349" s="38"/>
      <c r="AM349" s="38"/>
      <c r="AN349" s="38"/>
    </row>
    <row r="350" spans="1:40" ht="15.75" customHeight="1">
      <c r="A350" s="5" t="s">
        <v>515</v>
      </c>
      <c r="B350" s="38" t="s">
        <v>172</v>
      </c>
      <c r="C350" s="298" t="s">
        <v>131</v>
      </c>
      <c r="D350" s="287"/>
      <c r="E350" s="38"/>
      <c r="F350" s="244">
        <f>+INDEX('Budget original'!$A$2:$AO$501,MATCH($A350,'Budget original'!$A$2:$A$501,0),MATCH(F$2,'Budget original'!$A$2:$AO$2,0))</f>
        <v>0</v>
      </c>
      <c r="G350" s="288"/>
      <c r="H350" s="38"/>
      <c r="I350" s="244"/>
      <c r="J350" s="243"/>
      <c r="K350" s="38"/>
      <c r="L350" s="266">
        <f>SUMIFS(BV_Data_An_Cour!$AM:$AM,BV_Data_An_Cour!$AP:$AP,$B350,BV_Data_An_Cour!$AQ:$AQ,$C350,BV_Data_An_Cour!$AR:$AR,$L$2)</f>
        <v>0</v>
      </c>
      <c r="M350" s="243"/>
      <c r="N350" s="266">
        <f t="shared" si="53"/>
        <v>0</v>
      </c>
      <c r="O350" s="243"/>
      <c r="P350" s="38"/>
      <c r="Q350" s="266">
        <f>SUMIFS(BV_Data_An_Prec!$AM:$AM,BV_Data_An_Prec!$AP:$AP,$B350,BV_Data_An_Prec!$AQ:$AQ,$C350,BV_Data_An_Prec!$AR:$AR,$L$2)</f>
        <v>0</v>
      </c>
      <c r="R350" s="243"/>
      <c r="S350" s="266">
        <f t="shared" si="54"/>
        <v>0</v>
      </c>
      <c r="T350" s="38"/>
      <c r="U350" s="38"/>
      <c r="V350" s="38"/>
      <c r="W350" s="38"/>
      <c r="X350" s="38"/>
      <c r="Y350" s="38"/>
      <c r="Z350" s="38"/>
      <c r="AA350" s="38"/>
      <c r="AB350" s="38"/>
      <c r="AC350" s="38"/>
      <c r="AD350" s="38"/>
      <c r="AE350" s="38"/>
      <c r="AF350" s="38"/>
      <c r="AG350" s="38"/>
      <c r="AH350" s="38"/>
      <c r="AI350" s="38"/>
      <c r="AJ350" s="38"/>
      <c r="AK350" s="38"/>
      <c r="AL350" s="38"/>
      <c r="AM350" s="38"/>
      <c r="AN350" s="38"/>
    </row>
    <row r="351" spans="1:40" ht="15.75" customHeight="1">
      <c r="A351" s="5" t="s">
        <v>516</v>
      </c>
      <c r="B351" s="38" t="s">
        <v>172</v>
      </c>
      <c r="C351" s="298" t="s">
        <v>132</v>
      </c>
      <c r="D351" s="287"/>
      <c r="E351" s="38"/>
      <c r="F351" s="244">
        <f>+INDEX('Budget original'!$A$2:$AO$501,MATCH($A351,'Budget original'!$A$2:$A$501,0),MATCH(F$2,'Budget original'!$A$2:$AO$2,0))</f>
        <v>0</v>
      </c>
      <c r="G351" s="288"/>
      <c r="H351" s="38"/>
      <c r="I351" s="244"/>
      <c r="J351" s="243"/>
      <c r="K351" s="38"/>
      <c r="L351" s="266">
        <f>SUMIFS(BV_Data_An_Cour!$AM:$AM,BV_Data_An_Cour!$AP:$AP,$B351,BV_Data_An_Cour!$AQ:$AQ,$C351,BV_Data_An_Cour!$AR:$AR,$L$2)</f>
        <v>0</v>
      </c>
      <c r="M351" s="243"/>
      <c r="N351" s="266">
        <f t="shared" si="53"/>
        <v>0</v>
      </c>
      <c r="O351" s="243"/>
      <c r="P351" s="38"/>
      <c r="Q351" s="266">
        <f>SUMIFS(BV_Data_An_Prec!$AM:$AM,BV_Data_An_Prec!$AP:$AP,$B351,BV_Data_An_Prec!$AQ:$AQ,$C351,BV_Data_An_Prec!$AR:$AR,$L$2)</f>
        <v>0</v>
      </c>
      <c r="R351" s="243"/>
      <c r="S351" s="266">
        <f t="shared" si="54"/>
        <v>0</v>
      </c>
      <c r="T351" s="38"/>
      <c r="U351" s="38"/>
      <c r="V351" s="38"/>
      <c r="W351" s="38"/>
      <c r="X351" s="38"/>
      <c r="Y351" s="38"/>
      <c r="Z351" s="38"/>
      <c r="AA351" s="38"/>
      <c r="AB351" s="38"/>
      <c r="AC351" s="38"/>
      <c r="AD351" s="38"/>
      <c r="AE351" s="38"/>
      <c r="AF351" s="38"/>
      <c r="AG351" s="38"/>
      <c r="AH351" s="38"/>
      <c r="AI351" s="38"/>
      <c r="AJ351" s="38"/>
      <c r="AK351" s="38"/>
      <c r="AL351" s="38"/>
      <c r="AM351" s="38"/>
      <c r="AN351" s="38"/>
    </row>
    <row r="352" spans="1:40" ht="15.75" customHeight="1">
      <c r="A352" s="5" t="s">
        <v>517</v>
      </c>
      <c r="B352" s="38" t="s">
        <v>172</v>
      </c>
      <c r="C352" s="298" t="s">
        <v>133</v>
      </c>
      <c r="D352" s="287"/>
      <c r="E352" s="38"/>
      <c r="F352" s="244">
        <f>+INDEX('Budget original'!$A$2:$AO$501,MATCH($A352,'Budget original'!$A$2:$A$501,0),MATCH(F$2,'Budget original'!$A$2:$AO$2,0))</f>
        <v>0</v>
      </c>
      <c r="G352" s="288"/>
      <c r="H352" s="38"/>
      <c r="I352" s="244"/>
      <c r="J352" s="243"/>
      <c r="K352" s="38"/>
      <c r="L352" s="266">
        <f>SUMIFS(BV_Data_An_Cour!$AM:$AM,BV_Data_An_Cour!$AP:$AP,$B352,BV_Data_An_Cour!$AQ:$AQ,$C352,BV_Data_An_Cour!$AR:$AR,$L$2)</f>
        <v>970.94000000000028</v>
      </c>
      <c r="M352" s="243"/>
      <c r="N352" s="266">
        <f t="shared" si="53"/>
        <v>970.94000000000028</v>
      </c>
      <c r="O352" s="243"/>
      <c r="P352" s="38"/>
      <c r="Q352" s="266">
        <f>SUMIFS(BV_Data_An_Prec!$AM:$AM,BV_Data_An_Prec!$AP:$AP,$B352,BV_Data_An_Prec!$AQ:$AQ,$C352,BV_Data_An_Prec!$AR:$AR,$L$2)</f>
        <v>0</v>
      </c>
      <c r="R352" s="243"/>
      <c r="S352" s="266">
        <f t="shared" si="54"/>
        <v>970.94000000000028</v>
      </c>
      <c r="T352" s="38"/>
      <c r="U352" s="38"/>
      <c r="V352" s="38"/>
      <c r="W352" s="38"/>
      <c r="X352" s="38"/>
      <c r="Y352" s="38"/>
      <c r="Z352" s="38"/>
      <c r="AA352" s="38"/>
      <c r="AB352" s="38"/>
      <c r="AC352" s="38"/>
      <c r="AD352" s="38"/>
      <c r="AE352" s="38"/>
      <c r="AF352" s="38"/>
      <c r="AG352" s="38"/>
      <c r="AH352" s="38"/>
      <c r="AI352" s="38"/>
      <c r="AJ352" s="38"/>
      <c r="AK352" s="38"/>
      <c r="AL352" s="38"/>
      <c r="AM352" s="38"/>
      <c r="AN352" s="38"/>
    </row>
    <row r="353" spans="1:40" ht="15.75" customHeight="1">
      <c r="A353" s="5" t="s">
        <v>518</v>
      </c>
      <c r="B353" s="38" t="s">
        <v>172</v>
      </c>
      <c r="C353" s="298" t="s">
        <v>134</v>
      </c>
      <c r="D353" s="287"/>
      <c r="E353" s="38"/>
      <c r="F353" s="244">
        <f>+INDEX('Budget original'!$A$2:$AO$501,MATCH($A353,'Budget original'!$A$2:$A$501,0),MATCH(F$2,'Budget original'!$A$2:$AO$2,0))</f>
        <v>0</v>
      </c>
      <c r="G353" s="288"/>
      <c r="H353" s="38"/>
      <c r="I353" s="244"/>
      <c r="J353" s="243"/>
      <c r="K353" s="38"/>
      <c r="L353" s="266">
        <f>SUMIFS(BV_Data_An_Cour!$AM:$AM,BV_Data_An_Cour!$AP:$AP,$B353,BV_Data_An_Cour!$AQ:$AQ,$C353,BV_Data_An_Cour!$AR:$AR,$L$2)</f>
        <v>454.64</v>
      </c>
      <c r="M353" s="243"/>
      <c r="N353" s="266">
        <f t="shared" si="53"/>
        <v>454.64</v>
      </c>
      <c r="O353" s="243"/>
      <c r="P353" s="38"/>
      <c r="Q353" s="266">
        <f>SUMIFS(BV_Data_An_Prec!$AM:$AM,BV_Data_An_Prec!$AP:$AP,$B353,BV_Data_An_Prec!$AQ:$AQ,$C353,BV_Data_An_Prec!$AR:$AR,$L$2)</f>
        <v>0</v>
      </c>
      <c r="R353" s="243"/>
      <c r="S353" s="266">
        <f t="shared" si="54"/>
        <v>454.64</v>
      </c>
      <c r="T353" s="38"/>
      <c r="U353" s="38"/>
      <c r="V353" s="38"/>
      <c r="W353" s="38"/>
      <c r="X353" s="38"/>
      <c r="Y353" s="38"/>
      <c r="Z353" s="38"/>
      <c r="AA353" s="38"/>
      <c r="AB353" s="38"/>
      <c r="AC353" s="38"/>
      <c r="AD353" s="38"/>
      <c r="AE353" s="38"/>
      <c r="AF353" s="38"/>
      <c r="AG353" s="38"/>
      <c r="AH353" s="38"/>
      <c r="AI353" s="38"/>
      <c r="AJ353" s="38"/>
      <c r="AK353" s="38"/>
      <c r="AL353" s="38"/>
      <c r="AM353" s="38"/>
      <c r="AN353" s="38"/>
    </row>
    <row r="354" spans="1:40" ht="15.75" customHeight="1">
      <c r="A354" s="5" t="s">
        <v>519</v>
      </c>
      <c r="B354" s="38" t="s">
        <v>172</v>
      </c>
      <c r="C354" s="298" t="s">
        <v>135</v>
      </c>
      <c r="D354" s="287"/>
      <c r="E354" s="38"/>
      <c r="F354" s="244">
        <f>+INDEX('Budget original'!$A$2:$AO$501,MATCH($A354,'Budget original'!$A$2:$A$501,0),MATCH(F$2,'Budget original'!$A$2:$AO$2,0))</f>
        <v>0</v>
      </c>
      <c r="G354" s="288"/>
      <c r="H354" s="38"/>
      <c r="I354" s="244"/>
      <c r="J354" s="243"/>
      <c r="K354" s="38"/>
      <c r="L354" s="266">
        <f>SUMIFS(BV_Data_An_Cour!$AM:$AM,BV_Data_An_Cour!$AP:$AP,$B354,BV_Data_An_Cour!$AQ:$AQ,$C354,BV_Data_An_Cour!$AR:$AR,$L$2)</f>
        <v>208.25</v>
      </c>
      <c r="M354" s="243"/>
      <c r="N354" s="266">
        <f t="shared" si="53"/>
        <v>208.25</v>
      </c>
      <c r="O354" s="243"/>
      <c r="P354" s="38"/>
      <c r="Q354" s="266">
        <f>SUMIFS(BV_Data_An_Prec!$AM:$AM,BV_Data_An_Prec!$AP:$AP,$B354,BV_Data_An_Prec!$AQ:$AQ,$C354,BV_Data_An_Prec!$AR:$AR,$L$2)</f>
        <v>0</v>
      </c>
      <c r="R354" s="243"/>
      <c r="S354" s="266">
        <f t="shared" si="54"/>
        <v>208.25</v>
      </c>
      <c r="T354" s="38"/>
      <c r="U354" s="38"/>
      <c r="V354" s="38"/>
      <c r="W354" s="38"/>
      <c r="X354" s="38"/>
      <c r="Y354" s="38"/>
      <c r="Z354" s="38"/>
      <c r="AA354" s="38"/>
      <c r="AB354" s="38"/>
      <c r="AC354" s="38"/>
      <c r="AD354" s="38"/>
      <c r="AE354" s="38"/>
      <c r="AF354" s="38"/>
      <c r="AG354" s="38"/>
      <c r="AH354" s="38"/>
      <c r="AI354" s="38"/>
      <c r="AJ354" s="38"/>
      <c r="AK354" s="38"/>
      <c r="AL354" s="38"/>
      <c r="AM354" s="38"/>
      <c r="AN354" s="38"/>
    </row>
    <row r="355" spans="1:40" ht="15.75" customHeight="1">
      <c r="A355" s="5" t="s">
        <v>520</v>
      </c>
      <c r="B355" s="38" t="s">
        <v>172</v>
      </c>
      <c r="C355" s="298" t="s">
        <v>136</v>
      </c>
      <c r="D355" s="287"/>
      <c r="E355" s="38"/>
      <c r="F355" s="244">
        <f>+INDEX('Budget original'!$A$2:$AO$501,MATCH($A355,'Budget original'!$A$2:$A$501,0),MATCH(F$2,'Budget original'!$A$2:$AO$2,0))</f>
        <v>0</v>
      </c>
      <c r="G355" s="288"/>
      <c r="H355" s="38"/>
      <c r="I355" s="244"/>
      <c r="J355" s="243"/>
      <c r="K355" s="38"/>
      <c r="L355" s="266">
        <f>SUMIFS(BV_Data_An_Cour!$AM:$AM,BV_Data_An_Cour!$AP:$AP,$B355,BV_Data_An_Cour!$AQ:$AQ,$C355,BV_Data_An_Cour!$AR:$AR,$L$2)</f>
        <v>1116.0699999999997</v>
      </c>
      <c r="M355" s="243"/>
      <c r="N355" s="266">
        <f t="shared" si="53"/>
        <v>1116.0699999999997</v>
      </c>
      <c r="O355" s="243"/>
      <c r="P355" s="38"/>
      <c r="Q355" s="266">
        <f>SUMIFS(BV_Data_An_Prec!$AM:$AM,BV_Data_An_Prec!$AP:$AP,$B355,BV_Data_An_Prec!$AQ:$AQ,$C355,BV_Data_An_Prec!$AR:$AR,$L$2)</f>
        <v>0</v>
      </c>
      <c r="R355" s="243"/>
      <c r="S355" s="266">
        <f t="shared" si="54"/>
        <v>1116.0699999999997</v>
      </c>
      <c r="T355" s="38"/>
      <c r="U355" s="38"/>
      <c r="V355" s="38"/>
      <c r="W355" s="38"/>
      <c r="X355" s="38"/>
      <c r="Y355" s="38"/>
      <c r="Z355" s="38"/>
      <c r="AA355" s="38"/>
      <c r="AB355" s="38"/>
      <c r="AC355" s="38"/>
      <c r="AD355" s="38"/>
      <c r="AE355" s="38"/>
      <c r="AF355" s="38"/>
      <c r="AG355" s="38"/>
      <c r="AH355" s="38"/>
      <c r="AI355" s="38"/>
      <c r="AJ355" s="38"/>
      <c r="AK355" s="38"/>
      <c r="AL355" s="38"/>
      <c r="AM355" s="38"/>
      <c r="AN355" s="38"/>
    </row>
    <row r="356" spans="1:40" ht="15.75" customHeight="1">
      <c r="A356" s="5" t="s">
        <v>521</v>
      </c>
      <c r="B356" s="38" t="s">
        <v>172</v>
      </c>
      <c r="C356" s="298" t="s">
        <v>137</v>
      </c>
      <c r="D356" s="287"/>
      <c r="E356" s="38"/>
      <c r="F356" s="244">
        <f>+INDEX('Budget original'!$A$2:$AO$501,MATCH($A356,'Budget original'!$A$2:$A$501,0),MATCH(F$2,'Budget original'!$A$2:$AO$2,0))</f>
        <v>0</v>
      </c>
      <c r="G356" s="288"/>
      <c r="H356" s="38"/>
      <c r="I356" s="244"/>
      <c r="J356" s="243"/>
      <c r="K356" s="38"/>
      <c r="L356" s="266">
        <f>SUMIFS(BV_Data_An_Cour!$AM:$AM,BV_Data_An_Cour!$AP:$AP,$B356,BV_Data_An_Cour!$AQ:$AQ,$C356,BV_Data_An_Cour!$AR:$AR,$L$2)</f>
        <v>0</v>
      </c>
      <c r="M356" s="243"/>
      <c r="N356" s="266">
        <f t="shared" si="53"/>
        <v>0</v>
      </c>
      <c r="O356" s="243"/>
      <c r="P356" s="38"/>
      <c r="Q356" s="266">
        <f>SUMIFS(BV_Data_An_Prec!$AM:$AM,BV_Data_An_Prec!$AP:$AP,$B356,BV_Data_An_Prec!$AQ:$AQ,$C356,BV_Data_An_Prec!$AR:$AR,$L$2)</f>
        <v>0</v>
      </c>
      <c r="R356" s="243"/>
      <c r="S356" s="266">
        <f t="shared" si="54"/>
        <v>0</v>
      </c>
      <c r="T356" s="38"/>
      <c r="X356" s="38"/>
      <c r="Y356" s="38"/>
      <c r="Z356" s="38"/>
      <c r="AA356" s="38"/>
      <c r="AB356" s="38"/>
      <c r="AC356" s="38"/>
      <c r="AD356" s="38"/>
      <c r="AE356" s="38"/>
      <c r="AF356" s="38"/>
      <c r="AG356" s="38"/>
      <c r="AH356" s="38"/>
      <c r="AI356" s="38"/>
      <c r="AJ356" s="38"/>
      <c r="AK356" s="38"/>
      <c r="AL356" s="38"/>
      <c r="AM356" s="38"/>
      <c r="AN356" s="38"/>
    </row>
    <row r="357" spans="1:40" ht="15.75" customHeight="1">
      <c r="A357" s="5" t="s">
        <v>522</v>
      </c>
      <c r="B357" s="38" t="s">
        <v>172</v>
      </c>
      <c r="C357" s="298" t="s">
        <v>138</v>
      </c>
      <c r="D357" s="287"/>
      <c r="E357" s="38"/>
      <c r="F357" s="244">
        <f>+INDEX('Budget original'!$A$2:$AO$501,MATCH($A357,'Budget original'!$A$2:$A$501,0),MATCH(F$2,'Budget original'!$A$2:$AO$2,0))</f>
        <v>0</v>
      </c>
      <c r="G357" s="288"/>
      <c r="H357" s="38"/>
      <c r="I357" s="244"/>
      <c r="J357" s="243"/>
      <c r="K357" s="38"/>
      <c r="L357" s="266">
        <f>SUMIFS(BV_Data_An_Cour!$AM:$AM,BV_Data_An_Cour!$AP:$AP,$B357,BV_Data_An_Cour!$AQ:$AQ,$C357,BV_Data_An_Cour!$AR:$AR,$L$2)</f>
        <v>115.64999999999998</v>
      </c>
      <c r="M357" s="243"/>
      <c r="N357" s="266">
        <f t="shared" si="53"/>
        <v>115.64999999999998</v>
      </c>
      <c r="O357" s="243"/>
      <c r="P357" s="38"/>
      <c r="Q357" s="266">
        <f>SUMIFS(BV_Data_An_Prec!$AM:$AM,BV_Data_An_Prec!$AP:$AP,$B357,BV_Data_An_Prec!$AQ:$AQ,$C357,BV_Data_An_Prec!$AR:$AR,$L$2)</f>
        <v>0</v>
      </c>
      <c r="R357" s="243"/>
      <c r="S357" s="266">
        <f t="shared" si="54"/>
        <v>115.64999999999998</v>
      </c>
      <c r="T357" s="38"/>
      <c r="X357" s="38"/>
      <c r="Y357" s="38"/>
      <c r="Z357" s="38"/>
      <c r="AA357" s="38"/>
      <c r="AB357" s="38"/>
      <c r="AC357" s="38"/>
      <c r="AD357" s="38"/>
      <c r="AE357" s="38"/>
      <c r="AF357" s="38"/>
      <c r="AG357" s="38"/>
      <c r="AH357" s="38"/>
      <c r="AI357" s="38"/>
      <c r="AJ357" s="38"/>
      <c r="AK357" s="38"/>
      <c r="AL357" s="38"/>
      <c r="AM357" s="38"/>
      <c r="AN357" s="38"/>
    </row>
    <row r="358" spans="1:40" ht="20.399999999999999" customHeight="1">
      <c r="A358" s="5" t="s">
        <v>502</v>
      </c>
      <c r="B358" s="38" t="s">
        <v>172</v>
      </c>
      <c r="C358" s="298" t="s">
        <v>3148</v>
      </c>
      <c r="D358" s="287"/>
      <c r="E358" s="38"/>
      <c r="F358" s="244">
        <f>+INDEX('Budget original'!$A$2:$AO$501,MATCH($A358,'Budget original'!$A$2:$A$501,0),MATCH(F$2,'Budget original'!$A$2:$AO$2,0))</f>
        <v>0</v>
      </c>
      <c r="G358" s="288"/>
      <c r="H358" s="38"/>
      <c r="I358" s="244"/>
      <c r="J358" s="243"/>
      <c r="K358" s="38"/>
      <c r="L358" s="266">
        <f>SUMIFS(BV_Data_An_Cour!$AM:$AM,BV_Data_An_Cour!$AP:$AP,$B358,BV_Data_An_Cour!$AQ:$AQ,$C358,BV_Data_An_Cour!$AR:$AR,$L$2)</f>
        <v>0</v>
      </c>
      <c r="M358" s="243"/>
      <c r="N358" s="266">
        <f t="shared" si="53"/>
        <v>0</v>
      </c>
      <c r="O358" s="243"/>
      <c r="P358" s="38"/>
      <c r="Q358" s="266">
        <f>SUMIFS(BV_Data_An_Prec!$AM:$AM,BV_Data_An_Prec!$AP:$AP,$B358,BV_Data_An_Prec!$AQ:$AQ,$C358,BV_Data_An_Prec!$AR:$AR,$L$2)</f>
        <v>0</v>
      </c>
      <c r="R358" s="243"/>
      <c r="S358" s="266">
        <f t="shared" si="54"/>
        <v>0</v>
      </c>
      <c r="T358" s="38"/>
      <c r="X358" s="38"/>
      <c r="Y358" s="38"/>
      <c r="Z358" s="38"/>
      <c r="AA358" s="38"/>
      <c r="AB358" s="38"/>
      <c r="AC358" s="38"/>
      <c r="AD358" s="38"/>
      <c r="AE358" s="38"/>
      <c r="AF358" s="38"/>
      <c r="AG358" s="38"/>
      <c r="AH358" s="38"/>
      <c r="AI358" s="38"/>
      <c r="AJ358" s="38"/>
      <c r="AK358" s="38"/>
      <c r="AL358" s="38"/>
      <c r="AM358" s="38"/>
      <c r="AN358" s="38"/>
    </row>
    <row r="359" spans="1:40" ht="20.399999999999999" hidden="1" customHeight="1">
      <c r="A359" s="5" t="s">
        <v>502</v>
      </c>
      <c r="B359" s="38" t="s">
        <v>172</v>
      </c>
      <c r="C359" s="298" t="s">
        <v>55</v>
      </c>
      <c r="D359" s="287"/>
      <c r="E359" s="38"/>
      <c r="F359" s="244">
        <f>+INDEX('Budget original'!$A$2:$AO$501,MATCH($A359,'Budget original'!$A$2:$A$501,0),MATCH(F$2,'Budget original'!$A$2:$AO$2,0))</f>
        <v>0</v>
      </c>
      <c r="G359" s="288"/>
      <c r="H359" s="38"/>
      <c r="I359" s="244"/>
      <c r="J359" s="243"/>
      <c r="K359" s="38"/>
      <c r="L359" s="266">
        <f>SUMIFS(BV_Data_An_Cour!$AM:$AM,BV_Data_An_Cour!$AP:$AP,$B359,BV_Data_An_Cour!$AQ:$AQ,$C359,BV_Data_An_Cour!$AR:$AR,$L$2)</f>
        <v>0</v>
      </c>
      <c r="M359" s="243"/>
      <c r="N359" s="266">
        <f t="shared" si="53"/>
        <v>0</v>
      </c>
      <c r="O359" s="243"/>
      <c r="P359" s="38"/>
      <c r="Q359" s="266">
        <f>SUMIFS(BV_Data_An_Prec!$AM:$AM,BV_Data_An_Prec!$AP:$AP,$B359,BV_Data_An_Prec!$AQ:$AQ,$C359,BV_Data_An_Prec!$AR:$AR,$L$2)</f>
        <v>0</v>
      </c>
      <c r="R359" s="243"/>
      <c r="S359" s="266">
        <f t="shared" si="54"/>
        <v>0</v>
      </c>
      <c r="T359" s="38"/>
      <c r="X359" s="38"/>
      <c r="Y359" s="38"/>
      <c r="Z359" s="38"/>
      <c r="AA359" s="38"/>
      <c r="AB359" s="38"/>
      <c r="AC359" s="38"/>
      <c r="AD359" s="38"/>
      <c r="AE359" s="38"/>
      <c r="AF359" s="38"/>
      <c r="AG359" s="38"/>
      <c r="AH359" s="38"/>
      <c r="AI359" s="38"/>
      <c r="AJ359" s="38"/>
      <c r="AK359" s="38"/>
      <c r="AL359" s="38"/>
      <c r="AM359" s="38"/>
      <c r="AN359" s="38"/>
    </row>
    <row r="360" spans="1:40" ht="20.399999999999999" hidden="1" customHeight="1">
      <c r="A360" s="5" t="s">
        <v>502</v>
      </c>
      <c r="B360" s="38" t="s">
        <v>172</v>
      </c>
      <c r="C360" s="298" t="s">
        <v>55</v>
      </c>
      <c r="D360" s="287"/>
      <c r="E360" s="38"/>
      <c r="F360" s="244">
        <f>+INDEX('Budget original'!$A$2:$AO$501,MATCH($A360,'Budget original'!$A$2:$A$501,0),MATCH(F$2,'Budget original'!$A$2:$AO$2,0))</f>
        <v>0</v>
      </c>
      <c r="G360" s="288"/>
      <c r="H360" s="38"/>
      <c r="I360" s="244"/>
      <c r="J360" s="243"/>
      <c r="K360" s="38"/>
      <c r="L360" s="266">
        <f>SUMIFS(BV_Data_An_Cour!$AM:$AM,BV_Data_An_Cour!$AP:$AP,$B360,BV_Data_An_Cour!$AQ:$AQ,$C360,BV_Data_An_Cour!$AR:$AR,$L$2)</f>
        <v>0</v>
      </c>
      <c r="M360" s="243"/>
      <c r="N360" s="266">
        <f t="shared" si="53"/>
        <v>0</v>
      </c>
      <c r="O360" s="243"/>
      <c r="P360" s="38"/>
      <c r="Q360" s="266">
        <f>SUMIFS(BV_Data_An_Prec!$AM:$AM,BV_Data_An_Prec!$AP:$AP,$B360,BV_Data_An_Prec!$AQ:$AQ,$C360,BV_Data_An_Prec!$AR:$AR,$L$2)</f>
        <v>0</v>
      </c>
      <c r="R360" s="243"/>
      <c r="S360" s="266">
        <f t="shared" si="54"/>
        <v>0</v>
      </c>
      <c r="T360" s="38"/>
      <c r="X360" s="38"/>
      <c r="Y360" s="38"/>
      <c r="Z360" s="38"/>
      <c r="AA360" s="38"/>
      <c r="AB360" s="38"/>
      <c r="AC360" s="38"/>
      <c r="AD360" s="38"/>
      <c r="AE360" s="38"/>
      <c r="AF360" s="38"/>
      <c r="AG360" s="38"/>
      <c r="AH360" s="38"/>
      <c r="AI360" s="38"/>
      <c r="AJ360" s="38"/>
      <c r="AK360" s="38"/>
      <c r="AL360" s="38"/>
      <c r="AM360" s="38"/>
      <c r="AN360" s="38"/>
    </row>
    <row r="361" spans="1:40" ht="18.600000000000001" customHeight="1">
      <c r="A361" s="5"/>
      <c r="B361" s="38"/>
      <c r="C361" s="291" t="s">
        <v>139</v>
      </c>
      <c r="D361" s="292" t="s">
        <v>115</v>
      </c>
      <c r="E361" s="293" t="e">
        <f>F361/F$318</f>
        <v>#DIV/0!</v>
      </c>
      <c r="F361" s="294">
        <f>+SUM(F343:F360)</f>
        <v>0</v>
      </c>
      <c r="G361" s="295"/>
      <c r="H361" s="293"/>
      <c r="I361" s="294"/>
      <c r="J361" s="295" t="s">
        <v>115</v>
      </c>
      <c r="K361" s="293">
        <f>L361/L$326</f>
        <v>0.35687862079840776</v>
      </c>
      <c r="L361" s="294">
        <f>+SUM(L343:L360)</f>
        <v>19960.960000000003</v>
      </c>
      <c r="M361" s="296"/>
      <c r="N361" s="294">
        <f>+SUM(N343:N360)</f>
        <v>19960.960000000003</v>
      </c>
      <c r="O361" s="295" t="s">
        <v>115</v>
      </c>
      <c r="P361" s="293" t="e">
        <f>Q361/Q$326</f>
        <v>#DIV/0!</v>
      </c>
      <c r="Q361" s="294">
        <f>+SUM(Q343:Q360)</f>
        <v>0</v>
      </c>
      <c r="R361" s="297"/>
      <c r="S361" s="294">
        <f t="shared" si="54"/>
        <v>19960.960000000003</v>
      </c>
      <c r="T361" s="38"/>
      <c r="U361" s="38"/>
      <c r="V361" s="38"/>
      <c r="W361" s="38"/>
      <c r="X361" s="38"/>
      <c r="Y361" s="38"/>
      <c r="Z361" s="38"/>
      <c r="AA361" s="38"/>
      <c r="AB361" s="38"/>
      <c r="AC361" s="38"/>
      <c r="AD361" s="38"/>
      <c r="AE361" s="38"/>
      <c r="AF361" s="38"/>
      <c r="AG361" s="38"/>
      <c r="AH361" s="38"/>
      <c r="AI361" s="38"/>
      <c r="AJ361" s="38"/>
      <c r="AK361" s="38"/>
      <c r="AL361" s="38"/>
      <c r="AM361" s="38"/>
      <c r="AN361" s="38"/>
    </row>
    <row r="362" spans="1:40" ht="15.75" customHeight="1">
      <c r="B362" s="38"/>
      <c r="C362" s="238"/>
      <c r="D362" s="289"/>
      <c r="E362" s="304"/>
      <c r="F362" s="266"/>
      <c r="G362" s="290"/>
      <c r="H362" s="304"/>
      <c r="I362" s="266"/>
      <c r="J362" s="238"/>
      <c r="K362" s="304"/>
      <c r="L362" s="286"/>
      <c r="M362" s="238"/>
      <c r="N362" s="286"/>
      <c r="O362" s="238"/>
      <c r="P362" s="304"/>
      <c r="Q362" s="286"/>
      <c r="R362" s="238"/>
      <c r="S362" s="286"/>
      <c r="T362" s="11"/>
      <c r="U362" s="38"/>
      <c r="V362" s="38"/>
      <c r="W362" s="38"/>
      <c r="X362" s="38"/>
      <c r="Y362" s="38"/>
      <c r="Z362" s="38"/>
      <c r="AA362" s="38"/>
      <c r="AB362" s="38"/>
      <c r="AC362" s="38"/>
      <c r="AD362" s="38"/>
      <c r="AE362" s="38"/>
      <c r="AF362" s="38"/>
      <c r="AG362" s="38"/>
      <c r="AH362" s="38"/>
      <c r="AI362" s="38"/>
      <c r="AJ362" s="38"/>
      <c r="AK362" s="38"/>
      <c r="AL362" s="38"/>
      <c r="AM362" s="38"/>
      <c r="AN362" s="38"/>
    </row>
    <row r="363" spans="1:40" ht="18.600000000000001" customHeight="1">
      <c r="A363" s="5"/>
      <c r="B363" s="38"/>
      <c r="C363" s="291" t="s">
        <v>140</v>
      </c>
      <c r="D363" s="292" t="s">
        <v>115</v>
      </c>
      <c r="E363" s="293" t="e">
        <f>F363/F$318</f>
        <v>#DIV/0!</v>
      </c>
      <c r="F363" s="294">
        <f>F342+F361</f>
        <v>0</v>
      </c>
      <c r="G363" s="295"/>
      <c r="H363" s="293"/>
      <c r="I363" s="294"/>
      <c r="J363" s="295" t="s">
        <v>115</v>
      </c>
      <c r="K363" s="293">
        <f>L363/L$326</f>
        <v>0.91173650465645195</v>
      </c>
      <c r="L363" s="294">
        <f>L342+L361</f>
        <v>50995.310000000012</v>
      </c>
      <c r="M363" s="296"/>
      <c r="N363" s="294">
        <f>L363-F363</f>
        <v>50995.310000000012</v>
      </c>
      <c r="O363" s="295" t="s">
        <v>115</v>
      </c>
      <c r="P363" s="293" t="e">
        <f>Q363/Q$326</f>
        <v>#DIV/0!</v>
      </c>
      <c r="Q363" s="294">
        <f>Q342+Q361</f>
        <v>0</v>
      </c>
      <c r="R363" s="297"/>
      <c r="S363" s="294">
        <f>L363-Q363</f>
        <v>50995.310000000012</v>
      </c>
      <c r="T363" s="38"/>
      <c r="U363" s="38"/>
      <c r="V363" s="38"/>
      <c r="W363" s="38"/>
      <c r="X363" s="38"/>
      <c r="Y363" s="38"/>
      <c r="Z363" s="38"/>
      <c r="AA363" s="38"/>
      <c r="AB363" s="38"/>
      <c r="AC363" s="38"/>
      <c r="AD363" s="38"/>
      <c r="AE363" s="38"/>
      <c r="AF363" s="38"/>
      <c r="AG363" s="38"/>
      <c r="AH363" s="38"/>
      <c r="AI363" s="38"/>
      <c r="AJ363" s="38"/>
      <c r="AK363" s="38"/>
      <c r="AL363" s="38"/>
      <c r="AM363" s="38"/>
      <c r="AN363" s="38"/>
    </row>
    <row r="364" spans="1:40" ht="15.75" customHeight="1">
      <c r="B364" s="38"/>
      <c r="C364" s="243"/>
      <c r="D364" s="287"/>
      <c r="E364" s="38"/>
      <c r="F364" s="266"/>
      <c r="G364" s="288"/>
      <c r="H364" s="38"/>
      <c r="I364" s="266"/>
      <c r="J364" s="243"/>
      <c r="K364" s="38"/>
      <c r="L364" s="266"/>
      <c r="M364" s="243"/>
      <c r="N364" s="266">
        <f>L364-F364</f>
        <v>0</v>
      </c>
      <c r="O364" s="243"/>
      <c r="P364" s="38"/>
      <c r="Q364" s="266"/>
      <c r="R364" s="243"/>
      <c r="S364" s="266"/>
      <c r="T364" s="38"/>
      <c r="U364" s="38"/>
      <c r="V364" s="38"/>
      <c r="W364" s="38"/>
      <c r="X364" s="38"/>
      <c r="Y364" s="38"/>
      <c r="Z364" s="38"/>
      <c r="AA364" s="38"/>
      <c r="AB364" s="38"/>
      <c r="AC364" s="38"/>
      <c r="AD364" s="38"/>
      <c r="AE364" s="38"/>
      <c r="AF364" s="38"/>
      <c r="AG364" s="38"/>
      <c r="AH364" s="38"/>
      <c r="AI364" s="38"/>
      <c r="AJ364" s="38"/>
      <c r="AK364" s="38"/>
      <c r="AL364" s="38"/>
      <c r="AM364" s="38"/>
      <c r="AN364" s="38"/>
    </row>
    <row r="365" spans="1:40" ht="18.600000000000001" customHeight="1" thickBot="1">
      <c r="A365" s="5"/>
      <c r="B365" s="38"/>
      <c r="C365" s="955" t="s">
        <v>147</v>
      </c>
      <c r="D365" s="956"/>
      <c r="E365" s="957"/>
      <c r="F365" s="958">
        <f>F326-F363</f>
        <v>0</v>
      </c>
      <c r="G365" s="959"/>
      <c r="H365" s="957"/>
      <c r="I365" s="958"/>
      <c r="J365" s="959"/>
      <c r="K365" s="957"/>
      <c r="L365" s="958">
        <f>L326-L363</f>
        <v>4936.760000000002</v>
      </c>
      <c r="M365" s="960"/>
      <c r="N365" s="958">
        <f>L365-F365</f>
        <v>4936.760000000002</v>
      </c>
      <c r="O365" s="959"/>
      <c r="P365" s="957"/>
      <c r="Q365" s="958">
        <f>Q326-Q363</f>
        <v>0</v>
      </c>
      <c r="R365" s="961"/>
      <c r="S365" s="958">
        <f>L365-Q365</f>
        <v>4936.760000000002</v>
      </c>
      <c r="T365" s="38"/>
      <c r="U365" s="38"/>
      <c r="V365" s="38"/>
      <c r="W365" s="38"/>
      <c r="X365" s="38"/>
      <c r="Y365" s="38"/>
      <c r="Z365" s="38"/>
      <c r="AA365" s="38"/>
      <c r="AB365" s="38"/>
      <c r="AC365" s="38"/>
      <c r="AD365" s="38"/>
      <c r="AE365" s="38"/>
      <c r="AF365" s="38"/>
      <c r="AG365" s="38"/>
      <c r="AH365" s="38"/>
      <c r="AI365" s="38"/>
      <c r="AJ365" s="38"/>
      <c r="AK365" s="38"/>
      <c r="AL365" s="38"/>
      <c r="AM365" s="38"/>
      <c r="AN365" s="38"/>
    </row>
    <row r="366" spans="1:40" ht="15.75" customHeight="1" thickTop="1">
      <c r="B366" s="38"/>
      <c r="C366" s="38"/>
      <c r="D366" s="38"/>
      <c r="E366" s="38"/>
      <c r="F366" s="38"/>
      <c r="G366" s="38"/>
      <c r="H366" s="38"/>
      <c r="I366" s="38"/>
      <c r="J366" s="38"/>
      <c r="K366" s="38"/>
      <c r="L366" s="281"/>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row>
    <row r="367" spans="1:40" ht="36" customHeight="1">
      <c r="B367" s="38"/>
      <c r="C367" s="653" t="str">
        <f>C1</f>
        <v>Ste-Marie Auto</v>
      </c>
      <c r="D367" s="911"/>
      <c r="E367" s="912"/>
      <c r="F367" s="911"/>
      <c r="G367" s="911"/>
      <c r="H367" s="913"/>
      <c r="I367" s="911"/>
      <c r="J367" s="913"/>
      <c r="K367" s="914" t="s">
        <v>176</v>
      </c>
      <c r="L367" s="911"/>
      <c r="M367" s="911"/>
      <c r="N367" s="915"/>
      <c r="O367" s="653"/>
      <c r="P367" s="654"/>
      <c r="Q367" s="653"/>
      <c r="R367" s="654"/>
      <c r="S367" s="655" t="str">
        <f>$S$1</f>
        <v>Réalisé, Avril 2025</v>
      </c>
      <c r="T367" s="38"/>
      <c r="U367" s="38"/>
      <c r="V367" s="38"/>
      <c r="W367" s="38"/>
      <c r="X367" s="38"/>
      <c r="Y367" s="38"/>
      <c r="Z367" s="38"/>
      <c r="AA367" s="38"/>
      <c r="AB367" s="38"/>
      <c r="AC367" s="38"/>
      <c r="AD367" s="38"/>
      <c r="AE367" s="38"/>
      <c r="AF367" s="38"/>
      <c r="AG367" s="38"/>
      <c r="AH367" s="38"/>
      <c r="AI367" s="38"/>
      <c r="AJ367" s="38"/>
      <c r="AK367" s="38"/>
      <c r="AL367" s="38"/>
      <c r="AM367" s="38"/>
      <c r="AN367" s="38"/>
    </row>
    <row r="368" spans="1:40" ht="15.75" customHeight="1" thickBot="1">
      <c r="B368" s="38"/>
      <c r="C368" s="34"/>
      <c r="D368" s="35"/>
      <c r="E368" s="35"/>
      <c r="F368" s="35"/>
      <c r="G368" s="35"/>
      <c r="H368" s="35"/>
      <c r="I368" s="35"/>
      <c r="J368" s="35"/>
      <c r="K368" s="35"/>
      <c r="L368" s="35"/>
      <c r="M368" s="35"/>
      <c r="N368" s="35"/>
      <c r="O368" s="35"/>
      <c r="P368" s="35"/>
      <c r="Q368" s="35"/>
      <c r="R368" s="35"/>
      <c r="S368" s="35"/>
      <c r="T368" s="38"/>
      <c r="U368" s="38"/>
      <c r="V368" s="38"/>
      <c r="W368" s="38"/>
      <c r="X368" s="38"/>
      <c r="Y368" s="38"/>
      <c r="Z368" s="38"/>
      <c r="AA368" s="38"/>
      <c r="AB368" s="38"/>
      <c r="AC368" s="38"/>
      <c r="AD368" s="38"/>
      <c r="AE368" s="38"/>
      <c r="AF368" s="38"/>
      <c r="AG368" s="38"/>
      <c r="AH368" s="38"/>
      <c r="AI368" s="38"/>
      <c r="AJ368" s="38"/>
      <c r="AK368" s="38"/>
      <c r="AL368" s="38"/>
      <c r="AM368" s="38"/>
      <c r="AN368" s="38"/>
    </row>
    <row r="369" spans="1:40" ht="15.75" customHeight="1" thickTop="1">
      <c r="B369" s="38"/>
      <c r="C369" s="230"/>
      <c r="D369" s="1065" t="s">
        <v>339</v>
      </c>
      <c r="E369" s="1070"/>
      <c r="F369" s="1071"/>
      <c r="G369" s="1072"/>
      <c r="H369" s="1070"/>
      <c r="I369" s="1071"/>
      <c r="J369" s="1072" t="s">
        <v>340</v>
      </c>
      <c r="K369" s="1070"/>
      <c r="L369" s="1071"/>
      <c r="M369" s="1072" t="s">
        <v>668</v>
      </c>
      <c r="N369" s="1071"/>
      <c r="O369" s="1065" t="s">
        <v>341</v>
      </c>
      <c r="P369" s="1070"/>
      <c r="Q369" s="1071"/>
      <c r="R369" s="1064" t="s">
        <v>670</v>
      </c>
      <c r="S369" s="1073"/>
      <c r="T369" s="38"/>
      <c r="U369" s="38"/>
      <c r="V369" s="38"/>
      <c r="W369" s="38"/>
      <c r="X369" s="38"/>
      <c r="Y369" s="38"/>
      <c r="Z369" s="38"/>
      <c r="AA369" s="38"/>
      <c r="AB369" s="38"/>
      <c r="AC369" s="38"/>
      <c r="AD369" s="38"/>
      <c r="AE369" s="38"/>
      <c r="AF369" s="38"/>
      <c r="AG369" s="38"/>
      <c r="AH369" s="38"/>
      <c r="AI369" s="38"/>
      <c r="AJ369" s="38"/>
      <c r="AK369" s="38"/>
      <c r="AL369" s="38"/>
      <c r="AM369" s="38"/>
      <c r="AN369" s="38"/>
    </row>
    <row r="370" spans="1:40" ht="15.75" customHeight="1">
      <c r="A370" s="5" t="s">
        <v>176</v>
      </c>
      <c r="B370" s="38" t="s">
        <v>176</v>
      </c>
      <c r="C370" s="906"/>
      <c r="D370" s="36" t="s">
        <v>159</v>
      </c>
      <c r="E370" s="36" t="s">
        <v>177</v>
      </c>
      <c r="F370" s="318" t="s">
        <v>91</v>
      </c>
      <c r="G370" s="319"/>
      <c r="H370" s="36"/>
      <c r="I370" s="318"/>
      <c r="J370" s="36" t="s">
        <v>159</v>
      </c>
      <c r="K370" s="36" t="s">
        <v>177</v>
      </c>
      <c r="L370" s="318" t="s">
        <v>91</v>
      </c>
      <c r="M370" s="319" t="s">
        <v>158</v>
      </c>
      <c r="N370" s="318" t="s">
        <v>669</v>
      </c>
      <c r="O370" s="36" t="s">
        <v>159</v>
      </c>
      <c r="P370" s="36" t="s">
        <v>177</v>
      </c>
      <c r="Q370" s="318" t="s">
        <v>91</v>
      </c>
      <c r="R370" s="319" t="s">
        <v>453</v>
      </c>
      <c r="S370" s="318" t="s">
        <v>91</v>
      </c>
      <c r="T370" s="38"/>
      <c r="U370" s="38"/>
      <c r="V370" s="38"/>
      <c r="W370" s="38"/>
      <c r="X370" s="38"/>
      <c r="Y370" s="38"/>
      <c r="Z370" s="38"/>
      <c r="AA370" s="38"/>
      <c r="AB370" s="38"/>
      <c r="AC370" s="38"/>
      <c r="AD370" s="38"/>
      <c r="AE370" s="38"/>
      <c r="AF370" s="38"/>
      <c r="AG370" s="38"/>
      <c r="AH370" s="38"/>
      <c r="AI370" s="38"/>
      <c r="AJ370" s="38"/>
      <c r="AK370" s="38"/>
      <c r="AL370" s="38"/>
      <c r="AM370" s="38"/>
      <c r="AN370" s="38"/>
    </row>
    <row r="371" spans="1:40" ht="15.75" customHeight="1">
      <c r="A371" s="5" t="s">
        <v>524</v>
      </c>
      <c r="B371" s="38" t="s">
        <v>176</v>
      </c>
      <c r="C371" s="907" t="s">
        <v>178</v>
      </c>
      <c r="D371" s="281">
        <f>+INDEX('Budget original'!$A$2:$AO$501,MATCH($A371,'Budget original'!$A$2:$A$501,0),MATCH(D$2,'Budget original'!$A$2:$AO$2,0))</f>
        <v>0</v>
      </c>
      <c r="E371" s="327">
        <f>IF(D371=0,0,F371/D371)</f>
        <v>0</v>
      </c>
      <c r="F371" s="266">
        <f>+INDEX('Budget original'!$A$2:$AO$501,MATCH($A371,'Budget original'!$A$2:$A$501,0),MATCH(F$2,'Budget original'!$A$2:$AO$2,0))</f>
        <v>0</v>
      </c>
      <c r="G371" s="281"/>
      <c r="H371" s="327"/>
      <c r="I371" s="266"/>
      <c r="J371" s="281">
        <f>-SUMIFS(BV_Data_An_Cour!$AM:$AM,BV_Data_An_Cour!$AS:$AS,"Oui",BV_Data_An_Cour!$AP:$AP,$B371,BV_Data_An_Cour!$AQ:$AQ,$C371)</f>
        <v>64584.349999999977</v>
      </c>
      <c r="K371" s="327">
        <f t="shared" ref="K371:K380" si="55">IF(J371&lt;=0,0,L371/J371)</f>
        <v>0.34625958146207231</v>
      </c>
      <c r="L371" s="266">
        <f>-SUMIFS(BV_Data_An_Cour!$AM:$AM,BV_Data_An_Cour!$AP:$AP,$B371,BV_Data_An_Cour!$AQ:$AQ,$C371,BV_Data_An_Cour!$AR:$AR,$L$2)</f>
        <v>22362.949999999983</v>
      </c>
      <c r="M371" s="282" t="e">
        <f t="shared" ref="M371:M377" si="56">(+J371-D371)/D371</f>
        <v>#DIV/0!</v>
      </c>
      <c r="N371" s="266">
        <f t="shared" ref="N371:N380" si="57">L371-F371</f>
        <v>22362.949999999983</v>
      </c>
      <c r="O371" s="281">
        <f>-SUMIFS(BV_Data_An_Prec!$AM:$AM,BV_Data_An_Prec!$AS:$AS,"Oui",BV_Data_An_Prec!$AP:$AP,$B371,BV_Data_An_Prec!$AQ:$AQ,$C371)</f>
        <v>0</v>
      </c>
      <c r="P371" s="327">
        <f t="shared" ref="P371:P380" si="58">IF(O371&lt;=0,0,Q371/O371)</f>
        <v>0</v>
      </c>
      <c r="Q371" s="266">
        <f>-SUMIFS(BV_Data_An_Prec!$AM:$AM,BV_Data_An_Prec!$AP:$AP,$B371,BV_Data_An_Prec!$AQ:$AQ,$C371,BV_Data_An_Prec!$AR:$AR,$L$2)</f>
        <v>0</v>
      </c>
      <c r="R371" s="282">
        <f t="shared" ref="R371:R380" si="59">IF(O371=0,0,(J371-O371)/O371)</f>
        <v>0</v>
      </c>
      <c r="S371" s="266">
        <f t="shared" ref="S371:S380" si="60">L371-Q371</f>
        <v>22362.949999999983</v>
      </c>
      <c r="T371" s="38"/>
      <c r="U371" s="38"/>
      <c r="V371" s="38"/>
      <c r="W371" s="38"/>
      <c r="X371" s="38"/>
      <c r="Y371" s="38"/>
      <c r="Z371" s="38"/>
      <c r="AA371" s="38"/>
      <c r="AB371" s="38"/>
      <c r="AC371" s="38"/>
      <c r="AD371" s="38"/>
      <c r="AE371" s="38"/>
      <c r="AF371" s="38"/>
      <c r="AG371" s="38"/>
      <c r="AH371" s="38"/>
      <c r="AI371" s="38"/>
      <c r="AJ371" s="38"/>
      <c r="AK371" s="38"/>
      <c r="AL371" s="38"/>
      <c r="AM371" s="38"/>
      <c r="AN371" s="38"/>
    </row>
    <row r="372" spans="1:40" ht="15.75" customHeight="1">
      <c r="A372" s="5" t="s">
        <v>525</v>
      </c>
      <c r="B372" s="38" t="s">
        <v>176</v>
      </c>
      <c r="C372" s="907" t="s">
        <v>179</v>
      </c>
      <c r="D372" s="281">
        <f>+INDEX('Budget original'!$A$2:$AO$501,MATCH($A372,'Budget original'!$A$2:$A$501,0),MATCH(D$2,'Budget original'!$A$2:$AO$2,0))</f>
        <v>0</v>
      </c>
      <c r="E372" s="327">
        <f t="shared" ref="E372:E379" si="61">IF(D372=0,0,F372/D372)</f>
        <v>0</v>
      </c>
      <c r="F372" s="266">
        <f>+INDEX('Budget original'!$A$2:$AO$501,MATCH($A372,'Budget original'!$A$2:$A$501,0),MATCH(F$2,'Budget original'!$A$2:$AO$2,0))</f>
        <v>0</v>
      </c>
      <c r="G372" s="281"/>
      <c r="H372" s="327"/>
      <c r="I372" s="266"/>
      <c r="J372" s="281">
        <f>-SUMIFS(BV_Data_An_Cour!$AM:$AM,BV_Data_An_Cour!$AS:$AS,"Oui",BV_Data_An_Cour!$AP:$AP,$B372,BV_Data_An_Cour!$AQ:$AQ,$C372)</f>
        <v>0</v>
      </c>
      <c r="K372" s="327">
        <f t="shared" si="55"/>
        <v>0</v>
      </c>
      <c r="L372" s="266">
        <f>-SUMIFS(BV_Data_An_Cour!$AM:$AM,BV_Data_An_Cour!$AP:$AP,$B372,BV_Data_An_Cour!$AQ:$AQ,$C372,BV_Data_An_Cour!$AR:$AR,$L$2)</f>
        <v>0</v>
      </c>
      <c r="M372" s="282" t="e">
        <f t="shared" si="56"/>
        <v>#DIV/0!</v>
      </c>
      <c r="N372" s="266">
        <f t="shared" si="57"/>
        <v>0</v>
      </c>
      <c r="O372" s="281">
        <f>-SUMIFS(BV_Data_An_Prec!$AM:$AM,BV_Data_An_Prec!$AS:$AS,"Oui",BV_Data_An_Prec!$AP:$AP,$B372,BV_Data_An_Prec!$AQ:$AQ,$C372)</f>
        <v>0</v>
      </c>
      <c r="P372" s="327">
        <f t="shared" si="58"/>
        <v>0</v>
      </c>
      <c r="Q372" s="266">
        <f>-SUMIFS(BV_Data_An_Prec!$AM:$AM,BV_Data_An_Prec!$AP:$AP,$B372,BV_Data_An_Prec!$AQ:$AQ,$C372,BV_Data_An_Prec!$AR:$AR,$L$2)</f>
        <v>0</v>
      </c>
      <c r="R372" s="282">
        <f t="shared" si="59"/>
        <v>0</v>
      </c>
      <c r="S372" s="266">
        <f t="shared" si="60"/>
        <v>0</v>
      </c>
      <c r="T372" s="38"/>
      <c r="U372" s="38"/>
      <c r="V372" s="38"/>
      <c r="W372" s="38"/>
      <c r="X372" s="38"/>
      <c r="Y372" s="38"/>
      <c r="Z372" s="38"/>
      <c r="AA372" s="38"/>
      <c r="AB372" s="38"/>
      <c r="AC372" s="38"/>
      <c r="AD372" s="38"/>
      <c r="AE372" s="38"/>
      <c r="AF372" s="38"/>
      <c r="AG372" s="38"/>
      <c r="AH372" s="38"/>
      <c r="AI372" s="38"/>
      <c r="AJ372" s="38"/>
      <c r="AK372" s="38"/>
      <c r="AL372" s="38"/>
      <c r="AM372" s="38"/>
      <c r="AN372" s="38"/>
    </row>
    <row r="373" spans="1:40" ht="15.75" customHeight="1">
      <c r="A373" s="5" t="s">
        <v>526</v>
      </c>
      <c r="B373" s="38" t="s">
        <v>176</v>
      </c>
      <c r="C373" s="907" t="s">
        <v>180</v>
      </c>
      <c r="D373" s="281">
        <f>+INDEX('Budget original'!$A$2:$AO$501,MATCH($A373,'Budget original'!$A$2:$A$501,0),MATCH(D$2,'Budget original'!$A$2:$AO$2,0))</f>
        <v>0</v>
      </c>
      <c r="E373" s="327">
        <f t="shared" si="61"/>
        <v>0</v>
      </c>
      <c r="F373" s="266">
        <f>+INDEX('Budget original'!$A$2:$AO$501,MATCH($A373,'Budget original'!$A$2:$A$501,0),MATCH(F$2,'Budget original'!$A$2:$AO$2,0))</f>
        <v>0</v>
      </c>
      <c r="G373" s="281"/>
      <c r="H373" s="327"/>
      <c r="I373" s="266"/>
      <c r="J373" s="281">
        <f>-SUMIFS(BV_Data_An_Cour!$AM:$AM,BV_Data_An_Cour!$AS:$AS,"Oui",BV_Data_An_Cour!$AP:$AP,$B373,BV_Data_An_Cour!$AQ:$AQ,$C373)</f>
        <v>31673.75</v>
      </c>
      <c r="K373" s="327">
        <f t="shared" si="55"/>
        <v>0.27629788073720396</v>
      </c>
      <c r="L373" s="266">
        <f>-SUMIFS(BV_Data_An_Cour!$AM:$AM,BV_Data_An_Cour!$AP:$AP,$B373,BV_Data_An_Cour!$AQ:$AQ,$C373,BV_Data_An_Cour!$AR:$AR,$L$2)</f>
        <v>8751.390000000014</v>
      </c>
      <c r="M373" s="282" t="e">
        <f t="shared" si="56"/>
        <v>#DIV/0!</v>
      </c>
      <c r="N373" s="266">
        <f t="shared" si="57"/>
        <v>8751.390000000014</v>
      </c>
      <c r="O373" s="281">
        <f>-SUMIFS(BV_Data_An_Prec!$AM:$AM,BV_Data_An_Prec!$AS:$AS,"Oui",BV_Data_An_Prec!$AP:$AP,$B373,BV_Data_An_Prec!$AQ:$AQ,$C373)</f>
        <v>0</v>
      </c>
      <c r="P373" s="327">
        <f t="shared" si="58"/>
        <v>0</v>
      </c>
      <c r="Q373" s="266">
        <f>-SUMIFS(BV_Data_An_Prec!$AM:$AM,BV_Data_An_Prec!$AP:$AP,$B373,BV_Data_An_Prec!$AQ:$AQ,$C373,BV_Data_An_Prec!$AR:$AR,$L$2)</f>
        <v>0</v>
      </c>
      <c r="R373" s="282">
        <f t="shared" si="59"/>
        <v>0</v>
      </c>
      <c r="S373" s="266">
        <f t="shared" si="60"/>
        <v>8751.390000000014</v>
      </c>
      <c r="T373" s="38"/>
      <c r="U373" s="38"/>
      <c r="V373" s="38"/>
      <c r="W373" s="38"/>
      <c r="X373" s="38"/>
      <c r="Y373" s="38"/>
      <c r="Z373" s="38"/>
      <c r="AA373" s="38"/>
      <c r="AB373" s="38"/>
      <c r="AC373" s="38"/>
      <c r="AD373" s="38"/>
      <c r="AE373" s="38"/>
      <c r="AF373" s="38"/>
      <c r="AG373" s="38"/>
      <c r="AH373" s="38"/>
      <c r="AI373" s="38"/>
      <c r="AJ373" s="38"/>
      <c r="AK373" s="38"/>
      <c r="AL373" s="38"/>
      <c r="AM373" s="38"/>
      <c r="AN373" s="38"/>
    </row>
    <row r="374" spans="1:40" ht="15.75" customHeight="1">
      <c r="A374" s="5" t="s">
        <v>527</v>
      </c>
      <c r="B374" s="38" t="s">
        <v>176</v>
      </c>
      <c r="C374" s="907" t="s">
        <v>181</v>
      </c>
      <c r="D374" s="281">
        <f>+INDEX('Budget original'!$A$2:$AO$501,MATCH($A374,'Budget original'!$A$2:$A$501,0),MATCH(D$2,'Budget original'!$A$2:$AO$2,0))</f>
        <v>0</v>
      </c>
      <c r="E374" s="327">
        <f t="shared" si="61"/>
        <v>0</v>
      </c>
      <c r="F374" s="266">
        <f>+INDEX('Budget original'!$A$2:$AO$501,MATCH($A374,'Budget original'!$A$2:$A$501,0),MATCH(F$2,'Budget original'!$A$2:$AO$2,0))</f>
        <v>0</v>
      </c>
      <c r="G374" s="281"/>
      <c r="H374" s="327"/>
      <c r="I374" s="266"/>
      <c r="J374" s="281">
        <f>-SUMIFS(BV_Data_An_Cour!$AM:$AM,BV_Data_An_Cour!$AS:$AS,"Oui",BV_Data_An_Cour!$AP:$AP,$B374,BV_Data_An_Cour!$AQ:$AQ,$C374)</f>
        <v>57510.890000000014</v>
      </c>
      <c r="K374" s="327">
        <f t="shared" si="55"/>
        <v>0.32552460933920546</v>
      </c>
      <c r="L374" s="266">
        <f>-SUMIFS(BV_Data_An_Cour!$AM:$AM,BV_Data_An_Cour!$AP:$AP,$B374,BV_Data_An_Cour!$AQ:$AQ,$C374,BV_Data_An_Cour!$AR:$AR,$L$2)</f>
        <v>18721.210000000021</v>
      </c>
      <c r="M374" s="282" t="e">
        <f t="shared" si="56"/>
        <v>#DIV/0!</v>
      </c>
      <c r="N374" s="266">
        <f t="shared" si="57"/>
        <v>18721.210000000021</v>
      </c>
      <c r="O374" s="281">
        <f>-SUMIFS(BV_Data_An_Prec!$AM:$AM,BV_Data_An_Prec!$AS:$AS,"Oui",BV_Data_An_Prec!$AP:$AP,$B374,BV_Data_An_Prec!$AQ:$AQ,$C374)</f>
        <v>0</v>
      </c>
      <c r="P374" s="327">
        <f t="shared" si="58"/>
        <v>0</v>
      </c>
      <c r="Q374" s="266">
        <f>-SUMIFS(BV_Data_An_Prec!$AM:$AM,BV_Data_An_Prec!$AP:$AP,$B374,BV_Data_An_Prec!$AQ:$AQ,$C374,BV_Data_An_Prec!$AR:$AR,$L$2)</f>
        <v>0</v>
      </c>
      <c r="R374" s="282">
        <f t="shared" si="59"/>
        <v>0</v>
      </c>
      <c r="S374" s="266">
        <f t="shared" si="60"/>
        <v>18721.210000000021</v>
      </c>
      <c r="T374" s="38"/>
      <c r="U374" s="38"/>
      <c r="V374" s="38"/>
      <c r="W374" s="38"/>
      <c r="X374" s="38"/>
      <c r="Y374" s="38"/>
      <c r="Z374" s="38"/>
      <c r="AA374" s="38"/>
      <c r="AB374" s="38"/>
      <c r="AC374" s="38"/>
      <c r="AD374" s="38"/>
      <c r="AE374" s="38"/>
      <c r="AF374" s="38"/>
      <c r="AG374" s="38"/>
      <c r="AH374" s="38"/>
      <c r="AI374" s="38"/>
      <c r="AJ374" s="38"/>
      <c r="AK374" s="38"/>
      <c r="AL374" s="38"/>
      <c r="AM374" s="38"/>
      <c r="AN374" s="38"/>
    </row>
    <row r="375" spans="1:40" ht="15.75" customHeight="1">
      <c r="A375" s="5" t="s">
        <v>528</v>
      </c>
      <c r="B375" s="38" t="s">
        <v>176</v>
      </c>
      <c r="C375" s="907" t="s">
        <v>182</v>
      </c>
      <c r="D375" s="281">
        <f>+INDEX('Budget original'!$A$2:$AO$501,MATCH($A375,'Budget original'!$A$2:$A$501,0),MATCH(D$2,'Budget original'!$A$2:$AO$2,0))</f>
        <v>0</v>
      </c>
      <c r="E375" s="327">
        <f t="shared" si="61"/>
        <v>0</v>
      </c>
      <c r="F375" s="266">
        <f>+INDEX('Budget original'!$A$2:$AO$501,MATCH($A375,'Budget original'!$A$2:$A$501,0),MATCH(F$2,'Budget original'!$A$2:$AO$2,0))</f>
        <v>0</v>
      </c>
      <c r="G375" s="281"/>
      <c r="H375" s="327"/>
      <c r="I375" s="266"/>
      <c r="J375" s="281">
        <f>-SUMIFS(BV_Data_An_Cour!$AM:$AM,BV_Data_An_Cour!$AS:$AS,"Oui",BV_Data_An_Cour!$AP:$AP,$B375,BV_Data_An_Cour!$AQ:$AQ,$C375)</f>
        <v>22115.059999999998</v>
      </c>
      <c r="K375" s="327">
        <f t="shared" si="55"/>
        <v>0.25576055412013304</v>
      </c>
      <c r="L375" s="266">
        <f>-SUMIFS(BV_Data_An_Cour!$AM:$AM,BV_Data_An_Cour!$AP:$AP,$B375,BV_Data_An_Cour!$AQ:$AQ,$C375,BV_Data_An_Cour!$AR:$AR,$L$2)</f>
        <v>5656.1599999999889</v>
      </c>
      <c r="M375" s="282" t="e">
        <f t="shared" si="56"/>
        <v>#DIV/0!</v>
      </c>
      <c r="N375" s="266">
        <f t="shared" si="57"/>
        <v>5656.1599999999889</v>
      </c>
      <c r="O375" s="281">
        <f>-SUMIFS(BV_Data_An_Prec!$AM:$AM,BV_Data_An_Prec!$AS:$AS,"Oui",BV_Data_An_Prec!$AP:$AP,$B375,BV_Data_An_Prec!$AQ:$AQ,$C375)</f>
        <v>0</v>
      </c>
      <c r="P375" s="327">
        <f t="shared" si="58"/>
        <v>0</v>
      </c>
      <c r="Q375" s="266">
        <f>-SUMIFS(BV_Data_An_Prec!$AM:$AM,BV_Data_An_Prec!$AP:$AP,$B375,BV_Data_An_Prec!$AQ:$AQ,$C375,BV_Data_An_Prec!$AR:$AR,$L$2)</f>
        <v>0</v>
      </c>
      <c r="R375" s="282">
        <f t="shared" si="59"/>
        <v>0</v>
      </c>
      <c r="S375" s="266">
        <f t="shared" si="60"/>
        <v>5656.1599999999889</v>
      </c>
      <c r="T375" s="38"/>
      <c r="U375" s="38"/>
      <c r="V375" s="38"/>
      <c r="W375" s="38"/>
      <c r="X375" s="38"/>
      <c r="Y375" s="38"/>
      <c r="Z375" s="38"/>
      <c r="AA375" s="38"/>
      <c r="AB375" s="38"/>
      <c r="AC375" s="38"/>
      <c r="AD375" s="38"/>
      <c r="AE375" s="38"/>
      <c r="AF375" s="38"/>
      <c r="AG375" s="38"/>
      <c r="AH375" s="38"/>
      <c r="AI375" s="38"/>
      <c r="AJ375" s="38"/>
      <c r="AK375" s="38"/>
      <c r="AL375" s="38"/>
      <c r="AM375" s="38"/>
      <c r="AN375" s="38"/>
    </row>
    <row r="376" spans="1:40" ht="15.75" customHeight="1">
      <c r="A376" s="5" t="s">
        <v>529</v>
      </c>
      <c r="B376" s="38" t="s">
        <v>176</v>
      </c>
      <c r="C376" s="907" t="s">
        <v>183</v>
      </c>
      <c r="D376" s="281">
        <f>+INDEX('Budget original'!$A$2:$AO$501,MATCH($A376,'Budget original'!$A$2:$A$501,0),MATCH(D$2,'Budget original'!$A$2:$AO$2,0))</f>
        <v>0</v>
      </c>
      <c r="E376" s="327">
        <f t="shared" si="61"/>
        <v>0</v>
      </c>
      <c r="F376" s="266">
        <f>+INDEX('Budget original'!$A$2:$AO$501,MATCH($A376,'Budget original'!$A$2:$A$501,0),MATCH(F$2,'Budget original'!$A$2:$AO$2,0))</f>
        <v>0</v>
      </c>
      <c r="G376" s="281"/>
      <c r="H376" s="327"/>
      <c r="I376" s="266"/>
      <c r="J376" s="281">
        <f>-SUMIFS(BV_Data_An_Cour!$AM:$AM,BV_Data_An_Cour!$AS:$AS,"Oui",BV_Data_An_Cour!$AP:$AP,$B376,BV_Data_An_Cour!$AQ:$AQ,$C376)</f>
        <v>176465.11999999994</v>
      </c>
      <c r="K376" s="327">
        <f t="shared" si="55"/>
        <v>0.11448268077000091</v>
      </c>
      <c r="L376" s="266">
        <f>-SUMIFS(BV_Data_An_Cour!$AM:$AM,BV_Data_An_Cour!$AP:$AP,$B376,BV_Data_An_Cour!$AQ:$AQ,$C376,BV_Data_An_Cour!$AR:$AR,$L$2)</f>
        <v>20202.199999999895</v>
      </c>
      <c r="M376" s="282" t="e">
        <f t="shared" si="56"/>
        <v>#DIV/0!</v>
      </c>
      <c r="N376" s="266">
        <f t="shared" si="57"/>
        <v>20202.199999999895</v>
      </c>
      <c r="O376" s="281">
        <f>-SUMIFS(BV_Data_An_Prec!$AM:$AM,BV_Data_An_Prec!$AS:$AS,"Oui",BV_Data_An_Prec!$AP:$AP,$B376,BV_Data_An_Prec!$AQ:$AQ,$C376)</f>
        <v>0</v>
      </c>
      <c r="P376" s="327">
        <f t="shared" si="58"/>
        <v>0</v>
      </c>
      <c r="Q376" s="266">
        <f>-SUMIFS(BV_Data_An_Prec!$AM:$AM,BV_Data_An_Prec!$AP:$AP,$B376,BV_Data_An_Prec!$AQ:$AQ,$C376,BV_Data_An_Prec!$AR:$AR,$L$2)</f>
        <v>0</v>
      </c>
      <c r="R376" s="282">
        <f t="shared" si="59"/>
        <v>0</v>
      </c>
      <c r="S376" s="266">
        <f t="shared" si="60"/>
        <v>20202.199999999895</v>
      </c>
      <c r="T376" s="38"/>
      <c r="U376" s="38"/>
      <c r="V376" s="38"/>
      <c r="W376" s="38"/>
      <c r="X376" s="38"/>
      <c r="Y376" s="38"/>
      <c r="Z376" s="38"/>
      <c r="AA376" s="38"/>
      <c r="AB376" s="38"/>
      <c r="AC376" s="38"/>
      <c r="AD376" s="38"/>
      <c r="AE376" s="38"/>
      <c r="AF376" s="38"/>
      <c r="AG376" s="38"/>
      <c r="AH376" s="38"/>
      <c r="AI376" s="38"/>
      <c r="AJ376" s="38"/>
      <c r="AK376" s="38"/>
      <c r="AL376" s="38"/>
      <c r="AM376" s="38"/>
      <c r="AN376" s="38"/>
    </row>
    <row r="377" spans="1:40" ht="20.399999999999999" hidden="1" customHeight="1">
      <c r="A377" s="5" t="s">
        <v>530</v>
      </c>
      <c r="B377" s="38" t="s">
        <v>176</v>
      </c>
      <c r="C377" s="907" t="s">
        <v>55</v>
      </c>
      <c r="D377" s="281">
        <f>+INDEX('Budget original'!$A$2:$AO$501,MATCH($A377,'Budget original'!$A$2:$A$501,0),MATCH(D$2,'Budget original'!$A$2:$AO$2,0))</f>
        <v>0</v>
      </c>
      <c r="E377" s="327">
        <f>IF(D377=0,0,F377/D377)</f>
        <v>0</v>
      </c>
      <c r="F377" s="266">
        <f>+INDEX('Budget original'!$A$2:$AO$501,MATCH($A377,'Budget original'!$A$2:$A$501,0),MATCH(F$2,'Budget original'!$A$2:$AO$2,0))</f>
        <v>0</v>
      </c>
      <c r="G377" s="281"/>
      <c r="H377" s="327"/>
      <c r="I377" s="266"/>
      <c r="J377" s="281">
        <f>-SUMIFS(BV_Data_An_Cour!$AM:$AM,BV_Data_An_Cour!$AS:$AS,"Oui",BV_Data_An_Cour!$AP:$AP,$B377,BV_Data_An_Cour!$AQ:$AQ,$C377)</f>
        <v>0</v>
      </c>
      <c r="K377" s="327">
        <f t="shared" si="55"/>
        <v>0</v>
      </c>
      <c r="L377" s="266">
        <f>-SUMIFS(BV_Data_An_Cour!$AM:$AM,BV_Data_An_Cour!$AP:$AP,$B377,BV_Data_An_Cour!$AQ:$AQ,$C377,BV_Data_An_Cour!$AR:$AR,$L$2)</f>
        <v>0</v>
      </c>
      <c r="M377" s="282" t="e">
        <f t="shared" si="56"/>
        <v>#DIV/0!</v>
      </c>
      <c r="N377" s="266">
        <f t="shared" si="57"/>
        <v>0</v>
      </c>
      <c r="O377" s="281">
        <f>-SUMIFS(BV_Data_An_Prec!$AM:$AM,BV_Data_An_Prec!$AS:$AS,"Oui",BV_Data_An_Prec!$AP:$AP,$B377,BV_Data_An_Prec!$AQ:$AQ,$C377)</f>
        <v>0</v>
      </c>
      <c r="P377" s="327">
        <f t="shared" si="58"/>
        <v>0</v>
      </c>
      <c r="Q377" s="266">
        <f>-SUMIFS(BV_Data_An_Prec!$AM:$AM,BV_Data_An_Prec!$AP:$AP,$B377,BV_Data_An_Prec!$AQ:$AQ,$C377,BV_Data_An_Prec!$AR:$AR,$L$2)</f>
        <v>0</v>
      </c>
      <c r="R377" s="282">
        <f t="shared" si="59"/>
        <v>0</v>
      </c>
      <c r="S377" s="266">
        <f t="shared" si="60"/>
        <v>0</v>
      </c>
      <c r="T377" s="38"/>
      <c r="U377" s="38"/>
      <c r="V377" s="38"/>
      <c r="W377" s="38"/>
      <c r="X377" s="38"/>
      <c r="Y377" s="38"/>
      <c r="Z377" s="38"/>
      <c r="AA377" s="38"/>
      <c r="AB377" s="38"/>
      <c r="AC377" s="38"/>
      <c r="AD377" s="38"/>
      <c r="AE377" s="38"/>
      <c r="AF377" s="38"/>
      <c r="AG377" s="38"/>
      <c r="AH377" s="38"/>
      <c r="AI377" s="38"/>
      <c r="AJ377" s="38"/>
      <c r="AK377" s="38"/>
      <c r="AL377" s="38"/>
      <c r="AM377" s="38"/>
      <c r="AN377" s="38"/>
    </row>
    <row r="378" spans="1:40" ht="15.75" customHeight="1">
      <c r="A378" s="5" t="s">
        <v>531</v>
      </c>
      <c r="B378" s="38" t="s">
        <v>176</v>
      </c>
      <c r="C378" s="907" t="s">
        <v>184</v>
      </c>
      <c r="D378" s="281">
        <f>+INDEX('Budget original'!$A$2:$AO$501,MATCH($A378,'Budget original'!$A$2:$A$501,0),MATCH(D$2,'Budget original'!$A$2:$AO$2,0))</f>
        <v>0</v>
      </c>
      <c r="E378" s="327">
        <f t="shared" si="61"/>
        <v>0</v>
      </c>
      <c r="F378" s="266">
        <f>+INDEX('Budget original'!$A$2:$AO$501,MATCH($A378,'Budget original'!$A$2:$A$501,0),MATCH(F$2,'Budget original'!$A$2:$AO$2,0))</f>
        <v>0</v>
      </c>
      <c r="G378" s="281"/>
      <c r="H378" s="327"/>
      <c r="I378" s="266"/>
      <c r="J378" s="281">
        <f>-SUMIFS(BV_Data_An_Cour!$AM:$AM,BV_Data_An_Cour!$AS:$AS,"Oui",BV_Data_An_Cour!$AP:$AP,$B378,BV_Data_An_Cour!$AQ:$AQ,$C378)</f>
        <v>0</v>
      </c>
      <c r="K378" s="327">
        <f t="shared" si="55"/>
        <v>0</v>
      </c>
      <c r="L378" s="266">
        <f>-SUMIFS(BV_Data_An_Cour!$AM:$AM,BV_Data_An_Cour!$AP:$AP,$B378,BV_Data_An_Cour!$AQ:$AQ,$C378,BV_Data_An_Cour!$AR:$AR,$L$2)</f>
        <v>16728.78</v>
      </c>
      <c r="M378" s="282"/>
      <c r="N378" s="266">
        <f t="shared" si="57"/>
        <v>16728.78</v>
      </c>
      <c r="O378" s="281">
        <f>-SUMIFS(BV_Data_An_Prec!$AM:$AM,BV_Data_An_Prec!$AS:$AS,"Oui",BV_Data_An_Prec!$AP:$AP,$B378,BV_Data_An_Prec!$AQ:$AQ,$C378)</f>
        <v>0</v>
      </c>
      <c r="P378" s="327">
        <f t="shared" si="58"/>
        <v>0</v>
      </c>
      <c r="Q378" s="266">
        <f>-SUMIFS(BV_Data_An_Prec!$AM:$AM,BV_Data_An_Prec!$AP:$AP,$B378,BV_Data_An_Prec!$AQ:$AQ,$C378,BV_Data_An_Prec!$AR:$AR,$L$2)</f>
        <v>0</v>
      </c>
      <c r="R378" s="282">
        <f t="shared" si="59"/>
        <v>0</v>
      </c>
      <c r="S378" s="266">
        <f t="shared" si="60"/>
        <v>16728.78</v>
      </c>
      <c r="T378" s="38"/>
      <c r="U378" s="38"/>
      <c r="V378" s="38"/>
      <c r="W378" s="38"/>
      <c r="X378" s="38"/>
      <c r="Y378" s="38"/>
      <c r="Z378" s="38"/>
      <c r="AA378" s="38"/>
      <c r="AB378" s="38"/>
      <c r="AC378" s="38"/>
      <c r="AD378" s="38"/>
      <c r="AE378" s="38"/>
      <c r="AF378" s="38"/>
      <c r="AG378" s="38"/>
      <c r="AH378" s="38"/>
      <c r="AI378" s="38"/>
      <c r="AJ378" s="38"/>
      <c r="AK378" s="38"/>
      <c r="AL378" s="38"/>
      <c r="AM378" s="38"/>
      <c r="AN378" s="38"/>
    </row>
    <row r="379" spans="1:40" ht="15.75" customHeight="1">
      <c r="A379" s="5" t="s">
        <v>532</v>
      </c>
      <c r="B379" s="38" t="s">
        <v>176</v>
      </c>
      <c r="C379" s="908" t="s">
        <v>185</v>
      </c>
      <c r="D379" s="281">
        <f>+INDEX('Budget original'!$A$2:$AO$501,MATCH($A379,'Budget original'!$A$2:$A$501,0),MATCH(D$2,'Budget original'!$A$2:$AO$2,0))</f>
        <v>0</v>
      </c>
      <c r="E379" s="327">
        <f t="shared" si="61"/>
        <v>0</v>
      </c>
      <c r="F379" s="266">
        <f>+INDEX('Budget original'!$A$2:$AO$501,MATCH($A379,'Budget original'!$A$2:$A$501,0),MATCH(F$2,'Budget original'!$A$2:$AO$2,0))</f>
        <v>0</v>
      </c>
      <c r="G379" s="281"/>
      <c r="H379" s="327"/>
      <c r="I379" s="266"/>
      <c r="J379" s="281">
        <f>-SUMIFS(BV_Data_An_Cour!$AM:$AM,BV_Data_An_Cour!$AS:$AS,"Oui",BV_Data_An_Cour!$AP:$AP,$B379,BV_Data_An_Cour!$AQ:$AQ,$C379)</f>
        <v>0</v>
      </c>
      <c r="K379" s="327">
        <f t="shared" si="55"/>
        <v>0</v>
      </c>
      <c r="L379" s="266">
        <f>-SUMIFS(BV_Data_An_Cour!$AM:$AM,BV_Data_An_Cour!$AP:$AP,$B379,BV_Data_An_Cour!$AQ:$AQ,$C379,BV_Data_An_Cour!$AR:$AR,$L$2)</f>
        <v>8790.57</v>
      </c>
      <c r="M379" s="282"/>
      <c r="N379" s="266">
        <f t="shared" si="57"/>
        <v>8790.57</v>
      </c>
      <c r="O379" s="281">
        <f>-SUMIFS(BV_Data_An_Prec!$AM:$AM,BV_Data_An_Prec!$AS:$AS,"Oui",BV_Data_An_Prec!$AP:$AP,$B379,BV_Data_An_Prec!$AQ:$AQ,$C379)</f>
        <v>0</v>
      </c>
      <c r="P379" s="327">
        <f t="shared" si="58"/>
        <v>0</v>
      </c>
      <c r="Q379" s="266">
        <f>-SUMIFS(BV_Data_An_Prec!$AM:$AM,BV_Data_An_Prec!$AP:$AP,$B379,BV_Data_An_Prec!$AQ:$AQ,$C379,BV_Data_An_Prec!$AR:$AR,$L$2)</f>
        <v>0</v>
      </c>
      <c r="R379" s="282">
        <f t="shared" si="59"/>
        <v>0</v>
      </c>
      <c r="S379" s="266">
        <f t="shared" si="60"/>
        <v>8790.57</v>
      </c>
      <c r="T379" s="38"/>
      <c r="U379" s="38"/>
      <c r="V379" s="38"/>
      <c r="W379" s="38"/>
      <c r="X379" s="38"/>
      <c r="Y379" s="38"/>
      <c r="Z379" s="38"/>
      <c r="AA379" s="38"/>
      <c r="AB379" s="38"/>
      <c r="AC379" s="38"/>
      <c r="AD379" s="38"/>
      <c r="AE379" s="38"/>
      <c r="AF379" s="38"/>
      <c r="AG379" s="38"/>
      <c r="AH379" s="38"/>
      <c r="AI379" s="38"/>
      <c r="AJ379" s="38"/>
      <c r="AK379" s="38"/>
      <c r="AL379" s="38"/>
      <c r="AM379" s="38"/>
      <c r="AN379" s="38"/>
    </row>
    <row r="380" spans="1:40" ht="15.75" customHeight="1">
      <c r="A380" s="5" t="s">
        <v>533</v>
      </c>
      <c r="B380" s="38" t="s">
        <v>176</v>
      </c>
      <c r="C380" s="909" t="s">
        <v>186</v>
      </c>
      <c r="D380" s="355">
        <f>SUM(D371:D379)</f>
        <v>0</v>
      </c>
      <c r="E380" s="370">
        <f>IF(D380&lt;=0,0,F380/D380)</f>
        <v>0</v>
      </c>
      <c r="F380" s="356">
        <f>SUM(F371:F379)</f>
        <v>0</v>
      </c>
      <c r="G380" s="355"/>
      <c r="H380" s="370"/>
      <c r="I380" s="356"/>
      <c r="J380" s="355">
        <f t="shared" ref="J380" si="62">SUM(J371:J379)</f>
        <v>352349.16999999993</v>
      </c>
      <c r="K380" s="370">
        <f t="shared" si="55"/>
        <v>0.28725272717401296</v>
      </c>
      <c r="L380" s="356">
        <f>SUM(L371:L379)</f>
        <v>101213.25999999989</v>
      </c>
      <c r="M380" s="371" t="e">
        <f>(+J380-D380)/D380</f>
        <v>#DIV/0!</v>
      </c>
      <c r="N380" s="356">
        <f t="shared" si="57"/>
        <v>101213.25999999989</v>
      </c>
      <c r="O380" s="355">
        <f t="shared" ref="O380" si="63">SUM(O371:O379)</f>
        <v>0</v>
      </c>
      <c r="P380" s="370">
        <f t="shared" si="58"/>
        <v>0</v>
      </c>
      <c r="Q380" s="356">
        <f>SUM(Q371:Q379)</f>
        <v>0</v>
      </c>
      <c r="R380" s="371">
        <f t="shared" si="59"/>
        <v>0</v>
      </c>
      <c r="S380" s="356">
        <f t="shared" si="60"/>
        <v>101213.25999999989</v>
      </c>
      <c r="T380" s="38"/>
      <c r="U380" s="38"/>
      <c r="V380" s="38"/>
      <c r="W380" s="38"/>
      <c r="X380" s="38"/>
      <c r="Y380" s="38"/>
      <c r="Z380" s="38"/>
      <c r="AA380" s="38"/>
      <c r="AB380" s="38"/>
      <c r="AC380" s="38"/>
      <c r="AD380" s="38"/>
      <c r="AE380" s="38"/>
      <c r="AF380" s="38"/>
      <c r="AG380" s="38"/>
      <c r="AH380" s="38"/>
      <c r="AI380" s="38"/>
      <c r="AJ380" s="38"/>
      <c r="AK380" s="38"/>
      <c r="AL380" s="38"/>
      <c r="AM380" s="38"/>
      <c r="AN380" s="38"/>
    </row>
    <row r="381" spans="1:40" ht="15.75" customHeight="1">
      <c r="A381" s="5" t="s">
        <v>176</v>
      </c>
      <c r="B381" s="38" t="s">
        <v>176</v>
      </c>
      <c r="C381" s="907"/>
      <c r="D381" s="38"/>
      <c r="E381" s="38"/>
      <c r="F381" s="253"/>
      <c r="G381" s="243"/>
      <c r="H381" s="38"/>
      <c r="I381" s="253"/>
      <c r="J381" s="267"/>
      <c r="K381" s="38"/>
      <c r="L381" s="266"/>
      <c r="M381" s="243"/>
      <c r="N381" s="255" t="e">
        <f>N380/F380</f>
        <v>#DIV/0!</v>
      </c>
      <c r="O381" s="267"/>
      <c r="P381" s="38"/>
      <c r="Q381" s="266"/>
      <c r="R381" s="243"/>
      <c r="S381" s="255">
        <f>IF(Q380=0,0,S380/Q380)</f>
        <v>0</v>
      </c>
      <c r="T381" s="38"/>
      <c r="U381" s="38"/>
      <c r="V381" s="38"/>
      <c r="W381" s="38"/>
      <c r="X381" s="38"/>
      <c r="Y381" s="38"/>
      <c r="Z381" s="38"/>
      <c r="AA381" s="38"/>
      <c r="AB381" s="38"/>
      <c r="AC381" s="38"/>
      <c r="AD381" s="38"/>
      <c r="AE381" s="38"/>
      <c r="AF381" s="38"/>
      <c r="AG381" s="38"/>
      <c r="AH381" s="38"/>
      <c r="AI381" s="38"/>
      <c r="AJ381" s="38"/>
      <c r="AK381" s="38"/>
      <c r="AL381" s="38"/>
      <c r="AM381" s="38"/>
      <c r="AN381" s="38"/>
    </row>
    <row r="382" spans="1:40" ht="15.75" customHeight="1">
      <c r="A382" s="5" t="s">
        <v>176</v>
      </c>
      <c r="B382" s="38" t="s">
        <v>176</v>
      </c>
      <c r="C382" s="908"/>
      <c r="D382" s="304"/>
      <c r="E382" s="304"/>
      <c r="F382" s="372"/>
      <c r="G382" s="238"/>
      <c r="H382" s="304"/>
      <c r="I382" s="372"/>
      <c r="J382" s="335"/>
      <c r="K382" s="304"/>
      <c r="L382" s="286"/>
      <c r="M382" s="238"/>
      <c r="N382" s="339"/>
      <c r="O382" s="335"/>
      <c r="P382" s="304"/>
      <c r="Q382" s="286"/>
      <c r="R382" s="238"/>
      <c r="S382" s="344"/>
      <c r="T382" s="38"/>
      <c r="U382" s="38"/>
      <c r="V382" s="38"/>
      <c r="W382" s="38"/>
      <c r="X382" s="38"/>
      <c r="Y382" s="38"/>
      <c r="Z382" s="38"/>
      <c r="AA382" s="38"/>
      <c r="AB382" s="38"/>
      <c r="AC382" s="38"/>
      <c r="AD382" s="38"/>
      <c r="AE382" s="38"/>
      <c r="AF382" s="38"/>
      <c r="AG382" s="38"/>
      <c r="AH382" s="38"/>
      <c r="AI382" s="38"/>
      <c r="AJ382" s="38"/>
      <c r="AK382" s="38"/>
      <c r="AL382" s="38"/>
      <c r="AM382" s="38"/>
      <c r="AN382" s="38"/>
    </row>
    <row r="383" spans="1:40" ht="15.75" customHeight="1">
      <c r="A383" s="5" t="s">
        <v>534</v>
      </c>
      <c r="B383" s="38" t="s">
        <v>176</v>
      </c>
      <c r="C383" s="907" t="s">
        <v>187</v>
      </c>
      <c r="D383" s="281">
        <f>+INDEX('Budget original'!$A$2:$AO$501,MATCH($A383,'Budget original'!$A$2:$A$501,0),MATCH(D$2,'Budget original'!$A$2:$AO$2,0))</f>
        <v>0</v>
      </c>
      <c r="E383" s="327">
        <f>IF(D383=0,0,F383/D383)</f>
        <v>0</v>
      </c>
      <c r="F383" s="303">
        <f>+INDEX('Budget original'!$A$2:$AO$501,MATCH($A383,'Budget original'!$A$2:$A$501,0),MATCH(F$2,'Budget original'!$A$2:$AO$2,0))</f>
        <v>0</v>
      </c>
      <c r="G383" s="281"/>
      <c r="H383" s="327"/>
      <c r="I383" s="303"/>
      <c r="J383" s="281">
        <f>-SUMIFS(BV_Data_An_Cour!$AM:$AM,BV_Data_An_Cour!$AS:$AS,"Oui",BV_Data_An_Cour!$AP:$AP,$B383,BV_Data_An_Cour!$AQ:$AQ,$C383)</f>
        <v>15809.739999999998</v>
      </c>
      <c r="K383" s="327">
        <f t="shared" ref="K383:K385" si="64">IF(J383&lt;=0,0,L383/J383)</f>
        <v>0.14274871060498126</v>
      </c>
      <c r="L383" s="303">
        <f>-SUMIFS(BV_Data_An_Cour!$AM:$AM,BV_Data_An_Cour!$AP:$AP,$B383,BV_Data_An_Cour!$AQ:$AQ,$C383,BV_Data_An_Cour!$AR:$AR,$L$2)</f>
        <v>2256.8199999999961</v>
      </c>
      <c r="M383" s="282" t="e">
        <f>(+J383-D383)/D383</f>
        <v>#DIV/0!</v>
      </c>
      <c r="N383" s="266">
        <f>L383-F383</f>
        <v>2256.8199999999961</v>
      </c>
      <c r="O383" s="281">
        <f>-SUMIFS(BV_Data_An_Prec!$AM:$AM,BV_Data_An_Prec!$AS:$AS,"Oui",BV_Data_An_Prec!$AP:$AP,$B383,BV_Data_An_Prec!$AQ:$AQ,$C383)</f>
        <v>0</v>
      </c>
      <c r="P383" s="327">
        <f t="shared" ref="P383:P385" si="65">IF(O383&lt;=0,0,Q383/O383)</f>
        <v>0</v>
      </c>
      <c r="Q383" s="303">
        <f>-SUMIFS(BV_Data_An_Prec!$AM:$AM,BV_Data_An_Prec!$AP:$AP,$B383,BV_Data_An_Prec!$AQ:$AQ,$C383,BV_Data_An_Prec!$AR:$AR,$L$2)</f>
        <v>0</v>
      </c>
      <c r="R383" s="282">
        <f t="shared" ref="R383:R385" si="66">IF(O383=0,0,(J383-O383)/O383)</f>
        <v>0</v>
      </c>
      <c r="S383" s="266">
        <f t="shared" ref="S383:S385" si="67">L383-Q383</f>
        <v>2256.8199999999961</v>
      </c>
      <c r="T383" s="38"/>
      <c r="U383" s="38"/>
      <c r="V383" s="38"/>
      <c r="W383" s="38"/>
      <c r="X383" s="38"/>
      <c r="Y383" s="38"/>
      <c r="Z383" s="38"/>
      <c r="AA383" s="38"/>
      <c r="AB383" s="38"/>
      <c r="AC383" s="38"/>
      <c r="AD383" s="38"/>
      <c r="AE383" s="38"/>
      <c r="AF383" s="38"/>
      <c r="AG383" s="38"/>
      <c r="AH383" s="38"/>
      <c r="AI383" s="38"/>
      <c r="AJ383" s="38"/>
      <c r="AK383" s="38"/>
      <c r="AL383" s="38"/>
      <c r="AM383" s="38"/>
      <c r="AN383" s="38"/>
    </row>
    <row r="384" spans="1:40" ht="15.75" customHeight="1">
      <c r="A384" s="5" t="s">
        <v>535</v>
      </c>
      <c r="B384" s="38" t="s">
        <v>176</v>
      </c>
      <c r="C384" s="908" t="s">
        <v>188</v>
      </c>
      <c r="D384" s="281">
        <f>+INDEX('Budget original'!$A$2:$AO$501,MATCH($A384,'Budget original'!$A$2:$A$501,0),MATCH(D$2,'Budget original'!$A$2:$AO$2,0))</f>
        <v>0</v>
      </c>
      <c r="E384" s="327">
        <f>IF(D384=0,0,F384/D384)</f>
        <v>0</v>
      </c>
      <c r="F384" s="286">
        <f>+INDEX('Budget original'!$A$2:$AO$501,MATCH($A384,'Budget original'!$A$2:$A$501,0),MATCH(F$2,'Budget original'!$A$2:$AO$2,0))</f>
        <v>0</v>
      </c>
      <c r="G384" s="281"/>
      <c r="H384" s="327"/>
      <c r="I384" s="286"/>
      <c r="J384" s="281">
        <f>-SUMIFS(BV_Data_An_Cour!$AM:$AM,BV_Data_An_Cour!$AS:$AS,"Oui",BV_Data_An_Cour!$AP:$AP,$B384,BV_Data_An_Cour!$AQ:$AQ,$C384)</f>
        <v>3074.49</v>
      </c>
      <c r="K384" s="327">
        <f t="shared" si="64"/>
        <v>0.18663583228437872</v>
      </c>
      <c r="L384" s="286">
        <f>-SUMIFS(BV_Data_An_Cour!$AM:$AM,BV_Data_An_Cour!$AP:$AP,$B384,BV_Data_An_Cour!$AQ:$AQ,$C384,BV_Data_An_Cour!$AR:$AR,$L$2)</f>
        <v>573.80999999999949</v>
      </c>
      <c r="M384" s="282" t="e">
        <f>(+J384-D384)/D384</f>
        <v>#DIV/0!</v>
      </c>
      <c r="N384" s="266">
        <f>L384-F384</f>
        <v>573.80999999999949</v>
      </c>
      <c r="O384" s="281">
        <f>-SUMIFS(BV_Data_An_Prec!$AM:$AM,BV_Data_An_Prec!$AS:$AS,"Oui",BV_Data_An_Prec!$AP:$AP,$B384,BV_Data_An_Prec!$AQ:$AQ,$C384)</f>
        <v>0</v>
      </c>
      <c r="P384" s="327">
        <f t="shared" si="65"/>
        <v>0</v>
      </c>
      <c r="Q384" s="286">
        <f>-SUMIFS(BV_Data_An_Prec!$AM:$AM,BV_Data_An_Prec!$AP:$AP,$B384,BV_Data_An_Prec!$AQ:$AQ,$C384,BV_Data_An_Prec!$AR:$AR,$L$2)</f>
        <v>0</v>
      </c>
      <c r="R384" s="282">
        <f t="shared" si="66"/>
        <v>0</v>
      </c>
      <c r="S384" s="266">
        <f t="shared" si="67"/>
        <v>573.80999999999949</v>
      </c>
      <c r="T384" s="38"/>
      <c r="U384" s="38"/>
      <c r="V384" s="38"/>
      <c r="W384" s="38"/>
      <c r="X384" s="38"/>
      <c r="Y384" s="38"/>
      <c r="Z384" s="38"/>
      <c r="AA384" s="38"/>
      <c r="AB384" s="38"/>
      <c r="AC384" s="38"/>
      <c r="AD384" s="38"/>
      <c r="AE384" s="38"/>
      <c r="AF384" s="38"/>
      <c r="AG384" s="38"/>
      <c r="AH384" s="38"/>
      <c r="AI384" s="38"/>
      <c r="AJ384" s="38"/>
      <c r="AK384" s="38"/>
      <c r="AL384" s="38"/>
      <c r="AM384" s="38"/>
      <c r="AN384" s="38"/>
    </row>
    <row r="385" spans="1:40" ht="15.75" customHeight="1">
      <c r="A385" s="5" t="s">
        <v>536</v>
      </c>
      <c r="B385" s="38" t="s">
        <v>176</v>
      </c>
      <c r="C385" s="260" t="s">
        <v>189</v>
      </c>
      <c r="D385" s="355">
        <f>D380+D383+D384</f>
        <v>0</v>
      </c>
      <c r="E385" s="370">
        <f>IF(D385&lt;=0,0,F385/D385)</f>
        <v>0</v>
      </c>
      <c r="F385" s="356">
        <f>F380+F383+F384</f>
        <v>0</v>
      </c>
      <c r="G385" s="357"/>
      <c r="H385" s="370"/>
      <c r="I385" s="356"/>
      <c r="J385" s="357">
        <f t="shared" ref="J385" si="68">J380+J383+J384</f>
        <v>371233.39999999991</v>
      </c>
      <c r="K385" s="370">
        <f t="shared" si="64"/>
        <v>0.28026543409079008</v>
      </c>
      <c r="L385" s="356">
        <f>L380+L383+L384</f>
        <v>104043.88999999988</v>
      </c>
      <c r="M385" s="371" t="e">
        <f>(+J385-D385)/D385</f>
        <v>#DIV/0!</v>
      </c>
      <c r="N385" s="356">
        <f>L385-F385</f>
        <v>104043.88999999988</v>
      </c>
      <c r="O385" s="357">
        <f t="shared" ref="O385" si="69">O380+O383+O384</f>
        <v>0</v>
      </c>
      <c r="P385" s="370">
        <f t="shared" si="65"/>
        <v>0</v>
      </c>
      <c r="Q385" s="356">
        <f>Q380+Q383+Q384</f>
        <v>0</v>
      </c>
      <c r="R385" s="371">
        <f t="shared" si="66"/>
        <v>0</v>
      </c>
      <c r="S385" s="356">
        <f t="shared" si="67"/>
        <v>104043.88999999988</v>
      </c>
      <c r="T385" s="38"/>
      <c r="U385" s="281"/>
      <c r="V385" s="38"/>
      <c r="W385" s="38"/>
      <c r="X385" s="38"/>
      <c r="Y385" s="38"/>
      <c r="Z385" s="38"/>
      <c r="AA385" s="38"/>
      <c r="AB385" s="38"/>
      <c r="AC385" s="38"/>
      <c r="AD385" s="38"/>
      <c r="AE385" s="38"/>
      <c r="AF385" s="38"/>
      <c r="AG385" s="38"/>
      <c r="AH385" s="38"/>
      <c r="AI385" s="38"/>
      <c r="AJ385" s="38"/>
      <c r="AK385" s="38"/>
      <c r="AL385" s="38"/>
      <c r="AM385" s="38"/>
      <c r="AN385" s="38"/>
    </row>
    <row r="386" spans="1:40" ht="21" hidden="1" customHeight="1">
      <c r="A386" s="5" t="s">
        <v>176</v>
      </c>
      <c r="B386" s="38" t="s">
        <v>176</v>
      </c>
      <c r="C386" s="243"/>
      <c r="D386" s="38"/>
      <c r="E386" s="38"/>
      <c r="F386" s="253"/>
      <c r="G386" s="243"/>
      <c r="H386" s="38"/>
      <c r="I386" s="253"/>
      <c r="J386" s="267"/>
      <c r="K386" s="38"/>
      <c r="L386" s="266"/>
      <c r="M386" s="243"/>
      <c r="N386" s="255" t="e">
        <f>N385/F385</f>
        <v>#DIV/0!</v>
      </c>
      <c r="O386" s="267"/>
      <c r="P386" s="38"/>
      <c r="Q386" s="266"/>
      <c r="R386" s="243"/>
      <c r="S386" s="343">
        <f>IF(Q385=0,0,S385/Q385)</f>
        <v>0</v>
      </c>
      <c r="T386" s="38"/>
      <c r="U386" s="38"/>
      <c r="V386" s="38"/>
      <c r="W386" s="38"/>
      <c r="X386" s="38"/>
      <c r="Y386" s="38"/>
      <c r="Z386" s="38"/>
      <c r="AA386" s="38"/>
      <c r="AB386" s="38"/>
      <c r="AC386" s="38"/>
      <c r="AD386" s="38"/>
      <c r="AE386" s="38"/>
      <c r="AF386" s="38"/>
      <c r="AG386" s="38"/>
      <c r="AH386" s="38"/>
      <c r="AI386" s="38"/>
      <c r="AJ386" s="38"/>
      <c r="AK386" s="38"/>
      <c r="AL386" s="38"/>
      <c r="AM386" s="38"/>
      <c r="AN386" s="38"/>
    </row>
    <row r="387" spans="1:40" ht="21" hidden="1" customHeight="1">
      <c r="A387" s="5" t="s">
        <v>176</v>
      </c>
      <c r="B387" s="38" t="s">
        <v>176</v>
      </c>
      <c r="C387" s="243"/>
      <c r="D387" s="38"/>
      <c r="E387" s="38"/>
      <c r="F387" s="253"/>
      <c r="G387" s="243"/>
      <c r="H387" s="38"/>
      <c r="I387" s="253"/>
      <c r="J387" s="267"/>
      <c r="K387" s="38"/>
      <c r="L387" s="266"/>
      <c r="M387" s="243"/>
      <c r="N387" s="255"/>
      <c r="O387" s="267"/>
      <c r="P387" s="38"/>
      <c r="Q387" s="266"/>
      <c r="R387" s="243"/>
      <c r="S387" s="343"/>
      <c r="T387" s="38"/>
      <c r="U387" s="38"/>
      <c r="V387" s="38"/>
      <c r="W387" s="38"/>
      <c r="X387" s="38"/>
      <c r="Y387" s="38"/>
      <c r="Z387" s="38"/>
      <c r="AA387" s="38"/>
      <c r="AB387" s="38"/>
      <c r="AC387" s="38"/>
      <c r="AD387" s="38"/>
      <c r="AE387" s="38"/>
      <c r="AF387" s="38"/>
      <c r="AG387" s="38"/>
      <c r="AH387" s="38"/>
      <c r="AI387" s="38"/>
      <c r="AJ387" s="38"/>
      <c r="AK387" s="38"/>
      <c r="AL387" s="38"/>
      <c r="AM387" s="38"/>
      <c r="AN387" s="38"/>
    </row>
    <row r="388" spans="1:40" ht="20.399999999999999" hidden="1" customHeight="1">
      <c r="A388" s="5" t="s">
        <v>537</v>
      </c>
      <c r="B388" s="38" t="s">
        <v>176</v>
      </c>
      <c r="C388" s="238" t="s">
        <v>190</v>
      </c>
      <c r="D388" s="284">
        <f>+INDEX('Budget original'!$A$2:$AO$501,MATCH($A388,'Budget original'!$A$2:$A$501,0),MATCH(D$2,'Budget original'!$A$2:$AO$2,0))</f>
        <v>0</v>
      </c>
      <c r="E388" s="328">
        <f>IF(D388=0,0,F388/D388)</f>
        <v>0</v>
      </c>
      <c r="F388" s="286">
        <f>+INDEX('Budget original'!$A$2:$AO$501,MATCH($A388,'Budget original'!$A$2:$A$501,0),MATCH(F$2,'Budget original'!$A$2:$AO$2,0))</f>
        <v>0</v>
      </c>
      <c r="G388" s="335"/>
      <c r="H388" s="328"/>
      <c r="I388" s="286"/>
      <c r="J388" s="335">
        <f>-SUMIFS(BV_Data_An_Cour!$AM:$AM,BV_Data_An_Cour!$AS:$AS,"Oui",BV_Data_An_Cour!$AP:$AP,$B388,BV_Data_An_Cour!$AQ:$AQ,$C388)</f>
        <v>0</v>
      </c>
      <c r="K388" s="328">
        <f>IF(J388&lt;=0,0,L388/J388)</f>
        <v>0</v>
      </c>
      <c r="L388" s="286">
        <f>-SUMIFS(BV_Data_An_Cour!$AM:$AM,BV_Data_An_Cour!$AP:$AP,$B388,BV_Data_An_Cour!$AQ:$AQ,$C388,BV_Data_An_Cour!$AR:$AR,$L$2)</f>
        <v>0</v>
      </c>
      <c r="M388" s="328">
        <f>IF(F388=0,0,(+L388-F388)/F388)</f>
        <v>0</v>
      </c>
      <c r="N388" s="286">
        <f>L388-F388</f>
        <v>0</v>
      </c>
      <c r="O388" s="335">
        <f>-SUMIFS(BV_Data_An_Prec!$AM:$AM,BV_Data_An_Prec!$AS:$AS,"Oui",BV_Data_An_Prec!$AP:$AP,$B388,BV_Data_An_Prec!$AQ:$AQ,$C388)</f>
        <v>0</v>
      </c>
      <c r="P388" s="328">
        <f>IF(O388&lt;=0,0,Q388/O388)</f>
        <v>0</v>
      </c>
      <c r="Q388" s="286">
        <f>-SUMIFS(BV_Data_An_Prec!$AM:$AM,BV_Data_An_Prec!$AP:$AP,$B388,BV_Data_An_Prec!$AQ:$AQ,$C388,BV_Data_An_Prec!$AR:$AR,$L$2)</f>
        <v>0</v>
      </c>
      <c r="R388" s="328">
        <f>IF(S388=0,0,(+O388-K388)/K388)</f>
        <v>0</v>
      </c>
      <c r="S388" s="286">
        <f>L388-Q388</f>
        <v>0</v>
      </c>
      <c r="T388" s="38"/>
      <c r="U388" s="281"/>
      <c r="V388" s="38"/>
      <c r="W388" s="38"/>
      <c r="X388" s="38"/>
      <c r="Y388" s="38"/>
      <c r="Z388" s="38"/>
      <c r="AA388" s="38"/>
      <c r="AB388" s="38"/>
      <c r="AC388" s="38"/>
      <c r="AD388" s="38"/>
      <c r="AE388" s="38"/>
      <c r="AF388" s="38"/>
      <c r="AG388" s="38"/>
      <c r="AH388" s="38"/>
      <c r="AI388" s="38"/>
      <c r="AJ388" s="38"/>
      <c r="AK388" s="38"/>
      <c r="AL388" s="38"/>
      <c r="AM388" s="38"/>
      <c r="AN388" s="38"/>
    </row>
    <row r="389" spans="1:40" ht="15.75" customHeight="1" thickBot="1">
      <c r="A389" s="5" t="s">
        <v>176</v>
      </c>
      <c r="B389" s="38" t="s">
        <v>176</v>
      </c>
      <c r="C389" s="243"/>
      <c r="D389" s="281"/>
      <c r="E389" s="327"/>
      <c r="F389" s="266"/>
      <c r="G389" s="267"/>
      <c r="H389" s="327"/>
      <c r="I389" s="266"/>
      <c r="J389" s="267"/>
      <c r="K389" s="327"/>
      <c r="L389" s="266"/>
      <c r="M389" s="282"/>
      <c r="N389" s="266"/>
      <c r="O389" s="267"/>
      <c r="P389" s="327"/>
      <c r="Q389" s="266"/>
      <c r="R389" s="282"/>
      <c r="S389" s="266"/>
      <c r="T389" s="38"/>
      <c r="U389" s="38"/>
      <c r="V389" s="38"/>
      <c r="W389" s="38"/>
      <c r="X389" s="38"/>
      <c r="Y389" s="38"/>
      <c r="Z389" s="38"/>
      <c r="AA389" s="38"/>
      <c r="AB389" s="38"/>
      <c r="AC389" s="38"/>
      <c r="AD389" s="38"/>
      <c r="AE389" s="38"/>
      <c r="AF389" s="38"/>
      <c r="AG389" s="38"/>
      <c r="AH389" s="38"/>
      <c r="AI389" s="38"/>
      <c r="AJ389" s="38"/>
      <c r="AK389" s="38"/>
      <c r="AL389" s="38"/>
      <c r="AM389" s="38"/>
      <c r="AN389" s="38"/>
    </row>
    <row r="390" spans="1:40" ht="18" customHeight="1" thickTop="1">
      <c r="A390" s="5" t="s">
        <v>538</v>
      </c>
      <c r="B390" s="38" t="s">
        <v>176</v>
      </c>
      <c r="C390" s="268" t="s">
        <v>191</v>
      </c>
      <c r="D390" s="269">
        <f>D385+D388</f>
        <v>0</v>
      </c>
      <c r="E390" s="270">
        <f>IF(D390&lt;=0,0,F390/D390)</f>
        <v>0</v>
      </c>
      <c r="F390" s="271">
        <f>F385+F388</f>
        <v>0</v>
      </c>
      <c r="G390" s="272"/>
      <c r="H390" s="270"/>
      <c r="I390" s="271"/>
      <c r="J390" s="272">
        <f>J385+J388</f>
        <v>371233.39999999991</v>
      </c>
      <c r="K390" s="373">
        <f>IF(J390&lt;=0,0,L390/J390)</f>
        <v>0.28026543409079008</v>
      </c>
      <c r="L390" s="271">
        <f>L385+L388</f>
        <v>104043.88999999988</v>
      </c>
      <c r="M390" s="272" t="e">
        <f>(+J390-D390)/D390</f>
        <v>#DIV/0!</v>
      </c>
      <c r="N390" s="271">
        <f>L390-F390</f>
        <v>104043.88999999988</v>
      </c>
      <c r="O390" s="272">
        <f t="shared" ref="O390" si="70">O385+O388</f>
        <v>0</v>
      </c>
      <c r="P390" s="373">
        <f>IF(O390&lt;=0,0,Q390/O390)</f>
        <v>0</v>
      </c>
      <c r="Q390" s="271">
        <f>Q385+Q388</f>
        <v>0</v>
      </c>
      <c r="R390" s="363">
        <f>IF(O390=0,0,(J390-O390)/O390)</f>
        <v>0</v>
      </c>
      <c r="S390" s="271">
        <f>L390-Q390</f>
        <v>104043.88999999988</v>
      </c>
      <c r="T390" s="38"/>
      <c r="U390" s="38"/>
      <c r="V390" s="38"/>
      <c r="W390" s="38"/>
      <c r="X390" s="38"/>
      <c r="Y390" s="38"/>
      <c r="Z390" s="38"/>
      <c r="AA390" s="38"/>
      <c r="AB390" s="38"/>
      <c r="AC390" s="38"/>
      <c r="AD390" s="38"/>
      <c r="AE390" s="38"/>
      <c r="AF390" s="38"/>
      <c r="AG390" s="38"/>
      <c r="AH390" s="38"/>
      <c r="AI390" s="38"/>
      <c r="AJ390" s="38"/>
      <c r="AK390" s="38"/>
      <c r="AL390" s="38"/>
      <c r="AM390" s="38"/>
      <c r="AN390" s="38"/>
    </row>
    <row r="391" spans="1:40" ht="22.5" customHeight="1" thickBot="1">
      <c r="A391" s="5" t="s">
        <v>176</v>
      </c>
      <c r="B391" s="38" t="s">
        <v>176</v>
      </c>
      <c r="C391" s="273"/>
      <c r="D391" s="274"/>
      <c r="E391" s="274"/>
      <c r="F391" s="275"/>
      <c r="G391" s="273"/>
      <c r="H391" s="274"/>
      <c r="I391" s="275"/>
      <c r="J391" s="273"/>
      <c r="K391" s="947"/>
      <c r="L391" s="962"/>
      <c r="M391" s="276"/>
      <c r="N391" s="277" t="e">
        <f>N390/F390</f>
        <v>#DIV/0!</v>
      </c>
      <c r="O391" s="273"/>
      <c r="P391" s="947"/>
      <c r="Q391" s="326"/>
      <c r="R391" s="276"/>
      <c r="S391" s="326">
        <f>IF(Q390=0,0,S390/Q390)</f>
        <v>0</v>
      </c>
      <c r="T391" s="38"/>
      <c r="U391" s="38"/>
      <c r="V391" s="38"/>
      <c r="W391" s="38"/>
      <c r="X391" s="38"/>
      <c r="Y391" s="38"/>
      <c r="Z391" s="38"/>
      <c r="AA391" s="38"/>
      <c r="AB391" s="38"/>
      <c r="AC391" s="38"/>
      <c r="AD391" s="38"/>
      <c r="AE391" s="38"/>
      <c r="AF391" s="38"/>
      <c r="AG391" s="38"/>
      <c r="AH391" s="38"/>
      <c r="AI391" s="38"/>
      <c r="AJ391" s="38"/>
      <c r="AK391" s="38"/>
      <c r="AL391" s="38"/>
      <c r="AM391" s="38"/>
      <c r="AN391" s="38"/>
    </row>
    <row r="392" spans="1:40" ht="15.75" customHeight="1" thickTop="1">
      <c r="A392" s="5" t="s">
        <v>176</v>
      </c>
      <c r="B392" s="38" t="s">
        <v>176</v>
      </c>
      <c r="C392" s="260"/>
      <c r="D392" s="305"/>
      <c r="E392" s="341"/>
      <c r="F392" s="343"/>
      <c r="G392" s="342"/>
      <c r="H392" s="341"/>
      <c r="I392" s="343"/>
      <c r="J392" s="342"/>
      <c r="K392" s="341"/>
      <c r="L392" s="343"/>
      <c r="M392" s="243"/>
      <c r="N392" s="255"/>
      <c r="O392" s="342"/>
      <c r="P392" s="341"/>
      <c r="Q392" s="343"/>
      <c r="R392" s="243"/>
      <c r="S392" s="255"/>
      <c r="T392" s="38"/>
      <c r="U392" s="38"/>
      <c r="V392" s="38"/>
      <c r="W392" s="38"/>
      <c r="X392" s="38"/>
      <c r="Y392" s="38"/>
      <c r="Z392" s="38"/>
      <c r="AA392" s="38"/>
      <c r="AB392" s="38"/>
      <c r="AC392" s="38"/>
      <c r="AD392" s="38"/>
      <c r="AE392" s="38"/>
      <c r="AF392" s="38"/>
      <c r="AG392" s="38"/>
      <c r="AH392" s="38"/>
      <c r="AI392" s="38"/>
      <c r="AJ392" s="38"/>
      <c r="AK392" s="38"/>
      <c r="AL392" s="38"/>
      <c r="AM392" s="38"/>
      <c r="AN392" s="38"/>
    </row>
    <row r="393" spans="1:40" ht="15.75" customHeight="1">
      <c r="A393" s="5" t="s">
        <v>539</v>
      </c>
      <c r="B393" s="38" t="s">
        <v>176</v>
      </c>
      <c r="C393" s="279" t="s">
        <v>106</v>
      </c>
      <c r="D393" s="38"/>
      <c r="E393" s="38"/>
      <c r="F393" s="266"/>
      <c r="G393" s="243"/>
      <c r="H393" s="38"/>
      <c r="I393" s="266"/>
      <c r="J393" s="243"/>
      <c r="K393" s="38"/>
      <c r="L393" s="253"/>
      <c r="M393" s="243"/>
      <c r="N393" s="253"/>
      <c r="O393" s="243"/>
      <c r="P393" s="38"/>
      <c r="Q393" s="253"/>
      <c r="R393" s="243"/>
      <c r="S393" s="253"/>
      <c r="T393" s="38"/>
      <c r="U393" s="38"/>
      <c r="V393" s="38"/>
      <c r="W393" s="38"/>
      <c r="X393" s="38"/>
      <c r="Y393" s="38"/>
      <c r="Z393" s="38"/>
      <c r="AA393" s="38"/>
      <c r="AB393" s="38"/>
      <c r="AC393" s="38"/>
      <c r="AD393" s="38"/>
      <c r="AE393" s="38"/>
      <c r="AF393" s="38"/>
      <c r="AG393" s="38"/>
      <c r="AH393" s="38"/>
      <c r="AI393" s="38"/>
      <c r="AJ393" s="38"/>
      <c r="AK393" s="38"/>
      <c r="AL393" s="38"/>
      <c r="AM393" s="38"/>
      <c r="AN393" s="38"/>
    </row>
    <row r="394" spans="1:40" ht="15.75" customHeight="1">
      <c r="A394" s="5" t="s">
        <v>540</v>
      </c>
      <c r="B394" s="38" t="s">
        <v>176</v>
      </c>
      <c r="C394" s="298" t="s">
        <v>116</v>
      </c>
      <c r="D394" s="38"/>
      <c r="E394" s="38"/>
      <c r="F394" s="244">
        <f>+INDEX('Budget original'!$A$2:$AO$501,MATCH($A394,'Budget original'!$A$2:$A$501,0),MATCH(F$2,'Budget original'!$A$2:$AO$2,0))</f>
        <v>0</v>
      </c>
      <c r="G394" s="243"/>
      <c r="H394" s="38"/>
      <c r="I394" s="244"/>
      <c r="J394" s="243"/>
      <c r="K394" s="38"/>
      <c r="L394" s="266">
        <f>SUMIFS(BV_Data_An_Cour!$AM:$AM,BV_Data_An_Cour!$AP:$AP,$B394,BV_Data_An_Cour!$AQ:$AQ,$C394,BV_Data_An_Cour!$AR:$AR,$L$2)</f>
        <v>-1644.0600000000013</v>
      </c>
      <c r="M394" s="243"/>
      <c r="N394" s="246">
        <f t="shared" ref="N394:N424" si="71">L394-F394</f>
        <v>-1644.0600000000013</v>
      </c>
      <c r="O394" s="243"/>
      <c r="P394" s="38"/>
      <c r="Q394" s="266">
        <f>SUMIFS(BV_Data_An_Prec!$AM:$AM,BV_Data_An_Prec!$AP:$AP,$B394,BV_Data_An_Prec!$AQ:$AQ,$C394,BV_Data_An_Prec!$AR:$AR,$L$2)</f>
        <v>0</v>
      </c>
      <c r="R394" s="243"/>
      <c r="S394" s="266">
        <f t="shared" ref="S394:S424" si="72">L394-Q394</f>
        <v>-1644.0600000000013</v>
      </c>
      <c r="T394" s="38"/>
      <c r="U394" s="38"/>
      <c r="V394" s="38"/>
      <c r="W394" s="38"/>
      <c r="X394" s="38"/>
      <c r="Y394" s="38"/>
      <c r="Z394" s="38"/>
      <c r="AA394" s="38"/>
      <c r="AB394" s="38"/>
      <c r="AC394" s="38"/>
      <c r="AD394" s="38"/>
      <c r="AE394" s="38"/>
      <c r="AF394" s="38"/>
      <c r="AG394" s="38"/>
      <c r="AH394" s="38"/>
      <c r="AI394" s="38"/>
      <c r="AJ394" s="38"/>
      <c r="AK394" s="38"/>
      <c r="AL394" s="38"/>
      <c r="AM394" s="38"/>
      <c r="AN394" s="38"/>
    </row>
    <row r="395" spans="1:40" ht="15.75" customHeight="1">
      <c r="A395" s="5" t="s">
        <v>541</v>
      </c>
      <c r="B395" s="38" t="s">
        <v>176</v>
      </c>
      <c r="C395" s="299" t="s">
        <v>117</v>
      </c>
      <c r="D395" s="287"/>
      <c r="E395" s="38"/>
      <c r="F395" s="240">
        <f>+INDEX('Budget original'!$A$2:$AO$501,MATCH($A395,'Budget original'!$A$2:$A$501,0),MATCH(F$2,'Budget original'!$A$2:$AO$2,0))</f>
        <v>0</v>
      </c>
      <c r="G395" s="288"/>
      <c r="H395" s="38"/>
      <c r="I395" s="240"/>
      <c r="J395" s="243"/>
      <c r="K395" s="38"/>
      <c r="L395" s="266">
        <f>SUMIFS(BV_Data_An_Cour!$AM:$AM,BV_Data_An_Cour!$AP:$AP,$B395,BV_Data_An_Cour!$AQ:$AQ,$C395,BV_Data_An_Cour!$AR:$AR,$L$2)</f>
        <v>2209.4299999999994</v>
      </c>
      <c r="M395" s="243"/>
      <c r="N395" s="246">
        <f t="shared" si="71"/>
        <v>2209.4299999999994</v>
      </c>
      <c r="O395" s="243"/>
      <c r="P395" s="38"/>
      <c r="Q395" s="266">
        <f>SUMIFS(BV_Data_An_Prec!$AM:$AM,BV_Data_An_Prec!$AP:$AP,$B395,BV_Data_An_Prec!$AQ:$AQ,$C395,BV_Data_An_Prec!$AR:$AR,$L$2)</f>
        <v>0</v>
      </c>
      <c r="R395" s="243"/>
      <c r="S395" s="266">
        <f t="shared" si="72"/>
        <v>2209.4299999999994</v>
      </c>
      <c r="T395" s="38"/>
      <c r="U395" s="38"/>
      <c r="V395" s="38"/>
      <c r="W395" s="38"/>
      <c r="X395" s="38"/>
      <c r="Y395" s="38"/>
      <c r="Z395" s="38"/>
      <c r="AA395" s="38"/>
      <c r="AB395" s="38"/>
      <c r="AC395" s="38"/>
      <c r="AD395" s="38"/>
      <c r="AE395" s="38"/>
      <c r="AF395" s="38"/>
      <c r="AG395" s="38"/>
      <c r="AH395" s="38"/>
      <c r="AI395" s="38"/>
      <c r="AJ395" s="38"/>
      <c r="AK395" s="38"/>
      <c r="AL395" s="38"/>
      <c r="AM395" s="38"/>
      <c r="AN395" s="38"/>
    </row>
    <row r="396" spans="1:40" ht="15.75" customHeight="1">
      <c r="A396" s="5" t="s">
        <v>542</v>
      </c>
      <c r="B396" s="38" t="s">
        <v>176</v>
      </c>
      <c r="C396" s="298" t="s">
        <v>118</v>
      </c>
      <c r="D396" s="300"/>
      <c r="E396" s="301"/>
      <c r="F396" s="244">
        <f>+INDEX('Budget original'!$A$2:$AO$501,MATCH($A396,'Budget original'!$A$2:$A$501,0),MATCH(F$2,'Budget original'!$A$2:$AO$2,0))</f>
        <v>0</v>
      </c>
      <c r="G396" s="302"/>
      <c r="H396" s="301"/>
      <c r="I396" s="244"/>
      <c r="J396" s="233"/>
      <c r="K396" s="301"/>
      <c r="L396" s="303">
        <f>SUMIFS(BV_Data_An_Cour!$AM:$AM,BV_Data_An_Cour!$AP:$AP,$B396,BV_Data_An_Cour!$AQ:$AQ,$C396,BV_Data_An_Cour!$AR:$AR,$L$2)</f>
        <v>19541.729999999996</v>
      </c>
      <c r="M396" s="233"/>
      <c r="N396" s="262">
        <f t="shared" si="71"/>
        <v>19541.729999999996</v>
      </c>
      <c r="O396" s="233"/>
      <c r="P396" s="301"/>
      <c r="Q396" s="303">
        <f>SUMIFS(BV_Data_An_Prec!$AM:$AM,BV_Data_An_Prec!$AP:$AP,$B396,BV_Data_An_Prec!$AQ:$AQ,$C396,BV_Data_An_Prec!$AR:$AR,$L$2)</f>
        <v>0</v>
      </c>
      <c r="R396" s="233"/>
      <c r="S396" s="303">
        <f t="shared" si="72"/>
        <v>19541.729999999996</v>
      </c>
      <c r="T396" s="38"/>
      <c r="U396" s="374"/>
      <c r="V396" s="374"/>
      <c r="W396" s="38"/>
      <c r="X396" s="38"/>
      <c r="Y396" s="38"/>
      <c r="Z396" s="38"/>
      <c r="AA396" s="38"/>
      <c r="AB396" s="38"/>
      <c r="AC396" s="38"/>
      <c r="AD396" s="38"/>
      <c r="AE396" s="38"/>
      <c r="AF396" s="38"/>
      <c r="AG396" s="38"/>
      <c r="AH396" s="38"/>
      <c r="AI396" s="38"/>
      <c r="AJ396" s="38"/>
      <c r="AK396" s="38"/>
      <c r="AL396" s="38"/>
      <c r="AM396" s="38"/>
      <c r="AN396" s="38"/>
    </row>
    <row r="397" spans="1:40" ht="20.399999999999999" hidden="1" customHeight="1">
      <c r="A397" s="5" t="s">
        <v>543</v>
      </c>
      <c r="B397" s="38" t="s">
        <v>176</v>
      </c>
      <c r="C397" s="298" t="s">
        <v>119</v>
      </c>
      <c r="D397" s="287"/>
      <c r="E397" s="38"/>
      <c r="F397" s="244">
        <f>+INDEX('Budget original'!$A$2:$AO$501,MATCH($A397,'Budget original'!$A$2:$A$501,0),MATCH(F$2,'Budget original'!$A$2:$AO$2,0))</f>
        <v>0</v>
      </c>
      <c r="G397" s="288"/>
      <c r="H397" s="38"/>
      <c r="I397" s="244"/>
      <c r="J397" s="243"/>
      <c r="K397" s="38"/>
      <c r="L397" s="266">
        <f>SUMIFS(BV_Data_An_Cour!$AM:$AM,BV_Data_An_Cour!$AP:$AP,$B397,BV_Data_An_Cour!$AQ:$AQ,$C397,BV_Data_An_Cour!$AR:$AR,$L$2)</f>
        <v>0</v>
      </c>
      <c r="M397" s="243"/>
      <c r="N397" s="246">
        <f t="shared" si="71"/>
        <v>0</v>
      </c>
      <c r="O397" s="243"/>
      <c r="P397" s="38"/>
      <c r="Q397" s="266">
        <f>SUMIFS(BV_Data_An_Prec!$AM:$AM,BV_Data_An_Prec!$AP:$AP,$B397,BV_Data_An_Prec!$AQ:$AQ,$C397,BV_Data_An_Prec!$AR:$AR,$L$2)</f>
        <v>0</v>
      </c>
      <c r="R397" s="243"/>
      <c r="S397" s="266">
        <f t="shared" si="72"/>
        <v>0</v>
      </c>
      <c r="T397" s="38"/>
      <c r="U397" s="38"/>
      <c r="V397" s="38"/>
      <c r="W397" s="38"/>
      <c r="X397" s="38"/>
      <c r="Y397" s="38"/>
      <c r="Z397" s="38"/>
      <c r="AA397" s="38"/>
      <c r="AB397" s="38"/>
      <c r="AC397" s="38"/>
      <c r="AD397" s="38"/>
      <c r="AE397" s="38"/>
      <c r="AF397" s="38"/>
      <c r="AG397" s="38"/>
      <c r="AH397" s="38"/>
      <c r="AI397" s="38"/>
      <c r="AJ397" s="38"/>
      <c r="AK397" s="38"/>
      <c r="AL397" s="38"/>
      <c r="AM397" s="38"/>
      <c r="AN397" s="38"/>
    </row>
    <row r="398" spans="1:40" ht="20.399999999999999" hidden="1" customHeight="1">
      <c r="A398" s="5" t="s">
        <v>530</v>
      </c>
      <c r="B398" s="38" t="s">
        <v>176</v>
      </c>
      <c r="C398" s="243" t="s">
        <v>55</v>
      </c>
      <c r="D398" s="287"/>
      <c r="E398" s="38"/>
      <c r="F398" s="244">
        <f>+INDEX('Budget original'!$A$2:$AO$501,MATCH($A398,'Budget original'!$A$2:$A$501,0),MATCH(F$2,'Budget original'!$A$2:$AO$2,0))</f>
        <v>0</v>
      </c>
      <c r="G398" s="288"/>
      <c r="H398" s="38"/>
      <c r="I398" s="244"/>
      <c r="J398" s="243"/>
      <c r="K398" s="38"/>
      <c r="L398" s="266">
        <f>SUMIFS(BV_Data_An_Cour!$AM:$AM,BV_Data_An_Cour!$AP:$AP,$B398,BV_Data_An_Cour!$AQ:$AQ,$C398,BV_Data_An_Cour!$AR:$AR,$L$2)</f>
        <v>0</v>
      </c>
      <c r="M398" s="243"/>
      <c r="N398" s="246">
        <f t="shared" si="71"/>
        <v>0</v>
      </c>
      <c r="O398" s="243"/>
      <c r="P398" s="38"/>
      <c r="Q398" s="266">
        <f>SUMIFS(BV_Data_An_Prec!$AM:$AM,BV_Data_An_Prec!$AP:$AP,$B398,BV_Data_An_Prec!$AQ:$AQ,$C398,BV_Data_An_Prec!$AR:$AR,$L$2)</f>
        <v>0</v>
      </c>
      <c r="R398" s="243"/>
      <c r="S398" s="266">
        <f t="shared" si="72"/>
        <v>0</v>
      </c>
      <c r="T398" s="38"/>
      <c r="U398" s="38"/>
      <c r="V398" s="38"/>
      <c r="W398" s="38"/>
      <c r="X398" s="38"/>
      <c r="Y398" s="38"/>
      <c r="Z398" s="38"/>
      <c r="AA398" s="38"/>
      <c r="AB398" s="38"/>
      <c r="AC398" s="38"/>
      <c r="AD398" s="38"/>
      <c r="AE398" s="38"/>
      <c r="AF398" s="38"/>
      <c r="AG398" s="38"/>
      <c r="AH398" s="38"/>
      <c r="AI398" s="38"/>
      <c r="AJ398" s="38"/>
      <c r="AK398" s="38"/>
      <c r="AL398" s="38"/>
      <c r="AM398" s="38"/>
      <c r="AN398" s="38"/>
    </row>
    <row r="399" spans="1:40" ht="20.399999999999999" hidden="1" customHeight="1">
      <c r="A399" s="5" t="s">
        <v>530</v>
      </c>
      <c r="B399" s="38" t="s">
        <v>176</v>
      </c>
      <c r="C399" s="243" t="s">
        <v>55</v>
      </c>
      <c r="D399" s="287"/>
      <c r="E399" s="38"/>
      <c r="F399" s="244">
        <f>+INDEX('Budget original'!$A$2:$AO$501,MATCH($A399,'Budget original'!$A$2:$A$501,0),MATCH(F$2,'Budget original'!$A$2:$AO$2,0))</f>
        <v>0</v>
      </c>
      <c r="G399" s="288"/>
      <c r="H399" s="38"/>
      <c r="I399" s="244"/>
      <c r="J399" s="243"/>
      <c r="K399" s="38"/>
      <c r="L399" s="266">
        <f>SUMIFS(BV_Data_An_Cour!$AM:$AM,BV_Data_An_Cour!$AP:$AP,$B399,BV_Data_An_Cour!$AQ:$AQ,$C399,BV_Data_An_Cour!$AR:$AR,$L$2)</f>
        <v>0</v>
      </c>
      <c r="M399" s="243"/>
      <c r="N399" s="246">
        <f t="shared" si="71"/>
        <v>0</v>
      </c>
      <c r="O399" s="243"/>
      <c r="P399" s="38"/>
      <c r="Q399" s="266">
        <f>SUMIFS(BV_Data_An_Prec!$AM:$AM,BV_Data_An_Prec!$AP:$AP,$B399,BV_Data_An_Prec!$AQ:$AQ,$C399,BV_Data_An_Prec!$AR:$AR,$L$2)</f>
        <v>0</v>
      </c>
      <c r="R399" s="243"/>
      <c r="S399" s="266">
        <f t="shared" si="72"/>
        <v>0</v>
      </c>
      <c r="T399" s="38"/>
      <c r="U399" s="38"/>
      <c r="V399" s="38"/>
      <c r="W399" s="38"/>
      <c r="X399" s="38"/>
      <c r="Y399" s="38"/>
      <c r="Z399" s="38"/>
      <c r="AA399" s="38"/>
      <c r="AB399" s="38"/>
      <c r="AC399" s="38"/>
      <c r="AD399" s="38"/>
      <c r="AE399" s="38"/>
      <c r="AF399" s="38"/>
      <c r="AG399" s="38"/>
      <c r="AH399" s="38"/>
      <c r="AI399" s="38"/>
      <c r="AJ399" s="38"/>
      <c r="AK399" s="38"/>
      <c r="AL399" s="38"/>
      <c r="AM399" s="38"/>
      <c r="AN399" s="38"/>
    </row>
    <row r="400" spans="1:40" ht="20.399999999999999" hidden="1" customHeight="1">
      <c r="A400" s="5" t="s">
        <v>530</v>
      </c>
      <c r="B400" s="38" t="s">
        <v>176</v>
      </c>
      <c r="C400" s="243" t="s">
        <v>55</v>
      </c>
      <c r="D400" s="287"/>
      <c r="E400" s="38"/>
      <c r="F400" s="244">
        <f>+INDEX('Budget original'!$A$2:$AO$501,MATCH($A400,'Budget original'!$A$2:$A$501,0),MATCH(F$2,'Budget original'!$A$2:$AO$2,0))</f>
        <v>0</v>
      </c>
      <c r="G400" s="288"/>
      <c r="H400" s="38"/>
      <c r="I400" s="244"/>
      <c r="J400" s="243"/>
      <c r="K400" s="38"/>
      <c r="L400" s="266">
        <f>SUMIFS(BV_Data_An_Cour!$AM:$AM,BV_Data_An_Cour!$AP:$AP,$B400,BV_Data_An_Cour!$AQ:$AQ,$C400,BV_Data_An_Cour!$AR:$AR,$L$2)</f>
        <v>0</v>
      </c>
      <c r="M400" s="243"/>
      <c r="N400" s="246">
        <f t="shared" si="71"/>
        <v>0</v>
      </c>
      <c r="O400" s="243"/>
      <c r="P400" s="38"/>
      <c r="Q400" s="266">
        <f>SUMIFS(BV_Data_An_Prec!$AM:$AM,BV_Data_An_Prec!$AP:$AP,$B400,BV_Data_An_Prec!$AQ:$AQ,$C400,BV_Data_An_Prec!$AR:$AR,$L$2)</f>
        <v>0</v>
      </c>
      <c r="R400" s="243"/>
      <c r="S400" s="266">
        <f t="shared" si="72"/>
        <v>0</v>
      </c>
      <c r="T400" s="38"/>
      <c r="U400" s="38"/>
      <c r="V400" s="38"/>
      <c r="W400" s="38"/>
      <c r="X400" s="38"/>
      <c r="Y400" s="38"/>
      <c r="Z400" s="38"/>
      <c r="AA400" s="38"/>
      <c r="AB400" s="38"/>
      <c r="AC400" s="38"/>
      <c r="AD400" s="38"/>
      <c r="AE400" s="38"/>
      <c r="AF400" s="38"/>
      <c r="AG400" s="38"/>
      <c r="AH400" s="38"/>
      <c r="AI400" s="38"/>
      <c r="AJ400" s="38"/>
      <c r="AK400" s="38"/>
      <c r="AL400" s="38"/>
      <c r="AM400" s="38"/>
      <c r="AN400" s="38"/>
    </row>
    <row r="401" spans="1:40" ht="15.75" customHeight="1">
      <c r="A401" s="5" t="s">
        <v>544</v>
      </c>
      <c r="B401" s="38" t="s">
        <v>176</v>
      </c>
      <c r="C401" s="299" t="s">
        <v>120</v>
      </c>
      <c r="D401" s="287"/>
      <c r="E401" s="38"/>
      <c r="F401" s="240">
        <f>+INDEX('Budget original'!$A$2:$AO$501,MATCH($A401,'Budget original'!$A$2:$A$501,0),MATCH(F$2,'Budget original'!$A$2:$AO$2,0))</f>
        <v>0</v>
      </c>
      <c r="G401" s="288"/>
      <c r="H401" s="38"/>
      <c r="I401" s="240"/>
      <c r="J401" s="243"/>
      <c r="K401" s="38"/>
      <c r="L401" s="266">
        <f>SUMIFS(BV_Data_An_Cour!$AM:$AM,BV_Data_An_Cour!$AP:$AP,$B401,BV_Data_An_Cour!$AQ:$AQ,$C401,BV_Data_An_Cour!$AR:$AR,$L$2)</f>
        <v>1986.2699999999995</v>
      </c>
      <c r="M401" s="243"/>
      <c r="N401" s="246">
        <f t="shared" si="71"/>
        <v>1986.2699999999995</v>
      </c>
      <c r="O401" s="243"/>
      <c r="P401" s="38"/>
      <c r="Q401" s="266">
        <f>SUMIFS(BV_Data_An_Prec!$AM:$AM,BV_Data_An_Prec!$AP:$AP,$B401,BV_Data_An_Prec!$AQ:$AQ,$C401,BV_Data_An_Prec!$AR:$AR,$L$2)</f>
        <v>0</v>
      </c>
      <c r="R401" s="243"/>
      <c r="S401" s="266">
        <f t="shared" si="72"/>
        <v>1986.2699999999995</v>
      </c>
      <c r="T401" s="38"/>
      <c r="U401" s="38"/>
      <c r="V401" s="38"/>
      <c r="W401" s="38"/>
      <c r="X401" s="38"/>
      <c r="Y401" s="38"/>
      <c r="Z401" s="38"/>
      <c r="AA401" s="38"/>
      <c r="AB401" s="38"/>
      <c r="AC401" s="38"/>
      <c r="AD401" s="38"/>
      <c r="AE401" s="38"/>
      <c r="AF401" s="38"/>
      <c r="AG401" s="38"/>
      <c r="AH401" s="38"/>
      <c r="AI401" s="38"/>
      <c r="AJ401" s="38"/>
      <c r="AK401" s="38"/>
      <c r="AL401" s="38"/>
      <c r="AM401" s="38"/>
      <c r="AN401" s="38"/>
    </row>
    <row r="402" spans="1:40" ht="15.75" customHeight="1">
      <c r="A402" s="5" t="s">
        <v>545</v>
      </c>
      <c r="B402" s="38" t="s">
        <v>176</v>
      </c>
      <c r="C402" s="298" t="s">
        <v>121</v>
      </c>
      <c r="D402" s="300"/>
      <c r="E402" s="301"/>
      <c r="F402" s="244">
        <f>+INDEX('Budget original'!$A$2:$AO$501,MATCH($A402,'Budget original'!$A$2:$A$501,0),MATCH(F$2,'Budget original'!$A$2:$AO$2,0))</f>
        <v>0</v>
      </c>
      <c r="G402" s="302"/>
      <c r="H402" s="301"/>
      <c r="I402" s="244"/>
      <c r="J402" s="233"/>
      <c r="K402" s="301"/>
      <c r="L402" s="303">
        <f>SUMIFS(BV_Data_An_Cour!$AM:$AM,BV_Data_An_Cour!$AP:$AP,$B402,BV_Data_An_Cour!$AQ:$AQ,$C402,BV_Data_An_Cour!$AR:$AR,$L$2)</f>
        <v>3602.9799999999996</v>
      </c>
      <c r="M402" s="233"/>
      <c r="N402" s="262">
        <f t="shared" si="71"/>
        <v>3602.9799999999996</v>
      </c>
      <c r="O402" s="233"/>
      <c r="P402" s="301"/>
      <c r="Q402" s="303">
        <f>SUMIFS(BV_Data_An_Prec!$AM:$AM,BV_Data_An_Prec!$AP:$AP,$B402,BV_Data_An_Prec!$AQ:$AQ,$C402,BV_Data_An_Prec!$AR:$AR,$L$2)</f>
        <v>0</v>
      </c>
      <c r="R402" s="233"/>
      <c r="S402" s="303">
        <f t="shared" si="72"/>
        <v>3602.9799999999996</v>
      </c>
      <c r="T402" s="38"/>
      <c r="U402" s="38"/>
      <c r="V402" s="38"/>
      <c r="W402" s="38"/>
      <c r="X402" s="38"/>
      <c r="Y402" s="38"/>
      <c r="Z402" s="38"/>
      <c r="AA402" s="38"/>
      <c r="AB402" s="38"/>
      <c r="AC402" s="38"/>
      <c r="AD402" s="38"/>
      <c r="AE402" s="38"/>
      <c r="AF402" s="38"/>
      <c r="AG402" s="38"/>
      <c r="AH402" s="38"/>
      <c r="AI402" s="38"/>
      <c r="AJ402" s="38"/>
      <c r="AK402" s="38"/>
      <c r="AL402" s="38"/>
      <c r="AM402" s="38"/>
      <c r="AN402" s="38"/>
    </row>
    <row r="403" spans="1:40" ht="15.75" customHeight="1">
      <c r="A403" s="5" t="s">
        <v>546</v>
      </c>
      <c r="B403" s="38" t="s">
        <v>176</v>
      </c>
      <c r="C403" s="298" t="s">
        <v>122</v>
      </c>
      <c r="D403" s="287"/>
      <c r="E403" s="38"/>
      <c r="F403" s="244">
        <f>+INDEX('Budget original'!$A$2:$AO$501,MATCH($A403,'Budget original'!$A$2:$A$501,0),MATCH(F$2,'Budget original'!$A$2:$AO$2,0))</f>
        <v>0</v>
      </c>
      <c r="G403" s="288"/>
      <c r="H403" s="38"/>
      <c r="I403" s="244"/>
      <c r="J403" s="243"/>
      <c r="K403" s="38"/>
      <c r="L403" s="266">
        <f>SUMIFS(BV_Data_An_Cour!$AM:$AM,BV_Data_An_Cour!$AP:$AP,$B403,BV_Data_An_Cour!$AQ:$AQ,$C403,BV_Data_An_Cour!$AR:$AR,$L$2)</f>
        <v>2113.9899999999998</v>
      </c>
      <c r="M403" s="243"/>
      <c r="N403" s="246">
        <f t="shared" si="71"/>
        <v>2113.9899999999998</v>
      </c>
      <c r="O403" s="243"/>
      <c r="P403" s="38"/>
      <c r="Q403" s="266">
        <f>SUMIFS(BV_Data_An_Prec!$AM:$AM,BV_Data_An_Prec!$AP:$AP,$B403,BV_Data_An_Prec!$AQ:$AQ,$C403,BV_Data_An_Prec!$AR:$AR,$L$2)</f>
        <v>0</v>
      </c>
      <c r="R403" s="243"/>
      <c r="S403" s="266">
        <f t="shared" si="72"/>
        <v>2113.9899999999998</v>
      </c>
      <c r="T403" s="38"/>
      <c r="U403" s="38"/>
      <c r="V403" s="38"/>
      <c r="W403" s="38"/>
      <c r="X403" s="38"/>
      <c r="Y403" s="38"/>
      <c r="Z403" s="38"/>
      <c r="AA403" s="38"/>
      <c r="AB403" s="38"/>
      <c r="AC403" s="38"/>
      <c r="AD403" s="38"/>
      <c r="AE403" s="38"/>
      <c r="AF403" s="38"/>
      <c r="AG403" s="38"/>
      <c r="AH403" s="38"/>
      <c r="AI403" s="38"/>
      <c r="AJ403" s="38"/>
      <c r="AK403" s="38"/>
      <c r="AL403" s="38"/>
      <c r="AM403" s="38"/>
      <c r="AN403" s="38"/>
    </row>
    <row r="404" spans="1:40" ht="15.75" customHeight="1">
      <c r="A404" s="5" t="s">
        <v>547</v>
      </c>
      <c r="B404" s="38" t="s">
        <v>176</v>
      </c>
      <c r="C404" s="298" t="s">
        <v>123</v>
      </c>
      <c r="D404" s="287"/>
      <c r="E404" s="38"/>
      <c r="F404" s="244">
        <f>+INDEX('Budget original'!$A$2:$AO$501,MATCH($A404,'Budget original'!$A$2:$A$501,0),MATCH(F$2,'Budget original'!$A$2:$AO$2,0))</f>
        <v>0</v>
      </c>
      <c r="G404" s="288"/>
      <c r="H404" s="38"/>
      <c r="I404" s="244"/>
      <c r="J404" s="243"/>
      <c r="K404" s="38"/>
      <c r="L404" s="266">
        <f>SUMIFS(BV_Data_An_Cour!$AM:$AM,BV_Data_An_Cour!$AP:$AP,$B404,BV_Data_An_Cour!$AQ:$AQ,$C404,BV_Data_An_Cour!$AR:$AR,$L$2)</f>
        <v>10.330000000000041</v>
      </c>
      <c r="M404" s="243"/>
      <c r="N404" s="246">
        <f t="shared" si="71"/>
        <v>10.330000000000041</v>
      </c>
      <c r="O404" s="243"/>
      <c r="P404" s="38"/>
      <c r="Q404" s="266">
        <f>SUMIFS(BV_Data_An_Prec!$AM:$AM,BV_Data_An_Prec!$AP:$AP,$B404,BV_Data_An_Prec!$AQ:$AQ,$C404,BV_Data_An_Prec!$AR:$AR,$L$2)</f>
        <v>0</v>
      </c>
      <c r="R404" s="243"/>
      <c r="S404" s="266">
        <f t="shared" si="72"/>
        <v>10.330000000000041</v>
      </c>
      <c r="T404" s="38"/>
      <c r="U404" s="38"/>
      <c r="V404" s="38"/>
      <c r="W404" s="38"/>
      <c r="X404" s="38"/>
      <c r="Y404" s="38"/>
      <c r="Z404" s="38"/>
      <c r="AA404" s="38"/>
      <c r="AB404" s="38"/>
      <c r="AC404" s="38"/>
      <c r="AD404" s="38"/>
      <c r="AE404" s="38"/>
      <c r="AF404" s="38"/>
      <c r="AG404" s="38"/>
      <c r="AH404" s="38"/>
      <c r="AI404" s="38"/>
      <c r="AJ404" s="38"/>
      <c r="AK404" s="38"/>
      <c r="AL404" s="38"/>
      <c r="AM404" s="38"/>
      <c r="AN404" s="38"/>
    </row>
    <row r="405" spans="1:40" ht="20.399999999999999" hidden="1" customHeight="1">
      <c r="A405" s="5" t="s">
        <v>530</v>
      </c>
      <c r="B405" s="38" t="s">
        <v>176</v>
      </c>
      <c r="C405" s="243" t="s">
        <v>55</v>
      </c>
      <c r="D405" s="289"/>
      <c r="E405" s="304"/>
      <c r="F405" s="244">
        <f>+INDEX('Budget original'!$A$2:$AO$501,MATCH($A405,'Budget original'!$A$2:$A$501,0),MATCH(F$2,'Budget original'!$A$2:$AO$2,0))</f>
        <v>0</v>
      </c>
      <c r="G405" s="290"/>
      <c r="H405" s="304"/>
      <c r="I405" s="244"/>
      <c r="J405" s="238"/>
      <c r="K405" s="304"/>
      <c r="L405" s="266">
        <f>SUMIFS(BV_Data_An_Cour!$AM:$AM,BV_Data_An_Cour!$AP:$AP,$B405,BV_Data_An_Cour!$AQ:$AQ,$C405,BV_Data_An_Cour!$AR:$AR,$L$2)</f>
        <v>0</v>
      </c>
      <c r="M405" s="238"/>
      <c r="N405" s="286">
        <f t="shared" si="71"/>
        <v>0</v>
      </c>
      <c r="O405" s="238"/>
      <c r="P405" s="304"/>
      <c r="Q405" s="266">
        <f>SUMIFS(BV_Data_An_Prec!$AM:$AM,BV_Data_An_Prec!$AP:$AP,$B405,BV_Data_An_Prec!$AQ:$AQ,$C405,BV_Data_An_Prec!$AR:$AR,$L$2)</f>
        <v>0</v>
      </c>
      <c r="R405" s="238"/>
      <c r="S405" s="286">
        <f t="shared" si="72"/>
        <v>0</v>
      </c>
      <c r="T405" s="38"/>
      <c r="U405" s="38"/>
      <c r="V405" s="38"/>
      <c r="W405" s="38"/>
      <c r="X405" s="38"/>
      <c r="Y405" s="38"/>
      <c r="Z405" s="38"/>
      <c r="AA405" s="38"/>
      <c r="AB405" s="38"/>
      <c r="AC405" s="38"/>
      <c r="AD405" s="38"/>
      <c r="AE405" s="38"/>
      <c r="AF405" s="38"/>
      <c r="AG405" s="38"/>
      <c r="AH405" s="38"/>
      <c r="AI405" s="38"/>
      <c r="AJ405" s="38"/>
      <c r="AK405" s="38"/>
      <c r="AL405" s="38"/>
      <c r="AM405" s="38"/>
      <c r="AN405" s="38"/>
    </row>
    <row r="406" spans="1:40" ht="18.600000000000001" customHeight="1">
      <c r="A406" s="5" t="s">
        <v>548</v>
      </c>
      <c r="B406" s="38" t="s">
        <v>176</v>
      </c>
      <c r="C406" s="291" t="s">
        <v>124</v>
      </c>
      <c r="D406" s="292" t="s">
        <v>115</v>
      </c>
      <c r="E406" s="293" t="e">
        <f>F406/F$390</f>
        <v>#DIV/0!</v>
      </c>
      <c r="F406" s="294">
        <f>+SUM(F394:F405)</f>
        <v>0</v>
      </c>
      <c r="G406" s="295"/>
      <c r="H406" s="293"/>
      <c r="I406" s="294"/>
      <c r="J406" s="295" t="s">
        <v>115</v>
      </c>
      <c r="K406" s="293">
        <f>L406/L$390</f>
        <v>0.26739359706754551</v>
      </c>
      <c r="L406" s="294">
        <f>+SUM(L394:L405)</f>
        <v>27820.67</v>
      </c>
      <c r="M406" s="296"/>
      <c r="N406" s="294">
        <f t="shared" si="71"/>
        <v>27820.67</v>
      </c>
      <c r="O406" s="295" t="s">
        <v>115</v>
      </c>
      <c r="P406" s="293" t="e">
        <f>Q406/Q$390</f>
        <v>#DIV/0!</v>
      </c>
      <c r="Q406" s="294">
        <f>+SUM(Q394:Q405)</f>
        <v>0</v>
      </c>
      <c r="R406" s="297"/>
      <c r="S406" s="294">
        <f t="shared" si="72"/>
        <v>27820.67</v>
      </c>
      <c r="T406" s="38"/>
      <c r="U406" s="38"/>
      <c r="V406" s="38"/>
      <c r="W406" s="38"/>
      <c r="X406" s="38"/>
      <c r="Y406" s="38"/>
      <c r="Z406" s="38"/>
      <c r="AA406" s="38"/>
      <c r="AB406" s="38"/>
      <c r="AC406" s="38"/>
      <c r="AD406" s="38"/>
      <c r="AE406" s="38"/>
      <c r="AF406" s="38"/>
      <c r="AG406" s="38"/>
      <c r="AH406" s="38"/>
      <c r="AI406" s="38"/>
      <c r="AJ406" s="38"/>
      <c r="AK406" s="38"/>
      <c r="AL406" s="38"/>
      <c r="AM406" s="38"/>
      <c r="AN406" s="38"/>
    </row>
    <row r="407" spans="1:40" ht="15.75" customHeight="1">
      <c r="A407" s="5" t="s">
        <v>549</v>
      </c>
      <c r="B407" s="38" t="s">
        <v>176</v>
      </c>
      <c r="C407" s="369" t="s">
        <v>125</v>
      </c>
      <c r="D407" s="287"/>
      <c r="E407" s="38"/>
      <c r="F407" s="244">
        <f>+INDEX('Budget original'!$A$2:$AO$501,MATCH($A407,'Budget original'!$A$2:$A$501,0),MATCH(F$2,'Budget original'!$A$2:$AO$2,0))</f>
        <v>0</v>
      </c>
      <c r="G407" s="288"/>
      <c r="H407" s="38"/>
      <c r="I407" s="244"/>
      <c r="J407" s="243"/>
      <c r="K407" s="38"/>
      <c r="L407" s="266">
        <f>SUMIFS(BV_Data_An_Cour!$AM:$AM,BV_Data_An_Cour!$AP:$AP,$B407,BV_Data_An_Cour!$AQ:$AQ,$C407,BV_Data_An_Cour!$AR:$AR,$L$2)</f>
        <v>1385.3799999999997</v>
      </c>
      <c r="M407" s="243"/>
      <c r="N407" s="266">
        <f t="shared" si="71"/>
        <v>1385.3799999999997</v>
      </c>
      <c r="O407" s="243"/>
      <c r="P407" s="38"/>
      <c r="Q407" s="266">
        <f>SUMIFS(BV_Data_An_Prec!$AM:$AM,BV_Data_An_Prec!$AP:$AP,$B407,BV_Data_An_Prec!$AQ:$AQ,$C407,BV_Data_An_Prec!$AR:$AR,$L$2)</f>
        <v>0</v>
      </c>
      <c r="R407" s="243"/>
      <c r="S407" s="266">
        <f t="shared" si="72"/>
        <v>1385.3799999999997</v>
      </c>
      <c r="T407" s="38"/>
      <c r="U407" s="38"/>
      <c r="V407" s="38"/>
      <c r="W407" s="281"/>
      <c r="X407" s="38"/>
      <c r="Y407" s="38"/>
      <c r="Z407" s="38"/>
      <c r="AA407" s="38"/>
      <c r="AB407" s="38"/>
      <c r="AC407" s="38"/>
      <c r="AD407" s="38"/>
      <c r="AE407" s="38"/>
      <c r="AF407" s="38"/>
      <c r="AG407" s="38"/>
      <c r="AH407" s="38"/>
      <c r="AI407" s="38"/>
      <c r="AJ407" s="38"/>
      <c r="AK407" s="38"/>
      <c r="AL407" s="38"/>
      <c r="AM407" s="38"/>
      <c r="AN407" s="38"/>
    </row>
    <row r="408" spans="1:40" ht="15.75" customHeight="1">
      <c r="A408" s="5" t="s">
        <v>550</v>
      </c>
      <c r="B408" s="38" t="s">
        <v>176</v>
      </c>
      <c r="C408" s="298" t="s">
        <v>126</v>
      </c>
      <c r="D408" s="287"/>
      <c r="E408" s="38"/>
      <c r="F408" s="244">
        <f>+INDEX('Budget original'!$A$2:$AO$501,MATCH($A408,'Budget original'!$A$2:$A$501,0),MATCH(F$2,'Budget original'!$A$2:$AO$2,0))</f>
        <v>0</v>
      </c>
      <c r="G408" s="288"/>
      <c r="H408" s="38"/>
      <c r="I408" s="244"/>
      <c r="J408" s="243"/>
      <c r="K408" s="38"/>
      <c r="L408" s="266">
        <f>SUMIFS(BV_Data_An_Cour!$AM:$AM,BV_Data_An_Cour!$AP:$AP,$B408,BV_Data_An_Cour!$AQ:$AQ,$C408,BV_Data_An_Cour!$AR:$AR,$L$2)</f>
        <v>0</v>
      </c>
      <c r="M408" s="243"/>
      <c r="N408" s="266">
        <f t="shared" si="71"/>
        <v>0</v>
      </c>
      <c r="O408" s="243"/>
      <c r="P408" s="38"/>
      <c r="Q408" s="266">
        <f>SUMIFS(BV_Data_An_Prec!$AM:$AM,BV_Data_An_Prec!$AP:$AP,$B408,BV_Data_An_Prec!$AQ:$AQ,$C408,BV_Data_An_Prec!$AR:$AR,$L$2)</f>
        <v>0</v>
      </c>
      <c r="R408" s="243"/>
      <c r="S408" s="266">
        <f t="shared" si="72"/>
        <v>0</v>
      </c>
      <c r="T408" s="38"/>
      <c r="U408" s="38"/>
      <c r="V408" s="38"/>
      <c r="W408" s="38"/>
      <c r="X408" s="38"/>
      <c r="Y408" s="38"/>
      <c r="Z408" s="38"/>
      <c r="AA408" s="38"/>
      <c r="AB408" s="38"/>
      <c r="AC408" s="38"/>
      <c r="AD408" s="38"/>
      <c r="AE408" s="38"/>
      <c r="AF408" s="38"/>
      <c r="AG408" s="38"/>
      <c r="AH408" s="38"/>
      <c r="AI408" s="38"/>
      <c r="AJ408" s="38"/>
      <c r="AK408" s="38"/>
      <c r="AL408" s="38"/>
      <c r="AM408" s="38"/>
      <c r="AN408" s="38"/>
    </row>
    <row r="409" spans="1:40" ht="15.75" customHeight="1">
      <c r="A409" s="5" t="s">
        <v>551</v>
      </c>
      <c r="B409" s="38" t="s">
        <v>176</v>
      </c>
      <c r="C409" s="299" t="s">
        <v>127</v>
      </c>
      <c r="D409" s="289"/>
      <c r="E409" s="304"/>
      <c r="F409" s="240">
        <f>+INDEX('Budget original'!$A$2:$AO$501,MATCH($A409,'Budget original'!$A$2:$A$501,0),MATCH(F$2,'Budget original'!$A$2:$AO$2,0))</f>
        <v>0</v>
      </c>
      <c r="G409" s="290"/>
      <c r="H409" s="304"/>
      <c r="I409" s="240"/>
      <c r="J409" s="238"/>
      <c r="K409" s="304"/>
      <c r="L409" s="286">
        <f>SUMIFS(BV_Data_An_Cour!$AM:$AM,BV_Data_An_Cour!$AP:$AP,$B409,BV_Data_An_Cour!$AQ:$AQ,$C409,BV_Data_An_Cour!$AR:$AR,$L$2)</f>
        <v>3061.6400000000012</v>
      </c>
      <c r="M409" s="238"/>
      <c r="N409" s="286">
        <f t="shared" si="71"/>
        <v>3061.6400000000012</v>
      </c>
      <c r="O409" s="238"/>
      <c r="P409" s="304"/>
      <c r="Q409" s="286">
        <f>SUMIFS(BV_Data_An_Prec!$AM:$AM,BV_Data_An_Prec!$AP:$AP,$B409,BV_Data_An_Prec!$AQ:$AQ,$C409,BV_Data_An_Prec!$AR:$AR,$L$2)</f>
        <v>0</v>
      </c>
      <c r="R409" s="238"/>
      <c r="S409" s="286">
        <f t="shared" si="72"/>
        <v>3061.6400000000012</v>
      </c>
      <c r="T409" s="38"/>
      <c r="U409" s="38"/>
      <c r="V409" s="38"/>
      <c r="W409" s="38"/>
      <c r="X409" s="38"/>
      <c r="Y409" s="38"/>
      <c r="Z409" s="38"/>
      <c r="AA409" s="38"/>
      <c r="AB409" s="38"/>
      <c r="AC409" s="38"/>
      <c r="AD409" s="38"/>
      <c r="AE409" s="38"/>
      <c r="AF409" s="38"/>
      <c r="AG409" s="38"/>
      <c r="AH409" s="38"/>
      <c r="AI409" s="38"/>
      <c r="AJ409" s="38"/>
      <c r="AK409" s="38"/>
      <c r="AL409" s="38"/>
      <c r="AM409" s="38"/>
      <c r="AN409" s="38"/>
    </row>
    <row r="410" spans="1:40" ht="15.75" customHeight="1">
      <c r="A410" s="5" t="s">
        <v>552</v>
      </c>
      <c r="B410" s="38" t="s">
        <v>176</v>
      </c>
      <c r="C410" s="298" t="s">
        <v>128</v>
      </c>
      <c r="D410" s="287"/>
      <c r="E410" s="38"/>
      <c r="F410" s="244">
        <f>+INDEX('Budget original'!$A$2:$AO$501,MATCH($A410,'Budget original'!$A$2:$A$501,0),MATCH(F$2,'Budget original'!$A$2:$AO$2,0))</f>
        <v>0</v>
      </c>
      <c r="G410" s="288"/>
      <c r="H410" s="38"/>
      <c r="I410" s="244"/>
      <c r="J410" s="243"/>
      <c r="K410" s="38"/>
      <c r="L410" s="266">
        <f>SUMIFS(BV_Data_An_Cour!$AM:$AM,BV_Data_An_Cour!$AP:$AP,$B410,BV_Data_An_Cour!$AQ:$AQ,$C410,BV_Data_An_Cour!$AR:$AR,$L$2)</f>
        <v>1696.88</v>
      </c>
      <c r="M410" s="243"/>
      <c r="N410" s="266">
        <f t="shared" si="71"/>
        <v>1696.88</v>
      </c>
      <c r="O410" s="243"/>
      <c r="P410" s="38"/>
      <c r="Q410" s="266">
        <f>SUMIFS(BV_Data_An_Prec!$AM:$AM,BV_Data_An_Prec!$AP:$AP,$B410,BV_Data_An_Prec!$AQ:$AQ,$C410,BV_Data_An_Prec!$AR:$AR,$L$2)</f>
        <v>0</v>
      </c>
      <c r="R410" s="243"/>
      <c r="S410" s="266">
        <f t="shared" si="72"/>
        <v>1696.88</v>
      </c>
      <c r="T410" s="38"/>
      <c r="U410" s="38"/>
      <c r="V410" s="38"/>
      <c r="W410" s="38"/>
      <c r="X410" s="38"/>
      <c r="Y410" s="38"/>
      <c r="Z410" s="38"/>
      <c r="AA410" s="38"/>
      <c r="AB410" s="38"/>
      <c r="AC410" s="38"/>
      <c r="AD410" s="38"/>
      <c r="AE410" s="38"/>
      <c r="AF410" s="38"/>
      <c r="AG410" s="38"/>
      <c r="AH410" s="38"/>
      <c r="AI410" s="38"/>
      <c r="AJ410" s="38"/>
      <c r="AK410" s="38"/>
      <c r="AL410" s="38"/>
      <c r="AM410" s="38"/>
      <c r="AN410" s="38"/>
    </row>
    <row r="411" spans="1:40" ht="15.75" customHeight="1">
      <c r="A411" s="5" t="s">
        <v>553</v>
      </c>
      <c r="B411" s="38" t="s">
        <v>176</v>
      </c>
      <c r="C411" s="298" t="s">
        <v>129</v>
      </c>
      <c r="D411" s="287"/>
      <c r="E411" s="38"/>
      <c r="F411" s="244">
        <f>+INDEX('Budget original'!$A$2:$AO$501,MATCH($A411,'Budget original'!$A$2:$A$501,0),MATCH(F$2,'Budget original'!$A$2:$AO$2,0))</f>
        <v>0</v>
      </c>
      <c r="G411" s="288"/>
      <c r="H411" s="38"/>
      <c r="I411" s="244"/>
      <c r="J411" s="243"/>
      <c r="K411" s="38"/>
      <c r="L411" s="266">
        <f>SUMIFS(BV_Data_An_Cour!$AM:$AM,BV_Data_An_Cour!$AP:$AP,$B411,BV_Data_An_Cour!$AQ:$AQ,$C411,BV_Data_An_Cour!$AR:$AR,$L$2)</f>
        <v>1666.15</v>
      </c>
      <c r="M411" s="243"/>
      <c r="N411" s="266">
        <f t="shared" si="71"/>
        <v>1666.15</v>
      </c>
      <c r="O411" s="243"/>
      <c r="P411" s="38"/>
      <c r="Q411" s="266">
        <f>SUMIFS(BV_Data_An_Prec!$AM:$AM,BV_Data_An_Prec!$AP:$AP,$B411,BV_Data_An_Prec!$AQ:$AQ,$C411,BV_Data_An_Prec!$AR:$AR,$L$2)</f>
        <v>0</v>
      </c>
      <c r="R411" s="243"/>
      <c r="S411" s="266">
        <f t="shared" si="72"/>
        <v>1666.15</v>
      </c>
      <c r="T411" s="38"/>
      <c r="U411" s="38"/>
      <c r="V411" s="38"/>
      <c r="W411" s="38"/>
      <c r="X411" s="38"/>
      <c r="Y411" s="38"/>
      <c r="Z411" s="38"/>
      <c r="AA411" s="38"/>
      <c r="AB411" s="38"/>
      <c r="AC411" s="38"/>
      <c r="AD411" s="38"/>
      <c r="AE411" s="38"/>
      <c r="AF411" s="38"/>
      <c r="AG411" s="38"/>
      <c r="AH411" s="38"/>
      <c r="AI411" s="38"/>
      <c r="AJ411" s="38"/>
      <c r="AK411" s="38"/>
      <c r="AL411" s="38"/>
      <c r="AM411" s="38"/>
      <c r="AN411" s="38"/>
    </row>
    <row r="412" spans="1:40" ht="15.75" customHeight="1">
      <c r="A412" s="5" t="s">
        <v>554</v>
      </c>
      <c r="B412" s="38" t="s">
        <v>176</v>
      </c>
      <c r="C412" s="299" t="s">
        <v>130</v>
      </c>
      <c r="D412" s="289"/>
      <c r="E412" s="304"/>
      <c r="F412" s="240">
        <f>+INDEX('Budget original'!$A$2:$AO$501,MATCH($A412,'Budget original'!$A$2:$A$501,0),MATCH(F$2,'Budget original'!$A$2:$AO$2,0))</f>
        <v>0</v>
      </c>
      <c r="G412" s="290"/>
      <c r="H412" s="304"/>
      <c r="I412" s="240"/>
      <c r="J412" s="238"/>
      <c r="K412" s="304"/>
      <c r="L412" s="286">
        <f>SUMIFS(BV_Data_An_Cour!$AM:$AM,BV_Data_An_Cour!$AP:$AP,$B412,BV_Data_An_Cour!$AQ:$AQ,$C412,BV_Data_An_Cour!$AR:$AR,$L$2)</f>
        <v>2228.4599999999996</v>
      </c>
      <c r="M412" s="238"/>
      <c r="N412" s="286">
        <f t="shared" si="71"/>
        <v>2228.4599999999996</v>
      </c>
      <c r="O412" s="238"/>
      <c r="P412" s="304"/>
      <c r="Q412" s="286">
        <f>SUMIFS(BV_Data_An_Prec!$AM:$AM,BV_Data_An_Prec!$AP:$AP,$B412,BV_Data_An_Prec!$AQ:$AQ,$C412,BV_Data_An_Prec!$AR:$AR,$L$2)</f>
        <v>0</v>
      </c>
      <c r="R412" s="238"/>
      <c r="S412" s="286">
        <f t="shared" si="72"/>
        <v>2228.4599999999996</v>
      </c>
      <c r="T412" s="38"/>
      <c r="U412" s="135"/>
      <c r="V412" s="38"/>
      <c r="W412" s="38"/>
      <c r="X412" s="38"/>
      <c r="Y412" s="38"/>
      <c r="Z412" s="38"/>
      <c r="AA412" s="38"/>
      <c r="AB412" s="38"/>
      <c r="AC412" s="38"/>
      <c r="AD412" s="38"/>
      <c r="AE412" s="38"/>
      <c r="AF412" s="38"/>
      <c r="AG412" s="38"/>
      <c r="AH412" s="38"/>
      <c r="AI412" s="38"/>
      <c r="AJ412" s="38"/>
      <c r="AK412" s="38"/>
      <c r="AL412" s="38"/>
      <c r="AM412" s="38"/>
      <c r="AN412" s="38"/>
    </row>
    <row r="413" spans="1:40" ht="15.75" customHeight="1">
      <c r="A413" s="5" t="s">
        <v>555</v>
      </c>
      <c r="B413" s="38" t="s">
        <v>176</v>
      </c>
      <c r="C413" s="298" t="s">
        <v>483</v>
      </c>
      <c r="D413" s="287"/>
      <c r="E413" s="38"/>
      <c r="F413" s="244"/>
      <c r="G413" s="288"/>
      <c r="H413" s="38"/>
      <c r="I413" s="244"/>
      <c r="J413" s="243"/>
      <c r="K413" s="38"/>
      <c r="L413" s="266">
        <f>SUMIFS(BV_Data_An_Cour!$AM:$AM,BV_Data_An_Cour!$AP:$AP,$B413,BV_Data_An_Cour!$AQ:$AQ,$C413,BV_Data_An_Cour!$AR:$AR,$L$2)</f>
        <v>0</v>
      </c>
      <c r="M413" s="243"/>
      <c r="N413" s="266">
        <f t="shared" si="71"/>
        <v>0</v>
      </c>
      <c r="O413" s="243"/>
      <c r="P413" s="38"/>
      <c r="Q413" s="266">
        <f>SUMIFS(BV_Data_An_Prec!$AM:$AM,BV_Data_An_Prec!$AP:$AP,$B413,BV_Data_An_Prec!$AQ:$AQ,$C413,BV_Data_An_Prec!$AR:$AR,$L$2)</f>
        <v>0</v>
      </c>
      <c r="R413" s="243"/>
      <c r="S413" s="266">
        <f t="shared" si="72"/>
        <v>0</v>
      </c>
      <c r="T413" s="38"/>
      <c r="U413" s="38"/>
      <c r="V413" s="38"/>
      <c r="W413" s="38"/>
      <c r="X413" s="38"/>
      <c r="Y413" s="38"/>
      <c r="Z413" s="38"/>
      <c r="AA413" s="38"/>
      <c r="AB413" s="38"/>
      <c r="AC413" s="38"/>
      <c r="AD413" s="38"/>
      <c r="AE413" s="38"/>
      <c r="AF413" s="38"/>
      <c r="AG413" s="38"/>
      <c r="AH413" s="38"/>
      <c r="AI413" s="38"/>
      <c r="AJ413" s="38"/>
      <c r="AK413" s="38"/>
      <c r="AL413" s="38"/>
      <c r="AM413" s="38"/>
      <c r="AN413" s="38"/>
    </row>
    <row r="414" spans="1:40" ht="15.75" customHeight="1">
      <c r="A414" s="5" t="s">
        <v>556</v>
      </c>
      <c r="B414" s="38" t="s">
        <v>176</v>
      </c>
      <c r="C414" s="298" t="s">
        <v>131</v>
      </c>
      <c r="D414" s="287"/>
      <c r="E414" s="38"/>
      <c r="F414" s="244">
        <f>+INDEX('Budget original'!$A$2:$AO$501,MATCH($A414,'Budget original'!$A$2:$A$501,0),MATCH(F$2,'Budget original'!$A$2:$AO$2,0))</f>
        <v>0</v>
      </c>
      <c r="G414" s="288"/>
      <c r="H414" s="38"/>
      <c r="I414" s="244"/>
      <c r="J414" s="243"/>
      <c r="K414" s="38"/>
      <c r="L414" s="266">
        <f>SUMIFS(BV_Data_An_Cour!$AM:$AM,BV_Data_An_Cour!$AP:$AP,$B414,BV_Data_An_Cour!$AQ:$AQ,$C414,BV_Data_An_Cour!$AR:$AR,$L$2)</f>
        <v>134.76</v>
      </c>
      <c r="M414" s="243"/>
      <c r="N414" s="266">
        <f t="shared" si="71"/>
        <v>134.76</v>
      </c>
      <c r="O414" s="243"/>
      <c r="P414" s="38"/>
      <c r="Q414" s="266">
        <f>SUMIFS(BV_Data_An_Prec!$AM:$AM,BV_Data_An_Prec!$AP:$AP,$B414,BV_Data_An_Prec!$AQ:$AQ,$C414,BV_Data_An_Prec!$AR:$AR,$L$2)</f>
        <v>0</v>
      </c>
      <c r="R414" s="243"/>
      <c r="S414" s="266">
        <f t="shared" si="72"/>
        <v>134.76</v>
      </c>
      <c r="T414" s="38"/>
      <c r="U414" s="38"/>
      <c r="V414" s="38"/>
      <c r="W414" s="38"/>
      <c r="X414" s="38"/>
      <c r="Y414" s="38"/>
      <c r="Z414" s="38"/>
      <c r="AA414" s="38"/>
      <c r="AB414" s="38"/>
      <c r="AC414" s="38"/>
      <c r="AD414" s="38"/>
      <c r="AE414" s="38"/>
      <c r="AF414" s="38"/>
      <c r="AG414" s="38"/>
      <c r="AH414" s="38"/>
      <c r="AI414" s="38"/>
      <c r="AJ414" s="38"/>
      <c r="AK414" s="38"/>
      <c r="AL414" s="38"/>
      <c r="AM414" s="38"/>
      <c r="AN414" s="38"/>
    </row>
    <row r="415" spans="1:40" ht="15.75" customHeight="1">
      <c r="A415" s="5" t="s">
        <v>557</v>
      </c>
      <c r="B415" s="38" t="s">
        <v>176</v>
      </c>
      <c r="C415" s="298" t="s">
        <v>132</v>
      </c>
      <c r="D415" s="287"/>
      <c r="E415" s="38"/>
      <c r="F415" s="244">
        <f>+INDEX('Budget original'!$A$2:$AO$501,MATCH($A415,'Budget original'!$A$2:$A$501,0),MATCH(F$2,'Budget original'!$A$2:$AO$2,0))</f>
        <v>0</v>
      </c>
      <c r="G415" s="288"/>
      <c r="H415" s="38"/>
      <c r="I415" s="244"/>
      <c r="J415" s="243"/>
      <c r="K415" s="38"/>
      <c r="L415" s="266">
        <f>SUMIFS(BV_Data_An_Cour!$AM:$AM,BV_Data_An_Cour!$AP:$AP,$B415,BV_Data_An_Cour!$AQ:$AQ,$C415,BV_Data_An_Cour!$AR:$AR,$L$2)</f>
        <v>0</v>
      </c>
      <c r="M415" s="243"/>
      <c r="N415" s="266">
        <f t="shared" si="71"/>
        <v>0</v>
      </c>
      <c r="O415" s="243"/>
      <c r="P415" s="38"/>
      <c r="Q415" s="266">
        <f>SUMIFS(BV_Data_An_Prec!$AM:$AM,BV_Data_An_Prec!$AP:$AP,$B415,BV_Data_An_Prec!$AQ:$AQ,$C415,BV_Data_An_Prec!$AR:$AR,$L$2)</f>
        <v>0</v>
      </c>
      <c r="R415" s="243"/>
      <c r="S415" s="266">
        <f t="shared" si="72"/>
        <v>0</v>
      </c>
      <c r="T415" s="38"/>
      <c r="U415" s="38"/>
      <c r="V415" s="38"/>
      <c r="W415" s="38"/>
      <c r="X415" s="38"/>
      <c r="Y415" s="38"/>
      <c r="Z415" s="38"/>
      <c r="AA415" s="38"/>
      <c r="AB415" s="38"/>
      <c r="AC415" s="38"/>
      <c r="AD415" s="38"/>
      <c r="AE415" s="38"/>
      <c r="AF415" s="38"/>
      <c r="AG415" s="38"/>
      <c r="AH415" s="38"/>
      <c r="AI415" s="38"/>
      <c r="AJ415" s="38"/>
      <c r="AK415" s="38"/>
      <c r="AL415" s="38"/>
      <c r="AM415" s="38"/>
      <c r="AN415" s="38"/>
    </row>
    <row r="416" spans="1:40" ht="15.75" customHeight="1">
      <c r="A416" s="5" t="s">
        <v>558</v>
      </c>
      <c r="B416" s="38" t="s">
        <v>176</v>
      </c>
      <c r="C416" s="298" t="s">
        <v>133</v>
      </c>
      <c r="D416" s="287"/>
      <c r="E416" s="38"/>
      <c r="F416" s="244">
        <f>+INDEX('Budget original'!$A$2:$AO$501,MATCH($A416,'Budget original'!$A$2:$A$501,0),MATCH(F$2,'Budget original'!$A$2:$AO$2,0))</f>
        <v>0</v>
      </c>
      <c r="G416" s="288"/>
      <c r="H416" s="38"/>
      <c r="I416" s="244"/>
      <c r="J416" s="243"/>
      <c r="K416" s="38"/>
      <c r="L416" s="266">
        <f>SUMIFS(BV_Data_An_Cour!$AM:$AM,BV_Data_An_Cour!$AP:$AP,$B416,BV_Data_An_Cour!$AQ:$AQ,$C416,BV_Data_An_Cour!$AR:$AR,$L$2)</f>
        <v>453.10000000000014</v>
      </c>
      <c r="M416" s="243"/>
      <c r="N416" s="266">
        <f t="shared" si="71"/>
        <v>453.10000000000014</v>
      </c>
      <c r="O416" s="243"/>
      <c r="P416" s="38"/>
      <c r="Q416" s="266">
        <f>SUMIFS(BV_Data_An_Prec!$AM:$AM,BV_Data_An_Prec!$AP:$AP,$B416,BV_Data_An_Prec!$AQ:$AQ,$C416,BV_Data_An_Prec!$AR:$AR,$L$2)</f>
        <v>0</v>
      </c>
      <c r="R416" s="243"/>
      <c r="S416" s="266">
        <f t="shared" si="72"/>
        <v>453.10000000000014</v>
      </c>
      <c r="T416" s="38"/>
      <c r="U416" s="38"/>
      <c r="V416" s="38"/>
      <c r="W416" s="38"/>
      <c r="X416" s="38"/>
      <c r="Y416" s="38"/>
      <c r="Z416" s="38"/>
      <c r="AA416" s="38"/>
      <c r="AB416" s="38"/>
      <c r="AC416" s="38"/>
      <c r="AD416" s="38"/>
      <c r="AE416" s="38"/>
      <c r="AF416" s="38"/>
      <c r="AG416" s="38"/>
      <c r="AH416" s="38"/>
      <c r="AI416" s="38"/>
      <c r="AJ416" s="38"/>
      <c r="AK416" s="38"/>
      <c r="AL416" s="38"/>
      <c r="AM416" s="38"/>
      <c r="AN416" s="38"/>
    </row>
    <row r="417" spans="1:40" ht="15.75" customHeight="1">
      <c r="A417" s="5" t="s">
        <v>559</v>
      </c>
      <c r="B417" s="38" t="s">
        <v>176</v>
      </c>
      <c r="C417" s="298" t="s">
        <v>134</v>
      </c>
      <c r="D417" s="287"/>
      <c r="E417" s="38"/>
      <c r="F417" s="244">
        <f>+INDEX('Budget original'!$A$2:$AO$501,MATCH($A417,'Budget original'!$A$2:$A$501,0),MATCH(F$2,'Budget original'!$A$2:$AO$2,0))</f>
        <v>0</v>
      </c>
      <c r="G417" s="288"/>
      <c r="H417" s="38"/>
      <c r="I417" s="244"/>
      <c r="J417" s="243"/>
      <c r="K417" s="38"/>
      <c r="L417" s="266">
        <f>SUMIFS(BV_Data_An_Cour!$AM:$AM,BV_Data_An_Cour!$AP:$AP,$B417,BV_Data_An_Cour!$AQ:$AQ,$C417,BV_Data_An_Cour!$AR:$AR,$L$2)</f>
        <v>454.62000000000012</v>
      </c>
      <c r="M417" s="243"/>
      <c r="N417" s="266">
        <f t="shared" si="71"/>
        <v>454.62000000000012</v>
      </c>
      <c r="O417" s="243"/>
      <c r="P417" s="38"/>
      <c r="Q417" s="266">
        <f>SUMIFS(BV_Data_An_Prec!$AM:$AM,BV_Data_An_Prec!$AP:$AP,$B417,BV_Data_An_Prec!$AQ:$AQ,$C417,BV_Data_An_Prec!$AR:$AR,$L$2)</f>
        <v>0</v>
      </c>
      <c r="R417" s="243"/>
      <c r="S417" s="266">
        <f t="shared" si="72"/>
        <v>454.62000000000012</v>
      </c>
      <c r="T417" s="38"/>
      <c r="U417" s="38"/>
      <c r="V417" s="38"/>
      <c r="W417" s="38"/>
      <c r="X417" s="38"/>
      <c r="Y417" s="38"/>
      <c r="Z417" s="38"/>
      <c r="AA417" s="38"/>
      <c r="AB417" s="38"/>
      <c r="AC417" s="38"/>
      <c r="AD417" s="38"/>
      <c r="AE417" s="38"/>
      <c r="AF417" s="38"/>
      <c r="AG417" s="38"/>
      <c r="AH417" s="38"/>
      <c r="AI417" s="38"/>
      <c r="AJ417" s="38"/>
      <c r="AK417" s="38"/>
      <c r="AL417" s="38"/>
      <c r="AM417" s="38"/>
      <c r="AN417" s="38"/>
    </row>
    <row r="418" spans="1:40" ht="15.75" customHeight="1">
      <c r="A418" s="5" t="s">
        <v>560</v>
      </c>
      <c r="B418" s="38" t="s">
        <v>176</v>
      </c>
      <c r="C418" s="298" t="s">
        <v>135</v>
      </c>
      <c r="D418" s="287"/>
      <c r="E418" s="38"/>
      <c r="F418" s="244">
        <f>+INDEX('Budget original'!$A$2:$AO$501,MATCH($A418,'Budget original'!$A$2:$A$501,0),MATCH(F$2,'Budget original'!$A$2:$AO$2,0))</f>
        <v>0</v>
      </c>
      <c r="G418" s="288"/>
      <c r="H418" s="38"/>
      <c r="I418" s="244"/>
      <c r="J418" s="243"/>
      <c r="K418" s="38"/>
      <c r="L418" s="266">
        <f>SUMIFS(BV_Data_An_Cour!$AM:$AM,BV_Data_An_Cour!$AP:$AP,$B418,BV_Data_An_Cour!$AQ:$AQ,$C418,BV_Data_An_Cour!$AR:$AR,$L$2)</f>
        <v>378.84999999999991</v>
      </c>
      <c r="M418" s="243"/>
      <c r="N418" s="266">
        <f t="shared" si="71"/>
        <v>378.84999999999991</v>
      </c>
      <c r="O418" s="243"/>
      <c r="P418" s="38"/>
      <c r="Q418" s="266">
        <f>SUMIFS(BV_Data_An_Prec!$AM:$AM,BV_Data_An_Prec!$AP:$AP,$B418,BV_Data_An_Prec!$AQ:$AQ,$C418,BV_Data_An_Prec!$AR:$AR,$L$2)</f>
        <v>0</v>
      </c>
      <c r="R418" s="243"/>
      <c r="S418" s="266">
        <f t="shared" si="72"/>
        <v>378.84999999999991</v>
      </c>
      <c r="T418" s="38"/>
      <c r="U418" s="38"/>
      <c r="V418" s="38"/>
      <c r="W418" s="38"/>
      <c r="X418" s="38"/>
      <c r="Y418" s="38"/>
      <c r="Z418" s="38"/>
      <c r="AA418" s="38"/>
      <c r="AB418" s="38"/>
      <c r="AC418" s="38"/>
      <c r="AD418" s="38"/>
      <c r="AE418" s="38"/>
      <c r="AF418" s="38"/>
      <c r="AG418" s="38"/>
      <c r="AH418" s="38"/>
      <c r="AI418" s="38"/>
      <c r="AJ418" s="38"/>
      <c r="AK418" s="38"/>
      <c r="AL418" s="38"/>
      <c r="AM418" s="38"/>
      <c r="AN418" s="38"/>
    </row>
    <row r="419" spans="1:40" ht="15.75" customHeight="1">
      <c r="A419" s="5" t="s">
        <v>561</v>
      </c>
      <c r="B419" s="38" t="s">
        <v>176</v>
      </c>
      <c r="C419" s="298" t="s">
        <v>136</v>
      </c>
      <c r="D419" s="287"/>
      <c r="E419" s="38"/>
      <c r="F419" s="244">
        <f>+INDEX('Budget original'!$A$2:$AO$501,MATCH($A419,'Budget original'!$A$2:$A$501,0),MATCH(F$2,'Budget original'!$A$2:$AO$2,0))</f>
        <v>0</v>
      </c>
      <c r="G419" s="288"/>
      <c r="H419" s="38"/>
      <c r="I419" s="244"/>
      <c r="J419" s="243"/>
      <c r="K419" s="38"/>
      <c r="L419" s="266">
        <f>SUMIFS(BV_Data_An_Cour!$AM:$AM,BV_Data_An_Cour!$AP:$AP,$B419,BV_Data_An_Cour!$AQ:$AQ,$C419,BV_Data_An_Cour!$AR:$AR,$L$2)</f>
        <v>927.36999999999989</v>
      </c>
      <c r="M419" s="243"/>
      <c r="N419" s="266">
        <f t="shared" si="71"/>
        <v>927.36999999999989</v>
      </c>
      <c r="O419" s="243"/>
      <c r="P419" s="38"/>
      <c r="Q419" s="266">
        <f>SUMIFS(BV_Data_An_Prec!$AM:$AM,BV_Data_An_Prec!$AP:$AP,$B419,BV_Data_An_Prec!$AQ:$AQ,$C419,BV_Data_An_Prec!$AR:$AR,$L$2)</f>
        <v>0</v>
      </c>
      <c r="R419" s="243"/>
      <c r="S419" s="266">
        <f t="shared" si="72"/>
        <v>927.36999999999989</v>
      </c>
      <c r="T419" s="38"/>
      <c r="U419" s="38"/>
      <c r="V419" s="38"/>
      <c r="W419" s="38"/>
      <c r="X419" s="38"/>
      <c r="Y419" s="38"/>
      <c r="Z419" s="38"/>
      <c r="AA419" s="38"/>
      <c r="AB419" s="38"/>
      <c r="AC419" s="38"/>
      <c r="AD419" s="38"/>
      <c r="AE419" s="38"/>
      <c r="AF419" s="38"/>
      <c r="AG419" s="38"/>
      <c r="AH419" s="38"/>
      <c r="AI419" s="38"/>
      <c r="AJ419" s="38"/>
      <c r="AK419" s="38"/>
      <c r="AL419" s="38"/>
      <c r="AM419" s="38"/>
      <c r="AN419" s="38"/>
    </row>
    <row r="420" spans="1:40" ht="15.75" customHeight="1">
      <c r="A420" s="5" t="s">
        <v>562</v>
      </c>
      <c r="B420" s="38" t="s">
        <v>176</v>
      </c>
      <c r="C420" s="298" t="s">
        <v>137</v>
      </c>
      <c r="D420" s="287"/>
      <c r="E420" s="38"/>
      <c r="F420" s="244">
        <f>+INDEX('Budget original'!$A$2:$AO$501,MATCH($A420,'Budget original'!$A$2:$A$501,0),MATCH(F$2,'Budget original'!$A$2:$AO$2,0))</f>
        <v>0</v>
      </c>
      <c r="G420" s="288"/>
      <c r="H420" s="38"/>
      <c r="I420" s="244"/>
      <c r="J420" s="243"/>
      <c r="K420" s="38"/>
      <c r="L420" s="266">
        <f>SUMIFS(BV_Data_An_Cour!$AM:$AM,BV_Data_An_Cour!$AP:$AP,$B420,BV_Data_An_Cour!$AQ:$AQ,$C420,BV_Data_An_Cour!$AR:$AR,$L$2)</f>
        <v>2812.5</v>
      </c>
      <c r="M420" s="243"/>
      <c r="N420" s="266">
        <f t="shared" si="71"/>
        <v>2812.5</v>
      </c>
      <c r="O420" s="243"/>
      <c r="P420" s="38"/>
      <c r="Q420" s="266">
        <f>SUMIFS(BV_Data_An_Prec!$AM:$AM,BV_Data_An_Prec!$AP:$AP,$B420,BV_Data_An_Prec!$AQ:$AQ,$C420,BV_Data_An_Prec!$AR:$AR,$L$2)</f>
        <v>0</v>
      </c>
      <c r="R420" s="243"/>
      <c r="S420" s="266">
        <f t="shared" si="72"/>
        <v>2812.5</v>
      </c>
      <c r="T420" s="38"/>
      <c r="X420" s="38"/>
      <c r="Y420" s="38"/>
      <c r="Z420" s="38"/>
      <c r="AA420" s="38"/>
      <c r="AB420" s="38"/>
      <c r="AC420" s="38"/>
      <c r="AD420" s="38"/>
      <c r="AE420" s="38"/>
      <c r="AF420" s="38"/>
      <c r="AG420" s="38"/>
      <c r="AH420" s="38"/>
      <c r="AI420" s="38"/>
      <c r="AJ420" s="38"/>
      <c r="AK420" s="38"/>
      <c r="AL420" s="38"/>
      <c r="AM420" s="38"/>
      <c r="AN420" s="38"/>
    </row>
    <row r="421" spans="1:40" ht="15.75" customHeight="1">
      <c r="A421" s="5" t="s">
        <v>563</v>
      </c>
      <c r="B421" s="38" t="s">
        <v>176</v>
      </c>
      <c r="C421" s="298" t="s">
        <v>138</v>
      </c>
      <c r="D421" s="287"/>
      <c r="E421" s="38"/>
      <c r="F421" s="244">
        <f>+INDEX('Budget original'!$A$2:$AO$501,MATCH($A421,'Budget original'!$A$2:$A$501,0),MATCH(F$2,'Budget original'!$A$2:$AO$2,0))</f>
        <v>0</v>
      </c>
      <c r="G421" s="288"/>
      <c r="H421" s="38"/>
      <c r="I421" s="244"/>
      <c r="J421" s="243"/>
      <c r="K421" s="38"/>
      <c r="L421" s="266">
        <f>SUMIFS(BV_Data_An_Cour!$AM:$AM,BV_Data_An_Cour!$AP:$AP,$B421,BV_Data_An_Cour!$AQ:$AQ,$C421,BV_Data_An_Cour!$AR:$AR,$L$2)</f>
        <v>115.65000000000003</v>
      </c>
      <c r="M421" s="243"/>
      <c r="N421" s="266">
        <f t="shared" si="71"/>
        <v>115.65000000000003</v>
      </c>
      <c r="O421" s="243"/>
      <c r="P421" s="38"/>
      <c r="Q421" s="266">
        <f>SUMIFS(BV_Data_An_Prec!$AM:$AM,BV_Data_An_Prec!$AP:$AP,$B421,BV_Data_An_Prec!$AQ:$AQ,$C421,BV_Data_An_Prec!$AR:$AR,$L$2)</f>
        <v>0</v>
      </c>
      <c r="R421" s="243"/>
      <c r="S421" s="266">
        <f t="shared" si="72"/>
        <v>115.65000000000003</v>
      </c>
      <c r="T421" s="38"/>
      <c r="X421" s="38"/>
      <c r="Y421" s="38"/>
      <c r="Z421" s="38"/>
      <c r="AA421" s="38"/>
      <c r="AB421" s="38"/>
      <c r="AC421" s="38"/>
      <c r="AD421" s="38"/>
      <c r="AE421" s="38"/>
      <c r="AF421" s="38"/>
      <c r="AG421" s="38"/>
      <c r="AH421" s="38"/>
      <c r="AI421" s="38"/>
      <c r="AJ421" s="38"/>
      <c r="AK421" s="38"/>
      <c r="AL421" s="38"/>
      <c r="AM421" s="38"/>
      <c r="AN421" s="38"/>
    </row>
    <row r="422" spans="1:40" ht="20.399999999999999" hidden="1" customHeight="1">
      <c r="A422" s="5" t="s">
        <v>530</v>
      </c>
      <c r="B422" s="38" t="s">
        <v>176</v>
      </c>
      <c r="C422" s="298" t="s">
        <v>55</v>
      </c>
      <c r="D422" s="287"/>
      <c r="E422" s="38"/>
      <c r="F422" s="244">
        <f>+INDEX('Budget original'!$A$2:$AO$501,MATCH($A422,'Budget original'!$A$2:$A$501,0),MATCH(F$2,'Budget original'!$A$2:$AO$2,0))</f>
        <v>0</v>
      </c>
      <c r="G422" s="288"/>
      <c r="H422" s="38"/>
      <c r="I422" s="244"/>
      <c r="J422" s="243"/>
      <c r="K422" s="38"/>
      <c r="L422" s="266">
        <f>SUMIFS(BV_Data_An_Cour!$AM:$AM,BV_Data_An_Cour!$AP:$AP,$B422,BV_Data_An_Cour!$AQ:$AQ,$C422,BV_Data_An_Cour!$AR:$AR,$L$2)</f>
        <v>0</v>
      </c>
      <c r="M422" s="243"/>
      <c r="N422" s="266">
        <f t="shared" si="71"/>
        <v>0</v>
      </c>
      <c r="O422" s="243"/>
      <c r="P422" s="38"/>
      <c r="Q422" s="266">
        <f>SUMIFS(BV_Data_An_Prec!$AM:$AM,BV_Data_An_Prec!$AP:$AP,$B422,BV_Data_An_Prec!$AQ:$AQ,$C422,BV_Data_An_Prec!$AR:$AR,$L$2)</f>
        <v>0</v>
      </c>
      <c r="R422" s="243"/>
      <c r="S422" s="266">
        <f t="shared" si="72"/>
        <v>0</v>
      </c>
      <c r="T422" s="38"/>
      <c r="X422" s="38"/>
      <c r="Y422" s="38"/>
      <c r="Z422" s="38"/>
      <c r="AA422" s="38"/>
      <c r="AB422" s="38"/>
      <c r="AC422" s="38"/>
      <c r="AD422" s="38"/>
      <c r="AE422" s="38"/>
      <c r="AF422" s="38"/>
      <c r="AG422" s="38"/>
      <c r="AH422" s="38"/>
      <c r="AI422" s="38"/>
      <c r="AJ422" s="38"/>
      <c r="AK422" s="38"/>
      <c r="AL422" s="38"/>
      <c r="AM422" s="38"/>
      <c r="AN422" s="38"/>
    </row>
    <row r="423" spans="1:40" ht="20.399999999999999" hidden="1" customHeight="1">
      <c r="A423" s="5" t="s">
        <v>530</v>
      </c>
      <c r="B423" s="38" t="s">
        <v>176</v>
      </c>
      <c r="C423" s="298" t="s">
        <v>55</v>
      </c>
      <c r="D423" s="287"/>
      <c r="E423" s="38"/>
      <c r="F423" s="244">
        <f>+INDEX('Budget original'!$A$2:$AO$501,MATCH($A423,'Budget original'!$A$2:$A$501,0),MATCH(F$2,'Budget original'!$A$2:$AO$2,0))</f>
        <v>0</v>
      </c>
      <c r="G423" s="288"/>
      <c r="H423" s="38"/>
      <c r="I423" s="244"/>
      <c r="J423" s="243"/>
      <c r="K423" s="38"/>
      <c r="L423" s="266">
        <f>SUMIFS(BV_Data_An_Cour!$AM:$AM,BV_Data_An_Cour!$AP:$AP,$B423,BV_Data_An_Cour!$AQ:$AQ,$C423,BV_Data_An_Cour!$AR:$AR,$L$2)</f>
        <v>0</v>
      </c>
      <c r="M423" s="243"/>
      <c r="N423" s="266">
        <f t="shared" si="71"/>
        <v>0</v>
      </c>
      <c r="O423" s="243"/>
      <c r="P423" s="38"/>
      <c r="Q423" s="266">
        <f>SUMIFS(BV_Data_An_Prec!$AM:$AM,BV_Data_An_Prec!$AP:$AP,$B423,BV_Data_An_Prec!$AQ:$AQ,$C423,BV_Data_An_Prec!$AR:$AR,$L$2)</f>
        <v>0</v>
      </c>
      <c r="R423" s="243"/>
      <c r="S423" s="266">
        <f t="shared" si="72"/>
        <v>0</v>
      </c>
      <c r="T423" s="38"/>
      <c r="X423" s="38"/>
      <c r="Y423" s="38"/>
      <c r="Z423" s="38"/>
      <c r="AA423" s="38"/>
      <c r="AB423" s="38"/>
      <c r="AC423" s="38"/>
      <c r="AD423" s="38"/>
      <c r="AE423" s="38"/>
      <c r="AF423" s="38"/>
      <c r="AG423" s="38"/>
      <c r="AH423" s="38"/>
      <c r="AI423" s="38"/>
      <c r="AJ423" s="38"/>
      <c r="AK423" s="38"/>
      <c r="AL423" s="38"/>
      <c r="AM423" s="38"/>
      <c r="AN423" s="38"/>
    </row>
    <row r="424" spans="1:40" ht="20.399999999999999" hidden="1" customHeight="1">
      <c r="A424" s="5" t="s">
        <v>530</v>
      </c>
      <c r="B424" s="38" t="s">
        <v>176</v>
      </c>
      <c r="C424" s="298" t="s">
        <v>55</v>
      </c>
      <c r="D424" s="287"/>
      <c r="E424" s="38"/>
      <c r="F424" s="244">
        <f>+INDEX('Budget original'!$A$2:$AO$501,MATCH($A424,'Budget original'!$A$2:$A$501,0),MATCH(F$2,'Budget original'!$A$2:$AO$2,0))</f>
        <v>0</v>
      </c>
      <c r="G424" s="288"/>
      <c r="H424" s="38"/>
      <c r="I424" s="244"/>
      <c r="J424" s="243"/>
      <c r="K424" s="38"/>
      <c r="L424" s="266">
        <f>SUMIFS(BV_Data_An_Cour!$AM:$AM,BV_Data_An_Cour!$AP:$AP,$B424,BV_Data_An_Cour!$AQ:$AQ,$C424,BV_Data_An_Cour!$AR:$AR,$L$2)</f>
        <v>0</v>
      </c>
      <c r="M424" s="243"/>
      <c r="N424" s="266">
        <f t="shared" si="71"/>
        <v>0</v>
      </c>
      <c r="O424" s="243"/>
      <c r="P424" s="38"/>
      <c r="Q424" s="266">
        <f>SUMIFS(BV_Data_An_Prec!$AM:$AM,BV_Data_An_Prec!$AP:$AP,$B424,BV_Data_An_Prec!$AQ:$AQ,$C424,BV_Data_An_Prec!$AR:$AR,$L$2)</f>
        <v>0</v>
      </c>
      <c r="R424" s="243"/>
      <c r="S424" s="266">
        <f t="shared" si="72"/>
        <v>0</v>
      </c>
      <c r="T424" s="38"/>
      <c r="X424" s="38"/>
      <c r="Y424" s="38"/>
      <c r="Z424" s="38"/>
      <c r="AA424" s="38"/>
      <c r="AB424" s="38"/>
      <c r="AC424" s="38"/>
      <c r="AD424" s="38"/>
      <c r="AE424" s="38"/>
      <c r="AF424" s="38"/>
      <c r="AG424" s="38"/>
      <c r="AH424" s="38"/>
      <c r="AI424" s="38"/>
      <c r="AJ424" s="38"/>
      <c r="AK424" s="38"/>
      <c r="AL424" s="38"/>
      <c r="AM424" s="38"/>
      <c r="AN424" s="38"/>
    </row>
    <row r="425" spans="1:40" ht="18.600000000000001" customHeight="1">
      <c r="A425" s="5"/>
      <c r="B425" s="38"/>
      <c r="C425" s="291" t="s">
        <v>139</v>
      </c>
      <c r="D425" s="292" t="s">
        <v>115</v>
      </c>
      <c r="E425" s="293" t="e">
        <f>F425/F$390</f>
        <v>#DIV/0!</v>
      </c>
      <c r="F425" s="294">
        <f>+SUM(F407:F424)</f>
        <v>0</v>
      </c>
      <c r="G425" s="295"/>
      <c r="H425" s="293"/>
      <c r="I425" s="294"/>
      <c r="J425" s="295" t="s">
        <v>115</v>
      </c>
      <c r="K425" s="293">
        <f>L425/L$390</f>
        <v>0.1472009552891575</v>
      </c>
      <c r="L425" s="294">
        <f>+SUM(L407:L424)</f>
        <v>15315.360000000002</v>
      </c>
      <c r="M425" s="296"/>
      <c r="N425" s="294">
        <f>+SUM(N407:N424)</f>
        <v>15315.360000000002</v>
      </c>
      <c r="O425" s="295" t="s">
        <v>115</v>
      </c>
      <c r="P425" s="293" t="e">
        <f>Q425/Q$390</f>
        <v>#DIV/0!</v>
      </c>
      <c r="Q425" s="294">
        <f>+SUM(Q407:Q424)</f>
        <v>0</v>
      </c>
      <c r="R425" s="297"/>
      <c r="S425" s="294">
        <f>+SUM(S407:S424)</f>
        <v>15315.360000000002</v>
      </c>
      <c r="T425" s="38"/>
      <c r="U425" s="38"/>
      <c r="V425" s="38"/>
      <c r="W425" s="38"/>
      <c r="X425" s="38"/>
      <c r="Y425" s="38"/>
      <c r="Z425" s="38"/>
      <c r="AA425" s="38"/>
      <c r="AB425" s="38"/>
      <c r="AC425" s="38"/>
      <c r="AD425" s="38"/>
      <c r="AE425" s="38"/>
      <c r="AF425" s="38"/>
      <c r="AG425" s="38"/>
      <c r="AH425" s="38"/>
      <c r="AI425" s="38"/>
      <c r="AJ425" s="38"/>
      <c r="AK425" s="38"/>
      <c r="AL425" s="38"/>
      <c r="AM425" s="38"/>
      <c r="AN425" s="38"/>
    </row>
    <row r="426" spans="1:40" ht="15.75" customHeight="1">
      <c r="B426" s="3"/>
      <c r="C426" s="238"/>
      <c r="D426" s="289"/>
      <c r="E426" s="304"/>
      <c r="F426" s="266"/>
      <c r="G426" s="290"/>
      <c r="H426" s="304"/>
      <c r="I426" s="266"/>
      <c r="J426" s="238"/>
      <c r="K426" s="304"/>
      <c r="L426" s="286"/>
      <c r="M426" s="238"/>
      <c r="N426" s="286"/>
      <c r="O426" s="238"/>
      <c r="P426" s="304"/>
      <c r="Q426" s="286"/>
      <c r="R426" s="238"/>
      <c r="S426" s="286"/>
      <c r="T426" s="38"/>
      <c r="U426" s="38"/>
      <c r="V426" s="38"/>
      <c r="W426" s="38"/>
      <c r="X426" s="38"/>
      <c r="Y426" s="38"/>
      <c r="Z426" s="38"/>
      <c r="AA426" s="38"/>
      <c r="AB426" s="38"/>
      <c r="AC426" s="38"/>
      <c r="AD426" s="38"/>
      <c r="AE426" s="38"/>
      <c r="AF426" s="38"/>
      <c r="AG426" s="38"/>
      <c r="AH426" s="38"/>
      <c r="AI426" s="38"/>
      <c r="AJ426" s="38"/>
      <c r="AK426" s="38"/>
      <c r="AL426" s="38"/>
      <c r="AM426" s="38"/>
      <c r="AN426" s="38"/>
    </row>
    <row r="427" spans="1:40" ht="18.600000000000001" customHeight="1">
      <c r="A427" s="5"/>
      <c r="B427" s="38"/>
      <c r="C427" s="291" t="s">
        <v>140</v>
      </c>
      <c r="D427" s="292" t="s">
        <v>115</v>
      </c>
      <c r="E427" s="293" t="e">
        <f>F427/F$390</f>
        <v>#DIV/0!</v>
      </c>
      <c r="F427" s="294">
        <f>F406+F425</f>
        <v>0</v>
      </c>
      <c r="G427" s="295"/>
      <c r="H427" s="293"/>
      <c r="I427" s="294"/>
      <c r="J427" s="295" t="s">
        <v>115</v>
      </c>
      <c r="K427" s="293">
        <f>L427/L$390</f>
        <v>0.41459455235670301</v>
      </c>
      <c r="L427" s="294">
        <f>L406+L425</f>
        <v>43136.03</v>
      </c>
      <c r="M427" s="296"/>
      <c r="N427" s="294">
        <f>L427-F427</f>
        <v>43136.03</v>
      </c>
      <c r="O427" s="295" t="s">
        <v>115</v>
      </c>
      <c r="P427" s="293" t="e">
        <f>Q427/Q$390</f>
        <v>#DIV/0!</v>
      </c>
      <c r="Q427" s="294">
        <f>Q406+Q425</f>
        <v>0</v>
      </c>
      <c r="R427" s="297"/>
      <c r="S427" s="294">
        <f>L427-Q427</f>
        <v>43136.03</v>
      </c>
      <c r="T427" s="38"/>
      <c r="U427" s="38"/>
      <c r="V427" s="38"/>
      <c r="W427" s="38"/>
      <c r="X427" s="38"/>
      <c r="Y427" s="38"/>
      <c r="Z427" s="38"/>
      <c r="AA427" s="38"/>
      <c r="AB427" s="38"/>
      <c r="AC427" s="38"/>
      <c r="AD427" s="38"/>
      <c r="AE427" s="38"/>
      <c r="AF427" s="38"/>
      <c r="AG427" s="38"/>
      <c r="AH427" s="38"/>
      <c r="AI427" s="38"/>
      <c r="AJ427" s="38"/>
      <c r="AK427" s="38"/>
      <c r="AL427" s="38"/>
      <c r="AM427" s="38"/>
      <c r="AN427" s="38"/>
    </row>
    <row r="428" spans="1:40" ht="15.75" customHeight="1">
      <c r="B428" s="3"/>
      <c r="C428" s="243"/>
      <c r="D428" s="287"/>
      <c r="E428" s="38"/>
      <c r="F428" s="266"/>
      <c r="G428" s="288"/>
      <c r="H428" s="38"/>
      <c r="I428" s="266"/>
      <c r="J428" s="243"/>
      <c r="K428" s="38"/>
      <c r="L428" s="266"/>
      <c r="M428" s="243"/>
      <c r="N428" s="266">
        <f>L428-F428</f>
        <v>0</v>
      </c>
      <c r="O428" s="243"/>
      <c r="P428" s="38"/>
      <c r="Q428" s="266"/>
      <c r="R428" s="243"/>
      <c r="S428" s="266"/>
      <c r="T428" s="38"/>
      <c r="U428" s="38"/>
      <c r="V428" s="38"/>
      <c r="W428" s="38"/>
      <c r="X428" s="38"/>
      <c r="Y428" s="38"/>
      <c r="Z428" s="38"/>
      <c r="AA428" s="38"/>
      <c r="AB428" s="38"/>
      <c r="AC428" s="38"/>
      <c r="AD428" s="38"/>
      <c r="AE428" s="38"/>
      <c r="AF428" s="38"/>
      <c r="AG428" s="38"/>
      <c r="AH428" s="38"/>
      <c r="AI428" s="38"/>
      <c r="AJ428" s="38"/>
      <c r="AK428" s="38"/>
      <c r="AL428" s="38"/>
      <c r="AM428" s="38"/>
      <c r="AN428" s="38"/>
    </row>
    <row r="429" spans="1:40" ht="18.600000000000001" customHeight="1" thickBot="1">
      <c r="A429" s="5"/>
      <c r="B429" s="38"/>
      <c r="C429" s="955" t="s">
        <v>147</v>
      </c>
      <c r="D429" s="956"/>
      <c r="E429" s="957"/>
      <c r="F429" s="958">
        <f>F390-F427</f>
        <v>0</v>
      </c>
      <c r="G429" s="959"/>
      <c r="H429" s="957"/>
      <c r="I429" s="958"/>
      <c r="J429" s="959"/>
      <c r="K429" s="957"/>
      <c r="L429" s="958">
        <f>L390-L427</f>
        <v>60907.859999999884</v>
      </c>
      <c r="M429" s="960"/>
      <c r="N429" s="958">
        <f>L429-F429</f>
        <v>60907.859999999884</v>
      </c>
      <c r="O429" s="959"/>
      <c r="P429" s="957"/>
      <c r="Q429" s="958">
        <f>Q390-Q427</f>
        <v>0</v>
      </c>
      <c r="R429" s="961"/>
      <c r="S429" s="958">
        <f>L429-Q429</f>
        <v>60907.859999999884</v>
      </c>
      <c r="T429" s="38"/>
      <c r="U429" s="38"/>
      <c r="V429" s="38"/>
      <c r="W429" s="38"/>
      <c r="X429" s="38"/>
      <c r="Y429" s="38"/>
      <c r="Z429" s="38"/>
      <c r="AA429" s="38"/>
      <c r="AB429" s="38"/>
      <c r="AC429" s="38"/>
      <c r="AD429" s="38"/>
      <c r="AE429" s="38"/>
      <c r="AF429" s="38"/>
      <c r="AG429" s="38"/>
      <c r="AH429" s="38"/>
      <c r="AI429" s="38"/>
      <c r="AJ429" s="38"/>
      <c r="AK429" s="38"/>
      <c r="AL429" s="38"/>
      <c r="AM429" s="38"/>
      <c r="AN429" s="38"/>
    </row>
    <row r="430" spans="1:40" ht="15.75" customHeight="1" thickTop="1">
      <c r="B430" s="3"/>
      <c r="C430" s="11"/>
      <c r="D430" s="287"/>
      <c r="E430" s="38"/>
      <c r="F430" s="305"/>
      <c r="G430" s="287"/>
      <c r="H430" s="38"/>
      <c r="I430" s="305"/>
      <c r="J430" s="11"/>
      <c r="K430" s="11"/>
      <c r="L430" s="305"/>
      <c r="M430" s="11"/>
      <c r="N430" s="305"/>
      <c r="O430" s="11"/>
      <c r="P430" s="11"/>
      <c r="Q430" s="305"/>
      <c r="R430" s="11"/>
      <c r="S430" s="305"/>
      <c r="T430" s="38"/>
      <c r="U430" s="38"/>
      <c r="V430" s="38"/>
      <c r="W430" s="38"/>
      <c r="X430" s="38"/>
      <c r="Y430" s="38"/>
      <c r="Z430" s="38"/>
      <c r="AA430" s="38"/>
      <c r="AB430" s="38"/>
      <c r="AC430" s="38"/>
      <c r="AD430" s="38"/>
      <c r="AE430" s="38"/>
      <c r="AF430" s="38"/>
      <c r="AG430" s="38"/>
      <c r="AH430" s="38"/>
      <c r="AI430" s="38"/>
      <c r="AJ430" s="38"/>
      <c r="AK430" s="38"/>
      <c r="AL430" s="38"/>
      <c r="AM430" s="38"/>
      <c r="AN430" s="38"/>
    </row>
    <row r="431" spans="1:40" ht="15.75" customHeight="1">
      <c r="B431" s="3"/>
      <c r="C431" s="11"/>
      <c r="D431" s="287"/>
      <c r="E431" s="38"/>
      <c r="F431" s="305"/>
      <c r="G431" s="287"/>
      <c r="H431" s="38"/>
      <c r="I431" s="305"/>
      <c r="J431" s="11"/>
      <c r="K431" s="11"/>
      <c r="L431" s="305"/>
      <c r="M431" s="11"/>
      <c r="N431" s="305"/>
      <c r="O431" s="11"/>
      <c r="P431" s="11"/>
      <c r="Q431" s="305"/>
      <c r="R431" s="11"/>
      <c r="S431" s="305"/>
      <c r="T431" s="38"/>
      <c r="U431" s="38"/>
      <c r="V431" s="38"/>
      <c r="W431" s="38"/>
      <c r="X431" s="38"/>
      <c r="Y431" s="38"/>
      <c r="Z431" s="38"/>
      <c r="AA431" s="38"/>
      <c r="AB431" s="38"/>
      <c r="AC431" s="38"/>
      <c r="AD431" s="38"/>
      <c r="AE431" s="38"/>
      <c r="AF431" s="38"/>
      <c r="AG431" s="38"/>
      <c r="AH431" s="38"/>
      <c r="AI431" s="38"/>
      <c r="AJ431" s="38"/>
      <c r="AK431" s="38"/>
      <c r="AL431" s="38"/>
      <c r="AM431" s="38"/>
      <c r="AN431" s="38"/>
    </row>
    <row r="432" spans="1:40" ht="34.5" customHeight="1">
      <c r="B432" s="3"/>
      <c r="C432" s="653" t="str">
        <f>+C367</f>
        <v>Ste-Marie Auto</v>
      </c>
      <c r="D432" s="911"/>
      <c r="E432" s="912"/>
      <c r="F432" s="911"/>
      <c r="G432" s="911"/>
      <c r="H432" s="913"/>
      <c r="I432" s="911"/>
      <c r="J432" s="913"/>
      <c r="K432" s="914" t="s">
        <v>1162</v>
      </c>
      <c r="L432" s="911"/>
      <c r="M432" s="911"/>
      <c r="N432" s="915"/>
      <c r="O432" s="653"/>
      <c r="P432" s="654"/>
      <c r="Q432" s="653"/>
      <c r="R432" s="654"/>
      <c r="S432" s="655" t="str">
        <f>$S$1</f>
        <v>Réalisé, Avril 2025</v>
      </c>
      <c r="T432" s="35"/>
      <c r="U432" s="35"/>
      <c r="V432" s="38"/>
      <c r="W432" s="35"/>
      <c r="X432" s="35"/>
      <c r="Y432" s="35"/>
      <c r="Z432" s="35"/>
      <c r="AA432" s="35"/>
      <c r="AB432" s="35"/>
      <c r="AC432" s="35"/>
      <c r="AD432" s="35"/>
      <c r="AE432" s="35"/>
      <c r="AF432" s="35"/>
      <c r="AG432" s="35"/>
      <c r="AH432" s="35"/>
      <c r="AI432" s="35"/>
      <c r="AJ432" s="35"/>
      <c r="AK432" s="35"/>
      <c r="AL432" s="35"/>
      <c r="AM432" s="35"/>
      <c r="AN432" s="35"/>
    </row>
    <row r="433" spans="1:40" ht="15.75" customHeight="1" thickBot="1">
      <c r="B433" s="3"/>
      <c r="C433" s="34"/>
      <c r="D433" s="35"/>
      <c r="E433" s="35"/>
      <c r="F433" s="35"/>
      <c r="G433" s="35"/>
      <c r="H433" s="35"/>
      <c r="I433" s="35"/>
      <c r="J433" s="35"/>
      <c r="K433" s="35"/>
      <c r="L433" s="35"/>
      <c r="M433" s="35"/>
      <c r="N433" s="35"/>
      <c r="O433" s="35"/>
      <c r="P433" s="35"/>
      <c r="Q433" s="35"/>
      <c r="R433" s="35"/>
      <c r="S433" s="35"/>
      <c r="T433" s="35"/>
      <c r="U433" s="35"/>
      <c r="V433" s="38"/>
      <c r="W433" s="35"/>
      <c r="X433" s="35"/>
      <c r="Y433" s="35"/>
      <c r="Z433" s="35"/>
      <c r="AA433" s="35"/>
      <c r="AB433" s="35"/>
      <c r="AC433" s="35"/>
      <c r="AD433" s="35"/>
      <c r="AE433" s="35"/>
      <c r="AF433" s="35"/>
      <c r="AG433" s="35"/>
      <c r="AH433" s="35"/>
      <c r="AI433" s="35"/>
      <c r="AJ433" s="35"/>
      <c r="AK433" s="35"/>
      <c r="AL433" s="35"/>
      <c r="AM433" s="35"/>
      <c r="AN433" s="35"/>
    </row>
    <row r="434" spans="1:40" ht="15.75" customHeight="1" thickTop="1">
      <c r="B434" s="3"/>
      <c r="C434" s="230"/>
      <c r="D434" s="1065" t="s">
        <v>339</v>
      </c>
      <c r="E434" s="1070"/>
      <c r="F434" s="1071"/>
      <c r="G434" s="1072"/>
      <c r="H434" s="1070"/>
      <c r="I434" s="1071"/>
      <c r="J434" s="1072" t="s">
        <v>340</v>
      </c>
      <c r="K434" s="1070"/>
      <c r="L434" s="1071"/>
      <c r="M434" s="1072"/>
      <c r="N434" s="1071"/>
      <c r="O434" s="1065" t="s">
        <v>341</v>
      </c>
      <c r="P434" s="1070"/>
      <c r="Q434" s="1071"/>
      <c r="R434" s="1072" t="s">
        <v>342</v>
      </c>
      <c r="S434" s="1071"/>
      <c r="T434" s="35"/>
      <c r="U434" s="35"/>
      <c r="V434" s="38"/>
      <c r="W434" s="35"/>
      <c r="X434" s="35"/>
      <c r="Y434" s="35"/>
      <c r="Z434" s="35"/>
      <c r="AA434" s="35"/>
      <c r="AB434" s="35"/>
      <c r="AC434" s="35"/>
      <c r="AD434" s="35"/>
      <c r="AE434" s="35"/>
      <c r="AF434" s="35"/>
      <c r="AG434" s="35"/>
      <c r="AH434" s="35"/>
      <c r="AI434" s="35"/>
      <c r="AJ434" s="35"/>
      <c r="AK434" s="35"/>
      <c r="AL434" s="35"/>
      <c r="AM434" s="35"/>
      <c r="AN434" s="35"/>
    </row>
    <row r="435" spans="1:40" ht="15.75" customHeight="1">
      <c r="A435" s="5" t="s">
        <v>192</v>
      </c>
      <c r="B435" s="38" t="s">
        <v>1162</v>
      </c>
      <c r="C435" s="906"/>
      <c r="D435" s="36" t="s">
        <v>159</v>
      </c>
      <c r="E435" s="36" t="s">
        <v>177</v>
      </c>
      <c r="F435" s="318" t="s">
        <v>91</v>
      </c>
      <c r="G435" s="319"/>
      <c r="H435" s="36"/>
      <c r="I435" s="318"/>
      <c r="J435" s="319" t="s">
        <v>158</v>
      </c>
      <c r="K435" s="36" t="s">
        <v>159</v>
      </c>
      <c r="L435" s="318" t="s">
        <v>91</v>
      </c>
      <c r="M435" s="319" t="s">
        <v>158</v>
      </c>
      <c r="N435" s="318" t="s">
        <v>669</v>
      </c>
      <c r="O435" s="36" t="s">
        <v>158</v>
      </c>
      <c r="P435" s="36" t="s">
        <v>159</v>
      </c>
      <c r="Q435" s="318" t="s">
        <v>91</v>
      </c>
      <c r="R435" s="319" t="s">
        <v>453</v>
      </c>
      <c r="S435" s="318" t="s">
        <v>91</v>
      </c>
      <c r="T435" s="35"/>
      <c r="U435" s="35"/>
      <c r="V435" s="38"/>
      <c r="W435" s="35"/>
      <c r="X435" s="35"/>
      <c r="Y435" s="35"/>
      <c r="Z435" s="35"/>
      <c r="AA435" s="35"/>
      <c r="AB435" s="35"/>
      <c r="AC435" s="35"/>
      <c r="AD435" s="35"/>
      <c r="AE435" s="35"/>
      <c r="AF435" s="35"/>
      <c r="AG435" s="35"/>
      <c r="AH435" s="35"/>
      <c r="AI435" s="35"/>
      <c r="AJ435" s="35"/>
      <c r="AK435" s="35"/>
      <c r="AL435" s="35"/>
      <c r="AM435" s="35"/>
      <c r="AN435" s="35"/>
    </row>
    <row r="436" spans="1:40" ht="15.75" customHeight="1">
      <c r="A436" s="5"/>
      <c r="B436" s="38" t="s">
        <v>1162</v>
      </c>
      <c r="C436" s="681"/>
      <c r="D436" s="921"/>
      <c r="E436" s="921"/>
      <c r="F436" s="920"/>
      <c r="G436" s="921"/>
      <c r="H436" s="921"/>
      <c r="I436" s="921"/>
      <c r="J436" s="919"/>
      <c r="K436" s="36"/>
      <c r="L436" s="920"/>
      <c r="M436" s="919"/>
      <c r="N436" s="920"/>
      <c r="O436" s="919"/>
      <c r="P436" s="36"/>
      <c r="Q436" s="920"/>
      <c r="R436" s="919"/>
      <c r="S436" s="920"/>
      <c r="T436" s="35"/>
      <c r="U436" s="35"/>
      <c r="V436" s="38"/>
      <c r="W436" s="35"/>
      <c r="X436" s="35"/>
      <c r="Y436" s="35"/>
      <c r="Z436" s="35"/>
      <c r="AA436" s="35"/>
      <c r="AB436" s="35"/>
      <c r="AC436" s="35"/>
      <c r="AD436" s="35"/>
      <c r="AE436" s="35"/>
      <c r="AF436" s="35"/>
      <c r="AG436" s="35"/>
      <c r="AH436" s="35"/>
      <c r="AI436" s="35"/>
      <c r="AJ436" s="35"/>
      <c r="AK436" s="35"/>
      <c r="AL436" s="35"/>
      <c r="AM436" s="35"/>
      <c r="AN436" s="35"/>
    </row>
    <row r="437" spans="1:40" ht="15.75" customHeight="1">
      <c r="A437" s="5"/>
      <c r="B437" s="38" t="s">
        <v>1162</v>
      </c>
      <c r="C437" s="681" t="s">
        <v>1170</v>
      </c>
      <c r="D437" s="922">
        <f>+INDEX('Budget original'!$A$2:$AO$501,MATCH($A437,'Budget original'!$A$2:$A$501,0),MATCH(D$2,'Budget original'!$A$2:$AO$2,0))</f>
        <v>0</v>
      </c>
      <c r="E437" s="922">
        <f>+INDEX('Budget original'!$A$2:$AO$501,MATCH($A437,'Budget original'!$A$2:$A$501,0),MATCH(E$2,'Budget original'!$A$2:$AO$2,0))</f>
        <v>0</v>
      </c>
      <c r="F437" s="922">
        <f>+INDEX('Budget original'!$A$2:$AO$501,MATCH($A437,'Budget original'!$A$2:$A$501,0),MATCH(F$2,'Budget original'!$A$2:$AO$2,0))</f>
        <v>0</v>
      </c>
      <c r="G437" s="923"/>
      <c r="H437" s="922"/>
      <c r="I437" s="922"/>
      <c r="J437" s="924">
        <f>SUMIFS(BV_Data_An_Cour!$AW:$AW,BV_Data_An_Cour!$AP:$AP,$B437,BV_Data_An_Cour!$AQ:$AQ,$C437,BV_Data_An_Cour!$AY:$AY,J$2)</f>
        <v>0</v>
      </c>
      <c r="K437" s="922">
        <f>-SUMIFS(BV_Data_An_Cour!$AM:$AM,BV_Data_An_Cour!$AS:$AS,"Oui",BV_Data_An_Cour!$AP:$AP,$B437,BV_Data_An_Cour!$AQ:$AQ,$C437)</f>
        <v>0</v>
      </c>
      <c r="L437" s="658">
        <f>-SUMIFS(BV_Data_An_Cour!$AM:$AM,BV_Data_An_Cour!$AP:$AP,$B437,BV_Data_An_Cour!$AQ:$AQ,$C437,BV_Data_An_Cour!$AR:$AR,$L$2)</f>
        <v>0</v>
      </c>
      <c r="M437" s="925">
        <f>IFERROR((K437-E437)/E437,0)</f>
        <v>0</v>
      </c>
      <c r="N437" s="658">
        <f>L437-F437</f>
        <v>0</v>
      </c>
      <c r="O437" s="924">
        <f>SUMIFS(BV_Data_An_Prec!$AW:$AW,BV_Data_An_Prec!$AP:$AP,$B437,BV_Data_An_Prec!$AQ:$AQ,$C437,BV_Data_An_Prec!$AY:$AY,O$2)</f>
        <v>0</v>
      </c>
      <c r="P437" s="922">
        <f>-SUMIFS(BV_Data_An_Prec!$AM:$AM,BV_Data_An_Prec!$AS:$AS,"Oui",BV_Data_An_Prec!$AP:$AP,$B437,BV_Data_An_Prec!$AQ:$AQ,$C437)</f>
        <v>0</v>
      </c>
      <c r="Q437" s="658">
        <f>-SUMIFS(BV_Data_An_Prec!$AM:$AM,BV_Data_An_Prec!$AP:$AP,$B437,BV_Data_An_Prec!$AQ:$AQ,$C437,BV_Data_An_Prec!$AR:$AR,$L$2)</f>
        <v>0</v>
      </c>
      <c r="R437" s="282">
        <f>IF(O437=0,0,J437/O437)</f>
        <v>0</v>
      </c>
      <c r="S437" s="266">
        <f>L437-Q437</f>
        <v>0</v>
      </c>
      <c r="T437" s="35"/>
      <c r="U437" s="35"/>
      <c r="V437" s="38"/>
      <c r="W437" s="35"/>
      <c r="X437" s="35"/>
      <c r="Y437" s="35"/>
      <c r="Z437" s="35"/>
      <c r="AA437" s="35"/>
      <c r="AB437" s="35"/>
      <c r="AC437" s="35"/>
      <c r="AD437" s="35"/>
      <c r="AE437" s="35"/>
      <c r="AF437" s="35"/>
      <c r="AG437" s="35"/>
      <c r="AH437" s="35"/>
      <c r="AI437" s="35"/>
      <c r="AJ437" s="35"/>
      <c r="AK437" s="35"/>
      <c r="AL437" s="35"/>
      <c r="AM437" s="35"/>
      <c r="AN437" s="35"/>
    </row>
    <row r="438" spans="1:40" ht="15.75" customHeight="1">
      <c r="A438" s="5"/>
      <c r="B438" s="38" t="s">
        <v>1162</v>
      </c>
      <c r="C438" s="243" t="s">
        <v>161</v>
      </c>
      <c r="D438" s="36"/>
      <c r="E438" s="325"/>
      <c r="F438" s="332">
        <f>IFERROR(F437/E437,0)</f>
        <v>0</v>
      </c>
      <c r="G438" s="243"/>
      <c r="H438" s="325"/>
      <c r="I438" s="332"/>
      <c r="J438" s="267"/>
      <c r="K438" s="38"/>
      <c r="L438" s="332">
        <f>IFERROR(L437/K437,0)</f>
        <v>0</v>
      </c>
      <c r="M438" s="282"/>
      <c r="N438" s="266">
        <f>IFERROR(N437/M437,0)</f>
        <v>0</v>
      </c>
      <c r="O438" s="267"/>
      <c r="P438" s="38"/>
      <c r="Q438" s="332">
        <f>IFERROR(Q437/P437,0)</f>
        <v>0</v>
      </c>
      <c r="R438" s="267"/>
      <c r="S438" s="266"/>
      <c r="T438" s="35"/>
      <c r="U438" s="35"/>
      <c r="V438" s="38"/>
      <c r="W438" s="35"/>
      <c r="X438" s="35"/>
      <c r="Y438" s="35"/>
      <c r="Z438" s="35"/>
      <c r="AA438" s="35"/>
      <c r="AB438" s="35"/>
      <c r="AC438" s="35"/>
      <c r="AD438" s="35"/>
      <c r="AE438" s="35"/>
      <c r="AF438" s="35"/>
      <c r="AG438" s="35"/>
      <c r="AH438" s="35"/>
      <c r="AI438" s="35"/>
      <c r="AJ438" s="35"/>
      <c r="AK438" s="35"/>
      <c r="AL438" s="35"/>
      <c r="AM438" s="35"/>
      <c r="AN438" s="35"/>
    </row>
    <row r="439" spans="1:40" ht="15.75" customHeight="1">
      <c r="A439" s="5"/>
      <c r="B439" s="38" t="s">
        <v>1162</v>
      </c>
      <c r="C439" s="243"/>
      <c r="D439" s="36"/>
      <c r="E439" s="365"/>
      <c r="F439" s="321"/>
      <c r="G439" s="319"/>
      <c r="H439" s="365"/>
      <c r="I439" s="321"/>
      <c r="J439" s="319"/>
      <c r="K439" s="36"/>
      <c r="L439" s="318"/>
      <c r="M439" s="319"/>
      <c r="N439" s="318"/>
      <c r="O439" s="319"/>
      <c r="P439" s="36"/>
      <c r="Q439" s="318"/>
      <c r="R439" s="320"/>
      <c r="S439" s="932"/>
      <c r="T439" s="35"/>
      <c r="U439" s="35"/>
      <c r="V439" s="38"/>
      <c r="W439" s="35"/>
      <c r="X439" s="35"/>
      <c r="Y439" s="35"/>
      <c r="Z439" s="35"/>
      <c r="AA439" s="35"/>
      <c r="AB439" s="35"/>
      <c r="AC439" s="35"/>
      <c r="AD439" s="35"/>
      <c r="AE439" s="35"/>
      <c r="AF439" s="35"/>
      <c r="AG439" s="35"/>
      <c r="AH439" s="35"/>
      <c r="AI439" s="35"/>
      <c r="AJ439" s="35"/>
      <c r="AK439" s="35"/>
      <c r="AL439" s="35"/>
      <c r="AM439" s="35"/>
      <c r="AN439" s="35"/>
    </row>
    <row r="440" spans="1:40" ht="15.75" customHeight="1">
      <c r="A440" s="5"/>
      <c r="B440" s="38" t="s">
        <v>1162</v>
      </c>
      <c r="C440" s="926" t="s">
        <v>1171</v>
      </c>
      <c r="D440" s="336">
        <f>+INDEX('Budget original'!$A$2:$AO$501,MATCH($A440,'Budget original'!$A$2:$A$501,0),MATCH(D$2,'Budget original'!$A$2:$AO$2,0))</f>
        <v>0</v>
      </c>
      <c r="E440" s="281">
        <f>+INDEX('Budget original'!$A$2:$AO$501,MATCH($A440,'Budget original'!$A$2:$A$501,0),MATCH(E$2,'Budget original'!$A$2:$AO$2,0))</f>
        <v>0</v>
      </c>
      <c r="F440" s="281">
        <f>+INDEX('Budget original'!$A$2:$AO$501,MATCH($A440,'Budget original'!$A$2:$A$501,0),MATCH(F$2,'Budget original'!$A$2:$AO$2,0))</f>
        <v>0</v>
      </c>
      <c r="G440" s="366"/>
      <c r="H440" s="281"/>
      <c r="I440" s="281"/>
      <c r="J440" s="337">
        <f>SUMIFS(BV_Data_An_Cour!$AW:$AW,BV_Data_An_Cour!$AP:$AP,$B440,BV_Data_An_Cour!$AQ:$AQ,$C440,BV_Data_An_Cour!$AY:$AY,J$2)</f>
        <v>641</v>
      </c>
      <c r="K440" s="336">
        <f>-SUMIFS(BV_Data_An_Cour!$AM:$AM,BV_Data_An_Cour!$AS:$AS,"Oui",BV_Data_An_Cour!$AP:$AP,$B440,BV_Data_An_Cour!$AQ:$AQ,$C440)</f>
        <v>93829.349999999977</v>
      </c>
      <c r="L440" s="303">
        <f>-SUMIFS(BV_Data_An_Cour!$AM:$AM,BV_Data_An_Cour!$AP:$AP,$B440,BV_Data_An_Cour!$AQ:$AQ,$C440,BV_Data_An_Cour!$AR:$AR,$L$2)</f>
        <v>71767.849999999977</v>
      </c>
      <c r="M440" s="340">
        <f>IFERROR((K440-E440)/E440,0)</f>
        <v>0</v>
      </c>
      <c r="N440" s="303">
        <f>L440-F440</f>
        <v>71767.849999999977</v>
      </c>
      <c r="O440" s="337">
        <f>SUMIFS(BV_Data_An_Prec!$AW:$AW,BV_Data_An_Prec!$AP:$AP,$B440,BV_Data_An_Prec!$AQ:$AQ,$C440,BV_Data_An_Prec!$AY:$AY,O$2)</f>
        <v>0</v>
      </c>
      <c r="P440" s="336">
        <f>-SUMIFS(BV_Data_An_Prec!$AM:$AM,BV_Data_An_Prec!$AS:$AS,"Oui",BV_Data_An_Prec!$AP:$AP,$B440,BV_Data_An_Prec!$AQ:$AQ,$C440)</f>
        <v>0</v>
      </c>
      <c r="Q440" s="303">
        <f>-SUMIFS(BV_Data_An_Prec!$AM:$AM,BV_Data_An_Prec!$AP:$AP,$B440,BV_Data_An_Prec!$AQ:$AQ,$C440,BV_Data_An_Prec!$AR:$AR,$L$2)</f>
        <v>0</v>
      </c>
      <c r="R440" s="282">
        <f>IF(O440=0,0,J440/O440)</f>
        <v>0</v>
      </c>
      <c r="S440" s="266">
        <f>L440-Q440</f>
        <v>71767.849999999977</v>
      </c>
      <c r="T440" s="35"/>
      <c r="U440" s="35"/>
      <c r="V440" s="38"/>
      <c r="W440" s="35"/>
      <c r="X440" s="35"/>
      <c r="Y440" s="35"/>
      <c r="Z440" s="35"/>
      <c r="AA440" s="35"/>
      <c r="AB440" s="35"/>
      <c r="AC440" s="35"/>
      <c r="AD440" s="35"/>
      <c r="AE440" s="35"/>
      <c r="AF440" s="35"/>
      <c r="AG440" s="35"/>
      <c r="AH440" s="35"/>
      <c r="AI440" s="35"/>
      <c r="AJ440" s="35"/>
      <c r="AK440" s="35"/>
      <c r="AL440" s="35"/>
      <c r="AM440" s="35"/>
      <c r="AN440" s="35"/>
    </row>
    <row r="441" spans="1:40" ht="15.75" customHeight="1">
      <c r="A441" s="5"/>
      <c r="B441" s="38" t="s">
        <v>1162</v>
      </c>
      <c r="C441" s="243" t="s">
        <v>161</v>
      </c>
      <c r="D441" s="38"/>
      <c r="E441" s="325"/>
      <c r="F441" s="332">
        <f>IFERROR(F440/E440,0)</f>
        <v>0</v>
      </c>
      <c r="G441" s="243"/>
      <c r="H441" s="325"/>
      <c r="I441" s="332"/>
      <c r="J441" s="267"/>
      <c r="K441" s="38"/>
      <c r="L441" s="332">
        <f>IFERROR(L440/K440,0)</f>
        <v>0.76487634199746657</v>
      </c>
      <c r="M441" s="282"/>
      <c r="N441" s="266">
        <f>IFERROR(N440/M440,0)</f>
        <v>0</v>
      </c>
      <c r="O441" s="267"/>
      <c r="P441" s="38"/>
      <c r="Q441" s="332">
        <f>IFERROR(Q440/P440,0)</f>
        <v>0</v>
      </c>
      <c r="R441" s="267"/>
      <c r="S441" s="266"/>
      <c r="T441" s="35"/>
      <c r="U441" s="35"/>
      <c r="V441" s="38"/>
      <c r="W441" s="35"/>
      <c r="X441" s="35"/>
      <c r="Y441" s="35"/>
      <c r="Z441" s="35"/>
      <c r="AA441" s="35"/>
      <c r="AB441" s="35"/>
      <c r="AC441" s="35"/>
      <c r="AD441" s="35"/>
      <c r="AE441" s="35"/>
      <c r="AF441" s="35"/>
      <c r="AG441" s="35"/>
      <c r="AH441" s="35"/>
      <c r="AI441" s="35"/>
      <c r="AJ441" s="35"/>
      <c r="AK441" s="35"/>
      <c r="AL441" s="35"/>
      <c r="AM441" s="35"/>
      <c r="AN441" s="35"/>
    </row>
    <row r="442" spans="1:40" ht="15.75" customHeight="1">
      <c r="A442" s="5"/>
      <c r="B442" s="38" t="s">
        <v>1162</v>
      </c>
      <c r="C442" s="238"/>
      <c r="D442" s="304"/>
      <c r="E442" s="367"/>
      <c r="F442" s="334"/>
      <c r="G442" s="238"/>
      <c r="H442" s="367"/>
      <c r="I442" s="334"/>
      <c r="J442" s="335"/>
      <c r="K442" s="368"/>
      <c r="L442" s="334"/>
      <c r="M442" s="285"/>
      <c r="N442" s="286"/>
      <c r="O442" s="335"/>
      <c r="P442" s="368"/>
      <c r="Q442" s="334"/>
      <c r="R442" s="335"/>
      <c r="S442" s="286"/>
      <c r="T442" s="35"/>
      <c r="U442" s="35"/>
      <c r="V442" s="38"/>
      <c r="W442" s="35"/>
      <c r="X442" s="35"/>
      <c r="Y442" s="35"/>
      <c r="Z442" s="35"/>
      <c r="AA442" s="35"/>
      <c r="AB442" s="35"/>
      <c r="AC442" s="35"/>
      <c r="AD442" s="35"/>
      <c r="AE442" s="35"/>
      <c r="AF442" s="35"/>
      <c r="AG442" s="35"/>
      <c r="AH442" s="35"/>
      <c r="AI442" s="35"/>
      <c r="AJ442" s="35"/>
      <c r="AK442" s="35"/>
      <c r="AL442" s="35"/>
      <c r="AM442" s="35"/>
      <c r="AN442" s="35"/>
    </row>
    <row r="443" spans="1:40" ht="15.75" customHeight="1">
      <c r="A443" s="5"/>
      <c r="B443" s="38" t="s">
        <v>1162</v>
      </c>
      <c r="C443" s="926" t="s">
        <v>1169</v>
      </c>
      <c r="D443" s="336">
        <v>0</v>
      </c>
      <c r="E443" s="281">
        <v>0</v>
      </c>
      <c r="F443" s="281">
        <v>0</v>
      </c>
      <c r="G443" s="337"/>
      <c r="H443" s="281"/>
      <c r="I443" s="281"/>
      <c r="J443" s="337">
        <f>SUMIFS(BV_Data_An_Cour!$AW:$AW,BV_Data_An_Cour!$AP:$AP,$B443,BV_Data_An_Cour!$AQ:$AQ,$C443,BV_Data_An_Cour!$AY:$AY,J$2)</f>
        <v>2</v>
      </c>
      <c r="K443" s="281">
        <f>-SUMIFS(BV_Data_An_Cour!$AM:$AM,BV_Data_An_Cour!$AS:$AS,"Oui",BV_Data_An_Cour!$AP:$AP,$B443,BV_Data_An_Cour!$AQ:$AQ,$C443)</f>
        <v>260</v>
      </c>
      <c r="L443" s="266">
        <f>-SUMIFS(BV_Data_An_Cour!$AM:$AM,BV_Data_An_Cour!$AP:$AP,$B443,BV_Data_An_Cour!$AQ:$AQ,$C443,BV_Data_An_Cour!$AR:$AR,$L$2)</f>
        <v>165.59</v>
      </c>
      <c r="M443" s="282">
        <f>IFERROR((K443-E443)/E443,0)</f>
        <v>0</v>
      </c>
      <c r="N443" s="303">
        <f>L443-F443</f>
        <v>165.59</v>
      </c>
      <c r="O443" s="337">
        <f>SUMIFS(BV_Data_An_Prec!$AW:$AW,BV_Data_An_Prec!$AP:$AP,$B443,BV_Data_An_Prec!$AQ:$AQ,$C443,BV_Data_An_Prec!$AY:$AY,O$2)</f>
        <v>0</v>
      </c>
      <c r="P443" s="281">
        <f>-SUMIFS(BV_Data_An_Prec!$AM:$AM,BV_Data_An_Prec!$AS:$AS,"Oui",BV_Data_An_Prec!$AP:$AP,$B443,BV_Data_An_Prec!$AQ:$AQ,$C443)</f>
        <v>0</v>
      </c>
      <c r="Q443" s="266">
        <f>-SUMIFS(BV_Data_An_Prec!$AM:$AM,BV_Data_An_Prec!$AP:$AP,$B443,BV_Data_An_Prec!$AQ:$AQ,$C443,BV_Data_An_Prec!$AR:$AR,$L$2)</f>
        <v>0</v>
      </c>
      <c r="R443" s="282">
        <f>IF(O443=0,0,J443/O443)</f>
        <v>0</v>
      </c>
      <c r="S443" s="266">
        <f>L443-Q443</f>
        <v>165.59</v>
      </c>
      <c r="T443" s="35"/>
      <c r="U443" s="35"/>
      <c r="V443" s="38"/>
      <c r="W443" s="35"/>
      <c r="X443" s="35"/>
      <c r="Y443" s="35"/>
      <c r="Z443" s="35"/>
      <c r="AA443" s="35"/>
      <c r="AB443" s="35"/>
      <c r="AC443" s="35"/>
      <c r="AD443" s="35"/>
      <c r="AE443" s="35"/>
      <c r="AF443" s="35"/>
      <c r="AG443" s="35"/>
      <c r="AH443" s="35"/>
      <c r="AI443" s="35"/>
      <c r="AJ443" s="35"/>
      <c r="AK443" s="35"/>
      <c r="AL443" s="35"/>
      <c r="AM443" s="35"/>
      <c r="AN443" s="35"/>
    </row>
    <row r="444" spans="1:40" ht="15.75" customHeight="1">
      <c r="A444" s="5"/>
      <c r="B444" s="38" t="s">
        <v>1162</v>
      </c>
      <c r="C444" s="243" t="s">
        <v>161</v>
      </c>
      <c r="D444" s="38"/>
      <c r="E444" s="38"/>
      <c r="F444" s="332">
        <f>IFERROR(F443/E443,0)</f>
        <v>0</v>
      </c>
      <c r="G444" s="243"/>
      <c r="H444" s="325"/>
      <c r="I444" s="332"/>
      <c r="J444" s="267"/>
      <c r="K444" s="38"/>
      <c r="L444" s="332">
        <f>IFERROR(L443/K443,0)</f>
        <v>0.63688461538461538</v>
      </c>
      <c r="M444" s="282"/>
      <c r="N444" s="266">
        <f>IFERROR(N443/M443,0)</f>
        <v>0</v>
      </c>
      <c r="O444" s="267"/>
      <c r="P444" s="38"/>
      <c r="Q444" s="332">
        <f>IFERROR(Q443/P443,0)</f>
        <v>0</v>
      </c>
      <c r="R444" s="267"/>
      <c r="S444" s="266"/>
      <c r="T444" s="35"/>
      <c r="U444" s="35"/>
      <c r="V444" s="38"/>
      <c r="W444" s="35"/>
      <c r="X444" s="35"/>
      <c r="Y444" s="35"/>
      <c r="Z444" s="35"/>
      <c r="AA444" s="35"/>
      <c r="AB444" s="35"/>
      <c r="AC444" s="35"/>
      <c r="AD444" s="35"/>
      <c r="AE444" s="35"/>
      <c r="AF444" s="35"/>
      <c r="AG444" s="35"/>
      <c r="AH444" s="35"/>
      <c r="AI444" s="35"/>
      <c r="AJ444" s="35"/>
      <c r="AK444" s="35"/>
      <c r="AL444" s="35"/>
      <c r="AM444" s="35"/>
      <c r="AN444" s="35"/>
    </row>
    <row r="445" spans="1:40" ht="15.75" customHeight="1">
      <c r="A445" s="5"/>
      <c r="B445" s="38" t="s">
        <v>1162</v>
      </c>
      <c r="C445" s="681"/>
      <c r="D445" s="38"/>
      <c r="E445" s="38"/>
      <c r="F445" s="927"/>
      <c r="G445" s="680"/>
      <c r="H445" s="325"/>
      <c r="I445" s="758"/>
      <c r="J445" s="924"/>
      <c r="K445" s="38"/>
      <c r="L445" s="927"/>
      <c r="M445" s="925"/>
      <c r="N445" s="658"/>
      <c r="O445" s="924"/>
      <c r="P445" s="38"/>
      <c r="Q445" s="927"/>
      <c r="R445" s="924"/>
      <c r="S445" s="658"/>
      <c r="T445" s="35"/>
      <c r="U445" s="35"/>
      <c r="V445" s="38"/>
      <c r="W445" s="35"/>
      <c r="X445" s="35"/>
      <c r="Y445" s="35"/>
      <c r="Z445" s="35"/>
      <c r="AA445" s="35"/>
      <c r="AB445" s="35"/>
      <c r="AC445" s="35"/>
      <c r="AD445" s="35"/>
      <c r="AE445" s="35"/>
      <c r="AF445" s="35"/>
      <c r="AG445" s="35"/>
      <c r="AH445" s="35"/>
      <c r="AI445" s="35"/>
      <c r="AJ445" s="35"/>
      <c r="AK445" s="35"/>
      <c r="AL445" s="35"/>
      <c r="AM445" s="35"/>
      <c r="AN445" s="35"/>
    </row>
    <row r="446" spans="1:40" ht="15.75" customHeight="1">
      <c r="A446" s="5"/>
      <c r="B446" s="38" t="s">
        <v>1162</v>
      </c>
      <c r="C446" s="681" t="s">
        <v>1176</v>
      </c>
      <c r="D446" s="38"/>
      <c r="E446" s="38"/>
      <c r="F446" s="927"/>
      <c r="G446" s="680"/>
      <c r="H446" s="325"/>
      <c r="I446" s="758"/>
      <c r="J446" s="924"/>
      <c r="K446" s="38"/>
      <c r="L446" s="927"/>
      <c r="M446" s="925"/>
      <c r="N446" s="658"/>
      <c r="O446" s="924"/>
      <c r="P446" s="38"/>
      <c r="Q446" s="927"/>
      <c r="R446" s="924"/>
      <c r="S446" s="658"/>
      <c r="T446" s="35"/>
      <c r="U446" s="35"/>
      <c r="V446" s="38"/>
      <c r="W446" s="35"/>
      <c r="X446" s="35"/>
      <c r="Y446" s="35"/>
      <c r="Z446" s="35"/>
      <c r="AA446" s="35"/>
      <c r="AB446" s="35"/>
      <c r="AC446" s="35"/>
      <c r="AD446" s="35"/>
      <c r="AE446" s="35"/>
      <c r="AF446" s="35"/>
      <c r="AG446" s="35"/>
      <c r="AH446" s="35"/>
      <c r="AI446" s="35"/>
      <c r="AJ446" s="35"/>
      <c r="AK446" s="35"/>
      <c r="AL446" s="35"/>
      <c r="AM446" s="35"/>
      <c r="AN446" s="35"/>
    </row>
    <row r="447" spans="1:40" ht="15.75" customHeight="1" thickBot="1">
      <c r="A447" s="5"/>
      <c r="B447" s="38" t="s">
        <v>1162</v>
      </c>
      <c r="C447" s="681"/>
      <c r="D447" s="921"/>
      <c r="E447" s="921"/>
      <c r="F447" s="920"/>
      <c r="G447" s="921"/>
      <c r="H447" s="921"/>
      <c r="I447" s="921"/>
      <c r="J447" s="919"/>
      <c r="K447" s="36"/>
      <c r="L447" s="920"/>
      <c r="M447" s="919"/>
      <c r="N447" s="920"/>
      <c r="O447" s="919"/>
      <c r="P447" s="36"/>
      <c r="Q447" s="920"/>
      <c r="R447" s="919"/>
      <c r="S447" s="920"/>
      <c r="T447" s="35"/>
      <c r="U447" s="35"/>
      <c r="V447" s="38"/>
      <c r="W447" s="35"/>
      <c r="X447" s="35"/>
      <c r="Y447" s="35"/>
      <c r="Z447" s="35"/>
      <c r="AA447" s="35"/>
      <c r="AB447" s="35"/>
      <c r="AC447" s="35"/>
      <c r="AD447" s="35"/>
      <c r="AE447" s="35"/>
      <c r="AF447" s="35"/>
      <c r="AG447" s="35"/>
      <c r="AH447" s="35"/>
      <c r="AI447" s="35"/>
      <c r="AJ447" s="35"/>
      <c r="AK447" s="35"/>
      <c r="AL447" s="35"/>
      <c r="AM447" s="35"/>
      <c r="AN447" s="35"/>
    </row>
    <row r="448" spans="1:40" ht="18" customHeight="1" thickTop="1">
      <c r="A448" s="5" t="s">
        <v>564</v>
      </c>
      <c r="B448" s="38" t="s">
        <v>1162</v>
      </c>
      <c r="C448" s="268" t="s">
        <v>1168</v>
      </c>
      <c r="D448" s="269">
        <f>+INDEX('Budget original'!$A$2:$AO$501,MATCH($A448,'Budget original'!$A$2:$A$501,0),MATCH(D$2,'Budget original'!$A$2:$AO$2,0))</f>
        <v>0</v>
      </c>
      <c r="E448" s="270">
        <f>IFERROR(F448/D448,0)</f>
        <v>0</v>
      </c>
      <c r="F448" s="271">
        <f>+INDEX('Budget original'!$A$2:$AO$501,MATCH($A448,'Budget original'!$A$2:$A$501,0),MATCH(F$2,'Budget original'!$A$2:$AO$2,0))</f>
        <v>0</v>
      </c>
      <c r="G448" s="272"/>
      <c r="H448" s="270"/>
      <c r="I448" s="271"/>
      <c r="J448" s="272"/>
      <c r="K448" s="269">
        <f>K437+K440+K443</f>
        <v>94089.349999999977</v>
      </c>
      <c r="L448" s="271">
        <f>L437+L440+L443</f>
        <v>71933.439999999973</v>
      </c>
      <c r="M448" s="272"/>
      <c r="N448" s="271"/>
      <c r="O448" s="272"/>
      <c r="P448" s="269">
        <f>P437+P440+P443</f>
        <v>0</v>
      </c>
      <c r="Q448" s="271">
        <f>Q437+Q440+Q443</f>
        <v>0</v>
      </c>
      <c r="R448" s="272">
        <f>IF(O448=0,0,(J448-O448)/O448)</f>
        <v>0</v>
      </c>
      <c r="S448" s="271">
        <f>L448-Q448</f>
        <v>71933.439999999973</v>
      </c>
      <c r="T448" s="38"/>
      <c r="U448" s="38"/>
      <c r="V448" s="38"/>
      <c r="W448" s="38"/>
      <c r="X448" s="38"/>
      <c r="Y448" s="38"/>
      <c r="Z448" s="38"/>
      <c r="AA448" s="38"/>
      <c r="AB448" s="38"/>
      <c r="AC448" s="38"/>
      <c r="AD448" s="38"/>
      <c r="AE448" s="38"/>
      <c r="AF448" s="38"/>
      <c r="AG448" s="38"/>
      <c r="AH448" s="38"/>
      <c r="AI448" s="38"/>
      <c r="AJ448" s="38"/>
      <c r="AK448" s="38"/>
      <c r="AL448" s="38"/>
      <c r="AM448" s="38"/>
      <c r="AN448" s="38"/>
    </row>
    <row r="449" spans="1:40" ht="22.5" customHeight="1" thickBot="1">
      <c r="A449" s="5" t="s">
        <v>192</v>
      </c>
      <c r="B449" s="38" t="s">
        <v>1162</v>
      </c>
      <c r="C449" s="273"/>
      <c r="D449" s="274"/>
      <c r="E449" s="274"/>
      <c r="F449" s="275"/>
      <c r="G449" s="273"/>
      <c r="H449" s="274"/>
      <c r="I449" s="275"/>
      <c r="J449" s="273"/>
      <c r="K449" s="947"/>
      <c r="L449" s="326">
        <f>L448/K448</f>
        <v>0.76452265851554924</v>
      </c>
      <c r="M449" s="276"/>
      <c r="N449" s="277"/>
      <c r="O449" s="273"/>
      <c r="P449" s="947"/>
      <c r="Q449" s="326" t="e">
        <f>Q448/P448</f>
        <v>#DIV/0!</v>
      </c>
      <c r="R449" s="276"/>
      <c r="S449" s="326">
        <f>IF(Q448=0,0,S448/Q448)</f>
        <v>0</v>
      </c>
      <c r="T449" s="38"/>
      <c r="U449" s="38"/>
      <c r="V449" s="38"/>
      <c r="W449" s="38"/>
      <c r="X449" s="38"/>
      <c r="Y449" s="38"/>
      <c r="Z449" s="38"/>
      <c r="AA449" s="38"/>
      <c r="AB449" s="38"/>
      <c r="AC449" s="38"/>
      <c r="AD449" s="38"/>
      <c r="AE449" s="38"/>
      <c r="AF449" s="38"/>
      <c r="AG449" s="38"/>
      <c r="AH449" s="38"/>
      <c r="AI449" s="38"/>
      <c r="AJ449" s="38"/>
      <c r="AK449" s="38"/>
      <c r="AL449" s="38"/>
      <c r="AM449" s="38"/>
      <c r="AN449" s="38"/>
    </row>
    <row r="450" spans="1:40" ht="15.75" customHeight="1" thickTop="1">
      <c r="A450" s="5" t="s">
        <v>192</v>
      </c>
      <c r="B450" s="38" t="s">
        <v>1162</v>
      </c>
      <c r="C450" s="279"/>
      <c r="D450" s="38"/>
      <c r="E450" s="38"/>
      <c r="F450" s="266"/>
      <c r="G450" s="243"/>
      <c r="H450" s="38"/>
      <c r="I450" s="266"/>
      <c r="J450" s="243"/>
      <c r="K450" s="38"/>
      <c r="L450" s="253"/>
      <c r="M450" s="243"/>
      <c r="N450" s="332"/>
      <c r="O450" s="243"/>
      <c r="P450" s="38"/>
      <c r="Q450" s="253"/>
      <c r="R450" s="243"/>
      <c r="S450" s="253"/>
      <c r="T450" s="35"/>
      <c r="U450" s="35"/>
      <c r="V450" s="38"/>
      <c r="W450" s="35"/>
      <c r="X450" s="35"/>
      <c r="Y450" s="35"/>
      <c r="Z450" s="35"/>
      <c r="AA450" s="35"/>
      <c r="AB450" s="35"/>
      <c r="AC450" s="35"/>
      <c r="AD450" s="35"/>
      <c r="AE450" s="35"/>
      <c r="AF450" s="35"/>
      <c r="AG450" s="35"/>
      <c r="AH450" s="35"/>
      <c r="AI450" s="35"/>
      <c r="AJ450" s="35"/>
      <c r="AK450" s="35"/>
      <c r="AL450" s="35"/>
      <c r="AM450" s="35"/>
      <c r="AN450" s="35"/>
    </row>
    <row r="451" spans="1:40" ht="15.75" customHeight="1">
      <c r="A451" s="5" t="s">
        <v>565</v>
      </c>
      <c r="B451" s="38" t="s">
        <v>1162</v>
      </c>
      <c r="C451" s="279" t="s">
        <v>106</v>
      </c>
      <c r="D451" s="38"/>
      <c r="E451" s="38"/>
      <c r="F451" s="266"/>
      <c r="G451" s="243"/>
      <c r="H451" s="38"/>
      <c r="I451" s="266"/>
      <c r="J451" s="243"/>
      <c r="K451" s="38"/>
      <c r="L451" s="253"/>
      <c r="M451" s="243"/>
      <c r="N451" s="253"/>
      <c r="O451" s="243"/>
      <c r="P451" s="38"/>
      <c r="Q451" s="253"/>
      <c r="R451" s="243"/>
      <c r="S451" s="253"/>
      <c r="T451" s="35"/>
      <c r="U451" s="35"/>
      <c r="V451" s="38"/>
      <c r="W451" s="35"/>
      <c r="X451" s="35"/>
      <c r="Y451" s="35"/>
      <c r="Z451" s="35"/>
      <c r="AA451" s="35"/>
      <c r="AB451" s="35"/>
      <c r="AC451" s="35"/>
      <c r="AD451" s="35"/>
      <c r="AE451" s="35"/>
      <c r="AF451" s="35"/>
      <c r="AG451" s="35"/>
      <c r="AH451" s="35"/>
      <c r="AI451" s="35"/>
      <c r="AJ451" s="35"/>
      <c r="AK451" s="35"/>
      <c r="AL451" s="35"/>
      <c r="AM451" s="35"/>
      <c r="AN451" s="35"/>
    </row>
    <row r="452" spans="1:40" ht="15.75" customHeight="1">
      <c r="A452" s="5" t="s">
        <v>566</v>
      </c>
      <c r="B452" s="38" t="s">
        <v>1162</v>
      </c>
      <c r="C452" s="298" t="s">
        <v>116</v>
      </c>
      <c r="D452" s="38"/>
      <c r="E452" s="38"/>
      <c r="F452" s="244">
        <f>+INDEX('Budget original'!$A$2:$AO$501,MATCH($A452,'Budget original'!$A$2:$A$501,0),MATCH(F$2,'Budget original'!$A$2:$AO$2,0))</f>
        <v>0</v>
      </c>
      <c r="G452" s="243"/>
      <c r="H452" s="38"/>
      <c r="I452" s="244"/>
      <c r="J452" s="243"/>
      <c r="K452" s="38"/>
      <c r="L452" s="266">
        <f>SUMIFS(BV_Data_An_Cour!$AM:$AM,BV_Data_An_Cour!$AP:$AP,$B452,BV_Data_An_Cour!$AQ:$AQ,$C452,BV_Data_An_Cour!$AR:$AR,$L$2)</f>
        <v>0</v>
      </c>
      <c r="M452" s="243"/>
      <c r="N452" s="253"/>
      <c r="O452" s="243"/>
      <c r="P452" s="38"/>
      <c r="Q452" s="266">
        <f>SUMIFS(BV_Data_An_Prec!$AM:$AM,BV_Data_An_Prec!$AP:$AP,$B452,BV_Data_An_Prec!$AQ:$AQ,$C452,BV_Data_An_Prec!$AR:$AR,$L$2)</f>
        <v>0</v>
      </c>
      <c r="R452" s="243"/>
      <c r="S452" s="266">
        <f t="shared" ref="S452:S481" si="73">L452-Q452</f>
        <v>0</v>
      </c>
      <c r="T452" s="35"/>
      <c r="U452" s="35"/>
      <c r="V452" s="38"/>
      <c r="W452" s="35"/>
      <c r="X452" s="35"/>
      <c r="Y452" s="35"/>
      <c r="Z452" s="35"/>
      <c r="AA452" s="35"/>
      <c r="AB452" s="35"/>
      <c r="AC452" s="35"/>
      <c r="AD452" s="35"/>
      <c r="AE452" s="35"/>
      <c r="AF452" s="35"/>
      <c r="AG452" s="35"/>
      <c r="AH452" s="35"/>
      <c r="AI452" s="35"/>
      <c r="AJ452" s="35"/>
      <c r="AK452" s="35"/>
      <c r="AL452" s="35"/>
      <c r="AM452" s="35"/>
      <c r="AN452" s="35"/>
    </row>
    <row r="453" spans="1:40" ht="15.75" customHeight="1">
      <c r="A453" s="5" t="s">
        <v>567</v>
      </c>
      <c r="B453" s="38" t="s">
        <v>1162</v>
      </c>
      <c r="C453" s="299" t="s">
        <v>117</v>
      </c>
      <c r="D453" s="287"/>
      <c r="E453" s="38"/>
      <c r="F453" s="240">
        <f>+INDEX('Budget original'!$A$2:$AO$501,MATCH($A453,'Budget original'!$A$2:$A$501,0),MATCH(F$2,'Budget original'!$A$2:$AO$2,0))</f>
        <v>0</v>
      </c>
      <c r="G453" s="288"/>
      <c r="H453" s="38"/>
      <c r="I453" s="240"/>
      <c r="J453" s="243"/>
      <c r="K453" s="38"/>
      <c r="L453" s="286">
        <f>SUMIFS(BV_Data_An_Cour!$AM:$AM,BV_Data_An_Cour!$AP:$AP,$B453,BV_Data_An_Cour!$AQ:$AQ,$C453,BV_Data_An_Cour!$AR:$AR,$L$2)</f>
        <v>0</v>
      </c>
      <c r="M453" s="243"/>
      <c r="N453" s="266"/>
      <c r="O453" s="243"/>
      <c r="P453" s="38"/>
      <c r="Q453" s="286">
        <f>SUMIFS(BV_Data_An_Prec!$AM:$AM,BV_Data_An_Prec!$AP:$AP,$B453,BV_Data_An_Prec!$AQ:$AQ,$C453,BV_Data_An_Prec!$AR:$AR,$L$2)</f>
        <v>0</v>
      </c>
      <c r="R453" s="243"/>
      <c r="S453" s="266">
        <f t="shared" si="73"/>
        <v>0</v>
      </c>
      <c r="T453" s="35"/>
      <c r="U453" s="35"/>
      <c r="V453" s="38"/>
      <c r="W453" s="35"/>
      <c r="X453" s="35"/>
      <c r="Y453" s="35"/>
      <c r="Z453" s="35"/>
      <c r="AA453" s="35"/>
      <c r="AB453" s="35"/>
      <c r="AC453" s="35"/>
      <c r="AD453" s="35"/>
      <c r="AE453" s="35"/>
      <c r="AF453" s="35"/>
      <c r="AG453" s="35"/>
      <c r="AH453" s="35"/>
      <c r="AI453" s="35"/>
      <c r="AJ453" s="35"/>
      <c r="AK453" s="35"/>
      <c r="AL453" s="35"/>
      <c r="AM453" s="35"/>
      <c r="AN453" s="35"/>
    </row>
    <row r="454" spans="1:40" ht="15.75" customHeight="1">
      <c r="A454" s="5" t="s">
        <v>568</v>
      </c>
      <c r="B454" s="38" t="s">
        <v>1162</v>
      </c>
      <c r="C454" s="298" t="s">
        <v>118</v>
      </c>
      <c r="D454" s="300"/>
      <c r="E454" s="301"/>
      <c r="F454" s="244">
        <f>+INDEX('Budget original'!$A$2:$AO$501,MATCH($A454,'Budget original'!$A$2:$A$501,0),MATCH(F$2,'Budget original'!$A$2:$AO$2,0))</f>
        <v>0</v>
      </c>
      <c r="G454" s="302"/>
      <c r="H454" s="301"/>
      <c r="I454" s="244"/>
      <c r="J454" s="233"/>
      <c r="K454" s="301"/>
      <c r="L454" s="266">
        <f>SUMIFS(BV_Data_An_Cour!$AM:$AM,BV_Data_An_Cour!$AP:$AP,$B454,BV_Data_An_Cour!$AQ:$AQ,$C454,BV_Data_An_Cour!$AR:$AR,$L$2)</f>
        <v>0</v>
      </c>
      <c r="M454" s="233"/>
      <c r="N454" s="303"/>
      <c r="O454" s="233"/>
      <c r="P454" s="301"/>
      <c r="Q454" s="266">
        <f>SUMIFS(BV_Data_An_Prec!$AM:$AM,BV_Data_An_Prec!$AP:$AP,$B454,BV_Data_An_Prec!$AQ:$AQ,$C454,BV_Data_An_Prec!$AR:$AR,$L$2)</f>
        <v>0</v>
      </c>
      <c r="R454" s="233"/>
      <c r="S454" s="303">
        <f t="shared" si="73"/>
        <v>0</v>
      </c>
      <c r="T454" s="35"/>
      <c r="U454" s="35"/>
      <c r="V454" s="38"/>
      <c r="W454" s="35"/>
      <c r="X454" s="35"/>
      <c r="Y454" s="35"/>
      <c r="Z454" s="35"/>
      <c r="AA454" s="35"/>
      <c r="AB454" s="35"/>
      <c r="AC454" s="35"/>
      <c r="AD454" s="35"/>
      <c r="AE454" s="35"/>
      <c r="AF454" s="35"/>
      <c r="AG454" s="35"/>
      <c r="AH454" s="35"/>
      <c r="AI454" s="35"/>
      <c r="AJ454" s="35"/>
      <c r="AK454" s="35"/>
      <c r="AL454" s="35"/>
      <c r="AM454" s="35"/>
      <c r="AN454" s="35"/>
    </row>
    <row r="455" spans="1:40" ht="15.75" customHeight="1">
      <c r="A455" s="5" t="s">
        <v>569</v>
      </c>
      <c r="B455" s="38" t="s">
        <v>1162</v>
      </c>
      <c r="C455" s="298" t="s">
        <v>119</v>
      </c>
      <c r="D455" s="287"/>
      <c r="E455" s="38"/>
      <c r="F455" s="244">
        <f>+INDEX('Budget original'!$A$2:$AO$501,MATCH($A455,'Budget original'!$A$2:$A$501,0),MATCH(F$2,'Budget original'!$A$2:$AO$2,0))</f>
        <v>0</v>
      </c>
      <c r="G455" s="288"/>
      <c r="H455" s="38"/>
      <c r="I455" s="244"/>
      <c r="J455" s="243"/>
      <c r="K455" s="38"/>
      <c r="L455" s="266">
        <f>SUMIFS(BV_Data_An_Cour!$AM:$AM,BV_Data_An_Cour!$AP:$AP,$B455,BV_Data_An_Cour!$AQ:$AQ,$C455,BV_Data_An_Cour!$AR:$AR,$L$2)</f>
        <v>0</v>
      </c>
      <c r="M455" s="243"/>
      <c r="N455" s="266"/>
      <c r="O455" s="243"/>
      <c r="P455" s="38"/>
      <c r="Q455" s="266">
        <f>SUMIFS(BV_Data_An_Prec!$AM:$AM,BV_Data_An_Prec!$AP:$AP,$B455,BV_Data_An_Prec!$AQ:$AQ,$C455,BV_Data_An_Prec!$AR:$AR,$L$2)</f>
        <v>0</v>
      </c>
      <c r="R455" s="243"/>
      <c r="S455" s="266">
        <f t="shared" si="73"/>
        <v>0</v>
      </c>
      <c r="T455" s="35"/>
      <c r="U455" s="35"/>
      <c r="V455" s="38"/>
      <c r="W455" s="35"/>
      <c r="X455" s="35"/>
      <c r="Y455" s="35"/>
      <c r="Z455" s="35"/>
      <c r="AA455" s="35"/>
      <c r="AB455" s="35"/>
      <c r="AC455" s="35"/>
      <c r="AD455" s="35"/>
      <c r="AE455" s="35"/>
      <c r="AF455" s="35"/>
      <c r="AG455" s="35"/>
      <c r="AH455" s="35"/>
      <c r="AI455" s="35"/>
      <c r="AJ455" s="35"/>
      <c r="AK455" s="35"/>
      <c r="AL455" s="35"/>
      <c r="AM455" s="35"/>
      <c r="AN455" s="35"/>
    </row>
    <row r="456" spans="1:40" ht="20.399999999999999" hidden="1" customHeight="1">
      <c r="A456" s="5" t="s">
        <v>570</v>
      </c>
      <c r="B456" s="38" t="s">
        <v>1162</v>
      </c>
      <c r="C456" s="243" t="s">
        <v>55</v>
      </c>
      <c r="D456" s="287"/>
      <c r="E456" s="38"/>
      <c r="F456" s="244">
        <f>+INDEX('Budget original'!$A$2:$AO$501,MATCH($A456,'Budget original'!$A$2:$A$501,0),MATCH(F$2,'Budget original'!$A$2:$AO$2,0))</f>
        <v>0</v>
      </c>
      <c r="G456" s="288"/>
      <c r="H456" s="38"/>
      <c r="I456" s="244"/>
      <c r="J456" s="243"/>
      <c r="K456" s="38"/>
      <c r="L456" s="266">
        <f>SUMIFS(BV_Data_An_Cour!$AM:$AM,BV_Data_An_Cour!$AP:$AP,$B456,BV_Data_An_Cour!$AQ:$AQ,$C456,BV_Data_An_Cour!$AR:$AR,$L$2)</f>
        <v>0</v>
      </c>
      <c r="M456" s="243"/>
      <c r="N456" s="266"/>
      <c r="O456" s="243"/>
      <c r="P456" s="38"/>
      <c r="Q456" s="266">
        <f>SUMIFS(BV_Data_An_Prec!$AM:$AM,BV_Data_An_Prec!$AP:$AP,$B456,BV_Data_An_Prec!$AQ:$AQ,$C456,BV_Data_An_Prec!$AR:$AR,$L$2)</f>
        <v>0</v>
      </c>
      <c r="R456" s="243"/>
      <c r="S456" s="266">
        <f t="shared" si="73"/>
        <v>0</v>
      </c>
      <c r="T456" s="35"/>
      <c r="U456" s="35"/>
      <c r="V456" s="38"/>
      <c r="W456" s="35"/>
      <c r="X456" s="35"/>
      <c r="Y456" s="35"/>
      <c r="Z456" s="35"/>
      <c r="AA456" s="35"/>
      <c r="AB456" s="35"/>
      <c r="AC456" s="35"/>
      <c r="AD456" s="35"/>
      <c r="AE456" s="35"/>
      <c r="AF456" s="35"/>
      <c r="AG456" s="35"/>
      <c r="AH456" s="35"/>
      <c r="AI456" s="35"/>
      <c r="AJ456" s="35"/>
      <c r="AK456" s="35"/>
      <c r="AL456" s="35"/>
      <c r="AM456" s="35"/>
      <c r="AN456" s="35"/>
    </row>
    <row r="457" spans="1:40" ht="20.399999999999999" hidden="1" customHeight="1">
      <c r="A457" s="5" t="s">
        <v>570</v>
      </c>
      <c r="B457" s="38" t="s">
        <v>1162</v>
      </c>
      <c r="C457" s="243" t="s">
        <v>55</v>
      </c>
      <c r="D457" s="287"/>
      <c r="E457" s="38"/>
      <c r="F457" s="244">
        <f>+INDEX('Budget original'!$A$2:$AO$501,MATCH($A457,'Budget original'!$A$2:$A$501,0),MATCH(F$2,'Budget original'!$A$2:$AO$2,0))</f>
        <v>0</v>
      </c>
      <c r="G457" s="288"/>
      <c r="H457" s="38"/>
      <c r="I457" s="244"/>
      <c r="J457" s="243"/>
      <c r="K457" s="38"/>
      <c r="L457" s="266">
        <f>SUMIFS(BV_Data_An_Cour!$AM:$AM,BV_Data_An_Cour!$AP:$AP,$B457,BV_Data_An_Cour!$AQ:$AQ,$C457,BV_Data_An_Cour!$AR:$AR,$L$2)</f>
        <v>0</v>
      </c>
      <c r="M457" s="243"/>
      <c r="N457" s="266"/>
      <c r="O457" s="243"/>
      <c r="P457" s="38"/>
      <c r="Q457" s="266">
        <f>SUMIFS(BV_Data_An_Prec!$AM:$AM,BV_Data_An_Prec!$AP:$AP,$B457,BV_Data_An_Prec!$AQ:$AQ,$C457,BV_Data_An_Prec!$AR:$AR,$L$2)</f>
        <v>0</v>
      </c>
      <c r="R457" s="243"/>
      <c r="S457" s="266">
        <f t="shared" si="73"/>
        <v>0</v>
      </c>
      <c r="T457" s="35"/>
      <c r="U457" s="35"/>
      <c r="V457" s="38"/>
      <c r="W457" s="35"/>
      <c r="X457" s="35"/>
      <c r="Y457" s="35"/>
      <c r="Z457" s="35"/>
      <c r="AA457" s="35"/>
      <c r="AB457" s="35"/>
      <c r="AC457" s="35"/>
      <c r="AD457" s="35"/>
      <c r="AE457" s="35"/>
      <c r="AF457" s="35"/>
      <c r="AG457" s="35"/>
      <c r="AH457" s="35"/>
      <c r="AI457" s="35"/>
      <c r="AJ457" s="35"/>
      <c r="AK457" s="35"/>
      <c r="AL457" s="35"/>
      <c r="AM457" s="35"/>
      <c r="AN457" s="35"/>
    </row>
    <row r="458" spans="1:40" ht="20.399999999999999" hidden="1" customHeight="1">
      <c r="A458" s="5" t="s">
        <v>570</v>
      </c>
      <c r="B458" s="38" t="s">
        <v>1162</v>
      </c>
      <c r="C458" s="243" t="s">
        <v>55</v>
      </c>
      <c r="D458" s="287"/>
      <c r="E458" s="38"/>
      <c r="F458" s="244">
        <f>+INDEX('Budget original'!$A$2:$AO$501,MATCH($A458,'Budget original'!$A$2:$A$501,0),MATCH(F$2,'Budget original'!$A$2:$AO$2,0))</f>
        <v>0</v>
      </c>
      <c r="G458" s="288"/>
      <c r="H458" s="38"/>
      <c r="I458" s="244"/>
      <c r="J458" s="243"/>
      <c r="K458" s="38"/>
      <c r="L458" s="266">
        <f>SUMIFS(BV_Data_An_Cour!$AM:$AM,BV_Data_An_Cour!$AP:$AP,$B458,BV_Data_An_Cour!$AQ:$AQ,$C458,BV_Data_An_Cour!$AR:$AR,$L$2)</f>
        <v>0</v>
      </c>
      <c r="M458" s="243"/>
      <c r="N458" s="266"/>
      <c r="O458" s="243"/>
      <c r="P458" s="38"/>
      <c r="Q458" s="266">
        <f>SUMIFS(BV_Data_An_Prec!$AM:$AM,BV_Data_An_Prec!$AP:$AP,$B458,BV_Data_An_Prec!$AQ:$AQ,$C458,BV_Data_An_Prec!$AR:$AR,$L$2)</f>
        <v>0</v>
      </c>
      <c r="R458" s="243"/>
      <c r="S458" s="266">
        <f t="shared" si="73"/>
        <v>0</v>
      </c>
      <c r="T458" s="35"/>
      <c r="U458" s="35"/>
      <c r="V458" s="38"/>
      <c r="W458" s="35"/>
      <c r="X458" s="35"/>
      <c r="Y458" s="35"/>
      <c r="Z458" s="35"/>
      <c r="AA458" s="35"/>
      <c r="AB458" s="35"/>
      <c r="AC458" s="35"/>
      <c r="AD458" s="35"/>
      <c r="AE458" s="35"/>
      <c r="AF458" s="35"/>
      <c r="AG458" s="35"/>
      <c r="AH458" s="35"/>
      <c r="AI458" s="35"/>
      <c r="AJ458" s="35"/>
      <c r="AK458" s="35"/>
      <c r="AL458" s="35"/>
      <c r="AM458" s="35"/>
      <c r="AN458" s="35"/>
    </row>
    <row r="459" spans="1:40" ht="15.75" customHeight="1">
      <c r="A459" s="5" t="s">
        <v>571</v>
      </c>
      <c r="B459" s="38" t="s">
        <v>1162</v>
      </c>
      <c r="C459" s="299" t="s">
        <v>120</v>
      </c>
      <c r="D459" s="287"/>
      <c r="E459" s="38"/>
      <c r="F459" s="240">
        <f>+INDEX('Budget original'!$A$2:$AO$501,MATCH($A459,'Budget original'!$A$2:$A$501,0),MATCH(F$2,'Budget original'!$A$2:$AO$2,0))</f>
        <v>0</v>
      </c>
      <c r="G459" s="288"/>
      <c r="H459" s="38"/>
      <c r="I459" s="240"/>
      <c r="J459" s="243"/>
      <c r="K459" s="38"/>
      <c r="L459" s="286">
        <f>SUMIFS(BV_Data_An_Cour!$AM:$AM,BV_Data_An_Cour!$AP:$AP,$B459,BV_Data_An_Cour!$AQ:$AQ,$C459,BV_Data_An_Cour!$AR:$AR,$L$2)</f>
        <v>0</v>
      </c>
      <c r="M459" s="243"/>
      <c r="N459" s="266"/>
      <c r="O459" s="243"/>
      <c r="P459" s="38"/>
      <c r="Q459" s="286">
        <f>SUMIFS(BV_Data_An_Prec!$AM:$AM,BV_Data_An_Prec!$AP:$AP,$B459,BV_Data_An_Prec!$AQ:$AQ,$C459,BV_Data_An_Prec!$AR:$AR,$L$2)</f>
        <v>0</v>
      </c>
      <c r="R459" s="243"/>
      <c r="S459" s="266">
        <f t="shared" si="73"/>
        <v>0</v>
      </c>
      <c r="T459" s="35"/>
      <c r="U459" s="35"/>
      <c r="V459" s="38"/>
      <c r="W459" s="35"/>
      <c r="X459" s="35"/>
      <c r="Y459" s="35"/>
      <c r="Z459" s="35"/>
      <c r="AA459" s="35"/>
      <c r="AB459" s="35"/>
      <c r="AC459" s="35"/>
      <c r="AD459" s="35"/>
      <c r="AE459" s="35"/>
      <c r="AF459" s="35"/>
      <c r="AG459" s="35"/>
      <c r="AH459" s="35"/>
      <c r="AI459" s="35"/>
      <c r="AJ459" s="35"/>
      <c r="AK459" s="35"/>
      <c r="AL459" s="35"/>
      <c r="AM459" s="35"/>
      <c r="AN459" s="35"/>
    </row>
    <row r="460" spans="1:40" ht="15.75" customHeight="1">
      <c r="A460" s="5" t="s">
        <v>572</v>
      </c>
      <c r="B460" s="38" t="s">
        <v>1162</v>
      </c>
      <c r="C460" s="298" t="s">
        <v>121</v>
      </c>
      <c r="D460" s="300"/>
      <c r="E460" s="301"/>
      <c r="F460" s="244">
        <f>+INDEX('Budget original'!$A$2:$AO$501,MATCH($A460,'Budget original'!$A$2:$A$501,0),MATCH(F$2,'Budget original'!$A$2:$AO$2,0))</f>
        <v>0</v>
      </c>
      <c r="G460" s="302"/>
      <c r="H460" s="301"/>
      <c r="I460" s="244"/>
      <c r="J460" s="233"/>
      <c r="K460" s="301"/>
      <c r="L460" s="266">
        <f>SUMIFS(BV_Data_An_Cour!$AM:$AM,BV_Data_An_Cour!$AP:$AP,$B460,BV_Data_An_Cour!$AQ:$AQ,$C460,BV_Data_An_Cour!$AR:$AR,$L$2)</f>
        <v>0</v>
      </c>
      <c r="M460" s="233"/>
      <c r="N460" s="303"/>
      <c r="O460" s="233"/>
      <c r="P460" s="301"/>
      <c r="Q460" s="266">
        <f>SUMIFS(BV_Data_An_Prec!$AM:$AM,BV_Data_An_Prec!$AP:$AP,$B460,BV_Data_An_Prec!$AQ:$AQ,$C460,BV_Data_An_Prec!$AR:$AR,$L$2)</f>
        <v>0</v>
      </c>
      <c r="R460" s="233"/>
      <c r="S460" s="303">
        <f t="shared" si="73"/>
        <v>0</v>
      </c>
      <c r="T460" s="35"/>
      <c r="U460" s="35"/>
      <c r="V460" s="38"/>
      <c r="W460" s="35"/>
      <c r="X460" s="35"/>
      <c r="Y460" s="35"/>
      <c r="Z460" s="35"/>
      <c r="AA460" s="35"/>
      <c r="AB460" s="35"/>
      <c r="AC460" s="35"/>
      <c r="AD460" s="35"/>
      <c r="AE460" s="35"/>
      <c r="AF460" s="35"/>
      <c r="AG460" s="35"/>
      <c r="AH460" s="35"/>
      <c r="AI460" s="35"/>
      <c r="AJ460" s="35"/>
      <c r="AK460" s="35"/>
      <c r="AL460" s="35"/>
      <c r="AM460" s="35"/>
      <c r="AN460" s="35"/>
    </row>
    <row r="461" spans="1:40" ht="15.75" customHeight="1">
      <c r="A461" s="5" t="s">
        <v>573</v>
      </c>
      <c r="B461" s="38" t="s">
        <v>1162</v>
      </c>
      <c r="C461" s="298" t="s">
        <v>122</v>
      </c>
      <c r="D461" s="287"/>
      <c r="E461" s="38"/>
      <c r="F461" s="244">
        <f>+INDEX('Budget original'!$A$2:$AO$501,MATCH($A461,'Budget original'!$A$2:$A$501,0),MATCH(F$2,'Budget original'!$A$2:$AO$2,0))</f>
        <v>0</v>
      </c>
      <c r="G461" s="288"/>
      <c r="H461" s="38"/>
      <c r="I461" s="244"/>
      <c r="J461" s="243"/>
      <c r="K461" s="38"/>
      <c r="L461" s="266">
        <f>SUMIFS(BV_Data_An_Cour!$AM:$AM,BV_Data_An_Cour!$AP:$AP,$B461,BV_Data_An_Cour!$AQ:$AQ,$C461,BV_Data_An_Cour!$AR:$AR,$L$2)</f>
        <v>0</v>
      </c>
      <c r="M461" s="243"/>
      <c r="N461" s="266"/>
      <c r="O461" s="243"/>
      <c r="P461" s="38"/>
      <c r="Q461" s="266">
        <f>SUMIFS(BV_Data_An_Prec!$AM:$AM,BV_Data_An_Prec!$AP:$AP,$B461,BV_Data_An_Prec!$AQ:$AQ,$C461,BV_Data_An_Prec!$AR:$AR,$L$2)</f>
        <v>0</v>
      </c>
      <c r="R461" s="243"/>
      <c r="S461" s="266">
        <f t="shared" si="73"/>
        <v>0</v>
      </c>
      <c r="T461" s="35"/>
      <c r="U461" s="35"/>
      <c r="V461" s="38"/>
      <c r="W461" s="35"/>
      <c r="X461" s="35"/>
      <c r="Y461" s="35"/>
      <c r="Z461" s="35"/>
      <c r="AA461" s="35"/>
      <c r="AB461" s="35"/>
      <c r="AC461" s="35"/>
      <c r="AD461" s="35"/>
      <c r="AE461" s="35"/>
      <c r="AF461" s="35"/>
      <c r="AG461" s="35"/>
      <c r="AH461" s="35"/>
      <c r="AI461" s="35"/>
      <c r="AJ461" s="35"/>
      <c r="AK461" s="35"/>
      <c r="AL461" s="35"/>
      <c r="AM461" s="35"/>
      <c r="AN461" s="35"/>
    </row>
    <row r="462" spans="1:40" ht="15.75" customHeight="1">
      <c r="A462" s="5" t="s">
        <v>574</v>
      </c>
      <c r="B462" s="38" t="s">
        <v>1162</v>
      </c>
      <c r="C462" s="298" t="s">
        <v>123</v>
      </c>
      <c r="D462" s="287"/>
      <c r="E462" s="38"/>
      <c r="F462" s="244">
        <f>+INDEX('Budget original'!$A$2:$AO$501,MATCH($A462,'Budget original'!$A$2:$A$501,0),MATCH(F$2,'Budget original'!$A$2:$AO$2,0))</f>
        <v>0</v>
      </c>
      <c r="G462" s="288"/>
      <c r="H462" s="38"/>
      <c r="I462" s="244"/>
      <c r="J462" s="243"/>
      <c r="K462" s="38"/>
      <c r="L462" s="266">
        <f>SUMIFS(BV_Data_An_Cour!$AM:$AM,BV_Data_An_Cour!$AP:$AP,$B462,BV_Data_An_Cour!$AQ:$AQ,$C462,BV_Data_An_Cour!$AR:$AR,$L$2)</f>
        <v>0</v>
      </c>
      <c r="M462" s="243"/>
      <c r="N462" s="266"/>
      <c r="O462" s="243"/>
      <c r="P462" s="38"/>
      <c r="Q462" s="266">
        <f>SUMIFS(BV_Data_An_Prec!$AM:$AM,BV_Data_An_Prec!$AP:$AP,$B462,BV_Data_An_Prec!$AQ:$AQ,$C462,BV_Data_An_Prec!$AR:$AR,$L$2)</f>
        <v>0</v>
      </c>
      <c r="R462" s="243"/>
      <c r="S462" s="266">
        <f t="shared" si="73"/>
        <v>0</v>
      </c>
      <c r="T462" s="35"/>
      <c r="U462" s="35"/>
      <c r="V462" s="38"/>
      <c r="W462" s="35"/>
      <c r="X462" s="35"/>
      <c r="Y462" s="35"/>
      <c r="Z462" s="35"/>
      <c r="AA462" s="35"/>
      <c r="AB462" s="35"/>
      <c r="AC462" s="35"/>
      <c r="AD462" s="35"/>
      <c r="AE462" s="35"/>
      <c r="AF462" s="35"/>
      <c r="AG462" s="35"/>
      <c r="AH462" s="35"/>
      <c r="AI462" s="35"/>
      <c r="AJ462" s="35"/>
      <c r="AK462" s="35"/>
      <c r="AL462" s="35"/>
      <c r="AM462" s="35"/>
      <c r="AN462" s="35"/>
    </row>
    <row r="463" spans="1:40" ht="20.399999999999999" hidden="1" customHeight="1">
      <c r="A463" s="5" t="s">
        <v>570</v>
      </c>
      <c r="B463" s="38" t="s">
        <v>1162</v>
      </c>
      <c r="C463" s="243" t="s">
        <v>55</v>
      </c>
      <c r="D463" s="289"/>
      <c r="E463" s="304"/>
      <c r="F463" s="244">
        <f>+INDEX('Budget original'!$A$2:$AO$501,MATCH($A463,'Budget original'!$A$2:$A$501,0),MATCH(F$2,'Budget original'!$A$2:$AO$2,0))</f>
        <v>0</v>
      </c>
      <c r="G463" s="290"/>
      <c r="H463" s="304"/>
      <c r="I463" s="244"/>
      <c r="J463" s="238"/>
      <c r="K463" s="304"/>
      <c r="L463" s="266">
        <f>-SUMIFS(BV_Data_An_Cour!$AM:$AM,BV_Data_An_Cour!$AP:$AP,$B463,BV_Data_An_Cour!$AQ:$AQ,$C463,BV_Data_An_Cour!$AR:$AR,$L$2)</f>
        <v>0</v>
      </c>
      <c r="M463" s="238"/>
      <c r="N463" s="286"/>
      <c r="O463" s="238"/>
      <c r="P463" s="304"/>
      <c r="Q463" s="266">
        <f>-SUMIFS(BV_Data_An_Prec!$AM:$AM,BV_Data_An_Prec!$AP:$AP,$B463,BV_Data_An_Prec!$AQ:$AQ,$C463,BV_Data_An_Prec!$AR:$AR,$L$2)</f>
        <v>0</v>
      </c>
      <c r="R463" s="238"/>
      <c r="S463" s="286">
        <f t="shared" si="73"/>
        <v>0</v>
      </c>
      <c r="T463" s="35"/>
      <c r="U463" s="35"/>
      <c r="V463" s="38"/>
      <c r="W463" s="35"/>
      <c r="X463" s="35"/>
      <c r="Y463" s="35"/>
      <c r="Z463" s="35"/>
      <c r="AA463" s="35"/>
      <c r="AB463" s="35"/>
      <c r="AC463" s="35"/>
      <c r="AD463" s="35"/>
      <c r="AE463" s="35"/>
      <c r="AF463" s="35"/>
      <c r="AG463" s="35"/>
      <c r="AH463" s="35"/>
      <c r="AI463" s="35"/>
      <c r="AJ463" s="35"/>
      <c r="AK463" s="35"/>
      <c r="AL463" s="35"/>
      <c r="AM463" s="35"/>
      <c r="AN463" s="35"/>
    </row>
    <row r="464" spans="1:40" ht="18.600000000000001" customHeight="1">
      <c r="A464" s="5" t="s">
        <v>575</v>
      </c>
      <c r="B464" s="38" t="s">
        <v>1162</v>
      </c>
      <c r="C464" s="291" t="s">
        <v>124</v>
      </c>
      <c r="D464" s="292" t="s">
        <v>115</v>
      </c>
      <c r="E464" s="293">
        <f>IFERROR(F464/F$448,0)</f>
        <v>0</v>
      </c>
      <c r="F464" s="294">
        <f>+SUM(F452:F463)</f>
        <v>0</v>
      </c>
      <c r="G464" s="295"/>
      <c r="H464" s="293"/>
      <c r="I464" s="294"/>
      <c r="J464" s="295" t="s">
        <v>115</v>
      </c>
      <c r="K464" s="293">
        <f>IFERROR(L464/L$448,0)</f>
        <v>0</v>
      </c>
      <c r="L464" s="294">
        <f>+SUM(L452:L463)</f>
        <v>0</v>
      </c>
      <c r="M464" s="296"/>
      <c r="N464" s="294"/>
      <c r="O464" s="295" t="s">
        <v>115</v>
      </c>
      <c r="P464" s="293">
        <f>IFERROR(Q464/Q$448,0)</f>
        <v>0</v>
      </c>
      <c r="Q464" s="294">
        <f>+SUM(Q452:Q463)</f>
        <v>0</v>
      </c>
      <c r="R464" s="297"/>
      <c r="S464" s="294">
        <f t="shared" si="73"/>
        <v>0</v>
      </c>
      <c r="T464" s="38"/>
      <c r="U464" s="38"/>
      <c r="V464" s="38"/>
      <c r="W464" s="38"/>
      <c r="X464" s="38"/>
      <c r="Y464" s="38"/>
      <c r="Z464" s="38"/>
      <c r="AA464" s="38"/>
      <c r="AB464" s="38"/>
      <c r="AC464" s="38"/>
      <c r="AD464" s="38"/>
      <c r="AE464" s="38"/>
      <c r="AF464" s="38"/>
      <c r="AG464" s="38"/>
      <c r="AH464" s="38"/>
      <c r="AI464" s="38"/>
      <c r="AJ464" s="38"/>
      <c r="AK464" s="38"/>
      <c r="AL464" s="38"/>
      <c r="AM464" s="38"/>
      <c r="AN464" s="38"/>
    </row>
    <row r="465" spans="1:40" ht="15.75" customHeight="1">
      <c r="A465" s="5" t="s">
        <v>576</v>
      </c>
      <c r="B465" s="38" t="s">
        <v>1162</v>
      </c>
      <c r="C465" s="369" t="s">
        <v>125</v>
      </c>
      <c r="D465" s="287"/>
      <c r="E465" s="38"/>
      <c r="F465" s="244">
        <f>+INDEX('Budget original'!$A$2:$AO$501,MATCH($A465,'Budget original'!$A$2:$A$501,0),MATCH(F$2,'Budget original'!$A$2:$AO$2,0))</f>
        <v>0</v>
      </c>
      <c r="G465" s="288"/>
      <c r="H465" s="38"/>
      <c r="I465" s="244"/>
      <c r="J465" s="243"/>
      <c r="K465" s="38"/>
      <c r="L465" s="266">
        <f>SUMIFS(BV_Data_An_Cour!$AM:$AM,BV_Data_An_Cour!$AP:$AP,$B465,BV_Data_An_Cour!$AQ:$AQ,$C465,BV_Data_An_Cour!$AR:$AR,$L$2)</f>
        <v>0</v>
      </c>
      <c r="M465" s="243"/>
      <c r="N465" s="266"/>
      <c r="O465" s="243"/>
      <c r="P465" s="38"/>
      <c r="Q465" s="266">
        <f>SUMIFS(BV_Data_An_Prec!$AM:$AM,BV_Data_An_Prec!$AP:$AP,$B465,BV_Data_An_Prec!$AQ:$AQ,$C465,BV_Data_An_Prec!$AR:$AR,$L$2)</f>
        <v>0</v>
      </c>
      <c r="R465" s="243"/>
      <c r="S465" s="266">
        <f t="shared" si="73"/>
        <v>0</v>
      </c>
      <c r="T465" s="35"/>
      <c r="U465" s="35"/>
      <c r="V465" s="38"/>
      <c r="W465" s="35"/>
      <c r="X465" s="35"/>
      <c r="Y465" s="35"/>
      <c r="Z465" s="35"/>
      <c r="AA465" s="35"/>
      <c r="AB465" s="35"/>
      <c r="AC465" s="35"/>
      <c r="AD465" s="35"/>
      <c r="AE465" s="35"/>
      <c r="AF465" s="35"/>
      <c r="AG465" s="35"/>
      <c r="AH465" s="35"/>
      <c r="AI465" s="35"/>
      <c r="AJ465" s="35"/>
      <c r="AK465" s="35"/>
      <c r="AL465" s="35"/>
      <c r="AM465" s="35"/>
      <c r="AN465" s="35"/>
    </row>
    <row r="466" spans="1:40" ht="15.75" customHeight="1">
      <c r="A466" s="5" t="s">
        <v>577</v>
      </c>
      <c r="B466" s="38" t="s">
        <v>1162</v>
      </c>
      <c r="C466" s="298" t="s">
        <v>126</v>
      </c>
      <c r="D466" s="287"/>
      <c r="E466" s="38"/>
      <c r="F466" s="244">
        <f>+INDEX('Budget original'!$A$2:$AO$501,MATCH($A466,'Budget original'!$A$2:$A$501,0),MATCH(F$2,'Budget original'!$A$2:$AO$2,0))</f>
        <v>0</v>
      </c>
      <c r="G466" s="288"/>
      <c r="H466" s="38"/>
      <c r="I466" s="244"/>
      <c r="J466" s="243"/>
      <c r="K466" s="38"/>
      <c r="L466" s="266">
        <f>SUMIFS(BV_Data_An_Cour!$AM:$AM,BV_Data_An_Cour!$AP:$AP,$B466,BV_Data_An_Cour!$AQ:$AQ,$C466,BV_Data_An_Cour!$AR:$AR,$L$2)</f>
        <v>0</v>
      </c>
      <c r="M466" s="243"/>
      <c r="N466" s="266"/>
      <c r="O466" s="243"/>
      <c r="P466" s="38"/>
      <c r="Q466" s="266">
        <f>SUMIFS(BV_Data_An_Prec!$AM:$AM,BV_Data_An_Prec!$AP:$AP,$B466,BV_Data_An_Prec!$AQ:$AQ,$C466,BV_Data_An_Prec!$AR:$AR,$L$2)</f>
        <v>0</v>
      </c>
      <c r="R466" s="243"/>
      <c r="S466" s="266">
        <f t="shared" si="73"/>
        <v>0</v>
      </c>
      <c r="T466" s="35"/>
      <c r="U466" s="35"/>
      <c r="V466" s="38"/>
      <c r="W466" s="35"/>
      <c r="X466" s="35"/>
      <c r="Y466" s="35"/>
      <c r="Z466" s="35"/>
      <c r="AA466" s="35"/>
      <c r="AB466" s="35"/>
      <c r="AC466" s="35"/>
      <c r="AD466" s="35"/>
      <c r="AE466" s="35"/>
      <c r="AF466" s="35"/>
      <c r="AG466" s="35"/>
      <c r="AH466" s="35"/>
      <c r="AI466" s="35"/>
      <c r="AJ466" s="35"/>
      <c r="AK466" s="35"/>
      <c r="AL466" s="35"/>
      <c r="AM466" s="35"/>
      <c r="AN466" s="35"/>
    </row>
    <row r="467" spans="1:40" ht="15.75" customHeight="1">
      <c r="A467" s="5" t="s">
        <v>578</v>
      </c>
      <c r="B467" s="38" t="s">
        <v>1162</v>
      </c>
      <c r="C467" s="299" t="s">
        <v>127</v>
      </c>
      <c r="D467" s="289"/>
      <c r="E467" s="304"/>
      <c r="F467" s="240">
        <f>+INDEX('Budget original'!$A$2:$AO$501,MATCH($A467,'Budget original'!$A$2:$A$501,0),MATCH(F$2,'Budget original'!$A$2:$AO$2,0))</f>
        <v>0</v>
      </c>
      <c r="G467" s="290"/>
      <c r="H467" s="304"/>
      <c r="I467" s="240"/>
      <c r="J467" s="238"/>
      <c r="K467" s="304"/>
      <c r="L467" s="286">
        <f>SUMIFS(BV_Data_An_Cour!$AM:$AM,BV_Data_An_Cour!$AP:$AP,$B467,BV_Data_An_Cour!$AQ:$AQ,$C467,BV_Data_An_Cour!$AR:$AR,$L$2)</f>
        <v>0</v>
      </c>
      <c r="M467" s="238"/>
      <c r="N467" s="286"/>
      <c r="O467" s="238"/>
      <c r="P467" s="304"/>
      <c r="Q467" s="286">
        <f>SUMIFS(BV_Data_An_Prec!$AM:$AM,BV_Data_An_Prec!$AP:$AP,$B467,BV_Data_An_Prec!$AQ:$AQ,$C467,BV_Data_An_Prec!$AR:$AR,$L$2)</f>
        <v>0</v>
      </c>
      <c r="R467" s="238"/>
      <c r="S467" s="286">
        <f t="shared" si="73"/>
        <v>0</v>
      </c>
      <c r="T467" s="35"/>
      <c r="U467" s="35"/>
      <c r="V467" s="38"/>
      <c r="W467" s="35"/>
      <c r="X467" s="35"/>
      <c r="Y467" s="35"/>
      <c r="Z467" s="35"/>
      <c r="AA467" s="35"/>
      <c r="AB467" s="35"/>
      <c r="AC467" s="35"/>
      <c r="AD467" s="35"/>
      <c r="AE467" s="35"/>
      <c r="AF467" s="35"/>
      <c r="AG467" s="35"/>
      <c r="AH467" s="35"/>
      <c r="AI467" s="35"/>
      <c r="AJ467" s="35"/>
      <c r="AK467" s="35"/>
      <c r="AL467" s="35"/>
      <c r="AM467" s="35"/>
      <c r="AN467" s="35"/>
    </row>
    <row r="468" spans="1:40" ht="15.75" customHeight="1">
      <c r="A468" s="5" t="s">
        <v>579</v>
      </c>
      <c r="B468" s="38" t="s">
        <v>1162</v>
      </c>
      <c r="C468" s="298" t="s">
        <v>128</v>
      </c>
      <c r="D468" s="287"/>
      <c r="E468" s="38"/>
      <c r="F468" s="244">
        <f>+INDEX('Budget original'!$A$2:$AO$501,MATCH($A468,'Budget original'!$A$2:$A$501,0),MATCH(F$2,'Budget original'!$A$2:$AO$2,0))</f>
        <v>0</v>
      </c>
      <c r="G468" s="288"/>
      <c r="H468" s="38"/>
      <c r="I468" s="244"/>
      <c r="J468" s="243"/>
      <c r="K468" s="38"/>
      <c r="L468" s="266">
        <f>SUMIFS(BV_Data_An_Cour!$AM:$AM,BV_Data_An_Cour!$AP:$AP,$B468,BV_Data_An_Cour!$AQ:$AQ,$C468,BV_Data_An_Cour!$AR:$AR,$L$2)</f>
        <v>0</v>
      </c>
      <c r="M468" s="243"/>
      <c r="N468" s="266"/>
      <c r="O468" s="243"/>
      <c r="P468" s="38"/>
      <c r="Q468" s="266">
        <f>SUMIFS(BV_Data_An_Prec!$AM:$AM,BV_Data_An_Prec!$AP:$AP,$B468,BV_Data_An_Prec!$AQ:$AQ,$C468,BV_Data_An_Prec!$AR:$AR,$L$2)</f>
        <v>0</v>
      </c>
      <c r="R468" s="243"/>
      <c r="S468" s="266">
        <f t="shared" si="73"/>
        <v>0</v>
      </c>
      <c r="T468" s="35"/>
      <c r="U468" s="35"/>
      <c r="V468" s="38"/>
      <c r="W468" s="35"/>
      <c r="X468" s="35"/>
      <c r="Y468" s="35"/>
      <c r="Z468" s="35"/>
      <c r="AA468" s="35"/>
      <c r="AB468" s="35"/>
      <c r="AC468" s="35"/>
      <c r="AD468" s="35"/>
      <c r="AE468" s="35"/>
      <c r="AF468" s="35"/>
      <c r="AG468" s="35"/>
      <c r="AH468" s="35"/>
      <c r="AI468" s="35"/>
      <c r="AJ468" s="35"/>
      <c r="AK468" s="35"/>
      <c r="AL468" s="35"/>
      <c r="AM468" s="35"/>
      <c r="AN468" s="35"/>
    </row>
    <row r="469" spans="1:40" ht="15.75" customHeight="1">
      <c r="A469" s="5" t="s">
        <v>580</v>
      </c>
      <c r="B469" s="38" t="s">
        <v>1162</v>
      </c>
      <c r="C469" s="298" t="s">
        <v>129</v>
      </c>
      <c r="D469" s="287"/>
      <c r="E469" s="38"/>
      <c r="F469" s="244">
        <f>+INDEX('Budget original'!$A$2:$AO$501,MATCH($A469,'Budget original'!$A$2:$A$501,0),MATCH(F$2,'Budget original'!$A$2:$AO$2,0))</f>
        <v>0</v>
      </c>
      <c r="G469" s="288"/>
      <c r="H469" s="38"/>
      <c r="I469" s="244"/>
      <c r="J469" s="243"/>
      <c r="K469" s="38"/>
      <c r="L469" s="266">
        <f>SUMIFS(BV_Data_An_Cour!$AM:$AM,BV_Data_An_Cour!$AP:$AP,$B469,BV_Data_An_Cour!$AQ:$AQ,$C469,BV_Data_An_Cour!$AR:$AR,$L$2)</f>
        <v>0</v>
      </c>
      <c r="M469" s="243"/>
      <c r="N469" s="266"/>
      <c r="O469" s="243"/>
      <c r="P469" s="38"/>
      <c r="Q469" s="266">
        <f>SUMIFS(BV_Data_An_Prec!$AM:$AM,BV_Data_An_Prec!$AP:$AP,$B469,BV_Data_An_Prec!$AQ:$AQ,$C469,BV_Data_An_Prec!$AR:$AR,$L$2)</f>
        <v>0</v>
      </c>
      <c r="R469" s="243"/>
      <c r="S469" s="266">
        <f t="shared" si="73"/>
        <v>0</v>
      </c>
      <c r="T469" s="35"/>
      <c r="U469" s="35"/>
      <c r="V469" s="38"/>
      <c r="W469" s="35"/>
      <c r="X469" s="35"/>
      <c r="Y469" s="35"/>
      <c r="Z469" s="35"/>
      <c r="AA469" s="35"/>
      <c r="AB469" s="35"/>
      <c r="AC469" s="35"/>
      <c r="AD469" s="35"/>
      <c r="AE469" s="35"/>
      <c r="AF469" s="35"/>
      <c r="AG469" s="35"/>
      <c r="AH469" s="35"/>
      <c r="AI469" s="35"/>
      <c r="AJ469" s="35"/>
      <c r="AK469" s="35"/>
      <c r="AL469" s="35"/>
      <c r="AM469" s="35"/>
      <c r="AN469" s="35"/>
    </row>
    <row r="470" spans="1:40" ht="15.75" customHeight="1">
      <c r="A470" s="5" t="s">
        <v>581</v>
      </c>
      <c r="B470" s="38" t="s">
        <v>1162</v>
      </c>
      <c r="C470" s="298" t="s">
        <v>130</v>
      </c>
      <c r="D470" s="289"/>
      <c r="E470" s="304"/>
      <c r="F470" s="240">
        <f>+INDEX('Budget original'!$A$2:$AO$501,MATCH($A470,'Budget original'!$A$2:$A$501,0),MATCH(F$2,'Budget original'!$A$2:$AO$2,0))</f>
        <v>0</v>
      </c>
      <c r="G470" s="290"/>
      <c r="H470" s="304"/>
      <c r="I470" s="240"/>
      <c r="J470" s="238"/>
      <c r="K470" s="304"/>
      <c r="L470" s="286">
        <f>SUMIFS(BV_Data_An_Cour!$AM:$AM,BV_Data_An_Cour!$AP:$AP,$B470,BV_Data_An_Cour!$AQ:$AQ,$C470,BV_Data_An_Cour!$AR:$AR,$L$2)</f>
        <v>0</v>
      </c>
      <c r="M470" s="238"/>
      <c r="N470" s="286"/>
      <c r="O470" s="238"/>
      <c r="P470" s="304"/>
      <c r="Q470" s="286">
        <f>SUMIFS(BV_Data_An_Prec!$AM:$AM,BV_Data_An_Prec!$AP:$AP,$B470,BV_Data_An_Prec!$AQ:$AQ,$C470,BV_Data_An_Prec!$AR:$AR,$L$2)</f>
        <v>0</v>
      </c>
      <c r="R470" s="238"/>
      <c r="S470" s="286">
        <f t="shared" si="73"/>
        <v>0</v>
      </c>
      <c r="T470" s="35"/>
      <c r="U470" s="35"/>
      <c r="V470" s="38"/>
      <c r="W470" s="35"/>
      <c r="X470" s="35"/>
      <c r="Y470" s="35"/>
      <c r="Z470" s="35"/>
      <c r="AA470" s="35"/>
      <c r="AB470" s="35"/>
      <c r="AC470" s="35"/>
      <c r="AD470" s="35"/>
      <c r="AE470" s="35"/>
      <c r="AF470" s="35"/>
      <c r="AG470" s="35"/>
      <c r="AH470" s="35"/>
      <c r="AI470" s="35"/>
      <c r="AJ470" s="35"/>
      <c r="AK470" s="35"/>
      <c r="AL470" s="35"/>
      <c r="AM470" s="35"/>
      <c r="AN470" s="35"/>
    </row>
    <row r="471" spans="1:40" ht="20.25" customHeight="1">
      <c r="A471" s="5" t="s">
        <v>582</v>
      </c>
      <c r="B471" s="38" t="s">
        <v>1162</v>
      </c>
      <c r="C471" s="369" t="s">
        <v>131</v>
      </c>
      <c r="D471" s="287"/>
      <c r="E471" s="38"/>
      <c r="F471" s="244">
        <f>+INDEX('Budget original'!$A$2:$AO$501,MATCH($A471,'Budget original'!$A$2:$A$501,0),MATCH(F$2,'Budget original'!$A$2:$AO$2,0))</f>
        <v>0</v>
      </c>
      <c r="G471" s="288"/>
      <c r="H471" s="38"/>
      <c r="I471" s="244"/>
      <c r="J471" s="243"/>
      <c r="K471" s="38"/>
      <c r="L471" s="266">
        <f>SUMIFS(BV_Data_An_Cour!$AM:$AM,BV_Data_An_Cour!$AP:$AP,$B471,BV_Data_An_Cour!$AQ:$AQ,$C471,BV_Data_An_Cour!$AR:$AR,$L$2)</f>
        <v>0</v>
      </c>
      <c r="M471" s="243"/>
      <c r="N471" s="266"/>
      <c r="O471" s="243"/>
      <c r="P471" s="38"/>
      <c r="Q471" s="266">
        <f>SUMIFS(BV_Data_An_Prec!$AM:$AM,BV_Data_An_Prec!$AP:$AP,$B471,BV_Data_An_Prec!$AQ:$AQ,$C471,BV_Data_An_Prec!$AR:$AR,$L$2)</f>
        <v>0</v>
      </c>
      <c r="R471" s="243"/>
      <c r="S471" s="266">
        <f t="shared" si="73"/>
        <v>0</v>
      </c>
      <c r="T471" s="35"/>
      <c r="U471" s="35"/>
      <c r="V471" s="38"/>
      <c r="W471" s="35"/>
      <c r="X471" s="35"/>
      <c r="Y471" s="35"/>
      <c r="Z471" s="35"/>
      <c r="AA471" s="35"/>
      <c r="AB471" s="35"/>
      <c r="AC471" s="35"/>
      <c r="AD471" s="35"/>
      <c r="AE471" s="35"/>
      <c r="AF471" s="35"/>
      <c r="AG471" s="35"/>
      <c r="AH471" s="35"/>
      <c r="AI471" s="35"/>
      <c r="AJ471" s="35"/>
      <c r="AK471" s="35"/>
      <c r="AL471" s="35"/>
      <c r="AM471" s="35"/>
      <c r="AN471" s="35"/>
    </row>
    <row r="472" spans="1:40" ht="20.25" customHeight="1">
      <c r="A472" s="5" t="s">
        <v>583</v>
      </c>
      <c r="B472" s="38" t="s">
        <v>1162</v>
      </c>
      <c r="C472" s="298" t="s">
        <v>132</v>
      </c>
      <c r="D472" s="287"/>
      <c r="E472" s="38"/>
      <c r="F472" s="244">
        <f>+INDEX('Budget original'!$A$2:$AO$501,MATCH($A472,'Budget original'!$A$2:$A$501,0),MATCH(F$2,'Budget original'!$A$2:$AO$2,0))</f>
        <v>0</v>
      </c>
      <c r="G472" s="288"/>
      <c r="H472" s="38"/>
      <c r="I472" s="244"/>
      <c r="J472" s="243"/>
      <c r="K472" s="38"/>
      <c r="L472" s="266">
        <f>SUMIFS(BV_Data_An_Cour!$AM:$AM,BV_Data_An_Cour!$AP:$AP,$B472,BV_Data_An_Cour!$AQ:$AQ,$C472,BV_Data_An_Cour!$AR:$AR,$L$2)</f>
        <v>0</v>
      </c>
      <c r="M472" s="243"/>
      <c r="N472" s="266"/>
      <c r="O472" s="243"/>
      <c r="P472" s="38"/>
      <c r="Q472" s="266">
        <f>SUMIFS(BV_Data_An_Prec!$AM:$AM,BV_Data_An_Prec!$AP:$AP,$B472,BV_Data_An_Prec!$AQ:$AQ,$C472,BV_Data_An_Prec!$AR:$AR,$L$2)</f>
        <v>0</v>
      </c>
      <c r="R472" s="243"/>
      <c r="S472" s="266">
        <f t="shared" si="73"/>
        <v>0</v>
      </c>
      <c r="T472" s="35"/>
      <c r="U472" s="35"/>
      <c r="V472" s="38"/>
      <c r="W472" s="35"/>
      <c r="X472" s="35"/>
      <c r="Y472" s="35"/>
      <c r="Z472" s="35"/>
      <c r="AA472" s="35"/>
      <c r="AB472" s="35"/>
      <c r="AC472" s="35"/>
      <c r="AD472" s="35"/>
      <c r="AE472" s="35"/>
      <c r="AF472" s="35"/>
      <c r="AG472" s="35"/>
      <c r="AH472" s="35"/>
      <c r="AI472" s="35"/>
      <c r="AJ472" s="35"/>
      <c r="AK472" s="35"/>
      <c r="AL472" s="35"/>
      <c r="AM472" s="35"/>
      <c r="AN472" s="35"/>
    </row>
    <row r="473" spans="1:40" ht="20.25" customHeight="1">
      <c r="A473" s="5" t="s">
        <v>584</v>
      </c>
      <c r="B473" s="38" t="s">
        <v>1162</v>
      </c>
      <c r="C473" s="298" t="s">
        <v>133</v>
      </c>
      <c r="D473" s="287"/>
      <c r="E473" s="38"/>
      <c r="F473" s="244">
        <f>+INDEX('Budget original'!$A$2:$AO$501,MATCH($A473,'Budget original'!$A$2:$A$501,0),MATCH(F$2,'Budget original'!$A$2:$AO$2,0))</f>
        <v>0</v>
      </c>
      <c r="G473" s="288"/>
      <c r="H473" s="38"/>
      <c r="I473" s="244"/>
      <c r="J473" s="243"/>
      <c r="K473" s="38"/>
      <c r="L473" s="266">
        <f>SUMIFS(BV_Data_An_Cour!$AM:$AM,BV_Data_An_Cour!$AP:$AP,$B473,BV_Data_An_Cour!$AQ:$AQ,$C473,BV_Data_An_Cour!$AR:$AR,$L$2)</f>
        <v>0</v>
      </c>
      <c r="M473" s="243"/>
      <c r="N473" s="266"/>
      <c r="O473" s="243"/>
      <c r="P473" s="38"/>
      <c r="Q473" s="266">
        <f>SUMIFS(BV_Data_An_Prec!$AM:$AM,BV_Data_An_Prec!$AP:$AP,$B473,BV_Data_An_Prec!$AQ:$AQ,$C473,BV_Data_An_Prec!$AR:$AR,$L$2)</f>
        <v>0</v>
      </c>
      <c r="R473" s="243"/>
      <c r="S473" s="266">
        <f t="shared" si="73"/>
        <v>0</v>
      </c>
      <c r="T473" s="35"/>
      <c r="U473" s="35"/>
      <c r="V473" s="38"/>
      <c r="W473" s="35"/>
      <c r="X473" s="35"/>
      <c r="Y473" s="35"/>
      <c r="Z473" s="35"/>
      <c r="AA473" s="35"/>
      <c r="AB473" s="35"/>
      <c r="AC473" s="35"/>
      <c r="AD473" s="35"/>
      <c r="AE473" s="35"/>
      <c r="AF473" s="35"/>
      <c r="AG473" s="35"/>
      <c r="AH473" s="35"/>
      <c r="AI473" s="35"/>
      <c r="AJ473" s="35"/>
      <c r="AK473" s="35"/>
      <c r="AL473" s="35"/>
      <c r="AM473" s="35"/>
      <c r="AN473" s="35"/>
    </row>
    <row r="474" spans="1:40" ht="20.25" customHeight="1">
      <c r="A474" s="5" t="s">
        <v>585</v>
      </c>
      <c r="B474" s="38" t="s">
        <v>1162</v>
      </c>
      <c r="C474" s="298" t="s">
        <v>134</v>
      </c>
      <c r="D474" s="287"/>
      <c r="E474" s="38"/>
      <c r="F474" s="244">
        <f>+INDEX('Budget original'!$A$2:$AO$501,MATCH($A474,'Budget original'!$A$2:$A$501,0),MATCH(F$2,'Budget original'!$A$2:$AO$2,0))</f>
        <v>0</v>
      </c>
      <c r="G474" s="288"/>
      <c r="H474" s="38"/>
      <c r="I474" s="244"/>
      <c r="J474" s="243"/>
      <c r="K474" s="38"/>
      <c r="L474" s="266">
        <f>SUMIFS(BV_Data_An_Cour!$AM:$AM,BV_Data_An_Cour!$AP:$AP,$B474,BV_Data_An_Cour!$AQ:$AQ,$C474,BV_Data_An_Cour!$AR:$AR,$L$2)</f>
        <v>0</v>
      </c>
      <c r="M474" s="243"/>
      <c r="N474" s="266"/>
      <c r="O474" s="243"/>
      <c r="P474" s="38"/>
      <c r="Q474" s="266">
        <f>SUMIFS(BV_Data_An_Prec!$AM:$AM,BV_Data_An_Prec!$AP:$AP,$B474,BV_Data_An_Prec!$AQ:$AQ,$C474,BV_Data_An_Prec!$AR:$AR,$L$2)</f>
        <v>0</v>
      </c>
      <c r="R474" s="243"/>
      <c r="S474" s="266">
        <f t="shared" si="73"/>
        <v>0</v>
      </c>
      <c r="T474" s="35"/>
      <c r="U474" s="35"/>
      <c r="V474" s="38"/>
      <c r="W474" s="35"/>
      <c r="X474" s="35"/>
      <c r="Y474" s="35"/>
      <c r="Z474" s="35"/>
      <c r="AA474" s="35"/>
      <c r="AB474" s="35"/>
      <c r="AC474" s="35"/>
      <c r="AD474" s="35"/>
      <c r="AE474" s="35"/>
      <c r="AF474" s="35"/>
      <c r="AG474" s="35"/>
      <c r="AH474" s="35"/>
      <c r="AI474" s="35"/>
      <c r="AJ474" s="35"/>
      <c r="AK474" s="35"/>
      <c r="AL474" s="35"/>
      <c r="AM474" s="35"/>
      <c r="AN474" s="35"/>
    </row>
    <row r="475" spans="1:40" ht="20.25" customHeight="1">
      <c r="A475" s="5" t="s">
        <v>586</v>
      </c>
      <c r="B475" s="38" t="s">
        <v>1162</v>
      </c>
      <c r="C475" s="298" t="s">
        <v>135</v>
      </c>
      <c r="D475" s="287"/>
      <c r="E475" s="38"/>
      <c r="F475" s="244">
        <f>+INDEX('Budget original'!$A$2:$AO$501,MATCH($A475,'Budget original'!$A$2:$A$501,0),MATCH(F$2,'Budget original'!$A$2:$AO$2,0))</f>
        <v>0</v>
      </c>
      <c r="G475" s="288"/>
      <c r="H475" s="38"/>
      <c r="I475" s="244"/>
      <c r="J475" s="243"/>
      <c r="K475" s="38"/>
      <c r="L475" s="266">
        <f>SUMIFS(BV_Data_An_Cour!$AM:$AM,BV_Data_An_Cour!$AP:$AP,$B475,BV_Data_An_Cour!$AQ:$AQ,$C475,BV_Data_An_Cour!$AR:$AR,$L$2)</f>
        <v>0</v>
      </c>
      <c r="M475" s="243"/>
      <c r="N475" s="266"/>
      <c r="O475" s="243"/>
      <c r="P475" s="38"/>
      <c r="Q475" s="266">
        <f>SUMIFS(BV_Data_An_Prec!$AM:$AM,BV_Data_An_Prec!$AP:$AP,$B475,BV_Data_An_Prec!$AQ:$AQ,$C475,BV_Data_An_Prec!$AR:$AR,$L$2)</f>
        <v>0</v>
      </c>
      <c r="R475" s="243"/>
      <c r="S475" s="266">
        <f t="shared" si="73"/>
        <v>0</v>
      </c>
      <c r="T475" s="35"/>
      <c r="U475" s="35"/>
      <c r="V475" s="38"/>
      <c r="W475" s="35"/>
      <c r="X475" s="35"/>
      <c r="Y475" s="35"/>
      <c r="Z475" s="35"/>
      <c r="AA475" s="35"/>
      <c r="AB475" s="35"/>
      <c r="AC475" s="35"/>
      <c r="AD475" s="35"/>
      <c r="AE475" s="35"/>
      <c r="AF475" s="35"/>
      <c r="AG475" s="35"/>
      <c r="AH475" s="35"/>
      <c r="AI475" s="35"/>
      <c r="AJ475" s="35"/>
      <c r="AK475" s="35"/>
      <c r="AL475" s="35"/>
      <c r="AM475" s="35"/>
      <c r="AN475" s="35"/>
    </row>
    <row r="476" spans="1:40" ht="20.25" customHeight="1">
      <c r="A476" s="5" t="s">
        <v>587</v>
      </c>
      <c r="B476" s="38" t="s">
        <v>1162</v>
      </c>
      <c r="C476" s="298" t="s">
        <v>136</v>
      </c>
      <c r="D476" s="287"/>
      <c r="E476" s="38"/>
      <c r="F476" s="244">
        <f>+INDEX('Budget original'!$A$2:$AO$501,MATCH($A476,'Budget original'!$A$2:$A$501,0),MATCH(F$2,'Budget original'!$A$2:$AO$2,0))</f>
        <v>0</v>
      </c>
      <c r="G476" s="288"/>
      <c r="H476" s="38"/>
      <c r="I476" s="244"/>
      <c r="J476" s="243"/>
      <c r="K476" s="38"/>
      <c r="L476" s="266">
        <f>SUMIFS(BV_Data_An_Cour!$AM:$AM,BV_Data_An_Cour!$AP:$AP,$B476,BV_Data_An_Cour!$AQ:$AQ,$C476,BV_Data_An_Cour!$AR:$AR,$L$2)</f>
        <v>0</v>
      </c>
      <c r="M476" s="243"/>
      <c r="N476" s="266"/>
      <c r="O476" s="243"/>
      <c r="P476" s="38"/>
      <c r="Q476" s="266">
        <f>SUMIFS(BV_Data_An_Prec!$AM:$AM,BV_Data_An_Prec!$AP:$AP,$B476,BV_Data_An_Prec!$AQ:$AQ,$C476,BV_Data_An_Prec!$AR:$AR,$L$2)</f>
        <v>0</v>
      </c>
      <c r="R476" s="243"/>
      <c r="S476" s="266">
        <f t="shared" si="73"/>
        <v>0</v>
      </c>
      <c r="T476" s="35"/>
      <c r="U476" s="35"/>
      <c r="V476" s="38"/>
      <c r="W476" s="35"/>
      <c r="X476" s="35"/>
      <c r="Y476" s="35"/>
      <c r="Z476" s="35"/>
      <c r="AA476" s="35"/>
      <c r="AB476" s="35"/>
      <c r="AC476" s="35"/>
      <c r="AD476" s="35"/>
      <c r="AE476" s="35"/>
      <c r="AF476" s="35"/>
      <c r="AG476" s="35"/>
      <c r="AH476" s="35"/>
      <c r="AI476" s="35"/>
      <c r="AJ476" s="35"/>
      <c r="AK476" s="35"/>
      <c r="AL476" s="35"/>
      <c r="AM476" s="35"/>
      <c r="AN476" s="35"/>
    </row>
    <row r="477" spans="1:40" ht="20.25" customHeight="1">
      <c r="A477" s="5" t="s">
        <v>588</v>
      </c>
      <c r="B477" s="38" t="s">
        <v>1162</v>
      </c>
      <c r="C477" s="298" t="s">
        <v>137</v>
      </c>
      <c r="D477" s="287"/>
      <c r="E477" s="38"/>
      <c r="F477" s="244">
        <f>+INDEX('Budget original'!$A$2:$AO$501,MATCH($A477,'Budget original'!$A$2:$A$501,0),MATCH(F$2,'Budget original'!$A$2:$AO$2,0))</f>
        <v>0</v>
      </c>
      <c r="G477" s="288"/>
      <c r="H477" s="38"/>
      <c r="I477" s="244"/>
      <c r="J477" s="243"/>
      <c r="K477" s="38"/>
      <c r="L477" s="266">
        <f>SUMIFS(BV_Data_An_Cour!$AM:$AM,BV_Data_An_Cour!$AP:$AP,$B477,BV_Data_An_Cour!$AQ:$AQ,$C477,BV_Data_An_Cour!$AR:$AR,$L$2)</f>
        <v>0</v>
      </c>
      <c r="M477" s="243"/>
      <c r="N477" s="266"/>
      <c r="O477" s="243"/>
      <c r="P477" s="38"/>
      <c r="Q477" s="266">
        <f>SUMIFS(BV_Data_An_Prec!$AM:$AM,BV_Data_An_Prec!$AP:$AP,$B477,BV_Data_An_Prec!$AQ:$AQ,$C477,BV_Data_An_Prec!$AR:$AR,$L$2)</f>
        <v>0</v>
      </c>
      <c r="R477" s="243"/>
      <c r="S477" s="266">
        <f t="shared" si="73"/>
        <v>0</v>
      </c>
      <c r="T477" s="35"/>
      <c r="U477" s="35"/>
      <c r="V477" s="38"/>
      <c r="W477" s="35"/>
      <c r="X477" s="35"/>
      <c r="Y477" s="35"/>
      <c r="Z477" s="35"/>
      <c r="AA477" s="35"/>
      <c r="AB477" s="35"/>
      <c r="AC477" s="35"/>
      <c r="AD477" s="35"/>
      <c r="AE477" s="35"/>
      <c r="AF477" s="35"/>
      <c r="AG477" s="35"/>
      <c r="AH477" s="35"/>
      <c r="AI477" s="35"/>
      <c r="AJ477" s="35"/>
      <c r="AK477" s="35"/>
      <c r="AL477" s="35"/>
      <c r="AM477" s="35"/>
      <c r="AN477" s="35"/>
    </row>
    <row r="478" spans="1:40" ht="19.95" customHeight="1">
      <c r="A478" s="5" t="s">
        <v>589</v>
      </c>
      <c r="B478" s="38" t="s">
        <v>1162</v>
      </c>
      <c r="C478" s="298" t="s">
        <v>138</v>
      </c>
      <c r="D478" s="287"/>
      <c r="E478" s="38"/>
      <c r="F478" s="244">
        <f>+INDEX('Budget original'!$A$2:$AO$501,MATCH($A478,'Budget original'!$A$2:$A$501,0),MATCH(F$2,'Budget original'!$A$2:$AO$2,0))</f>
        <v>0</v>
      </c>
      <c r="G478" s="288"/>
      <c r="H478" s="38"/>
      <c r="I478" s="244"/>
      <c r="J478" s="243"/>
      <c r="K478" s="38"/>
      <c r="L478" s="266">
        <f>SUMIFS(BV_Data_An_Cour!$AM:$AM,BV_Data_An_Cour!$AP:$AP,$B478,BV_Data_An_Cour!$AQ:$AQ,$C478,BV_Data_An_Cour!$AR:$AR,$L$2)</f>
        <v>0</v>
      </c>
      <c r="M478" s="243"/>
      <c r="N478" s="266"/>
      <c r="O478" s="243"/>
      <c r="P478" s="38"/>
      <c r="Q478" s="266">
        <f>SUMIFS(BV_Data_An_Prec!$AM:$AM,BV_Data_An_Prec!$AP:$AP,$B478,BV_Data_An_Prec!$AQ:$AQ,$C478,BV_Data_An_Prec!$AR:$AR,$L$2)</f>
        <v>0</v>
      </c>
      <c r="R478" s="243"/>
      <c r="S478" s="266">
        <f t="shared" si="73"/>
        <v>0</v>
      </c>
      <c r="T478" s="35"/>
      <c r="U478" s="35"/>
      <c r="V478" s="38"/>
      <c r="W478" s="35"/>
      <c r="X478" s="35"/>
      <c r="Y478" s="35"/>
      <c r="Z478" s="35"/>
      <c r="AA478" s="35"/>
      <c r="AB478" s="35"/>
      <c r="AC478" s="35"/>
      <c r="AD478" s="35"/>
      <c r="AE478" s="35"/>
      <c r="AF478" s="35"/>
      <c r="AG478" s="35"/>
      <c r="AH478" s="35"/>
      <c r="AI478" s="35"/>
      <c r="AJ478" s="35"/>
      <c r="AK478" s="35"/>
      <c r="AL478" s="35"/>
      <c r="AM478" s="35"/>
      <c r="AN478" s="35"/>
    </row>
    <row r="479" spans="1:40" ht="20.399999999999999" hidden="1" customHeight="1">
      <c r="A479" s="5" t="s">
        <v>570</v>
      </c>
      <c r="B479" s="38" t="s">
        <v>1162</v>
      </c>
      <c r="C479" s="298" t="s">
        <v>55</v>
      </c>
      <c r="D479" s="287"/>
      <c r="E479" s="38"/>
      <c r="F479" s="244">
        <f>+INDEX('Budget original'!$A$2:$AO$501,MATCH($A479,'Budget original'!$A$2:$A$501,0),MATCH(F$2,'Budget original'!$A$2:$AO$2,0))</f>
        <v>0</v>
      </c>
      <c r="G479" s="288"/>
      <c r="H479" s="38"/>
      <c r="I479" s="244"/>
      <c r="J479" s="243"/>
      <c r="K479" s="38"/>
      <c r="L479" s="266">
        <f>-SUMIFS(BV_Data_An_Cour!$AM:$AM,BV_Data_An_Cour!$AP:$AP,$B479,BV_Data_An_Cour!$AQ:$AQ,$C479,BV_Data_An_Cour!$AR:$AR,$L$2)</f>
        <v>0</v>
      </c>
      <c r="M479" s="243"/>
      <c r="N479" s="266"/>
      <c r="O479" s="243"/>
      <c r="P479" s="38"/>
      <c r="Q479" s="266">
        <f>-SUMIFS(BV_Data_An_Prec!$AM:$AM,BV_Data_An_Prec!$AP:$AP,$B479,BV_Data_An_Prec!$AQ:$AQ,$C479,BV_Data_An_Prec!$AR:$AR,$L$2)</f>
        <v>0</v>
      </c>
      <c r="R479" s="243"/>
      <c r="S479" s="266">
        <f t="shared" si="73"/>
        <v>0</v>
      </c>
      <c r="T479" s="35"/>
      <c r="U479" s="35"/>
      <c r="V479" s="38"/>
      <c r="W479" s="35"/>
      <c r="X479" s="35"/>
      <c r="Y479" s="35"/>
      <c r="Z479" s="35"/>
      <c r="AA479" s="35"/>
      <c r="AB479" s="35"/>
      <c r="AC479" s="35"/>
      <c r="AD479" s="35"/>
      <c r="AE479" s="35"/>
      <c r="AF479" s="35"/>
      <c r="AG479" s="35"/>
      <c r="AH479" s="35"/>
      <c r="AI479" s="35"/>
      <c r="AJ479" s="35"/>
      <c r="AK479" s="35"/>
      <c r="AL479" s="35"/>
      <c r="AM479" s="35"/>
      <c r="AN479" s="35"/>
    </row>
    <row r="480" spans="1:40" ht="20.399999999999999" hidden="1" customHeight="1">
      <c r="A480" s="5" t="s">
        <v>570</v>
      </c>
      <c r="B480" s="38" t="s">
        <v>1162</v>
      </c>
      <c r="C480" s="298" t="s">
        <v>55</v>
      </c>
      <c r="D480" s="287"/>
      <c r="E480" s="38"/>
      <c r="F480" s="244">
        <f>+INDEX('Budget original'!$A$2:$AO$501,MATCH($A480,'Budget original'!$A$2:$A$501,0),MATCH(F$2,'Budget original'!$A$2:$AO$2,0))</f>
        <v>0</v>
      </c>
      <c r="G480" s="288"/>
      <c r="H480" s="38"/>
      <c r="I480" s="244"/>
      <c r="J480" s="243"/>
      <c r="K480" s="38"/>
      <c r="L480" s="266">
        <f>-SUMIFS(BV_Data_An_Cour!$AM:$AM,BV_Data_An_Cour!$AP:$AP,$B480,BV_Data_An_Cour!$AQ:$AQ,$C480,BV_Data_An_Cour!$AR:$AR,$L$2)</f>
        <v>0</v>
      </c>
      <c r="M480" s="243"/>
      <c r="N480" s="266"/>
      <c r="O480" s="243"/>
      <c r="P480" s="38"/>
      <c r="Q480" s="266">
        <f>-SUMIFS(BV_Data_An_Prec!$AM:$AM,BV_Data_An_Prec!$AP:$AP,$B480,BV_Data_An_Prec!$AQ:$AQ,$C480,BV_Data_An_Prec!$AR:$AR,$L$2)</f>
        <v>0</v>
      </c>
      <c r="R480" s="243"/>
      <c r="S480" s="266">
        <f t="shared" si="73"/>
        <v>0</v>
      </c>
      <c r="T480" s="35"/>
      <c r="U480" s="35"/>
      <c r="V480" s="38"/>
      <c r="W480" s="35"/>
      <c r="X480" s="35"/>
      <c r="Y480" s="35"/>
      <c r="Z480" s="35"/>
      <c r="AA480" s="35"/>
      <c r="AB480" s="35"/>
      <c r="AC480" s="35"/>
      <c r="AD480" s="35"/>
      <c r="AE480" s="35"/>
      <c r="AF480" s="35"/>
      <c r="AG480" s="35"/>
      <c r="AH480" s="35"/>
      <c r="AI480" s="35"/>
      <c r="AJ480" s="35"/>
      <c r="AK480" s="35"/>
      <c r="AL480" s="35"/>
      <c r="AM480" s="35"/>
      <c r="AN480" s="35"/>
    </row>
    <row r="481" spans="1:61" ht="20.399999999999999" hidden="1" customHeight="1">
      <c r="A481" s="5" t="s">
        <v>570</v>
      </c>
      <c r="B481" s="38" t="s">
        <v>1162</v>
      </c>
      <c r="C481" s="298" t="s">
        <v>55</v>
      </c>
      <c r="D481" s="289"/>
      <c r="E481" s="304"/>
      <c r="F481" s="244">
        <f>+INDEX('Budget original'!$A$2:$AO$501,MATCH($A481,'Budget original'!$A$2:$A$501,0),MATCH(F$2,'Budget original'!$A$2:$AO$2,0))</f>
        <v>0</v>
      </c>
      <c r="G481" s="290"/>
      <c r="H481" s="304"/>
      <c r="I481" s="244"/>
      <c r="J481" s="238"/>
      <c r="K481" s="304"/>
      <c r="L481" s="266">
        <f>-SUMIFS(BV_Data_An_Cour!$AM:$AM,BV_Data_An_Cour!$AP:$AP,$B481,BV_Data_An_Cour!$AQ:$AQ,$C481,BV_Data_An_Cour!$AR:$AR,$L$2)</f>
        <v>0</v>
      </c>
      <c r="M481" s="238"/>
      <c r="N481" s="286"/>
      <c r="O481" s="238"/>
      <c r="P481" s="304"/>
      <c r="Q481" s="266">
        <f>-SUMIFS(BV_Data_An_Prec!$AM:$AM,BV_Data_An_Prec!$AP:$AP,$B481,BV_Data_An_Prec!$AQ:$AQ,$C481,BV_Data_An_Prec!$AR:$AR,$L$2)</f>
        <v>0</v>
      </c>
      <c r="R481" s="238"/>
      <c r="S481" s="286">
        <f t="shared" si="73"/>
        <v>0</v>
      </c>
      <c r="T481" s="35"/>
      <c r="U481" s="35"/>
      <c r="V481" s="38"/>
      <c r="W481" s="35"/>
      <c r="X481" s="35"/>
      <c r="Y481" s="35"/>
      <c r="Z481" s="35"/>
      <c r="AA481" s="35"/>
      <c r="AB481" s="35"/>
      <c r="AC481" s="35"/>
      <c r="AD481" s="35"/>
      <c r="AE481" s="35"/>
      <c r="AF481" s="35"/>
      <c r="AG481" s="35"/>
      <c r="AH481" s="35"/>
      <c r="AI481" s="35"/>
      <c r="AJ481" s="35"/>
      <c r="AK481" s="35"/>
      <c r="AL481" s="35"/>
      <c r="AM481" s="35"/>
      <c r="AN481" s="35"/>
    </row>
    <row r="482" spans="1:61" ht="18.600000000000001" customHeight="1">
      <c r="A482" s="5"/>
      <c r="B482" s="38"/>
      <c r="C482" s="291" t="s">
        <v>139</v>
      </c>
      <c r="D482" s="292" t="s">
        <v>115</v>
      </c>
      <c r="E482" s="293">
        <f>IFERROR(F482/F$448,0)</f>
        <v>0</v>
      </c>
      <c r="F482" s="294">
        <f>+SUM(F465:F481)</f>
        <v>0</v>
      </c>
      <c r="G482" s="295"/>
      <c r="H482" s="293"/>
      <c r="I482" s="294"/>
      <c r="J482" s="295" t="s">
        <v>115</v>
      </c>
      <c r="K482" s="293">
        <f>IFERROR(L482/L$448,0)</f>
        <v>0</v>
      </c>
      <c r="L482" s="294">
        <f>+SUM(L465:L481)</f>
        <v>0</v>
      </c>
      <c r="M482" s="296"/>
      <c r="N482" s="294"/>
      <c r="O482" s="295" t="s">
        <v>115</v>
      </c>
      <c r="P482" s="293">
        <f>IFERROR(Q482/Q$448,0)</f>
        <v>0</v>
      </c>
      <c r="Q482" s="294">
        <f>+SUM(Q465:Q481)</f>
        <v>0</v>
      </c>
      <c r="R482" s="297"/>
      <c r="S482" s="294">
        <f>+SUM(S465:S481)</f>
        <v>0</v>
      </c>
      <c r="T482" s="38"/>
      <c r="U482" s="38"/>
      <c r="V482" s="38"/>
      <c r="W482" s="38"/>
      <c r="X482" s="38"/>
      <c r="Y482" s="38"/>
      <c r="Z482" s="38"/>
      <c r="AA482" s="38"/>
      <c r="AB482" s="38"/>
      <c r="AC482" s="38"/>
      <c r="AD482" s="38"/>
      <c r="AE482" s="38"/>
      <c r="AF482" s="38"/>
      <c r="AG482" s="38"/>
      <c r="AH482" s="38"/>
      <c r="AI482" s="38"/>
      <c r="AJ482" s="38"/>
      <c r="AK482" s="38"/>
      <c r="AL482" s="38"/>
      <c r="AM482" s="38"/>
      <c r="AN482" s="38"/>
    </row>
    <row r="483" spans="1:61" ht="15.75" customHeight="1">
      <c r="B483" s="3"/>
      <c r="C483" s="243"/>
      <c r="D483" s="38"/>
      <c r="E483" s="38"/>
      <c r="F483" s="253"/>
      <c r="G483" s="243"/>
      <c r="H483" s="38"/>
      <c r="I483" s="253"/>
      <c r="J483" s="243"/>
      <c r="K483" s="38"/>
      <c r="L483" s="266"/>
      <c r="M483" s="260"/>
      <c r="N483" s="278"/>
      <c r="O483" s="243"/>
      <c r="P483" s="38"/>
      <c r="Q483" s="266"/>
      <c r="R483" s="243"/>
      <c r="S483" s="343"/>
      <c r="T483" s="35"/>
      <c r="U483" s="35"/>
      <c r="V483" s="38"/>
      <c r="W483" s="35"/>
      <c r="X483" s="35"/>
      <c r="Y483" s="35"/>
      <c r="Z483" s="35"/>
      <c r="AA483" s="35"/>
      <c r="AB483" s="35"/>
      <c r="AC483" s="35"/>
      <c r="AD483" s="35"/>
      <c r="AE483" s="35"/>
      <c r="AF483" s="35"/>
      <c r="AG483" s="35"/>
      <c r="AH483" s="35"/>
      <c r="AI483" s="35"/>
      <c r="AJ483" s="35"/>
      <c r="AK483" s="35"/>
      <c r="AL483" s="35"/>
      <c r="AM483" s="35"/>
      <c r="AN483" s="35"/>
    </row>
    <row r="484" spans="1:61" ht="18.600000000000001" customHeight="1">
      <c r="A484" s="5"/>
      <c r="B484" s="38"/>
      <c r="C484" s="291" t="s">
        <v>140</v>
      </c>
      <c r="D484" s="292" t="s">
        <v>115</v>
      </c>
      <c r="E484" s="293">
        <f>IFERROR(F484/F$448,0)</f>
        <v>0</v>
      </c>
      <c r="F484" s="294">
        <f>F464+F482</f>
        <v>0</v>
      </c>
      <c r="G484" s="295"/>
      <c r="H484" s="293"/>
      <c r="I484" s="294"/>
      <c r="J484" s="295" t="s">
        <v>115</v>
      </c>
      <c r="K484" s="293">
        <f>IFERROR(L484/L$448,0)</f>
        <v>0</v>
      </c>
      <c r="L484" s="294">
        <f>L464+L482</f>
        <v>0</v>
      </c>
      <c r="M484" s="296"/>
      <c r="N484" s="294"/>
      <c r="O484" s="295" t="s">
        <v>115</v>
      </c>
      <c r="P484" s="293">
        <f>IFERROR(Q484/Q$448,0)</f>
        <v>0</v>
      </c>
      <c r="Q484" s="294">
        <f>Q464+Q482</f>
        <v>0</v>
      </c>
      <c r="R484" s="297"/>
      <c r="S484" s="294">
        <f>L484-Q484</f>
        <v>0</v>
      </c>
      <c r="T484" s="38"/>
      <c r="U484" s="38"/>
      <c r="V484" s="38"/>
      <c r="W484" s="38"/>
      <c r="X484" s="38"/>
      <c r="Y484" s="38"/>
      <c r="Z484" s="38"/>
      <c r="AA484" s="38"/>
      <c r="AB484" s="38"/>
      <c r="AC484" s="38"/>
      <c r="AD484" s="38"/>
      <c r="AE484" s="38"/>
      <c r="AF484" s="38"/>
      <c r="AG484" s="38"/>
      <c r="AH484" s="38"/>
      <c r="AI484" s="38"/>
      <c r="AJ484" s="38"/>
      <c r="AK484" s="38"/>
      <c r="AL484" s="38"/>
      <c r="AM484" s="38"/>
      <c r="AN484" s="38"/>
    </row>
    <row r="485" spans="1:61" ht="15.75" customHeight="1">
      <c r="B485" s="3"/>
      <c r="C485" s="243"/>
      <c r="D485" s="38"/>
      <c r="E485" s="38"/>
      <c r="F485" s="266"/>
      <c r="G485" s="243"/>
      <c r="H485" s="38"/>
      <c r="I485" s="266"/>
      <c r="J485" s="243"/>
      <c r="K485" s="38"/>
      <c r="L485" s="266"/>
      <c r="M485" s="260"/>
      <c r="N485" s="278"/>
      <c r="O485" s="243"/>
      <c r="P485" s="38"/>
      <c r="Q485" s="266"/>
      <c r="R485" s="243"/>
      <c r="S485" s="343"/>
      <c r="T485" s="35"/>
      <c r="U485" s="35"/>
      <c r="V485" s="38"/>
      <c r="W485" s="35"/>
      <c r="X485" s="35"/>
      <c r="Y485" s="35"/>
      <c r="Z485" s="35"/>
      <c r="AA485" s="35"/>
      <c r="AB485" s="35"/>
      <c r="AC485" s="35"/>
      <c r="AD485" s="35"/>
      <c r="AE485" s="35"/>
      <c r="AF485" s="35"/>
      <c r="AG485" s="35"/>
      <c r="AH485" s="35"/>
      <c r="AI485" s="35"/>
      <c r="AJ485" s="35"/>
      <c r="AK485" s="35"/>
      <c r="AL485" s="35"/>
      <c r="AM485" s="35"/>
      <c r="AN485" s="35"/>
    </row>
    <row r="486" spans="1:61" ht="18.600000000000001" customHeight="1" thickBot="1">
      <c r="A486" s="5"/>
      <c r="B486" s="38"/>
      <c r="C486" s="955" t="s">
        <v>147</v>
      </c>
      <c r="D486" s="956"/>
      <c r="E486" s="957"/>
      <c r="F486" s="958" t="e">
        <f>#REF!-F484</f>
        <v>#REF!</v>
      </c>
      <c r="G486" s="959"/>
      <c r="H486" s="957"/>
      <c r="I486" s="958"/>
      <c r="J486" s="959"/>
      <c r="K486" s="957"/>
      <c r="L486" s="958">
        <f>L448-L484</f>
        <v>71933.439999999973</v>
      </c>
      <c r="M486" s="960"/>
      <c r="N486" s="958"/>
      <c r="O486" s="959"/>
      <c r="P486" s="957"/>
      <c r="Q486" s="958">
        <f>Q448-Q484</f>
        <v>0</v>
      </c>
      <c r="R486" s="961"/>
      <c r="S486" s="958">
        <f>L486-Q486</f>
        <v>71933.439999999973</v>
      </c>
      <c r="T486" s="38"/>
      <c r="U486" s="38"/>
      <c r="V486" s="38"/>
      <c r="W486" s="38"/>
      <c r="X486" s="38"/>
      <c r="Y486" s="38"/>
      <c r="Z486" s="38"/>
      <c r="AA486" s="38"/>
      <c r="AB486" s="38"/>
      <c r="AC486" s="38"/>
      <c r="AD486" s="38"/>
      <c r="AE486" s="38"/>
      <c r="AF486" s="281"/>
      <c r="AG486" s="38"/>
      <c r="AH486" s="38"/>
      <c r="AI486" s="38"/>
      <c r="AJ486" s="281"/>
      <c r="AK486" s="38"/>
      <c r="AL486" s="38"/>
      <c r="AM486" s="38"/>
      <c r="AN486" s="38"/>
    </row>
    <row r="487" spans="1:61" ht="15.75" customHeight="1" thickTop="1">
      <c r="B487" s="3"/>
      <c r="C487" s="11"/>
      <c r="D487" s="711"/>
      <c r="E487" s="38"/>
      <c r="F487" s="305">
        <f>F390+F326+F268</f>
        <v>0</v>
      </c>
      <c r="G487" s="287"/>
      <c r="H487" s="38"/>
      <c r="I487" s="305"/>
      <c r="J487" s="711"/>
      <c r="K487" s="11"/>
      <c r="L487" s="305"/>
      <c r="M487" s="11"/>
      <c r="N487" s="305"/>
      <c r="O487" s="11"/>
      <c r="P487" s="11"/>
      <c r="Q487" s="305"/>
      <c r="R487" s="11"/>
      <c r="S487" s="305"/>
      <c r="T487" s="38"/>
      <c r="U487" s="38"/>
      <c r="V487" s="38"/>
      <c r="W487" s="38"/>
      <c r="X487" s="38"/>
      <c r="Y487" s="38"/>
      <c r="Z487" s="38"/>
      <c r="AA487" s="38"/>
      <c r="AB487" s="38"/>
      <c r="AC487" s="38"/>
      <c r="AD487" s="38"/>
      <c r="AE487" s="38"/>
      <c r="AF487" s="281"/>
      <c r="AG487" s="38"/>
      <c r="AH487" s="38"/>
      <c r="AI487" s="38"/>
      <c r="AJ487" s="38"/>
      <c r="AK487" s="38"/>
      <c r="AL487" s="38"/>
      <c r="AM487" s="38"/>
      <c r="AN487" s="38"/>
    </row>
    <row r="488" spans="1:61" ht="15.75" customHeight="1">
      <c r="B488" s="3"/>
      <c r="F488" s="305">
        <f>F429+F307+F365</f>
        <v>0</v>
      </c>
      <c r="L488" s="305"/>
      <c r="V488" s="38"/>
      <c r="W488" s="35"/>
      <c r="X488" s="35"/>
      <c r="Y488" s="35"/>
      <c r="Z488" s="35"/>
      <c r="AA488" s="35"/>
      <c r="AB488" s="35"/>
      <c r="AC488" s="35"/>
      <c r="AD488" s="35"/>
      <c r="AE488" s="35"/>
      <c r="AF488" s="35"/>
      <c r="AG488" s="35"/>
      <c r="AH488" s="35"/>
      <c r="AI488" s="35"/>
      <c r="AJ488" s="35"/>
      <c r="AK488" s="35"/>
      <c r="AL488" s="35"/>
      <c r="AM488" s="35"/>
      <c r="AN488" s="35"/>
    </row>
    <row r="489" spans="1:61" ht="35.4">
      <c r="B489" s="3"/>
      <c r="C489" s="375" t="s">
        <v>590</v>
      </c>
      <c r="F489" s="709"/>
      <c r="L489" s="709"/>
      <c r="V489" s="656" t="str">
        <f>C1</f>
        <v>Ste-Marie Auto</v>
      </c>
      <c r="W489" s="913"/>
      <c r="X489" s="913"/>
      <c r="Y489" s="913"/>
      <c r="Z489" s="913"/>
      <c r="AA489" s="913"/>
      <c r="AB489" s="913"/>
      <c r="AC489" s="913"/>
      <c r="AD489" s="913"/>
      <c r="AE489" s="910"/>
      <c r="AF489" s="910" t="s">
        <v>667</v>
      </c>
      <c r="AG489" s="913"/>
      <c r="AH489" s="913"/>
      <c r="AI489" s="913"/>
      <c r="AJ489" s="918"/>
      <c r="AK489" s="917"/>
      <c r="AL489" s="916"/>
      <c r="AM489" s="916"/>
      <c r="AN489" s="916"/>
      <c r="AO489" s="918" t="str">
        <f>$S$1</f>
        <v>Réalisé, Avril 2025</v>
      </c>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thickBot="1">
      <c r="B490" s="3"/>
      <c r="C490" s="375" t="s">
        <v>590</v>
      </c>
      <c r="V490" s="376"/>
      <c r="W490" s="227"/>
      <c r="X490" s="227"/>
      <c r="Y490" s="227"/>
      <c r="Z490" s="227"/>
      <c r="AA490" s="227"/>
      <c r="AB490" s="227"/>
      <c r="AC490" s="227"/>
      <c r="AD490" s="227"/>
      <c r="AE490" s="227"/>
      <c r="AF490" s="227"/>
      <c r="AG490" s="227"/>
      <c r="AH490" s="227"/>
      <c r="AI490" s="227"/>
      <c r="AJ490" s="227"/>
      <c r="AK490" s="227"/>
      <c r="AL490" s="35"/>
      <c r="AM490" s="35"/>
      <c r="AN490" s="35"/>
      <c r="AO490" s="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thickTop="1" thickBot="1">
      <c r="A491" s="5" t="s">
        <v>591</v>
      </c>
      <c r="B491" s="3"/>
      <c r="C491" s="375" t="s">
        <v>590</v>
      </c>
      <c r="V491" s="377"/>
      <c r="W491" s="378"/>
      <c r="X491" s="1074" t="s">
        <v>592</v>
      </c>
      <c r="Y491" s="1068"/>
      <c r="Z491" s="1075"/>
      <c r="AA491" s="1067"/>
      <c r="AB491" s="1068"/>
      <c r="AC491" s="1075"/>
      <c r="AD491" s="1067" t="s">
        <v>340</v>
      </c>
      <c r="AE491" s="1068"/>
      <c r="AF491" s="1075"/>
      <c r="AG491" s="1067" t="s">
        <v>668</v>
      </c>
      <c r="AH491" s="1068"/>
      <c r="AI491" s="1075"/>
      <c r="AJ491" s="1067" t="s">
        <v>593</v>
      </c>
      <c r="AK491" s="1068"/>
      <c r="AL491" s="1068"/>
      <c r="AM491" s="1067" t="s">
        <v>594</v>
      </c>
      <c r="AN491" s="1068"/>
      <c r="AO491" s="1069"/>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c r="A492" s="5" t="s">
        <v>591</v>
      </c>
      <c r="B492" s="3"/>
      <c r="C492" s="375" t="s">
        <v>590</v>
      </c>
      <c r="V492" s="238"/>
      <c r="W492" s="365" t="s">
        <v>595</v>
      </c>
      <c r="X492" s="365" t="s">
        <v>195</v>
      </c>
      <c r="Y492" s="365" t="s">
        <v>196</v>
      </c>
      <c r="Z492" s="379" t="s">
        <v>197</v>
      </c>
      <c r="AA492" s="365"/>
      <c r="AB492" s="365"/>
      <c r="AC492" s="379"/>
      <c r="AD492" s="380" t="s">
        <v>195</v>
      </c>
      <c r="AE492" s="365" t="s">
        <v>196</v>
      </c>
      <c r="AF492" s="365" t="s">
        <v>197</v>
      </c>
      <c r="AG492" s="380" t="s">
        <v>596</v>
      </c>
      <c r="AH492" s="365" t="s">
        <v>597</v>
      </c>
      <c r="AI492" s="365" t="s">
        <v>598</v>
      </c>
      <c r="AJ492" s="380" t="s">
        <v>195</v>
      </c>
      <c r="AK492" s="365" t="s">
        <v>196</v>
      </c>
      <c r="AL492" s="365" t="s">
        <v>197</v>
      </c>
      <c r="AM492" s="381" t="s">
        <v>596</v>
      </c>
      <c r="AN492" s="365" t="s">
        <v>597</v>
      </c>
      <c r="AO492" s="321" t="s">
        <v>598</v>
      </c>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5" t="s">
        <v>92</v>
      </c>
      <c r="B493" s="3"/>
      <c r="C493" s="375" t="s">
        <v>590</v>
      </c>
      <c r="V493" s="299" t="s">
        <v>92</v>
      </c>
      <c r="W493" s="382"/>
      <c r="X493" s="382"/>
      <c r="Y493" s="382"/>
      <c r="Z493" s="383" t="e">
        <f>F5+F93+E268+E326+D390+#REF!</f>
        <v>#REF!</v>
      </c>
      <c r="AA493" s="382"/>
      <c r="AB493" s="382"/>
      <c r="AC493" s="383"/>
      <c r="AD493" s="384"/>
      <c r="AE493" s="385"/>
      <c r="AF493" s="383">
        <f>L5+L93+L173+K268+K326+J390+K448</f>
        <v>29073413.77</v>
      </c>
      <c r="AG493" s="384"/>
      <c r="AH493" s="385"/>
      <c r="AI493" s="386"/>
      <c r="AJ493" s="384"/>
      <c r="AK493" s="385"/>
      <c r="AL493" s="383">
        <f>Q5+Q93+Q173+P268+P326+O390+P448</f>
        <v>0</v>
      </c>
      <c r="AM493" s="387"/>
      <c r="AN493" s="385"/>
      <c r="AO493" s="388"/>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21" customHeight="1">
      <c r="A494" s="5" t="s">
        <v>198</v>
      </c>
      <c r="B494" s="3"/>
      <c r="C494" s="375" t="s">
        <v>590</v>
      </c>
      <c r="V494" s="389" t="s">
        <v>198</v>
      </c>
      <c r="W494" s="390"/>
      <c r="X494" s="754" t="e">
        <f>Z494/Z493</f>
        <v>#REF!</v>
      </c>
      <c r="Y494" s="390"/>
      <c r="Z494" s="391" t="e">
        <f>F27+F109+F268+F326+F390+#REF!</f>
        <v>#REF!</v>
      </c>
      <c r="AA494" s="390"/>
      <c r="AB494" s="390"/>
      <c r="AC494" s="391"/>
      <c r="AD494" s="754">
        <f>AF494/AF493</f>
        <v>3.8998907695179941E-2</v>
      </c>
      <c r="AE494" s="393"/>
      <c r="AF494" s="391">
        <f>L27+L109+L182+L268+L326+L390+L448</f>
        <v>1133831.3800000034</v>
      </c>
      <c r="AG494" s="392"/>
      <c r="AH494" s="393" t="e">
        <f>AF494-Z494</f>
        <v>#REF!</v>
      </c>
      <c r="AI494" s="394" t="e">
        <f>AH494/Z494</f>
        <v>#REF!</v>
      </c>
      <c r="AJ494" s="754" t="e">
        <f>AL494/AL493</f>
        <v>#DIV/0!</v>
      </c>
      <c r="AK494" s="393"/>
      <c r="AL494" s="391">
        <f>Q27+Q109+Q182+Q268+Q326+Q390+Q448</f>
        <v>0</v>
      </c>
      <c r="AM494" s="395"/>
      <c r="AN494" s="393">
        <f>AF494-AL494</f>
        <v>1133831.3800000034</v>
      </c>
      <c r="AO494" s="396">
        <f>IF(AL494=0,0,AN494/AL494)</f>
        <v>0</v>
      </c>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5" t="s">
        <v>199</v>
      </c>
      <c r="B495" s="3"/>
      <c r="C495" s="375" t="s">
        <v>590</v>
      </c>
      <c r="V495" s="397" t="s">
        <v>199</v>
      </c>
      <c r="W495" s="398"/>
      <c r="X495" s="398"/>
      <c r="Y495" s="398"/>
      <c r="Z495" s="399"/>
      <c r="AA495" s="398"/>
      <c r="AB495" s="398"/>
      <c r="AC495" s="399"/>
      <c r="AD495" s="400"/>
      <c r="AE495" s="401"/>
      <c r="AF495" s="399"/>
      <c r="AG495" s="400"/>
      <c r="AH495" s="401"/>
      <c r="AI495" s="402"/>
      <c r="AJ495" s="400"/>
      <c r="AK495" s="401"/>
      <c r="AL495" s="399"/>
      <c r="AM495" s="403"/>
      <c r="AN495" s="401"/>
      <c r="AO495" s="404"/>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5" t="s">
        <v>107</v>
      </c>
      <c r="B496" s="3"/>
      <c r="C496" s="375" t="s">
        <v>590</v>
      </c>
      <c r="V496" s="298" t="s">
        <v>107</v>
      </c>
      <c r="W496" s="405" t="s">
        <v>599</v>
      </c>
      <c r="X496" s="398"/>
      <c r="Y496" s="406" t="e">
        <f t="shared" ref="Y496:Y505" si="74">Z496/(D$13+D$97)</f>
        <v>#DIV/0!</v>
      </c>
      <c r="Z496" s="399">
        <f t="shared" ref="Z496:Z502" si="75">+SUMIF($C:$C,$V496,F:F)</f>
        <v>0</v>
      </c>
      <c r="AA496" s="398"/>
      <c r="AB496" s="406"/>
      <c r="AC496" s="399"/>
      <c r="AD496" s="407"/>
      <c r="AE496" s="401">
        <f>IF(AF496=0,0,AF496/(J$13+J$97))</f>
        <v>973.28044117647028</v>
      </c>
      <c r="AF496" s="399">
        <f t="shared" ref="AF496:AF502" si="76">+SUMIF($C:$C,$V496,L:L)</f>
        <v>66183.069999999978</v>
      </c>
      <c r="AG496" s="400" t="e">
        <f t="shared" ref="AG496:AG505" si="77">AE496-Y496</f>
        <v>#DIV/0!</v>
      </c>
      <c r="AH496" s="401">
        <f t="shared" ref="AH496:AH505" si="78">AF496-Z496</f>
        <v>66183.069999999978</v>
      </c>
      <c r="AI496" s="402">
        <f t="shared" ref="AI496:AI505" si="79">IF(Z496=0,0,AH496/Z496)</f>
        <v>0</v>
      </c>
      <c r="AJ496" s="407"/>
      <c r="AK496" s="401">
        <f>IF(AL496=0,0,AL496/(O$13+O$97))</f>
        <v>0</v>
      </c>
      <c r="AL496" s="399">
        <f>SUMIFS(BV_Data_An_Prec!$AM:$AM,BV_Data_An_Prec!$AQ:$AQ,$V496)</f>
        <v>0</v>
      </c>
      <c r="AM496" s="403">
        <f>AE496-AK496</f>
        <v>973.28044117647028</v>
      </c>
      <c r="AN496" s="401">
        <f>AF496-AL496</f>
        <v>66183.069999999978</v>
      </c>
      <c r="AO496" s="408">
        <f>IF(AL496=0,0,AN496/AL496)</f>
        <v>0</v>
      </c>
      <c r="AP496" s="35"/>
      <c r="AQ496" s="35"/>
      <c r="AR496" s="3"/>
      <c r="AS496" s="35"/>
      <c r="AT496" s="35"/>
      <c r="AU496" s="35"/>
      <c r="AV496" s="35"/>
      <c r="AW496" s="35"/>
      <c r="AX496" s="35"/>
      <c r="AY496" s="35"/>
      <c r="AZ496" s="35"/>
      <c r="BA496" s="35"/>
      <c r="BB496" s="35"/>
      <c r="BC496" s="35"/>
      <c r="BD496" s="35"/>
      <c r="BE496" s="35"/>
      <c r="BF496" s="35"/>
      <c r="BG496" s="35"/>
      <c r="BH496" s="35"/>
      <c r="BI496" s="35"/>
    </row>
    <row r="497" spans="1:61" ht="15.75" customHeight="1">
      <c r="A497" s="5" t="s">
        <v>108</v>
      </c>
      <c r="B497" s="3"/>
      <c r="C497" s="375" t="s">
        <v>590</v>
      </c>
      <c r="V497" s="299" t="s">
        <v>108</v>
      </c>
      <c r="W497" s="409" t="s">
        <v>600</v>
      </c>
      <c r="X497" s="382"/>
      <c r="Y497" s="410" t="e">
        <f t="shared" si="74"/>
        <v>#DIV/0!</v>
      </c>
      <c r="Z497" s="383">
        <f t="shared" si="75"/>
        <v>0</v>
      </c>
      <c r="AA497" s="382"/>
      <c r="AB497" s="410"/>
      <c r="AC497" s="383"/>
      <c r="AD497" s="411"/>
      <c r="AE497" s="385">
        <f t="shared" ref="AE497:AE504" si="80">IF(AF497=0,0,AF497/(J$13+J$97))</f>
        <v>180.74058823529413</v>
      </c>
      <c r="AF497" s="383">
        <f t="shared" si="76"/>
        <v>12290.36</v>
      </c>
      <c r="AG497" s="384" t="e">
        <f t="shared" si="77"/>
        <v>#DIV/0!</v>
      </c>
      <c r="AH497" s="385">
        <f t="shared" si="78"/>
        <v>12290.36</v>
      </c>
      <c r="AI497" s="412">
        <f t="shared" si="79"/>
        <v>0</v>
      </c>
      <c r="AJ497" s="411"/>
      <c r="AK497" s="385">
        <f t="shared" ref="AK497:AK504" si="81">IF(AL497=0,0,AL497/(O$13+O$97))</f>
        <v>0</v>
      </c>
      <c r="AL497" s="383">
        <f>SUMIFS(BV_Data_An_Prec!$AM:$AM,BV_Data_An_Prec!$AQ:$AQ,$V497)</f>
        <v>0</v>
      </c>
      <c r="AM497" s="993">
        <f t="shared" ref="AM497:AM504" si="82">AE497-AK497</f>
        <v>180.74058823529413</v>
      </c>
      <c r="AN497" s="385">
        <f t="shared" ref="AN497:AN504" si="83">AF497-AL497</f>
        <v>12290.36</v>
      </c>
      <c r="AO497" s="388">
        <f t="shared" ref="AO497:AO504" si="84">IF(AL497=0,0,AN497/AL497)</f>
        <v>0</v>
      </c>
      <c r="AP497" s="35"/>
      <c r="AQ497" s="35"/>
      <c r="AR497" s="38"/>
      <c r="AS497" s="35"/>
      <c r="AT497" s="35"/>
      <c r="AU497" s="35"/>
      <c r="AV497" s="35"/>
      <c r="AW497" s="35"/>
      <c r="AX497" s="35"/>
      <c r="AY497" s="35"/>
      <c r="AZ497" s="35"/>
      <c r="BA497" s="35"/>
      <c r="BB497" s="35"/>
      <c r="BC497" s="35"/>
      <c r="BD497" s="35"/>
      <c r="BE497" s="35"/>
      <c r="BF497" s="35"/>
      <c r="BG497" s="35"/>
      <c r="BH497" s="35"/>
      <c r="BI497" s="35"/>
    </row>
    <row r="498" spans="1:61" ht="15.75" customHeight="1">
      <c r="A498" s="5" t="s">
        <v>109</v>
      </c>
      <c r="B498" s="3"/>
      <c r="C498" s="375" t="s">
        <v>590</v>
      </c>
      <c r="V498" s="298" t="s">
        <v>109</v>
      </c>
      <c r="W498" s="405" t="s">
        <v>601</v>
      </c>
      <c r="X498" s="398"/>
      <c r="Y498" s="406" t="e">
        <f t="shared" si="74"/>
        <v>#DIV/0!</v>
      </c>
      <c r="Z498" s="399">
        <f t="shared" si="75"/>
        <v>0</v>
      </c>
      <c r="AA498" s="398"/>
      <c r="AB498" s="406"/>
      <c r="AC498" s="399"/>
      <c r="AD498" s="407"/>
      <c r="AE498" s="401">
        <f t="shared" si="80"/>
        <v>439.14102941176469</v>
      </c>
      <c r="AF498" s="399">
        <f t="shared" si="76"/>
        <v>29861.59</v>
      </c>
      <c r="AG498" s="400" t="e">
        <f t="shared" si="77"/>
        <v>#DIV/0!</v>
      </c>
      <c r="AH498" s="401">
        <f t="shared" si="78"/>
        <v>29861.59</v>
      </c>
      <c r="AI498" s="402">
        <f t="shared" si="79"/>
        <v>0</v>
      </c>
      <c r="AJ498" s="407"/>
      <c r="AK498" s="401">
        <f t="shared" si="81"/>
        <v>0</v>
      </c>
      <c r="AL498" s="399">
        <f>SUMIFS(BV_Data_An_Prec!$AM:$AM,BV_Data_An_Prec!$AQ:$AQ,$V498)</f>
        <v>0</v>
      </c>
      <c r="AM498" s="403">
        <f t="shared" si="82"/>
        <v>439.14102941176469</v>
      </c>
      <c r="AN498" s="401">
        <f t="shared" si="83"/>
        <v>29861.59</v>
      </c>
      <c r="AO498" s="408">
        <f t="shared" si="84"/>
        <v>0</v>
      </c>
      <c r="AP498" s="35"/>
      <c r="AQ498" s="35"/>
      <c r="AR498" s="38"/>
      <c r="AS498" s="35"/>
      <c r="AT498" s="35"/>
      <c r="AU498" s="35"/>
      <c r="AV498" s="35"/>
      <c r="AW498" s="35"/>
      <c r="AX498" s="35"/>
      <c r="AY498" s="35"/>
      <c r="AZ498" s="35"/>
      <c r="BA498" s="35"/>
      <c r="BB498" s="35"/>
      <c r="BC498" s="35"/>
      <c r="BD498" s="35"/>
      <c r="BE498" s="35"/>
      <c r="BF498" s="35"/>
      <c r="BG498" s="35"/>
      <c r="BH498" s="35"/>
      <c r="BI498" s="35"/>
    </row>
    <row r="499" spans="1:61" ht="15.75" customHeight="1">
      <c r="A499" s="5" t="s">
        <v>110</v>
      </c>
      <c r="B499" s="3"/>
      <c r="C499" s="375" t="s">
        <v>590</v>
      </c>
      <c r="V499" s="298" t="s">
        <v>110</v>
      </c>
      <c r="W499" s="405" t="s">
        <v>602</v>
      </c>
      <c r="X499" s="398"/>
      <c r="Y499" s="406" t="e">
        <f t="shared" si="74"/>
        <v>#DIV/0!</v>
      </c>
      <c r="Z499" s="399">
        <f t="shared" si="75"/>
        <v>0</v>
      </c>
      <c r="AA499" s="398"/>
      <c r="AB499" s="406"/>
      <c r="AC499" s="399"/>
      <c r="AD499" s="407"/>
      <c r="AE499" s="401">
        <f t="shared" si="80"/>
        <v>0</v>
      </c>
      <c r="AF499" s="399">
        <f t="shared" si="76"/>
        <v>0</v>
      </c>
      <c r="AG499" s="400" t="e">
        <f t="shared" si="77"/>
        <v>#DIV/0!</v>
      </c>
      <c r="AH499" s="401">
        <f t="shared" si="78"/>
        <v>0</v>
      </c>
      <c r="AI499" s="402">
        <f t="shared" si="79"/>
        <v>0</v>
      </c>
      <c r="AJ499" s="407"/>
      <c r="AK499" s="401">
        <f t="shared" si="81"/>
        <v>0</v>
      </c>
      <c r="AL499" s="399">
        <f>SUMIFS(BV_Data_An_Prec!$AM:$AM,BV_Data_An_Prec!$AQ:$AQ,$V499)</f>
        <v>0</v>
      </c>
      <c r="AM499" s="403">
        <f t="shared" si="82"/>
        <v>0</v>
      </c>
      <c r="AN499" s="401">
        <f t="shared" si="83"/>
        <v>0</v>
      </c>
      <c r="AO499" s="408">
        <f t="shared" si="84"/>
        <v>0</v>
      </c>
      <c r="AP499" s="35"/>
      <c r="AQ499" s="35"/>
      <c r="AR499" s="38"/>
      <c r="AS499" s="35"/>
      <c r="AT499" s="35"/>
      <c r="AU499" s="35"/>
      <c r="AV499" s="35"/>
      <c r="AW499" s="35"/>
      <c r="AX499" s="35"/>
      <c r="AY499" s="35"/>
      <c r="AZ499" s="35"/>
      <c r="BA499" s="35"/>
      <c r="BB499" s="35"/>
      <c r="BC499" s="35"/>
      <c r="BD499" s="35"/>
      <c r="BE499" s="35"/>
      <c r="BF499" s="35"/>
      <c r="BG499" s="35"/>
      <c r="BH499" s="35"/>
      <c r="BI499" s="35"/>
    </row>
    <row r="500" spans="1:61" ht="15.75" customHeight="1">
      <c r="A500" s="5" t="s">
        <v>111</v>
      </c>
      <c r="B500" s="3"/>
      <c r="C500" s="375" t="s">
        <v>590</v>
      </c>
      <c r="V500" s="299" t="s">
        <v>111</v>
      </c>
      <c r="W500" s="409"/>
      <c r="X500" s="382"/>
      <c r="Y500" s="410" t="e">
        <f t="shared" si="74"/>
        <v>#DIV/0!</v>
      </c>
      <c r="Z500" s="383">
        <f t="shared" si="75"/>
        <v>0</v>
      </c>
      <c r="AA500" s="382"/>
      <c r="AB500" s="410"/>
      <c r="AC500" s="383"/>
      <c r="AD500" s="411"/>
      <c r="AE500" s="385">
        <f t="shared" si="80"/>
        <v>0</v>
      </c>
      <c r="AF500" s="383">
        <f t="shared" si="76"/>
        <v>0</v>
      </c>
      <c r="AG500" s="384" t="e">
        <f t="shared" si="77"/>
        <v>#DIV/0!</v>
      </c>
      <c r="AH500" s="385">
        <f t="shared" si="78"/>
        <v>0</v>
      </c>
      <c r="AI500" s="412">
        <f t="shared" si="79"/>
        <v>0</v>
      </c>
      <c r="AJ500" s="411"/>
      <c r="AK500" s="385">
        <f t="shared" si="81"/>
        <v>0</v>
      </c>
      <c r="AL500" s="383">
        <f>SUMIFS(BV_Data_An_Prec!$AM:$AM,BV_Data_An_Prec!$AQ:$AQ,$V500)</f>
        <v>0</v>
      </c>
      <c r="AM500" s="993">
        <f t="shared" si="82"/>
        <v>0</v>
      </c>
      <c r="AN500" s="385">
        <f t="shared" si="83"/>
        <v>0</v>
      </c>
      <c r="AO500" s="388">
        <f t="shared" si="84"/>
        <v>0</v>
      </c>
      <c r="AP500" s="35"/>
      <c r="AQ500" s="35"/>
      <c r="AR500" s="38"/>
      <c r="AS500" s="35"/>
      <c r="AT500" s="35"/>
      <c r="AU500" s="35"/>
      <c r="AV500" s="35"/>
      <c r="AW500" s="35"/>
      <c r="AX500" s="35"/>
      <c r="AY500" s="35"/>
      <c r="AZ500" s="35"/>
      <c r="BA500" s="35"/>
      <c r="BB500" s="35"/>
      <c r="BC500" s="35"/>
      <c r="BD500" s="35"/>
      <c r="BE500" s="35"/>
      <c r="BF500" s="35"/>
      <c r="BG500" s="35"/>
      <c r="BH500" s="35"/>
      <c r="BI500" s="35"/>
    </row>
    <row r="501" spans="1:61" ht="15.75" customHeight="1">
      <c r="A501" s="5" t="s">
        <v>112</v>
      </c>
      <c r="B501" s="3"/>
      <c r="C501" s="375" t="s">
        <v>590</v>
      </c>
      <c r="V501" s="298" t="s">
        <v>112</v>
      </c>
      <c r="W501" s="405" t="s">
        <v>603</v>
      </c>
      <c r="X501" s="402"/>
      <c r="Y501" s="406" t="e">
        <f t="shared" si="74"/>
        <v>#DIV/0!</v>
      </c>
      <c r="Z501" s="399">
        <f t="shared" si="75"/>
        <v>0</v>
      </c>
      <c r="AA501" s="402"/>
      <c r="AB501" s="406"/>
      <c r="AC501" s="399"/>
      <c r="AD501" s="407"/>
      <c r="AE501" s="401">
        <f t="shared" si="80"/>
        <v>201.7919117647059</v>
      </c>
      <c r="AF501" s="399">
        <f t="shared" si="76"/>
        <v>13721.850000000002</v>
      </c>
      <c r="AG501" s="400" t="e">
        <f t="shared" si="77"/>
        <v>#DIV/0!</v>
      </c>
      <c r="AH501" s="401">
        <f t="shared" si="78"/>
        <v>13721.850000000002</v>
      </c>
      <c r="AI501" s="402">
        <f t="shared" si="79"/>
        <v>0</v>
      </c>
      <c r="AJ501" s="407"/>
      <c r="AK501" s="401">
        <f t="shared" si="81"/>
        <v>0</v>
      </c>
      <c r="AL501" s="399">
        <f>SUMIFS(BV_Data_An_Prec!$AM:$AM,BV_Data_An_Prec!$AQ:$AQ,$V501)</f>
        <v>0</v>
      </c>
      <c r="AM501" s="403">
        <f t="shared" si="82"/>
        <v>201.7919117647059</v>
      </c>
      <c r="AN501" s="401">
        <f t="shared" si="83"/>
        <v>13721.850000000002</v>
      </c>
      <c r="AO501" s="408">
        <f t="shared" si="84"/>
        <v>0</v>
      </c>
      <c r="AP501" s="35"/>
      <c r="AQ501" s="35"/>
      <c r="AR501" s="38"/>
      <c r="AS501" s="35"/>
      <c r="AT501" s="35"/>
      <c r="AU501" s="35"/>
      <c r="AV501" s="35"/>
      <c r="AW501" s="35"/>
      <c r="AX501" s="35"/>
      <c r="AY501" s="35"/>
      <c r="AZ501" s="35"/>
      <c r="BA501" s="35"/>
      <c r="BB501" s="35"/>
      <c r="BC501" s="35"/>
      <c r="BD501" s="35"/>
      <c r="BE501" s="35"/>
      <c r="BF501" s="35"/>
      <c r="BG501" s="35"/>
      <c r="BH501" s="35"/>
      <c r="BI501" s="35"/>
    </row>
    <row r="502" spans="1:61" ht="15.75" customHeight="1">
      <c r="A502" s="5" t="s">
        <v>113</v>
      </c>
      <c r="B502" s="3"/>
      <c r="C502" s="375" t="s">
        <v>590</v>
      </c>
      <c r="V502" s="298" t="s">
        <v>113</v>
      </c>
      <c r="W502" s="405" t="s">
        <v>604</v>
      </c>
      <c r="X502" s="398"/>
      <c r="Y502" s="406" t="e">
        <f t="shared" si="74"/>
        <v>#DIV/0!</v>
      </c>
      <c r="Z502" s="399">
        <f t="shared" si="75"/>
        <v>0</v>
      </c>
      <c r="AA502" s="398"/>
      <c r="AB502" s="406"/>
      <c r="AC502" s="399"/>
      <c r="AD502" s="407"/>
      <c r="AE502" s="401">
        <f t="shared" si="80"/>
        <v>3318.5520588235299</v>
      </c>
      <c r="AF502" s="399">
        <f t="shared" si="76"/>
        <v>225661.54000000004</v>
      </c>
      <c r="AG502" s="704" t="e">
        <f t="shared" si="77"/>
        <v>#DIV/0!</v>
      </c>
      <c r="AH502" s="659">
        <f t="shared" si="78"/>
        <v>225661.54000000004</v>
      </c>
      <c r="AI502" s="402">
        <f t="shared" si="79"/>
        <v>0</v>
      </c>
      <c r="AJ502" s="407"/>
      <c r="AK502" s="401">
        <f t="shared" si="81"/>
        <v>0</v>
      </c>
      <c r="AL502" s="399">
        <f>SUMIFS(BV_Data_An_Prec!$AM:$AM,BV_Data_An_Prec!$AQ:$AQ,$V502)</f>
        <v>0</v>
      </c>
      <c r="AM502" s="403">
        <f t="shared" si="82"/>
        <v>3318.5520588235299</v>
      </c>
      <c r="AN502" s="401">
        <f t="shared" si="83"/>
        <v>225661.54000000004</v>
      </c>
      <c r="AO502" s="408">
        <f t="shared" si="84"/>
        <v>0</v>
      </c>
      <c r="AP502" s="35"/>
      <c r="AQ502" s="35"/>
      <c r="AR502" s="38"/>
      <c r="AS502" s="35"/>
      <c r="AT502" s="35"/>
      <c r="AU502" s="35"/>
      <c r="AV502" s="35"/>
      <c r="AW502" s="35"/>
      <c r="AX502" s="35"/>
      <c r="AY502" s="35"/>
      <c r="AZ502" s="35"/>
      <c r="BA502" s="35"/>
      <c r="BB502" s="35"/>
      <c r="BC502" s="35"/>
      <c r="BD502" s="35"/>
      <c r="BE502" s="35"/>
      <c r="BF502" s="35"/>
      <c r="BG502" s="35"/>
      <c r="BH502" s="35"/>
      <c r="BI502" s="35"/>
    </row>
    <row r="503" spans="1:61" ht="15.75" customHeight="1">
      <c r="A503" s="5" t="s">
        <v>55</v>
      </c>
      <c r="B503" s="3"/>
      <c r="C503" s="375" t="s">
        <v>590</v>
      </c>
      <c r="V503" s="298" t="s">
        <v>3129</v>
      </c>
      <c r="W503" s="405"/>
      <c r="X503" s="402"/>
      <c r="Y503" s="406" t="e">
        <f t="shared" si="74"/>
        <v>#DIV/0!</v>
      </c>
      <c r="Z503" s="399">
        <f>IFERROR(SUMIF($C:$C,$V503,F:F),0)</f>
        <v>0</v>
      </c>
      <c r="AA503" s="398"/>
      <c r="AB503" s="406"/>
      <c r="AC503" s="399"/>
      <c r="AD503" s="407"/>
      <c r="AE503" s="401">
        <f>IF(AF503=0,0,AF503/(J$13+J$97))</f>
        <v>-3754.5267647058831</v>
      </c>
      <c r="AF503" s="399">
        <f>IFERROR(SUMIF($C:$C,$V503,L:L),0)</f>
        <v>-255307.82000000007</v>
      </c>
      <c r="AG503" s="400" t="e">
        <f t="shared" si="77"/>
        <v>#DIV/0!</v>
      </c>
      <c r="AH503" s="401">
        <f t="shared" si="78"/>
        <v>-255307.82000000007</v>
      </c>
      <c r="AI503" s="402">
        <f t="shared" si="79"/>
        <v>0</v>
      </c>
      <c r="AJ503" s="407"/>
      <c r="AK503" s="401">
        <f t="shared" si="81"/>
        <v>0</v>
      </c>
      <c r="AL503" s="399">
        <f>SUMIFS(BV_Data_An_Prec!$AM:$AM,BV_Data_An_Prec!$AQ:$AQ,$V503)</f>
        <v>0</v>
      </c>
      <c r="AM503" s="403">
        <f>AE503-AK503</f>
        <v>-3754.5267647058831</v>
      </c>
      <c r="AN503" s="401">
        <f t="shared" si="83"/>
        <v>-255307.82000000007</v>
      </c>
      <c r="AO503" s="408">
        <f t="shared" si="84"/>
        <v>0</v>
      </c>
      <c r="AP503" s="35"/>
      <c r="AQ503" s="35"/>
      <c r="AR503" s="38"/>
      <c r="AS503" s="35"/>
      <c r="AT503" s="35"/>
      <c r="AU503" s="35"/>
      <c r="AV503" s="35"/>
      <c r="AW503" s="35"/>
      <c r="AX503" s="35"/>
      <c r="AY503" s="35"/>
      <c r="AZ503" s="35"/>
      <c r="BA503" s="35"/>
      <c r="BB503" s="35"/>
      <c r="BC503" s="35"/>
      <c r="BD503" s="35"/>
      <c r="BE503" s="35"/>
      <c r="BF503" s="35"/>
      <c r="BG503" s="35"/>
      <c r="BH503" s="35"/>
      <c r="BI503" s="35"/>
    </row>
    <row r="504" spans="1:61" ht="15.75" customHeight="1">
      <c r="A504" s="5" t="s">
        <v>55</v>
      </c>
      <c r="B504" s="3"/>
      <c r="C504" s="375" t="s">
        <v>590</v>
      </c>
      <c r="V504" s="298" t="s">
        <v>3130</v>
      </c>
      <c r="W504" s="405"/>
      <c r="X504" s="402"/>
      <c r="Y504" s="406" t="e">
        <f t="shared" si="74"/>
        <v>#DIV/0!</v>
      </c>
      <c r="Z504" s="399">
        <f>IFERROR(SUMIF($C:$C,$V504,F:F),0)</f>
        <v>0</v>
      </c>
      <c r="AA504" s="398"/>
      <c r="AB504" s="406"/>
      <c r="AC504" s="399"/>
      <c r="AD504" s="407"/>
      <c r="AE504" s="401">
        <f t="shared" si="80"/>
        <v>0</v>
      </c>
      <c r="AF504" s="399">
        <f>IFERROR(SUMIF($C:$C,$V504,L:L),0)</f>
        <v>0</v>
      </c>
      <c r="AG504" s="400" t="e">
        <f t="shared" si="77"/>
        <v>#DIV/0!</v>
      </c>
      <c r="AH504" s="401">
        <f t="shared" si="78"/>
        <v>0</v>
      </c>
      <c r="AI504" s="402">
        <f t="shared" si="79"/>
        <v>0</v>
      </c>
      <c r="AJ504" s="407"/>
      <c r="AK504" s="401">
        <f t="shared" si="81"/>
        <v>0</v>
      </c>
      <c r="AL504" s="399">
        <f>SUMIFS(BV_Data_An_Prec!$AM:$AM,BV_Data_An_Prec!$AQ:$AQ,$V504)</f>
        <v>0</v>
      </c>
      <c r="AM504" s="403">
        <f t="shared" si="82"/>
        <v>0</v>
      </c>
      <c r="AN504" s="401">
        <f t="shared" si="83"/>
        <v>0</v>
      </c>
      <c r="AO504" s="408">
        <f t="shared" si="84"/>
        <v>0</v>
      </c>
      <c r="AP504" s="35"/>
      <c r="AQ504" s="35"/>
      <c r="AR504" s="38"/>
      <c r="AS504" s="35"/>
      <c r="AT504" s="35"/>
      <c r="AU504" s="35"/>
      <c r="AV504" s="35"/>
      <c r="AW504" s="35"/>
      <c r="AX504" s="35"/>
      <c r="AY504" s="35"/>
      <c r="AZ504" s="35"/>
      <c r="BA504" s="35"/>
      <c r="BB504" s="35"/>
      <c r="BC504" s="35"/>
      <c r="BD504" s="35"/>
      <c r="BE504" s="35"/>
      <c r="BF504" s="35"/>
      <c r="BG504" s="35"/>
      <c r="BH504" s="35"/>
      <c r="BI504" s="35"/>
    </row>
    <row r="505" spans="1:61" ht="20.399999999999999" hidden="1" customHeight="1">
      <c r="A505" s="5" t="s">
        <v>55</v>
      </c>
      <c r="B505" s="3"/>
      <c r="C505" s="375" t="s">
        <v>590</v>
      </c>
      <c r="V505" s="298" t="s">
        <v>55</v>
      </c>
      <c r="W505" s="405" t="s">
        <v>604</v>
      </c>
      <c r="X505" s="398"/>
      <c r="Y505" s="406" t="e">
        <f t="shared" si="74"/>
        <v>#DIV/0!</v>
      </c>
      <c r="Z505" s="399">
        <f>IFERROR(SUMIF($C:$C,$V505,F:F),0)</f>
        <v>0</v>
      </c>
      <c r="AA505" s="398"/>
      <c r="AB505" s="406"/>
      <c r="AC505" s="399"/>
      <c r="AD505" s="407"/>
      <c r="AE505" s="401">
        <f>IF(AF505=0,0,AF505/(J$13+J$13))</f>
        <v>0</v>
      </c>
      <c r="AF505" s="399">
        <f>IFERROR(SUMIF($C:$C,$V505,L:L),0)</f>
        <v>0</v>
      </c>
      <c r="AG505" s="400" t="e">
        <f t="shared" si="77"/>
        <v>#DIV/0!</v>
      </c>
      <c r="AH505" s="401">
        <f t="shared" si="78"/>
        <v>0</v>
      </c>
      <c r="AI505" s="402">
        <f t="shared" si="79"/>
        <v>0</v>
      </c>
      <c r="AJ505" s="407"/>
      <c r="AK505" s="401">
        <f>IF(AL505=0,0,AL505/(P$13+P$13))</f>
        <v>0</v>
      </c>
      <c r="AL505" s="399">
        <f>IFERROR(SUMIF($C:$C,$V505,R:R),0)</f>
        <v>0</v>
      </c>
      <c r="AM505" s="403" t="e">
        <f t="shared" ref="AM505" si="85">AE505-Y505</f>
        <v>#DIV/0!</v>
      </c>
      <c r="AN505" s="401">
        <f t="shared" ref="AN505:AN553" si="86">AF505-AL505</f>
        <v>0</v>
      </c>
      <c r="AO505" s="408">
        <f t="shared" ref="AO505:AO553" si="87">IF(AL505=0,0,AN505/AL505)</f>
        <v>0</v>
      </c>
      <c r="AP505" s="35"/>
      <c r="AQ505" s="35"/>
      <c r="AR505" s="38"/>
      <c r="AS505" s="35"/>
      <c r="AT505" s="35"/>
      <c r="AU505" s="35"/>
      <c r="AV505" s="35"/>
      <c r="AW505" s="35"/>
      <c r="AX505" s="35"/>
      <c r="AY505" s="35"/>
      <c r="AZ505" s="35"/>
      <c r="BA505" s="35"/>
      <c r="BB505" s="35"/>
      <c r="BC505" s="35"/>
      <c r="BD505" s="35"/>
      <c r="BE505" s="35"/>
      <c r="BF505" s="35"/>
      <c r="BG505" s="35"/>
      <c r="BH505" s="35"/>
      <c r="BI505" s="35"/>
    </row>
    <row r="506" spans="1:61" ht="21" customHeight="1">
      <c r="A506" s="5" t="s">
        <v>114</v>
      </c>
      <c r="B506" s="3"/>
      <c r="C506" s="375" t="s">
        <v>590</v>
      </c>
      <c r="V506" s="413" t="s">
        <v>114</v>
      </c>
      <c r="W506" s="414"/>
      <c r="X506" s="415" t="e">
        <f>Z506/Z494</f>
        <v>#REF!</v>
      </c>
      <c r="Y506" s="414"/>
      <c r="Z506" s="416">
        <f>SUM(Z496:Z505)</f>
        <v>0</v>
      </c>
      <c r="AA506" s="415"/>
      <c r="AB506" s="414"/>
      <c r="AC506" s="416"/>
      <c r="AD506" s="417">
        <f>AF506/AF494</f>
        <v>8.1502939176017239E-2</v>
      </c>
      <c r="AE506" s="419"/>
      <c r="AF506" s="416">
        <f>SUM(AF496:AF505)</f>
        <v>92410.589999999967</v>
      </c>
      <c r="AG506" s="418"/>
      <c r="AH506" s="419">
        <f t="shared" ref="AH506:AH538" si="88">AF506-Z506</f>
        <v>92410.589999999967</v>
      </c>
      <c r="AI506" s="415" t="e">
        <f>AH506/Z506</f>
        <v>#DIV/0!</v>
      </c>
      <c r="AJ506" s="417" t="e">
        <f>AL506/AL494</f>
        <v>#DIV/0!</v>
      </c>
      <c r="AK506" s="419"/>
      <c r="AL506" s="416">
        <f>SUM(AL496:AL505)</f>
        <v>0</v>
      </c>
      <c r="AM506" s="423"/>
      <c r="AN506" s="419">
        <f t="shared" si="86"/>
        <v>92410.589999999967</v>
      </c>
      <c r="AO506" s="396">
        <f t="shared" si="87"/>
        <v>0</v>
      </c>
      <c r="AP506" s="35"/>
      <c r="AQ506" s="35"/>
      <c r="AR506" s="38"/>
      <c r="AS506" s="35"/>
      <c r="AT506" s="35"/>
      <c r="AU506" s="35"/>
      <c r="AV506" s="35"/>
      <c r="AW506" s="35"/>
      <c r="AX506" s="35"/>
      <c r="AY506" s="35"/>
      <c r="AZ506" s="35"/>
      <c r="BA506" s="35"/>
      <c r="BB506" s="35"/>
      <c r="BC506" s="35"/>
      <c r="BD506" s="35"/>
      <c r="BE506" s="35"/>
      <c r="BF506" s="35"/>
      <c r="BG506" s="35"/>
      <c r="BH506" s="35"/>
      <c r="BI506" s="35"/>
    </row>
    <row r="507" spans="1:61" ht="15.75" customHeight="1">
      <c r="A507" s="5" t="s">
        <v>200</v>
      </c>
      <c r="B507" s="3"/>
      <c r="C507" s="375" t="s">
        <v>590</v>
      </c>
      <c r="V507" s="298" t="s">
        <v>200</v>
      </c>
      <c r="W507" s="405" t="s">
        <v>605</v>
      </c>
      <c r="X507" s="398"/>
      <c r="Y507" s="398"/>
      <c r="Z507" s="399">
        <f>+INDEX('Budget original'!$A$2:$AO$501,MATCH($A507,'Budget original'!$A$2:$A$501,0),MATCH(F$2,'Budget original'!$A$2:$AO$2,0))</f>
        <v>0</v>
      </c>
      <c r="AA507" s="398"/>
      <c r="AB507" s="398"/>
      <c r="AC507" s="399"/>
      <c r="AD507" s="407"/>
      <c r="AE507" s="406"/>
      <c r="AF507" s="399">
        <f>SUMIFS(BV_Data_An_Cour!$AM:$AM,BV_Data_An_Cour!$AQ:$AQ,$V507)</f>
        <v>26269.989999999994</v>
      </c>
      <c r="AG507" s="400"/>
      <c r="AH507" s="401">
        <f t="shared" si="88"/>
        <v>26269.989999999994</v>
      </c>
      <c r="AI507" s="402">
        <f t="shared" ref="AI507:AI519" si="89">IF(Z507=0,0,AH507/Z507)</f>
        <v>0</v>
      </c>
      <c r="AJ507" s="407"/>
      <c r="AK507" s="406"/>
      <c r="AL507" s="399">
        <f>SUMIFS(BV_Data_An_Prec!$AM:$AM,BV_Data_An_Prec!$AQ:$AQ,$V507)</f>
        <v>0</v>
      </c>
      <c r="AM507" s="403"/>
      <c r="AN507" s="401">
        <f t="shared" si="86"/>
        <v>26269.989999999994</v>
      </c>
      <c r="AO507" s="408">
        <f t="shared" si="87"/>
        <v>0</v>
      </c>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5" t="s">
        <v>116</v>
      </c>
      <c r="B508" s="3"/>
      <c r="C508" s="375" t="s">
        <v>590</v>
      </c>
      <c r="V508" s="298" t="s">
        <v>116</v>
      </c>
      <c r="W508" s="405" t="s">
        <v>606</v>
      </c>
      <c r="X508" s="398"/>
      <c r="Y508" s="398"/>
      <c r="Z508" s="399">
        <f t="shared" ref="Z508:Z518" si="90">+SUMIF($C:$C,$V508,F:F)</f>
        <v>0</v>
      </c>
      <c r="AA508" s="398"/>
      <c r="AB508" s="398"/>
      <c r="AC508" s="399"/>
      <c r="AD508" s="407"/>
      <c r="AE508" s="406"/>
      <c r="AF508" s="399">
        <f>+SUMIF($C:$C,$V508,L:L)</f>
        <v>152246.48000000004</v>
      </c>
      <c r="AG508" s="400"/>
      <c r="AH508" s="401">
        <f t="shared" si="88"/>
        <v>152246.48000000004</v>
      </c>
      <c r="AI508" s="402">
        <f t="shared" si="89"/>
        <v>0</v>
      </c>
      <c r="AJ508" s="407"/>
      <c r="AK508" s="406"/>
      <c r="AL508" s="399">
        <f>SUMIFS(BV_Data_An_Prec!$AM:$AM,BV_Data_An_Prec!$AQ:$AQ,$V508)</f>
        <v>0</v>
      </c>
      <c r="AM508" s="403"/>
      <c r="AN508" s="401">
        <f t="shared" si="86"/>
        <v>152246.48000000004</v>
      </c>
      <c r="AO508" s="408">
        <f t="shared" si="87"/>
        <v>0</v>
      </c>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5" t="s">
        <v>117</v>
      </c>
      <c r="B509" s="3"/>
      <c r="C509" s="375" t="s">
        <v>590</v>
      </c>
      <c r="V509" s="299" t="s">
        <v>117</v>
      </c>
      <c r="W509" s="409" t="s">
        <v>607</v>
      </c>
      <c r="X509" s="382"/>
      <c r="Y509" s="382"/>
      <c r="Z509" s="383">
        <f t="shared" si="90"/>
        <v>0</v>
      </c>
      <c r="AA509" s="382"/>
      <c r="AB509" s="382"/>
      <c r="AC509" s="383"/>
      <c r="AD509" s="411"/>
      <c r="AE509" s="410"/>
      <c r="AF509" s="383">
        <f>+SUMIF($C:$C,$V509,L:L)</f>
        <v>84351.659999999989</v>
      </c>
      <c r="AG509" s="384"/>
      <c r="AH509" s="385">
        <f t="shared" si="88"/>
        <v>84351.659999999989</v>
      </c>
      <c r="AI509" s="412">
        <f t="shared" si="89"/>
        <v>0</v>
      </c>
      <c r="AJ509" s="411"/>
      <c r="AK509" s="410"/>
      <c r="AL509" s="383">
        <f>SUMIFS(BV_Data_An_Prec!$AM:$AM,BV_Data_An_Prec!$AQ:$AQ,$V509)</f>
        <v>0</v>
      </c>
      <c r="AM509" s="387"/>
      <c r="AN509" s="385">
        <f t="shared" si="86"/>
        <v>84351.659999999989</v>
      </c>
      <c r="AO509" s="388">
        <f t="shared" si="87"/>
        <v>0</v>
      </c>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5" t="s">
        <v>118</v>
      </c>
      <c r="B510" s="3"/>
      <c r="C510" s="375" t="s">
        <v>590</v>
      </c>
      <c r="V510" s="298" t="s">
        <v>118</v>
      </c>
      <c r="W510" s="405" t="s">
        <v>608</v>
      </c>
      <c r="X510" s="398"/>
      <c r="Y510" s="398"/>
      <c r="Z510" s="399">
        <f t="shared" si="90"/>
        <v>0</v>
      </c>
      <c r="AA510" s="398"/>
      <c r="AB510" s="398"/>
      <c r="AC510" s="399"/>
      <c r="AD510" s="407"/>
      <c r="AE510" s="406"/>
      <c r="AF510" s="399">
        <f>+SUMIF($C:$C,$V510,L:L)</f>
        <v>149397.12999999998</v>
      </c>
      <c r="AG510" s="400"/>
      <c r="AH510" s="401">
        <f t="shared" si="88"/>
        <v>149397.12999999998</v>
      </c>
      <c r="AI510" s="402">
        <f t="shared" si="89"/>
        <v>0</v>
      </c>
      <c r="AJ510" s="407"/>
      <c r="AK510" s="406"/>
      <c r="AL510" s="399">
        <f>SUMIFS(BV_Data_An_Prec!$AM:$AM,BV_Data_An_Prec!$AQ:$AQ,$V510)</f>
        <v>0</v>
      </c>
      <c r="AM510" s="403"/>
      <c r="AN510" s="401">
        <f t="shared" si="86"/>
        <v>149397.12999999998</v>
      </c>
      <c r="AO510" s="408">
        <f t="shared" si="87"/>
        <v>0</v>
      </c>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5" t="s">
        <v>119</v>
      </c>
      <c r="B511" s="3"/>
      <c r="C511" s="375" t="s">
        <v>590</v>
      </c>
      <c r="V511" s="298" t="s">
        <v>119</v>
      </c>
      <c r="W511" s="405" t="s">
        <v>609</v>
      </c>
      <c r="X511" s="398"/>
      <c r="Y511" s="398"/>
      <c r="Z511" s="399">
        <f t="shared" si="90"/>
        <v>0</v>
      </c>
      <c r="AA511" s="398"/>
      <c r="AB511" s="398"/>
      <c r="AC511" s="399"/>
      <c r="AD511" s="407"/>
      <c r="AE511" s="406"/>
      <c r="AF511" s="399">
        <f>+SUMIF($C:$C,$V511,L:L)</f>
        <v>0</v>
      </c>
      <c r="AG511" s="400"/>
      <c r="AH511" s="401">
        <f t="shared" si="88"/>
        <v>0</v>
      </c>
      <c r="AI511" s="402">
        <f t="shared" si="89"/>
        <v>0</v>
      </c>
      <c r="AJ511" s="407"/>
      <c r="AK511" s="406"/>
      <c r="AL511" s="399">
        <f>SUMIFS(BV_Data_An_Prec!$AM:$AM,BV_Data_An_Prec!$AQ:$AQ,$V511)</f>
        <v>0</v>
      </c>
      <c r="AM511" s="403"/>
      <c r="AN511" s="401">
        <f t="shared" si="86"/>
        <v>0</v>
      </c>
      <c r="AO511" s="408">
        <f t="shared" si="87"/>
        <v>0</v>
      </c>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7.399999999999999" hidden="1" customHeight="1">
      <c r="A512" s="5" t="s">
        <v>55</v>
      </c>
      <c r="B512" s="3"/>
      <c r="C512" s="375" t="s">
        <v>590</v>
      </c>
      <c r="V512" s="298" t="s">
        <v>55</v>
      </c>
      <c r="W512" s="405"/>
      <c r="X512" s="398"/>
      <c r="Y512" s="398"/>
      <c r="Z512" s="399">
        <f t="shared" si="90"/>
        <v>0</v>
      </c>
      <c r="AA512" s="398"/>
      <c r="AB512" s="398"/>
      <c r="AC512" s="399"/>
      <c r="AD512" s="407"/>
      <c r="AE512" s="406"/>
      <c r="AF512" s="399">
        <f>IFERROR(SUMIF($C:$C,$V512,L:L),0)</f>
        <v>0</v>
      </c>
      <c r="AG512" s="400"/>
      <c r="AH512" s="401">
        <f t="shared" si="88"/>
        <v>0</v>
      </c>
      <c r="AI512" s="402">
        <f t="shared" si="89"/>
        <v>0</v>
      </c>
      <c r="AJ512" s="407"/>
      <c r="AK512" s="406"/>
      <c r="AL512" s="399">
        <f>SUMIFS(BV_Data_An_Prec!$AM:$AM,BV_Data_An_Prec!$AQ:$AQ,$V512)</f>
        <v>0</v>
      </c>
      <c r="AM512" s="403"/>
      <c r="AN512" s="401">
        <f t="shared" si="86"/>
        <v>0</v>
      </c>
      <c r="AO512" s="408">
        <f t="shared" si="87"/>
        <v>0</v>
      </c>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2" ht="17.399999999999999" hidden="1" customHeight="1">
      <c r="A513" s="5" t="s">
        <v>55</v>
      </c>
      <c r="B513" s="3"/>
      <c r="C513" s="375" t="s">
        <v>590</v>
      </c>
      <c r="V513" s="298" t="s">
        <v>55</v>
      </c>
      <c r="W513" s="405"/>
      <c r="X513" s="398"/>
      <c r="Y513" s="398"/>
      <c r="Z513" s="399">
        <f t="shared" si="90"/>
        <v>0</v>
      </c>
      <c r="AA513" s="398"/>
      <c r="AB513" s="398"/>
      <c r="AC513" s="399"/>
      <c r="AD513" s="407"/>
      <c r="AE513" s="406"/>
      <c r="AF513" s="399">
        <f>IFERROR(SUMIF($C:$C,$V513,L:L),0)</f>
        <v>0</v>
      </c>
      <c r="AG513" s="400"/>
      <c r="AH513" s="401">
        <f t="shared" si="88"/>
        <v>0</v>
      </c>
      <c r="AI513" s="402">
        <f t="shared" si="89"/>
        <v>0</v>
      </c>
      <c r="AJ513" s="407"/>
      <c r="AK513" s="406"/>
      <c r="AL513" s="399">
        <f>SUMIFS(BV_Data_An_Prec!$AM:$AM,BV_Data_An_Prec!$AQ:$AQ,$V513)</f>
        <v>0</v>
      </c>
      <c r="AM513" s="403"/>
      <c r="AN513" s="401">
        <f t="shared" si="86"/>
        <v>0</v>
      </c>
      <c r="AO513" s="408">
        <f t="shared" si="87"/>
        <v>0</v>
      </c>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2" ht="17.399999999999999" hidden="1" customHeight="1">
      <c r="A514" s="5" t="s">
        <v>55</v>
      </c>
      <c r="B514" s="3"/>
      <c r="C514" s="375" t="s">
        <v>590</v>
      </c>
      <c r="V514" s="298" t="s">
        <v>55</v>
      </c>
      <c r="W514" s="405"/>
      <c r="X514" s="398"/>
      <c r="Y514" s="398"/>
      <c r="Z514" s="399">
        <f t="shared" si="90"/>
        <v>0</v>
      </c>
      <c r="AA514" s="398"/>
      <c r="AB514" s="398"/>
      <c r="AC514" s="399"/>
      <c r="AD514" s="407"/>
      <c r="AE514" s="406"/>
      <c r="AF514" s="399">
        <f>IFERROR(SUMIF($C:$C,$V514,L:L),0)</f>
        <v>0</v>
      </c>
      <c r="AG514" s="400"/>
      <c r="AH514" s="401">
        <f t="shared" si="88"/>
        <v>0</v>
      </c>
      <c r="AI514" s="402">
        <f t="shared" si="89"/>
        <v>0</v>
      </c>
      <c r="AJ514" s="407"/>
      <c r="AK514" s="406"/>
      <c r="AL514" s="399">
        <f>SUMIFS(BV_Data_An_Prec!$AM:$AM,BV_Data_An_Prec!$AQ:$AQ,$V514)</f>
        <v>0</v>
      </c>
      <c r="AM514" s="403"/>
      <c r="AN514" s="401">
        <f t="shared" si="86"/>
        <v>0</v>
      </c>
      <c r="AO514" s="408">
        <f t="shared" si="87"/>
        <v>0</v>
      </c>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2" ht="15.75" customHeight="1">
      <c r="A515" s="5" t="s">
        <v>120</v>
      </c>
      <c r="B515" s="3"/>
      <c r="C515" s="375" t="s">
        <v>590</v>
      </c>
      <c r="V515" s="299" t="s">
        <v>120</v>
      </c>
      <c r="W515" s="409" t="s">
        <v>610</v>
      </c>
      <c r="X515" s="382"/>
      <c r="Y515" s="738" t="e">
        <f>Z515/(SUM(Z507:Z511)+E268-F268+Z496+Z497)</f>
        <v>#DIV/0!</v>
      </c>
      <c r="Z515" s="383">
        <f t="shared" si="90"/>
        <v>0</v>
      </c>
      <c r="AA515" s="382"/>
      <c r="AB515" s="382"/>
      <c r="AC515" s="383"/>
      <c r="AD515" s="411"/>
      <c r="AE515" s="410"/>
      <c r="AF515" s="383">
        <f>+SUMIF($C:$C,$V515,L:L)</f>
        <v>38558.43</v>
      </c>
      <c r="AG515" s="384"/>
      <c r="AH515" s="385">
        <f t="shared" si="88"/>
        <v>38558.43</v>
      </c>
      <c r="AI515" s="412">
        <f t="shared" si="89"/>
        <v>0</v>
      </c>
      <c r="AJ515" s="411"/>
      <c r="AK515" s="410"/>
      <c r="AL515" s="383">
        <f>SUMIFS(BV_Data_An_Prec!$AM:$AM,BV_Data_An_Prec!$AQ:$AQ,$V515)</f>
        <v>0</v>
      </c>
      <c r="AM515" s="387"/>
      <c r="AN515" s="385">
        <f t="shared" si="86"/>
        <v>38558.43</v>
      </c>
      <c r="AO515" s="388">
        <f t="shared" si="87"/>
        <v>0</v>
      </c>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2" ht="15.75" customHeight="1">
      <c r="A516" s="5" t="s">
        <v>121</v>
      </c>
      <c r="B516" s="3"/>
      <c r="C516" s="375" t="s">
        <v>590</v>
      </c>
      <c r="V516" s="298" t="s">
        <v>121</v>
      </c>
      <c r="W516" s="405" t="s">
        <v>611</v>
      </c>
      <c r="X516" s="398"/>
      <c r="Y516" s="739" t="e">
        <f>Z516/(SUM(Z507:Z511)+E268-F268+Z496+Z497)</f>
        <v>#DIV/0!</v>
      </c>
      <c r="Z516" s="399">
        <f t="shared" si="90"/>
        <v>0</v>
      </c>
      <c r="AA516" s="398"/>
      <c r="AB516" s="398"/>
      <c r="AC516" s="399"/>
      <c r="AD516" s="407"/>
      <c r="AE516" s="406"/>
      <c r="AF516" s="399">
        <f>+SUMIF($C:$C,$V516,L:L)</f>
        <v>69597.750000000015</v>
      </c>
      <c r="AG516" s="400"/>
      <c r="AH516" s="401">
        <f t="shared" si="88"/>
        <v>69597.750000000015</v>
      </c>
      <c r="AI516" s="402">
        <f t="shared" si="89"/>
        <v>0</v>
      </c>
      <c r="AJ516" s="407"/>
      <c r="AK516" s="406"/>
      <c r="AL516" s="399">
        <f>SUMIFS(BV_Data_An_Prec!$AM:$AM,BV_Data_An_Prec!$AQ:$AQ,$V516)</f>
        <v>0</v>
      </c>
      <c r="AM516" s="403"/>
      <c r="AN516" s="401">
        <f t="shared" si="86"/>
        <v>69597.750000000015</v>
      </c>
      <c r="AO516" s="408">
        <f t="shared" si="87"/>
        <v>0</v>
      </c>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2" ht="15.75" customHeight="1">
      <c r="A517" s="5" t="s">
        <v>122</v>
      </c>
      <c r="B517" s="3"/>
      <c r="C517" s="375" t="s">
        <v>590</v>
      </c>
      <c r="V517" s="298" t="s">
        <v>122</v>
      </c>
      <c r="W517" s="405" t="s">
        <v>612</v>
      </c>
      <c r="X517" s="398"/>
      <c r="Y517" s="739" t="e">
        <f>Z517/(SUM(Z507:Z511)+E268-F268+Z497+Z496)</f>
        <v>#DIV/0!</v>
      </c>
      <c r="Z517" s="399">
        <f t="shared" si="90"/>
        <v>0</v>
      </c>
      <c r="AA517" s="398"/>
      <c r="AB517" s="398"/>
      <c r="AC517" s="399"/>
      <c r="AD517" s="407"/>
      <c r="AE517" s="406"/>
      <c r="AF517" s="399">
        <f>+SUMIF($C:$C,$V517,L:L)</f>
        <v>33277.89</v>
      </c>
      <c r="AG517" s="400"/>
      <c r="AH517" s="401">
        <f t="shared" si="88"/>
        <v>33277.89</v>
      </c>
      <c r="AI517" s="402">
        <f t="shared" si="89"/>
        <v>0</v>
      </c>
      <c r="AJ517" s="407"/>
      <c r="AK517" s="406"/>
      <c r="AL517" s="399">
        <f>SUMIFS(BV_Data_An_Prec!$AM:$AM,BV_Data_An_Prec!$AQ:$AQ,$V517)</f>
        <v>0</v>
      </c>
      <c r="AM517" s="403"/>
      <c r="AN517" s="401">
        <f t="shared" si="86"/>
        <v>33277.89</v>
      </c>
      <c r="AO517" s="408">
        <f t="shared" si="87"/>
        <v>0</v>
      </c>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2" ht="15.75" customHeight="1">
      <c r="A518" s="5" t="s">
        <v>123</v>
      </c>
      <c r="B518" s="3"/>
      <c r="C518" s="375" t="s">
        <v>590</v>
      </c>
      <c r="V518" s="298" t="s">
        <v>123</v>
      </c>
      <c r="W518" s="405"/>
      <c r="X518" s="398"/>
      <c r="Y518" s="398"/>
      <c r="Z518" s="399">
        <f t="shared" si="90"/>
        <v>0</v>
      </c>
      <c r="AA518" s="398"/>
      <c r="AB518" s="398"/>
      <c r="AC518" s="399"/>
      <c r="AD518" s="407"/>
      <c r="AE518" s="406"/>
      <c r="AF518" s="399">
        <f>+SUMIF($C:$C,$V518,L:L)</f>
        <v>1311.6500000000005</v>
      </c>
      <c r="AG518" s="400"/>
      <c r="AH518" s="401">
        <f t="shared" si="88"/>
        <v>1311.6500000000005</v>
      </c>
      <c r="AI518" s="420">
        <f t="shared" si="89"/>
        <v>0</v>
      </c>
      <c r="AJ518" s="407"/>
      <c r="AK518" s="406"/>
      <c r="AL518" s="399">
        <f>SUMIFS(BV_Data_An_Prec!$AM:$AM,BV_Data_An_Prec!$AQ:$AQ,$V518)</f>
        <v>0</v>
      </c>
      <c r="AM518" s="403"/>
      <c r="AN518" s="401">
        <f t="shared" si="86"/>
        <v>1311.6500000000005</v>
      </c>
      <c r="AO518" s="408">
        <f t="shared" si="87"/>
        <v>0</v>
      </c>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2" ht="20.399999999999999" hidden="1" customHeight="1">
      <c r="A519" s="5" t="s">
        <v>55</v>
      </c>
      <c r="B519" s="3"/>
      <c r="C519" s="375" t="s">
        <v>590</v>
      </c>
      <c r="V519" s="243" t="s">
        <v>55</v>
      </c>
      <c r="W519" s="405"/>
      <c r="X519" s="398"/>
      <c r="Y519" s="406"/>
      <c r="Z519" s="399">
        <f>IFERROR(SUMIF($C:$C,$V519,F:F),0)</f>
        <v>0</v>
      </c>
      <c r="AA519" s="398"/>
      <c r="AB519" s="398"/>
      <c r="AC519" s="399"/>
      <c r="AD519" s="407"/>
      <c r="AE519" s="406"/>
      <c r="AF519" s="399">
        <f>IFERROR(SUMIF($C:$C,$V519,L:L),0)</f>
        <v>0</v>
      </c>
      <c r="AG519" s="400"/>
      <c r="AH519" s="401">
        <f t="shared" si="88"/>
        <v>0</v>
      </c>
      <c r="AI519" s="402">
        <f t="shared" si="89"/>
        <v>0</v>
      </c>
      <c r="AJ519" s="407"/>
      <c r="AK519" s="406"/>
      <c r="AL519" s="399">
        <f>IFERROR(SUMIF($C:$C,$V519,R:R),0)</f>
        <v>0</v>
      </c>
      <c r="AM519" s="403"/>
      <c r="AN519" s="401">
        <f t="shared" si="86"/>
        <v>0</v>
      </c>
      <c r="AO519" s="388">
        <f t="shared" si="87"/>
        <v>0</v>
      </c>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2" ht="21" customHeight="1">
      <c r="A520" s="5" t="s">
        <v>124</v>
      </c>
      <c r="B520" s="3"/>
      <c r="C520" s="375" t="s">
        <v>590</v>
      </c>
      <c r="V520" s="413" t="s">
        <v>124</v>
      </c>
      <c r="W520" s="414"/>
      <c r="X520" s="415" t="e">
        <f>Z520/Z494</f>
        <v>#REF!</v>
      </c>
      <c r="Y520" s="414"/>
      <c r="Z520" s="416">
        <f>SUM(Z507:Z519)</f>
        <v>0</v>
      </c>
      <c r="AA520" s="415"/>
      <c r="AB520" s="414"/>
      <c r="AC520" s="416"/>
      <c r="AD520" s="417">
        <f>AF520/AF494</f>
        <v>0.4895004581721828</v>
      </c>
      <c r="AE520" s="421"/>
      <c r="AF520" s="416">
        <f>SUM(AF507:AF519)</f>
        <v>555010.98</v>
      </c>
      <c r="AG520" s="418"/>
      <c r="AH520" s="419">
        <f t="shared" si="88"/>
        <v>555010.98</v>
      </c>
      <c r="AI520" s="415" t="e">
        <f>AH520/Z520</f>
        <v>#DIV/0!</v>
      </c>
      <c r="AJ520" s="417" t="e">
        <f>AL520/AL494</f>
        <v>#DIV/0!</v>
      </c>
      <c r="AK520" s="421"/>
      <c r="AL520" s="416">
        <f>SUM(AL507:AL519)</f>
        <v>0</v>
      </c>
      <c r="AM520" s="423"/>
      <c r="AN520" s="419">
        <f t="shared" si="86"/>
        <v>555010.98</v>
      </c>
      <c r="AO520" s="396">
        <f t="shared" si="87"/>
        <v>0</v>
      </c>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2" ht="15.75" customHeight="1">
      <c r="A521" s="5" t="s">
        <v>125</v>
      </c>
      <c r="B521" s="3"/>
      <c r="C521" s="375" t="s">
        <v>590</v>
      </c>
      <c r="V521" s="369" t="s">
        <v>125</v>
      </c>
      <c r="W521" s="424" t="s">
        <v>603</v>
      </c>
      <c r="X521" s="425"/>
      <c r="Y521" s="425"/>
      <c r="Z521" s="426">
        <f t="shared" ref="Z521:Z535" si="91">+SUMIF($C:$C,$V521,F:F)</f>
        <v>0</v>
      </c>
      <c r="AA521" s="425"/>
      <c r="AB521" s="425"/>
      <c r="AC521" s="426"/>
      <c r="AD521" s="427"/>
      <c r="AE521" s="428"/>
      <c r="AF521" s="426">
        <f>+SUMIF($C:$C,$V521,L:L)</f>
        <v>4377.9599999999991</v>
      </c>
      <c r="AG521" s="427"/>
      <c r="AH521" s="429">
        <f t="shared" si="88"/>
        <v>4377.9599999999991</v>
      </c>
      <c r="AI521" s="430">
        <f t="shared" ref="AI521:AI538" si="92">IF(Z521=0,0,AH521/Z521)</f>
        <v>0</v>
      </c>
      <c r="AJ521" s="427"/>
      <c r="AK521" s="428"/>
      <c r="AL521" s="426">
        <f>SUMIFS(BV_Data_An_Prec!$AM:$AM,BV_Data_An_Prec!$AQ:$AQ,$V521)</f>
        <v>0</v>
      </c>
      <c r="AM521" s="431"/>
      <c r="AN521" s="429">
        <f t="shared" si="86"/>
        <v>4377.9599999999991</v>
      </c>
      <c r="AO521" s="404">
        <f t="shared" si="87"/>
        <v>0</v>
      </c>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2" ht="15.75" customHeight="1">
      <c r="A522" s="5" t="s">
        <v>126</v>
      </c>
      <c r="B522" s="3"/>
      <c r="C522" s="375" t="s">
        <v>590</v>
      </c>
      <c r="V522" s="298" t="s">
        <v>126</v>
      </c>
      <c r="W522" s="405" t="s">
        <v>613</v>
      </c>
      <c r="X522" s="398"/>
      <c r="Y522" s="398"/>
      <c r="Z522" s="399">
        <f t="shared" si="91"/>
        <v>0</v>
      </c>
      <c r="AA522" s="398"/>
      <c r="AB522" s="398"/>
      <c r="AC522" s="399"/>
      <c r="AD522" s="407"/>
      <c r="AE522" s="406"/>
      <c r="AF522" s="399">
        <f>+SUMIF($C:$C,$V522,L:L)</f>
        <v>5509.4400000000005</v>
      </c>
      <c r="AG522" s="400"/>
      <c r="AH522" s="401">
        <f t="shared" si="88"/>
        <v>5509.4400000000005</v>
      </c>
      <c r="AI522" s="402">
        <f t="shared" si="92"/>
        <v>0</v>
      </c>
      <c r="AJ522" s="407"/>
      <c r="AK522" s="406"/>
      <c r="AL522" s="399">
        <f>SUMIFS(BV_Data_An_Prec!$AM:$AM,BV_Data_An_Prec!$AQ:$AQ,$V522)</f>
        <v>0</v>
      </c>
      <c r="AM522" s="403"/>
      <c r="AN522" s="401">
        <f t="shared" si="86"/>
        <v>5509.4400000000005</v>
      </c>
      <c r="AO522" s="408">
        <f t="shared" si="87"/>
        <v>0</v>
      </c>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2" ht="15.75" customHeight="1">
      <c r="A523" s="5" t="s">
        <v>127</v>
      </c>
      <c r="B523" s="3"/>
      <c r="C523" s="375" t="s">
        <v>590</v>
      </c>
      <c r="U523" s="432"/>
      <c r="V523" s="299" t="s">
        <v>127</v>
      </c>
      <c r="W523" s="409" t="s">
        <v>614</v>
      </c>
      <c r="X523" s="382"/>
      <c r="Y523" s="382"/>
      <c r="Z523" s="383">
        <f t="shared" si="91"/>
        <v>0</v>
      </c>
      <c r="AA523" s="382"/>
      <c r="AB523" s="382"/>
      <c r="AC523" s="383"/>
      <c r="AD523" s="411"/>
      <c r="AE523" s="410"/>
      <c r="AF523" s="383">
        <f>+SUMIF($C:$C,$V523,L:L)</f>
        <v>23509.569999999992</v>
      </c>
      <c r="AG523" s="384"/>
      <c r="AH523" s="385">
        <f t="shared" si="88"/>
        <v>23509.569999999992</v>
      </c>
      <c r="AI523" s="412">
        <f t="shared" si="92"/>
        <v>0</v>
      </c>
      <c r="AJ523" s="411"/>
      <c r="AK523" s="410"/>
      <c r="AL523" s="383">
        <f>SUMIFS(BV_Data_An_Prec!$AM:$AM,BV_Data_An_Prec!$AQ:$AQ,$V523)</f>
        <v>0</v>
      </c>
      <c r="AM523" s="387"/>
      <c r="AN523" s="385">
        <f t="shared" si="86"/>
        <v>23509.569999999992</v>
      </c>
      <c r="AO523" s="388">
        <f t="shared" si="87"/>
        <v>0</v>
      </c>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2" ht="15.75" customHeight="1">
      <c r="A524" s="5" t="s">
        <v>128</v>
      </c>
      <c r="B524" s="3"/>
      <c r="C524" s="375" t="s">
        <v>590</v>
      </c>
      <c r="U524" s="432"/>
      <c r="V524" s="298" t="s">
        <v>128</v>
      </c>
      <c r="W524" s="405" t="s">
        <v>615</v>
      </c>
      <c r="X524" s="398"/>
      <c r="Y524" s="398"/>
      <c r="Z524" s="399">
        <f t="shared" si="91"/>
        <v>0</v>
      </c>
      <c r="AA524" s="398"/>
      <c r="AB524" s="398"/>
      <c r="AC524" s="399"/>
      <c r="AD524" s="407"/>
      <c r="AE524" s="406"/>
      <c r="AF524" s="399">
        <f>+SUMIF($C:$C,$V524,L:L)</f>
        <v>12278.809999999998</v>
      </c>
      <c r="AG524" s="400"/>
      <c r="AH524" s="401">
        <f t="shared" si="88"/>
        <v>12278.809999999998</v>
      </c>
      <c r="AI524" s="402">
        <f t="shared" si="92"/>
        <v>0</v>
      </c>
      <c r="AJ524" s="407"/>
      <c r="AK524" s="406"/>
      <c r="AL524" s="399">
        <f>SUMIFS(BV_Data_An_Prec!$AM:$AM,BV_Data_An_Prec!$AQ:$AQ,$V524)</f>
        <v>0</v>
      </c>
      <c r="AM524" s="403"/>
      <c r="AN524" s="401">
        <f t="shared" si="86"/>
        <v>12278.809999999998</v>
      </c>
      <c r="AO524" s="408">
        <f t="shared" si="87"/>
        <v>0</v>
      </c>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2" ht="15.75" customHeight="1">
      <c r="A525" s="5" t="s">
        <v>129</v>
      </c>
      <c r="B525" s="3"/>
      <c r="C525" s="375" t="s">
        <v>590</v>
      </c>
      <c r="U525" s="432"/>
      <c r="V525" s="298" t="s">
        <v>129</v>
      </c>
      <c r="W525" s="405" t="s">
        <v>616</v>
      </c>
      <c r="X525" s="398"/>
      <c r="Y525" s="398"/>
      <c r="Z525" s="399">
        <f t="shared" si="91"/>
        <v>0</v>
      </c>
      <c r="AA525" s="398"/>
      <c r="AB525" s="398"/>
      <c r="AC525" s="399"/>
      <c r="AD525" s="407"/>
      <c r="AE525" s="406"/>
      <c r="AF525" s="399">
        <f>+SUMIF($C:$C,$V525,L:L)</f>
        <v>18882.11</v>
      </c>
      <c r="AG525" s="400"/>
      <c r="AH525" s="401">
        <f t="shared" si="88"/>
        <v>18882.11</v>
      </c>
      <c r="AI525" s="402">
        <f t="shared" si="92"/>
        <v>0</v>
      </c>
      <c r="AJ525" s="407"/>
      <c r="AK525" s="406"/>
      <c r="AL525" s="399">
        <f>SUMIFS(BV_Data_An_Prec!$AM:$AM,BV_Data_An_Prec!$AQ:$AQ,$V525)</f>
        <v>0</v>
      </c>
      <c r="AM525" s="403"/>
      <c r="AN525" s="401">
        <f t="shared" si="86"/>
        <v>18882.11</v>
      </c>
      <c r="AO525" s="408">
        <f t="shared" si="87"/>
        <v>0</v>
      </c>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2" ht="15.75" customHeight="1">
      <c r="A526" s="5" t="s">
        <v>130</v>
      </c>
      <c r="B526" s="3"/>
      <c r="C526" s="375" t="s">
        <v>590</v>
      </c>
      <c r="V526" s="298" t="s">
        <v>130</v>
      </c>
      <c r="W526" s="405" t="s">
        <v>617</v>
      </c>
      <c r="X526" s="398"/>
      <c r="Y526" s="398"/>
      <c r="Z526" s="399">
        <f t="shared" si="91"/>
        <v>0</v>
      </c>
      <c r="AA526" s="398"/>
      <c r="AB526" s="398"/>
      <c r="AC526" s="399"/>
      <c r="AD526" s="407"/>
      <c r="AE526" s="406"/>
      <c r="AF526" s="399">
        <f>SUMIFS(BV_Data_An_Cour!$AM:$AM,BV_Data_An_Cour!$AQ:$AQ,$V526)</f>
        <v>28491.99</v>
      </c>
      <c r="AG526" s="400"/>
      <c r="AH526" s="401">
        <f t="shared" si="88"/>
        <v>28491.99</v>
      </c>
      <c r="AI526" s="402">
        <f t="shared" si="92"/>
        <v>0</v>
      </c>
      <c r="AJ526" s="407"/>
      <c r="AK526" s="406"/>
      <c r="AL526" s="399">
        <f>SUMIFS(BV_Data_An_Prec!$AM:$AM,BV_Data_An_Prec!$AQ:$AQ,$V526)</f>
        <v>0</v>
      </c>
      <c r="AM526" s="403"/>
      <c r="AN526" s="401">
        <f t="shared" si="86"/>
        <v>28491.99</v>
      </c>
      <c r="AO526" s="408">
        <f t="shared" si="87"/>
        <v>0</v>
      </c>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2" ht="15.75" customHeight="1">
      <c r="B527" s="3"/>
      <c r="C527" s="375" t="s">
        <v>590</v>
      </c>
      <c r="V527" s="369" t="s">
        <v>483</v>
      </c>
      <c r="W527" s="424"/>
      <c r="X527" s="425"/>
      <c r="Y527" s="425"/>
      <c r="Z527" s="426">
        <f t="shared" si="91"/>
        <v>0</v>
      </c>
      <c r="AA527" s="425"/>
      <c r="AB527" s="425"/>
      <c r="AC527" s="426"/>
      <c r="AD527" s="427"/>
      <c r="AE527" s="428"/>
      <c r="AF527" s="426">
        <f t="shared" ref="AF527:AF532" si="93">+SUMIF($C:$C,$V527,L:L)</f>
        <v>0</v>
      </c>
      <c r="AG527" s="433"/>
      <c r="AH527" s="429">
        <f t="shared" si="88"/>
        <v>0</v>
      </c>
      <c r="AI527" s="430">
        <f t="shared" si="92"/>
        <v>0</v>
      </c>
      <c r="AJ527" s="427"/>
      <c r="AK527" s="428"/>
      <c r="AL527" s="426">
        <f>SUMIFS(BV_Data_An_Prec!$AM:$AM,BV_Data_An_Prec!$AQ:$AQ,$V527)</f>
        <v>0</v>
      </c>
      <c r="AM527" s="431"/>
      <c r="AN527" s="429">
        <f t="shared" si="86"/>
        <v>0</v>
      </c>
      <c r="AO527" s="404">
        <f t="shared" si="87"/>
        <v>0</v>
      </c>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2" ht="15.75" customHeight="1">
      <c r="A528" s="5" t="s">
        <v>131</v>
      </c>
      <c r="B528" s="3"/>
      <c r="C528" s="375" t="s">
        <v>590</v>
      </c>
      <c r="V528" s="298" t="s">
        <v>131</v>
      </c>
      <c r="W528" s="405" t="s">
        <v>618</v>
      </c>
      <c r="X528" s="398"/>
      <c r="Y528" s="406"/>
      <c r="Z528" s="399">
        <f t="shared" si="91"/>
        <v>0</v>
      </c>
      <c r="AA528" s="398"/>
      <c r="AB528" s="406"/>
      <c r="AC528" s="399"/>
      <c r="AD528" s="407"/>
      <c r="AE528" s="406"/>
      <c r="AF528" s="399">
        <f t="shared" si="93"/>
        <v>8945.65</v>
      </c>
      <c r="AG528" s="400"/>
      <c r="AH528" s="401">
        <f t="shared" si="88"/>
        <v>8945.65</v>
      </c>
      <c r="AI528" s="402">
        <f t="shared" si="92"/>
        <v>0</v>
      </c>
      <c r="AJ528" s="407"/>
      <c r="AK528" s="406"/>
      <c r="AL528" s="399">
        <f>SUMIFS(BV_Data_An_Prec!$AM:$AM,BV_Data_An_Prec!$AQ:$AQ,$V528)</f>
        <v>0</v>
      </c>
      <c r="AM528" s="403"/>
      <c r="AN528" s="401">
        <f t="shared" si="86"/>
        <v>8945.65</v>
      </c>
      <c r="AO528" s="408">
        <f t="shared" si="87"/>
        <v>0</v>
      </c>
      <c r="AP528" s="35"/>
      <c r="AQ528" s="35"/>
      <c r="AR528" s="35"/>
      <c r="AS528" s="35"/>
      <c r="AT528" s="35"/>
      <c r="AU528" s="35"/>
      <c r="AV528" s="35"/>
      <c r="AW528" s="35"/>
      <c r="AX528" s="35"/>
      <c r="AY528" s="35"/>
      <c r="AZ528" s="35"/>
      <c r="BA528" s="35"/>
      <c r="BB528" s="35"/>
      <c r="BC528" s="35"/>
      <c r="BD528" s="35"/>
      <c r="BE528" s="35"/>
      <c r="BF528" s="35"/>
      <c r="BG528" s="35"/>
      <c r="BH528" s="35"/>
      <c r="BI528" s="35"/>
      <c r="BJ528" s="35"/>
    </row>
    <row r="529" spans="1:62" ht="15.75" customHeight="1">
      <c r="A529" s="5" t="s">
        <v>132</v>
      </c>
      <c r="B529" s="3"/>
      <c r="C529" s="375" t="s">
        <v>590</v>
      </c>
      <c r="U529" s="35"/>
      <c r="V529" s="298" t="s">
        <v>132</v>
      </c>
      <c r="W529" s="405" t="s">
        <v>619</v>
      </c>
      <c r="X529" s="398"/>
      <c r="Y529" s="398"/>
      <c r="Z529" s="399">
        <f t="shared" si="91"/>
        <v>0</v>
      </c>
      <c r="AA529" s="398"/>
      <c r="AB529" s="398"/>
      <c r="AC529" s="399"/>
      <c r="AD529" s="407"/>
      <c r="AE529" s="406"/>
      <c r="AF529" s="399">
        <f t="shared" si="93"/>
        <v>0</v>
      </c>
      <c r="AG529" s="400"/>
      <c r="AH529" s="401">
        <f t="shared" si="88"/>
        <v>0</v>
      </c>
      <c r="AI529" s="420">
        <f t="shared" si="92"/>
        <v>0</v>
      </c>
      <c r="AJ529" s="407"/>
      <c r="AK529" s="406"/>
      <c r="AL529" s="399">
        <f>SUMIFS(BV_Data_An_Prec!$AM:$AM,BV_Data_An_Prec!$AQ:$AQ,$V529)</f>
        <v>0</v>
      </c>
      <c r="AM529" s="403"/>
      <c r="AN529" s="401">
        <f t="shared" si="86"/>
        <v>0</v>
      </c>
      <c r="AO529" s="408">
        <f t="shared" si="87"/>
        <v>0</v>
      </c>
      <c r="AP529" s="35"/>
      <c r="AQ529" s="35"/>
      <c r="AR529" s="35"/>
      <c r="AS529" s="35"/>
      <c r="AT529" s="35"/>
      <c r="AU529" s="35"/>
      <c r="AV529" s="35"/>
      <c r="AW529" s="35"/>
      <c r="AX529" s="35"/>
      <c r="AY529" s="35"/>
      <c r="AZ529" s="35"/>
      <c r="BA529" s="35"/>
      <c r="BB529" s="35"/>
      <c r="BC529" s="35"/>
      <c r="BD529" s="35"/>
      <c r="BE529" s="35"/>
      <c r="BF529" s="35"/>
      <c r="BG529" s="35"/>
      <c r="BH529" s="35"/>
      <c r="BI529" s="35"/>
      <c r="BJ529" s="35"/>
    </row>
    <row r="530" spans="1:62" ht="15.75" customHeight="1">
      <c r="A530" s="5" t="s">
        <v>133</v>
      </c>
      <c r="B530" s="3"/>
      <c r="C530" s="375" t="s">
        <v>590</v>
      </c>
      <c r="T530" s="35"/>
      <c r="U530" s="35"/>
      <c r="V530" s="298" t="s">
        <v>133</v>
      </c>
      <c r="W530" s="405" t="s">
        <v>620</v>
      </c>
      <c r="X530" s="398"/>
      <c r="Y530" s="398"/>
      <c r="Z530" s="399">
        <f t="shared" si="91"/>
        <v>0</v>
      </c>
      <c r="AA530" s="398"/>
      <c r="AB530" s="398"/>
      <c r="AC530" s="399"/>
      <c r="AD530" s="407"/>
      <c r="AE530" s="406"/>
      <c r="AF530" s="399">
        <f t="shared" si="93"/>
        <v>7571.47</v>
      </c>
      <c r="AG530" s="400"/>
      <c r="AH530" s="401">
        <f t="shared" si="88"/>
        <v>7571.47</v>
      </c>
      <c r="AI530" s="402">
        <f t="shared" si="92"/>
        <v>0</v>
      </c>
      <c r="AJ530" s="407"/>
      <c r="AK530" s="406"/>
      <c r="AL530" s="399">
        <f>SUMIFS(BV_Data_An_Prec!$AM:$AM,BV_Data_An_Prec!$AQ:$AQ,$V530)</f>
        <v>0</v>
      </c>
      <c r="AM530" s="403"/>
      <c r="AN530" s="401">
        <f t="shared" si="86"/>
        <v>7571.47</v>
      </c>
      <c r="AO530" s="408">
        <f t="shared" si="87"/>
        <v>0</v>
      </c>
      <c r="AP530" s="35"/>
      <c r="AQ530" s="35"/>
      <c r="AR530" s="35"/>
      <c r="AS530" s="35"/>
      <c r="AT530" s="35"/>
      <c r="AU530" s="35"/>
      <c r="AV530" s="35"/>
      <c r="AW530" s="35"/>
      <c r="AX530" s="35"/>
      <c r="AY530" s="35"/>
      <c r="AZ530" s="35"/>
      <c r="BA530" s="35"/>
      <c r="BB530" s="35"/>
      <c r="BC530" s="35"/>
      <c r="BD530" s="35"/>
      <c r="BE530" s="35"/>
      <c r="BF530" s="35"/>
      <c r="BG530" s="35"/>
      <c r="BH530" s="35"/>
      <c r="BI530" s="35"/>
      <c r="BJ530" s="35"/>
    </row>
    <row r="531" spans="1:62" ht="15.75" customHeight="1">
      <c r="A531" s="5" t="s">
        <v>134</v>
      </c>
      <c r="B531" s="3"/>
      <c r="C531" s="375" t="s">
        <v>590</v>
      </c>
      <c r="T531" s="35"/>
      <c r="U531" s="35"/>
      <c r="V531" s="298" t="s">
        <v>134</v>
      </c>
      <c r="W531" s="405" t="s">
        <v>621</v>
      </c>
      <c r="X531" s="398"/>
      <c r="Y531" s="398"/>
      <c r="Z531" s="399">
        <f t="shared" si="91"/>
        <v>0</v>
      </c>
      <c r="AA531" s="398"/>
      <c r="AB531" s="398"/>
      <c r="AC531" s="399"/>
      <c r="AD531" s="407"/>
      <c r="AE531" s="406"/>
      <c r="AF531" s="399">
        <f t="shared" si="93"/>
        <v>4662.83</v>
      </c>
      <c r="AG531" s="400"/>
      <c r="AH531" s="401">
        <f t="shared" si="88"/>
        <v>4662.83</v>
      </c>
      <c r="AI531" s="420">
        <f t="shared" si="92"/>
        <v>0</v>
      </c>
      <c r="AJ531" s="407"/>
      <c r="AK531" s="406"/>
      <c r="AL531" s="399">
        <f>SUMIFS(BV_Data_An_Prec!$AM:$AM,BV_Data_An_Prec!$AQ:$AQ,$V531)</f>
        <v>0</v>
      </c>
      <c r="AM531" s="403"/>
      <c r="AN531" s="401">
        <f t="shared" si="86"/>
        <v>4662.83</v>
      </c>
      <c r="AO531" s="408">
        <f t="shared" si="87"/>
        <v>0</v>
      </c>
      <c r="AP531" s="35"/>
      <c r="AQ531" s="35"/>
      <c r="AR531" s="35"/>
      <c r="AS531" s="35"/>
      <c r="AT531" s="35"/>
      <c r="AU531" s="35"/>
      <c r="AV531" s="35"/>
      <c r="AW531" s="35"/>
      <c r="AX531" s="35"/>
      <c r="AY531" s="35"/>
      <c r="AZ531" s="35"/>
      <c r="BA531" s="35"/>
      <c r="BB531" s="35"/>
      <c r="BC531" s="35"/>
      <c r="BD531" s="35"/>
      <c r="BE531" s="35"/>
      <c r="BF531" s="35"/>
      <c r="BG531" s="35"/>
      <c r="BH531" s="35"/>
      <c r="BI531" s="35"/>
      <c r="BJ531" s="35"/>
    </row>
    <row r="532" spans="1:62" ht="15.75" customHeight="1">
      <c r="A532" s="5" t="s">
        <v>135</v>
      </c>
      <c r="B532" s="3"/>
      <c r="C532" s="375" t="s">
        <v>590</v>
      </c>
      <c r="T532" s="35"/>
      <c r="U532" s="35"/>
      <c r="V532" s="298" t="s">
        <v>135</v>
      </c>
      <c r="W532" s="405" t="s">
        <v>622</v>
      </c>
      <c r="X532" s="398"/>
      <c r="Y532" s="398"/>
      <c r="Z532" s="399">
        <f t="shared" si="91"/>
        <v>0</v>
      </c>
      <c r="AA532" s="398"/>
      <c r="AB532" s="398"/>
      <c r="AC532" s="399"/>
      <c r="AD532" s="407"/>
      <c r="AE532" s="406"/>
      <c r="AF532" s="399">
        <f t="shared" si="93"/>
        <v>5247.52</v>
      </c>
      <c r="AG532" s="400"/>
      <c r="AH532" s="401">
        <f t="shared" si="88"/>
        <v>5247.52</v>
      </c>
      <c r="AI532" s="402">
        <f t="shared" si="92"/>
        <v>0</v>
      </c>
      <c r="AJ532" s="407"/>
      <c r="AK532" s="406"/>
      <c r="AL532" s="399">
        <f>SUMIFS(BV_Data_An_Prec!$AM:$AM,BV_Data_An_Prec!$AQ:$AQ,$V532)</f>
        <v>0</v>
      </c>
      <c r="AM532" s="403"/>
      <c r="AN532" s="401">
        <f t="shared" si="86"/>
        <v>5247.52</v>
      </c>
      <c r="AO532" s="408">
        <f t="shared" si="87"/>
        <v>0</v>
      </c>
      <c r="AP532" s="35"/>
      <c r="AQ532" s="35"/>
      <c r="AR532" s="35"/>
      <c r="AS532" s="35"/>
      <c r="AT532" s="35"/>
      <c r="AU532" s="35"/>
      <c r="AV532" s="35"/>
      <c r="AW532" s="35"/>
      <c r="AX532" s="35"/>
      <c r="AY532" s="35"/>
      <c r="AZ532" s="35"/>
      <c r="BA532" s="35"/>
      <c r="BB532" s="35"/>
      <c r="BC532" s="35"/>
      <c r="BD532" s="35"/>
      <c r="BE532" s="35"/>
      <c r="BF532" s="35"/>
      <c r="BG532" s="35"/>
      <c r="BH532" s="35"/>
      <c r="BI532" s="35"/>
      <c r="BJ532" s="35"/>
    </row>
    <row r="533" spans="1:62" ht="15.75" customHeight="1">
      <c r="A533" s="5" t="s">
        <v>136</v>
      </c>
      <c r="B533" s="3"/>
      <c r="C533" s="375" t="s">
        <v>590</v>
      </c>
      <c r="T533" s="35"/>
      <c r="U533" s="35"/>
      <c r="V533" s="298" t="s">
        <v>136</v>
      </c>
      <c r="W533" s="405" t="s">
        <v>623</v>
      </c>
      <c r="X533" s="398"/>
      <c r="Y533" s="406"/>
      <c r="Z533" s="399">
        <f t="shared" si="91"/>
        <v>0</v>
      </c>
      <c r="AA533" s="398"/>
      <c r="AB533" s="406"/>
      <c r="AC533" s="399"/>
      <c r="AD533" s="407"/>
      <c r="AE533" s="406"/>
      <c r="AF533" s="399">
        <f>SUMIFS(BV_Data_An_Cour!$AM:$AM,BV_Data_An_Cour!$AQ:$AQ,$V533)</f>
        <v>-97.680000000000291</v>
      </c>
      <c r="AG533" s="400"/>
      <c r="AH533" s="401">
        <f t="shared" si="88"/>
        <v>-97.680000000000291</v>
      </c>
      <c r="AI533" s="420">
        <f t="shared" si="92"/>
        <v>0</v>
      </c>
      <c r="AJ533" s="407"/>
      <c r="AK533" s="406"/>
      <c r="AL533" s="399">
        <f>SUMIFS(BV_Data_An_Prec!$AM:$AM,BV_Data_An_Prec!$AQ:$AQ,$V533)</f>
        <v>0</v>
      </c>
      <c r="AM533" s="403"/>
      <c r="AN533" s="401">
        <f t="shared" si="86"/>
        <v>-97.680000000000291</v>
      </c>
      <c r="AO533" s="408">
        <f t="shared" si="87"/>
        <v>0</v>
      </c>
      <c r="AP533" s="35"/>
      <c r="AQ533" s="35"/>
      <c r="AR533" s="35"/>
      <c r="AS533" s="35"/>
      <c r="AT533" s="35"/>
      <c r="AU533" s="35"/>
      <c r="AV533" s="35"/>
      <c r="AW533" s="35"/>
      <c r="AX533" s="35"/>
      <c r="AY533" s="35"/>
      <c r="AZ533" s="35"/>
      <c r="BA533" s="35"/>
      <c r="BB533" s="35"/>
      <c r="BC533" s="35"/>
      <c r="BD533" s="35"/>
      <c r="BE533" s="35"/>
      <c r="BF533" s="35"/>
      <c r="BG533" s="35"/>
      <c r="BH533" s="35"/>
      <c r="BI533" s="35"/>
      <c r="BJ533" s="35"/>
    </row>
    <row r="534" spans="1:62" ht="15.75" customHeight="1">
      <c r="A534" s="5" t="s">
        <v>137</v>
      </c>
      <c r="B534" s="3"/>
      <c r="C534" s="375" t="s">
        <v>590</v>
      </c>
      <c r="T534" s="35"/>
      <c r="U534" s="35"/>
      <c r="V534" s="298" t="s">
        <v>137</v>
      </c>
      <c r="W534" s="405" t="s">
        <v>624</v>
      </c>
      <c r="X534" s="398"/>
      <c r="Y534" s="406"/>
      <c r="Z534" s="399">
        <f t="shared" si="91"/>
        <v>0</v>
      </c>
      <c r="AA534" s="398"/>
      <c r="AB534" s="406"/>
      <c r="AC534" s="399"/>
      <c r="AD534" s="407"/>
      <c r="AE534" s="406"/>
      <c r="AF534" s="399">
        <f>+SUMIF($C:$C,$V534,L:L)</f>
        <v>4821.2800000000007</v>
      </c>
      <c r="AG534" s="400"/>
      <c r="AH534" s="401">
        <f t="shared" si="88"/>
        <v>4821.2800000000007</v>
      </c>
      <c r="AI534" s="402">
        <f t="shared" si="92"/>
        <v>0</v>
      </c>
      <c r="AJ534" s="407"/>
      <c r="AK534" s="406"/>
      <c r="AL534" s="399">
        <f>SUMIFS(BV_Data_An_Prec!$AM:$AM,BV_Data_An_Prec!$AQ:$AQ,$V534)</f>
        <v>0</v>
      </c>
      <c r="AM534" s="403"/>
      <c r="AN534" s="401">
        <f t="shared" si="86"/>
        <v>4821.2800000000007</v>
      </c>
      <c r="AO534" s="408">
        <f t="shared" si="87"/>
        <v>0</v>
      </c>
      <c r="AQ534" s="35"/>
      <c r="AR534" s="35"/>
      <c r="AS534" s="35"/>
      <c r="AT534" s="35"/>
      <c r="AU534" s="35"/>
      <c r="AV534" s="35"/>
      <c r="AW534" s="35"/>
      <c r="AX534" s="35"/>
      <c r="AY534" s="35"/>
      <c r="AZ534" s="35"/>
      <c r="BA534" s="35"/>
      <c r="BB534" s="35"/>
      <c r="BC534" s="35"/>
      <c r="BD534" s="35"/>
      <c r="BE534" s="35"/>
      <c r="BF534" s="35"/>
      <c r="BG534" s="35"/>
      <c r="BH534" s="35"/>
      <c r="BI534" s="35"/>
      <c r="BJ534" s="35"/>
    </row>
    <row r="535" spans="1:62" ht="15.75" customHeight="1">
      <c r="A535" s="5" t="s">
        <v>138</v>
      </c>
      <c r="B535" s="3"/>
      <c r="C535" s="375" t="s">
        <v>590</v>
      </c>
      <c r="T535" s="35"/>
      <c r="U535" s="35"/>
      <c r="V535" s="298" t="s">
        <v>138</v>
      </c>
      <c r="W535" s="405" t="s">
        <v>625</v>
      </c>
      <c r="X535" s="398"/>
      <c r="Y535" s="739" t="e">
        <f>Z535/Z493</f>
        <v>#REF!</v>
      </c>
      <c r="Z535" s="399">
        <f t="shared" si="91"/>
        <v>0</v>
      </c>
      <c r="AA535" s="398"/>
      <c r="AB535" s="406"/>
      <c r="AC535" s="399"/>
      <c r="AD535" s="407"/>
      <c r="AE535" s="406"/>
      <c r="AF535" s="399">
        <f>SUMIFS(BV_Data_An_Cour!$AM:$AM,BV_Data_An_Cour!$AQ:$AQ,$V535)</f>
        <v>1234.02</v>
      </c>
      <c r="AG535" s="400"/>
      <c r="AH535" s="659">
        <f t="shared" si="88"/>
        <v>1234.02</v>
      </c>
      <c r="AI535" s="402">
        <f t="shared" si="92"/>
        <v>0</v>
      </c>
      <c r="AJ535" s="407"/>
      <c r="AK535" s="406"/>
      <c r="AL535" s="399">
        <f>SUMIFS(BV_Data_An_Prec!$AM:$AM,BV_Data_An_Prec!$AQ:$AQ,$V535)</f>
        <v>0</v>
      </c>
      <c r="AM535" s="403"/>
      <c r="AN535" s="401">
        <f t="shared" si="86"/>
        <v>1234.02</v>
      </c>
      <c r="AO535" s="408">
        <f t="shared" si="87"/>
        <v>0</v>
      </c>
      <c r="AQ535" s="35"/>
      <c r="AR535" s="35"/>
      <c r="AS535" s="35"/>
      <c r="AT535" s="35"/>
      <c r="AU535" s="35"/>
      <c r="AV535" s="35"/>
      <c r="AW535" s="35"/>
      <c r="AX535" s="35"/>
      <c r="AY535" s="35"/>
      <c r="AZ535" s="35"/>
      <c r="BA535" s="35"/>
      <c r="BB535" s="35"/>
      <c r="BC535" s="35"/>
      <c r="BD535" s="35"/>
      <c r="BE535" s="35"/>
      <c r="BF535" s="35"/>
      <c r="BG535" s="35"/>
      <c r="BH535" s="35"/>
      <c r="BI535" s="35"/>
      <c r="BJ535" s="35"/>
    </row>
    <row r="536" spans="1:62" ht="17.399999999999999" customHeight="1">
      <c r="A536" s="5" t="s">
        <v>55</v>
      </c>
      <c r="B536" s="3"/>
      <c r="C536" s="375" t="s">
        <v>590</v>
      </c>
      <c r="T536" s="35"/>
      <c r="U536" s="35"/>
      <c r="V536" s="298" t="s">
        <v>3148</v>
      </c>
      <c r="W536" s="405"/>
      <c r="X536" s="398"/>
      <c r="Y536" s="406"/>
      <c r="Z536" s="399">
        <f>IFERROR(SUMIF($C:$C,$V536,F:F),0)</f>
        <v>0</v>
      </c>
      <c r="AA536" s="398"/>
      <c r="AB536" s="398"/>
      <c r="AC536" s="399"/>
      <c r="AD536" s="407"/>
      <c r="AE536" s="406"/>
      <c r="AF536" s="399">
        <f>IFERROR(SUMIF($C:$C,$V536,L:L),0)</f>
        <v>0</v>
      </c>
      <c r="AG536" s="400"/>
      <c r="AH536" s="401">
        <f t="shared" si="88"/>
        <v>0</v>
      </c>
      <c r="AI536" s="402">
        <f t="shared" si="92"/>
        <v>0</v>
      </c>
      <c r="AJ536" s="407"/>
      <c r="AK536" s="406"/>
      <c r="AL536" s="399">
        <f>IFERROR(SUMIF($C:$C,$V536,R:R),0)</f>
        <v>0</v>
      </c>
      <c r="AM536" s="403"/>
      <c r="AN536" s="401">
        <f t="shared" si="86"/>
        <v>0</v>
      </c>
      <c r="AO536" s="408">
        <f t="shared" si="87"/>
        <v>0</v>
      </c>
      <c r="AP536" s="35"/>
      <c r="AQ536" s="35"/>
      <c r="AR536" s="35"/>
      <c r="AS536" s="35"/>
      <c r="AT536" s="35"/>
      <c r="AU536" s="35"/>
      <c r="AV536" s="35"/>
      <c r="AW536" s="35"/>
      <c r="AX536" s="35"/>
      <c r="AY536" s="35"/>
      <c r="AZ536" s="35"/>
      <c r="BA536" s="35"/>
      <c r="BB536" s="35"/>
      <c r="BC536" s="35"/>
      <c r="BD536" s="35"/>
      <c r="BE536" s="35"/>
      <c r="BF536" s="35"/>
      <c r="BG536" s="35"/>
      <c r="BH536" s="35"/>
      <c r="BI536" s="35"/>
      <c r="BJ536" s="35"/>
    </row>
    <row r="537" spans="1:62" ht="17.399999999999999" hidden="1" customHeight="1">
      <c r="A537" s="5" t="s">
        <v>55</v>
      </c>
      <c r="B537" s="3"/>
      <c r="C537" s="375" t="s">
        <v>590</v>
      </c>
      <c r="T537" s="35"/>
      <c r="U537" s="35"/>
      <c r="V537" s="298" t="s">
        <v>55</v>
      </c>
      <c r="W537" s="405"/>
      <c r="X537" s="398"/>
      <c r="Y537" s="406"/>
      <c r="Z537" s="399">
        <f>IFERROR(SUMIF($C:$C,$V537,F:F),0)</f>
        <v>0</v>
      </c>
      <c r="AA537" s="398"/>
      <c r="AB537" s="398"/>
      <c r="AC537" s="399"/>
      <c r="AD537" s="407"/>
      <c r="AE537" s="406"/>
      <c r="AF537" s="399">
        <f>IFERROR(SUMIF($C:$C,$V537,L:L),0)</f>
        <v>0</v>
      </c>
      <c r="AG537" s="400"/>
      <c r="AH537" s="401">
        <f t="shared" si="88"/>
        <v>0</v>
      </c>
      <c r="AI537" s="402">
        <f t="shared" si="92"/>
        <v>0</v>
      </c>
      <c r="AJ537" s="407"/>
      <c r="AK537" s="406"/>
      <c r="AL537" s="399">
        <f>IFERROR(SUMIF($C:$C,$V537,R:R),0)</f>
        <v>0</v>
      </c>
      <c r="AM537" s="403"/>
      <c r="AN537" s="401">
        <f t="shared" si="86"/>
        <v>0</v>
      </c>
      <c r="AO537" s="408">
        <f t="shared" si="87"/>
        <v>0</v>
      </c>
      <c r="AP537" s="35"/>
      <c r="AQ537" s="35"/>
      <c r="AR537" s="35"/>
      <c r="AS537" s="35"/>
      <c r="AT537" s="35"/>
      <c r="AU537" s="35"/>
      <c r="AV537" s="35"/>
      <c r="AW537" s="35"/>
      <c r="AX537" s="35"/>
      <c r="AY537" s="35"/>
      <c r="AZ537" s="35"/>
      <c r="BA537" s="35"/>
      <c r="BB537" s="35"/>
      <c r="BC537" s="35"/>
      <c r="BD537" s="35"/>
      <c r="BE537" s="35"/>
      <c r="BF537" s="35"/>
      <c r="BG537" s="35"/>
      <c r="BH537" s="35"/>
      <c r="BI537" s="35"/>
      <c r="BJ537" s="35"/>
    </row>
    <row r="538" spans="1:62" ht="17.399999999999999" hidden="1" customHeight="1">
      <c r="A538" s="5" t="s">
        <v>55</v>
      </c>
      <c r="B538" s="3"/>
      <c r="C538" s="375" t="s">
        <v>590</v>
      </c>
      <c r="T538" s="35"/>
      <c r="U538" s="35"/>
      <c r="V538" s="298" t="s">
        <v>55</v>
      </c>
      <c r="W538" s="405"/>
      <c r="X538" s="398"/>
      <c r="Y538" s="406"/>
      <c r="Z538" s="399">
        <f>IFERROR(SUMIF($C:$C,$V538,F:F),0)</f>
        <v>0</v>
      </c>
      <c r="AA538" s="398"/>
      <c r="AB538" s="398"/>
      <c r="AC538" s="399"/>
      <c r="AD538" s="407"/>
      <c r="AE538" s="406"/>
      <c r="AF538" s="399">
        <f>IFERROR(SUMIF($C:$C,$V538,L:L),0)</f>
        <v>0</v>
      </c>
      <c r="AG538" s="400"/>
      <c r="AH538" s="401">
        <f t="shared" si="88"/>
        <v>0</v>
      </c>
      <c r="AI538" s="402">
        <f t="shared" si="92"/>
        <v>0</v>
      </c>
      <c r="AJ538" s="407"/>
      <c r="AK538" s="406"/>
      <c r="AL538" s="399">
        <f>IFERROR(SUMIF($C:$C,$V538,R:R),0)</f>
        <v>0</v>
      </c>
      <c r="AM538" s="403"/>
      <c r="AN538" s="401">
        <f t="shared" si="86"/>
        <v>0</v>
      </c>
      <c r="AO538" s="408">
        <f t="shared" si="87"/>
        <v>0</v>
      </c>
      <c r="AP538" s="35"/>
      <c r="AQ538" s="35"/>
      <c r="AR538" s="35"/>
      <c r="AS538" s="35"/>
      <c r="AT538" s="35"/>
      <c r="AU538" s="35"/>
      <c r="AV538" s="35"/>
      <c r="AW538" s="35"/>
      <c r="AX538" s="35"/>
      <c r="AY538" s="35"/>
      <c r="AZ538" s="35"/>
      <c r="BA538" s="35"/>
      <c r="BB538" s="35"/>
      <c r="BC538" s="35"/>
      <c r="BD538" s="35"/>
      <c r="BE538" s="35"/>
      <c r="BF538" s="35"/>
      <c r="BG538" s="35"/>
      <c r="BH538" s="35"/>
      <c r="BI538" s="35"/>
      <c r="BJ538" s="35"/>
    </row>
    <row r="539" spans="1:62" ht="21" customHeight="1">
      <c r="A539" s="5" t="s">
        <v>139</v>
      </c>
      <c r="B539" s="3"/>
      <c r="C539" s="375" t="s">
        <v>590</v>
      </c>
      <c r="T539" s="35"/>
      <c r="U539" s="35"/>
      <c r="V539" s="413" t="s">
        <v>139</v>
      </c>
      <c r="W539" s="434"/>
      <c r="X539" s="415" t="e">
        <f>Z539/+Z494</f>
        <v>#REF!</v>
      </c>
      <c r="Y539" s="414"/>
      <c r="Z539" s="416">
        <f>+SUM(Z521:Z538)</f>
        <v>0</v>
      </c>
      <c r="AA539" s="415"/>
      <c r="AB539" s="414"/>
      <c r="AC539" s="416"/>
      <c r="AD539" s="417">
        <f>AF539/AF494</f>
        <v>0.11062929833534825</v>
      </c>
      <c r="AE539" s="414"/>
      <c r="AF539" s="416">
        <f>+SUM(AF521:AF538)</f>
        <v>125434.96999999999</v>
      </c>
      <c r="AG539" s="422"/>
      <c r="AH539" s="435">
        <f>+SUM(AH521:AH538)</f>
        <v>125434.96999999999</v>
      </c>
      <c r="AI539" s="415" t="e">
        <f>AH539/Z539</f>
        <v>#DIV/0!</v>
      </c>
      <c r="AJ539" s="417" t="e">
        <f>AL539/AL494</f>
        <v>#DIV/0!</v>
      </c>
      <c r="AK539" s="414"/>
      <c r="AL539" s="416">
        <f>+SUM(AL521:AL538)</f>
        <v>0</v>
      </c>
      <c r="AM539" s="423"/>
      <c r="AN539" s="419">
        <f t="shared" si="86"/>
        <v>125434.96999999999</v>
      </c>
      <c r="AO539" s="436">
        <f t="shared" si="87"/>
        <v>0</v>
      </c>
      <c r="AP539" s="35"/>
      <c r="AQ539" s="35"/>
      <c r="AR539" s="35"/>
      <c r="AS539" s="35"/>
      <c r="AT539" s="35"/>
      <c r="AU539" s="35"/>
      <c r="AV539" s="35"/>
      <c r="AW539" s="35"/>
      <c r="AX539" s="35"/>
      <c r="AY539" s="35"/>
      <c r="AZ539" s="35"/>
      <c r="BA539" s="35"/>
      <c r="BB539" s="35"/>
      <c r="BC539" s="35"/>
      <c r="BD539" s="35"/>
      <c r="BE539" s="35"/>
      <c r="BF539" s="35"/>
      <c r="BG539" s="35"/>
      <c r="BH539" s="35"/>
      <c r="BI539" s="35"/>
      <c r="BJ539" s="35"/>
    </row>
    <row r="540" spans="1:62" ht="15.75" customHeight="1">
      <c r="A540" s="5" t="s">
        <v>201</v>
      </c>
      <c r="B540" s="3"/>
      <c r="C540" s="375" t="s">
        <v>590</v>
      </c>
      <c r="D540" s="35"/>
      <c r="E540" s="35"/>
      <c r="F540" s="35"/>
      <c r="G540" s="35"/>
      <c r="H540" s="35"/>
      <c r="I540" s="35"/>
      <c r="J540" s="35"/>
      <c r="K540" s="35"/>
      <c r="L540" s="35"/>
      <c r="M540" s="35"/>
      <c r="N540" s="35"/>
      <c r="O540" s="35"/>
      <c r="P540" s="35"/>
      <c r="Q540" s="35"/>
      <c r="R540" s="35"/>
      <c r="S540" s="35"/>
      <c r="T540" s="35"/>
      <c r="U540" s="35"/>
      <c r="V540" s="298" t="s">
        <v>201</v>
      </c>
      <c r="W540" s="405" t="s">
        <v>626</v>
      </c>
      <c r="X540" s="398"/>
      <c r="Y540" s="406"/>
      <c r="Z540" s="399">
        <f>+INDEX('Budget original'!$A$2:$AO$501,MATCH($A540,'Budget original'!$A$2:$A$501,0),MATCH(F$2,'Budget original'!$A$2:$AO$2,0))</f>
        <v>0</v>
      </c>
      <c r="AA540" s="398"/>
      <c r="AB540" s="406"/>
      <c r="AC540" s="399"/>
      <c r="AD540" s="407"/>
      <c r="AE540" s="406"/>
      <c r="AF540" s="399">
        <f>SUMIFS(BV_Data_An_Cour!$AM:$AM,BV_Data_An_Cour!$AQ:$AQ,$V540)</f>
        <v>91450</v>
      </c>
      <c r="AG540" s="400"/>
      <c r="AH540" s="401">
        <f t="shared" ref="AH540:AH548" si="94">AF540-Z540</f>
        <v>91450</v>
      </c>
      <c r="AI540" s="402">
        <f t="shared" ref="AI540:AI548" si="95">IF(Z540=0,0,AH540/Z540)</f>
        <v>0</v>
      </c>
      <c r="AJ540" s="407"/>
      <c r="AK540" s="406"/>
      <c r="AL540" s="399">
        <f>SUMIFS(BV_Data_An_Prec!$AM:$AM,BV_Data_An_Prec!$AQ:$AQ,$V540)</f>
        <v>0</v>
      </c>
      <c r="AM540" s="403"/>
      <c r="AN540" s="401">
        <f t="shared" si="86"/>
        <v>91450</v>
      </c>
      <c r="AO540" s="408">
        <f t="shared" si="87"/>
        <v>0</v>
      </c>
      <c r="AP540" s="35"/>
      <c r="AQ540" s="35"/>
      <c r="AR540" s="35"/>
      <c r="AS540" s="35"/>
      <c r="AT540" s="35"/>
      <c r="AU540" s="35"/>
      <c r="AV540" s="35"/>
      <c r="AW540" s="35"/>
      <c r="AX540" s="35"/>
      <c r="AY540" s="35"/>
      <c r="AZ540" s="35"/>
      <c r="BA540" s="35"/>
      <c r="BB540" s="35"/>
      <c r="BC540" s="35"/>
      <c r="BD540" s="35"/>
      <c r="BE540" s="35"/>
      <c r="BF540" s="35"/>
      <c r="BG540" s="35"/>
      <c r="BH540" s="35"/>
      <c r="BI540" s="35"/>
      <c r="BJ540" s="35"/>
    </row>
    <row r="541" spans="1:62" ht="15.75" customHeight="1">
      <c r="A541" s="5" t="s">
        <v>202</v>
      </c>
      <c r="B541" s="3"/>
      <c r="C541" s="375" t="s">
        <v>590</v>
      </c>
      <c r="D541" s="35"/>
      <c r="E541" s="35"/>
      <c r="F541" s="35"/>
      <c r="G541" s="35"/>
      <c r="H541" s="35"/>
      <c r="I541" s="35"/>
      <c r="J541" s="35"/>
      <c r="K541" s="35"/>
      <c r="L541" s="35"/>
      <c r="M541" s="35"/>
      <c r="N541" s="35"/>
      <c r="O541" s="35"/>
      <c r="P541" s="35"/>
      <c r="Q541" s="35"/>
      <c r="R541" s="35"/>
      <c r="S541" s="35"/>
      <c r="T541" s="35"/>
      <c r="U541" s="35"/>
      <c r="V541" s="298" t="s">
        <v>202</v>
      </c>
      <c r="W541" s="405" t="s">
        <v>627</v>
      </c>
      <c r="X541" s="398"/>
      <c r="Y541" s="406"/>
      <c r="Z541" s="399">
        <f>+INDEX('Budget original'!$A$2:$AO$501,MATCH($A541,'Budget original'!$A$2:$A$501,0),MATCH(F$2,'Budget original'!$A$2:$AO$2,0))</f>
        <v>0</v>
      </c>
      <c r="AA541" s="398"/>
      <c r="AB541" s="406"/>
      <c r="AC541" s="399"/>
      <c r="AD541" s="407"/>
      <c r="AE541" s="406"/>
      <c r="AF541" s="399">
        <f>SUMIFS(BV_Data_An_Cour!$AM:$AM,BV_Data_An_Cour!$AQ:$AQ,$V541)</f>
        <v>4558.0000000000009</v>
      </c>
      <c r="AG541" s="400"/>
      <c r="AH541" s="401">
        <f t="shared" si="94"/>
        <v>4558.0000000000009</v>
      </c>
      <c r="AI541" s="402">
        <f t="shared" si="95"/>
        <v>0</v>
      </c>
      <c r="AJ541" s="407"/>
      <c r="AK541" s="406"/>
      <c r="AL541" s="399">
        <f>SUMIFS(BV_Data_An_Prec!$AM:$AM,BV_Data_An_Prec!$AQ:$AQ,$V541)</f>
        <v>0</v>
      </c>
      <c r="AM541" s="403"/>
      <c r="AN541" s="401">
        <f t="shared" si="86"/>
        <v>4558.0000000000009</v>
      </c>
      <c r="AO541" s="408">
        <f t="shared" si="87"/>
        <v>0</v>
      </c>
      <c r="AP541" s="35"/>
      <c r="AQ541" s="35"/>
      <c r="AR541" s="35"/>
      <c r="AS541" s="35"/>
      <c r="AT541" s="35"/>
      <c r="AU541" s="35"/>
      <c r="AV541" s="35"/>
      <c r="AW541" s="35"/>
      <c r="AX541" s="35"/>
      <c r="AY541" s="35"/>
      <c r="AZ541" s="35"/>
      <c r="BA541" s="35"/>
      <c r="BB541" s="35"/>
      <c r="BC541" s="35"/>
      <c r="BD541" s="35"/>
      <c r="BE541" s="35"/>
      <c r="BF541" s="35"/>
      <c r="BG541" s="35"/>
      <c r="BH541" s="35"/>
      <c r="BI541" s="35"/>
      <c r="BJ541" s="35"/>
    </row>
    <row r="542" spans="1:62" ht="15.75" customHeight="1">
      <c r="A542" s="5" t="s">
        <v>203</v>
      </c>
      <c r="B542" s="3"/>
      <c r="C542" s="375" t="s">
        <v>590</v>
      </c>
      <c r="D542" s="35"/>
      <c r="E542" s="35"/>
      <c r="F542" s="35"/>
      <c r="G542" s="35"/>
      <c r="H542" s="35"/>
      <c r="I542" s="35"/>
      <c r="J542" s="35"/>
      <c r="K542" s="35"/>
      <c r="L542" s="35"/>
      <c r="M542" s="35"/>
      <c r="N542" s="35"/>
      <c r="O542" s="35"/>
      <c r="P542" s="35"/>
      <c r="Q542" s="35"/>
      <c r="R542" s="35"/>
      <c r="S542" s="35"/>
      <c r="T542" s="35"/>
      <c r="U542" s="35"/>
      <c r="V542" s="299" t="s">
        <v>203</v>
      </c>
      <c r="W542" s="409" t="s">
        <v>628</v>
      </c>
      <c r="X542" s="382"/>
      <c r="Y542" s="410"/>
      <c r="Z542" s="383">
        <f>+INDEX('Budget original'!$A$2:$AO$501,MATCH($A542,'Budget original'!$A$2:$A$501,0),MATCH(F$2,'Budget original'!$A$2:$AO$2,0))</f>
        <v>0</v>
      </c>
      <c r="AA542" s="382"/>
      <c r="AB542" s="410"/>
      <c r="AC542" s="383"/>
      <c r="AD542" s="411"/>
      <c r="AE542" s="410"/>
      <c r="AF542" s="383">
        <f>SUMIFS(BV_Data_An_Cour!$AM:$AM,BV_Data_An_Cour!$AQ:$AQ,$V542)</f>
        <v>19907.52</v>
      </c>
      <c r="AG542" s="384"/>
      <c r="AH542" s="385">
        <f t="shared" si="94"/>
        <v>19907.52</v>
      </c>
      <c r="AI542" s="412">
        <f t="shared" si="95"/>
        <v>0</v>
      </c>
      <c r="AJ542" s="411"/>
      <c r="AK542" s="410"/>
      <c r="AL542" s="383">
        <f>SUMIFS(BV_Data_An_Prec!$AM:$AM,BV_Data_An_Prec!$AQ:$AQ,$V542)</f>
        <v>0</v>
      </c>
      <c r="AM542" s="387"/>
      <c r="AN542" s="385">
        <f t="shared" si="86"/>
        <v>19907.52</v>
      </c>
      <c r="AO542" s="388">
        <f t="shared" si="87"/>
        <v>0</v>
      </c>
      <c r="AP542" s="35"/>
      <c r="AQ542" s="35"/>
      <c r="AR542" s="35"/>
      <c r="AS542" s="35"/>
      <c r="AT542" s="35"/>
      <c r="AU542" s="35"/>
      <c r="AV542" s="35"/>
      <c r="AW542" s="35"/>
      <c r="AX542" s="35"/>
      <c r="AY542" s="35"/>
      <c r="AZ542" s="35"/>
      <c r="BA542" s="35"/>
      <c r="BB542" s="35"/>
      <c r="BC542" s="35"/>
      <c r="BD542" s="35"/>
      <c r="BE542" s="35"/>
      <c r="BF542" s="35"/>
      <c r="BG542" s="35"/>
      <c r="BH542" s="35"/>
      <c r="BI542" s="35"/>
      <c r="BJ542" s="35"/>
    </row>
    <row r="543" spans="1:62" ht="17.399999999999999" hidden="1" customHeight="1">
      <c r="A543" s="5" t="s">
        <v>204</v>
      </c>
      <c r="B543" s="3"/>
      <c r="C543" s="375" t="s">
        <v>590</v>
      </c>
      <c r="D543" s="35"/>
      <c r="E543" s="35"/>
      <c r="F543" s="35"/>
      <c r="G543" s="35"/>
      <c r="H543" s="35"/>
      <c r="I543" s="35"/>
      <c r="J543" s="35"/>
      <c r="K543" s="35"/>
      <c r="L543" s="35"/>
      <c r="M543" s="35"/>
      <c r="N543" s="35"/>
      <c r="O543" s="35"/>
      <c r="P543" s="35"/>
      <c r="Q543" s="35"/>
      <c r="R543" s="35"/>
      <c r="S543" s="35"/>
      <c r="T543" s="35"/>
      <c r="U543" s="35"/>
      <c r="V543" s="298" t="s">
        <v>204</v>
      </c>
      <c r="W543" s="405"/>
      <c r="X543" s="398"/>
      <c r="Y543" s="406"/>
      <c r="Z543" s="399">
        <f>+INDEX('Budget original'!$A$2:$AO$501,MATCH($A543,'Budget original'!$A$2:$A$501,0),MATCH(F$2,'Budget original'!$A$2:$AO$2,0))</f>
        <v>0</v>
      </c>
      <c r="AA543" s="398"/>
      <c r="AB543" s="406"/>
      <c r="AC543" s="399"/>
      <c r="AD543" s="407"/>
      <c r="AE543" s="406"/>
      <c r="AF543" s="399">
        <f>SUMIFS(BV_Data_An_Cour!$AM:$AM,BV_Data_An_Cour!$AQ:$AQ,$V543)</f>
        <v>0</v>
      </c>
      <c r="AG543" s="400"/>
      <c r="AH543" s="401">
        <f t="shared" si="94"/>
        <v>0</v>
      </c>
      <c r="AI543" s="402">
        <f t="shared" si="95"/>
        <v>0</v>
      </c>
      <c r="AJ543" s="407"/>
      <c r="AK543" s="406"/>
      <c r="AL543" s="399">
        <f>SUMIFS(BV_Data_An_Prec!$AM:$AM,BV_Data_An_Prec!$AQ:$AQ,$V543)</f>
        <v>0</v>
      </c>
      <c r="AM543" s="403"/>
      <c r="AN543" s="401">
        <f t="shared" si="86"/>
        <v>0</v>
      </c>
      <c r="AO543" s="408">
        <f t="shared" si="87"/>
        <v>0</v>
      </c>
      <c r="AP543" s="35"/>
      <c r="AQ543" s="35"/>
      <c r="AR543" s="35"/>
      <c r="AS543" s="35"/>
      <c r="AT543" s="35"/>
      <c r="AU543" s="35"/>
      <c r="AV543" s="35"/>
      <c r="AW543" s="35"/>
      <c r="AX543" s="35"/>
      <c r="AY543" s="35"/>
      <c r="AZ543" s="35"/>
      <c r="BA543" s="35"/>
      <c r="BB543" s="35"/>
      <c r="BC543" s="35"/>
      <c r="BD543" s="35"/>
      <c r="BE543" s="35"/>
      <c r="BF543" s="35"/>
      <c r="BG543" s="35"/>
      <c r="BH543" s="35"/>
      <c r="BI543" s="35"/>
      <c r="BJ543" s="35"/>
    </row>
    <row r="544" spans="1:62" ht="15.75" customHeight="1">
      <c r="A544" s="5" t="s">
        <v>205</v>
      </c>
      <c r="B544" s="3"/>
      <c r="C544" s="375" t="s">
        <v>590</v>
      </c>
      <c r="D544" s="35"/>
      <c r="E544" s="35"/>
      <c r="F544" s="35"/>
      <c r="G544" s="35"/>
      <c r="H544" s="35"/>
      <c r="I544" s="35"/>
      <c r="J544" s="35"/>
      <c r="K544" s="35"/>
      <c r="L544" s="35"/>
      <c r="M544" s="35"/>
      <c r="N544" s="35"/>
      <c r="O544" s="35"/>
      <c r="P544" s="35"/>
      <c r="Q544" s="35"/>
      <c r="R544" s="35"/>
      <c r="S544" s="35"/>
      <c r="T544" s="35"/>
      <c r="U544" s="35"/>
      <c r="V544" s="299" t="s">
        <v>205</v>
      </c>
      <c r="W544" s="409" t="s">
        <v>629</v>
      </c>
      <c r="X544" s="382"/>
      <c r="Y544" s="410"/>
      <c r="Z544" s="383">
        <f>+INDEX('Budget original'!$A$2:$AO$501,MATCH($A544,'Budget original'!$A$2:$A$501,0),MATCH(F$2,'Budget original'!$A$2:$AO$2,0))</f>
        <v>0</v>
      </c>
      <c r="AA544" s="382"/>
      <c r="AB544" s="410"/>
      <c r="AC544" s="383"/>
      <c r="AD544" s="411"/>
      <c r="AE544" s="410"/>
      <c r="AF544" s="383">
        <f>SUMIF(BV_Data_An_Cour!$AQ:$AQ,Print_Mois!$V544,BV_Data_An_Cour!$AM:$AM)</f>
        <v>13073.609999999997</v>
      </c>
      <c r="AG544" s="384"/>
      <c r="AH544" s="385">
        <f t="shared" si="94"/>
        <v>13073.609999999997</v>
      </c>
      <c r="AI544" s="412">
        <f t="shared" si="95"/>
        <v>0</v>
      </c>
      <c r="AJ544" s="411"/>
      <c r="AK544" s="410"/>
      <c r="AL544" s="383">
        <f>SUMIFS(BV_Data_An_Prec!$AM:$AM,BV_Data_An_Prec!$AQ:$AQ,$V544)</f>
        <v>0</v>
      </c>
      <c r="AM544" s="387"/>
      <c r="AN544" s="385">
        <f t="shared" si="86"/>
        <v>13073.609999999997</v>
      </c>
      <c r="AO544" s="388">
        <f t="shared" si="87"/>
        <v>0</v>
      </c>
      <c r="AP544" s="35"/>
      <c r="AQ544" s="35"/>
      <c r="AR544" s="35"/>
      <c r="AS544" s="35"/>
      <c r="AT544" s="35"/>
      <c r="AU544" s="35"/>
      <c r="AV544" s="35"/>
      <c r="AW544" s="35"/>
      <c r="AX544" s="35"/>
      <c r="AY544" s="35"/>
      <c r="AZ544" s="35"/>
      <c r="BA544" s="35"/>
      <c r="BB544" s="35"/>
      <c r="BC544" s="35"/>
      <c r="BD544" s="35"/>
      <c r="BE544" s="35"/>
      <c r="BF544" s="35"/>
      <c r="BG544" s="35"/>
      <c r="BH544" s="35"/>
      <c r="BI544" s="35"/>
      <c r="BJ544" s="35"/>
    </row>
    <row r="545" spans="1:62" ht="15.75" customHeight="1">
      <c r="A545" s="5" t="s">
        <v>206</v>
      </c>
      <c r="B545" s="3"/>
      <c r="C545" s="375" t="s">
        <v>590</v>
      </c>
      <c r="D545" s="35"/>
      <c r="E545" s="35"/>
      <c r="F545" s="35"/>
      <c r="G545" s="35"/>
      <c r="H545" s="35"/>
      <c r="I545" s="35"/>
      <c r="J545" s="35"/>
      <c r="K545" s="35"/>
      <c r="L545" s="35"/>
      <c r="M545" s="35"/>
      <c r="N545" s="35"/>
      <c r="O545" s="35"/>
      <c r="P545" s="35"/>
      <c r="Q545" s="35"/>
      <c r="R545" s="35"/>
      <c r="S545" s="35"/>
      <c r="T545" s="35"/>
      <c r="U545" s="35"/>
      <c r="V545" s="298" t="s">
        <v>206</v>
      </c>
      <c r="W545" s="405" t="s">
        <v>630</v>
      </c>
      <c r="X545" s="437"/>
      <c r="Y545" s="438"/>
      <c r="Z545" s="399">
        <f>+INDEX('Budget original'!$A$2:$AO$501,MATCH($A545,'Budget original'!$A$2:$A$501,0),MATCH(F$2,'Budget original'!$A$2:$AO$2,0))</f>
        <v>0</v>
      </c>
      <c r="AA545" s="437"/>
      <c r="AB545" s="438"/>
      <c r="AC545" s="399"/>
      <c r="AD545" s="407"/>
      <c r="AE545" s="406"/>
      <c r="AF545" s="399">
        <f>SUMIFS(BV_Data_An_Cour!$AM:$AM,BV_Data_An_Cour!$AQ:$AQ,$V545)</f>
        <v>4748.2899999999991</v>
      </c>
      <c r="AG545" s="400"/>
      <c r="AH545" s="401">
        <f t="shared" si="94"/>
        <v>4748.2899999999991</v>
      </c>
      <c r="AI545" s="402">
        <f t="shared" si="95"/>
        <v>0</v>
      </c>
      <c r="AJ545" s="407"/>
      <c r="AK545" s="406"/>
      <c r="AL545" s="399">
        <f>SUMIFS(BV_Data_An_Prec!$AM:$AM,BV_Data_An_Prec!$AQ:$AQ,$V545)</f>
        <v>0</v>
      </c>
      <c r="AM545" s="403"/>
      <c r="AN545" s="401">
        <f t="shared" si="86"/>
        <v>4748.2899999999991</v>
      </c>
      <c r="AO545" s="408">
        <f t="shared" si="87"/>
        <v>0</v>
      </c>
      <c r="AP545" s="35"/>
      <c r="AQ545" s="35"/>
      <c r="AR545" s="35"/>
      <c r="AS545" s="35"/>
      <c r="AT545" s="35"/>
      <c r="AU545" s="35"/>
      <c r="AV545" s="35"/>
      <c r="AW545" s="35"/>
      <c r="AX545" s="35"/>
      <c r="AY545" s="35"/>
      <c r="AZ545" s="35"/>
      <c r="BA545" s="35"/>
      <c r="BB545" s="35"/>
      <c r="BC545" s="35"/>
      <c r="BD545" s="35"/>
      <c r="BE545" s="35"/>
      <c r="BF545" s="35"/>
      <c r="BG545" s="35"/>
      <c r="BH545" s="35"/>
      <c r="BI545" s="35"/>
      <c r="BJ545" s="35"/>
    </row>
    <row r="546" spans="1:62" ht="15.75" customHeight="1">
      <c r="A546" s="5" t="s">
        <v>207</v>
      </c>
      <c r="B546" s="3"/>
      <c r="C546" s="375" t="s">
        <v>590</v>
      </c>
      <c r="D546" s="35"/>
      <c r="E546" s="35"/>
      <c r="F546" s="35"/>
      <c r="G546" s="35"/>
      <c r="H546" s="35"/>
      <c r="I546" s="35"/>
      <c r="J546" s="35"/>
      <c r="K546" s="35"/>
      <c r="L546" s="35"/>
      <c r="M546" s="35"/>
      <c r="N546" s="35"/>
      <c r="O546" s="35"/>
      <c r="P546" s="35"/>
      <c r="Q546" s="35"/>
      <c r="R546" s="35"/>
      <c r="S546" s="35"/>
      <c r="T546" s="35"/>
      <c r="U546" s="35"/>
      <c r="V546" s="298" t="s">
        <v>207</v>
      </c>
      <c r="W546" s="405" t="s">
        <v>631</v>
      </c>
      <c r="X546" s="398"/>
      <c r="Y546" s="406"/>
      <c r="Z546" s="399">
        <f>+INDEX('Budget original'!$A$2:$AO$501,MATCH($A546,'Budget original'!$A$2:$A$501,0),MATCH(F$2,'Budget original'!$A$2:$AO$2,0))</f>
        <v>0</v>
      </c>
      <c r="AA546" s="398"/>
      <c r="AB546" s="406"/>
      <c r="AC546" s="399"/>
      <c r="AD546" s="407"/>
      <c r="AE546" s="406"/>
      <c r="AF546" s="399">
        <f>SUMIFS(BV_Data_An_Cour!$AM:$AM,BV_Data_An_Cour!$AQ:$AQ,$V546)</f>
        <v>1500</v>
      </c>
      <c r="AG546" s="400"/>
      <c r="AH546" s="401">
        <f t="shared" si="94"/>
        <v>1500</v>
      </c>
      <c r="AI546" s="402">
        <f t="shared" si="95"/>
        <v>0</v>
      </c>
      <c r="AJ546" s="407"/>
      <c r="AK546" s="406"/>
      <c r="AL546" s="399">
        <f>SUMIFS(BV_Data_An_Prec!$AM:$AM,BV_Data_An_Prec!$AQ:$AQ,$V546)</f>
        <v>0</v>
      </c>
      <c r="AM546" s="403"/>
      <c r="AN546" s="401">
        <f t="shared" si="86"/>
        <v>1500</v>
      </c>
      <c r="AO546" s="408">
        <f t="shared" si="87"/>
        <v>0</v>
      </c>
      <c r="AP546" s="35"/>
      <c r="AQ546" s="35"/>
      <c r="AR546" s="35"/>
      <c r="AS546" s="35"/>
      <c r="AT546" s="35"/>
      <c r="AU546" s="35"/>
      <c r="AV546" s="35"/>
      <c r="AW546" s="35"/>
      <c r="AX546" s="35"/>
      <c r="AY546" s="35"/>
      <c r="AZ546" s="35"/>
      <c r="BA546" s="35"/>
      <c r="BB546" s="35"/>
      <c r="BC546" s="35"/>
      <c r="BD546" s="35"/>
      <c r="BE546" s="35"/>
      <c r="BF546" s="35"/>
      <c r="BG546" s="35"/>
      <c r="BH546" s="35"/>
      <c r="BI546" s="35"/>
      <c r="BJ546" s="35"/>
    </row>
    <row r="547" spans="1:62" ht="15.75" customHeight="1">
      <c r="A547" s="5" t="s">
        <v>208</v>
      </c>
      <c r="B547" s="3"/>
      <c r="C547" s="375" t="s">
        <v>590</v>
      </c>
      <c r="D547" s="35"/>
      <c r="E547" s="35"/>
      <c r="F547" s="35"/>
      <c r="G547" s="35"/>
      <c r="H547" s="35"/>
      <c r="I547" s="35"/>
      <c r="J547" s="35"/>
      <c r="K547" s="35"/>
      <c r="L547" s="35"/>
      <c r="M547" s="35"/>
      <c r="N547" s="35"/>
      <c r="O547" s="35"/>
      <c r="P547" s="35"/>
      <c r="Q547" s="35"/>
      <c r="R547" s="35"/>
      <c r="S547" s="35"/>
      <c r="T547" s="35"/>
      <c r="U547" s="35"/>
      <c r="V547" s="299" t="s">
        <v>208</v>
      </c>
      <c r="W547" s="409" t="s">
        <v>632</v>
      </c>
      <c r="X547" s="382"/>
      <c r="Y547" s="410"/>
      <c r="Z547" s="383">
        <f>+INDEX('Budget original'!$A$2:$AO$501,MATCH($A547,'Budget original'!$A$2:$A$501,0),MATCH(F$2,'Budget original'!$A$2:$AO$2,0))</f>
        <v>0</v>
      </c>
      <c r="AA547" s="382"/>
      <c r="AB547" s="410"/>
      <c r="AC547" s="383"/>
      <c r="AD547" s="411"/>
      <c r="AE547" s="410"/>
      <c r="AF547" s="383">
        <f>SUMIFS(BV_Data_An_Cour!$AM:$AM,BV_Data_An_Cour!$AQ:$AQ,$V547)</f>
        <v>6133.8400000000011</v>
      </c>
      <c r="AG547" s="384"/>
      <c r="AH547" s="385">
        <f t="shared" si="94"/>
        <v>6133.8400000000011</v>
      </c>
      <c r="AI547" s="412">
        <f t="shared" si="95"/>
        <v>0</v>
      </c>
      <c r="AJ547" s="411"/>
      <c r="AK547" s="410"/>
      <c r="AL547" s="383">
        <f>SUMIFS(BV_Data_An_Prec!$AM:$AM,BV_Data_An_Prec!$AQ:$AQ,$V547)</f>
        <v>0</v>
      </c>
      <c r="AM547" s="387"/>
      <c r="AN547" s="385">
        <f t="shared" si="86"/>
        <v>6133.8400000000011</v>
      </c>
      <c r="AO547" s="388">
        <f t="shared" si="87"/>
        <v>0</v>
      </c>
      <c r="AP547" s="35"/>
      <c r="AQ547" s="35"/>
      <c r="AR547" s="35"/>
      <c r="AS547" s="35"/>
      <c r="AT547" s="35"/>
      <c r="AU547" s="35"/>
      <c r="AV547" s="35"/>
      <c r="AW547" s="35"/>
      <c r="AX547" s="35"/>
      <c r="AY547" s="35"/>
      <c r="AZ547" s="35"/>
      <c r="BA547" s="35"/>
      <c r="BB547" s="35"/>
      <c r="BC547" s="35"/>
      <c r="BD547" s="35"/>
      <c r="BE547" s="35"/>
      <c r="BF547" s="35"/>
      <c r="BG547" s="35"/>
      <c r="BH547" s="35"/>
      <c r="BI547" s="35"/>
      <c r="BJ547" s="35"/>
    </row>
    <row r="548" spans="1:62" ht="15.75" customHeight="1">
      <c r="A548" s="5" t="s">
        <v>209</v>
      </c>
      <c r="B548" s="3"/>
      <c r="C548" s="375" t="s">
        <v>590</v>
      </c>
      <c r="D548" s="35"/>
      <c r="E548" s="35"/>
      <c r="F548" s="35"/>
      <c r="G548" s="35"/>
      <c r="H548" s="35"/>
      <c r="I548" s="35"/>
      <c r="J548" s="35"/>
      <c r="K548" s="35"/>
      <c r="L548" s="35"/>
      <c r="M548" s="35"/>
      <c r="N548" s="35"/>
      <c r="O548" s="35"/>
      <c r="P548" s="35"/>
      <c r="Q548" s="35"/>
      <c r="R548" s="35"/>
      <c r="S548" s="35"/>
      <c r="T548" s="35"/>
      <c r="U548" s="77"/>
      <c r="V548" s="298" t="s">
        <v>209</v>
      </c>
      <c r="W548" s="405" t="s">
        <v>633</v>
      </c>
      <c r="X548" s="398"/>
      <c r="Y548" s="406"/>
      <c r="Z548" s="399">
        <f>+INDEX('Budget original'!$A$2:$AO$501,MATCH($A548,'Budget original'!$A$2:$A$501,0),MATCH(F$2,'Budget original'!$A$2:$AO$2,0))</f>
        <v>0</v>
      </c>
      <c r="AA548" s="398"/>
      <c r="AB548" s="406"/>
      <c r="AC548" s="399"/>
      <c r="AD548" s="407"/>
      <c r="AE548" s="406"/>
      <c r="AF548" s="399">
        <f>SUMIFS(BV_Data_An_Cour!$AM:$AM,BV_Data_An_Cour!$AQ:$AQ,$V548)</f>
        <v>812.81</v>
      </c>
      <c r="AG548" s="400"/>
      <c r="AH548" s="401">
        <f t="shared" si="94"/>
        <v>812.81</v>
      </c>
      <c r="AI548" s="439">
        <f t="shared" si="95"/>
        <v>0</v>
      </c>
      <c r="AJ548" s="407"/>
      <c r="AK548" s="406"/>
      <c r="AL548" s="399">
        <f>SUMIFS(BV_Data_An_Prec!$AM:$AM,BV_Data_An_Prec!$AQ:$AQ,$V548)</f>
        <v>0</v>
      </c>
      <c r="AM548" s="403"/>
      <c r="AN548" s="401">
        <f t="shared" si="86"/>
        <v>812.81</v>
      </c>
      <c r="AO548" s="408">
        <f t="shared" si="87"/>
        <v>0</v>
      </c>
      <c r="AP548" s="35"/>
      <c r="AQ548" s="35"/>
      <c r="AR548" s="35"/>
      <c r="AS548" s="35"/>
      <c r="AT548" s="35"/>
      <c r="AU548" s="35"/>
      <c r="AV548" s="35"/>
      <c r="AW548" s="35"/>
      <c r="AX548" s="35"/>
      <c r="AY548" s="35"/>
      <c r="AZ548" s="35"/>
      <c r="BA548" s="35"/>
      <c r="BB548" s="35"/>
      <c r="BC548" s="35"/>
      <c r="BD548" s="35"/>
      <c r="BE548" s="35"/>
      <c r="BF548" s="35"/>
      <c r="BG548" s="35"/>
      <c r="BH548" s="35"/>
      <c r="BI548" s="35"/>
      <c r="BJ548" s="35"/>
    </row>
    <row r="549" spans="1:62" ht="17.399999999999999" hidden="1" customHeight="1">
      <c r="A549" s="5" t="s">
        <v>210</v>
      </c>
      <c r="B549" s="3"/>
      <c r="C549" s="375" t="s">
        <v>590</v>
      </c>
      <c r="D549" s="35"/>
      <c r="E549" s="35"/>
      <c r="F549" s="35"/>
      <c r="G549" s="35"/>
      <c r="H549" s="35"/>
      <c r="I549" s="35"/>
      <c r="J549" s="35"/>
      <c r="K549" s="35"/>
      <c r="L549" s="35"/>
      <c r="M549" s="35"/>
      <c r="N549" s="35"/>
      <c r="O549" s="35"/>
      <c r="P549" s="35"/>
      <c r="Q549" s="35"/>
      <c r="R549" s="35"/>
      <c r="S549" s="35"/>
      <c r="T549" s="35"/>
      <c r="U549" s="77"/>
      <c r="V549" s="298" t="s">
        <v>210</v>
      </c>
      <c r="W549" s="405" t="s">
        <v>634</v>
      </c>
      <c r="X549" s="398"/>
      <c r="Y549" s="406"/>
      <c r="Z549" s="399">
        <v>0</v>
      </c>
      <c r="AA549" s="398"/>
      <c r="AB549" s="406"/>
      <c r="AC549" s="399"/>
      <c r="AD549" s="407"/>
      <c r="AE549" s="406"/>
      <c r="AF549" s="399">
        <f>SUMIFS(BV_Data_An_Cour!$AM:$AM,BV_Data_An_Cour!$AQ:$AQ,$V549)</f>
        <v>0</v>
      </c>
      <c r="AG549" s="400"/>
      <c r="AH549" s="401">
        <v>0</v>
      </c>
      <c r="AI549" s="420">
        <v>0</v>
      </c>
      <c r="AJ549" s="407"/>
      <c r="AK549" s="406"/>
      <c r="AL549" s="399">
        <f>SUMIFS(BV_Data_An_Prec!$AM:$AM,BV_Data_An_Prec!$AQ:$AQ,$V549)</f>
        <v>0</v>
      </c>
      <c r="AM549" s="403"/>
      <c r="AN549" s="401">
        <f t="shared" si="86"/>
        <v>0</v>
      </c>
      <c r="AO549" s="408">
        <f t="shared" si="87"/>
        <v>0</v>
      </c>
      <c r="AP549" s="35"/>
      <c r="AQ549" s="35"/>
      <c r="AR549" s="35"/>
      <c r="AS549" s="35"/>
      <c r="AT549" s="35"/>
      <c r="AU549" s="35"/>
      <c r="AV549" s="35"/>
      <c r="AW549" s="35"/>
      <c r="AX549" s="35"/>
      <c r="AY549" s="35"/>
      <c r="AZ549" s="35"/>
      <c r="BA549" s="35"/>
      <c r="BB549" s="35"/>
      <c r="BC549" s="35"/>
      <c r="BD549" s="35"/>
      <c r="BE549" s="35"/>
      <c r="BF549" s="35"/>
      <c r="BG549" s="35"/>
      <c r="BH549" s="35"/>
      <c r="BI549" s="35"/>
      <c r="BJ549" s="35"/>
    </row>
    <row r="550" spans="1:62" ht="17.399999999999999" hidden="1" customHeight="1">
      <c r="A550" s="5" t="s">
        <v>55</v>
      </c>
      <c r="B550" s="3"/>
      <c r="C550" s="375" t="s">
        <v>590</v>
      </c>
      <c r="D550" s="35"/>
      <c r="E550" s="35"/>
      <c r="F550" s="35"/>
      <c r="G550" s="35"/>
      <c r="H550" s="35"/>
      <c r="I550" s="35"/>
      <c r="J550" s="35"/>
      <c r="K550" s="35"/>
      <c r="L550" s="35"/>
      <c r="M550" s="35"/>
      <c r="N550" s="35"/>
      <c r="O550" s="35"/>
      <c r="P550" s="35"/>
      <c r="Q550" s="35"/>
      <c r="R550" s="35"/>
      <c r="S550" s="35"/>
      <c r="T550" s="35"/>
      <c r="U550" s="77"/>
      <c r="V550" s="298" t="s">
        <v>55</v>
      </c>
      <c r="W550" s="405"/>
      <c r="X550" s="398"/>
      <c r="Y550" s="406"/>
      <c r="Z550" s="399">
        <f>IFERROR(SUMIF($C:$C,$V550,F:F),0)</f>
        <v>0</v>
      </c>
      <c r="AA550" s="398"/>
      <c r="AB550" s="398"/>
      <c r="AC550" s="399"/>
      <c r="AD550" s="407"/>
      <c r="AE550" s="406"/>
      <c r="AF550" s="399">
        <f>IFERROR(SUMIF($C:$C,$V550,L:L),0)</f>
        <v>0</v>
      </c>
      <c r="AG550" s="400"/>
      <c r="AH550" s="401">
        <f>AF550-Z550</f>
        <v>0</v>
      </c>
      <c r="AI550" s="402">
        <f>IF(Z550=0,0,AH550/Z550)</f>
        <v>0</v>
      </c>
      <c r="AJ550" s="407"/>
      <c r="AK550" s="406"/>
      <c r="AL550" s="399">
        <f>SUMIFS(BV_Data_An_Prec!$AM:$AM,BV_Data_An_Prec!$AQ:$AQ,$V550)</f>
        <v>0</v>
      </c>
      <c r="AM550" s="403"/>
      <c r="AN550" s="401">
        <f t="shared" si="86"/>
        <v>0</v>
      </c>
      <c r="AO550" s="408">
        <f t="shared" si="87"/>
        <v>0</v>
      </c>
      <c r="AP550" s="35"/>
      <c r="AQ550" s="35"/>
      <c r="AR550" s="35"/>
      <c r="AS550" s="35"/>
      <c r="AT550" s="35"/>
      <c r="AU550" s="35"/>
      <c r="AV550" s="35"/>
      <c r="AW550" s="35"/>
      <c r="AX550" s="35"/>
      <c r="AY550" s="35"/>
      <c r="AZ550" s="35"/>
      <c r="BA550" s="35"/>
      <c r="BB550" s="35"/>
      <c r="BC550" s="35"/>
      <c r="BD550" s="35"/>
      <c r="BE550" s="35"/>
      <c r="BF550" s="35"/>
      <c r="BG550" s="35"/>
      <c r="BH550" s="35"/>
      <c r="BI550" s="35"/>
      <c r="BJ550" s="35"/>
    </row>
    <row r="551" spans="1:62" ht="17.399999999999999" hidden="1" customHeight="1">
      <c r="A551" s="5" t="s">
        <v>55</v>
      </c>
      <c r="B551" s="3"/>
      <c r="C551" s="375" t="s">
        <v>590</v>
      </c>
      <c r="D551" s="35"/>
      <c r="E551" s="35"/>
      <c r="F551" s="35"/>
      <c r="G551" s="35"/>
      <c r="H551" s="35"/>
      <c r="I551" s="35"/>
      <c r="J551" s="35"/>
      <c r="K551" s="35"/>
      <c r="L551" s="35"/>
      <c r="M551" s="35"/>
      <c r="N551" s="35"/>
      <c r="O551" s="35"/>
      <c r="P551" s="35"/>
      <c r="Q551" s="35"/>
      <c r="R551" s="35"/>
      <c r="S551" s="35"/>
      <c r="T551" s="35"/>
      <c r="U551" s="77"/>
      <c r="V551" s="298" t="s">
        <v>55</v>
      </c>
      <c r="W551" s="405"/>
      <c r="X551" s="398"/>
      <c r="Y551" s="406"/>
      <c r="Z551" s="399">
        <f>IFERROR(SUMIF($C:$C,$V551,F:F),0)</f>
        <v>0</v>
      </c>
      <c r="AA551" s="398"/>
      <c r="AB551" s="398"/>
      <c r="AC551" s="399"/>
      <c r="AD551" s="407"/>
      <c r="AE551" s="406"/>
      <c r="AF551" s="399">
        <f>IFERROR(SUMIF($C:$C,$V551,L:L),0)</f>
        <v>0</v>
      </c>
      <c r="AG551" s="400"/>
      <c r="AH551" s="401">
        <f>AF551-Z551</f>
        <v>0</v>
      </c>
      <c r="AI551" s="402">
        <f>IF(Z551=0,0,AH551/Z551)</f>
        <v>0</v>
      </c>
      <c r="AJ551" s="407"/>
      <c r="AK551" s="406"/>
      <c r="AL551" s="399">
        <f>SUMIFS(BV_Data_An_Prec!$AM:$AM,BV_Data_An_Prec!$AQ:$AQ,$V551)</f>
        <v>0</v>
      </c>
      <c r="AM551" s="403"/>
      <c r="AN551" s="401">
        <f t="shared" si="86"/>
        <v>0</v>
      </c>
      <c r="AO551" s="408">
        <f t="shared" si="87"/>
        <v>0</v>
      </c>
      <c r="AP551" s="35"/>
      <c r="AQ551" s="35"/>
      <c r="AR551" s="35"/>
      <c r="AS551" s="35"/>
      <c r="AT551" s="35"/>
      <c r="AU551" s="35"/>
      <c r="AV551" s="35"/>
      <c r="AW551" s="35"/>
      <c r="AX551" s="35"/>
      <c r="AY551" s="35"/>
      <c r="AZ551" s="35"/>
      <c r="BA551" s="35"/>
      <c r="BB551" s="35"/>
      <c r="BC551" s="35"/>
      <c r="BD551" s="35"/>
      <c r="BE551" s="35"/>
      <c r="BF551" s="35"/>
      <c r="BG551" s="35"/>
      <c r="BH551" s="35"/>
      <c r="BI551" s="35"/>
      <c r="BJ551" s="35"/>
    </row>
    <row r="552" spans="1:62" ht="17.399999999999999" hidden="1" customHeight="1">
      <c r="A552" s="5" t="s">
        <v>55</v>
      </c>
      <c r="B552" s="3"/>
      <c r="C552" s="375" t="s">
        <v>590</v>
      </c>
      <c r="D552" s="35"/>
      <c r="E552" s="35"/>
      <c r="F552" s="35"/>
      <c r="G552" s="35"/>
      <c r="H552" s="35"/>
      <c r="I552" s="35"/>
      <c r="J552" s="35"/>
      <c r="K552" s="35"/>
      <c r="L552" s="35"/>
      <c r="M552" s="35"/>
      <c r="N552" s="35"/>
      <c r="O552" s="35"/>
      <c r="P552" s="35"/>
      <c r="Q552" s="35"/>
      <c r="R552" s="35"/>
      <c r="S552" s="35"/>
      <c r="T552" s="35"/>
      <c r="U552" s="35"/>
      <c r="V552" s="298" t="s">
        <v>55</v>
      </c>
      <c r="W552" s="405"/>
      <c r="X552" s="398"/>
      <c r="Y552" s="406"/>
      <c r="Z552" s="399">
        <f>IFERROR(SUMIF($C:$C,$V552,F:F),0)</f>
        <v>0</v>
      </c>
      <c r="AA552" s="398"/>
      <c r="AB552" s="398"/>
      <c r="AC552" s="399"/>
      <c r="AD552" s="407"/>
      <c r="AE552" s="406"/>
      <c r="AF552" s="399">
        <f>IFERROR(SUMIF($C:$C,$V552,L:L),0)</f>
        <v>0</v>
      </c>
      <c r="AG552" s="400"/>
      <c r="AH552" s="401">
        <f>AF552-Z552</f>
        <v>0</v>
      </c>
      <c r="AI552" s="402">
        <f>IF(Z552=0,0,AH552/Z552)</f>
        <v>0</v>
      </c>
      <c r="AJ552" s="407"/>
      <c r="AK552" s="406"/>
      <c r="AL552" s="399">
        <f>SUMIFS(BV_Data_An_Prec!$AM:$AM,BV_Data_An_Prec!$AQ:$AQ,$V552)</f>
        <v>0</v>
      </c>
      <c r="AM552" s="403"/>
      <c r="AN552" s="401">
        <f t="shared" si="86"/>
        <v>0</v>
      </c>
      <c r="AO552" s="408">
        <f t="shared" si="87"/>
        <v>0</v>
      </c>
      <c r="AP552" s="35"/>
      <c r="AQ552" s="35"/>
      <c r="AR552" s="35"/>
      <c r="AS552" s="35"/>
      <c r="AT552" s="35"/>
      <c r="AU552" s="35"/>
      <c r="AV552" s="35"/>
      <c r="AW552" s="35"/>
      <c r="AX552" s="35"/>
      <c r="AY552" s="35"/>
      <c r="AZ552" s="35"/>
      <c r="BA552" s="35"/>
      <c r="BB552" s="35"/>
      <c r="BC552" s="35"/>
      <c r="BD552" s="35"/>
      <c r="BE552" s="35"/>
      <c r="BF552" s="35"/>
      <c r="BG552" s="35"/>
      <c r="BH552" s="35"/>
      <c r="BI552" s="35"/>
      <c r="BJ552" s="35"/>
    </row>
    <row r="553" spans="1:62" ht="21" customHeight="1">
      <c r="A553" s="5" t="s">
        <v>211</v>
      </c>
      <c r="B553" s="3"/>
      <c r="C553" s="375" t="s">
        <v>590</v>
      </c>
      <c r="D553" s="35"/>
      <c r="E553" s="35"/>
      <c r="F553" s="35"/>
      <c r="G553" s="35"/>
      <c r="H553" s="35"/>
      <c r="I553" s="35"/>
      <c r="J553" s="35"/>
      <c r="K553" s="35"/>
      <c r="L553" s="35"/>
      <c r="M553" s="35"/>
      <c r="N553" s="35"/>
      <c r="O553" s="35"/>
      <c r="P553" s="35"/>
      <c r="Q553" s="35"/>
      <c r="R553" s="35"/>
      <c r="S553" s="35"/>
      <c r="T553" s="35"/>
      <c r="U553" s="35"/>
      <c r="V553" s="413" t="s">
        <v>211</v>
      </c>
      <c r="W553" s="414"/>
      <c r="X553" s="415" t="e">
        <f>Z553/+Z494</f>
        <v>#REF!</v>
      </c>
      <c r="Y553" s="414"/>
      <c r="Z553" s="416">
        <f>SUM(Z540:Z552)</f>
        <v>0</v>
      </c>
      <c r="AA553" s="415"/>
      <c r="AB553" s="414"/>
      <c r="AC553" s="416"/>
      <c r="AD553" s="417">
        <f>AF553/AF494</f>
        <v>0.12540142432819207</v>
      </c>
      <c r="AE553" s="414"/>
      <c r="AF553" s="416">
        <f>SUM(AF540:AF552)</f>
        <v>142184.07</v>
      </c>
      <c r="AG553" s="422"/>
      <c r="AH553" s="435">
        <f>SUM(AH540:AH552)</f>
        <v>142184.07</v>
      </c>
      <c r="AI553" s="415">
        <f>IF(Z553=0,0,AH553/Z553)</f>
        <v>0</v>
      </c>
      <c r="AJ553" s="417" t="e">
        <f>AL553/AL494</f>
        <v>#DIV/0!</v>
      </c>
      <c r="AK553" s="414"/>
      <c r="AL553" s="416">
        <f>SUM(AL540:AL552)</f>
        <v>0</v>
      </c>
      <c r="AM553" s="423"/>
      <c r="AN553" s="419">
        <f t="shared" si="86"/>
        <v>142184.07</v>
      </c>
      <c r="AO553" s="436">
        <f t="shared" si="87"/>
        <v>0</v>
      </c>
      <c r="AP553" s="35"/>
      <c r="AQ553" s="35"/>
      <c r="AR553" s="35"/>
      <c r="AS553" s="35"/>
      <c r="AT553" s="35"/>
      <c r="AU553" s="35"/>
      <c r="AV553" s="35"/>
      <c r="AW553" s="35"/>
      <c r="AX553" s="35"/>
      <c r="AY553" s="35"/>
      <c r="AZ553" s="35"/>
      <c r="BA553" s="35"/>
      <c r="BB553" s="35"/>
      <c r="BC553" s="35"/>
      <c r="BD553" s="35"/>
      <c r="BE553" s="35"/>
      <c r="BF553" s="35"/>
      <c r="BG553" s="35"/>
      <c r="BH553" s="35"/>
      <c r="BI553" s="35"/>
      <c r="BJ553" s="35"/>
    </row>
    <row r="554" spans="1:62" ht="15.75" customHeight="1">
      <c r="A554" s="5" t="s">
        <v>591</v>
      </c>
      <c r="B554" s="3"/>
      <c r="C554" s="375" t="s">
        <v>590</v>
      </c>
      <c r="D554" s="35"/>
      <c r="E554" s="35"/>
      <c r="F554" s="35"/>
      <c r="G554" s="35"/>
      <c r="H554" s="35"/>
      <c r="I554" s="35"/>
      <c r="J554" s="35"/>
      <c r="K554" s="35"/>
      <c r="L554" s="35"/>
      <c r="M554" s="35"/>
      <c r="N554" s="35"/>
      <c r="O554" s="35"/>
      <c r="P554" s="35"/>
      <c r="Q554" s="35"/>
      <c r="R554" s="35"/>
      <c r="S554" s="35"/>
      <c r="T554" s="35"/>
      <c r="U554" s="35"/>
      <c r="V554" s="298"/>
      <c r="W554" s="398"/>
      <c r="X554" s="398"/>
      <c r="Y554" s="398"/>
      <c r="Z554" s="440"/>
      <c r="AA554" s="398"/>
      <c r="AB554" s="398"/>
      <c r="AC554" s="440"/>
      <c r="AD554" s="407"/>
      <c r="AE554" s="398"/>
      <c r="AF554" s="399"/>
      <c r="AG554" s="407"/>
      <c r="AH554" s="401">
        <f t="shared" ref="AH554:AH568" si="96">AF554-Z554</f>
        <v>0</v>
      </c>
      <c r="AI554" s="402"/>
      <c r="AJ554" s="407"/>
      <c r="AK554" s="398"/>
      <c r="AL554" s="399"/>
      <c r="AM554" s="441"/>
      <c r="AN554" s="401"/>
      <c r="AO554" s="442"/>
      <c r="AP554" s="35"/>
      <c r="AQ554" s="35"/>
      <c r="AR554" s="35"/>
      <c r="AS554" s="35"/>
      <c r="AT554" s="35"/>
      <c r="AU554" s="35"/>
      <c r="AV554" s="35"/>
      <c r="AW554" s="35"/>
      <c r="AX554" s="35"/>
      <c r="AY554" s="35"/>
      <c r="AZ554" s="35"/>
      <c r="BA554" s="35"/>
      <c r="BB554" s="35"/>
      <c r="BC554" s="35"/>
      <c r="BD554" s="35"/>
      <c r="BE554" s="35"/>
      <c r="BF554" s="35"/>
      <c r="BG554" s="35"/>
      <c r="BH554" s="35"/>
      <c r="BI554" s="35"/>
      <c r="BJ554" s="35"/>
    </row>
    <row r="555" spans="1:62" ht="21" customHeight="1">
      <c r="A555" s="5" t="s">
        <v>140</v>
      </c>
      <c r="B555" s="3"/>
      <c r="C555" s="375" t="s">
        <v>590</v>
      </c>
      <c r="D555" s="35"/>
      <c r="E555" s="35"/>
      <c r="F555" s="35"/>
      <c r="G555" s="35"/>
      <c r="H555" s="35"/>
      <c r="I555" s="35"/>
      <c r="J555" s="35"/>
      <c r="K555" s="35"/>
      <c r="L555" s="35"/>
      <c r="M555" s="35"/>
      <c r="N555" s="35"/>
      <c r="O555" s="35"/>
      <c r="P555" s="35"/>
      <c r="Q555" s="35"/>
      <c r="R555" s="35"/>
      <c r="S555" s="35"/>
      <c r="T555" s="35"/>
      <c r="U555" s="35"/>
      <c r="V555" s="413" t="s">
        <v>140</v>
      </c>
      <c r="W555" s="414"/>
      <c r="X555" s="415" t="e">
        <f>Z555/+Z494</f>
        <v>#REF!</v>
      </c>
      <c r="Y555" s="414"/>
      <c r="Z555" s="416">
        <f>Z506+Z520+Z539+Z553</f>
        <v>0</v>
      </c>
      <c r="AA555" s="415"/>
      <c r="AB555" s="414"/>
      <c r="AC555" s="416"/>
      <c r="AD555" s="417">
        <f>AF555/AF494</f>
        <v>0.80703412001174035</v>
      </c>
      <c r="AE555" s="414"/>
      <c r="AF555" s="416">
        <f>AF506+AF520+AF539+AF553</f>
        <v>915040.60999999987</v>
      </c>
      <c r="AG555" s="422"/>
      <c r="AH555" s="435">
        <f t="shared" si="96"/>
        <v>915040.60999999987</v>
      </c>
      <c r="AI555" s="415" t="e">
        <f>AH555/Z555</f>
        <v>#DIV/0!</v>
      </c>
      <c r="AJ555" s="417" t="e">
        <f>AL555/AL494</f>
        <v>#DIV/0!</v>
      </c>
      <c r="AK555" s="414"/>
      <c r="AL555" s="416">
        <f>AL506+AL520+AL539+AL553</f>
        <v>0</v>
      </c>
      <c r="AM555" s="423"/>
      <c r="AN555" s="419">
        <f t="shared" ref="AN555:AN568" si="97">AF555-AL555</f>
        <v>915040.60999999987</v>
      </c>
      <c r="AO555" s="396">
        <f t="shared" ref="AO555:AO568" si="98">IF(AL555=0,0,AN555/AL555)</f>
        <v>0</v>
      </c>
      <c r="AP555" s="35"/>
      <c r="AQ555" s="35"/>
      <c r="AR555" s="35"/>
      <c r="AS555" s="35"/>
      <c r="AT555" s="35"/>
      <c r="AU555" s="35"/>
      <c r="AV555" s="35"/>
      <c r="AW555" s="35"/>
      <c r="AX555" s="35"/>
      <c r="AY555" s="35"/>
      <c r="AZ555" s="35"/>
      <c r="BA555" s="35"/>
      <c r="BB555" s="35"/>
      <c r="BC555" s="35"/>
      <c r="BD555" s="35"/>
      <c r="BE555" s="35"/>
      <c r="BF555" s="35"/>
      <c r="BG555" s="35"/>
      <c r="BH555" s="35"/>
      <c r="BI555" s="35"/>
      <c r="BJ555" s="35"/>
    </row>
    <row r="556" spans="1:62" ht="15.75" customHeight="1">
      <c r="A556" s="5" t="s">
        <v>212</v>
      </c>
      <c r="B556" s="3"/>
      <c r="C556" s="375" t="s">
        <v>590</v>
      </c>
      <c r="D556" s="35"/>
      <c r="E556" s="35"/>
      <c r="F556" s="35"/>
      <c r="G556" s="35"/>
      <c r="H556" s="35"/>
      <c r="I556" s="35"/>
      <c r="J556" s="35"/>
      <c r="K556" s="35"/>
      <c r="L556" s="35"/>
      <c r="M556" s="35"/>
      <c r="N556" s="35"/>
      <c r="O556" s="35"/>
      <c r="P556" s="35"/>
      <c r="Q556" s="35"/>
      <c r="R556" s="35"/>
      <c r="S556" s="35"/>
      <c r="T556" s="35"/>
      <c r="U556" s="35"/>
      <c r="V556" s="298" t="s">
        <v>212</v>
      </c>
      <c r="W556" s="438"/>
      <c r="X556" s="438"/>
      <c r="Y556" s="398"/>
      <c r="Z556" s="426">
        <f>+INDEX('Budget original'!$A$2:$AO$501,MATCH($A556,'Budget original'!$A$2:$A$501,0),MATCH(F$2,'Budget original'!$A$2:$AO$2,0))</f>
        <v>0</v>
      </c>
      <c r="AA556" s="443"/>
      <c r="AB556" s="444"/>
      <c r="AC556" s="426"/>
      <c r="AD556" s="445"/>
      <c r="AE556" s="444"/>
      <c r="AF556" s="426">
        <f>-SUMIFS(BV_Data_An_Cour!$AM:$AM,BV_Data_An_Cour!$AQ:$AQ,$V556)</f>
        <v>65195.369999999995</v>
      </c>
      <c r="AG556" s="446"/>
      <c r="AH556" s="401">
        <f t="shared" si="96"/>
        <v>65195.369999999995</v>
      </c>
      <c r="AI556" s="439" t="e">
        <f>IF(AH556=0,0,AH556/Z556)</f>
        <v>#DIV/0!</v>
      </c>
      <c r="AJ556" s="445"/>
      <c r="AK556" s="444"/>
      <c r="AL556" s="426">
        <f>-SUMIFS(BV_Data_An_Prec!$AM:$AM,BV_Data_An_Prec!$AQ:$AQ,$V556)</f>
        <v>0</v>
      </c>
      <c r="AM556" s="447"/>
      <c r="AN556" s="401">
        <f t="shared" si="97"/>
        <v>65195.369999999995</v>
      </c>
      <c r="AO556" s="408">
        <f t="shared" si="98"/>
        <v>0</v>
      </c>
      <c r="AP556" s="35"/>
      <c r="AQ556" s="35"/>
      <c r="AR556" s="35"/>
      <c r="AS556" s="35"/>
      <c r="AT556" s="35"/>
      <c r="AU556" s="35"/>
      <c r="AV556" s="35"/>
      <c r="AW556" s="35"/>
      <c r="AX556" s="35"/>
      <c r="AY556" s="35"/>
      <c r="AZ556" s="35"/>
      <c r="BA556" s="35"/>
      <c r="BB556" s="35"/>
      <c r="BC556" s="35"/>
      <c r="BD556" s="35"/>
      <c r="BE556" s="35"/>
      <c r="BF556" s="35"/>
      <c r="BG556" s="35"/>
      <c r="BH556" s="35"/>
      <c r="BI556" s="35"/>
      <c r="BJ556" s="35"/>
    </row>
    <row r="557" spans="1:62" ht="17.399999999999999" hidden="1" customHeight="1">
      <c r="A557" s="5" t="s">
        <v>144</v>
      </c>
      <c r="B557" s="3"/>
      <c r="C557" s="375" t="s">
        <v>590</v>
      </c>
      <c r="D557" s="35"/>
      <c r="E557" s="35"/>
      <c r="F557" s="35"/>
      <c r="G557" s="35"/>
      <c r="H557" s="35"/>
      <c r="I557" s="35"/>
      <c r="J557" s="35"/>
      <c r="K557" s="35"/>
      <c r="L557" s="35"/>
      <c r="M557" s="35"/>
      <c r="N557" s="35"/>
      <c r="O557" s="35"/>
      <c r="P557" s="35"/>
      <c r="Q557" s="35"/>
      <c r="R557" s="35"/>
      <c r="S557" s="35"/>
      <c r="T557" s="35"/>
      <c r="U557" s="35"/>
      <c r="V557" s="298" t="s">
        <v>144</v>
      </c>
      <c r="W557" s="398"/>
      <c r="X557" s="398"/>
      <c r="Y557" s="398"/>
      <c r="Z557" s="399">
        <f t="shared" ref="Z557:Z563" si="99">+SUMIF($C:$C,$V557,F:F)</f>
        <v>0</v>
      </c>
      <c r="AA557" s="437"/>
      <c r="AB557" s="401"/>
      <c r="AC557" s="399"/>
      <c r="AD557" s="448"/>
      <c r="AE557" s="449"/>
      <c r="AF557" s="399">
        <f t="shared" ref="AF557:AF563" si="100">+SUMIF($C:$C,$V557,L:L)</f>
        <v>0</v>
      </c>
      <c r="AG557" s="450"/>
      <c r="AH557" s="401">
        <f t="shared" si="96"/>
        <v>0</v>
      </c>
      <c r="AI557" s="420">
        <f>IF(Z557=0,0,AH557/Z557)</f>
        <v>0</v>
      </c>
      <c r="AJ557" s="448"/>
      <c r="AK557" s="449"/>
      <c r="AL557" s="399">
        <f>-SUMIFS(BV_Data_An_Prec!$AM:$AM,BV_Data_An_Prec!$AQ:$AQ,$V557)</f>
        <v>0</v>
      </c>
      <c r="AM557" s="448"/>
      <c r="AN557" s="401">
        <f t="shared" si="97"/>
        <v>0</v>
      </c>
      <c r="AO557" s="408">
        <f t="shared" si="98"/>
        <v>0</v>
      </c>
      <c r="AP557" s="35"/>
      <c r="AQ557" s="35"/>
      <c r="AR557" s="35"/>
      <c r="AS557" s="35"/>
      <c r="AT557" s="35"/>
      <c r="AU557" s="35"/>
      <c r="AV557" s="35"/>
      <c r="AW557" s="35"/>
      <c r="AX557" s="35"/>
      <c r="AY557" s="35"/>
      <c r="AZ557" s="35"/>
      <c r="BA557" s="35"/>
      <c r="BB557" s="35"/>
      <c r="BC557" s="35"/>
      <c r="BD557" s="35"/>
      <c r="BE557" s="35"/>
      <c r="BF557" s="35"/>
      <c r="BG557" s="35"/>
      <c r="BH557" s="35"/>
      <c r="BI557" s="35"/>
      <c r="BJ557" s="35"/>
    </row>
    <row r="558" spans="1:62" ht="15.75" customHeight="1">
      <c r="A558" s="5" t="s">
        <v>141</v>
      </c>
      <c r="B558" s="3"/>
      <c r="C558" s="375" t="s">
        <v>590</v>
      </c>
      <c r="D558" s="35"/>
      <c r="E558" s="35"/>
      <c r="F558" s="35"/>
      <c r="G558" s="35"/>
      <c r="H558" s="35"/>
      <c r="I558" s="35"/>
      <c r="J558" s="35"/>
      <c r="K558" s="35"/>
      <c r="L558" s="35"/>
      <c r="M558" s="35"/>
      <c r="N558" s="35"/>
      <c r="O558" s="35"/>
      <c r="P558" s="35"/>
      <c r="Q558" s="35"/>
      <c r="R558" s="35"/>
      <c r="S558" s="35"/>
      <c r="T558" s="35"/>
      <c r="U558" s="35"/>
      <c r="V558" s="298" t="s">
        <v>3136</v>
      </c>
      <c r="W558" s="398"/>
      <c r="X558" s="398"/>
      <c r="Y558" s="398"/>
      <c r="Z558" s="399">
        <f t="shared" si="99"/>
        <v>0</v>
      </c>
      <c r="AA558" s="437"/>
      <c r="AB558" s="438"/>
      <c r="AC558" s="399"/>
      <c r="AD558" s="451"/>
      <c r="AF558" s="399">
        <f t="shared" si="100"/>
        <v>1322.9300000000003</v>
      </c>
      <c r="AG558" s="450"/>
      <c r="AH558" s="401">
        <f t="shared" si="96"/>
        <v>1322.9300000000003</v>
      </c>
      <c r="AI558" s="420" t="e">
        <f t="shared" ref="AI558:AI567" si="101">IF(AH558=0,0,AH558/Z558)</f>
        <v>#DIV/0!</v>
      </c>
      <c r="AJ558" s="451"/>
      <c r="AL558" s="399">
        <f>-SUMIFS(BV_Data_An_Prec!$AM:$AM,BV_Data_An_Prec!$AQ:$AQ,$V558)</f>
        <v>0</v>
      </c>
      <c r="AM558" s="448"/>
      <c r="AN558" s="401">
        <f t="shared" si="97"/>
        <v>1322.9300000000003</v>
      </c>
      <c r="AO558" s="408">
        <f t="shared" si="98"/>
        <v>0</v>
      </c>
      <c r="AP558" s="35"/>
      <c r="AQ558" s="35"/>
      <c r="AR558" s="35"/>
      <c r="AS558" s="35"/>
      <c r="AT558" s="35"/>
      <c r="AU558" s="35"/>
      <c r="AV558" s="35"/>
      <c r="AW558" s="35"/>
      <c r="AX558" s="35"/>
      <c r="AY558" s="35"/>
      <c r="AZ558" s="35"/>
      <c r="BA558" s="35"/>
      <c r="BB558" s="35"/>
      <c r="BC558" s="35"/>
      <c r="BD558" s="35"/>
      <c r="BE558" s="35"/>
      <c r="BF558" s="35"/>
      <c r="BG558" s="35"/>
      <c r="BH558" s="35"/>
      <c r="BI558" s="35"/>
      <c r="BJ558" s="35"/>
    </row>
    <row r="559" spans="1:62" ht="17.399999999999999" hidden="1" customHeight="1">
      <c r="A559" s="5" t="s">
        <v>142</v>
      </c>
      <c r="B559" s="3"/>
      <c r="C559" s="375" t="s">
        <v>590</v>
      </c>
      <c r="D559" s="35"/>
      <c r="E559" s="35"/>
      <c r="F559" s="35"/>
      <c r="G559" s="35"/>
      <c r="H559" s="35"/>
      <c r="I559" s="35"/>
      <c r="J559" s="35"/>
      <c r="K559" s="35"/>
      <c r="L559" s="35"/>
      <c r="M559" s="35"/>
      <c r="N559" s="35"/>
      <c r="O559" s="35"/>
      <c r="P559" s="35"/>
      <c r="Q559" s="35"/>
      <c r="R559" s="35"/>
      <c r="S559" s="35"/>
      <c r="T559" s="35"/>
      <c r="U559" s="35"/>
      <c r="V559" s="298" t="s">
        <v>142</v>
      </c>
      <c r="W559" s="398"/>
      <c r="X559" s="398"/>
      <c r="Y559" s="398"/>
      <c r="Z559" s="399">
        <f t="shared" si="99"/>
        <v>0</v>
      </c>
      <c r="AA559" s="437"/>
      <c r="AB559" s="438"/>
      <c r="AC559" s="399"/>
      <c r="AD559" s="451"/>
      <c r="AE559" s="438"/>
      <c r="AF559" s="399">
        <f t="shared" si="100"/>
        <v>0</v>
      </c>
      <c r="AG559" s="450"/>
      <c r="AH559" s="401">
        <f t="shared" si="96"/>
        <v>0</v>
      </c>
      <c r="AI559" s="420">
        <f t="shared" si="101"/>
        <v>0</v>
      </c>
      <c r="AJ559" s="451"/>
      <c r="AK559" s="438"/>
      <c r="AL559" s="399">
        <f>-SUMIFS(BV_Data_An_Prec!$AM:$AM,BV_Data_An_Prec!$AQ:$AQ,$V559)</f>
        <v>0</v>
      </c>
      <c r="AM559" s="448"/>
      <c r="AN559" s="401">
        <f t="shared" si="97"/>
        <v>0</v>
      </c>
      <c r="AO559" s="408">
        <f t="shared" si="98"/>
        <v>0</v>
      </c>
      <c r="AP559" s="35"/>
      <c r="AQ559" s="35"/>
      <c r="AR559" s="35"/>
      <c r="AS559" s="35"/>
      <c r="AT559" s="35"/>
      <c r="AU559" s="35"/>
      <c r="AV559" s="35"/>
      <c r="AW559" s="35"/>
      <c r="AX559" s="35"/>
      <c r="AY559" s="35"/>
      <c r="AZ559" s="35"/>
      <c r="BA559" s="35"/>
      <c r="BB559" s="35"/>
      <c r="BC559" s="35"/>
      <c r="BD559" s="35"/>
      <c r="BE559" s="35"/>
      <c r="BF559" s="35"/>
      <c r="BG559" s="35"/>
      <c r="BH559" s="35"/>
      <c r="BI559" s="35"/>
      <c r="BJ559" s="35"/>
    </row>
    <row r="560" spans="1:62" ht="17.399999999999999" hidden="1" customHeight="1">
      <c r="A560" s="5" t="s">
        <v>143</v>
      </c>
      <c r="B560" s="3"/>
      <c r="C560" s="375" t="s">
        <v>590</v>
      </c>
      <c r="D560" s="35"/>
      <c r="E560" s="35"/>
      <c r="F560" s="35"/>
      <c r="G560" s="35"/>
      <c r="H560" s="35"/>
      <c r="I560" s="35"/>
      <c r="J560" s="35"/>
      <c r="K560" s="35"/>
      <c r="L560" s="35"/>
      <c r="M560" s="35"/>
      <c r="N560" s="35"/>
      <c r="O560" s="35"/>
      <c r="P560" s="35"/>
      <c r="Q560" s="35"/>
      <c r="R560" s="35"/>
      <c r="S560" s="35"/>
      <c r="T560" s="35"/>
      <c r="U560" s="35"/>
      <c r="V560" s="298" t="s">
        <v>143</v>
      </c>
      <c r="W560" s="398"/>
      <c r="X560" s="398"/>
      <c r="Y560" s="398"/>
      <c r="Z560" s="399">
        <f t="shared" si="99"/>
        <v>0</v>
      </c>
      <c r="AA560" s="437"/>
      <c r="AB560" s="438"/>
      <c r="AC560" s="399"/>
      <c r="AD560" s="451"/>
      <c r="AE560" s="438"/>
      <c r="AF560" s="399">
        <f t="shared" si="100"/>
        <v>0</v>
      </c>
      <c r="AG560" s="450"/>
      <c r="AH560" s="401">
        <f t="shared" si="96"/>
        <v>0</v>
      </c>
      <c r="AI560" s="420">
        <f t="shared" si="101"/>
        <v>0</v>
      </c>
      <c r="AJ560" s="451"/>
      <c r="AK560" s="438"/>
      <c r="AL560" s="399">
        <f>-SUMIFS(BV_Data_An_Prec!$AM:$AM,BV_Data_An_Prec!$AQ:$AQ,$V560)</f>
        <v>0</v>
      </c>
      <c r="AM560" s="448"/>
      <c r="AN560" s="401">
        <f t="shared" si="97"/>
        <v>0</v>
      </c>
      <c r="AO560" s="408">
        <f t="shared" si="98"/>
        <v>0</v>
      </c>
      <c r="AP560" s="35"/>
      <c r="AQ560" s="35"/>
      <c r="AR560" s="35"/>
      <c r="AS560" s="35"/>
      <c r="AT560" s="35"/>
      <c r="AU560" s="35"/>
      <c r="AV560" s="35"/>
      <c r="AW560" s="35"/>
      <c r="AX560" s="35"/>
      <c r="AY560" s="35"/>
      <c r="AZ560" s="35"/>
      <c r="BA560" s="35"/>
      <c r="BB560" s="35"/>
      <c r="BC560" s="35"/>
      <c r="BD560" s="35"/>
      <c r="BE560" s="35"/>
      <c r="BF560" s="35"/>
      <c r="BG560" s="35"/>
      <c r="BH560" s="35"/>
      <c r="BI560" s="35"/>
      <c r="BJ560" s="35"/>
    </row>
    <row r="561" spans="1:62" ht="17.399999999999999" hidden="1" customHeight="1">
      <c r="A561" s="5" t="s">
        <v>154</v>
      </c>
      <c r="B561" s="3"/>
      <c r="C561" s="375" t="s">
        <v>590</v>
      </c>
      <c r="D561" s="35"/>
      <c r="E561" s="35"/>
      <c r="F561" s="35"/>
      <c r="G561" s="35"/>
      <c r="H561" s="35"/>
      <c r="I561" s="35"/>
      <c r="J561" s="35"/>
      <c r="K561" s="35"/>
      <c r="L561" s="35"/>
      <c r="M561" s="35"/>
      <c r="N561" s="35"/>
      <c r="O561" s="35"/>
      <c r="P561" s="35"/>
      <c r="Q561" s="35"/>
      <c r="R561" s="35"/>
      <c r="S561" s="35"/>
      <c r="T561" s="35"/>
      <c r="U561" s="35"/>
      <c r="V561" s="298" t="s">
        <v>154</v>
      </c>
      <c r="W561" s="398"/>
      <c r="X561" s="398"/>
      <c r="Y561" s="398"/>
      <c r="Z561" s="399">
        <f t="shared" si="99"/>
        <v>0</v>
      </c>
      <c r="AA561" s="437"/>
      <c r="AB561" s="438"/>
      <c r="AC561" s="399"/>
      <c r="AD561" s="451"/>
      <c r="AE561" s="438"/>
      <c r="AF561" s="399">
        <f t="shared" si="100"/>
        <v>0</v>
      </c>
      <c r="AG561" s="450"/>
      <c r="AH561" s="401">
        <f t="shared" si="96"/>
        <v>0</v>
      </c>
      <c r="AI561" s="420">
        <f t="shared" si="101"/>
        <v>0</v>
      </c>
      <c r="AJ561" s="451"/>
      <c r="AK561" s="438"/>
      <c r="AL561" s="399">
        <f>-SUMIFS(BV_Data_An_Prec!$AM:$AM,BV_Data_An_Prec!$AQ:$AQ,$V561)</f>
        <v>0</v>
      </c>
      <c r="AM561" s="448"/>
      <c r="AN561" s="401">
        <f t="shared" si="97"/>
        <v>0</v>
      </c>
      <c r="AO561" s="408">
        <f t="shared" si="98"/>
        <v>0</v>
      </c>
      <c r="AP561" s="35"/>
      <c r="AQ561" s="35"/>
      <c r="AR561" s="35"/>
      <c r="AS561" s="35"/>
      <c r="AT561" s="35"/>
      <c r="AU561" s="35"/>
      <c r="AV561" s="35"/>
      <c r="AW561" s="35"/>
      <c r="AX561" s="35"/>
      <c r="AY561" s="35"/>
      <c r="AZ561" s="35"/>
      <c r="BA561" s="35"/>
      <c r="BB561" s="35"/>
      <c r="BC561" s="35"/>
      <c r="BD561" s="35"/>
      <c r="BE561" s="35"/>
      <c r="BF561" s="35"/>
      <c r="BG561" s="35"/>
      <c r="BH561" s="35"/>
      <c r="BI561" s="35"/>
      <c r="BJ561" s="35"/>
    </row>
    <row r="562" spans="1:62" ht="17.399999999999999" hidden="1" customHeight="1">
      <c r="A562" s="5" t="s">
        <v>155</v>
      </c>
      <c r="B562" s="3"/>
      <c r="C562" s="375" t="s">
        <v>590</v>
      </c>
      <c r="D562" s="35"/>
      <c r="E562" s="35"/>
      <c r="F562" s="35"/>
      <c r="G562" s="35"/>
      <c r="H562" s="35"/>
      <c r="I562" s="35"/>
      <c r="J562" s="35"/>
      <c r="K562" s="35"/>
      <c r="L562" s="35"/>
      <c r="M562" s="35"/>
      <c r="N562" s="35"/>
      <c r="O562" s="35"/>
      <c r="P562" s="35"/>
      <c r="Q562" s="35"/>
      <c r="R562" s="35"/>
      <c r="S562" s="35"/>
      <c r="T562" s="35"/>
      <c r="U562" s="35"/>
      <c r="V562" s="298" t="s">
        <v>155</v>
      </c>
      <c r="W562" s="398"/>
      <c r="X562" s="398"/>
      <c r="Y562" s="398"/>
      <c r="Z562" s="399">
        <f t="shared" si="99"/>
        <v>0</v>
      </c>
      <c r="AA562" s="437"/>
      <c r="AB562" s="438"/>
      <c r="AC562" s="399"/>
      <c r="AD562" s="451"/>
      <c r="AE562" s="438"/>
      <c r="AF562" s="399">
        <f t="shared" si="100"/>
        <v>0</v>
      </c>
      <c r="AG562" s="450"/>
      <c r="AH562" s="401">
        <f t="shared" si="96"/>
        <v>0</v>
      </c>
      <c r="AI562" s="420">
        <f t="shared" si="101"/>
        <v>0</v>
      </c>
      <c r="AJ562" s="451"/>
      <c r="AK562" s="438"/>
      <c r="AL562" s="399">
        <f>-SUMIFS(BV_Data_An_Prec!$AM:$AM,BV_Data_An_Prec!$AQ:$AQ,$V562)</f>
        <v>0</v>
      </c>
      <c r="AM562" s="448"/>
      <c r="AN562" s="401">
        <f t="shared" si="97"/>
        <v>0</v>
      </c>
      <c r="AO562" s="408">
        <f t="shared" si="98"/>
        <v>0</v>
      </c>
      <c r="AP562" s="35"/>
      <c r="AQ562" s="35"/>
      <c r="AR562" s="35"/>
      <c r="AS562" s="35"/>
      <c r="AT562" s="35"/>
      <c r="AU562" s="35"/>
      <c r="AV562" s="35"/>
      <c r="AW562" s="35"/>
      <c r="AX562" s="35"/>
      <c r="AY562" s="35"/>
      <c r="AZ562" s="35"/>
      <c r="BA562" s="35"/>
      <c r="BB562" s="35"/>
      <c r="BC562" s="35"/>
      <c r="BD562" s="35"/>
      <c r="BE562" s="35"/>
      <c r="BF562" s="35"/>
      <c r="BG562" s="35"/>
      <c r="BH562" s="35"/>
      <c r="BI562" s="35"/>
      <c r="BJ562" s="35"/>
    </row>
    <row r="563" spans="1:62" ht="17.399999999999999" hidden="1" customHeight="1">
      <c r="A563" s="5" t="s">
        <v>156</v>
      </c>
      <c r="B563" s="3"/>
      <c r="C563" s="375" t="s">
        <v>590</v>
      </c>
      <c r="D563" s="35"/>
      <c r="E563" s="35"/>
      <c r="F563" s="35"/>
      <c r="G563" s="35"/>
      <c r="H563" s="35"/>
      <c r="I563" s="35"/>
      <c r="J563" s="35"/>
      <c r="K563" s="35"/>
      <c r="L563" s="35"/>
      <c r="M563" s="35"/>
      <c r="N563" s="35"/>
      <c r="O563" s="35"/>
      <c r="P563" s="35"/>
      <c r="Q563" s="35"/>
      <c r="R563" s="35"/>
      <c r="S563" s="35"/>
      <c r="T563" s="35"/>
      <c r="U563" s="35"/>
      <c r="V563" s="298" t="s">
        <v>156</v>
      </c>
      <c r="W563" s="398"/>
      <c r="X563" s="398"/>
      <c r="Y563" s="398"/>
      <c r="Z563" s="399">
        <f t="shared" si="99"/>
        <v>0</v>
      </c>
      <c r="AA563" s="437"/>
      <c r="AB563" s="438"/>
      <c r="AC563" s="399"/>
      <c r="AD563" s="451"/>
      <c r="AE563" s="438"/>
      <c r="AF563" s="399">
        <f t="shared" si="100"/>
        <v>0</v>
      </c>
      <c r="AG563" s="450"/>
      <c r="AH563" s="401">
        <f t="shared" si="96"/>
        <v>0</v>
      </c>
      <c r="AI563" s="420">
        <f t="shared" si="101"/>
        <v>0</v>
      </c>
      <c r="AJ563" s="451"/>
      <c r="AK563" s="438"/>
      <c r="AL563" s="399">
        <f>-SUMIFS(BV_Data_An_Prec!$AM:$AM,BV_Data_An_Prec!$AQ:$AQ,$V563)</f>
        <v>0</v>
      </c>
      <c r="AM563" s="448"/>
      <c r="AN563" s="401">
        <f t="shared" si="97"/>
        <v>0</v>
      </c>
      <c r="AO563" s="408">
        <f t="shared" si="98"/>
        <v>0</v>
      </c>
      <c r="AP563" s="35"/>
      <c r="AQ563" s="35"/>
      <c r="AR563" s="35"/>
      <c r="AS563" s="35"/>
      <c r="AT563" s="35"/>
      <c r="AU563" s="35"/>
      <c r="AV563" s="35"/>
      <c r="AW563" s="35"/>
      <c r="AX563" s="35"/>
      <c r="AY563" s="35"/>
      <c r="AZ563" s="35"/>
      <c r="BA563" s="35"/>
      <c r="BB563" s="35"/>
      <c r="BC563" s="35"/>
      <c r="BD563" s="35"/>
      <c r="BE563" s="35"/>
      <c r="BF563" s="35"/>
      <c r="BG563" s="35"/>
      <c r="BH563" s="35"/>
      <c r="BI563" s="35"/>
      <c r="BJ563" s="35"/>
    </row>
    <row r="564" spans="1:62" ht="17.399999999999999" hidden="1" customHeight="1">
      <c r="A564" s="5" t="s">
        <v>55</v>
      </c>
      <c r="B564" s="3"/>
      <c r="C564" s="375" t="s">
        <v>590</v>
      </c>
      <c r="D564" s="35"/>
      <c r="E564" s="35"/>
      <c r="F564" s="35"/>
      <c r="G564" s="35"/>
      <c r="H564" s="35"/>
      <c r="I564" s="35"/>
      <c r="J564" s="35"/>
      <c r="K564" s="35"/>
      <c r="L564" s="35"/>
      <c r="M564" s="35"/>
      <c r="N564" s="35"/>
      <c r="O564" s="35"/>
      <c r="P564" s="35"/>
      <c r="Q564" s="35"/>
      <c r="R564" s="35"/>
      <c r="S564" s="35"/>
      <c r="T564" s="35"/>
      <c r="U564" s="35"/>
      <c r="V564" s="298" t="s">
        <v>55</v>
      </c>
      <c r="W564" s="398"/>
      <c r="X564" s="398"/>
      <c r="Y564" s="398"/>
      <c r="Z564" s="399">
        <f>+INDEX('Budget original'!$A$2:$AO$501,MATCH($A564,'Budget original'!$A$2:$A$501,0),MATCH(F$2,'Budget original'!$A$2:$AO$2,0))</f>
        <v>0</v>
      </c>
      <c r="AA564" s="398"/>
      <c r="AB564" s="398"/>
      <c r="AC564" s="399"/>
      <c r="AD564" s="407"/>
      <c r="AE564" s="406"/>
      <c r="AF564" s="399">
        <f>IFERROR(SUMIF($C:$C,$V564,L:L),0)</f>
        <v>0</v>
      </c>
      <c r="AG564" s="400"/>
      <c r="AH564" s="401">
        <f t="shared" si="96"/>
        <v>0</v>
      </c>
      <c r="AI564" s="402">
        <f t="shared" si="101"/>
        <v>0</v>
      </c>
      <c r="AJ564" s="407"/>
      <c r="AK564" s="406"/>
      <c r="AL564" s="399">
        <f>-SUMIFS(BV_Data_An_Prec!$AM:$AM,BV_Data_An_Prec!$AQ:$AQ,$V564)</f>
        <v>0</v>
      </c>
      <c r="AM564" s="448"/>
      <c r="AN564" s="401">
        <f t="shared" si="97"/>
        <v>0</v>
      </c>
      <c r="AO564" s="408">
        <f t="shared" si="98"/>
        <v>0</v>
      </c>
      <c r="AP564" s="35"/>
      <c r="AQ564" s="35"/>
      <c r="AR564" s="35"/>
      <c r="AS564" s="35"/>
      <c r="AT564" s="35"/>
      <c r="AU564" s="35"/>
      <c r="AV564" s="35"/>
      <c r="AW564" s="35"/>
      <c r="AX564" s="35"/>
      <c r="AY564" s="35"/>
      <c r="AZ564" s="35"/>
      <c r="BA564" s="35"/>
      <c r="BB564" s="35"/>
      <c r="BC564" s="35"/>
      <c r="BD564" s="35"/>
      <c r="BE564" s="35"/>
      <c r="BF564" s="35"/>
      <c r="BG564" s="35"/>
      <c r="BH564" s="35"/>
      <c r="BI564" s="35"/>
      <c r="BJ564" s="35"/>
    </row>
    <row r="565" spans="1:62" ht="17.399999999999999" hidden="1" customHeight="1">
      <c r="A565" s="5" t="s">
        <v>55</v>
      </c>
      <c r="B565" s="3"/>
      <c r="C565" s="375" t="s">
        <v>590</v>
      </c>
      <c r="D565" s="35"/>
      <c r="E565" s="35"/>
      <c r="F565" s="35"/>
      <c r="G565" s="35"/>
      <c r="H565" s="35"/>
      <c r="I565" s="35"/>
      <c r="J565" s="35"/>
      <c r="K565" s="35"/>
      <c r="L565" s="35"/>
      <c r="M565" s="35"/>
      <c r="N565" s="35"/>
      <c r="O565" s="35"/>
      <c r="P565" s="35"/>
      <c r="Q565" s="35"/>
      <c r="R565" s="35"/>
      <c r="S565" s="35"/>
      <c r="T565" s="35"/>
      <c r="U565" s="35"/>
      <c r="V565" s="298" t="s">
        <v>55</v>
      </c>
      <c r="W565" s="398"/>
      <c r="X565" s="398"/>
      <c r="Y565" s="398"/>
      <c r="Z565" s="399">
        <f>IFERROR(SUMIF($C:$C,$V565,F:F),0)</f>
        <v>0</v>
      </c>
      <c r="AA565" s="398"/>
      <c r="AB565" s="398"/>
      <c r="AC565" s="399"/>
      <c r="AD565" s="407"/>
      <c r="AE565" s="406"/>
      <c r="AF565" s="399">
        <f>IFERROR(SUMIF($C:$C,$V565,L:L),0)</f>
        <v>0</v>
      </c>
      <c r="AG565" s="400"/>
      <c r="AH565" s="401">
        <f t="shared" si="96"/>
        <v>0</v>
      </c>
      <c r="AI565" s="402">
        <f t="shared" si="101"/>
        <v>0</v>
      </c>
      <c r="AJ565" s="407"/>
      <c r="AK565" s="406"/>
      <c r="AL565" s="399">
        <f>-SUMIFS(BV_Data_An_Prec!$AM:$AM,BV_Data_An_Prec!$AQ:$AQ,$V565)</f>
        <v>0</v>
      </c>
      <c r="AM565" s="448"/>
      <c r="AN565" s="401">
        <f t="shared" si="97"/>
        <v>0</v>
      </c>
      <c r="AO565" s="408">
        <f t="shared" si="98"/>
        <v>0</v>
      </c>
      <c r="AP565" s="35"/>
      <c r="AQ565" s="35"/>
      <c r="AR565" s="35"/>
      <c r="AS565" s="35"/>
      <c r="AT565" s="35"/>
      <c r="AU565" s="35"/>
      <c r="AV565" s="35"/>
      <c r="AW565" s="35"/>
      <c r="AX565" s="35"/>
      <c r="AY565" s="35"/>
      <c r="AZ565" s="35"/>
      <c r="BA565" s="35"/>
      <c r="BB565" s="35"/>
      <c r="BC565" s="35"/>
      <c r="BD565" s="35"/>
      <c r="BE565" s="35"/>
      <c r="BF565" s="35"/>
      <c r="BG565" s="35"/>
      <c r="BH565" s="35"/>
      <c r="BI565" s="35"/>
      <c r="BJ565" s="35"/>
    </row>
    <row r="566" spans="1:62" ht="17.399999999999999" hidden="1" customHeight="1">
      <c r="A566" s="5" t="s">
        <v>55</v>
      </c>
      <c r="B566" s="3"/>
      <c r="C566" s="375" t="s">
        <v>590</v>
      </c>
      <c r="D566" s="35"/>
      <c r="E566" s="35"/>
      <c r="F566" s="35"/>
      <c r="G566" s="35"/>
      <c r="H566" s="35"/>
      <c r="I566" s="35"/>
      <c r="J566" s="35"/>
      <c r="K566" s="35"/>
      <c r="L566" s="35"/>
      <c r="M566" s="35"/>
      <c r="N566" s="35"/>
      <c r="O566" s="35"/>
      <c r="P566" s="35"/>
      <c r="Q566" s="35"/>
      <c r="R566" s="35"/>
      <c r="S566" s="35"/>
      <c r="T566" s="35"/>
      <c r="U566" s="35"/>
      <c r="V566" s="298" t="s">
        <v>55</v>
      </c>
      <c r="W566" s="398"/>
      <c r="X566" s="398"/>
      <c r="Y566" s="398"/>
      <c r="Z566" s="399">
        <f>IFERROR(SUMIF($C:$C,$V566,F:F),0)</f>
        <v>0</v>
      </c>
      <c r="AA566" s="398"/>
      <c r="AB566" s="398"/>
      <c r="AC566" s="399"/>
      <c r="AD566" s="407"/>
      <c r="AE566" s="406"/>
      <c r="AF566" s="399">
        <f>IFERROR(SUMIF($C:$C,$V566,L:L),0)</f>
        <v>0</v>
      </c>
      <c r="AG566" s="400"/>
      <c r="AH566" s="401">
        <f t="shared" si="96"/>
        <v>0</v>
      </c>
      <c r="AI566" s="402">
        <f t="shared" si="101"/>
        <v>0</v>
      </c>
      <c r="AJ566" s="407"/>
      <c r="AK566" s="406"/>
      <c r="AL566" s="399">
        <f>-SUMIFS(BV_Data_An_Prec!$AM:$AM,BV_Data_An_Prec!$AQ:$AQ,$V566)</f>
        <v>0</v>
      </c>
      <c r="AM566" s="448"/>
      <c r="AN566" s="401">
        <f t="shared" si="97"/>
        <v>0</v>
      </c>
      <c r="AO566" s="408">
        <f t="shared" si="98"/>
        <v>0</v>
      </c>
      <c r="AP566" s="35"/>
      <c r="AQ566" s="35"/>
      <c r="AR566" s="35"/>
      <c r="AS566" s="35"/>
      <c r="AT566" s="35"/>
      <c r="AU566" s="35"/>
      <c r="AV566" s="35"/>
      <c r="AW566" s="35"/>
      <c r="AX566" s="35"/>
      <c r="AY566" s="35"/>
      <c r="AZ566" s="35"/>
      <c r="BA566" s="35"/>
      <c r="BB566" s="35"/>
      <c r="BC566" s="35"/>
      <c r="BD566" s="35"/>
      <c r="BE566" s="35"/>
      <c r="BF566" s="35"/>
      <c r="BG566" s="35"/>
      <c r="BH566" s="35"/>
      <c r="BI566" s="35"/>
      <c r="BJ566" s="35"/>
    </row>
    <row r="567" spans="1:62" ht="15.75" customHeight="1">
      <c r="A567" s="5" t="s">
        <v>145</v>
      </c>
      <c r="B567" s="3"/>
      <c r="C567" s="375" t="s">
        <v>590</v>
      </c>
      <c r="D567" s="35"/>
      <c r="E567" s="35"/>
      <c r="F567" s="35"/>
      <c r="G567" s="35"/>
      <c r="H567" s="35"/>
      <c r="I567" s="35"/>
      <c r="J567" s="35"/>
      <c r="K567" s="35"/>
      <c r="L567" s="35"/>
      <c r="M567" s="35"/>
      <c r="N567" s="35"/>
      <c r="O567" s="35"/>
      <c r="P567" s="35"/>
      <c r="Q567" s="35"/>
      <c r="R567" s="35"/>
      <c r="S567" s="35"/>
      <c r="T567" s="35"/>
      <c r="U567" s="35"/>
      <c r="V567" s="299" t="s">
        <v>145</v>
      </c>
      <c r="W567" s="398"/>
      <c r="X567" s="398"/>
      <c r="Y567" s="398"/>
      <c r="Z567" s="399">
        <f>+SUMIF($C:$C,$V567,F:F)</f>
        <v>0</v>
      </c>
      <c r="AA567" s="437"/>
      <c r="AB567" s="438"/>
      <c r="AC567" s="399"/>
      <c r="AD567" s="452">
        <f>AF567/499</f>
        <v>0</v>
      </c>
      <c r="AE567" s="437">
        <f>(AF567/399)/(J13+J15+J97)</f>
        <v>0</v>
      </c>
      <c r="AF567" s="399">
        <f>+SUMIF($C:$C,$V567,L:L)</f>
        <v>0</v>
      </c>
      <c r="AG567" s="450"/>
      <c r="AH567" s="401">
        <f t="shared" si="96"/>
        <v>0</v>
      </c>
      <c r="AI567" s="420">
        <f t="shared" si="101"/>
        <v>0</v>
      </c>
      <c r="AJ567" s="452">
        <f>AL567/499</f>
        <v>0</v>
      </c>
      <c r="AK567" s="437" t="e">
        <f>(AL567/399)/(P13+P15+P97)</f>
        <v>#DIV/0!</v>
      </c>
      <c r="AL567" s="399">
        <f>-SUMIFS(BV_Data_An_Prec!$AM:$AM,BV_Data_An_Prec!$AQ:$AQ,$V567)</f>
        <v>0</v>
      </c>
      <c r="AM567" s="448"/>
      <c r="AN567" s="401">
        <f t="shared" si="97"/>
        <v>0</v>
      </c>
      <c r="AO567" s="408">
        <f t="shared" si="98"/>
        <v>0</v>
      </c>
      <c r="AP567" s="35"/>
      <c r="AQ567" s="35"/>
      <c r="AR567" s="35"/>
      <c r="AS567" s="35"/>
      <c r="AT567" s="35"/>
      <c r="AU567" s="35"/>
      <c r="AV567" s="35"/>
      <c r="AW567" s="35"/>
      <c r="AX567" s="35"/>
      <c r="AY567" s="35"/>
      <c r="AZ567" s="35"/>
      <c r="BA567" s="35"/>
      <c r="BB567" s="35"/>
      <c r="BC567" s="35"/>
      <c r="BD567" s="35"/>
      <c r="BE567" s="35"/>
      <c r="BF567" s="35"/>
      <c r="BG567" s="35"/>
      <c r="BH567" s="35"/>
      <c r="BI567" s="35"/>
      <c r="BJ567" s="35"/>
    </row>
    <row r="568" spans="1:62" ht="21" customHeight="1">
      <c r="A568" s="5" t="s">
        <v>213</v>
      </c>
      <c r="B568" s="3"/>
      <c r="C568" s="375" t="s">
        <v>590</v>
      </c>
      <c r="D568" s="35"/>
      <c r="E568" s="35"/>
      <c r="F568" s="35"/>
      <c r="G568" s="35"/>
      <c r="H568" s="35"/>
      <c r="I568" s="35"/>
      <c r="J568" s="35"/>
      <c r="K568" s="35"/>
      <c r="L568" s="35"/>
      <c r="M568" s="35"/>
      <c r="N568" s="35"/>
      <c r="O568" s="35"/>
      <c r="P568" s="35"/>
      <c r="Q568" s="35"/>
      <c r="R568" s="35"/>
      <c r="S568" s="35"/>
      <c r="T568" s="35"/>
      <c r="U568" s="35"/>
      <c r="V568" s="413" t="s">
        <v>213</v>
      </c>
      <c r="W568" s="414"/>
      <c r="X568" s="415" t="e">
        <f>Z568/+Z494</f>
        <v>#REF!</v>
      </c>
      <c r="Y568" s="434"/>
      <c r="Z568" s="416">
        <f>SUM(Z556:Z567)</f>
        <v>0</v>
      </c>
      <c r="AA568" s="415"/>
      <c r="AB568" s="434"/>
      <c r="AC568" s="416"/>
      <c r="AD568" s="415">
        <f>AF568/+AF494</f>
        <v>5.8666836333282457E-2</v>
      </c>
      <c r="AE568" s="434"/>
      <c r="AF568" s="416">
        <f>SUM(AF556:AF567)</f>
        <v>66518.299999999988</v>
      </c>
      <c r="AG568" s="422"/>
      <c r="AH568" s="419">
        <f t="shared" si="96"/>
        <v>66518.299999999988</v>
      </c>
      <c r="AI568" s="415" t="e">
        <f>AH568/Z568</f>
        <v>#DIV/0!</v>
      </c>
      <c r="AJ568" s="415" t="e">
        <f>AL568/+AL494</f>
        <v>#DIV/0!</v>
      </c>
      <c r="AK568" s="434"/>
      <c r="AL568" s="416">
        <f>SUM(AL556:AL567)</f>
        <v>0</v>
      </c>
      <c r="AM568" s="453"/>
      <c r="AN568" s="419">
        <f t="shared" si="97"/>
        <v>66518.299999999988</v>
      </c>
      <c r="AO568" s="436">
        <f t="shared" si="98"/>
        <v>0</v>
      </c>
      <c r="AP568" s="35"/>
      <c r="AQ568" s="35"/>
      <c r="AR568" s="35"/>
      <c r="AS568" s="35"/>
      <c r="AT568" s="35"/>
      <c r="AU568" s="35"/>
      <c r="AV568" s="35"/>
      <c r="AW568" s="35"/>
      <c r="AX568" s="35"/>
      <c r="AY568" s="35"/>
      <c r="AZ568" s="35"/>
      <c r="BA568" s="35"/>
      <c r="BB568" s="35"/>
      <c r="BC568" s="35"/>
      <c r="BD568" s="35"/>
      <c r="BE568" s="35"/>
      <c r="BF568" s="35"/>
      <c r="BG568" s="35"/>
      <c r="BH568" s="35"/>
      <c r="BI568" s="35"/>
      <c r="BJ568" s="35"/>
    </row>
    <row r="569" spans="1:62" ht="6" customHeight="1" thickBot="1">
      <c r="A569" s="5" t="s">
        <v>591</v>
      </c>
      <c r="B569" s="3"/>
      <c r="C569" s="375" t="s">
        <v>590</v>
      </c>
      <c r="D569" s="35"/>
      <c r="E569" s="35"/>
      <c r="F569" s="35"/>
      <c r="G569" s="35"/>
      <c r="H569" s="35"/>
      <c r="I569" s="35"/>
      <c r="J569" s="35"/>
      <c r="K569" s="35"/>
      <c r="L569" s="35"/>
      <c r="M569" s="35"/>
      <c r="N569" s="35"/>
      <c r="O569" s="35"/>
      <c r="P569" s="35"/>
      <c r="Q569" s="35"/>
      <c r="R569" s="35"/>
      <c r="S569" s="35"/>
      <c r="T569" s="35"/>
      <c r="U569" s="35"/>
      <c r="V569" s="454"/>
      <c r="W569" s="455"/>
      <c r="X569" s="455"/>
      <c r="Y569" s="456"/>
      <c r="Z569" s="457"/>
      <c r="AA569" s="455"/>
      <c r="AB569" s="458"/>
      <c r="AC569" s="457"/>
      <c r="AD569" s="455"/>
      <c r="AE569" s="458"/>
      <c r="AF569" s="457"/>
      <c r="AG569" s="459"/>
      <c r="AH569" s="460"/>
      <c r="AI569" s="461"/>
      <c r="AJ569" s="455"/>
      <c r="AK569" s="458"/>
      <c r="AL569" s="457"/>
      <c r="AM569" s="462"/>
      <c r="AN569" s="460"/>
      <c r="AO569" s="463"/>
      <c r="AP569" s="35"/>
      <c r="AQ569" s="35"/>
      <c r="AR569" s="35"/>
      <c r="AS569" s="35"/>
      <c r="AT569" s="35"/>
      <c r="AU569" s="35"/>
      <c r="AV569" s="35"/>
      <c r="AW569" s="35"/>
      <c r="AX569" s="35"/>
      <c r="AY569" s="35"/>
      <c r="AZ569" s="35"/>
      <c r="BA569" s="35"/>
      <c r="BB569" s="35"/>
      <c r="BC569" s="35"/>
      <c r="BD569" s="35"/>
      <c r="BE569" s="35"/>
      <c r="BF569" s="35"/>
      <c r="BG569" s="35"/>
      <c r="BH569" s="35"/>
      <c r="BI569" s="35"/>
      <c r="BJ569" s="35"/>
    </row>
    <row r="570" spans="1:62" ht="21" customHeight="1" thickTop="1" thickBot="1">
      <c r="A570" s="5" t="s">
        <v>214</v>
      </c>
      <c r="B570" s="3"/>
      <c r="C570" s="375" t="s">
        <v>590</v>
      </c>
      <c r="D570" s="35"/>
      <c r="E570" s="35"/>
      <c r="F570" s="35"/>
      <c r="G570" s="35"/>
      <c r="H570" s="35"/>
      <c r="I570" s="35"/>
      <c r="J570" s="35"/>
      <c r="K570" s="35"/>
      <c r="L570" s="35"/>
      <c r="M570" s="35"/>
      <c r="N570" s="35"/>
      <c r="O570" s="35"/>
      <c r="P570" s="35"/>
      <c r="Q570" s="35"/>
      <c r="R570" s="35"/>
      <c r="S570" s="35"/>
      <c r="T570" s="35"/>
      <c r="U570" s="35"/>
      <c r="V570" s="464" t="s">
        <v>214</v>
      </c>
      <c r="W570" s="465"/>
      <c r="X570" s="466" t="s">
        <v>215</v>
      </c>
      <c r="Y570" s="467" t="e">
        <f>Z570/Z493</f>
        <v>#REF!</v>
      </c>
      <c r="Z570" s="468" t="e">
        <f>Z494-Z555+Z568</f>
        <v>#REF!</v>
      </c>
      <c r="AA570" s="466"/>
      <c r="AB570" s="467"/>
      <c r="AC570" s="468"/>
      <c r="AD570" s="466" t="s">
        <v>215</v>
      </c>
      <c r="AE570" s="467">
        <f>AF570/AF493</f>
        <v>9.8134010769112198E-3</v>
      </c>
      <c r="AF570" s="468">
        <f>AF494-AF555+AF568</f>
        <v>285309.0700000035</v>
      </c>
      <c r="AG570" s="470"/>
      <c r="AH570" s="470" t="e">
        <f>AF570-Z570</f>
        <v>#REF!</v>
      </c>
      <c r="AI570" s="471" t="e">
        <f>AH570/Z570</f>
        <v>#REF!</v>
      </c>
      <c r="AJ570" s="466" t="s">
        <v>215</v>
      </c>
      <c r="AK570" s="467" t="e">
        <f>AL570/AL493</f>
        <v>#DIV/0!</v>
      </c>
      <c r="AL570" s="468">
        <f>AL494-AL555+AL568</f>
        <v>0</v>
      </c>
      <c r="AM570" s="472"/>
      <c r="AN570" s="469">
        <f>AF570-AL570</f>
        <v>285309.0700000035</v>
      </c>
      <c r="AO570" s="473">
        <f>IF(AL570=0,0,AN570/AL570)</f>
        <v>0</v>
      </c>
      <c r="AP570" s="35"/>
      <c r="AQ570" s="35"/>
      <c r="AR570" s="35"/>
      <c r="AS570" s="35"/>
      <c r="AT570" s="35"/>
      <c r="AU570" s="35"/>
      <c r="AV570" s="35"/>
      <c r="AW570" s="35"/>
      <c r="AX570" s="35"/>
      <c r="AY570" s="35"/>
      <c r="AZ570" s="35"/>
      <c r="BA570" s="35"/>
      <c r="BB570" s="35"/>
      <c r="BC570" s="35"/>
      <c r="BD570" s="35"/>
      <c r="BE570" s="35"/>
      <c r="BF570" s="35"/>
      <c r="BG570" s="35"/>
      <c r="BH570" s="35"/>
      <c r="BI570" s="35"/>
      <c r="BJ570" s="35"/>
    </row>
    <row r="571" spans="1:62" ht="8.25" customHeight="1" thickTop="1">
      <c r="A571" s="5" t="s">
        <v>591</v>
      </c>
      <c r="B571" s="3"/>
      <c r="C571" s="375" t="s">
        <v>590</v>
      </c>
      <c r="D571" s="35"/>
      <c r="E571" s="35"/>
      <c r="F571" s="35"/>
      <c r="G571" s="35"/>
      <c r="H571" s="35"/>
      <c r="I571" s="35"/>
      <c r="J571" s="35"/>
      <c r="K571" s="35"/>
      <c r="L571" s="35"/>
      <c r="M571" s="35"/>
      <c r="N571" s="35"/>
      <c r="O571" s="35"/>
      <c r="P571" s="35"/>
      <c r="Q571" s="35"/>
      <c r="R571" s="35"/>
      <c r="S571" s="35"/>
      <c r="T571" s="35"/>
      <c r="U571" s="35"/>
      <c r="V571" s="33"/>
      <c r="W571" s="33"/>
      <c r="X571" s="33"/>
      <c r="Y571" s="33"/>
      <c r="Z571" s="281"/>
      <c r="AA571" s="38"/>
      <c r="AB571" s="38"/>
      <c r="AC571" s="281"/>
      <c r="AD571" s="38"/>
      <c r="AE571" s="38"/>
      <c r="AF571" s="281"/>
      <c r="AG571" s="38"/>
      <c r="AH571" s="38"/>
      <c r="AI571" s="38"/>
      <c r="AJ571" s="38"/>
      <c r="AK571" s="38"/>
      <c r="AL571" s="281"/>
      <c r="AM571" s="38"/>
      <c r="AN571" s="38"/>
      <c r="AO571" s="38"/>
      <c r="AP571" s="35"/>
      <c r="AQ571" s="35"/>
      <c r="AR571" s="35"/>
      <c r="AS571" s="35"/>
      <c r="AT571" s="35"/>
      <c r="AU571" s="35"/>
      <c r="AV571" s="35"/>
      <c r="AW571" s="35"/>
      <c r="AX571" s="35"/>
      <c r="AY571" s="35"/>
      <c r="AZ571" s="35"/>
      <c r="BA571" s="35"/>
      <c r="BB571" s="35"/>
      <c r="BC571" s="35"/>
      <c r="BD571" s="35"/>
      <c r="BE571" s="35"/>
      <c r="BF571" s="35"/>
      <c r="BG571" s="35"/>
      <c r="BH571" s="35"/>
      <c r="BI571" s="35"/>
      <c r="BJ571" s="35"/>
    </row>
    <row r="572" spans="1:62" ht="22.8">
      <c r="A572" s="5" t="s">
        <v>1</v>
      </c>
      <c r="B572" s="3"/>
      <c r="C572" s="375" t="s">
        <v>590</v>
      </c>
      <c r="D572" s="35"/>
      <c r="E572" s="35"/>
      <c r="F572" s="35"/>
      <c r="G572" s="35"/>
      <c r="H572" s="35"/>
      <c r="I572" s="35"/>
      <c r="J572" s="35"/>
      <c r="K572" s="35"/>
      <c r="L572" s="35"/>
      <c r="M572" s="35"/>
      <c r="N572" s="35"/>
      <c r="O572" s="35"/>
      <c r="P572" s="35"/>
      <c r="Q572" s="35"/>
      <c r="R572" s="35"/>
      <c r="S572" s="35"/>
      <c r="T572" s="35"/>
      <c r="U572" s="35"/>
      <c r="V572" s="677" t="str">
        <f>C1</f>
        <v>Ste-Marie Auto</v>
      </c>
      <c r="W572" s="677"/>
      <c r="X572" s="677"/>
      <c r="Y572" s="677"/>
      <c r="Z572" s="677"/>
      <c r="AA572" s="677"/>
      <c r="AB572" s="677"/>
      <c r="AC572" s="677"/>
      <c r="AD572" s="677"/>
      <c r="AE572" s="678" t="s">
        <v>216</v>
      </c>
      <c r="AF572" s="677"/>
      <c r="AG572" s="677"/>
      <c r="AH572" s="677"/>
      <c r="AI572" s="677"/>
      <c r="AJ572" s="677"/>
      <c r="AK572" s="678"/>
      <c r="AL572" s="677"/>
      <c r="AM572" s="677"/>
      <c r="AN572" s="677"/>
      <c r="AO572" s="679" t="str">
        <f>$S$1</f>
        <v>Réalisé, Avril 2025</v>
      </c>
      <c r="AP572" s="35"/>
      <c r="AQ572" s="35"/>
      <c r="AR572" s="35"/>
      <c r="AS572" s="35"/>
      <c r="AT572" s="35"/>
      <c r="AU572" s="35"/>
      <c r="AV572" s="35"/>
      <c r="AW572" s="35"/>
      <c r="AX572" s="35"/>
      <c r="AY572" s="35"/>
      <c r="AZ572" s="35"/>
      <c r="BA572" s="35"/>
      <c r="BB572" s="35"/>
      <c r="BC572" s="35"/>
      <c r="BD572" s="35"/>
      <c r="BE572" s="35"/>
      <c r="BF572" s="35"/>
      <c r="BG572" s="35"/>
      <c r="BH572" s="35"/>
      <c r="BI572" s="35"/>
      <c r="BJ572" s="35"/>
    </row>
    <row r="573" spans="1:62" ht="19.5" customHeight="1">
      <c r="A573" s="5" t="s">
        <v>591</v>
      </c>
      <c r="B573" s="3"/>
      <c r="C573" s="375" t="s">
        <v>590</v>
      </c>
      <c r="D573" s="35"/>
      <c r="E573" s="35"/>
      <c r="F573" s="35"/>
      <c r="G573" s="35"/>
      <c r="H573" s="35"/>
      <c r="I573" s="35"/>
      <c r="J573" s="35"/>
      <c r="K573" s="35"/>
      <c r="L573" s="35"/>
      <c r="M573" s="35"/>
      <c r="N573" s="35"/>
      <c r="O573" s="35"/>
      <c r="P573" s="35"/>
      <c r="Q573" s="35"/>
      <c r="R573" s="35"/>
      <c r="S573" s="35"/>
      <c r="T573" s="35"/>
      <c r="U573" s="35"/>
      <c r="V573" s="33"/>
      <c r="W573" s="33"/>
      <c r="X573" s="33"/>
      <c r="Y573" s="33"/>
      <c r="Z573" s="281"/>
      <c r="AA573" s="38"/>
      <c r="AB573" s="38"/>
      <c r="AC573" s="281"/>
      <c r="AD573" s="38"/>
      <c r="AE573" s="38"/>
      <c r="AF573" s="281"/>
      <c r="AG573" s="38"/>
      <c r="AH573" s="38"/>
      <c r="AI573" s="38"/>
      <c r="AJ573" s="38"/>
      <c r="AK573" s="38"/>
      <c r="AL573" s="281"/>
      <c r="AM573" s="38"/>
      <c r="AN573" s="38"/>
      <c r="AO573" s="38"/>
      <c r="AP573" s="35"/>
      <c r="AQ573" s="35"/>
      <c r="AR573" s="35"/>
      <c r="AS573" s="35"/>
      <c r="AT573" s="35"/>
      <c r="AU573" s="35"/>
      <c r="AV573" s="35"/>
      <c r="AW573" s="35"/>
      <c r="AX573" s="35"/>
      <c r="AY573" s="35"/>
      <c r="AZ573" s="35"/>
      <c r="BA573" s="35"/>
      <c r="BB573" s="35"/>
      <c r="BC573" s="35"/>
      <c r="BD573" s="35"/>
      <c r="BE573" s="35"/>
      <c r="BF573" s="35"/>
      <c r="BG573" s="35"/>
      <c r="BH573" s="35"/>
      <c r="BI573" s="35"/>
      <c r="BJ573" s="35"/>
    </row>
    <row r="574" spans="1:62" ht="19.5" customHeight="1" thickBot="1">
      <c r="A574" s="5" t="s">
        <v>591</v>
      </c>
      <c r="B574" s="3"/>
      <c r="C574" s="375" t="s">
        <v>590</v>
      </c>
      <c r="D574" s="35"/>
      <c r="E574" s="35"/>
      <c r="F574" s="35"/>
      <c r="G574" s="35"/>
      <c r="H574" s="35"/>
      <c r="I574" s="35"/>
      <c r="J574" s="35"/>
      <c r="K574" s="35"/>
      <c r="L574" s="35"/>
      <c r="M574" s="35"/>
      <c r="N574" s="35"/>
      <c r="O574" s="35"/>
      <c r="P574" s="35"/>
      <c r="Q574" s="35"/>
      <c r="R574" s="35"/>
      <c r="S574" s="35"/>
      <c r="T574" s="35"/>
      <c r="U574" s="35"/>
      <c r="V574" s="33"/>
      <c r="W574" s="33"/>
      <c r="X574" s="33"/>
      <c r="Y574" s="33"/>
      <c r="Z574" s="281"/>
      <c r="AA574" s="38"/>
      <c r="AB574" s="38"/>
      <c r="AC574" s="281"/>
      <c r="AD574" s="38"/>
      <c r="AE574" s="38"/>
      <c r="AF574" s="281"/>
      <c r="AG574" s="38"/>
      <c r="AH574" s="38"/>
      <c r="AI574" s="38"/>
      <c r="AJ574" s="38"/>
      <c r="AK574" s="38"/>
      <c r="AL574" s="281"/>
      <c r="AM574" s="38"/>
      <c r="AN574" s="38"/>
      <c r="AO574" s="38"/>
      <c r="AP574" s="35"/>
      <c r="AQ574" s="35"/>
      <c r="AR574" s="35"/>
      <c r="AS574" s="35"/>
      <c r="AT574" s="35"/>
      <c r="AU574" s="35"/>
      <c r="AV574" s="35"/>
      <c r="AW574" s="35"/>
      <c r="AX574" s="35"/>
      <c r="AY574" s="35"/>
      <c r="AZ574" s="35"/>
      <c r="BA574" s="35"/>
      <c r="BB574" s="35"/>
      <c r="BC574" s="35"/>
      <c r="BD574" s="35"/>
      <c r="BE574" s="35"/>
      <c r="BF574" s="35"/>
      <c r="BG574" s="35"/>
      <c r="BH574" s="35"/>
      <c r="BI574" s="35"/>
      <c r="BJ574" s="35"/>
    </row>
    <row r="575" spans="1:62" ht="19.2" hidden="1" customHeight="1" thickTop="1" thickBot="1">
      <c r="A575" s="5" t="s">
        <v>591</v>
      </c>
      <c r="B575" s="3"/>
      <c r="C575" s="375" t="s">
        <v>590</v>
      </c>
      <c r="D575" s="35"/>
      <c r="E575" s="35"/>
      <c r="F575" s="35"/>
      <c r="G575" s="35"/>
      <c r="H575" s="35"/>
      <c r="I575" s="35"/>
      <c r="J575" s="35"/>
      <c r="K575" s="35"/>
      <c r="L575" s="35"/>
      <c r="M575" s="35"/>
      <c r="N575" s="35"/>
      <c r="O575" s="35"/>
      <c r="P575" s="35"/>
      <c r="Q575" s="35"/>
      <c r="R575" s="35"/>
      <c r="S575" s="35"/>
      <c r="T575" s="35"/>
      <c r="U575" s="35"/>
      <c r="V575" s="748" t="s">
        <v>1087</v>
      </c>
      <c r="W575" s="749"/>
      <c r="X575" s="750" t="s">
        <v>215</v>
      </c>
      <c r="Y575" s="751" t="e">
        <f>Z575/Z493</f>
        <v>#REF!</v>
      </c>
      <c r="Z575" s="752" t="e">
        <f>Z576+Z502</f>
        <v>#REF!</v>
      </c>
      <c r="AA575" s="750"/>
      <c r="AB575" s="751"/>
      <c r="AC575" s="468"/>
      <c r="AD575" s="750" t="s">
        <v>215</v>
      </c>
      <c r="AE575" s="751">
        <f>AF575/AF493</f>
        <v>1.7575184463795548E-2</v>
      </c>
      <c r="AF575" s="752">
        <f>AF576+AF502</f>
        <v>510970.61000000354</v>
      </c>
      <c r="AG575" s="470"/>
      <c r="AH575" s="470" t="e">
        <f t="shared" ref="AH575" si="102">AF575-Z575</f>
        <v>#REF!</v>
      </c>
      <c r="AI575" s="471" t="e">
        <f>AH575/Z575</f>
        <v>#REF!</v>
      </c>
      <c r="AJ575" s="750" t="s">
        <v>215</v>
      </c>
      <c r="AK575" s="751">
        <f>IF($AL$493=0,0,AL575/$AL$493)</f>
        <v>0</v>
      </c>
      <c r="AL575" s="752">
        <f>AL576+AL502</f>
        <v>0</v>
      </c>
      <c r="AM575" s="472"/>
      <c r="AN575" s="752">
        <f t="shared" ref="AN575:AN585" si="103">AF575-AL575</f>
        <v>510970.61000000354</v>
      </c>
      <c r="AO575" s="753">
        <f t="shared" ref="AO575:AO585" si="104">IF(AL575=0,0,AN575/AL575)</f>
        <v>0</v>
      </c>
      <c r="AP575" s="35"/>
      <c r="AQ575" s="35"/>
      <c r="AR575" s="35"/>
      <c r="AS575" s="35"/>
      <c r="AT575" s="35"/>
      <c r="AU575" s="35"/>
      <c r="AV575" s="35"/>
      <c r="AW575" s="35"/>
      <c r="AX575" s="35"/>
      <c r="AY575" s="35"/>
      <c r="AZ575" s="35"/>
      <c r="BA575" s="35"/>
      <c r="BB575" s="35"/>
      <c r="BC575" s="35"/>
      <c r="BD575" s="35"/>
      <c r="BE575" s="35"/>
      <c r="BF575" s="35"/>
      <c r="BG575" s="35"/>
      <c r="BH575" s="35"/>
      <c r="BI575" s="35"/>
      <c r="BJ575" s="35"/>
    </row>
    <row r="576" spans="1:62" ht="21" customHeight="1" thickTop="1" thickBot="1">
      <c r="A576" s="5" t="s">
        <v>214</v>
      </c>
      <c r="B576" s="3"/>
      <c r="C576" s="375" t="s">
        <v>590</v>
      </c>
      <c r="D576" s="35"/>
      <c r="E576" s="35"/>
      <c r="F576" s="35"/>
      <c r="G576" s="35"/>
      <c r="H576" s="35"/>
      <c r="I576" s="35"/>
      <c r="J576" s="35"/>
      <c r="K576" s="35"/>
      <c r="L576" s="35"/>
      <c r="M576" s="35"/>
      <c r="N576" s="35"/>
      <c r="O576" s="35"/>
      <c r="P576" s="35"/>
      <c r="Q576" s="35"/>
      <c r="R576" s="35"/>
      <c r="S576" s="35"/>
      <c r="T576" s="35"/>
      <c r="U576" s="35"/>
      <c r="V576" s="464" t="s">
        <v>214</v>
      </c>
      <c r="W576" s="465"/>
      <c r="X576" s="466" t="s">
        <v>215</v>
      </c>
      <c r="Y576" s="467" t="e">
        <f>Z576/Z493</f>
        <v>#REF!</v>
      </c>
      <c r="Z576" s="468" t="e">
        <f>Z570</f>
        <v>#REF!</v>
      </c>
      <c r="AA576" s="466"/>
      <c r="AB576" s="467"/>
      <c r="AC576" s="468"/>
      <c r="AD576" s="466" t="s">
        <v>215</v>
      </c>
      <c r="AE576" s="467">
        <f>AF576/AF493</f>
        <v>9.8134010769112198E-3</v>
      </c>
      <c r="AF576" s="468">
        <f>AF570</f>
        <v>285309.0700000035</v>
      </c>
      <c r="AG576" s="469"/>
      <c r="AH576" s="470" t="e">
        <f>AF576-Z576</f>
        <v>#REF!</v>
      </c>
      <c r="AI576" s="471" t="e">
        <f>AH576/Z576</f>
        <v>#REF!</v>
      </c>
      <c r="AJ576" s="466" t="s">
        <v>215</v>
      </c>
      <c r="AK576" s="467">
        <f>IF($AL$493=0,0,AL576/$AL$493)</f>
        <v>0</v>
      </c>
      <c r="AL576" s="468">
        <f>AL570</f>
        <v>0</v>
      </c>
      <c r="AM576" s="474"/>
      <c r="AN576" s="475">
        <f t="shared" si="103"/>
        <v>285309.0700000035</v>
      </c>
      <c r="AO576" s="476">
        <f t="shared" si="104"/>
        <v>0</v>
      </c>
      <c r="AP576" s="35"/>
      <c r="AQ576" s="35"/>
      <c r="AR576" s="35"/>
      <c r="AS576" s="35"/>
      <c r="AT576" s="35"/>
      <c r="AU576" s="35"/>
      <c r="AV576" s="35"/>
      <c r="AW576" s="35"/>
      <c r="AX576" s="35"/>
      <c r="AY576" s="35"/>
      <c r="AZ576" s="35"/>
      <c r="BA576" s="35"/>
      <c r="BB576" s="35"/>
      <c r="BC576" s="35"/>
      <c r="BD576" s="35"/>
      <c r="BE576" s="35"/>
      <c r="BF576" s="35"/>
      <c r="BG576" s="35"/>
      <c r="BH576" s="35"/>
      <c r="BI576" s="35"/>
      <c r="BJ576" s="35"/>
    </row>
    <row r="577" spans="1:62" ht="15.75" customHeight="1" thickTop="1">
      <c r="A577" s="5" t="s">
        <v>591</v>
      </c>
      <c r="B577" s="3"/>
      <c r="C577" s="375" t="s">
        <v>590</v>
      </c>
      <c r="D577" s="35"/>
      <c r="E577" s="35"/>
      <c r="F577" s="91"/>
      <c r="G577" s="35"/>
      <c r="H577" s="35"/>
      <c r="I577" s="91"/>
      <c r="J577" s="35"/>
      <c r="K577" s="35"/>
      <c r="L577" s="35"/>
      <c r="M577" s="91"/>
      <c r="N577" s="35"/>
      <c r="O577" s="35"/>
      <c r="P577" s="35"/>
      <c r="Q577" s="91"/>
      <c r="R577" s="91"/>
      <c r="S577" s="91"/>
      <c r="T577" s="77"/>
      <c r="U577" s="77"/>
      <c r="V577" s="477"/>
      <c r="W577" s="35"/>
      <c r="X577" s="35"/>
      <c r="Y577" s="35"/>
      <c r="Z577" s="478"/>
      <c r="AA577" s="35"/>
      <c r="AB577" s="35"/>
      <c r="AC577" s="479"/>
      <c r="AD577" s="35"/>
      <c r="AE577" s="35"/>
      <c r="AF577" s="478"/>
      <c r="AG577" s="35"/>
      <c r="AH577" s="35"/>
      <c r="AI577" s="479"/>
      <c r="AJ577" s="35"/>
      <c r="AK577" s="35"/>
      <c r="AL577" s="478"/>
      <c r="AM577" s="480"/>
      <c r="AN577" s="91"/>
      <c r="AO577" s="481"/>
      <c r="AP577" s="35"/>
      <c r="AQ577" s="35"/>
      <c r="AR577" s="35"/>
      <c r="AS577" s="35"/>
      <c r="AT577" s="35"/>
      <c r="AU577" s="35"/>
      <c r="AV577" s="35"/>
      <c r="AW577" s="35"/>
      <c r="AX577" s="35"/>
      <c r="AY577" s="35"/>
      <c r="AZ577" s="35"/>
      <c r="BA577" s="35"/>
      <c r="BB577" s="35"/>
      <c r="BC577" s="35"/>
      <c r="BD577" s="35"/>
      <c r="BE577" s="35"/>
      <c r="BF577" s="35"/>
      <c r="BG577" s="35"/>
      <c r="BH577" s="35"/>
      <c r="BI577" s="35"/>
      <c r="BJ577" s="35"/>
    </row>
    <row r="578" spans="1:62" ht="15.75" customHeight="1">
      <c r="A578" s="5" t="s">
        <v>217</v>
      </c>
      <c r="B578" s="3"/>
      <c r="C578" s="375" t="s">
        <v>590</v>
      </c>
      <c r="D578" s="35"/>
      <c r="E578" s="35"/>
      <c r="F578" s="35"/>
      <c r="G578" s="35"/>
      <c r="H578" s="35"/>
      <c r="I578" s="35"/>
      <c r="J578" s="35"/>
      <c r="K578" s="35"/>
      <c r="L578" s="35"/>
      <c r="M578" s="35"/>
      <c r="N578" s="35"/>
      <c r="O578" s="35"/>
      <c r="P578" s="35"/>
      <c r="Q578" s="35"/>
      <c r="R578" s="35"/>
      <c r="S578" s="35"/>
      <c r="T578" s="35"/>
      <c r="U578" s="35"/>
      <c r="V578" s="298" t="s">
        <v>217</v>
      </c>
      <c r="W578" s="405"/>
      <c r="X578" s="398"/>
      <c r="Y578" s="406"/>
      <c r="Z578" s="399">
        <f>+INDEX('Budget original'!$A$2:$AO$501,MATCH($A578,'Budget original'!$A$2:$A$501,0),MATCH(F$2,'Budget original'!$A$2:$AO$2,0))</f>
        <v>0</v>
      </c>
      <c r="AA578" s="398"/>
      <c r="AB578" s="406"/>
      <c r="AC578" s="399"/>
      <c r="AD578" s="398"/>
      <c r="AE578" s="406"/>
      <c r="AF578" s="399">
        <f>SUMIFS(BV_Data_An_Cour!$AM:$AM,BV_Data_An_Cour!$AQ:$AQ,$V578)</f>
        <v>14434.18</v>
      </c>
      <c r="AG578" s="398"/>
      <c r="AH578" s="401">
        <f t="shared" ref="AH578:AH585" si="105">AF578-Z578</f>
        <v>14434.18</v>
      </c>
      <c r="AI578" s="420">
        <f t="shared" ref="AI578:AI584" si="106">IF(Z578=0,0,AH578/Z578)</f>
        <v>0</v>
      </c>
      <c r="AJ578" s="398"/>
      <c r="AK578" s="406"/>
      <c r="AL578" s="399">
        <f>SUMIFS(BV_Data_An_Prec!$AM:$AM,BV_Data_An_Prec!$AQ:$AQ,$V578)</f>
        <v>0</v>
      </c>
      <c r="AM578" s="403"/>
      <c r="AN578" s="401">
        <f t="shared" si="103"/>
        <v>14434.18</v>
      </c>
      <c r="AO578" s="408">
        <f t="shared" si="104"/>
        <v>0</v>
      </c>
      <c r="AP578" s="35"/>
      <c r="AQ578" s="35"/>
      <c r="AR578" s="35"/>
      <c r="AS578" s="35"/>
      <c r="AT578" s="35"/>
      <c r="AU578" s="35"/>
      <c r="AV578" s="35"/>
      <c r="AW578" s="35"/>
      <c r="AX578" s="35"/>
      <c r="AY578" s="35"/>
      <c r="AZ578" s="35"/>
      <c r="BA578" s="35"/>
      <c r="BB578" s="35"/>
      <c r="BC578" s="35"/>
      <c r="BD578" s="35"/>
      <c r="BE578" s="35"/>
      <c r="BF578" s="35"/>
      <c r="BG578" s="35"/>
      <c r="BH578" s="35"/>
      <c r="BI578" s="35"/>
      <c r="BJ578" s="35"/>
    </row>
    <row r="579" spans="1:62" ht="15.75" customHeight="1">
      <c r="A579" s="5" t="s">
        <v>218</v>
      </c>
      <c r="B579" s="3"/>
      <c r="C579" s="375" t="s">
        <v>590</v>
      </c>
      <c r="D579" s="35"/>
      <c r="E579" s="35"/>
      <c r="F579" s="91"/>
      <c r="G579" s="35"/>
      <c r="H579" s="35"/>
      <c r="I579" s="91"/>
      <c r="J579" s="35"/>
      <c r="K579" s="35"/>
      <c r="L579" s="35"/>
      <c r="M579" s="91"/>
      <c r="N579" s="35"/>
      <c r="O579" s="35"/>
      <c r="P579" s="35"/>
      <c r="Q579" s="91"/>
      <c r="R579" s="91"/>
      <c r="S579" s="91"/>
      <c r="T579" s="35"/>
      <c r="U579" s="35"/>
      <c r="V579" s="298" t="s">
        <v>218</v>
      </c>
      <c r="W579" s="35"/>
      <c r="X579" s="35"/>
      <c r="Y579" s="35"/>
      <c r="Z579" s="399">
        <f>+INDEX('Budget original'!$A$2:$AO$501,MATCH($A579,'Budget original'!$A$2:$A$501,0),MATCH(F$2,'Budget original'!$A$2:$AO$2,0))</f>
        <v>0</v>
      </c>
      <c r="AA579" s="35"/>
      <c r="AB579" s="35"/>
      <c r="AC579" s="399"/>
      <c r="AD579" s="35"/>
      <c r="AE579" s="38"/>
      <c r="AF579" s="399">
        <f>SUMIFS(BV_Data_An_Cour!$AM:$AM,BV_Data_An_Cour!$AQ:$AQ,$V579)</f>
        <v>0</v>
      </c>
      <c r="AG579" s="35"/>
      <c r="AH579" s="401">
        <f t="shared" si="105"/>
        <v>0</v>
      </c>
      <c r="AI579" s="420">
        <f t="shared" si="106"/>
        <v>0</v>
      </c>
      <c r="AJ579" s="35"/>
      <c r="AK579" s="38"/>
      <c r="AL579" s="399">
        <f>SUMIFS(BV_Data_An_Prec!$AM:$AM,BV_Data_An_Prec!$AQ:$AQ,$V579)</f>
        <v>0</v>
      </c>
      <c r="AM579" s="480"/>
      <c r="AN579" s="401">
        <f t="shared" si="103"/>
        <v>0</v>
      </c>
      <c r="AO579" s="408">
        <f t="shared" si="104"/>
        <v>0</v>
      </c>
      <c r="AP579" s="35"/>
      <c r="AQ579" s="35"/>
      <c r="AR579" s="35"/>
      <c r="AS579" s="35"/>
      <c r="AT579" s="35"/>
      <c r="AU579" s="35"/>
      <c r="AV579" s="35"/>
      <c r="AW579" s="35"/>
      <c r="AX579" s="35"/>
      <c r="AY579" s="35"/>
      <c r="AZ579" s="35"/>
      <c r="BA579" s="35"/>
      <c r="BB579" s="35"/>
      <c r="BC579" s="35"/>
      <c r="BD579" s="35"/>
      <c r="BE579" s="35"/>
      <c r="BF579" s="35"/>
      <c r="BG579" s="35"/>
      <c r="BH579" s="35"/>
      <c r="BI579" s="35"/>
      <c r="BJ579" s="35"/>
    </row>
    <row r="580" spans="1:62" ht="15.75" customHeight="1">
      <c r="A580" s="5" t="s">
        <v>219</v>
      </c>
      <c r="B580" s="3"/>
      <c r="C580" s="375" t="s">
        <v>590</v>
      </c>
      <c r="D580" s="35"/>
      <c r="E580" s="35"/>
      <c r="F580" s="91"/>
      <c r="G580" s="35"/>
      <c r="H580" s="35"/>
      <c r="I580" s="91"/>
      <c r="J580" s="35"/>
      <c r="K580" s="35"/>
      <c r="L580" s="35"/>
      <c r="M580" s="91"/>
      <c r="N580" s="35"/>
      <c r="O580" s="35"/>
      <c r="P580" s="35"/>
      <c r="Q580" s="91"/>
      <c r="R580" s="91"/>
      <c r="S580" s="91"/>
      <c r="T580" s="35"/>
      <c r="U580" s="35"/>
      <c r="V580" s="298" t="s">
        <v>219</v>
      </c>
      <c r="W580" s="38"/>
      <c r="X580" s="38"/>
      <c r="Y580" s="38"/>
      <c r="Z580" s="399">
        <f>+INDEX('Budget original'!$A$2:$AO$501,MATCH($A580,'Budget original'!$A$2:$A$501,0),MATCH(F$2,'Budget original'!$A$2:$AO$2,0))</f>
        <v>0</v>
      </c>
      <c r="AA580" s="35"/>
      <c r="AB580" s="35"/>
      <c r="AC580" s="399"/>
      <c r="AD580" s="35"/>
      <c r="AE580" s="38"/>
      <c r="AF580" s="399">
        <f>SUMIFS(BV_Data_An_Cour!$AM:$AM,BV_Data_An_Cour!$AQ:$AQ,$V580)</f>
        <v>0</v>
      </c>
      <c r="AG580" s="35"/>
      <c r="AH580" s="401">
        <f t="shared" si="105"/>
        <v>0</v>
      </c>
      <c r="AI580" s="420">
        <f t="shared" si="106"/>
        <v>0</v>
      </c>
      <c r="AJ580" s="35"/>
      <c r="AK580" s="38"/>
      <c r="AL580" s="399">
        <f>SUMIFS(BV_Data_An_Prec!$AM:$AM,BV_Data_An_Prec!$AQ:$AQ,$V580)</f>
        <v>0</v>
      </c>
      <c r="AM580" s="480"/>
      <c r="AN580" s="401">
        <f t="shared" si="103"/>
        <v>0</v>
      </c>
      <c r="AO580" s="408">
        <f t="shared" si="104"/>
        <v>0</v>
      </c>
      <c r="AP580" s="35"/>
      <c r="AQ580" s="35"/>
      <c r="AR580" s="35"/>
      <c r="AS580" s="35"/>
      <c r="AT580" s="35"/>
      <c r="AU580" s="35"/>
      <c r="AV580" s="35"/>
      <c r="AW580" s="35"/>
      <c r="AX580" s="35"/>
      <c r="AY580" s="35"/>
      <c r="AZ580" s="35"/>
      <c r="BA580" s="35"/>
      <c r="BB580" s="35"/>
      <c r="BC580" s="35"/>
      <c r="BD580" s="35"/>
      <c r="BE580" s="35"/>
      <c r="BF580" s="35"/>
      <c r="BG580" s="35"/>
      <c r="BH580" s="35"/>
      <c r="BI580" s="35"/>
      <c r="BJ580" s="35"/>
    </row>
    <row r="581" spans="1:62" ht="15.75" customHeight="1">
      <c r="A581" s="5" t="s">
        <v>220</v>
      </c>
      <c r="B581" s="3"/>
      <c r="C581" s="375" t="s">
        <v>590</v>
      </c>
      <c r="D581" s="35"/>
      <c r="E581" s="35"/>
      <c r="F581" s="91"/>
      <c r="G581" s="35"/>
      <c r="H581" s="35"/>
      <c r="I581" s="91"/>
      <c r="J581" s="35"/>
      <c r="K581" s="35"/>
      <c r="L581" s="35"/>
      <c r="M581" s="91"/>
      <c r="N581" s="35"/>
      <c r="O581" s="35"/>
      <c r="P581" s="35"/>
      <c r="Q581" s="91"/>
      <c r="R581" s="91"/>
      <c r="S581" s="91"/>
      <c r="T581" s="35"/>
      <c r="U581" s="35"/>
      <c r="V581" s="298" t="s">
        <v>220</v>
      </c>
      <c r="W581" s="38"/>
      <c r="X581" s="38"/>
      <c r="Y581" s="38"/>
      <c r="Z581" s="399">
        <f>+INDEX('Budget original'!$A$2:$AO$501,MATCH($A581,'Budget original'!$A$2:$A$501,0),MATCH(F$2,'Budget original'!$A$2:$AO$2,0))</f>
        <v>0</v>
      </c>
      <c r="AA581" s="35"/>
      <c r="AB581" s="35"/>
      <c r="AC581" s="399"/>
      <c r="AD581" s="35"/>
      <c r="AE581" s="38"/>
      <c r="AF581" s="399">
        <f>SUMIFS(BV_Data_An_Cour!$AM:$AM,BV_Data_An_Cour!$AQ:$AQ,$V581)</f>
        <v>0</v>
      </c>
      <c r="AG581" s="35"/>
      <c r="AH581" s="401">
        <f t="shared" si="105"/>
        <v>0</v>
      </c>
      <c r="AI581" s="420">
        <f t="shared" si="106"/>
        <v>0</v>
      </c>
      <c r="AJ581" s="35"/>
      <c r="AK581" s="38"/>
      <c r="AL581" s="399">
        <f>SUMIFS(BV_Data_An_Prec!$AM:$AM,BV_Data_An_Prec!$AQ:$AQ,$V581)</f>
        <v>0</v>
      </c>
      <c r="AM581" s="480"/>
      <c r="AN581" s="401">
        <f t="shared" si="103"/>
        <v>0</v>
      </c>
      <c r="AO581" s="408">
        <f t="shared" si="104"/>
        <v>0</v>
      </c>
      <c r="AP581" s="35"/>
      <c r="AQ581" s="35"/>
      <c r="AR581" s="35"/>
      <c r="AS581" s="35"/>
      <c r="AT581" s="35"/>
      <c r="AU581" s="35"/>
      <c r="AV581" s="35"/>
      <c r="AW581" s="35"/>
      <c r="AX581" s="35"/>
      <c r="AY581" s="35"/>
      <c r="AZ581" s="35"/>
      <c r="BA581" s="35"/>
      <c r="BB581" s="35"/>
      <c r="BC581" s="35"/>
      <c r="BD581" s="35"/>
      <c r="BE581" s="35"/>
      <c r="BF581" s="35"/>
      <c r="BG581" s="35"/>
      <c r="BH581" s="35"/>
      <c r="BI581" s="35"/>
      <c r="BJ581" s="35"/>
    </row>
    <row r="582" spans="1:62" ht="20.399999999999999" hidden="1" customHeight="1">
      <c r="A582" s="5" t="s">
        <v>55</v>
      </c>
      <c r="B582" s="3"/>
      <c r="C582" s="375" t="s">
        <v>590</v>
      </c>
      <c r="D582" s="35"/>
      <c r="E582" s="35"/>
      <c r="F582" s="91"/>
      <c r="G582" s="35"/>
      <c r="H582" s="35"/>
      <c r="I582" s="91"/>
      <c r="J582" s="35"/>
      <c r="K582" s="35"/>
      <c r="L582" s="35"/>
      <c r="M582" s="91"/>
      <c r="N582" s="35"/>
      <c r="O582" s="35"/>
      <c r="P582" s="35"/>
      <c r="Q582" s="91"/>
      <c r="R582" s="91"/>
      <c r="S582" s="91"/>
      <c r="T582" s="35"/>
      <c r="U582" s="35"/>
      <c r="V582" s="298" t="s">
        <v>55</v>
      </c>
      <c r="W582" s="38"/>
      <c r="X582" s="38"/>
      <c r="Y582" s="38"/>
      <c r="Z582" s="399">
        <f>IFERROR(SUMIF($C:$C,$V582,F:F),0)</f>
        <v>0</v>
      </c>
      <c r="AA582" s="398"/>
      <c r="AB582" s="398"/>
      <c r="AC582" s="399"/>
      <c r="AD582" s="407"/>
      <c r="AE582" s="406"/>
      <c r="AF582" s="399">
        <f>IFERROR(SUMIF($C:$C,$V582,L:L),0)</f>
        <v>0</v>
      </c>
      <c r="AG582" s="400"/>
      <c r="AH582" s="401">
        <f t="shared" si="105"/>
        <v>0</v>
      </c>
      <c r="AI582" s="402">
        <f t="shared" si="106"/>
        <v>0</v>
      </c>
      <c r="AJ582" s="407"/>
      <c r="AK582" s="406"/>
      <c r="AL582" s="399">
        <f>SUMIFS(BV_Data_An_Prec!$AM:$AM,BV_Data_An_Prec!$AQ:$AQ,$V582)</f>
        <v>0</v>
      </c>
      <c r="AM582" s="480"/>
      <c r="AN582" s="401">
        <f t="shared" si="103"/>
        <v>0</v>
      </c>
      <c r="AO582" s="408">
        <f t="shared" si="104"/>
        <v>0</v>
      </c>
      <c r="AP582" s="35"/>
      <c r="AQ582" s="35"/>
      <c r="AR582" s="35"/>
      <c r="AS582" s="35"/>
      <c r="AT582" s="35"/>
      <c r="AU582" s="35"/>
      <c r="AV582" s="35"/>
      <c r="AW582" s="35"/>
      <c r="AX582" s="35"/>
      <c r="AY582" s="35"/>
      <c r="AZ582" s="35"/>
      <c r="BA582" s="35"/>
      <c r="BB582" s="35"/>
      <c r="BC582" s="35"/>
      <c r="BD582" s="35"/>
      <c r="BE582" s="35"/>
      <c r="BF582" s="35"/>
      <c r="BG582" s="35"/>
      <c r="BH582" s="35"/>
      <c r="BI582" s="35"/>
      <c r="BJ582" s="35"/>
    </row>
    <row r="583" spans="1:62" ht="15.75" customHeight="1" thickBot="1">
      <c r="A583" s="298" t="str">
        <f>V583</f>
        <v>Revenus d'intérêts Floor plan</v>
      </c>
      <c r="B583" s="3"/>
      <c r="C583" s="375" t="s">
        <v>590</v>
      </c>
      <c r="D583" s="35"/>
      <c r="E583" s="35"/>
      <c r="F583" s="91"/>
      <c r="G583" s="35"/>
      <c r="H583" s="35"/>
      <c r="I583" s="91"/>
      <c r="J583" s="35"/>
      <c r="K583" s="35"/>
      <c r="L583" s="35"/>
      <c r="M583" s="91"/>
      <c r="N583" s="35"/>
      <c r="O583" s="35"/>
      <c r="P583" s="35"/>
      <c r="Q583" s="91"/>
      <c r="R583" s="91"/>
      <c r="S583" s="91"/>
      <c r="T583" s="35"/>
      <c r="U583" s="35"/>
      <c r="V583" s="298" t="s">
        <v>1098</v>
      </c>
      <c r="W583" s="38"/>
      <c r="X583" s="38"/>
      <c r="Y583" s="38"/>
      <c r="Z583" s="399">
        <f>+INDEX('Budget original'!$A$2:$AO$501,MATCH($A583,'Budget original'!$A$2:$A$501,0),MATCH(F$2,'Budget original'!$A$2:$AO$2,0))</f>
        <v>0</v>
      </c>
      <c r="AA583" s="398"/>
      <c r="AB583" s="398"/>
      <c r="AC583" s="399"/>
      <c r="AD583" s="407"/>
      <c r="AE583" s="406"/>
      <c r="AF583" s="399">
        <f>SUMIFS(BV_Data_An_Cour!$AM:$AM,BV_Data_An_Cour!$AQ:$AQ,$V583)</f>
        <v>0</v>
      </c>
      <c r="AG583" s="400"/>
      <c r="AH583" s="401">
        <f t="shared" si="105"/>
        <v>0</v>
      </c>
      <c r="AI583" s="402">
        <f t="shared" si="106"/>
        <v>0</v>
      </c>
      <c r="AJ583" s="407"/>
      <c r="AK583" s="406"/>
      <c r="AL583" s="399">
        <f>SUMIFS(BV_Data_An_Prec!$AM:$AM,BV_Data_An_Prec!$AQ:$AQ,$V583)</f>
        <v>0</v>
      </c>
      <c r="AM583" s="480"/>
      <c r="AN583" s="401">
        <f t="shared" si="103"/>
        <v>0</v>
      </c>
      <c r="AO583" s="408">
        <f t="shared" si="104"/>
        <v>0</v>
      </c>
      <c r="AP583" s="35"/>
      <c r="AQ583" s="35"/>
      <c r="AR583" s="35"/>
      <c r="AS583" s="35"/>
      <c r="AT583" s="35"/>
      <c r="AU583" s="35"/>
      <c r="AV583" s="35"/>
      <c r="AW583" s="35"/>
      <c r="AX583" s="35"/>
      <c r="AY583" s="35"/>
      <c r="AZ583" s="35"/>
      <c r="BA583" s="35"/>
      <c r="BB583" s="35"/>
      <c r="BC583" s="35"/>
      <c r="BD583" s="35"/>
      <c r="BE583" s="35"/>
      <c r="BF583" s="35"/>
      <c r="BG583" s="35"/>
      <c r="BH583" s="35"/>
      <c r="BI583" s="35"/>
      <c r="BJ583" s="35"/>
    </row>
    <row r="584" spans="1:62" ht="21" hidden="1" customHeight="1" thickBot="1">
      <c r="A584" s="5" t="s">
        <v>55</v>
      </c>
      <c r="B584" s="3"/>
      <c r="C584" s="375" t="s">
        <v>590</v>
      </c>
      <c r="D584" s="35"/>
      <c r="E584" s="35"/>
      <c r="F584" s="91"/>
      <c r="G584" s="35"/>
      <c r="H584" s="35"/>
      <c r="I584" s="91"/>
      <c r="J584" s="35"/>
      <c r="K584" s="35"/>
      <c r="L584" s="35"/>
      <c r="M584" s="91"/>
      <c r="N584" s="35"/>
      <c r="O584" s="35"/>
      <c r="P584" s="35"/>
      <c r="Q584" s="91"/>
      <c r="R584" s="91"/>
      <c r="S584" s="91"/>
      <c r="T584" s="35"/>
      <c r="U584" s="35"/>
      <c r="V584" s="298" t="s">
        <v>55</v>
      </c>
      <c r="W584" s="38"/>
      <c r="X584" s="35"/>
      <c r="Y584" s="38"/>
      <c r="Z584" s="399">
        <f>IFERROR(SUMIF($C:$C,$V584,F:F),0)</f>
        <v>0</v>
      </c>
      <c r="AA584" s="398"/>
      <c r="AB584" s="398"/>
      <c r="AC584" s="399"/>
      <c r="AD584" s="407"/>
      <c r="AE584" s="406"/>
      <c r="AF584" s="399">
        <f>IFERROR(SUMIF($C:$C,$V584,L:L),0)</f>
        <v>0</v>
      </c>
      <c r="AG584" s="400"/>
      <c r="AH584" s="401">
        <f t="shared" si="105"/>
        <v>0</v>
      </c>
      <c r="AI584" s="402">
        <f t="shared" si="106"/>
        <v>0</v>
      </c>
      <c r="AJ584" s="407"/>
      <c r="AK584" s="406"/>
      <c r="AL584" s="399">
        <f>+INDEX('Réel 2024'!$A$2:$AO$501,MATCH($A584,'Réel 2024'!$A$2:$A$501,0),MATCH(F$2,'Réel 2024'!$A$2:$AO$2,0))</f>
        <v>0</v>
      </c>
      <c r="AM584" s="480"/>
      <c r="AN584" s="401">
        <f t="shared" si="103"/>
        <v>0</v>
      </c>
      <c r="AO584" s="408">
        <f t="shared" si="104"/>
        <v>0</v>
      </c>
      <c r="AP584" s="35"/>
      <c r="AQ584" s="35"/>
      <c r="AR584" s="35"/>
      <c r="AS584" s="35"/>
      <c r="AT584" s="35"/>
      <c r="AU584" s="35"/>
      <c r="AV584" s="35"/>
      <c r="AW584" s="35"/>
      <c r="AX584" s="35"/>
      <c r="AY584" s="35"/>
      <c r="AZ584" s="35"/>
      <c r="BA584" s="35"/>
      <c r="BB584" s="35"/>
      <c r="BC584" s="35"/>
      <c r="BD584" s="35"/>
      <c r="BE584" s="35"/>
      <c r="BF584" s="35"/>
      <c r="BG584" s="35"/>
      <c r="BH584" s="35"/>
      <c r="BI584" s="35"/>
      <c r="BJ584" s="35"/>
    </row>
    <row r="585" spans="1:62" ht="21" customHeight="1" thickTop="1" thickBot="1">
      <c r="A585" s="5" t="s">
        <v>221</v>
      </c>
      <c r="B585" s="3"/>
      <c r="C585" s="375" t="s">
        <v>590</v>
      </c>
      <c r="D585" s="35"/>
      <c r="E585" s="35"/>
      <c r="F585" s="91"/>
      <c r="G585" s="35"/>
      <c r="H585" s="35"/>
      <c r="I585" s="91"/>
      <c r="J585" s="35"/>
      <c r="K585" s="35"/>
      <c r="L585" s="35"/>
      <c r="M585" s="91"/>
      <c r="N585" s="35"/>
      <c r="O585" s="35"/>
      <c r="P585" s="35"/>
      <c r="Q585" s="91"/>
      <c r="R585" s="91"/>
      <c r="S585" s="91"/>
      <c r="T585" s="35"/>
      <c r="U585" s="35"/>
      <c r="V585" s="464" t="s">
        <v>221</v>
      </c>
      <c r="W585" s="465"/>
      <c r="X585" s="466" t="s">
        <v>215</v>
      </c>
      <c r="Y585" s="467" t="e">
        <f>Z585/Z493</f>
        <v>#REF!</v>
      </c>
      <c r="Z585" s="468" t="e">
        <f>Z576-Z578-Z579-Z580-Z584-Z583</f>
        <v>#REF!</v>
      </c>
      <c r="AA585" s="466"/>
      <c r="AB585" s="467"/>
      <c r="AC585" s="468"/>
      <c r="AD585" s="466" t="s">
        <v>215</v>
      </c>
      <c r="AE585" s="467">
        <f>AF585/AF493</f>
        <v>9.3169275594155148E-3</v>
      </c>
      <c r="AF585" s="468">
        <f>AF576-AF578-AF579-AF580-AF584-AF583</f>
        <v>270874.89000000351</v>
      </c>
      <c r="AG585" s="470"/>
      <c r="AH585" s="470" t="e">
        <f t="shared" si="105"/>
        <v>#REF!</v>
      </c>
      <c r="AI585" s="471" t="e">
        <f>AH585/Z585</f>
        <v>#REF!</v>
      </c>
      <c r="AJ585" s="466" t="s">
        <v>215</v>
      </c>
      <c r="AK585" s="467">
        <f>IF($AL$493=0,0,AL585/$AL$493)</f>
        <v>0</v>
      </c>
      <c r="AL585" s="468">
        <f>AL576-AL578-AL579-AL580-AL584-AL583</f>
        <v>0</v>
      </c>
      <c r="AM585" s="472"/>
      <c r="AN585" s="469">
        <f t="shared" si="103"/>
        <v>270874.89000000351</v>
      </c>
      <c r="AO585" s="482">
        <f t="shared" si="104"/>
        <v>0</v>
      </c>
      <c r="AP585" s="35"/>
      <c r="AQ585" s="35"/>
      <c r="AR585" s="35"/>
      <c r="AS585" s="35"/>
      <c r="AT585" s="35"/>
      <c r="AU585" s="35"/>
      <c r="AV585" s="35"/>
      <c r="AW585" s="35"/>
      <c r="AX585" s="35"/>
      <c r="AY585" s="35"/>
      <c r="AZ585" s="35"/>
      <c r="BA585" s="35"/>
      <c r="BB585" s="35"/>
      <c r="BC585" s="35"/>
      <c r="BD585" s="35"/>
      <c r="BE585" s="35"/>
      <c r="BF585" s="35"/>
      <c r="BG585" s="35"/>
      <c r="BH585" s="35"/>
      <c r="BI585" s="35"/>
      <c r="BJ585" s="35"/>
    </row>
    <row r="586" spans="1:62" ht="15.75" customHeight="1" thickTop="1">
      <c r="A586" s="5" t="s">
        <v>591</v>
      </c>
      <c r="B586" s="3"/>
      <c r="C586" s="35"/>
      <c r="D586" s="35"/>
      <c r="E586" s="35"/>
      <c r="F586" s="91"/>
      <c r="G586" s="35"/>
      <c r="H586" s="35"/>
      <c r="I586" s="91"/>
      <c r="J586" s="35"/>
      <c r="K586" s="35"/>
      <c r="L586" s="35"/>
      <c r="M586" s="91"/>
      <c r="N586" s="35"/>
      <c r="O586" s="35"/>
      <c r="P586" s="35"/>
      <c r="Q586" s="91"/>
      <c r="R586" s="91"/>
      <c r="S586" s="91"/>
      <c r="T586" s="35"/>
      <c r="U586" s="35"/>
      <c r="AP586" s="35"/>
      <c r="AQ586" s="35"/>
      <c r="AR586" s="35"/>
      <c r="AS586" s="35"/>
      <c r="AT586" s="35"/>
      <c r="AU586" s="35"/>
      <c r="AV586" s="35"/>
      <c r="AW586" s="35"/>
      <c r="AX586" s="35"/>
      <c r="AY586" s="35"/>
      <c r="AZ586" s="35"/>
      <c r="BA586" s="35"/>
      <c r="BB586" s="35"/>
      <c r="BC586" s="35"/>
      <c r="BD586" s="35"/>
      <c r="BE586" s="35"/>
      <c r="BF586" s="35"/>
      <c r="BG586" s="35"/>
      <c r="BH586" s="35"/>
      <c r="BI586" s="35"/>
      <c r="BJ586" s="35"/>
    </row>
    <row r="587" spans="1:62" ht="15.75" customHeight="1">
      <c r="B587" s="3"/>
      <c r="T587" s="35"/>
      <c r="U587" s="35"/>
      <c r="V587" s="35"/>
      <c r="W587" s="35"/>
      <c r="X587" s="35"/>
      <c r="Y587" s="35"/>
      <c r="Z587" s="91"/>
      <c r="AA587" s="35"/>
      <c r="AB587" s="35"/>
      <c r="AC587" s="91"/>
      <c r="AE587" s="484"/>
      <c r="AF587" s="484">
        <v>270880</v>
      </c>
      <c r="AG587" s="35"/>
      <c r="AH587" s="35"/>
      <c r="AI587" s="35"/>
      <c r="AJ587" s="483"/>
      <c r="AK587" s="700"/>
      <c r="AL587" s="657"/>
      <c r="AM587" s="35"/>
      <c r="AN587" s="35"/>
      <c r="AO587" s="35"/>
      <c r="AP587" s="35"/>
      <c r="AQ587" s="35"/>
      <c r="AR587" s="35"/>
      <c r="AS587" s="35"/>
      <c r="AT587" s="35"/>
      <c r="AU587" s="35"/>
      <c r="AV587" s="35"/>
      <c r="AW587" s="35"/>
      <c r="AX587" s="35"/>
      <c r="AY587" s="35"/>
      <c r="AZ587" s="35"/>
      <c r="BA587" s="35"/>
      <c r="BB587" s="35"/>
      <c r="BC587" s="35"/>
      <c r="BD587" s="35"/>
      <c r="BE587" s="35"/>
      <c r="BF587" s="35"/>
      <c r="BG587" s="35"/>
      <c r="BH587" s="35"/>
      <c r="BI587" s="35"/>
      <c r="BJ587" s="35"/>
    </row>
    <row r="588" spans="1:62" ht="15.75" customHeight="1">
      <c r="B588" s="3"/>
      <c r="C588" s="35"/>
      <c r="S588" s="91"/>
      <c r="W588" s="35"/>
      <c r="X588" s="35"/>
      <c r="Y588" s="35"/>
      <c r="Z588" s="91"/>
      <c r="AA588" s="35"/>
      <c r="AB588" s="35"/>
      <c r="AC588" s="91"/>
      <c r="AD588" s="35"/>
      <c r="AE588" s="35"/>
      <c r="AF588" s="484"/>
      <c r="AG588" s="35"/>
      <c r="AH588" s="35"/>
      <c r="AI588" s="35"/>
      <c r="AJ588" s="35"/>
      <c r="AL588" s="657"/>
      <c r="AM588" s="35"/>
      <c r="AN588" s="35"/>
      <c r="AO588" s="35"/>
      <c r="AP588" s="35"/>
      <c r="AQ588" s="35"/>
      <c r="AR588" s="35"/>
      <c r="AS588" s="35"/>
      <c r="AT588" s="35"/>
      <c r="AU588" s="35"/>
      <c r="AV588" s="35"/>
      <c r="AW588" s="35"/>
      <c r="AX588" s="35"/>
      <c r="AY588" s="35"/>
      <c r="AZ588" s="35"/>
      <c r="BA588" s="35"/>
      <c r="BB588" s="35"/>
      <c r="BC588" s="35"/>
      <c r="BD588" s="35"/>
      <c r="BE588" s="35"/>
      <c r="BF588" s="35"/>
      <c r="BG588" s="35"/>
      <c r="BH588" s="35"/>
      <c r="BI588" s="35"/>
      <c r="BJ588" s="35"/>
    </row>
    <row r="589" spans="1:62" ht="15.75" customHeight="1">
      <c r="B589" s="3"/>
      <c r="C589" s="398"/>
      <c r="W589" s="35"/>
      <c r="X589" s="35"/>
      <c r="Y589" s="35"/>
      <c r="AE589" s="35"/>
      <c r="AF589" s="904">
        <f>AF587-AF585</f>
        <v>5.1099999964935705</v>
      </c>
      <c r="AL589" s="904"/>
      <c r="AM589" s="35"/>
      <c r="AN589" s="35"/>
      <c r="AO589" s="35"/>
      <c r="AP589" s="35"/>
      <c r="AQ589" s="35"/>
      <c r="AR589" s="35"/>
      <c r="AS589" s="35"/>
      <c r="AT589" s="35"/>
      <c r="AU589" s="35"/>
      <c r="AV589" s="35"/>
      <c r="AW589" s="35"/>
      <c r="AX589" s="35"/>
      <c r="AY589" s="35"/>
      <c r="AZ589" s="35"/>
      <c r="BA589" s="35"/>
      <c r="BB589" s="35"/>
      <c r="BC589" s="35"/>
      <c r="BD589" s="35"/>
      <c r="BE589" s="35"/>
      <c r="BF589" s="35"/>
      <c r="BG589" s="35"/>
      <c r="BH589" s="35"/>
      <c r="BI589" s="35"/>
      <c r="BJ589" s="35"/>
    </row>
    <row r="590" spans="1:62" ht="15.75" customHeight="1">
      <c r="B590" s="3"/>
      <c r="C590" s="398"/>
      <c r="W590" s="35"/>
      <c r="X590" s="35"/>
      <c r="Y590" s="35"/>
      <c r="Z590" s="35"/>
      <c r="AA590" s="35"/>
      <c r="AB590" s="35"/>
      <c r="AC590" s="35"/>
      <c r="AD590" s="35"/>
      <c r="AE590" s="91"/>
      <c r="AG590" s="35"/>
      <c r="AH590" s="35"/>
      <c r="AI590" s="35"/>
      <c r="AJ590" s="699"/>
      <c r="AK590" s="700"/>
      <c r="AL590" s="657"/>
      <c r="AM590" s="35"/>
      <c r="AN590" s="35"/>
      <c r="AO590" s="35"/>
      <c r="AP590" s="35"/>
      <c r="AQ590" s="35"/>
      <c r="AR590" s="35"/>
      <c r="AS590" s="35"/>
      <c r="AT590" s="35"/>
      <c r="AU590" s="35"/>
      <c r="AV590" s="35"/>
      <c r="AW590" s="35"/>
      <c r="AX590" s="35"/>
      <c r="AY590" s="35"/>
      <c r="AZ590" s="35"/>
      <c r="BA590" s="35"/>
      <c r="BB590" s="35"/>
      <c r="BC590" s="35"/>
      <c r="BD590" s="35"/>
      <c r="BE590" s="35"/>
      <c r="BF590" s="35"/>
      <c r="BG590" s="35"/>
      <c r="BH590" s="35"/>
      <c r="BI590" s="35"/>
      <c r="BJ590" s="35"/>
    </row>
    <row r="591" spans="1:62" ht="15.75" customHeight="1">
      <c r="B591" s="3"/>
      <c r="C591" s="398"/>
      <c r="W591" s="35"/>
      <c r="X591" s="35"/>
      <c r="Y591" s="35"/>
      <c r="Z591" s="35"/>
      <c r="AA591" s="35"/>
      <c r="AB591" s="35"/>
      <c r="AC591" s="35"/>
      <c r="AD591" s="35"/>
      <c r="AE591" s="35"/>
      <c r="AG591" s="35"/>
      <c r="AH591" s="35"/>
      <c r="AI591" s="35"/>
      <c r="AJ591" s="35"/>
      <c r="AK591" s="35"/>
      <c r="AL591" s="35"/>
      <c r="AM591" s="35"/>
      <c r="AN591" s="35"/>
      <c r="AO591" s="35"/>
      <c r="AP591" s="35"/>
      <c r="AQ591" s="35"/>
      <c r="AR591" s="35"/>
      <c r="AS591" s="35"/>
      <c r="AT591" s="35"/>
      <c r="AU591" s="35"/>
      <c r="AV591" s="35"/>
      <c r="AW591" s="35"/>
      <c r="AX591" s="35"/>
      <c r="AY591" s="35"/>
      <c r="AZ591" s="35"/>
      <c r="BA591" s="35"/>
      <c r="BB591" s="35"/>
      <c r="BC591" s="35"/>
      <c r="BD591" s="35"/>
      <c r="BE591" s="35"/>
      <c r="BF591" s="35"/>
      <c r="BG591" s="35"/>
      <c r="BH591" s="35"/>
      <c r="BI591" s="35"/>
      <c r="BJ591" s="35"/>
    </row>
    <row r="592" spans="1:62" ht="15.75" customHeight="1">
      <c r="B592" s="3"/>
      <c r="C592" s="398"/>
      <c r="W592" s="35"/>
      <c r="X592" s="35"/>
      <c r="Y592" s="35"/>
      <c r="Z592" s="35"/>
      <c r="AA592" s="35"/>
      <c r="AB592" s="35"/>
      <c r="AC592" s="35"/>
      <c r="AD592" s="35"/>
      <c r="AE592" s="35"/>
      <c r="AG592" s="35"/>
      <c r="AH592" s="35"/>
      <c r="AI592" s="35"/>
      <c r="AJ592" s="35"/>
      <c r="AK592" s="35"/>
      <c r="AL592" s="35"/>
      <c r="AM592" s="35"/>
      <c r="AN592" s="35"/>
      <c r="AO592" s="35"/>
      <c r="AP592" s="35"/>
      <c r="AQ592" s="35"/>
      <c r="AR592" s="35"/>
      <c r="AS592" s="35"/>
      <c r="AT592" s="35"/>
      <c r="AU592" s="35"/>
      <c r="AV592" s="35"/>
      <c r="AW592" s="35"/>
      <c r="AX592" s="35"/>
      <c r="AY592" s="35"/>
      <c r="AZ592" s="35"/>
      <c r="BA592" s="35"/>
      <c r="BB592" s="35"/>
      <c r="BC592" s="35"/>
      <c r="BD592" s="35"/>
      <c r="BE592" s="35"/>
      <c r="BF592" s="35"/>
      <c r="BG592" s="35"/>
      <c r="BH592" s="35"/>
      <c r="BI592" s="35"/>
      <c r="BJ592" s="35"/>
    </row>
    <row r="593" spans="2:62" ht="15.75" customHeight="1">
      <c r="B593" s="3"/>
      <c r="C593" s="398"/>
      <c r="W593" s="35"/>
      <c r="X593" s="35"/>
      <c r="Y593" s="35"/>
      <c r="Z593" s="35"/>
      <c r="AA593" s="35"/>
      <c r="AB593" s="35"/>
      <c r="AC593" s="35"/>
      <c r="AD593" s="35"/>
      <c r="AE593" s="35"/>
      <c r="AG593" s="35"/>
      <c r="AH593" s="35"/>
      <c r="AI593" s="35"/>
      <c r="AJ593" s="35"/>
      <c r="AK593" s="35"/>
      <c r="AL593" s="35"/>
      <c r="AM593" s="35"/>
      <c r="AN593" s="35"/>
      <c r="AO593" s="35"/>
      <c r="AP593" s="35"/>
      <c r="AQ593" s="35"/>
      <c r="AR593" s="35"/>
      <c r="AS593" s="35"/>
      <c r="AT593" s="35"/>
      <c r="AU593" s="35"/>
      <c r="AV593" s="35"/>
      <c r="AW593" s="35"/>
      <c r="AX593" s="35"/>
      <c r="AY593" s="35"/>
      <c r="AZ593" s="35"/>
      <c r="BA593" s="35"/>
      <c r="BB593" s="35"/>
      <c r="BC593" s="35"/>
      <c r="BD593" s="35"/>
      <c r="BE593" s="35"/>
      <c r="BF593" s="35"/>
      <c r="BG593" s="35"/>
      <c r="BH593" s="35"/>
      <c r="BI593" s="35"/>
      <c r="BJ593" s="35"/>
    </row>
    <row r="594" spans="2:62" ht="15.75" customHeight="1">
      <c r="B594" s="3"/>
      <c r="C594" s="398"/>
      <c r="W594" s="35"/>
      <c r="X594" s="35"/>
      <c r="Y594" s="35"/>
      <c r="Z594" s="35"/>
      <c r="AA594" s="35"/>
      <c r="AB594" s="35"/>
      <c r="AC594" s="35"/>
      <c r="AD594" s="35"/>
      <c r="AE594" s="35"/>
      <c r="AG594" s="35"/>
      <c r="AH594" s="35"/>
      <c r="AI594" s="35"/>
      <c r="AJ594" s="35"/>
      <c r="AK594" s="35"/>
      <c r="AL594" s="35"/>
      <c r="AM594" s="35"/>
      <c r="AN594" s="35"/>
      <c r="AO594" s="35"/>
      <c r="AP594" s="35"/>
      <c r="AQ594" s="35"/>
      <c r="AR594" s="35"/>
      <c r="AS594" s="35"/>
      <c r="AT594" s="35"/>
      <c r="AU594" s="35"/>
      <c r="AV594" s="35"/>
      <c r="AW594" s="35"/>
      <c r="AX594" s="35"/>
      <c r="AY594" s="35"/>
      <c r="AZ594" s="35"/>
      <c r="BA594" s="35"/>
      <c r="BB594" s="35"/>
      <c r="BC594" s="35"/>
      <c r="BD594" s="35"/>
      <c r="BE594" s="35"/>
      <c r="BF594" s="35"/>
      <c r="BG594" s="35"/>
      <c r="BH594" s="35"/>
      <c r="BI594" s="35"/>
      <c r="BJ594" s="35"/>
    </row>
    <row r="595" spans="2:62" ht="15.75" customHeight="1">
      <c r="B595" s="3"/>
      <c r="C595" s="398"/>
      <c r="W595" s="35"/>
      <c r="X595" s="35"/>
      <c r="Y595" s="35"/>
      <c r="Z595" s="35"/>
      <c r="AA595" s="35"/>
      <c r="AB595" s="35"/>
      <c r="AC595" s="35"/>
      <c r="AD595" s="35"/>
      <c r="AE595" s="35"/>
      <c r="AG595" s="35"/>
      <c r="AH595" s="35"/>
      <c r="AI595" s="35"/>
      <c r="AJ595" s="35"/>
      <c r="AK595" s="35"/>
      <c r="AL595" s="35"/>
      <c r="AM595" s="35"/>
      <c r="AN595" s="35"/>
      <c r="AO595" s="35"/>
      <c r="AP595" s="35"/>
      <c r="AQ595" s="35"/>
      <c r="AR595" s="35"/>
      <c r="AS595" s="35"/>
      <c r="AT595" s="35"/>
      <c r="AU595" s="35"/>
      <c r="AV595" s="35"/>
      <c r="AW595" s="35"/>
      <c r="AX595" s="35"/>
      <c r="AY595" s="35"/>
      <c r="AZ595" s="35"/>
      <c r="BA595" s="35"/>
      <c r="BB595" s="35"/>
      <c r="BC595" s="35"/>
      <c r="BD595" s="35"/>
      <c r="BE595" s="35"/>
      <c r="BF595" s="35"/>
      <c r="BG595" s="35"/>
      <c r="BH595" s="35"/>
      <c r="BI595" s="35"/>
      <c r="BJ595" s="35"/>
    </row>
    <row r="596" spans="2:62" ht="15.75" customHeight="1">
      <c r="B596" s="3"/>
      <c r="C596" s="398"/>
      <c r="W596" s="35"/>
      <c r="X596" s="35"/>
      <c r="Y596" s="35"/>
      <c r="Z596" s="35"/>
      <c r="AA596" s="35"/>
      <c r="AB596" s="35"/>
      <c r="AC596" s="35"/>
      <c r="AD596" s="35"/>
      <c r="AE596" s="35"/>
      <c r="AG596" s="35"/>
      <c r="AH596" s="35"/>
      <c r="AI596" s="35"/>
      <c r="AJ596" s="35"/>
      <c r="AK596" s="35"/>
      <c r="AL596" s="35"/>
      <c r="AM596" s="35"/>
      <c r="AN596" s="35"/>
      <c r="AO596" s="35"/>
      <c r="AP596" s="35"/>
      <c r="AQ596" s="35"/>
      <c r="AR596" s="35"/>
      <c r="AS596" s="35"/>
      <c r="AT596" s="35"/>
      <c r="AU596" s="35"/>
      <c r="AV596" s="35"/>
      <c r="AW596" s="35"/>
      <c r="AX596" s="35"/>
      <c r="AY596" s="35"/>
      <c r="AZ596" s="35"/>
      <c r="BA596" s="35"/>
      <c r="BB596" s="35"/>
      <c r="BC596" s="35"/>
      <c r="BD596" s="35"/>
      <c r="BE596" s="35"/>
      <c r="BF596" s="35"/>
      <c r="BG596" s="35"/>
      <c r="BH596" s="35"/>
      <c r="BI596" s="35"/>
      <c r="BJ596" s="35"/>
    </row>
    <row r="597" spans="2:62" ht="15.75" customHeight="1">
      <c r="B597" s="3"/>
      <c r="C597" s="398"/>
      <c r="W597" s="35"/>
      <c r="X597" s="35"/>
      <c r="Y597" s="35"/>
      <c r="Z597" s="35"/>
      <c r="AA597" s="35"/>
      <c r="AB597" s="35"/>
      <c r="AC597" s="35"/>
      <c r="AD597" s="35"/>
      <c r="AE597" s="35"/>
      <c r="AG597" s="35"/>
      <c r="AH597" s="35"/>
      <c r="AI597" s="35"/>
      <c r="AJ597" s="35"/>
      <c r="AK597" s="35"/>
      <c r="AL597" s="35"/>
      <c r="AM597" s="35"/>
      <c r="AN597" s="35"/>
      <c r="AO597" s="35"/>
      <c r="AP597" s="35"/>
      <c r="AQ597" s="35"/>
      <c r="AR597" s="35"/>
      <c r="AS597" s="35"/>
      <c r="AT597" s="35"/>
      <c r="AU597" s="35"/>
      <c r="AV597" s="35"/>
      <c r="AW597" s="35"/>
      <c r="AX597" s="35"/>
      <c r="AY597" s="35"/>
      <c r="AZ597" s="35"/>
      <c r="BA597" s="35"/>
      <c r="BB597" s="35"/>
      <c r="BC597" s="35"/>
      <c r="BD597" s="35"/>
      <c r="BE597" s="35"/>
      <c r="BF597" s="35"/>
      <c r="BG597" s="35"/>
      <c r="BH597" s="35"/>
      <c r="BI597" s="35"/>
      <c r="BJ597" s="35"/>
    </row>
    <row r="598" spans="2:62" ht="15.75" customHeight="1">
      <c r="B598" s="3"/>
      <c r="C598" s="398"/>
      <c r="W598" s="35"/>
      <c r="X598" s="35"/>
      <c r="Y598" s="35"/>
      <c r="Z598" s="35"/>
      <c r="AA598" s="35"/>
      <c r="AB598" s="35"/>
      <c r="AC598" s="35"/>
      <c r="AD598" s="35"/>
      <c r="AE598" s="35"/>
      <c r="AF598" s="484"/>
      <c r="AG598" s="35"/>
      <c r="AH598" s="35"/>
      <c r="AI598" s="35"/>
      <c r="AJ598" s="35"/>
      <c r="AK598" s="35"/>
      <c r="AL598" s="35"/>
      <c r="AM598" s="35"/>
      <c r="AN598" s="35"/>
      <c r="AO598" s="35"/>
      <c r="AP598" s="35"/>
      <c r="AQ598" s="35"/>
      <c r="AR598" s="35"/>
      <c r="AS598" s="35"/>
      <c r="AT598" s="35"/>
      <c r="AU598" s="35"/>
      <c r="AV598" s="35"/>
      <c r="AW598" s="35"/>
      <c r="AX598" s="35"/>
      <c r="AY598" s="35"/>
      <c r="AZ598" s="35"/>
      <c r="BA598" s="35"/>
      <c r="BB598" s="35"/>
      <c r="BC598" s="35"/>
      <c r="BD598" s="35"/>
      <c r="BE598" s="35"/>
      <c r="BF598" s="35"/>
      <c r="BG598" s="35"/>
      <c r="BH598" s="35"/>
      <c r="BI598" s="35"/>
      <c r="BJ598" s="35"/>
    </row>
    <row r="599" spans="2:62" ht="15.75" customHeight="1">
      <c r="B599" s="3"/>
      <c r="C599" s="398"/>
      <c r="W599" s="35"/>
      <c r="X599" s="35"/>
      <c r="Y599" s="35"/>
      <c r="Z599" s="35"/>
      <c r="AA599" s="35"/>
      <c r="AB599" s="35"/>
      <c r="AC599" s="35"/>
      <c r="AD599" s="35"/>
      <c r="AE599" s="35"/>
      <c r="AF599" s="735"/>
      <c r="AG599" s="35"/>
      <c r="AH599" s="35"/>
      <c r="AI599" s="35"/>
      <c r="AJ599" s="35"/>
      <c r="AK599" s="35"/>
      <c r="AL599" s="35"/>
      <c r="AM599" s="35"/>
      <c r="AN599" s="35"/>
      <c r="AO599" s="35"/>
      <c r="AP599" s="35"/>
      <c r="AQ599" s="35"/>
      <c r="AR599" s="35"/>
      <c r="AS599" s="35"/>
      <c r="AT599" s="35"/>
      <c r="AU599" s="35"/>
      <c r="AV599" s="35"/>
      <c r="AW599" s="35"/>
      <c r="AX599" s="35"/>
      <c r="AY599" s="35"/>
      <c r="AZ599" s="35"/>
      <c r="BA599" s="35"/>
      <c r="BB599" s="35"/>
      <c r="BC599" s="35"/>
      <c r="BD599" s="35"/>
      <c r="BE599" s="35"/>
      <c r="BF599" s="35"/>
      <c r="BG599" s="35"/>
      <c r="BH599" s="35"/>
      <c r="BI599" s="35"/>
      <c r="BJ599" s="35"/>
    </row>
    <row r="600" spans="2:62" ht="15.75" customHeight="1">
      <c r="B600" s="3"/>
      <c r="C600" s="398"/>
      <c r="W600" s="35"/>
      <c r="X600" s="35"/>
      <c r="Y600" s="35"/>
      <c r="Z600" s="35"/>
      <c r="AA600" s="35"/>
      <c r="AB600" s="35"/>
      <c r="AC600" s="35"/>
      <c r="AD600" s="35"/>
      <c r="AE600" s="35"/>
      <c r="AF600" s="735"/>
      <c r="AG600" s="35"/>
      <c r="AH600" s="35"/>
      <c r="AI600" s="35"/>
      <c r="AJ600" s="35"/>
      <c r="AK600" s="35"/>
      <c r="AL600" s="35"/>
      <c r="AM600" s="35"/>
      <c r="AN600" s="35"/>
      <c r="AO600" s="35"/>
      <c r="AP600" s="35"/>
      <c r="AQ600" s="35"/>
      <c r="AR600" s="35"/>
      <c r="AS600" s="35"/>
      <c r="AT600" s="35"/>
      <c r="AU600" s="35"/>
      <c r="AV600" s="35"/>
      <c r="AW600" s="35"/>
      <c r="AX600" s="35"/>
      <c r="AY600" s="35"/>
      <c r="AZ600" s="35"/>
      <c r="BA600" s="35"/>
      <c r="BB600" s="35"/>
      <c r="BC600" s="35"/>
      <c r="BD600" s="35"/>
      <c r="BE600" s="35"/>
      <c r="BF600" s="35"/>
      <c r="BG600" s="35"/>
      <c r="BH600" s="35"/>
      <c r="BI600" s="35"/>
      <c r="BJ600" s="35"/>
    </row>
    <row r="601" spans="2:62" ht="15.75" customHeight="1">
      <c r="B601" s="3"/>
      <c r="C601" s="398"/>
      <c r="W601" s="35"/>
      <c r="X601" s="35"/>
      <c r="Y601" s="35"/>
      <c r="Z601" s="35"/>
      <c r="AA601" s="35"/>
      <c r="AB601" s="35"/>
      <c r="AC601" s="35"/>
      <c r="AD601" s="35"/>
      <c r="AE601" s="35"/>
      <c r="AF601" s="735"/>
      <c r="AG601" s="35"/>
      <c r="AH601" s="35"/>
      <c r="AI601" s="35"/>
      <c r="AJ601" s="35"/>
      <c r="AK601" s="35"/>
      <c r="AL601" s="35"/>
      <c r="AM601" s="35"/>
      <c r="AN601" s="35"/>
      <c r="AO601" s="35"/>
      <c r="AP601" s="35"/>
      <c r="AQ601" s="35"/>
      <c r="AR601" s="35"/>
      <c r="AS601" s="35"/>
      <c r="AT601" s="35"/>
      <c r="AU601" s="35"/>
      <c r="AV601" s="35"/>
      <c r="AW601" s="35"/>
      <c r="AX601" s="35"/>
      <c r="AY601" s="35"/>
      <c r="AZ601" s="35"/>
      <c r="BA601" s="35"/>
      <c r="BB601" s="35"/>
      <c r="BC601" s="35"/>
      <c r="BD601" s="35"/>
      <c r="BE601" s="35"/>
      <c r="BF601" s="35"/>
      <c r="BG601" s="35"/>
      <c r="BH601" s="35"/>
      <c r="BI601" s="35"/>
      <c r="BJ601" s="35"/>
    </row>
    <row r="602" spans="2:62" ht="15.75" customHeight="1">
      <c r="B602" s="3"/>
      <c r="C602" s="398"/>
      <c r="W602" s="35"/>
      <c r="X602" s="35"/>
      <c r="Y602" s="35"/>
      <c r="Z602" s="35"/>
      <c r="AA602" s="35"/>
      <c r="AB602" s="35"/>
      <c r="AC602" s="35"/>
      <c r="AD602" s="35"/>
      <c r="AE602" s="35"/>
      <c r="AF602" s="35"/>
      <c r="AG602" s="35"/>
      <c r="AH602" s="35"/>
      <c r="AI602" s="35"/>
      <c r="AJ602" s="35"/>
      <c r="AK602" s="35"/>
      <c r="AL602" s="35"/>
      <c r="AM602" s="35"/>
      <c r="AN602" s="35"/>
      <c r="AO602" s="35"/>
      <c r="AP602" s="35"/>
      <c r="AQ602" s="35"/>
      <c r="AR602" s="35"/>
      <c r="AS602" s="35"/>
      <c r="AT602" s="35"/>
      <c r="AU602" s="35"/>
      <c r="AV602" s="35"/>
      <c r="AW602" s="35"/>
      <c r="AX602" s="35"/>
      <c r="AY602" s="35"/>
      <c r="AZ602" s="35"/>
      <c r="BA602" s="35"/>
      <c r="BB602" s="35"/>
      <c r="BC602" s="35"/>
      <c r="BD602" s="35"/>
      <c r="BE602" s="35"/>
      <c r="BF602" s="35"/>
      <c r="BG602" s="35"/>
      <c r="BH602" s="35"/>
      <c r="BI602" s="35"/>
      <c r="BJ602" s="35"/>
    </row>
    <row r="603" spans="2:62" ht="15.75" customHeight="1">
      <c r="B603" s="3"/>
      <c r="W603" s="35"/>
      <c r="X603" s="35"/>
      <c r="Y603" s="35"/>
      <c r="Z603" s="35"/>
      <c r="AA603" s="35"/>
      <c r="AB603" s="35"/>
      <c r="AC603" s="35"/>
      <c r="AD603" s="35"/>
      <c r="AE603" s="35"/>
      <c r="AF603" s="35"/>
      <c r="AG603" s="35"/>
      <c r="AH603" s="35"/>
      <c r="AI603" s="35"/>
      <c r="AJ603" s="35"/>
      <c r="AK603" s="35"/>
      <c r="AL603" s="35"/>
      <c r="AM603" s="35"/>
      <c r="AN603" s="35"/>
      <c r="AO603" s="35"/>
      <c r="AP603" s="35"/>
      <c r="AQ603" s="35"/>
      <c r="AR603" s="35"/>
      <c r="AS603" s="35"/>
      <c r="AT603" s="35"/>
      <c r="AU603" s="35"/>
      <c r="AV603" s="35"/>
      <c r="AW603" s="35"/>
      <c r="AX603" s="35"/>
      <c r="AY603" s="35"/>
      <c r="AZ603" s="35"/>
      <c r="BA603" s="35"/>
      <c r="BB603" s="35"/>
      <c r="BC603" s="35"/>
      <c r="BD603" s="35"/>
      <c r="BE603" s="35"/>
      <c r="BF603" s="35"/>
      <c r="BG603" s="35"/>
      <c r="BH603" s="35"/>
      <c r="BI603" s="35"/>
      <c r="BJ603" s="35"/>
    </row>
    <row r="604" spans="2:62" ht="15.75" customHeight="1">
      <c r="B604" s="3"/>
      <c r="W604" s="35"/>
      <c r="X604" s="35"/>
      <c r="Y604" s="35"/>
      <c r="Z604" s="35"/>
      <c r="AA604" s="35"/>
      <c r="AB604" s="35"/>
      <c r="AC604" s="35"/>
      <c r="AD604" s="35"/>
      <c r="AE604" s="35"/>
      <c r="AF604" s="35"/>
      <c r="AG604" s="35"/>
      <c r="AH604" s="35"/>
      <c r="AI604" s="35"/>
      <c r="AJ604" s="35"/>
      <c r="AK604" s="35"/>
      <c r="AL604" s="35"/>
      <c r="AM604" s="35"/>
      <c r="AN604" s="35"/>
      <c r="AO604" s="35"/>
      <c r="AP604" s="35"/>
      <c r="AQ604" s="35"/>
      <c r="AR604" s="35"/>
      <c r="AS604" s="35"/>
      <c r="AT604" s="35"/>
      <c r="AU604" s="35"/>
      <c r="AV604" s="35"/>
      <c r="AW604" s="35"/>
      <c r="AX604" s="35"/>
      <c r="AY604" s="35"/>
      <c r="AZ604" s="35"/>
      <c r="BA604" s="35"/>
      <c r="BB604" s="35"/>
      <c r="BC604" s="35"/>
      <c r="BD604" s="35"/>
      <c r="BE604" s="35"/>
      <c r="BF604" s="35"/>
      <c r="BG604" s="35"/>
      <c r="BH604" s="35"/>
      <c r="BI604" s="35"/>
      <c r="BJ604" s="35"/>
    </row>
    <row r="605" spans="2:62" ht="15.75" customHeight="1">
      <c r="B605" s="3"/>
      <c r="W605" s="35"/>
      <c r="X605" s="35"/>
      <c r="Y605" s="35"/>
      <c r="Z605" s="35"/>
      <c r="AA605" s="35"/>
      <c r="AB605" s="35"/>
      <c r="AC605" s="35"/>
      <c r="AD605" s="35"/>
      <c r="AE605" s="35"/>
      <c r="AF605" s="35"/>
      <c r="AG605" s="35"/>
      <c r="AH605" s="35"/>
      <c r="AI605" s="35"/>
      <c r="AJ605" s="35"/>
      <c r="AK605" s="35"/>
      <c r="AL605" s="35"/>
      <c r="AM605" s="35"/>
      <c r="AN605" s="35"/>
      <c r="AO605" s="35"/>
      <c r="AP605" s="35"/>
      <c r="AQ605" s="35"/>
      <c r="AR605" s="35"/>
      <c r="AS605" s="35"/>
      <c r="AT605" s="35"/>
      <c r="AU605" s="35"/>
      <c r="AV605" s="35"/>
      <c r="AW605" s="35"/>
      <c r="AX605" s="35"/>
      <c r="AY605" s="35"/>
      <c r="AZ605" s="35"/>
      <c r="BA605" s="35"/>
      <c r="BB605" s="35"/>
      <c r="BC605" s="35"/>
      <c r="BD605" s="35"/>
      <c r="BE605" s="35"/>
      <c r="BF605" s="35"/>
      <c r="BG605" s="35"/>
      <c r="BH605" s="35"/>
      <c r="BI605" s="35"/>
      <c r="BJ605" s="35"/>
    </row>
    <row r="606" spans="2:62" ht="15.75" customHeight="1">
      <c r="B606" s="3"/>
      <c r="W606" s="35"/>
      <c r="X606" s="35"/>
      <c r="Y606" s="35"/>
      <c r="Z606" s="35"/>
      <c r="AA606" s="35"/>
      <c r="AB606" s="35"/>
      <c r="AC606" s="35"/>
      <c r="AD606" s="35"/>
      <c r="AE606" s="35"/>
      <c r="AF606" s="35"/>
      <c r="AG606" s="35"/>
      <c r="AH606" s="35"/>
      <c r="AI606" s="35"/>
      <c r="AJ606" s="35"/>
      <c r="AK606" s="35"/>
      <c r="AL606" s="35"/>
      <c r="AM606" s="35"/>
      <c r="AN606" s="35"/>
      <c r="AO606" s="35"/>
      <c r="AP606" s="35"/>
      <c r="AQ606" s="35"/>
      <c r="AR606" s="35"/>
      <c r="AS606" s="35"/>
      <c r="AT606" s="35"/>
      <c r="AU606" s="35"/>
      <c r="AV606" s="35"/>
      <c r="AW606" s="35"/>
      <c r="AX606" s="35"/>
      <c r="AY606" s="35"/>
      <c r="AZ606" s="35"/>
      <c r="BA606" s="35"/>
      <c r="BB606" s="35"/>
      <c r="BC606" s="35"/>
      <c r="BD606" s="35"/>
      <c r="BE606" s="35"/>
      <c r="BF606" s="35"/>
      <c r="BG606" s="35"/>
      <c r="BH606" s="35"/>
      <c r="BI606" s="35"/>
      <c r="BJ606" s="35"/>
    </row>
    <row r="607" spans="2:62" ht="15.75" customHeight="1">
      <c r="B607" s="3"/>
      <c r="W607" s="35"/>
      <c r="X607" s="35"/>
      <c r="Y607" s="35"/>
      <c r="Z607" s="35"/>
      <c r="AA607" s="35"/>
      <c r="AB607" s="35"/>
      <c r="AC607" s="35"/>
      <c r="AD607" s="35"/>
      <c r="AE607" s="35"/>
      <c r="AF607" s="35"/>
      <c r="AG607" s="35"/>
      <c r="AH607" s="35"/>
      <c r="AI607" s="35"/>
      <c r="AJ607" s="35"/>
      <c r="AK607" s="35"/>
      <c r="AL607" s="35"/>
      <c r="AM607" s="35"/>
      <c r="AN607" s="35"/>
      <c r="AO607" s="35"/>
      <c r="AP607" s="35"/>
      <c r="AQ607" s="35"/>
      <c r="AR607" s="35"/>
      <c r="AS607" s="35"/>
      <c r="AT607" s="35"/>
      <c r="AU607" s="35"/>
      <c r="AV607" s="35"/>
      <c r="AW607" s="35"/>
      <c r="AX607" s="35"/>
      <c r="AY607" s="35"/>
      <c r="AZ607" s="35"/>
      <c r="BA607" s="35"/>
      <c r="BB607" s="35"/>
      <c r="BC607" s="35"/>
      <c r="BD607" s="35"/>
      <c r="BE607" s="35"/>
      <c r="BF607" s="35"/>
      <c r="BG607" s="35"/>
      <c r="BH607" s="35"/>
      <c r="BI607" s="35"/>
      <c r="BJ607" s="35"/>
    </row>
    <row r="608" spans="2:62" ht="15.75" customHeight="1">
      <c r="B608" s="3"/>
      <c r="W608" s="35"/>
      <c r="X608" s="35"/>
      <c r="Y608" s="35"/>
      <c r="Z608" s="35"/>
      <c r="AA608" s="35"/>
      <c r="AB608" s="35"/>
      <c r="AC608" s="35"/>
      <c r="AD608" s="35"/>
      <c r="AE608" s="35"/>
      <c r="AF608" s="35"/>
      <c r="AG608" s="35"/>
      <c r="AH608" s="35"/>
      <c r="AI608" s="35"/>
      <c r="AJ608" s="35"/>
      <c r="AK608" s="35"/>
      <c r="AL608" s="35"/>
      <c r="AM608" s="35"/>
      <c r="AN608" s="35"/>
      <c r="AO608" s="35"/>
      <c r="AP608" s="35"/>
      <c r="AQ608" s="35"/>
      <c r="AR608" s="35"/>
      <c r="AS608" s="35"/>
      <c r="AT608" s="35"/>
      <c r="AU608" s="35"/>
      <c r="AV608" s="35"/>
      <c r="AW608" s="35"/>
      <c r="AX608" s="35"/>
      <c r="AY608" s="35"/>
      <c r="AZ608" s="35"/>
      <c r="BA608" s="35"/>
      <c r="BB608" s="35"/>
      <c r="BC608" s="35"/>
      <c r="BD608" s="35"/>
      <c r="BE608" s="35"/>
      <c r="BF608" s="35"/>
      <c r="BG608" s="35"/>
      <c r="BH608" s="35"/>
      <c r="BI608" s="35"/>
      <c r="BJ608" s="35"/>
    </row>
    <row r="609" spans="2:62" ht="15.75" customHeight="1">
      <c r="B609" s="3"/>
      <c r="W609" s="35"/>
      <c r="X609" s="35"/>
      <c r="Y609" s="35"/>
      <c r="Z609" s="35"/>
      <c r="AA609" s="35"/>
      <c r="AB609" s="35"/>
      <c r="AC609" s="35"/>
      <c r="AD609" s="35"/>
      <c r="AE609" s="35"/>
      <c r="AF609" s="35"/>
      <c r="AG609" s="35"/>
      <c r="AH609" s="35"/>
      <c r="AI609" s="35"/>
      <c r="AJ609" s="35"/>
      <c r="AK609" s="35"/>
      <c r="AL609" s="35"/>
      <c r="AM609" s="35"/>
      <c r="AN609" s="35"/>
      <c r="AO609" s="35"/>
      <c r="AP609" s="35"/>
      <c r="AQ609" s="35"/>
      <c r="AR609" s="35"/>
      <c r="AS609" s="35"/>
      <c r="AT609" s="35"/>
      <c r="AU609" s="35"/>
      <c r="AV609" s="35"/>
      <c r="AW609" s="35"/>
      <c r="AX609" s="35"/>
      <c r="AY609" s="35"/>
      <c r="AZ609" s="35"/>
      <c r="BA609" s="35"/>
      <c r="BB609" s="35"/>
      <c r="BC609" s="35"/>
      <c r="BD609" s="35"/>
      <c r="BE609" s="35"/>
      <c r="BF609" s="35"/>
      <c r="BG609" s="35"/>
      <c r="BH609" s="35"/>
      <c r="BI609" s="35"/>
      <c r="BJ609" s="35"/>
    </row>
    <row r="610" spans="2:62" ht="15.75" customHeight="1">
      <c r="B610" s="3"/>
      <c r="W610" s="35"/>
      <c r="X610" s="35"/>
      <c r="Y610" s="35"/>
      <c r="Z610" s="35"/>
      <c r="AA610" s="35"/>
      <c r="AB610" s="35"/>
      <c r="AC610" s="35"/>
      <c r="AD610" s="35"/>
      <c r="AE610" s="35"/>
      <c r="AF610" s="35"/>
      <c r="AG610" s="35"/>
      <c r="AH610" s="35"/>
      <c r="AI610" s="35"/>
      <c r="AJ610" s="35"/>
      <c r="AK610" s="35"/>
      <c r="AL610" s="35"/>
      <c r="AM610" s="35"/>
      <c r="AN610" s="35"/>
      <c r="AO610" s="35"/>
      <c r="AP610" s="35"/>
      <c r="AQ610" s="35"/>
      <c r="AR610" s="35"/>
      <c r="AS610" s="35"/>
      <c r="AT610" s="35"/>
      <c r="AU610" s="35"/>
      <c r="AV610" s="35"/>
      <c r="AW610" s="35"/>
      <c r="AX610" s="35"/>
      <c r="AY610" s="35"/>
      <c r="AZ610" s="35"/>
      <c r="BA610" s="35"/>
      <c r="BB610" s="35"/>
      <c r="BC610" s="35"/>
      <c r="BD610" s="35"/>
      <c r="BE610" s="35"/>
      <c r="BF610" s="35"/>
      <c r="BG610" s="35"/>
      <c r="BH610" s="35"/>
      <c r="BI610" s="35"/>
      <c r="BJ610" s="35"/>
    </row>
    <row r="611" spans="2:62" ht="15.75" customHeight="1">
      <c r="B611" s="3"/>
      <c r="W611" s="35"/>
      <c r="X611" s="35"/>
      <c r="Y611" s="35"/>
      <c r="Z611" s="35"/>
      <c r="AA611" s="35"/>
      <c r="AB611" s="35"/>
      <c r="AC611" s="35"/>
      <c r="AD611" s="35"/>
      <c r="AE611" s="35"/>
      <c r="AF611" s="35"/>
      <c r="AG611" s="35"/>
      <c r="AH611" s="35"/>
      <c r="AI611" s="35"/>
      <c r="AJ611" s="35"/>
      <c r="AK611" s="35"/>
      <c r="AL611" s="35"/>
      <c r="AM611" s="35"/>
      <c r="AN611" s="35"/>
      <c r="AO611" s="35"/>
      <c r="AP611" s="35"/>
      <c r="AQ611" s="35"/>
      <c r="AR611" s="35"/>
      <c r="AS611" s="35"/>
      <c r="AT611" s="35"/>
      <c r="AU611" s="35"/>
      <c r="AV611" s="35"/>
      <c r="AW611" s="35"/>
      <c r="AX611" s="35"/>
      <c r="AY611" s="35"/>
      <c r="AZ611" s="35"/>
      <c r="BA611" s="35"/>
      <c r="BB611" s="35"/>
      <c r="BC611" s="35"/>
      <c r="BD611" s="35"/>
      <c r="BE611" s="35"/>
      <c r="BF611" s="35"/>
      <c r="BG611" s="35"/>
      <c r="BH611" s="35"/>
      <c r="BI611" s="35"/>
      <c r="BJ611" s="35"/>
    </row>
    <row r="612" spans="2:62" ht="15.75" customHeight="1">
      <c r="B612" s="3"/>
      <c r="C612" s="398"/>
      <c r="W612" s="35"/>
      <c r="X612" s="35"/>
      <c r="Y612" s="35"/>
      <c r="Z612" s="35"/>
      <c r="AA612" s="35"/>
      <c r="AB612" s="35"/>
      <c r="AC612" s="35"/>
      <c r="AD612" s="35"/>
      <c r="AE612" s="35"/>
      <c r="AF612" s="35"/>
      <c r="AG612" s="35"/>
      <c r="AH612" s="35"/>
      <c r="AI612" s="35"/>
      <c r="AJ612" s="35"/>
      <c r="AK612" s="35"/>
      <c r="AL612" s="35"/>
      <c r="AM612" s="35"/>
      <c r="AN612" s="35"/>
      <c r="AO612" s="35"/>
      <c r="AP612" s="35"/>
      <c r="AQ612" s="35"/>
      <c r="AR612" s="35"/>
      <c r="AS612" s="35"/>
      <c r="AT612" s="35"/>
      <c r="AU612" s="35"/>
      <c r="AV612" s="35"/>
      <c r="AW612" s="35"/>
      <c r="AX612" s="35"/>
      <c r="AY612" s="35"/>
      <c r="AZ612" s="35"/>
      <c r="BA612" s="35"/>
      <c r="BB612" s="35"/>
      <c r="BC612" s="35"/>
      <c r="BD612" s="35"/>
      <c r="BE612" s="35"/>
      <c r="BF612" s="35"/>
      <c r="BG612" s="35"/>
      <c r="BH612" s="35"/>
      <c r="BI612" s="35"/>
      <c r="BJ612" s="35"/>
    </row>
    <row r="613" spans="2:62" ht="15.75" customHeight="1">
      <c r="B613" s="3"/>
      <c r="C613" s="398"/>
      <c r="W613" s="35"/>
      <c r="X613" s="35"/>
      <c r="Y613" s="35"/>
      <c r="Z613" s="35"/>
      <c r="AA613" s="35"/>
      <c r="AB613" s="35"/>
      <c r="AC613" s="35"/>
      <c r="AD613" s="35"/>
      <c r="AE613" s="35"/>
      <c r="AF613" s="35"/>
      <c r="AG613" s="35"/>
      <c r="AH613" s="35"/>
      <c r="AI613" s="35"/>
      <c r="AJ613" s="35"/>
      <c r="AK613" s="35"/>
      <c r="AL613" s="35"/>
      <c r="AM613" s="35"/>
      <c r="AN613" s="35"/>
      <c r="AO613" s="35"/>
      <c r="AP613" s="35"/>
      <c r="AQ613" s="35"/>
      <c r="AR613" s="35"/>
      <c r="AS613" s="35"/>
      <c r="AT613" s="35"/>
      <c r="AU613" s="35"/>
      <c r="AV613" s="35"/>
      <c r="AW613" s="35"/>
      <c r="AX613" s="35"/>
      <c r="AY613" s="35"/>
      <c r="AZ613" s="35"/>
      <c r="BA613" s="35"/>
      <c r="BB613" s="35"/>
      <c r="BC613" s="35"/>
      <c r="BD613" s="35"/>
      <c r="BE613" s="35"/>
      <c r="BF613" s="35"/>
      <c r="BG613" s="35"/>
      <c r="BH613" s="35"/>
      <c r="BI613" s="35"/>
      <c r="BJ613" s="35"/>
    </row>
    <row r="614" spans="2:62" ht="15.75" customHeight="1">
      <c r="B614" s="3"/>
      <c r="C614" s="398"/>
      <c r="W614" s="35"/>
      <c r="X614" s="35"/>
      <c r="Y614" s="35"/>
      <c r="Z614" s="35"/>
      <c r="AA614" s="35"/>
      <c r="AB614" s="35"/>
      <c r="AC614" s="35"/>
      <c r="AD614" s="35"/>
      <c r="AE614" s="35"/>
      <c r="AF614" s="35"/>
      <c r="AG614" s="35"/>
      <c r="AH614" s="35"/>
      <c r="AI614" s="35"/>
      <c r="AJ614" s="35"/>
      <c r="AK614" s="35"/>
      <c r="AL614" s="35"/>
      <c r="AM614" s="35"/>
      <c r="AN614" s="35"/>
      <c r="AO614" s="35"/>
      <c r="AP614" s="35"/>
      <c r="AQ614" s="35"/>
      <c r="AR614" s="35"/>
      <c r="AS614" s="35"/>
      <c r="AT614" s="35"/>
      <c r="AU614" s="35"/>
      <c r="AV614" s="35"/>
      <c r="AW614" s="35"/>
      <c r="AX614" s="35"/>
      <c r="AY614" s="35"/>
      <c r="AZ614" s="35"/>
      <c r="BA614" s="35"/>
      <c r="BB614" s="35"/>
      <c r="BC614" s="35"/>
      <c r="BD614" s="35"/>
      <c r="BE614" s="35"/>
      <c r="BF614" s="35"/>
      <c r="BG614" s="35"/>
      <c r="BH614" s="35"/>
      <c r="BI614" s="35"/>
      <c r="BJ614" s="35"/>
    </row>
    <row r="615" spans="2:62" ht="15.75" customHeight="1">
      <c r="B615" s="3"/>
      <c r="C615" s="398"/>
      <c r="W615" s="35"/>
      <c r="X615" s="35"/>
      <c r="Y615" s="35"/>
      <c r="Z615" s="35"/>
      <c r="AA615" s="35"/>
      <c r="AB615" s="35"/>
      <c r="AC615" s="35"/>
      <c r="AD615" s="35"/>
      <c r="AE615" s="35"/>
      <c r="AF615" s="35"/>
      <c r="AG615" s="35"/>
      <c r="AH615" s="35"/>
      <c r="AI615" s="35"/>
      <c r="AJ615" s="35"/>
      <c r="AK615" s="35"/>
      <c r="AL615" s="35"/>
      <c r="AM615" s="35"/>
      <c r="AN615" s="35"/>
      <c r="AO615" s="35"/>
      <c r="AP615" s="35"/>
      <c r="AQ615" s="35"/>
      <c r="AR615" s="35"/>
      <c r="AS615" s="35"/>
      <c r="AT615" s="35"/>
      <c r="AU615" s="35"/>
      <c r="AV615" s="35"/>
      <c r="AW615" s="35"/>
      <c r="AX615" s="35"/>
      <c r="AY615" s="35"/>
      <c r="AZ615" s="35"/>
      <c r="BA615" s="35"/>
      <c r="BB615" s="35"/>
      <c r="BC615" s="35"/>
      <c r="BD615" s="35"/>
      <c r="BE615" s="35"/>
      <c r="BF615" s="35"/>
      <c r="BG615" s="35"/>
      <c r="BH615" s="35"/>
      <c r="BI615" s="35"/>
      <c r="BJ615" s="35"/>
    </row>
    <row r="616" spans="2:62" ht="15.75" customHeight="1">
      <c r="B616" s="3"/>
      <c r="C616" s="398"/>
      <c r="W616" s="35"/>
      <c r="X616" s="35"/>
      <c r="Y616" s="35"/>
      <c r="Z616" s="35"/>
      <c r="AA616" s="35"/>
      <c r="AB616" s="35"/>
      <c r="AC616" s="35"/>
      <c r="AD616" s="35"/>
      <c r="AE616" s="35"/>
      <c r="AF616" s="35"/>
      <c r="AG616" s="35"/>
      <c r="AH616" s="35"/>
      <c r="AI616" s="35"/>
      <c r="AJ616" s="35"/>
      <c r="AK616" s="35"/>
      <c r="AL616" s="35"/>
      <c r="AM616" s="35"/>
      <c r="AN616" s="35"/>
      <c r="AO616" s="35"/>
      <c r="AP616" s="35"/>
      <c r="AQ616" s="35"/>
      <c r="AR616" s="35"/>
      <c r="AS616" s="35"/>
      <c r="AT616" s="35"/>
      <c r="AU616" s="35"/>
      <c r="AV616" s="35"/>
      <c r="AW616" s="35"/>
      <c r="AX616" s="35"/>
      <c r="AY616" s="35"/>
      <c r="AZ616" s="35"/>
      <c r="BA616" s="35"/>
      <c r="BB616" s="35"/>
      <c r="BC616" s="35"/>
      <c r="BD616" s="35"/>
      <c r="BE616" s="35"/>
      <c r="BF616" s="35"/>
      <c r="BG616" s="35"/>
      <c r="BH616" s="35"/>
      <c r="BI616" s="35"/>
      <c r="BJ616" s="35"/>
    </row>
    <row r="617" spans="2:62" ht="15.75" customHeight="1">
      <c r="B617" s="3"/>
      <c r="C617" s="398"/>
      <c r="W617" s="35"/>
      <c r="X617" s="35"/>
      <c r="Y617" s="35"/>
      <c r="Z617" s="35"/>
      <c r="AA617" s="35"/>
      <c r="AB617" s="35"/>
      <c r="AC617" s="35"/>
      <c r="AD617" s="35"/>
      <c r="AE617" s="35"/>
      <c r="AF617" s="35"/>
      <c r="AG617" s="35"/>
      <c r="AH617" s="35"/>
      <c r="AI617" s="35"/>
      <c r="AJ617" s="35"/>
      <c r="AK617" s="35"/>
      <c r="AL617" s="35"/>
      <c r="AM617" s="35"/>
      <c r="AN617" s="35"/>
      <c r="AO617" s="35"/>
      <c r="AP617" s="35"/>
      <c r="AQ617" s="35"/>
      <c r="AR617" s="35"/>
      <c r="AS617" s="35"/>
      <c r="AT617" s="35"/>
      <c r="AU617" s="35"/>
      <c r="AV617" s="35"/>
      <c r="AW617" s="35"/>
      <c r="AX617" s="35"/>
      <c r="AY617" s="35"/>
      <c r="AZ617" s="35"/>
      <c r="BA617" s="35"/>
      <c r="BB617" s="35"/>
      <c r="BC617" s="35"/>
      <c r="BD617" s="35"/>
      <c r="BE617" s="35"/>
      <c r="BF617" s="35"/>
      <c r="BG617" s="35"/>
      <c r="BH617" s="35"/>
      <c r="BI617" s="35"/>
      <c r="BJ617" s="35"/>
    </row>
    <row r="618" spans="2:62" ht="15.75" customHeight="1">
      <c r="B618" s="3"/>
      <c r="C618" s="398"/>
      <c r="W618" s="35"/>
      <c r="X618" s="35"/>
      <c r="Y618" s="35"/>
      <c r="Z618" s="35"/>
      <c r="AA618" s="35"/>
      <c r="AB618" s="35"/>
      <c r="AC618" s="35"/>
      <c r="AD618" s="35"/>
      <c r="AE618" s="35"/>
      <c r="AF618" s="35"/>
      <c r="AG618" s="35"/>
      <c r="AH618" s="35"/>
      <c r="AI618" s="35"/>
      <c r="AJ618" s="35"/>
      <c r="AK618" s="35"/>
      <c r="AL618" s="35"/>
      <c r="AM618" s="35"/>
      <c r="AN618" s="35"/>
      <c r="AO618" s="35"/>
      <c r="AP618" s="35"/>
      <c r="AQ618" s="35"/>
      <c r="AR618" s="35"/>
      <c r="AS618" s="35"/>
      <c r="AT618" s="35"/>
      <c r="AU618" s="35"/>
      <c r="AV618" s="35"/>
      <c r="AW618" s="35"/>
      <c r="AX618" s="35"/>
      <c r="AY618" s="35"/>
      <c r="AZ618" s="35"/>
      <c r="BA618" s="35"/>
      <c r="BB618" s="35"/>
      <c r="BC618" s="35"/>
      <c r="BD618" s="35"/>
      <c r="BE618" s="35"/>
      <c r="BF618" s="35"/>
      <c r="BG618" s="35"/>
      <c r="BH618" s="35"/>
      <c r="BI618" s="35"/>
      <c r="BJ618" s="35"/>
    </row>
    <row r="619" spans="2:62" ht="15.75" customHeight="1">
      <c r="B619" s="3"/>
      <c r="C619" s="398"/>
      <c r="W619" s="35"/>
      <c r="X619" s="35"/>
      <c r="Y619" s="35"/>
      <c r="Z619" s="35"/>
      <c r="AA619" s="35"/>
      <c r="AB619" s="35"/>
      <c r="AC619" s="35"/>
      <c r="AD619" s="35"/>
      <c r="AE619" s="35"/>
      <c r="AF619" s="35"/>
      <c r="AG619" s="35"/>
      <c r="AH619" s="35"/>
      <c r="AI619" s="35"/>
      <c r="AJ619" s="35"/>
      <c r="AK619" s="35"/>
      <c r="AL619" s="35"/>
      <c r="AM619" s="35"/>
      <c r="AN619" s="35"/>
      <c r="AO619" s="35"/>
      <c r="AP619" s="35"/>
      <c r="AQ619" s="35"/>
      <c r="AR619" s="35"/>
      <c r="AS619" s="35"/>
      <c r="AT619" s="35"/>
      <c r="AU619" s="35"/>
      <c r="AV619" s="35"/>
      <c r="AW619" s="35"/>
      <c r="AX619" s="35"/>
      <c r="AY619" s="35"/>
      <c r="AZ619" s="35"/>
      <c r="BA619" s="35"/>
      <c r="BB619" s="35"/>
      <c r="BC619" s="35"/>
      <c r="BD619" s="35"/>
      <c r="BE619" s="35"/>
      <c r="BF619" s="35"/>
      <c r="BG619" s="35"/>
      <c r="BH619" s="35"/>
      <c r="BI619" s="35"/>
      <c r="BJ619" s="35"/>
    </row>
    <row r="620" spans="2:62" ht="15.75" customHeight="1">
      <c r="B620" s="3"/>
      <c r="C620" s="398"/>
      <c r="W620" s="35"/>
      <c r="X620" s="35"/>
      <c r="Y620" s="35"/>
      <c r="Z620" s="35"/>
      <c r="AA620" s="35"/>
      <c r="AB620" s="35"/>
      <c r="AC620" s="35"/>
      <c r="AD620" s="35"/>
      <c r="AE620" s="35"/>
      <c r="AF620" s="35"/>
      <c r="AG620" s="35"/>
      <c r="AH620" s="35"/>
      <c r="AI620" s="35"/>
      <c r="AJ620" s="35"/>
      <c r="AK620" s="35"/>
      <c r="AL620" s="35"/>
      <c r="AM620" s="35"/>
      <c r="AN620" s="35"/>
      <c r="AO620" s="35"/>
      <c r="AP620" s="35"/>
      <c r="AQ620" s="35"/>
      <c r="AR620" s="35"/>
      <c r="AS620" s="35"/>
      <c r="AT620" s="35"/>
      <c r="AU620" s="35"/>
      <c r="AV620" s="35"/>
      <c r="AW620" s="35"/>
      <c r="AX620" s="35"/>
      <c r="AY620" s="35"/>
      <c r="AZ620" s="35"/>
      <c r="BA620" s="35"/>
      <c r="BB620" s="35"/>
      <c r="BC620" s="35"/>
      <c r="BD620" s="35"/>
      <c r="BE620" s="35"/>
      <c r="BF620" s="35"/>
      <c r="BG620" s="35"/>
      <c r="BH620" s="35"/>
      <c r="BI620" s="35"/>
      <c r="BJ620" s="35"/>
    </row>
    <row r="621" spans="2:62" ht="15.75" customHeight="1">
      <c r="B621" s="3"/>
      <c r="C621" s="398"/>
      <c r="W621" s="35"/>
      <c r="X621" s="35"/>
      <c r="Y621" s="35"/>
      <c r="Z621" s="35"/>
      <c r="AA621" s="35"/>
      <c r="AB621" s="35"/>
      <c r="AC621" s="35"/>
      <c r="AD621" s="35"/>
      <c r="AE621" s="35"/>
      <c r="AF621" s="35"/>
      <c r="AG621" s="35"/>
      <c r="AH621" s="35"/>
      <c r="AI621" s="35"/>
      <c r="AJ621" s="35"/>
      <c r="AK621" s="35"/>
      <c r="AL621" s="35"/>
      <c r="AM621" s="35"/>
      <c r="AN621" s="35"/>
      <c r="AO621" s="35"/>
      <c r="AP621" s="35"/>
      <c r="AQ621" s="35"/>
      <c r="AR621" s="35"/>
      <c r="AS621" s="35"/>
      <c r="AT621" s="35"/>
      <c r="AU621" s="35"/>
      <c r="AV621" s="35"/>
      <c r="AW621" s="35"/>
      <c r="AX621" s="35"/>
      <c r="AY621" s="35"/>
      <c r="AZ621" s="35"/>
      <c r="BA621" s="35"/>
      <c r="BB621" s="35"/>
      <c r="BC621" s="35"/>
      <c r="BD621" s="35"/>
      <c r="BE621" s="35"/>
      <c r="BF621" s="35"/>
      <c r="BG621" s="35"/>
      <c r="BH621" s="35"/>
      <c r="BI621" s="35"/>
      <c r="BJ621" s="35"/>
    </row>
    <row r="622" spans="2:62" ht="15.75" customHeight="1">
      <c r="B622" s="3"/>
      <c r="W622" s="35"/>
      <c r="X622" s="35"/>
      <c r="Y622" s="35"/>
      <c r="Z622" s="35"/>
      <c r="AA622" s="35"/>
      <c r="AB622" s="35"/>
      <c r="AC622" s="35"/>
      <c r="AD622" s="35"/>
      <c r="AE622" s="35"/>
      <c r="AF622" s="35"/>
      <c r="AG622" s="35"/>
      <c r="AH622" s="35"/>
      <c r="AI622" s="35"/>
      <c r="AJ622" s="35"/>
      <c r="AK622" s="35"/>
      <c r="AL622" s="35"/>
      <c r="AM622" s="35"/>
      <c r="AN622" s="35"/>
      <c r="AO622" s="35"/>
      <c r="AP622" s="35"/>
      <c r="AQ622" s="35"/>
      <c r="AR622" s="35"/>
      <c r="AS622" s="35"/>
      <c r="AT622" s="35"/>
      <c r="AU622" s="35"/>
      <c r="AV622" s="35"/>
      <c r="AW622" s="35"/>
      <c r="AX622" s="35"/>
      <c r="AY622" s="35"/>
      <c r="AZ622" s="35"/>
      <c r="BA622" s="35"/>
      <c r="BB622" s="35"/>
      <c r="BC622" s="35"/>
      <c r="BD622" s="35"/>
      <c r="BE622" s="35"/>
      <c r="BF622" s="35"/>
      <c r="BG622" s="35"/>
      <c r="BH622" s="35"/>
      <c r="BI622" s="35"/>
      <c r="BJ622" s="35"/>
    </row>
    <row r="623" spans="2:62" ht="15.75" customHeight="1">
      <c r="B623" s="3"/>
      <c r="W623" s="35"/>
      <c r="X623" s="35"/>
      <c r="Y623" s="35"/>
      <c r="Z623" s="35"/>
      <c r="AA623" s="35"/>
      <c r="AB623" s="35"/>
      <c r="AC623" s="35"/>
      <c r="AD623" s="35"/>
      <c r="AE623" s="35"/>
      <c r="AF623" s="35"/>
      <c r="AG623" s="35"/>
      <c r="AH623" s="35"/>
      <c r="AI623" s="35"/>
      <c r="AJ623" s="35"/>
      <c r="AK623" s="35"/>
      <c r="AL623" s="35"/>
      <c r="AM623" s="35"/>
      <c r="AN623" s="35"/>
      <c r="AO623" s="35"/>
      <c r="AP623" s="35"/>
      <c r="AQ623" s="35"/>
      <c r="AR623" s="35"/>
      <c r="AS623" s="35"/>
      <c r="AT623" s="35"/>
      <c r="AU623" s="35"/>
      <c r="AV623" s="35"/>
      <c r="AW623" s="35"/>
      <c r="AX623" s="35"/>
      <c r="AY623" s="35"/>
      <c r="AZ623" s="35"/>
      <c r="BA623" s="35"/>
      <c r="BB623" s="35"/>
      <c r="BC623" s="35"/>
      <c r="BD623" s="35"/>
      <c r="BE623" s="35"/>
      <c r="BF623" s="35"/>
      <c r="BG623" s="35"/>
      <c r="BH623" s="35"/>
      <c r="BI623" s="35"/>
      <c r="BJ623" s="35"/>
    </row>
    <row r="624" spans="2:62" ht="15.75" customHeight="1">
      <c r="B624" s="3"/>
      <c r="W624" s="35"/>
      <c r="X624" s="35"/>
      <c r="Y624" s="35"/>
      <c r="Z624" s="35"/>
      <c r="AA624" s="35"/>
      <c r="AB624" s="35"/>
      <c r="AC624" s="35"/>
      <c r="AD624" s="35"/>
      <c r="AE624" s="35"/>
      <c r="AF624" s="35"/>
      <c r="AG624" s="35"/>
      <c r="AH624" s="35"/>
      <c r="AI624" s="35"/>
      <c r="AJ624" s="35"/>
      <c r="AK624" s="35"/>
      <c r="AL624" s="35"/>
      <c r="AM624" s="35"/>
      <c r="AN624" s="35"/>
      <c r="AO624" s="35"/>
      <c r="AP624" s="35"/>
      <c r="AQ624" s="35"/>
      <c r="AR624" s="35"/>
      <c r="AS624" s="35"/>
      <c r="AT624" s="35"/>
      <c r="AU624" s="35"/>
      <c r="AV624" s="35"/>
      <c r="AW624" s="35"/>
      <c r="AX624" s="35"/>
      <c r="AY624" s="35"/>
      <c r="AZ624" s="35"/>
      <c r="BA624" s="35"/>
      <c r="BB624" s="35"/>
      <c r="BC624" s="35"/>
      <c r="BD624" s="35"/>
      <c r="BE624" s="35"/>
      <c r="BF624" s="35"/>
      <c r="BG624" s="35"/>
      <c r="BH624" s="35"/>
      <c r="BI624" s="35"/>
      <c r="BJ624" s="35"/>
    </row>
    <row r="625" spans="2:62" ht="15.75" customHeight="1">
      <c r="B625" s="3"/>
      <c r="W625" s="35"/>
      <c r="X625" s="35"/>
      <c r="Y625" s="35"/>
      <c r="Z625" s="35"/>
      <c r="AA625" s="35"/>
      <c r="AB625" s="35"/>
      <c r="AC625" s="35"/>
      <c r="AD625" s="35"/>
      <c r="AE625" s="35"/>
      <c r="AF625" s="35"/>
      <c r="AG625" s="35"/>
      <c r="AH625" s="35"/>
      <c r="AI625" s="35"/>
      <c r="AJ625" s="35"/>
      <c r="AK625" s="35"/>
      <c r="AL625" s="35"/>
      <c r="AM625" s="35"/>
      <c r="AN625" s="35"/>
      <c r="AO625" s="35"/>
      <c r="AP625" s="35"/>
      <c r="AQ625" s="35"/>
      <c r="AR625" s="35"/>
      <c r="AS625" s="35"/>
      <c r="AT625" s="35"/>
      <c r="AU625" s="35"/>
      <c r="AV625" s="35"/>
      <c r="AW625" s="35"/>
      <c r="AX625" s="35"/>
      <c r="AY625" s="35"/>
      <c r="AZ625" s="35"/>
      <c r="BA625" s="35"/>
      <c r="BB625" s="35"/>
      <c r="BC625" s="35"/>
      <c r="BD625" s="35"/>
      <c r="BE625" s="35"/>
      <c r="BF625" s="35"/>
      <c r="BG625" s="35"/>
      <c r="BH625" s="35"/>
      <c r="BI625" s="35"/>
      <c r="BJ625" s="35"/>
    </row>
    <row r="626" spans="2:62" ht="15.75" customHeight="1"/>
    <row r="627" spans="2:62" ht="15.75" customHeight="1"/>
    <row r="628" spans="2:62" ht="15.75" customHeight="1"/>
    <row r="629" spans="2:62" ht="15.75" customHeight="1"/>
    <row r="630" spans="2:62" ht="15.75" customHeight="1"/>
    <row r="631" spans="2:62" ht="15.75" customHeight="1"/>
    <row r="632" spans="2:62" ht="15.75" customHeight="1"/>
    <row r="633" spans="2:62" ht="15.75" customHeight="1"/>
    <row r="634" spans="2:62" ht="15.75" customHeight="1"/>
    <row r="635" spans="2:62" ht="15.75" customHeight="1"/>
    <row r="636" spans="2:62" ht="15.75" customHeight="1"/>
    <row r="637" spans="2:62" ht="15.75" customHeight="1"/>
    <row r="638" spans="2:62" ht="15.75" customHeight="1"/>
    <row r="639" spans="2:62" ht="15.75" customHeight="1"/>
    <row r="640" spans="2:62"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sheetData>
  <mergeCells count="48">
    <mergeCell ref="O244:Q244"/>
    <mergeCell ref="R244:S244"/>
    <mergeCell ref="R3:S3"/>
    <mergeCell ref="D91:F91"/>
    <mergeCell ref="R91:S91"/>
    <mergeCell ref="G91:I91"/>
    <mergeCell ref="J91:L91"/>
    <mergeCell ref="M91:N91"/>
    <mergeCell ref="O91:Q91"/>
    <mergeCell ref="D3:F3"/>
    <mergeCell ref="G3:I3"/>
    <mergeCell ref="J3:L3"/>
    <mergeCell ref="M3:N3"/>
    <mergeCell ref="O3:Q3"/>
    <mergeCell ref="D244:F244"/>
    <mergeCell ref="D171:F171"/>
    <mergeCell ref="D312:F312"/>
    <mergeCell ref="G312:I312"/>
    <mergeCell ref="J312:L312"/>
    <mergeCell ref="M312:N312"/>
    <mergeCell ref="G244:I244"/>
    <mergeCell ref="J244:L244"/>
    <mergeCell ref="M244:N244"/>
    <mergeCell ref="O312:Q312"/>
    <mergeCell ref="R312:S312"/>
    <mergeCell ref="G434:I434"/>
    <mergeCell ref="J434:L434"/>
    <mergeCell ref="M434:N434"/>
    <mergeCell ref="O434:Q434"/>
    <mergeCell ref="AM491:AO491"/>
    <mergeCell ref="D369:F369"/>
    <mergeCell ref="G369:I369"/>
    <mergeCell ref="J369:L369"/>
    <mergeCell ref="M369:N369"/>
    <mergeCell ref="O369:Q369"/>
    <mergeCell ref="R369:S369"/>
    <mergeCell ref="D434:F434"/>
    <mergeCell ref="R434:S434"/>
    <mergeCell ref="X491:Z491"/>
    <mergeCell ref="AA491:AC491"/>
    <mergeCell ref="AD491:AF491"/>
    <mergeCell ref="AG491:AI491"/>
    <mergeCell ref="AJ491:AL491"/>
    <mergeCell ref="G171:I171"/>
    <mergeCell ref="J171:L171"/>
    <mergeCell ref="M171:N171"/>
    <mergeCell ref="O171:Q171"/>
    <mergeCell ref="R171:S171"/>
  </mergeCells>
  <conditionalFormatting sqref="D113 H180:L181 I184:L185">
    <cfRule type="expression" dxfId="351" priority="187" stopIfTrue="1">
      <formula>"esterreur(reference)"</formula>
    </cfRule>
  </conditionalFormatting>
  <conditionalFormatting sqref="D246:D255">
    <cfRule type="expression" dxfId="350" priority="545" stopIfTrue="1">
      <formula>"esterreur(reference)"</formula>
    </cfRule>
  </conditionalFormatting>
  <conditionalFormatting sqref="D487">
    <cfRule type="expression" dxfId="349" priority="194" stopIfTrue="1">
      <formula>"esterreur(reference)"</formula>
    </cfRule>
  </conditionalFormatting>
  <conditionalFormatting sqref="D186:E192">
    <cfRule type="expression" dxfId="348" priority="146" stopIfTrue="1">
      <formula>"esterreur(reference)"</formula>
    </cfRule>
  </conditionalFormatting>
  <conditionalFormatting sqref="E260">
    <cfRule type="expression" dxfId="347" priority="546" stopIfTrue="1">
      <formula>"esterreur(reference)"</formula>
    </cfRule>
  </conditionalFormatting>
  <conditionalFormatting sqref="F5">
    <cfRule type="expression" dxfId="346" priority="543" stopIfTrue="1">
      <formula>"esterreur(reference)"</formula>
    </cfRule>
  </conditionalFormatting>
  <conditionalFormatting sqref="F84">
    <cfRule type="expression" dxfId="345" priority="542" stopIfTrue="1">
      <formula>"esterreur(reference)"</formula>
    </cfRule>
  </conditionalFormatting>
  <conditionalFormatting sqref="F102">
    <cfRule type="expression" dxfId="344" priority="547" stopIfTrue="1">
      <formula>"esterreur(reference)"</formula>
    </cfRule>
  </conditionalFormatting>
  <conditionalFormatting sqref="F258">
    <cfRule type="expression" dxfId="343" priority="344" stopIfTrue="1">
      <formula>"esterreur(reference)"</formula>
    </cfRule>
  </conditionalFormatting>
  <conditionalFormatting sqref="G31:G32">
    <cfRule type="expression" dxfId="342" priority="540" stopIfTrue="1">
      <formula>"esterreur(reference)"</formula>
    </cfRule>
  </conditionalFormatting>
  <conditionalFormatting sqref="G113:G114">
    <cfRule type="expression" dxfId="341" priority="523" stopIfTrue="1">
      <formula>"esterreur(reference)"</formula>
    </cfRule>
  </conditionalFormatting>
  <conditionalFormatting sqref="G186:G187">
    <cfRule type="expression" dxfId="340" priority="155" stopIfTrue="1">
      <formula>"esterreur(reference)"</formula>
    </cfRule>
  </conditionalFormatting>
  <conditionalFormatting sqref="G246:G255">
    <cfRule type="expression" dxfId="339" priority="544" stopIfTrue="1">
      <formula>"esterreur(reference)"</formula>
    </cfRule>
  </conditionalFormatting>
  <conditionalFormatting sqref="H25:H26 H28:H72">
    <cfRule type="expression" dxfId="338" priority="535" stopIfTrue="1">
      <formula>"esterreur(reference)"</formula>
    </cfRule>
  </conditionalFormatting>
  <conditionalFormatting sqref="H74">
    <cfRule type="expression" dxfId="337" priority="124" stopIfTrue="1">
      <formula>"esterreur(reference)"</formula>
    </cfRule>
  </conditionalFormatting>
  <conditionalFormatting sqref="H83">
    <cfRule type="expression" dxfId="336" priority="121" stopIfTrue="1">
      <formula>"esterreur(reference)"</formula>
    </cfRule>
  </conditionalFormatting>
  <conditionalFormatting sqref="H85">
    <cfRule type="expression" dxfId="335" priority="37" stopIfTrue="1">
      <formula>"esterreur(reference)"</formula>
    </cfRule>
  </conditionalFormatting>
  <conditionalFormatting sqref="H110:H154">
    <cfRule type="expression" dxfId="334" priority="30" stopIfTrue="1">
      <formula>"esterreur(reference)"</formula>
    </cfRule>
  </conditionalFormatting>
  <conditionalFormatting sqref="H156:H158">
    <cfRule type="expression" dxfId="333" priority="113" stopIfTrue="1">
      <formula>"esterreur(reference)"</formula>
    </cfRule>
  </conditionalFormatting>
  <conditionalFormatting sqref="H164">
    <cfRule type="expression" dxfId="332" priority="110" stopIfTrue="1">
      <formula>"esterreur(reference)"</formula>
    </cfRule>
  </conditionalFormatting>
  <conditionalFormatting sqref="H166">
    <cfRule type="expression" dxfId="331" priority="40" stopIfTrue="1">
      <formula>"esterreur(reference)"</formula>
    </cfRule>
  </conditionalFormatting>
  <conditionalFormatting sqref="H183:H227">
    <cfRule type="expression" dxfId="330" priority="20" stopIfTrue="1">
      <formula>"esterreur(reference)"</formula>
    </cfRule>
  </conditionalFormatting>
  <conditionalFormatting sqref="H229:H231">
    <cfRule type="expression" dxfId="329" priority="99" stopIfTrue="1">
      <formula>"esterreur(reference)"</formula>
    </cfRule>
  </conditionalFormatting>
  <conditionalFormatting sqref="H237">
    <cfRule type="expression" dxfId="328" priority="96" stopIfTrue="1">
      <formula>"esterreur(reference)"</formula>
    </cfRule>
  </conditionalFormatting>
  <conditionalFormatting sqref="H239">
    <cfRule type="expression" dxfId="327" priority="43" stopIfTrue="1">
      <formula>"esterreur(reference)"</formula>
    </cfRule>
  </conditionalFormatting>
  <conditionalFormatting sqref="H269">
    <cfRule type="expression" dxfId="326" priority="17" stopIfTrue="1">
      <formula>"esterreur(reference)"</formula>
    </cfRule>
  </conditionalFormatting>
  <conditionalFormatting sqref="H272:H303">
    <cfRule type="expression" dxfId="325" priority="89" stopIfTrue="1">
      <formula>"esterreur(reference)"</formula>
    </cfRule>
  </conditionalFormatting>
  <conditionalFormatting sqref="H305">
    <cfRule type="expression" dxfId="324" priority="87" stopIfTrue="1">
      <formula>"esterreur(reference)"</formula>
    </cfRule>
  </conditionalFormatting>
  <conditionalFormatting sqref="H307">
    <cfRule type="expression" dxfId="323" priority="46" stopIfTrue="1">
      <formula>"esterreur(reference)"</formula>
    </cfRule>
  </conditionalFormatting>
  <conditionalFormatting sqref="H327">
    <cfRule type="expression" dxfId="322" priority="10" stopIfTrue="1">
      <formula>"esterreur(reference)"</formula>
    </cfRule>
  </conditionalFormatting>
  <conditionalFormatting sqref="H330:H361">
    <cfRule type="expression" dxfId="321" priority="80" stopIfTrue="1">
      <formula>"esterreur(reference)"</formula>
    </cfRule>
  </conditionalFormatting>
  <conditionalFormatting sqref="H363">
    <cfRule type="expression" dxfId="320" priority="78" stopIfTrue="1">
      <formula>"esterreur(reference)"</formula>
    </cfRule>
  </conditionalFormatting>
  <conditionalFormatting sqref="H365">
    <cfRule type="expression" dxfId="319" priority="49" stopIfTrue="1">
      <formula>"esterreur(reference)"</formula>
    </cfRule>
  </conditionalFormatting>
  <conditionalFormatting sqref="H391">
    <cfRule type="expression" dxfId="318" priority="7" stopIfTrue="1">
      <formula>"esterreur(reference)"</formula>
    </cfRule>
  </conditionalFormatting>
  <conditionalFormatting sqref="H394:H425">
    <cfRule type="expression" dxfId="317" priority="71" stopIfTrue="1">
      <formula>"esterreur(reference)"</formula>
    </cfRule>
  </conditionalFormatting>
  <conditionalFormatting sqref="H427">
    <cfRule type="expression" dxfId="316" priority="69" stopIfTrue="1">
      <formula>"esterreur(reference)"</formula>
    </cfRule>
  </conditionalFormatting>
  <conditionalFormatting sqref="H429:H431">
    <cfRule type="expression" dxfId="315" priority="52" stopIfTrue="1">
      <formula>"esterreur(reference)"</formula>
    </cfRule>
  </conditionalFormatting>
  <conditionalFormatting sqref="H449">
    <cfRule type="expression" dxfId="314" priority="3" stopIfTrue="1">
      <formula>"esterreur(reference)"</formula>
    </cfRule>
  </conditionalFormatting>
  <conditionalFormatting sqref="H452:H482">
    <cfRule type="expression" dxfId="313" priority="61" stopIfTrue="1">
      <formula>"esterreur(reference)"</formula>
    </cfRule>
  </conditionalFormatting>
  <conditionalFormatting sqref="H484">
    <cfRule type="expression" dxfId="312" priority="58" stopIfTrue="1">
      <formula>"esterreur(reference)"</formula>
    </cfRule>
  </conditionalFormatting>
  <conditionalFormatting sqref="H486:H487">
    <cfRule type="expression" dxfId="311" priority="55" stopIfTrue="1">
      <formula>"esterreur(reference)"</formula>
    </cfRule>
  </conditionalFormatting>
  <conditionalFormatting sqref="H433:I433 K433:L433 J433:J434">
    <cfRule type="expression" dxfId="310" priority="210" stopIfTrue="1">
      <formula>"esterreur(reference)"</formula>
    </cfRule>
  </conditionalFormatting>
  <conditionalFormatting sqref="H317:J317">
    <cfRule type="expression" dxfId="309" priority="181" stopIfTrue="1">
      <formula>"esterreur(reference)"</formula>
    </cfRule>
  </conditionalFormatting>
  <conditionalFormatting sqref="H439:J439">
    <cfRule type="expression" dxfId="308" priority="140" stopIfTrue="1">
      <formula>"esterreur(reference)"</formula>
    </cfRule>
  </conditionalFormatting>
  <conditionalFormatting sqref="H435:L436">
    <cfRule type="expression" dxfId="307" priority="136" stopIfTrue="1">
      <formula>"esterreur(reference)"</formula>
    </cfRule>
  </conditionalFormatting>
  <conditionalFormatting sqref="H447:L447 H450:L451">
    <cfRule type="expression" dxfId="306" priority="135" stopIfTrue="1">
      <formula>"esterreur(reference)"</formula>
    </cfRule>
  </conditionalFormatting>
  <conditionalFormatting sqref="H483:L483 H485:L485">
    <cfRule type="expression" dxfId="305" priority="211" stopIfTrue="1">
      <formula>"esterreur(reference)"</formula>
    </cfRule>
  </conditionalFormatting>
  <conditionalFormatting sqref="I16:I18 I20 I24:I30">
    <cfRule type="expression" dxfId="304" priority="541" stopIfTrue="1">
      <formula>"esterreur(reference)"</formula>
    </cfRule>
  </conditionalFormatting>
  <conditionalFormatting sqref="I109:I110">
    <cfRule type="expression" dxfId="303" priority="31" stopIfTrue="1">
      <formula>"esterreur(reference)"</formula>
    </cfRule>
  </conditionalFormatting>
  <conditionalFormatting sqref="I182:I183">
    <cfRule type="expression" dxfId="302" priority="21" stopIfTrue="1">
      <formula>"esterreur(reference)"</formula>
    </cfRule>
  </conditionalFormatting>
  <conditionalFormatting sqref="I268:I269">
    <cfRule type="expression" dxfId="301" priority="18" stopIfTrue="1">
      <formula>"esterreur(reference)"</formula>
    </cfRule>
  </conditionalFormatting>
  <conditionalFormatting sqref="I326:I327">
    <cfRule type="expression" dxfId="300" priority="11" stopIfTrue="1">
      <formula>"esterreur(reference)"</formula>
    </cfRule>
  </conditionalFormatting>
  <conditionalFormatting sqref="I390:I391">
    <cfRule type="expression" dxfId="299" priority="8" stopIfTrue="1">
      <formula>"esterreur(reference)"</formula>
    </cfRule>
  </conditionalFormatting>
  <conditionalFormatting sqref="I448:I449">
    <cfRule type="expression" dxfId="298" priority="4" stopIfTrue="1">
      <formula>"esterreur(reference)"</formula>
    </cfRule>
  </conditionalFormatting>
  <conditionalFormatting sqref="J3 I13:J14 J18:J24 J25:L26 J27 J28:L30 J31:K36 J37 J38:K52 J83:K83 H84:L84 H86:L88 H90:I90 K90:L90 J90:J91 K93:L95 P93:Q95 L96 Q96 H97:I97 H98:L98 O98:Q98 K99:L101 P99:Q101 I102:L102 H102:H105 O102:Q108 J103:L105 I106:L108 H107:H108 J109 J110:L110 I111:L112 J113:L122 J123:K133 J134:L135 O134:Q135 J136:K136 J137:L153 O137:Q153 J154:K154 H165:L165 O165:Q165 H167:K168 H170:I170 K170:L170 J170:J171 K173:L179 P173:Q179 J186:L195 J196:K206 J207:L208 O207:Q208 J209:K209 J210:L226 O210:Q226 J227:K227 H238:L238 O238:Q238 H240:K240 H241:L241 H243:I243 K243:L243 J243:J245 H245:I245 K245:L247 H247:I247 J247:J248 I248 L248 K249:L250 H250:J250 I251:J251 L251 K252:L252 H253:L253 I254:J254 L254 K255:L256 H256:I257 J256:J261 L257 K258 H259:I261 K259:L267 H263:J264 H266:J267 J268 J269:K269 H270:L271 J272:K274 J275 J276:K303 H306:L306 H308:L309 H311:I311 K311:L311 J311:J314 H313:I314 K313:L315 K317:L318 H328:L329 J330:K361 L343:L360 H364:L364 H366:L366 H368:I368 K368:L368 J368:J369 H370:I370 K370:L370 K371:K379 H380:I382 K380:L382 K383:K384 H385:I387 K385:L387 K388:M388 H389:I389 K389:L389 J391:L391 H392:L393 J394:L405 J406:K425 H428:L428 J452:L463">
    <cfRule type="expression" dxfId="297" priority="196" stopIfTrue="1">
      <formula>"esterreur(reference)"</formula>
    </cfRule>
  </conditionalFormatting>
  <conditionalFormatting sqref="J16 L16:L24">
    <cfRule type="expression" dxfId="296" priority="183" stopIfTrue="1">
      <formula>"esterreur(reference)"</formula>
    </cfRule>
  </conditionalFormatting>
  <conditionalFormatting sqref="J182 J183:L183">
    <cfRule type="expression" dxfId="295" priority="22" stopIfTrue="1">
      <formula>"esterreur(reference)"</formula>
    </cfRule>
  </conditionalFormatting>
  <conditionalFormatting sqref="J326 J327:K327">
    <cfRule type="expression" dxfId="294" priority="12" stopIfTrue="1">
      <formula>"esterreur(reference)"</formula>
    </cfRule>
  </conditionalFormatting>
  <conditionalFormatting sqref="J371:J390">
    <cfRule type="expression" dxfId="293" priority="1" stopIfTrue="1">
      <formula>"esterreur(reference)"</formula>
    </cfRule>
  </conditionalFormatting>
  <conditionalFormatting sqref="J448 J449:K449">
    <cfRule type="expression" dxfId="292" priority="5" stopIfTrue="1">
      <formula>"esterreur(reference)"</formula>
    </cfRule>
  </conditionalFormatting>
  <conditionalFormatting sqref="J54:K54">
    <cfRule type="expression" dxfId="291" priority="128" stopIfTrue="1">
      <formula>"esterreur(reference)"</formula>
    </cfRule>
  </conditionalFormatting>
  <conditionalFormatting sqref="J72:K72">
    <cfRule type="expression" dxfId="290" priority="126" stopIfTrue="1">
      <formula>"esterreur(reference)"</formula>
    </cfRule>
  </conditionalFormatting>
  <conditionalFormatting sqref="J74:K74">
    <cfRule type="expression" dxfId="289" priority="123" stopIfTrue="1">
      <formula>"esterreur(reference)"</formula>
    </cfRule>
  </conditionalFormatting>
  <conditionalFormatting sqref="J85:K85">
    <cfRule type="expression" dxfId="288" priority="36" stopIfTrue="1">
      <formula>"esterreur(reference)"</formula>
    </cfRule>
  </conditionalFormatting>
  <conditionalFormatting sqref="J156:K158">
    <cfRule type="expression" dxfId="287" priority="112" stopIfTrue="1">
      <formula>"esterreur(reference)"</formula>
    </cfRule>
  </conditionalFormatting>
  <conditionalFormatting sqref="J164:K164">
    <cfRule type="expression" dxfId="286" priority="109" stopIfTrue="1">
      <formula>"esterreur(reference)"</formula>
    </cfRule>
  </conditionalFormatting>
  <conditionalFormatting sqref="J166:K166">
    <cfRule type="expression" dxfId="285" priority="39" stopIfTrue="1">
      <formula>"esterreur(reference)"</formula>
    </cfRule>
  </conditionalFormatting>
  <conditionalFormatting sqref="J229:K231">
    <cfRule type="expression" dxfId="284" priority="98" stopIfTrue="1">
      <formula>"esterreur(reference)"</formula>
    </cfRule>
  </conditionalFormatting>
  <conditionalFormatting sqref="J237:K237">
    <cfRule type="expression" dxfId="283" priority="95" stopIfTrue="1">
      <formula>"esterreur(reference)"</formula>
    </cfRule>
  </conditionalFormatting>
  <conditionalFormatting sqref="J239:K239">
    <cfRule type="expression" dxfId="282" priority="42" stopIfTrue="1">
      <formula>"esterreur(reference)"</formula>
    </cfRule>
  </conditionalFormatting>
  <conditionalFormatting sqref="J305:K305">
    <cfRule type="expression" dxfId="281" priority="86" stopIfTrue="1">
      <formula>"esterreur(reference)"</formula>
    </cfRule>
  </conditionalFormatting>
  <conditionalFormatting sqref="J307:K307">
    <cfRule type="expression" dxfId="280" priority="45" stopIfTrue="1">
      <formula>"esterreur(reference)"</formula>
    </cfRule>
  </conditionalFormatting>
  <conditionalFormatting sqref="J363:K363">
    <cfRule type="expression" dxfId="279" priority="77" stopIfTrue="1">
      <formula>"esterreur(reference)"</formula>
    </cfRule>
  </conditionalFormatting>
  <conditionalFormatting sqref="J365:K365">
    <cfRule type="expression" dxfId="278" priority="48" stopIfTrue="1">
      <formula>"esterreur(reference)"</formula>
    </cfRule>
  </conditionalFormatting>
  <conditionalFormatting sqref="J427:K427">
    <cfRule type="expression" dxfId="277" priority="68" stopIfTrue="1">
      <formula>"esterreur(reference)"</formula>
    </cfRule>
  </conditionalFormatting>
  <conditionalFormatting sqref="J429:K431">
    <cfRule type="expression" dxfId="276" priority="51" stopIfTrue="1">
      <formula>"esterreur(reference)"</formula>
    </cfRule>
  </conditionalFormatting>
  <conditionalFormatting sqref="J464:K464">
    <cfRule type="expression" dxfId="275" priority="63" stopIfTrue="1">
      <formula>"esterreur(reference)"</formula>
    </cfRule>
  </conditionalFormatting>
  <conditionalFormatting sqref="J482:K482">
    <cfRule type="expression" dxfId="274" priority="60" stopIfTrue="1">
      <formula>"esterreur(reference)"</formula>
    </cfRule>
  </conditionalFormatting>
  <conditionalFormatting sqref="J484:K484">
    <cfRule type="expression" dxfId="273" priority="57" stopIfTrue="1">
      <formula>"esterreur(reference)"</formula>
    </cfRule>
  </conditionalFormatting>
  <conditionalFormatting sqref="J486:K487">
    <cfRule type="expression" dxfId="272" priority="54" stopIfTrue="1">
      <formula>"esterreur(reference)"</formula>
    </cfRule>
  </conditionalFormatting>
  <conditionalFormatting sqref="J53:L53 J55:L71">
    <cfRule type="expression" dxfId="271" priority="182" stopIfTrue="1">
      <formula>"esterreur(reference)"</formula>
    </cfRule>
  </conditionalFormatting>
  <conditionalFormatting sqref="J465:L481">
    <cfRule type="expression" dxfId="270" priority="212" stopIfTrue="1">
      <formula>"esterreur(reference)"</formula>
    </cfRule>
  </conditionalFormatting>
  <conditionalFormatting sqref="K5">
    <cfRule type="expression" dxfId="269" priority="323" stopIfTrue="1">
      <formula>"esterreur(reference)"</formula>
    </cfRule>
  </conditionalFormatting>
  <conditionalFormatting sqref="K321:L321">
    <cfRule type="expression" dxfId="268" priority="303" stopIfTrue="1">
      <formula>"esterreur(reference)"</formula>
    </cfRule>
  </conditionalFormatting>
  <conditionalFormatting sqref="K437:L437 K439:L440">
    <cfRule type="expression" dxfId="267" priority="141" stopIfTrue="1">
      <formula>"esterreur(reference)"</formula>
    </cfRule>
  </conditionalFormatting>
  <conditionalFormatting sqref="K443:L443">
    <cfRule type="expression" dxfId="266" priority="142" stopIfTrue="1">
      <formula>"esterreur(reference)"</formula>
    </cfRule>
  </conditionalFormatting>
  <conditionalFormatting sqref="L5:L14">
    <cfRule type="expression" dxfId="265" priority="34" stopIfTrue="1">
      <formula>"esterreur(reference)"</formula>
    </cfRule>
  </conditionalFormatting>
  <conditionalFormatting sqref="L75:L82">
    <cfRule type="expression" dxfId="264" priority="203" stopIfTrue="1">
      <formula>"esterreur(reference)"</formula>
    </cfRule>
  </conditionalFormatting>
  <conditionalFormatting sqref="L157:L163">
    <cfRule type="expression" dxfId="263" priority="281" stopIfTrue="1">
      <formula>"esterreur(reference)"</formula>
    </cfRule>
  </conditionalFormatting>
  <conditionalFormatting sqref="L230:L236">
    <cfRule type="expression" dxfId="262" priority="154" stopIfTrue="1">
      <formula>"esterreur(reference)"</formula>
    </cfRule>
  </conditionalFormatting>
  <conditionalFormatting sqref="L272:L283">
    <cfRule type="expression" dxfId="261" priority="258" stopIfTrue="1">
      <formula>"esterreur(reference)"</formula>
    </cfRule>
  </conditionalFormatting>
  <conditionalFormatting sqref="L285:L302">
    <cfRule type="expression" dxfId="260" priority="260" stopIfTrue="1">
      <formula>"esterreur(reference)"</formula>
    </cfRule>
  </conditionalFormatting>
  <conditionalFormatting sqref="L324">
    <cfRule type="expression" dxfId="259" priority="132" stopIfTrue="1">
      <formula>"esterreur(reference)"</formula>
    </cfRule>
  </conditionalFormatting>
  <conditionalFormatting sqref="L330:L341">
    <cfRule type="expression" dxfId="258" priority="304" stopIfTrue="1">
      <formula>"esterreur(reference)"</formula>
    </cfRule>
  </conditionalFormatting>
  <conditionalFormatting sqref="L422:L424">
    <cfRule type="expression" dxfId="257" priority="224" stopIfTrue="1">
      <formula>"esterreur(reference)"</formula>
    </cfRule>
  </conditionalFormatting>
  <conditionalFormatting sqref="M95:M97">
    <cfRule type="expression" dxfId="256" priority="197" stopIfTrue="1">
      <formula>"esterreur(reference)"</formula>
    </cfRule>
  </conditionalFormatting>
  <conditionalFormatting sqref="M177:M179">
    <cfRule type="expression" dxfId="255" priority="153" stopIfTrue="1">
      <formula>"esterreur(reference)"</formula>
    </cfRule>
  </conditionalFormatting>
  <conditionalFormatting sqref="N283">
    <cfRule type="expression" dxfId="254" priority="186" stopIfTrue="1">
      <formula>"esterreur(reference)"</formula>
    </cfRule>
  </conditionalFormatting>
  <conditionalFormatting sqref="N394:N404">
    <cfRule type="expression" dxfId="253" priority="191" stopIfTrue="1">
      <formula>"esterreur(reference)"</formula>
    </cfRule>
  </conditionalFormatting>
  <conditionalFormatting sqref="N271:Q271">
    <cfRule type="expression" dxfId="252" priority="171" stopIfTrue="1">
      <formula>"esterreur(reference)"</formula>
    </cfRule>
  </conditionalFormatting>
  <conditionalFormatting sqref="O16 Q16:Q24">
    <cfRule type="expression" dxfId="251" priority="176" stopIfTrue="1">
      <formula>"esterreur(reference)"</formula>
    </cfRule>
  </conditionalFormatting>
  <conditionalFormatting sqref="O109 O110:Q122">
    <cfRule type="expression" dxfId="250" priority="29" stopIfTrue="1">
      <formula>"esterreur(reference)"</formula>
    </cfRule>
  </conditionalFormatting>
  <conditionalFormatting sqref="O182 O183:Q195">
    <cfRule type="expression" dxfId="249" priority="19" stopIfTrue="1">
      <formula>"esterreur(reference)"</formula>
    </cfRule>
  </conditionalFormatting>
  <conditionalFormatting sqref="O245 P245:Q247 O247:O248 Q248 P249:Q250 O250:O251 Q251 P252:Q252 O253:Q253 O254 Q254 P255:Q256 O256:O261 Q257 P258:P259 P260:Q267 O263:O264 O270:Q270 O272:P274 O275 O306:Q306">
    <cfRule type="expression" dxfId="248" priority="170" stopIfTrue="1">
      <formula>"esterreur(reference)"</formula>
    </cfRule>
  </conditionalFormatting>
  <conditionalFormatting sqref="O266:O268 O269:P269">
    <cfRule type="expression" dxfId="247" priority="16" stopIfTrue="1">
      <formula>"esterreur(reference)"</formula>
    </cfRule>
  </conditionalFormatting>
  <conditionalFormatting sqref="O317">
    <cfRule type="expression" dxfId="246" priority="165" stopIfTrue="1">
      <formula>"esterreur(reference)"</formula>
    </cfRule>
  </conditionalFormatting>
  <conditionalFormatting sqref="O326 O327:P327">
    <cfRule type="expression" dxfId="245" priority="9" stopIfTrue="1">
      <formula>"esterreur(reference)"</formula>
    </cfRule>
  </conditionalFormatting>
  <conditionalFormatting sqref="O390 O391:P391">
    <cfRule type="expression" dxfId="244" priority="6" stopIfTrue="1">
      <formula>"esterreur(reference)"</formula>
    </cfRule>
  </conditionalFormatting>
  <conditionalFormatting sqref="O439">
    <cfRule type="expression" dxfId="243" priority="137" stopIfTrue="1">
      <formula>"esterreur(reference)"</formula>
    </cfRule>
  </conditionalFormatting>
  <conditionalFormatting sqref="O448 O449:P449">
    <cfRule type="expression" dxfId="242" priority="2" stopIfTrue="1">
      <formula>"esterreur(reference)"</formula>
    </cfRule>
  </conditionalFormatting>
  <conditionalFormatting sqref="O54:P54">
    <cfRule type="expression" dxfId="241" priority="127" stopIfTrue="1">
      <formula>"esterreur(reference)"</formula>
    </cfRule>
  </conditionalFormatting>
  <conditionalFormatting sqref="O72:P72">
    <cfRule type="expression" dxfId="240" priority="125" stopIfTrue="1">
      <formula>"esterreur(reference)"</formula>
    </cfRule>
  </conditionalFormatting>
  <conditionalFormatting sqref="O74:P74">
    <cfRule type="expression" dxfId="239" priority="122" stopIfTrue="1">
      <formula>"esterreur(reference)"</formula>
    </cfRule>
  </conditionalFormatting>
  <conditionalFormatting sqref="O85:P85">
    <cfRule type="expression" dxfId="238" priority="35" stopIfTrue="1">
      <formula>"esterreur(reference)"</formula>
    </cfRule>
  </conditionalFormatting>
  <conditionalFormatting sqref="O123:P133">
    <cfRule type="expression" dxfId="237" priority="118" stopIfTrue="1">
      <formula>"esterreur(reference)"</formula>
    </cfRule>
  </conditionalFormatting>
  <conditionalFormatting sqref="O136:P136">
    <cfRule type="expression" dxfId="236" priority="116" stopIfTrue="1">
      <formula>"esterreur(reference)"</formula>
    </cfRule>
  </conditionalFormatting>
  <conditionalFormatting sqref="O154:P154">
    <cfRule type="expression" dxfId="235" priority="114" stopIfTrue="1">
      <formula>"esterreur(reference)"</formula>
    </cfRule>
  </conditionalFormatting>
  <conditionalFormatting sqref="O156:P158">
    <cfRule type="expression" dxfId="234" priority="111" stopIfTrue="1">
      <formula>"esterreur(reference)"</formula>
    </cfRule>
  </conditionalFormatting>
  <conditionalFormatting sqref="O164:P164">
    <cfRule type="expression" dxfId="233" priority="108" stopIfTrue="1">
      <formula>"esterreur(reference)"</formula>
    </cfRule>
  </conditionalFormatting>
  <conditionalFormatting sqref="O166:P166">
    <cfRule type="expression" dxfId="232" priority="38" stopIfTrue="1">
      <formula>"esterreur(reference)"</formula>
    </cfRule>
  </conditionalFormatting>
  <conditionalFormatting sqref="O196:P206">
    <cfRule type="expression" dxfId="231" priority="104" stopIfTrue="1">
      <formula>"esterreur(reference)"</formula>
    </cfRule>
  </conditionalFormatting>
  <conditionalFormatting sqref="O209:P209">
    <cfRule type="expression" dxfId="230" priority="102" stopIfTrue="1">
      <formula>"esterreur(reference)"</formula>
    </cfRule>
  </conditionalFormatting>
  <conditionalFormatting sqref="O227:P227">
    <cfRule type="expression" dxfId="229" priority="100" stopIfTrue="1">
      <formula>"esterreur(reference)"</formula>
    </cfRule>
  </conditionalFormatting>
  <conditionalFormatting sqref="O229:P231">
    <cfRule type="expression" dxfId="228" priority="97" stopIfTrue="1">
      <formula>"esterreur(reference)"</formula>
    </cfRule>
  </conditionalFormatting>
  <conditionalFormatting sqref="O237:P237">
    <cfRule type="expression" dxfId="227" priority="94" stopIfTrue="1">
      <formula>"esterreur(reference)"</formula>
    </cfRule>
  </conditionalFormatting>
  <conditionalFormatting sqref="O239:P239">
    <cfRule type="expression" dxfId="226" priority="41" stopIfTrue="1">
      <formula>"esterreur(reference)"</formula>
    </cfRule>
  </conditionalFormatting>
  <conditionalFormatting sqref="O276:P303">
    <cfRule type="expression" dxfId="225" priority="88" stopIfTrue="1">
      <formula>"esterreur(reference)"</formula>
    </cfRule>
  </conditionalFormatting>
  <conditionalFormatting sqref="O305:P305">
    <cfRule type="expression" dxfId="224" priority="85" stopIfTrue="1">
      <formula>"esterreur(reference)"</formula>
    </cfRule>
  </conditionalFormatting>
  <conditionalFormatting sqref="O307:P307">
    <cfRule type="expression" dxfId="223" priority="44" stopIfTrue="1">
      <formula>"esterreur(reference)"</formula>
    </cfRule>
  </conditionalFormatting>
  <conditionalFormatting sqref="O330:P342">
    <cfRule type="expression" dxfId="222" priority="81" stopIfTrue="1">
      <formula>"esterreur(reference)"</formula>
    </cfRule>
  </conditionalFormatting>
  <conditionalFormatting sqref="O361:P361">
    <cfRule type="expression" dxfId="221" priority="79" stopIfTrue="1">
      <formula>"esterreur(reference)"</formula>
    </cfRule>
  </conditionalFormatting>
  <conditionalFormatting sqref="O363:P363">
    <cfRule type="expression" dxfId="220" priority="76" stopIfTrue="1">
      <formula>"esterreur(reference)"</formula>
    </cfRule>
  </conditionalFormatting>
  <conditionalFormatting sqref="O365:P365">
    <cfRule type="expression" dxfId="219" priority="47" stopIfTrue="1">
      <formula>"esterreur(reference)"</formula>
    </cfRule>
  </conditionalFormatting>
  <conditionalFormatting sqref="O371:P379 O380:Q382 O383:P384 O385:Q389 O392:Q405 O428:Q428">
    <cfRule type="expression" dxfId="218" priority="163" stopIfTrue="1">
      <formula>"esterreur(reference)"</formula>
    </cfRule>
  </conditionalFormatting>
  <conditionalFormatting sqref="O406:P425">
    <cfRule type="expression" dxfId="217" priority="70" stopIfTrue="1">
      <formula>"esterreur(reference)"</formula>
    </cfRule>
  </conditionalFormatting>
  <conditionalFormatting sqref="O427:P427">
    <cfRule type="expression" dxfId="216" priority="67" stopIfTrue="1">
      <formula>"esterreur(reference)"</formula>
    </cfRule>
  </conditionalFormatting>
  <conditionalFormatting sqref="O429:P429">
    <cfRule type="expression" dxfId="215" priority="50" stopIfTrue="1">
      <formula>"esterreur(reference)"</formula>
    </cfRule>
  </conditionalFormatting>
  <conditionalFormatting sqref="O464:P464">
    <cfRule type="expression" dxfId="214" priority="62" stopIfTrue="1">
      <formula>"esterreur(reference)"</formula>
    </cfRule>
  </conditionalFormatting>
  <conditionalFormatting sqref="O482:P482">
    <cfRule type="expression" dxfId="213" priority="59" stopIfTrue="1">
      <formula>"esterreur(reference)"</formula>
    </cfRule>
  </conditionalFormatting>
  <conditionalFormatting sqref="O484:P484">
    <cfRule type="expression" dxfId="212" priority="56" stopIfTrue="1">
      <formula>"esterreur(reference)"</formula>
    </cfRule>
  </conditionalFormatting>
  <conditionalFormatting sqref="O486:P486">
    <cfRule type="expression" dxfId="211" priority="53" stopIfTrue="1">
      <formula>"esterreur(reference)"</formula>
    </cfRule>
  </conditionalFormatting>
  <conditionalFormatting sqref="O53:Q53 O55:Q71">
    <cfRule type="expression" dxfId="210" priority="175" stopIfTrue="1">
      <formula>"esterreur(reference)"</formula>
    </cfRule>
  </conditionalFormatting>
  <conditionalFormatting sqref="O180:Q181">
    <cfRule type="expression" dxfId="209" priority="147" stopIfTrue="1">
      <formula>"esterreur(reference)"</formula>
    </cfRule>
  </conditionalFormatting>
  <conditionalFormatting sqref="O436:Q436">
    <cfRule type="expression" dxfId="208" priority="158" stopIfTrue="1">
      <formula>"esterreur(reference)"</formula>
    </cfRule>
  </conditionalFormatting>
  <conditionalFormatting sqref="O447:Q447 O450:Q463 O465:Q481">
    <cfRule type="expression" dxfId="207" priority="134" stopIfTrue="1">
      <formula>"esterreur(reference)"</formula>
    </cfRule>
  </conditionalFormatting>
  <conditionalFormatting sqref="O483:Q483 O485:Q485">
    <cfRule type="expression" dxfId="206" priority="133" stopIfTrue="1">
      <formula>"esterreur(reference)"</formula>
    </cfRule>
  </conditionalFormatting>
  <conditionalFormatting sqref="P5:Q5">
    <cfRule type="expression" dxfId="205" priority="180" stopIfTrue="1">
      <formula>"esterreur(reference)"</formula>
    </cfRule>
  </conditionalFormatting>
  <conditionalFormatting sqref="P315:Q315 P317:Q318 O328:Q329 O343:Q360 O364:Q364">
    <cfRule type="expression" dxfId="204" priority="166" stopIfTrue="1">
      <formula>"esterreur(reference)"</formula>
    </cfRule>
  </conditionalFormatting>
  <conditionalFormatting sqref="P321:Q321">
    <cfRule type="expression" dxfId="203" priority="168" stopIfTrue="1">
      <formula>"esterreur(reference)"</formula>
    </cfRule>
  </conditionalFormatting>
  <conditionalFormatting sqref="P437:Q437 P439:Q440">
    <cfRule type="expression" dxfId="202" priority="138" stopIfTrue="1">
      <formula>"esterreur(reference)"</formula>
    </cfRule>
  </conditionalFormatting>
  <conditionalFormatting sqref="P443:Q443">
    <cfRule type="expression" dxfId="201" priority="139" stopIfTrue="1">
      <formula>"esterreur(reference)"</formula>
    </cfRule>
  </conditionalFormatting>
  <conditionalFormatting sqref="Q6:Q14 O13:O14 O18:O24 O25:Q26 O27 O28:Q30 O31:P36 O37 O38:P52 O83:P83 O84:Q84">
    <cfRule type="expression" dxfId="200" priority="178" stopIfTrue="1">
      <formula>"esterreur(reference)"</formula>
    </cfRule>
  </conditionalFormatting>
  <conditionalFormatting sqref="Q75:Q82">
    <cfRule type="expression" dxfId="199" priority="179" stopIfTrue="1">
      <formula>"esterreur(reference)"</formula>
    </cfRule>
  </conditionalFormatting>
  <conditionalFormatting sqref="Q157:Q163">
    <cfRule type="expression" dxfId="198" priority="174" stopIfTrue="1">
      <formula>"esterreur(reference)"</formula>
    </cfRule>
  </conditionalFormatting>
  <conditionalFormatting sqref="Q230:Q236">
    <cfRule type="expression" dxfId="197" priority="151" stopIfTrue="1">
      <formula>"esterreur(reference)"</formula>
    </cfRule>
  </conditionalFormatting>
  <conditionalFormatting sqref="Q259">
    <cfRule type="expression" dxfId="196" priority="129" stopIfTrue="1">
      <formula>"esterreur(reference)"</formula>
    </cfRule>
  </conditionalFormatting>
  <conditionalFormatting sqref="Q272:Q283">
    <cfRule type="expression" dxfId="195" priority="172" stopIfTrue="1">
      <formula>"esterreur(reference)"</formula>
    </cfRule>
  </conditionalFormatting>
  <conditionalFormatting sqref="Q285:Q302">
    <cfRule type="expression" dxfId="194" priority="173" stopIfTrue="1">
      <formula>"esterreur(reference)"</formula>
    </cfRule>
  </conditionalFormatting>
  <conditionalFormatting sqref="Q324">
    <cfRule type="expression" dxfId="193" priority="131" stopIfTrue="1">
      <formula>"esterreur(reference)"</formula>
    </cfRule>
  </conditionalFormatting>
  <conditionalFormatting sqref="Q330:Q341">
    <cfRule type="expression" dxfId="192" priority="169" stopIfTrue="1">
      <formula>"esterreur(reference)"</formula>
    </cfRule>
  </conditionalFormatting>
  <conditionalFormatting sqref="Q422:Q424">
    <cfRule type="expression" dxfId="191" priority="164" stopIfTrue="1">
      <formula>"esterreur(reference)"</formula>
    </cfRule>
  </conditionalFormatting>
  <conditionalFormatting sqref="R388">
    <cfRule type="expression" dxfId="190" priority="205" stopIfTrue="1">
      <formula>"esterreur(reference)"</formula>
    </cfRule>
  </conditionalFormatting>
  <conditionalFormatting sqref="S260">
    <cfRule type="expression" dxfId="189" priority="347" stopIfTrue="1">
      <formula>"esterreur(reference)"</formula>
    </cfRule>
  </conditionalFormatting>
  <conditionalFormatting sqref="AG496:AI505 AH507:AI519 AH521:AI538 AH540:AI547 AH548:AH549 AH550:AI552 AH554:AI554 AH578:AI584">
    <cfRule type="cellIs" dxfId="188" priority="206" operator="greaterThan">
      <formula>0</formula>
    </cfRule>
  </conditionalFormatting>
  <conditionalFormatting sqref="AH556:AI563 AH567:AI567">
    <cfRule type="cellIs" dxfId="187" priority="207" operator="lessThan">
      <formula>0</formula>
    </cfRule>
  </conditionalFormatting>
  <conditionalFormatting sqref="AH564:AI566">
    <cfRule type="cellIs" dxfId="186" priority="531" operator="greaterThan">
      <formula>0</formula>
    </cfRule>
  </conditionalFormatting>
  <conditionalFormatting sqref="AO496:AO505">
    <cfRule type="cellIs" dxfId="185" priority="348" operator="greaterThan">
      <formula>0</formula>
    </cfRule>
  </conditionalFormatting>
  <printOptions horizontalCentered="1"/>
  <pageMargins left="0.15748031496062992" right="0.15748031496062992" top="0.15748031496062992" bottom="0.31496062992125984" header="0" footer="0.23622047244094491"/>
  <pageSetup scale="45" fitToHeight="0" orientation="landscape" r:id="rId1"/>
  <headerFooter>
    <oddFooter>&amp;L&amp;F&amp;C&amp;P de &amp;N&amp;RImprimé le &amp;D  @ &amp;T</oddFooter>
  </headerFooter>
  <rowBreaks count="17" manualBreakCount="17">
    <brk id="85" man="1"/>
    <brk id="86" min="2" max="18" man="1"/>
    <brk id="88" man="1"/>
    <brk id="167" min="2" max="18" man="1"/>
    <brk id="240" min="2" max="18" man="1"/>
    <brk id="241" man="1"/>
    <brk id="308" min="2" max="18" man="1"/>
    <brk id="309" man="1"/>
    <brk id="365" min="2" max="18" man="1"/>
    <brk id="365" man="1"/>
    <brk id="366" man="1"/>
    <brk id="429" man="1"/>
    <brk id="430" min="2" max="18" man="1"/>
    <brk id="431" man="1"/>
    <brk id="486" man="1"/>
    <brk id="570" man="1"/>
    <brk id="571" man="1"/>
  </rowBreaks>
  <ignoredErrors>
    <ignoredError sqref="AF544 AF582 Z582 AH535:AI555 AH557:AI557 AH556" formula="1"/>
    <ignoredError sqref="AI556" evalError="1"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780"/>
  <sheetViews>
    <sheetView topLeftCell="AF556" zoomScale="80" zoomScaleNormal="80" workbookViewId="0">
      <selection activeCell="AF590" sqref="AF590"/>
    </sheetView>
  </sheetViews>
  <sheetFormatPr baseColWidth="10" defaultColWidth="11.59765625" defaultRowHeight="15" customHeight="1"/>
  <cols>
    <col min="1" max="1" width="5.3984375" customWidth="1"/>
    <col min="2" max="2" width="22.59765625" bestFit="1" customWidth="1"/>
    <col min="3" max="3" width="39.3984375" customWidth="1"/>
    <col min="4" max="5" width="11.59765625" hidden="1" customWidth="1"/>
    <col min="6" max="6" width="13.8984375" hidden="1" customWidth="1"/>
    <col min="7" max="9" width="11.59765625" hidden="1" customWidth="1"/>
    <col min="10" max="12" width="17.19921875" customWidth="1"/>
    <col min="13" max="13" width="18.19921875" hidden="1" customWidth="1"/>
    <col min="14" max="14" width="13.3984375" hidden="1" customWidth="1"/>
    <col min="15" max="19" width="17.19921875" customWidth="1"/>
    <col min="22" max="22" width="42.3984375" bestFit="1" customWidth="1"/>
    <col min="23" max="29" width="11.59765625" hidden="1" customWidth="1"/>
    <col min="30" max="30" width="14.5" customWidth="1"/>
    <col min="31" max="31" width="14.8984375" customWidth="1"/>
    <col min="32" max="32" width="15" customWidth="1"/>
    <col min="33" max="35" width="0" hidden="1" customWidth="1"/>
    <col min="36" max="36" width="13.5" customWidth="1"/>
    <col min="37" max="37" width="13.3984375" customWidth="1"/>
    <col min="38" max="38" width="15.3984375" customWidth="1"/>
    <col min="39" max="39" width="13.5" customWidth="1"/>
    <col min="40" max="40" width="13.8984375" customWidth="1"/>
    <col min="41" max="41" width="14.09765625" customWidth="1"/>
  </cols>
  <sheetData>
    <row r="1" spans="1:40" ht="36" thickBot="1">
      <c r="B1" s="33"/>
      <c r="C1" s="653" t="str">
        <f>Parametres!B1</f>
        <v>Ste-Marie Auto</v>
      </c>
      <c r="D1" s="911"/>
      <c r="E1" s="912"/>
      <c r="F1" s="911"/>
      <c r="G1" s="911"/>
      <c r="H1" s="913"/>
      <c r="I1" s="911"/>
      <c r="J1" s="913"/>
      <c r="K1" s="914" t="s">
        <v>88</v>
      </c>
      <c r="L1" s="911"/>
      <c r="M1" s="911"/>
      <c r="N1" s="915"/>
      <c r="O1" s="653"/>
      <c r="P1" s="654"/>
      <c r="Q1" s="653"/>
      <c r="R1" s="654"/>
      <c r="S1" s="655" t="str">
        <f>CONCATENATE("Réalisé AAD,"," ",Parametres!B3," ",Parametres!B4)</f>
        <v>Réalisé AAD, Avril 2025</v>
      </c>
      <c r="T1" s="226" t="s">
        <v>333</v>
      </c>
      <c r="U1" s="33"/>
      <c r="V1" s="33"/>
      <c r="W1" s="33"/>
      <c r="X1" s="33"/>
      <c r="Y1" s="33"/>
      <c r="Z1" s="33"/>
      <c r="AA1" s="33"/>
      <c r="AB1" s="33"/>
      <c r="AC1" s="33"/>
      <c r="AD1" s="33"/>
      <c r="AE1" s="33"/>
      <c r="AF1" s="33"/>
      <c r="AG1" s="33"/>
      <c r="AH1" s="33"/>
      <c r="AI1" s="33"/>
      <c r="AJ1" s="33"/>
      <c r="AK1" s="33"/>
      <c r="AL1" s="33"/>
      <c r="AM1" s="33"/>
      <c r="AN1" s="33"/>
    </row>
    <row r="2" spans="1:40" ht="15" customHeight="1" thickTop="1" thickBot="1">
      <c r="B2" s="3"/>
      <c r="C2" s="34"/>
      <c r="D2" s="227" t="s">
        <v>334</v>
      </c>
      <c r="E2" s="227" t="s">
        <v>335</v>
      </c>
      <c r="F2" s="227" t="s">
        <v>336</v>
      </c>
      <c r="G2" s="227"/>
      <c r="H2" s="227"/>
      <c r="I2" s="227"/>
      <c r="J2" s="227" t="s">
        <v>337</v>
      </c>
      <c r="K2" s="227"/>
      <c r="L2" s="227" t="s">
        <v>299</v>
      </c>
      <c r="M2" s="35"/>
      <c r="N2" s="35"/>
      <c r="O2" s="227" t="s">
        <v>337</v>
      </c>
      <c r="P2" s="227"/>
      <c r="Q2" s="227" t="s">
        <v>299</v>
      </c>
      <c r="R2" s="35"/>
      <c r="S2" s="35"/>
      <c r="T2" s="35"/>
      <c r="U2" s="35"/>
      <c r="V2" s="228"/>
      <c r="W2" s="229"/>
      <c r="X2" t="s">
        <v>334</v>
      </c>
      <c r="Y2" t="s">
        <v>335</v>
      </c>
      <c r="Z2" t="s">
        <v>336</v>
      </c>
      <c r="AJ2" t="s">
        <v>334</v>
      </c>
      <c r="AK2" t="s">
        <v>335</v>
      </c>
      <c r="AL2" t="s">
        <v>336</v>
      </c>
    </row>
    <row r="3" spans="1:40" ht="21.6" thickTop="1">
      <c r="B3" s="38"/>
      <c r="C3" s="230"/>
      <c r="D3" s="1065" t="s">
        <v>339</v>
      </c>
      <c r="E3" s="1070"/>
      <c r="F3" s="1071"/>
      <c r="G3" s="1072"/>
      <c r="H3" s="1070"/>
      <c r="I3" s="1071"/>
      <c r="J3" s="1072" t="s">
        <v>340</v>
      </c>
      <c r="K3" s="1070"/>
      <c r="L3" s="1071"/>
      <c r="M3" s="1072" t="s">
        <v>668</v>
      </c>
      <c r="N3" s="1071"/>
      <c r="O3" s="1065" t="s">
        <v>341</v>
      </c>
      <c r="P3" s="1070"/>
      <c r="Q3" s="1071"/>
      <c r="R3" s="1064" t="s">
        <v>670</v>
      </c>
      <c r="S3" s="1073"/>
      <c r="T3" s="38"/>
      <c r="U3" s="38"/>
      <c r="V3" s="231" t="s">
        <v>343</v>
      </c>
      <c r="W3" s="232">
        <v>0.45</v>
      </c>
      <c r="X3" s="38"/>
      <c r="Y3" s="38"/>
      <c r="Z3" s="38"/>
      <c r="AA3" s="38"/>
      <c r="AB3" s="38"/>
      <c r="AC3" s="38"/>
      <c r="AD3" s="38"/>
      <c r="AE3" s="38"/>
      <c r="AF3" s="38"/>
      <c r="AG3" s="38"/>
      <c r="AH3" s="38"/>
      <c r="AI3" s="38"/>
      <c r="AJ3" s="38"/>
      <c r="AK3" s="38"/>
      <c r="AL3" s="38"/>
      <c r="AM3" s="38"/>
      <c r="AN3" s="38"/>
    </row>
    <row r="4" spans="1:40" ht="20.399999999999999">
      <c r="B4" s="38"/>
      <c r="C4" s="233"/>
      <c r="D4" s="234" t="s">
        <v>89</v>
      </c>
      <c r="E4" s="235" t="s">
        <v>344</v>
      </c>
      <c r="F4" s="236" t="s">
        <v>91</v>
      </c>
      <c r="G4" s="237"/>
      <c r="H4" s="235"/>
      <c r="I4" s="236"/>
      <c r="J4" s="237" t="s">
        <v>671</v>
      </c>
      <c r="K4" s="235" t="s">
        <v>90</v>
      </c>
      <c r="L4" s="236" t="s">
        <v>91</v>
      </c>
      <c r="M4" s="237" t="s">
        <v>671</v>
      </c>
      <c r="N4" s="236" t="s">
        <v>91</v>
      </c>
      <c r="O4" s="237" t="s">
        <v>671</v>
      </c>
      <c r="P4" s="235" t="s">
        <v>90</v>
      </c>
      <c r="Q4" s="236" t="s">
        <v>91</v>
      </c>
      <c r="R4" s="237" t="s">
        <v>671</v>
      </c>
      <c r="S4" s="236" t="s">
        <v>91</v>
      </c>
      <c r="T4" s="38"/>
      <c r="U4" s="38"/>
      <c r="V4" s="231" t="s">
        <v>345</v>
      </c>
      <c r="W4" s="232">
        <v>0.1</v>
      </c>
      <c r="X4" s="38"/>
      <c r="Y4" s="38"/>
      <c r="Z4" s="38"/>
      <c r="AA4" s="38"/>
      <c r="AB4" s="38"/>
      <c r="AC4" s="38"/>
      <c r="AD4" s="38"/>
      <c r="AE4" s="38"/>
      <c r="AF4" s="38"/>
      <c r="AG4" s="38"/>
      <c r="AH4" s="38"/>
      <c r="AI4" s="38"/>
      <c r="AJ4" s="38"/>
      <c r="AK4" s="38"/>
      <c r="AL4" s="38"/>
      <c r="AM4" s="38"/>
      <c r="AN4" s="38"/>
    </row>
    <row r="5" spans="1:40" ht="20.399999999999999">
      <c r="A5" s="5" t="str">
        <f t="shared" ref="A5:A85" si="0">+B5&amp;C5</f>
        <v>Véhicules neufsVentes nettes</v>
      </c>
      <c r="B5" s="38" t="str">
        <f t="shared" ref="B5:B85" si="1">+$K$1</f>
        <v>Véhicules neufs</v>
      </c>
      <c r="C5" s="238" t="s">
        <v>92</v>
      </c>
      <c r="D5" s="239"/>
      <c r="E5" s="239"/>
      <c r="F5" s="240" cm="1">
        <f t="array" ref="F5">+SUMPRODUCT(('Budget original'!$A$8:$A$501=$A5)*('Budget original'!$C$3:$AO$3=F$2),'Budget original'!$C$8:$AO$501)</f>
        <v>0</v>
      </c>
      <c r="G5" s="239"/>
      <c r="H5" s="239"/>
      <c r="I5" s="241"/>
      <c r="J5" s="238"/>
      <c r="K5" s="951"/>
      <c r="L5" s="286">
        <f>-SUMIFS(BV_Data_An_Cour!$AN:$AN,BV_Data_An_Cour!$AS:$AS,"Oui",BV_Data_An_Cour!$AP:$AP,$B5)</f>
        <v>48484746.099999994</v>
      </c>
      <c r="M5" s="242"/>
      <c r="N5" s="952"/>
      <c r="O5" s="238"/>
      <c r="P5" s="951"/>
      <c r="Q5" s="286">
        <f>-SUMIFS(BV_Data_An_Prec!$AN:$AN,BV_Data_An_Prec!$AS:$AS,"Oui",BV_Data_An_Prec!$AP:$AP,$B5)</f>
        <v>0</v>
      </c>
      <c r="R5" s="242"/>
      <c r="S5" s="964"/>
      <c r="T5" s="38"/>
      <c r="U5" s="38"/>
      <c r="V5" s="231" t="s">
        <v>347</v>
      </c>
      <c r="W5" s="232">
        <v>0.22500000000000001</v>
      </c>
      <c r="X5" s="38"/>
      <c r="Y5" s="38"/>
      <c r="Z5" s="38"/>
      <c r="AA5" s="38"/>
      <c r="AB5" s="38"/>
      <c r="AC5" s="38"/>
      <c r="AD5" s="38"/>
      <c r="AE5" s="38"/>
      <c r="AF5" s="38"/>
      <c r="AG5" s="38"/>
      <c r="AH5" s="38"/>
      <c r="AI5" s="38"/>
      <c r="AJ5" s="38"/>
      <c r="AK5" s="38"/>
      <c r="AL5" s="38"/>
      <c r="AM5" s="38"/>
      <c r="AN5" s="38"/>
    </row>
    <row r="6" spans="1:40" ht="20.399999999999999">
      <c r="A6" s="5" t="str">
        <f t="shared" si="0"/>
        <v>Véhicules neufsAutos détail</v>
      </c>
      <c r="B6" s="38" t="str">
        <f t="shared" si="1"/>
        <v>Véhicules neufs</v>
      </c>
      <c r="C6" s="243" t="s">
        <v>93</v>
      </c>
      <c r="D6" s="244" cm="1">
        <f t="array" ref="D6">+SUMPRODUCT(('Budget original'!$A$8:$A$501=$A6)*('Budget original'!$C$3:$AO$3=D$2),'Budget original'!$C$8:$AO$501)</f>
        <v>0</v>
      </c>
      <c r="E6" s="244">
        <f t="shared" ref="E6:E12" si="2">IF(D6=0,0,F6/D6)</f>
        <v>0</v>
      </c>
      <c r="F6" s="244" cm="1">
        <f t="array" ref="F6">+SUMPRODUCT(('Budget original'!$A$8:$A$501=$A6)*('Budget original'!$C$3:$AO$3=F$2),'Budget original'!$C$8:$AO$501)</f>
        <v>0</v>
      </c>
      <c r="G6" s="245"/>
      <c r="H6" s="244"/>
      <c r="I6" s="244"/>
      <c r="J6" s="245">
        <f>SUMIFS(BV_Data_An_Cour!$AX:$AX,BV_Data_An_Cour!$AP:$AP,$B6,BV_Data_An_Cour!$AQ:$AQ,$C6,BV_Data_An_Cour!$AY:$AY,J$2)</f>
        <v>2</v>
      </c>
      <c r="K6" s="281">
        <f t="shared" ref="K6:K12" si="3">IF(J6=0,0,L6/J6)</f>
        <v>9490.0249999999942</v>
      </c>
      <c r="L6" s="266">
        <f>-SUMIFS(BV_Data_An_Cour!$AN:$AN,BV_Data_An_Cour!$AP:$AP,$B6,BV_Data_An_Cour!$AQ:$AQ,$C6,BV_Data_An_Cour!$AR:$AR,L$2)</f>
        <v>18980.049999999988</v>
      </c>
      <c r="M6" s="245">
        <f t="shared" ref="M6:M12" si="4">J6-D6</f>
        <v>2</v>
      </c>
      <c r="N6" s="246">
        <f t="shared" ref="N6:N12" si="5">L6-F6</f>
        <v>18980.049999999988</v>
      </c>
      <c r="O6" s="245">
        <f>SUMIFS(BV_Data_An_Prec!$AX:$AX,BV_Data_An_Prec!$AP:$AP,$B6,BV_Data_An_Prec!$AQ:$AQ,$C6,BV_Data_An_Prec!$AY:$AY,O$2)</f>
        <v>0</v>
      </c>
      <c r="P6" s="281">
        <f t="shared" ref="P6:P12" si="6">IF(O6=0,0,Q6/O6)</f>
        <v>0</v>
      </c>
      <c r="Q6" s="266">
        <f>-SUMIFS(BV_Data_An_Prec!$AN:$AN,BV_Data_An_Prec!$AP:$AP,$B6,BV_Data_An_Prec!$AQ:$AQ,$C6,BV_Data_An_Prec!$AR:$AR,Q$2)</f>
        <v>0</v>
      </c>
      <c r="R6" s="245">
        <f t="shared" ref="R6:R12" si="7">J6-O6</f>
        <v>2</v>
      </c>
      <c r="S6" s="266">
        <f t="shared" ref="S6:S12" si="8">L6-Q6</f>
        <v>18980.049999999988</v>
      </c>
      <c r="T6" s="38"/>
      <c r="U6" s="38"/>
      <c r="V6" s="231" t="s">
        <v>349</v>
      </c>
      <c r="W6" s="232">
        <v>2.5000000000000001E-2</v>
      </c>
      <c r="X6" s="38"/>
      <c r="Y6" s="38"/>
      <c r="Z6" s="38"/>
      <c r="AA6" s="38"/>
      <c r="AB6" s="38"/>
      <c r="AC6" s="38"/>
      <c r="AD6" s="38"/>
      <c r="AE6" s="38"/>
      <c r="AF6" s="38"/>
      <c r="AG6" s="38"/>
      <c r="AH6" s="38"/>
      <c r="AI6" s="38"/>
      <c r="AJ6" s="38"/>
      <c r="AK6" s="38"/>
      <c r="AL6" s="38"/>
      <c r="AM6" s="38"/>
      <c r="AN6" s="38"/>
    </row>
    <row r="7" spans="1:40" ht="20.399999999999999">
      <c r="A7" s="5" t="str">
        <f t="shared" si="0"/>
        <v>Véhicules neufsCamions détail</v>
      </c>
      <c r="B7" s="38" t="str">
        <f t="shared" si="1"/>
        <v>Véhicules neufs</v>
      </c>
      <c r="C7" s="243" t="s">
        <v>94</v>
      </c>
      <c r="D7" s="244" cm="1">
        <f t="array" ref="D7">+SUMPRODUCT(('Budget original'!$A$8:$A$501=$A7)*('Budget original'!$C$3:$AO$3=D$2),'Budget original'!$C$8:$AO$501)</f>
        <v>0</v>
      </c>
      <c r="E7" s="244">
        <f t="shared" si="2"/>
        <v>0</v>
      </c>
      <c r="F7" s="244" cm="1">
        <f t="array" ref="F7">+SUMPRODUCT(('Budget original'!$A$8:$A$501=$A7)*('Budget original'!$C$3:$AO$3=F$2),'Budget original'!$C$8:$AO$501)</f>
        <v>0</v>
      </c>
      <c r="G7" s="245"/>
      <c r="H7" s="244"/>
      <c r="I7" s="244"/>
      <c r="J7" s="245">
        <f>SUMIFS(BV_Data_An_Cour!$AX:$AX,BV_Data_An_Cour!$AP:$AP,$B7,BV_Data_An_Cour!$AQ:$AQ,$C7,BV_Data_An_Cour!$AY:$AY,J$2)</f>
        <v>168</v>
      </c>
      <c r="K7" s="281">
        <f t="shared" si="3"/>
        <v>3294.5005357142973</v>
      </c>
      <c r="L7" s="266">
        <f>-SUMIFS(BV_Data_An_Cour!$AN:$AN,BV_Data_An_Cour!$AP:$AP,$B7,BV_Data_An_Cour!$AQ:$AQ,$C7,BV_Data_An_Cour!$AR:$AR,L$2)</f>
        <v>553476.09000000195</v>
      </c>
      <c r="M7" s="245">
        <f t="shared" si="4"/>
        <v>168</v>
      </c>
      <c r="N7" s="246">
        <f t="shared" si="5"/>
        <v>553476.09000000195</v>
      </c>
      <c r="O7" s="245">
        <f>SUMIFS(BV_Data_An_Prec!$AX:$AX,BV_Data_An_Prec!$AP:$AP,$B7,BV_Data_An_Prec!$AQ:$AQ,$C7,BV_Data_An_Prec!$AY:$AY,O$2)</f>
        <v>0</v>
      </c>
      <c r="P7" s="281">
        <f t="shared" si="6"/>
        <v>0</v>
      </c>
      <c r="Q7" s="266">
        <f>-SUMIFS(BV_Data_An_Prec!$AN:$AN,BV_Data_An_Prec!$AP:$AP,$B7,BV_Data_An_Prec!$AQ:$AQ,$C7,BV_Data_An_Prec!$AR:$AR,Q$2)</f>
        <v>0</v>
      </c>
      <c r="R7" s="245">
        <f t="shared" si="7"/>
        <v>168</v>
      </c>
      <c r="S7" s="266">
        <f t="shared" si="8"/>
        <v>553476.09000000195</v>
      </c>
      <c r="T7" s="38"/>
      <c r="U7" s="38"/>
      <c r="V7" s="231" t="s">
        <v>351</v>
      </c>
      <c r="W7" s="232">
        <v>0.2</v>
      </c>
      <c r="X7" s="38"/>
      <c r="Y7" s="38"/>
      <c r="Z7" s="38"/>
      <c r="AA7" s="38"/>
      <c r="AB7" s="38"/>
      <c r="AC7" s="38"/>
      <c r="AD7" s="38"/>
      <c r="AE7" s="38"/>
      <c r="AF7" s="38"/>
      <c r="AG7" s="38"/>
      <c r="AH7" s="38"/>
      <c r="AI7" s="38"/>
      <c r="AJ7" s="38"/>
      <c r="AK7" s="38"/>
      <c r="AL7" s="38"/>
      <c r="AM7" s="38"/>
      <c r="AN7" s="38"/>
    </row>
    <row r="8" spans="1:40" ht="21" thickBot="1">
      <c r="A8" s="5" t="str">
        <f t="shared" si="0"/>
        <v>Véhicules neufsVoitures electriques</v>
      </c>
      <c r="B8" s="38" t="str">
        <f t="shared" si="1"/>
        <v>Véhicules neufs</v>
      </c>
      <c r="C8" s="243" t="s">
        <v>1158</v>
      </c>
      <c r="D8" s="244" cm="1">
        <f t="array" ref="D8">+SUMPRODUCT(('Budget original'!$A$8:$A$501=$A8)*('Budget original'!$C$3:$AO$3=D$2),'Budget original'!$C$8:$AO$501)</f>
        <v>0</v>
      </c>
      <c r="E8" s="244">
        <f t="shared" si="2"/>
        <v>0</v>
      </c>
      <c r="F8" s="244" cm="1">
        <f t="array" ref="F8">+SUMPRODUCT(('Budget original'!$A$8:$A$501=$A8)*('Budget original'!$C$3:$AO$3=F$2),'Budget original'!$C$8:$AO$501)</f>
        <v>0</v>
      </c>
      <c r="G8" s="245"/>
      <c r="H8" s="244"/>
      <c r="I8" s="244"/>
      <c r="J8" s="245">
        <f>SUMIFS(BV_Data_An_Cour!$AX:$AX,BV_Data_An_Cour!$AP:$AP,$B8,BV_Data_An_Cour!$AQ:$AQ,$C8,BV_Data_An_Cour!$AY:$AY,J$2)</f>
        <v>0</v>
      </c>
      <c r="K8" s="281">
        <f t="shared" si="3"/>
        <v>0</v>
      </c>
      <c r="L8" s="266">
        <f>-SUMIFS(BV_Data_An_Cour!$AN:$AN,BV_Data_An_Cour!$AP:$AP,$B8,BV_Data_An_Cour!$AQ:$AQ,$C8,BV_Data_An_Cour!$AR:$AR,L$2)</f>
        <v>0</v>
      </c>
      <c r="M8" s="245">
        <f t="shared" si="4"/>
        <v>0</v>
      </c>
      <c r="N8" s="246">
        <f t="shared" si="5"/>
        <v>0</v>
      </c>
      <c r="O8" s="245">
        <f>SUMIFS(BV_Data_An_Prec!$AX:$AX,BV_Data_An_Prec!$AP:$AP,$B8,BV_Data_An_Prec!$AQ:$AQ,$C8,BV_Data_An_Prec!$AY:$AY,O$2)</f>
        <v>0</v>
      </c>
      <c r="P8" s="281">
        <f t="shared" si="6"/>
        <v>0</v>
      </c>
      <c r="Q8" s="266">
        <f>-SUMIFS(BV_Data_An_Prec!$AN:$AN,BV_Data_An_Prec!$AP:$AP,$B8,BV_Data_An_Prec!$AQ:$AQ,$C8,BV_Data_An_Prec!$AR:$AR,Q$2)</f>
        <v>0</v>
      </c>
      <c r="R8" s="245">
        <f t="shared" si="7"/>
        <v>0</v>
      </c>
      <c r="S8" s="266">
        <f t="shared" si="8"/>
        <v>0</v>
      </c>
      <c r="T8" s="38"/>
      <c r="U8" s="38"/>
      <c r="V8" s="247"/>
      <c r="W8" s="248">
        <f>SUM(W3:W7)</f>
        <v>1</v>
      </c>
      <c r="X8" s="38"/>
      <c r="Y8" s="38"/>
      <c r="Z8" s="38"/>
      <c r="AA8" s="38"/>
      <c r="AB8" s="38"/>
      <c r="AC8" s="38"/>
      <c r="AD8" s="38"/>
      <c r="AE8" s="38"/>
      <c r="AF8" s="38"/>
      <c r="AG8" s="38"/>
      <c r="AH8" s="38"/>
      <c r="AI8" s="38"/>
      <c r="AJ8" s="38"/>
      <c r="AK8" s="38"/>
      <c r="AL8" s="38"/>
      <c r="AM8" s="38"/>
      <c r="AN8" s="38"/>
    </row>
    <row r="9" spans="1:40" ht="21" thickTop="1">
      <c r="A9" s="5" t="str">
        <f t="shared" si="0"/>
        <v>Véhicules neufsCamions electriques</v>
      </c>
      <c r="B9" s="38" t="str">
        <f t="shared" si="1"/>
        <v>Véhicules neufs</v>
      </c>
      <c r="C9" s="243" t="s">
        <v>3128</v>
      </c>
      <c r="D9" s="244" cm="1">
        <f t="array" ref="D9">+SUMPRODUCT(('Budget original'!$A$8:$A$501=$A9)*('Budget original'!$C$3:$AO$3=D$2),'Budget original'!$C$8:$AO$501)</f>
        <v>0</v>
      </c>
      <c r="E9" s="244">
        <f t="shared" si="2"/>
        <v>0</v>
      </c>
      <c r="F9" s="244" cm="1">
        <f t="array" ref="F9">+SUMPRODUCT(('Budget original'!$A$8:$A$501=$A9)*('Budget original'!$C$3:$AO$3=F$2),'Budget original'!$C$8:$AO$501)</f>
        <v>0</v>
      </c>
      <c r="G9" s="245"/>
      <c r="H9" s="244"/>
      <c r="I9" s="244"/>
      <c r="J9" s="245">
        <f>SUMIFS(BV_Data_An_Cour!$AX:$AX,BV_Data_An_Cour!$AP:$AP,$B9,BV_Data_An_Cour!$AQ:$AQ,$C9,BV_Data_An_Cour!$AY:$AY,J$2)</f>
        <v>38</v>
      </c>
      <c r="K9" s="281">
        <f t="shared" si="3"/>
        <v>1830.0147368420992</v>
      </c>
      <c r="L9" s="266">
        <f>-SUMIFS(BV_Data_An_Cour!$AN:$AN,BV_Data_An_Cour!$AP:$AP,$B9,BV_Data_An_Cour!$AQ:$AQ,$C9,BV_Data_An_Cour!$AR:$AR,L$2)</f>
        <v>69540.559999999765</v>
      </c>
      <c r="M9" s="245">
        <f t="shared" si="4"/>
        <v>38</v>
      </c>
      <c r="N9" s="246">
        <f t="shared" si="5"/>
        <v>69540.559999999765</v>
      </c>
      <c r="O9" s="245">
        <f>SUMIFS(BV_Data_An_Prec!$AX:$AX,BV_Data_An_Prec!$AP:$AP,$B9,BV_Data_An_Prec!$AQ:$AQ,$C9,BV_Data_An_Prec!$AY:$AY,O$2)</f>
        <v>0</v>
      </c>
      <c r="P9" s="281">
        <f t="shared" si="6"/>
        <v>0</v>
      </c>
      <c r="Q9" s="266">
        <f>-SUMIFS(BV_Data_An_Prec!$AN:$AN,BV_Data_An_Prec!$AP:$AP,$B9,BV_Data_An_Prec!$AQ:$AQ,$C9,BV_Data_An_Prec!$AR:$AR,Q$2)</f>
        <v>0</v>
      </c>
      <c r="R9" s="245">
        <f t="shared" si="7"/>
        <v>38</v>
      </c>
      <c r="S9" s="266">
        <f t="shared" si="8"/>
        <v>69540.559999999765</v>
      </c>
      <c r="T9" s="38"/>
      <c r="U9" s="38"/>
      <c r="V9" s="38"/>
      <c r="W9" s="38"/>
      <c r="X9" s="38"/>
      <c r="Y9" s="38"/>
      <c r="Z9" s="38"/>
      <c r="AA9" s="38"/>
      <c r="AB9" s="38"/>
      <c r="AC9" s="38"/>
      <c r="AD9" s="38"/>
      <c r="AE9" s="38"/>
      <c r="AF9" s="38"/>
      <c r="AG9" s="38"/>
      <c r="AH9" s="38"/>
      <c r="AI9" s="38"/>
      <c r="AJ9" s="38"/>
      <c r="AK9" s="38"/>
      <c r="AL9" s="38"/>
      <c r="AM9" s="38"/>
      <c r="AN9" s="38"/>
    </row>
    <row r="10" spans="1:40" ht="20.399999999999999" hidden="1" customHeight="1">
      <c r="A10" s="5" t="str">
        <f t="shared" si="0"/>
        <v>Véhicules neufs[...]</v>
      </c>
      <c r="B10" s="38" t="str">
        <f t="shared" si="1"/>
        <v>Véhicules neufs</v>
      </c>
      <c r="C10" s="243" t="s">
        <v>55</v>
      </c>
      <c r="D10" s="244" cm="1">
        <f t="array" ref="D10">+SUMPRODUCT(('Budget original'!$A$8:$A$501=$A10)*('Budget original'!$C$3:$AO$3=D$2),'Budget original'!$C$8:$AO$501)</f>
        <v>0</v>
      </c>
      <c r="E10" s="244">
        <f t="shared" si="2"/>
        <v>0</v>
      </c>
      <c r="F10" s="244" cm="1">
        <f t="array" ref="F10">+SUMPRODUCT(('Budget original'!$A$8:$A$501=$A10)*('Budget original'!$C$3:$AO$3=F$2),'Budget original'!$C$8:$AO$501)</f>
        <v>0</v>
      </c>
      <c r="G10" s="245"/>
      <c r="H10" s="244"/>
      <c r="I10" s="244"/>
      <c r="J10" s="245">
        <f>-SUMIFS(BV_Data_An_Cour!$AN:$AN,BV_Data_An_Cour!$AP:$AP,$B10,BV_Data_An_Cour!$AQ:$AQ,$C10,BV_Data_An_Cour!$AR:$AR,J$2)</f>
        <v>0</v>
      </c>
      <c r="K10" s="281">
        <f t="shared" si="3"/>
        <v>0</v>
      </c>
      <c r="L10" s="266">
        <f>-SUMIFS(BV_Data_An_Cour!$AN:$AN,BV_Data_An_Cour!$AP:$AP,$B10,BV_Data_An_Cour!$AQ:$AQ,$C10,BV_Data_An_Cour!$AR:$AR,L$2)</f>
        <v>0</v>
      </c>
      <c r="M10" s="245">
        <f t="shared" si="4"/>
        <v>0</v>
      </c>
      <c r="N10" s="246">
        <f t="shared" si="5"/>
        <v>0</v>
      </c>
      <c r="O10" s="245">
        <f>-SUMIFS(BV_Data_An_Prec!$AN:$AN,BV_Data_An_Prec!$AP:$AP,$B10,BV_Data_An_Prec!$AQ:$AQ,$C10,BV_Data_An_Prec!$AR:$AR,O$2)</f>
        <v>0</v>
      </c>
      <c r="P10" s="281">
        <f t="shared" si="6"/>
        <v>0</v>
      </c>
      <c r="Q10" s="266">
        <f>-SUMIFS(BV_Data_An_Prec!$AN:$AN,BV_Data_An_Prec!$AP:$AP,$B10,BV_Data_An_Prec!$AQ:$AQ,$C10,BV_Data_An_Prec!$AR:$AR,Q$2)</f>
        <v>0</v>
      </c>
      <c r="R10" s="245">
        <f t="shared" si="7"/>
        <v>0</v>
      </c>
      <c r="S10" s="266">
        <f t="shared" si="8"/>
        <v>0</v>
      </c>
      <c r="T10" s="38"/>
      <c r="U10" s="38"/>
      <c r="V10" s="38"/>
      <c r="W10" s="38"/>
      <c r="X10" s="38"/>
      <c r="Y10" s="38"/>
      <c r="Z10" s="38"/>
      <c r="AA10" s="38"/>
      <c r="AB10" s="38"/>
      <c r="AC10" s="38"/>
      <c r="AD10" s="38"/>
      <c r="AE10" s="38"/>
      <c r="AF10" s="38"/>
      <c r="AG10" s="38"/>
      <c r="AH10" s="38"/>
      <c r="AI10" s="38"/>
      <c r="AJ10" s="38"/>
      <c r="AK10" s="38"/>
      <c r="AL10" s="38"/>
      <c r="AM10" s="38"/>
      <c r="AN10" s="38"/>
    </row>
    <row r="11" spans="1:40" ht="20.399999999999999" hidden="1" customHeight="1">
      <c r="A11" s="5" t="str">
        <f t="shared" si="0"/>
        <v>Véhicules neufs[...]</v>
      </c>
      <c r="B11" s="38" t="str">
        <f t="shared" si="1"/>
        <v>Véhicules neufs</v>
      </c>
      <c r="C11" s="243" t="s">
        <v>55</v>
      </c>
      <c r="D11" s="244" cm="1">
        <f t="array" ref="D11">+SUMPRODUCT(('Budget original'!$A$8:$A$501=$A11)*('Budget original'!$C$3:$AO$3=D$2),'Budget original'!$C$8:$AO$501)</f>
        <v>0</v>
      </c>
      <c r="E11" s="244">
        <f t="shared" si="2"/>
        <v>0</v>
      </c>
      <c r="F11" s="244" cm="1">
        <f t="array" ref="F11">+SUMPRODUCT(('Budget original'!$A$8:$A$501=$A11)*('Budget original'!$C$3:$AO$3=F$2),'Budget original'!$C$8:$AO$501)</f>
        <v>0</v>
      </c>
      <c r="G11" s="245"/>
      <c r="H11" s="244"/>
      <c r="I11" s="244"/>
      <c r="J11" s="245">
        <f>-SUMIFS(BV_Data_An_Cour!$AN:$AN,BV_Data_An_Cour!$AP:$AP,$B11,BV_Data_An_Cour!$AQ:$AQ,$C11,BV_Data_An_Cour!$AR:$AR,J$2)</f>
        <v>0</v>
      </c>
      <c r="K11" s="281">
        <f t="shared" si="3"/>
        <v>0</v>
      </c>
      <c r="L11" s="266">
        <f>-SUMIFS(BV_Data_An_Cour!$AN:$AN,BV_Data_An_Cour!$AP:$AP,$B11,BV_Data_An_Cour!$AQ:$AQ,$C11,BV_Data_An_Cour!$AR:$AR,L$2)</f>
        <v>0</v>
      </c>
      <c r="M11" s="245">
        <f t="shared" si="4"/>
        <v>0</v>
      </c>
      <c r="N11" s="246">
        <f t="shared" si="5"/>
        <v>0</v>
      </c>
      <c r="O11" s="245">
        <f>-SUMIFS(BV_Data_An_Prec!$AN:$AN,BV_Data_An_Prec!$AP:$AP,$B11,BV_Data_An_Prec!$AQ:$AQ,$C11,BV_Data_An_Prec!$AR:$AR,O$2)</f>
        <v>0</v>
      </c>
      <c r="P11" s="281">
        <f t="shared" si="6"/>
        <v>0</v>
      </c>
      <c r="Q11" s="266">
        <f>-SUMIFS(BV_Data_An_Prec!$AN:$AN,BV_Data_An_Prec!$AP:$AP,$B11,BV_Data_An_Prec!$AQ:$AQ,$C11,BV_Data_An_Prec!$AR:$AR,Q$2)</f>
        <v>0</v>
      </c>
      <c r="R11" s="245">
        <f t="shared" si="7"/>
        <v>0</v>
      </c>
      <c r="S11" s="266">
        <f t="shared" si="8"/>
        <v>0</v>
      </c>
      <c r="T11" s="38"/>
      <c r="U11" s="38"/>
      <c r="V11" s="38"/>
      <c r="W11" s="38"/>
      <c r="X11" s="38"/>
      <c r="Y11" s="38"/>
      <c r="Z11" s="38"/>
      <c r="AA11" s="38"/>
      <c r="AB11" s="38"/>
      <c r="AC11" s="38"/>
      <c r="AD11" s="38"/>
      <c r="AE11" s="38"/>
      <c r="AF11" s="38"/>
      <c r="AG11" s="38"/>
      <c r="AH11" s="38"/>
      <c r="AI11" s="38"/>
      <c r="AJ11" s="38"/>
      <c r="AK11" s="38"/>
      <c r="AL11" s="38"/>
      <c r="AM11" s="38"/>
      <c r="AN11" s="38"/>
    </row>
    <row r="12" spans="1:40" ht="20.399999999999999" hidden="1" customHeight="1">
      <c r="A12" s="5" t="str">
        <f t="shared" si="0"/>
        <v>Véhicules neufs[...]</v>
      </c>
      <c r="B12" s="38" t="str">
        <f t="shared" si="1"/>
        <v>Véhicules neufs</v>
      </c>
      <c r="C12" s="243" t="s">
        <v>55</v>
      </c>
      <c r="D12" s="244" cm="1">
        <f t="array" ref="D12">+SUMPRODUCT(('Budget original'!$A$8:$A$501=$A12)*('Budget original'!$C$3:$AO$3=D$2),'Budget original'!$C$8:$AO$501)</f>
        <v>0</v>
      </c>
      <c r="E12" s="244">
        <f t="shared" si="2"/>
        <v>0</v>
      </c>
      <c r="F12" s="244" cm="1">
        <f t="array" ref="F12">+SUMPRODUCT(('Budget original'!$A$8:$A$501=$A12)*('Budget original'!$C$3:$AO$3=F$2),'Budget original'!$C$8:$AO$501)</f>
        <v>0</v>
      </c>
      <c r="G12" s="245"/>
      <c r="H12" s="244"/>
      <c r="I12" s="244"/>
      <c r="J12" s="245">
        <f>-SUMIFS(BV_Data_An_Cour!$AN:$AN,BV_Data_An_Cour!$AP:$AP,$B12,BV_Data_An_Cour!$AQ:$AQ,$C12,BV_Data_An_Cour!$AR:$AR,J$2)</f>
        <v>0</v>
      </c>
      <c r="K12" s="281">
        <f t="shared" si="3"/>
        <v>0</v>
      </c>
      <c r="L12" s="266">
        <f>-SUMIFS(BV_Data_An_Cour!$AN:$AN,BV_Data_An_Cour!$AP:$AP,$B12,BV_Data_An_Cour!$AQ:$AQ,$C12,BV_Data_An_Cour!$AR:$AR,L$2)</f>
        <v>0</v>
      </c>
      <c r="M12" s="245">
        <f t="shared" si="4"/>
        <v>0</v>
      </c>
      <c r="N12" s="246">
        <f t="shared" si="5"/>
        <v>0</v>
      </c>
      <c r="O12" s="245">
        <f>-SUMIFS(BV_Data_An_Prec!$AN:$AN,BV_Data_An_Prec!$AP:$AP,$B12,BV_Data_An_Prec!$AQ:$AQ,$C12,BV_Data_An_Prec!$AR:$AR,O$2)</f>
        <v>0</v>
      </c>
      <c r="P12" s="281">
        <f t="shared" si="6"/>
        <v>0</v>
      </c>
      <c r="Q12" s="266">
        <f>-SUMIFS(BV_Data_An_Prec!$AN:$AN,BV_Data_An_Prec!$AP:$AP,$B12,BV_Data_An_Prec!$AQ:$AQ,$C12,BV_Data_An_Prec!$AR:$AR,Q$2)</f>
        <v>0</v>
      </c>
      <c r="R12" s="245">
        <f t="shared" si="7"/>
        <v>0</v>
      </c>
      <c r="S12" s="266">
        <f t="shared" si="8"/>
        <v>0</v>
      </c>
      <c r="T12" s="38"/>
      <c r="U12" s="38"/>
      <c r="V12" s="38"/>
      <c r="W12" s="38"/>
      <c r="X12" s="38"/>
      <c r="Y12" s="38"/>
      <c r="Z12" s="38"/>
      <c r="AA12" s="38"/>
      <c r="AB12" s="38"/>
      <c r="AC12" s="38"/>
      <c r="AD12" s="38"/>
      <c r="AE12" s="38"/>
      <c r="AF12" s="38"/>
      <c r="AG12" s="38"/>
      <c r="AH12" s="38"/>
      <c r="AI12" s="38"/>
      <c r="AJ12" s="38"/>
      <c r="AK12" s="38"/>
      <c r="AL12" s="38"/>
      <c r="AM12" s="38"/>
      <c r="AN12" s="38"/>
    </row>
    <row r="13" spans="1:40" ht="21">
      <c r="A13" s="5" t="str">
        <f t="shared" si="0"/>
        <v>Véhicules neufsTotal Neufs</v>
      </c>
      <c r="B13" s="38" t="str">
        <f t="shared" si="1"/>
        <v>Véhicules neufs</v>
      </c>
      <c r="C13" s="249" t="s">
        <v>97</v>
      </c>
      <c r="D13" s="250">
        <f>+SUM(D6:D12)</f>
        <v>0</v>
      </c>
      <c r="E13" s="250">
        <f>IF(D13&lt;=0,0,F13/D13)</f>
        <v>0</v>
      </c>
      <c r="F13" s="251">
        <f t="shared" ref="F13" si="9">+SUM(F6:F12)</f>
        <v>0</v>
      </c>
      <c r="G13" s="252"/>
      <c r="H13" s="250"/>
      <c r="I13" s="251"/>
      <c r="J13" s="252">
        <f>+SUM(J6:J12)</f>
        <v>208</v>
      </c>
      <c r="K13" s="355">
        <f>IF(J13&lt;=0,0,L13/J13)</f>
        <v>3086.5225961538549</v>
      </c>
      <c r="L13" s="356">
        <f>+SUM(L6:L12)</f>
        <v>641996.70000000182</v>
      </c>
      <c r="M13" s="252">
        <f>+SUM(M6:M12)</f>
        <v>208</v>
      </c>
      <c r="N13" s="251">
        <f t="shared" ref="N13" si="10">+SUM(N6:N12)</f>
        <v>641996.70000000182</v>
      </c>
      <c r="O13" s="252">
        <f>+SUM(O6:O12)</f>
        <v>0</v>
      </c>
      <c r="P13" s="355">
        <f>IF(O13&lt;=0,0,Q13/O13)</f>
        <v>0</v>
      </c>
      <c r="Q13" s="356">
        <f>+SUM(Q6:Q12)</f>
        <v>0</v>
      </c>
      <c r="R13" s="252">
        <f t="shared" ref="R13" si="11">+SUM(R6:R12)</f>
        <v>208</v>
      </c>
      <c r="S13" s="356">
        <f>+SUM(S6:S12)</f>
        <v>641996.70000000182</v>
      </c>
      <c r="T13" s="38"/>
      <c r="U13" s="38"/>
      <c r="V13" s="38"/>
      <c r="W13" s="38"/>
      <c r="X13" s="38"/>
      <c r="Y13" s="38"/>
      <c r="Z13" s="38"/>
      <c r="AA13" s="38"/>
      <c r="AB13" s="38"/>
      <c r="AC13" s="38"/>
      <c r="AD13" s="38"/>
      <c r="AE13" s="38"/>
      <c r="AF13" s="38"/>
      <c r="AG13" s="38"/>
      <c r="AH13" s="38"/>
      <c r="AI13" s="38"/>
      <c r="AJ13" s="38"/>
      <c r="AK13" s="38"/>
      <c r="AL13" s="38"/>
      <c r="AM13" s="38"/>
      <c r="AN13" s="38"/>
    </row>
    <row r="14" spans="1:40" ht="21">
      <c r="A14" s="5" t="str">
        <f t="shared" si="0"/>
        <v>Véhicules neufs</v>
      </c>
      <c r="B14" s="38" t="str">
        <f t="shared" si="1"/>
        <v>Véhicules neufs</v>
      </c>
      <c r="C14" s="260"/>
      <c r="D14" s="11"/>
      <c r="E14" s="711"/>
      <c r="F14" s="278"/>
      <c r="G14" s="260"/>
      <c r="H14" s="711"/>
      <c r="I14" s="278"/>
      <c r="J14" s="260"/>
      <c r="K14" s="305"/>
      <c r="L14" s="343"/>
      <c r="M14" s="676">
        <f>IF(D13=0,0,M13/D13)</f>
        <v>0</v>
      </c>
      <c r="N14" s="953">
        <f>IF(F13=0,0,N13/F13)</f>
        <v>0</v>
      </c>
      <c r="O14" s="260"/>
      <c r="P14" s="305"/>
      <c r="Q14" s="343"/>
      <c r="R14" s="676" t="e">
        <f>R13/O13</f>
        <v>#DIV/0!</v>
      </c>
      <c r="S14" s="255">
        <f>IF(Q13=0,0,(S13/Q13))</f>
        <v>0</v>
      </c>
      <c r="T14" s="38"/>
      <c r="U14" s="38"/>
      <c r="V14" s="38"/>
      <c r="W14" s="244"/>
      <c r="X14" s="244"/>
      <c r="Y14" s="38"/>
      <c r="Z14" s="38"/>
      <c r="AA14" s="38"/>
      <c r="AB14" s="38"/>
      <c r="AC14" s="38"/>
      <c r="AD14" s="38"/>
      <c r="AE14" s="38"/>
      <c r="AF14" s="38"/>
      <c r="AG14" s="38"/>
      <c r="AH14" s="38"/>
      <c r="AI14" s="38"/>
      <c r="AJ14" s="38"/>
      <c r="AK14" s="38"/>
      <c r="AL14" s="38"/>
      <c r="AM14" s="38"/>
      <c r="AN14" s="38"/>
    </row>
    <row r="15" spans="1:40" ht="21">
      <c r="A15" s="5" t="str">
        <f t="shared" si="0"/>
        <v>Véhicules neufsEx-Démos et courtoisies</v>
      </c>
      <c r="B15" s="38" t="str">
        <f t="shared" si="1"/>
        <v>Véhicules neufs</v>
      </c>
      <c r="C15" s="256" t="s">
        <v>98</v>
      </c>
      <c r="D15" s="259" cm="1">
        <f t="array" ref="D15">+SUMPRODUCT(('Budget original'!$A$8:$A$501=$A15)*('Budget original'!$C$3:$AO$3=D$2),'Budget original'!$C$8:$AO$501)</f>
        <v>0</v>
      </c>
      <c r="E15" s="259">
        <f>IF(D15=0,0,F15/D15)</f>
        <v>0</v>
      </c>
      <c r="F15" s="324" cm="1">
        <f t="array" ref="F15">+SUMPRODUCT(('Budget original'!$A$8:$A$501=$A15)*('Budget original'!$C$3:$AO$3=F$2),'Budget original'!$C$8:$AO$501)</f>
        <v>0</v>
      </c>
      <c r="G15" s="258"/>
      <c r="H15" s="259"/>
      <c r="I15" s="324"/>
      <c r="J15" s="257">
        <f>SUMIFS(BV_Data_An_Cour!$AX:$AX,BV_Data_An_Cour!$AP:$AP,$B15,BV_Data_An_Cour!$AQ:$AQ,$C15,BV_Data_An_Cour!$AY:$AY,J$2)</f>
        <v>0</v>
      </c>
      <c r="K15" s="284">
        <f>IF(J15=0,0,L15/J15)</f>
        <v>0</v>
      </c>
      <c r="L15" s="284">
        <f>-SUMIFS(BV_Data_An_Cour!$AN:$AN,BV_Data_An_Cour!$AP:$AP,$B15,BV_Data_An_Cour!$AQ:$AQ,$C15,BV_Data_An_Cour!$AR:$AR,L$2)</f>
        <v>0</v>
      </c>
      <c r="M15" s="257">
        <f>J15-D15</f>
        <v>0</v>
      </c>
      <c r="N15" s="240">
        <f>L15-F15</f>
        <v>0</v>
      </c>
      <c r="O15" s="257">
        <f>SUMIFS(BV_Data_An_Prec!$AX:$AX,BV_Data_An_Prec!$AP:$AP,$B15,BV_Data_An_Prec!$AQ:$AQ,$C15,BV_Data_An_Prec!$AY:$AY,O$2)</f>
        <v>0</v>
      </c>
      <c r="P15" s="284">
        <f>IF(O15=0,0,Q15/O15)</f>
        <v>0</v>
      </c>
      <c r="Q15" s="284">
        <f>-SUMIFS(BV_Data_An_Prec!$AN:$AN,BV_Data_An_Prec!$AP:$AP,$B15,BV_Data_An_Prec!$AQ:$AQ,$C15,BV_Data_An_Prec!$AR:$AR,Q$2)</f>
        <v>0</v>
      </c>
      <c r="R15" s="257">
        <f>J15-O15</f>
        <v>0</v>
      </c>
      <c r="S15" s="286">
        <f>L15-Q15</f>
        <v>0</v>
      </c>
      <c r="T15" s="38"/>
      <c r="U15" s="741"/>
      <c r="V15" s="244"/>
      <c r="W15" s="38"/>
      <c r="X15" s="38"/>
      <c r="Y15" s="38"/>
      <c r="Z15" s="38"/>
      <c r="AA15" s="38"/>
      <c r="AB15" s="38"/>
      <c r="AC15" s="38"/>
      <c r="AD15" s="38"/>
      <c r="AE15" s="38"/>
      <c r="AF15" s="38"/>
      <c r="AG15" s="38"/>
      <c r="AH15" s="38"/>
      <c r="AI15" s="38"/>
      <c r="AJ15" s="38"/>
      <c r="AK15" s="38"/>
      <c r="AL15" s="38"/>
      <c r="AM15" s="38"/>
      <c r="AN15" s="38"/>
    </row>
    <row r="16" spans="1:40" ht="20.399999999999999">
      <c r="A16" s="5" t="str">
        <f t="shared" si="0"/>
        <v>Véhicules neufs</v>
      </c>
      <c r="B16" s="38" t="str">
        <f t="shared" si="1"/>
        <v>Véhicules neufs</v>
      </c>
      <c r="C16" s="243"/>
      <c r="D16" s="38"/>
      <c r="E16" s="244"/>
      <c r="F16" s="253"/>
      <c r="G16" s="243"/>
      <c r="H16" s="244"/>
      <c r="I16" s="253"/>
      <c r="J16" s="243"/>
      <c r="K16" s="281"/>
      <c r="L16" s="266"/>
      <c r="M16" s="282"/>
      <c r="N16" s="332"/>
      <c r="O16" s="243"/>
      <c r="P16" s="281"/>
      <c r="Q16" s="266"/>
      <c r="R16" s="282"/>
      <c r="S16" s="266"/>
      <c r="T16" s="38"/>
      <c r="U16" s="38"/>
      <c r="V16" s="38"/>
      <c r="W16" s="38"/>
      <c r="X16" s="38"/>
      <c r="Y16" s="38"/>
      <c r="Z16" s="38"/>
      <c r="AA16" s="38"/>
      <c r="AB16" s="38"/>
      <c r="AC16" s="38"/>
      <c r="AD16" s="38"/>
      <c r="AE16" s="38"/>
      <c r="AF16" s="38"/>
      <c r="AG16" s="38"/>
      <c r="AH16" s="38"/>
      <c r="AI16" s="38"/>
      <c r="AJ16" s="38"/>
      <c r="AK16" s="38"/>
      <c r="AL16" s="38"/>
      <c r="AM16" s="38"/>
      <c r="AN16" s="38"/>
    </row>
    <row r="17" spans="1:40" ht="21">
      <c r="A17" s="5" t="str">
        <f t="shared" si="0"/>
        <v>Véhicules neufsFlottes</v>
      </c>
      <c r="B17" s="38" t="str">
        <f t="shared" si="1"/>
        <v>Véhicules neufs</v>
      </c>
      <c r="C17" s="260" t="s">
        <v>99</v>
      </c>
      <c r="D17" s="711" cm="1">
        <f t="array" ref="D17">+SUMPRODUCT(('Budget original'!$A$8:$A$501=$A17)*('Budget original'!$C$3:$AO$3=D$2),'Budget original'!$C$8:$AO$501)</f>
        <v>0</v>
      </c>
      <c r="E17" s="711">
        <f>IF(D17=0,0,F17/D17)</f>
        <v>0</v>
      </c>
      <c r="F17" s="711" cm="1">
        <f t="array" ref="F17">+SUMPRODUCT(('Budget original'!$A$8:$A$501=$A17)*('Budget original'!$C$3:$AO$3=F$2),'Budget original'!$C$8:$AO$501)</f>
        <v>0</v>
      </c>
      <c r="G17" s="265"/>
      <c r="H17" s="711"/>
      <c r="I17" s="711"/>
      <c r="J17" s="257">
        <f>SUMIFS(BV_Data_An_Cour!$AX:$AX,BV_Data_An_Cour!$AP:$AP,$B17,BV_Data_An_Cour!$AQ:$AQ,$C17,BV_Data_An_Cour!$AY:$AY,J$2)</f>
        <v>585</v>
      </c>
      <c r="K17" s="281">
        <f>IF(J17=0,0,L17/J17)</f>
        <v>640.40427350427353</v>
      </c>
      <c r="L17" s="266">
        <f>-SUMIFS(BV_Data_An_Cour!$AN:$AN,BV_Data_An_Cour!$AP:$AP,$B17,BV_Data_An_Cour!$AQ:$AQ,$C17,BV_Data_An_Cour!$AR:$AR,L$2)</f>
        <v>374636.5</v>
      </c>
      <c r="M17" s="257">
        <f>J17-D17</f>
        <v>585</v>
      </c>
      <c r="N17" s="246">
        <f>L17-F17</f>
        <v>374636.5</v>
      </c>
      <c r="O17" s="257">
        <f>SUMIFS(BV_Data_An_Prec!$AX:$AX,BV_Data_An_Prec!$AP:$AP,$B17,BV_Data_An_Prec!$AQ:$AQ,$C17,BV_Data_An_Prec!$AY:$AY,O$2)</f>
        <v>0</v>
      </c>
      <c r="P17" s="281">
        <f>IF(O17=0,0,Q17/O17)</f>
        <v>0</v>
      </c>
      <c r="Q17" s="266">
        <f>-SUMIFS(BV_Data_An_Prec!$AN:$AN,BV_Data_An_Prec!$AP:$AP,$B17,BV_Data_An_Prec!$AQ:$AQ,$C17,BV_Data_An_Prec!$AR:$AR,Q$2)</f>
        <v>0</v>
      </c>
      <c r="R17" s="245">
        <f>J17-O17</f>
        <v>585</v>
      </c>
      <c r="S17" s="266">
        <f>L17-Q17</f>
        <v>374636.5</v>
      </c>
      <c r="T17" s="38"/>
      <c r="U17" s="35"/>
      <c r="V17" s="695"/>
      <c r="W17" s="38"/>
      <c r="X17" s="38"/>
      <c r="Y17" s="38"/>
      <c r="Z17" s="38"/>
      <c r="AA17" s="244"/>
      <c r="AB17" s="38"/>
      <c r="AC17" s="38"/>
      <c r="AD17" s="38"/>
      <c r="AE17" s="38"/>
      <c r="AF17" s="38"/>
      <c r="AG17" s="38"/>
      <c r="AH17" s="38"/>
      <c r="AI17" s="38"/>
      <c r="AJ17" s="38"/>
      <c r="AK17" s="38"/>
      <c r="AL17" s="38"/>
      <c r="AM17" s="38"/>
      <c r="AN17" s="38"/>
    </row>
    <row r="18" spans="1:40" ht="21" hidden="1">
      <c r="A18" s="5" t="str">
        <f t="shared" si="0"/>
        <v>Véhicules neufs</v>
      </c>
      <c r="B18" s="38" t="str">
        <f t="shared" si="1"/>
        <v>Véhicules neufs</v>
      </c>
      <c r="C18" s="249"/>
      <c r="D18" s="261"/>
      <c r="E18" s="261"/>
      <c r="F18" s="262"/>
      <c r="G18" s="263"/>
      <c r="H18" s="261"/>
      <c r="I18" s="262"/>
      <c r="J18" s="245"/>
      <c r="K18" s="336"/>
      <c r="L18" s="303"/>
      <c r="M18" s="245"/>
      <c r="N18" s="262"/>
      <c r="O18" s="245"/>
      <c r="P18" s="336"/>
      <c r="Q18" s="303"/>
      <c r="R18" s="263"/>
      <c r="S18" s="303"/>
      <c r="T18" s="38"/>
      <c r="U18" s="38"/>
      <c r="W18" s="38"/>
      <c r="X18" s="38"/>
      <c r="Y18" s="38"/>
      <c r="Z18" s="38"/>
      <c r="AA18" s="38"/>
      <c r="AB18" s="38"/>
      <c r="AC18" s="38"/>
      <c r="AD18" s="38"/>
      <c r="AE18" s="38"/>
      <c r="AF18" s="38"/>
      <c r="AG18" s="38"/>
      <c r="AH18" s="38"/>
      <c r="AI18" s="38"/>
      <c r="AJ18" s="38"/>
      <c r="AK18" s="38"/>
      <c r="AL18" s="38"/>
      <c r="AM18" s="38"/>
      <c r="AN18" s="38"/>
    </row>
    <row r="19" spans="1:40" ht="21" hidden="1">
      <c r="A19" s="5" t="str">
        <f t="shared" si="0"/>
        <v>Véhicules neufs</v>
      </c>
      <c r="B19" s="38" t="str">
        <f t="shared" si="1"/>
        <v>Véhicules neufs</v>
      </c>
      <c r="C19" s="256"/>
      <c r="D19" s="244"/>
      <c r="E19" s="244"/>
      <c r="F19" s="244"/>
      <c r="G19" s="245"/>
      <c r="H19" s="244"/>
      <c r="I19" s="244"/>
      <c r="J19" s="257"/>
      <c r="K19" s="281"/>
      <c r="L19" s="266"/>
      <c r="M19" s="245"/>
      <c r="N19" s="246"/>
      <c r="O19" s="257"/>
      <c r="P19" s="281"/>
      <c r="Q19" s="266"/>
      <c r="R19" s="245"/>
      <c r="S19" s="266"/>
      <c r="T19" s="38"/>
      <c r="W19" s="244"/>
      <c r="X19" s="264"/>
      <c r="Y19" s="38"/>
      <c r="Z19" s="38"/>
      <c r="AA19" s="38"/>
      <c r="AB19" s="38"/>
      <c r="AC19" s="38"/>
      <c r="AD19" s="38"/>
      <c r="AE19" s="38"/>
      <c r="AF19" s="38"/>
      <c r="AG19" s="38"/>
      <c r="AH19" s="38"/>
      <c r="AI19" s="38"/>
      <c r="AJ19" s="38"/>
      <c r="AK19" s="38"/>
      <c r="AL19" s="38"/>
      <c r="AM19" s="38"/>
      <c r="AN19" s="38"/>
    </row>
    <row r="20" spans="1:40" ht="21">
      <c r="A20" s="5" t="str">
        <f t="shared" si="0"/>
        <v>Véhicules neufs</v>
      </c>
      <c r="B20" s="38" t="str">
        <f t="shared" si="1"/>
        <v>Véhicules neufs</v>
      </c>
      <c r="C20" s="249"/>
      <c r="D20" s="261"/>
      <c r="E20" s="261"/>
      <c r="F20" s="262"/>
      <c r="G20" s="263"/>
      <c r="H20" s="261"/>
      <c r="I20" s="262"/>
      <c r="J20" s="245"/>
      <c r="K20" s="336"/>
      <c r="L20" s="303"/>
      <c r="M20" s="263"/>
      <c r="N20" s="262"/>
      <c r="O20" s="245"/>
      <c r="P20" s="336"/>
      <c r="Q20" s="303"/>
      <c r="R20" s="263"/>
      <c r="S20" s="303"/>
      <c r="T20" s="38"/>
      <c r="U20" s="38"/>
      <c r="W20" s="244"/>
      <c r="X20" s="264"/>
      <c r="Y20" s="38"/>
      <c r="Z20" s="38"/>
      <c r="AA20" s="38"/>
      <c r="AB20" s="38"/>
      <c r="AC20" s="38"/>
      <c r="AD20" s="38"/>
      <c r="AE20" s="38"/>
      <c r="AF20" s="38"/>
      <c r="AG20" s="38"/>
      <c r="AH20" s="38"/>
      <c r="AI20" s="38"/>
      <c r="AJ20" s="38"/>
      <c r="AK20" s="38"/>
      <c r="AL20" s="38"/>
      <c r="AM20" s="38"/>
      <c r="AN20" s="38"/>
    </row>
    <row r="21" spans="1:40" ht="15.75" customHeight="1">
      <c r="A21" s="5" t="str">
        <f t="shared" si="0"/>
        <v>Véhicules neufsRev. Finances</v>
      </c>
      <c r="B21" s="38" t="str">
        <f t="shared" si="1"/>
        <v>Véhicules neufs</v>
      </c>
      <c r="C21" s="243" t="s">
        <v>101</v>
      </c>
      <c r="D21" s="244"/>
      <c r="E21" s="244"/>
      <c r="F21" s="244" cm="1">
        <f t="array" ref="F21">+SUMPRODUCT(('Budget original'!$A$8:$A$501=$A21)*('Budget original'!$C$3:$AO$3=F$2),'Budget original'!$C$8:$AO$501)</f>
        <v>0</v>
      </c>
      <c r="G21" s="245"/>
      <c r="H21" s="244"/>
      <c r="I21" s="244"/>
      <c r="J21" s="245"/>
      <c r="K21" s="281">
        <f>IF(J13=0,0,L21/(J13+J15))</f>
        <v>11.420048076923077</v>
      </c>
      <c r="L21" s="266">
        <f>-SUMIFS(BV_Data_An_Cour!$AN:$AN,BV_Data_An_Cour!$AP:$AP,$B21,BV_Data_An_Cour!$AQ:$AQ,$C21,BV_Data_An_Cour!$AR:$AR,L$2)</f>
        <v>2375.37</v>
      </c>
      <c r="M21" s="245"/>
      <c r="N21" s="246">
        <f>L21-F21</f>
        <v>2375.37</v>
      </c>
      <c r="O21" s="245"/>
      <c r="P21" s="281">
        <f>IF(O13=0,0,Q21/(O13+O15))</f>
        <v>0</v>
      </c>
      <c r="Q21" s="266">
        <f>-SUMIFS(BV_Data_An_Prec!$AN:$AN,BV_Data_An_Prec!$AP:$AP,$B21,BV_Data_An_Prec!$AQ:$AQ,$C21,BV_Data_An_Prec!$AR:$AR,Q$2)</f>
        <v>0</v>
      </c>
      <c r="R21" s="267">
        <f>P21-K21</f>
        <v>-11.420048076923077</v>
      </c>
      <c r="S21" s="266">
        <f t="shared" ref="S21:S23" si="12">L21-Q21</f>
        <v>2375.37</v>
      </c>
      <c r="T21" s="38"/>
      <c r="U21" s="38"/>
      <c r="W21" s="38"/>
      <c r="X21" s="264"/>
      <c r="Y21" s="38"/>
      <c r="Z21" s="38"/>
      <c r="AA21" s="38"/>
      <c r="AB21" s="38"/>
      <c r="AC21" s="38"/>
      <c r="AD21" s="38"/>
      <c r="AE21" s="38"/>
      <c r="AF21" s="38"/>
      <c r="AG21" s="38"/>
      <c r="AH21" s="38"/>
      <c r="AI21" s="38"/>
      <c r="AJ21" s="38"/>
      <c r="AK21" s="38"/>
      <c r="AL21" s="38"/>
      <c r="AM21" s="38"/>
      <c r="AN21" s="38"/>
    </row>
    <row r="22" spans="1:40" ht="18" customHeight="1">
      <c r="A22" s="5" t="str">
        <f t="shared" si="0"/>
        <v>Véhicules neufsRev. Protections</v>
      </c>
      <c r="B22" s="38" t="str">
        <f t="shared" si="1"/>
        <v>Véhicules neufs</v>
      </c>
      <c r="C22" s="243" t="s">
        <v>102</v>
      </c>
      <c r="D22" s="244"/>
      <c r="E22" s="244"/>
      <c r="F22" s="244" cm="1">
        <f t="array" ref="F22">+SUMPRODUCT(('Budget original'!$A$8:$A$501=$A22)*('Budget original'!$C$3:$AO$3=F$2),'Budget original'!$C$8:$AO$501)</f>
        <v>0</v>
      </c>
      <c r="G22" s="245"/>
      <c r="H22" s="244"/>
      <c r="I22" s="244"/>
      <c r="J22" s="245"/>
      <c r="K22" s="281">
        <f>IF(J13=0,0,L22/(J13+J15))</f>
        <v>813.55860576923067</v>
      </c>
      <c r="L22" s="266">
        <f>-SUMIFS(BV_Data_An_Cour!$AN:$AN,BV_Data_An_Cour!$AP:$AP,$B22,BV_Data_An_Cour!$AQ:$AQ,$C22,BV_Data_An_Cour!$AR:$AR,L$2)</f>
        <v>169220.18999999997</v>
      </c>
      <c r="M22" s="245"/>
      <c r="N22" s="246">
        <f>L22-F22</f>
        <v>169220.18999999997</v>
      </c>
      <c r="O22" s="245"/>
      <c r="P22" s="281">
        <f>IF(O13=0,0,Q22/(O13+O15))</f>
        <v>0</v>
      </c>
      <c r="Q22" s="266">
        <f>-SUMIFS(BV_Data_An_Prec!$AN:$AN,BV_Data_An_Prec!$AP:$AP,$B22,BV_Data_An_Prec!$AQ:$AQ,$C22,BV_Data_An_Prec!$AR:$AR,Q$2)</f>
        <v>0</v>
      </c>
      <c r="R22" s="267">
        <f t="shared" ref="R22:R23" si="13">P22-K22</f>
        <v>-813.55860576923067</v>
      </c>
      <c r="S22" s="266">
        <f t="shared" si="12"/>
        <v>169220.18999999997</v>
      </c>
      <c r="T22" s="38"/>
      <c r="U22" s="38"/>
      <c r="V22" s="38"/>
      <c r="W22" s="38"/>
      <c r="X22" s="38"/>
      <c r="Y22" s="38"/>
      <c r="Z22" s="38"/>
      <c r="AA22" s="38"/>
      <c r="AB22" s="38"/>
      <c r="AC22" s="38"/>
      <c r="AD22" s="38"/>
      <c r="AE22" s="38"/>
      <c r="AF22" s="38"/>
      <c r="AG22" s="38"/>
      <c r="AH22" s="38"/>
      <c r="AI22" s="38"/>
      <c r="AJ22" s="38"/>
      <c r="AK22" s="38"/>
      <c r="AL22" s="38"/>
      <c r="AM22" s="38"/>
      <c r="AN22" s="38"/>
    </row>
    <row r="23" spans="1:40" ht="19.5" customHeight="1">
      <c r="A23" s="5" t="str">
        <f t="shared" si="0"/>
        <v>Véhicules neufsRev. Autres</v>
      </c>
      <c r="B23" s="38" t="str">
        <f t="shared" si="1"/>
        <v>Véhicules neufs</v>
      </c>
      <c r="C23" s="243" t="s">
        <v>103</v>
      </c>
      <c r="D23" s="244"/>
      <c r="E23" s="244"/>
      <c r="F23" s="244" cm="1">
        <f t="array" ref="F23">+SUMPRODUCT(('Budget original'!$A$8:$A$501=$A23)*('Budget original'!$C$3:$AO$3=F$2),'Budget original'!$C$8:$AO$501)</f>
        <v>0</v>
      </c>
      <c r="G23" s="245"/>
      <c r="H23" s="244"/>
      <c r="I23" s="244"/>
      <c r="J23" s="245"/>
      <c r="K23" s="281">
        <f>IF(J13=0,0,L23/(J13+J15))</f>
        <v>45.301442307692312</v>
      </c>
      <c r="L23" s="266">
        <f>-SUMIFS(BV_Data_An_Cour!$AN:$AN,BV_Data_An_Cour!$AP:$AP,$B23,BV_Data_An_Cour!$AQ:$AQ,$C23,BV_Data_An_Cour!$AR:$AR,L$2)</f>
        <v>9422.7000000000007</v>
      </c>
      <c r="M23" s="257"/>
      <c r="N23" s="246">
        <f>L23-F23</f>
        <v>9422.7000000000007</v>
      </c>
      <c r="O23" s="245"/>
      <c r="P23" s="281">
        <f>IF(O13=0,0,Q23/(O13+O15))</f>
        <v>0</v>
      </c>
      <c r="Q23" s="266">
        <f>-SUMIFS(BV_Data_An_Prec!$AN:$AN,BV_Data_An_Prec!$AP:$AP,$B23,BV_Data_An_Prec!$AQ:$AQ,$C23,BV_Data_An_Prec!$AR:$AR,Q$2)</f>
        <v>0</v>
      </c>
      <c r="R23" s="267">
        <f t="shared" si="13"/>
        <v>-45.301442307692312</v>
      </c>
      <c r="S23" s="266">
        <f t="shared" si="12"/>
        <v>9422.7000000000007</v>
      </c>
      <c r="T23" s="38"/>
      <c r="U23" s="38"/>
      <c r="V23" s="38"/>
      <c r="W23" s="38"/>
      <c r="X23" s="38"/>
      <c r="Y23" s="38"/>
      <c r="Z23" s="38"/>
      <c r="AA23" s="38"/>
      <c r="AB23" s="38"/>
      <c r="AC23" s="38"/>
      <c r="AD23" s="38"/>
      <c r="AE23" s="38"/>
      <c r="AF23" s="38"/>
      <c r="AG23" s="38"/>
      <c r="AH23" s="38"/>
      <c r="AI23" s="38"/>
      <c r="AJ23" s="38"/>
      <c r="AK23" s="38"/>
      <c r="AL23" s="38"/>
      <c r="AM23" s="38"/>
      <c r="AN23" s="38"/>
    </row>
    <row r="24" spans="1:40" ht="18" customHeight="1">
      <c r="A24" s="5" t="str">
        <f t="shared" si="0"/>
        <v>Véhicules neufsTotal F&amp;I</v>
      </c>
      <c r="B24" s="38" t="str">
        <f t="shared" si="1"/>
        <v>Véhicules neufs</v>
      </c>
      <c r="C24" s="249" t="s">
        <v>104</v>
      </c>
      <c r="D24" s="250">
        <f>+D15+D13</f>
        <v>0</v>
      </c>
      <c r="E24" s="250">
        <f>IF(D24&lt;=0,0,F24/D24)</f>
        <v>0</v>
      </c>
      <c r="F24" s="251">
        <f>F21+F22+F23</f>
        <v>0</v>
      </c>
      <c r="G24" s="252"/>
      <c r="H24" s="250"/>
      <c r="I24" s="251"/>
      <c r="J24" s="252">
        <f>+J15+J13</f>
        <v>208</v>
      </c>
      <c r="K24" s="355">
        <f>IF(J24&lt;=0,0,L24/J24)</f>
        <v>870.2800961538461</v>
      </c>
      <c r="L24" s="356">
        <f>L21+L22+L23</f>
        <v>181018.25999999998</v>
      </c>
      <c r="M24" s="265">
        <f>J24-D24</f>
        <v>208</v>
      </c>
      <c r="N24" s="251">
        <f>L24-F24</f>
        <v>181018.25999999998</v>
      </c>
      <c r="O24" s="252">
        <f>+O15+O13</f>
        <v>0</v>
      </c>
      <c r="P24" s="355">
        <f>IF(O24&lt;=0,0,Q24/O24)</f>
        <v>0</v>
      </c>
      <c r="Q24" s="356">
        <f>Q21+Q22+Q23</f>
        <v>0</v>
      </c>
      <c r="R24" s="337">
        <f>P24-K24</f>
        <v>-870.2800961538461</v>
      </c>
      <c r="S24" s="356">
        <f>L24-Q24</f>
        <v>181018.25999999998</v>
      </c>
      <c r="T24" s="38"/>
      <c r="U24" s="244"/>
      <c r="V24" s="38"/>
      <c r="W24" s="38"/>
      <c r="X24" s="38"/>
      <c r="Y24" s="38"/>
      <c r="Z24" s="38"/>
      <c r="AA24" s="38"/>
      <c r="AB24" s="38"/>
      <c r="AC24" s="38"/>
      <c r="AD24" s="38"/>
      <c r="AE24" s="38"/>
      <c r="AF24" s="38"/>
      <c r="AG24" s="38"/>
      <c r="AH24" s="38"/>
      <c r="AI24" s="38"/>
      <c r="AJ24" s="38"/>
      <c r="AK24" s="38"/>
      <c r="AL24" s="38"/>
      <c r="AM24" s="38"/>
      <c r="AN24" s="38"/>
    </row>
    <row r="25" spans="1:40" ht="15.75" customHeight="1">
      <c r="A25" s="5" t="str">
        <f t="shared" si="0"/>
        <v>Véhicules neufs</v>
      </c>
      <c r="B25" s="38" t="str">
        <f t="shared" si="1"/>
        <v>Véhicules neufs</v>
      </c>
      <c r="C25" s="243"/>
      <c r="D25" s="38"/>
      <c r="E25" s="38"/>
      <c r="F25" s="266"/>
      <c r="G25" s="243"/>
      <c r="H25" s="38"/>
      <c r="I25" s="266"/>
      <c r="J25" s="243"/>
      <c r="K25" s="281"/>
      <c r="L25" s="266"/>
      <c r="M25" s="254"/>
      <c r="N25" s="255" t="e">
        <f>IF(N24=0,0,N24/F24)</f>
        <v>#DIV/0!</v>
      </c>
      <c r="O25" s="243"/>
      <c r="P25" s="281"/>
      <c r="Q25" s="266"/>
      <c r="R25" s="267"/>
      <c r="S25" s="255">
        <f>IF(Q24=0,0,(S24/Q24))</f>
        <v>0</v>
      </c>
      <c r="T25" s="38"/>
      <c r="U25" s="38"/>
      <c r="V25" s="38"/>
      <c r="W25" s="38"/>
      <c r="X25" s="38"/>
      <c r="Y25" s="38"/>
      <c r="Z25" s="38"/>
      <c r="AA25" s="38"/>
      <c r="AB25" s="38"/>
      <c r="AC25" s="38"/>
      <c r="AD25" s="38"/>
      <c r="AE25" s="38"/>
      <c r="AF25" s="38"/>
      <c r="AG25" s="38"/>
      <c r="AH25" s="38"/>
      <c r="AI25" s="38"/>
      <c r="AJ25" s="38"/>
      <c r="AK25" s="38"/>
      <c r="AL25" s="38"/>
      <c r="AM25" s="38"/>
      <c r="AN25" s="38"/>
    </row>
    <row r="26" spans="1:40" ht="15.75" customHeight="1" thickBot="1">
      <c r="A26" s="5" t="str">
        <f t="shared" si="0"/>
        <v>Véhicules neufs</v>
      </c>
      <c r="B26" s="38" t="str">
        <f t="shared" si="1"/>
        <v>Véhicules neufs</v>
      </c>
      <c r="C26" s="243"/>
      <c r="D26" s="38"/>
      <c r="E26" s="38"/>
      <c r="F26" s="253"/>
      <c r="G26" s="243"/>
      <c r="H26" s="38"/>
      <c r="I26" s="253"/>
      <c r="J26" s="243"/>
      <c r="K26" s="281"/>
      <c r="L26" s="266"/>
      <c r="M26" s="243"/>
      <c r="N26" s="253"/>
      <c r="O26" s="243"/>
      <c r="P26" s="281"/>
      <c r="Q26" s="266"/>
      <c r="R26" s="267"/>
      <c r="S26" s="266"/>
      <c r="T26" s="38"/>
      <c r="U26" s="38"/>
      <c r="V26" s="38"/>
      <c r="W26" s="38"/>
      <c r="X26" s="38"/>
      <c r="Y26" s="38"/>
      <c r="Z26" s="38"/>
      <c r="AA26" s="38"/>
      <c r="AB26" s="38"/>
      <c r="AC26" s="38"/>
      <c r="AD26" s="38"/>
      <c r="AE26" s="38"/>
      <c r="AF26" s="38"/>
      <c r="AG26" s="38"/>
      <c r="AH26" s="38"/>
      <c r="AI26" s="38"/>
      <c r="AJ26" s="38"/>
      <c r="AK26" s="38"/>
      <c r="AL26" s="38"/>
      <c r="AM26" s="38"/>
      <c r="AN26" s="38"/>
    </row>
    <row r="27" spans="1:40" ht="18" customHeight="1" thickTop="1">
      <c r="A27" s="5" t="str">
        <f t="shared" si="0"/>
        <v>Véhicules neufsTotal Dépt. Neufs</v>
      </c>
      <c r="B27" s="38" t="str">
        <f t="shared" si="1"/>
        <v>Véhicules neufs</v>
      </c>
      <c r="C27" s="268" t="s">
        <v>105</v>
      </c>
      <c r="D27" s="269">
        <f>+D13+D15+D17</f>
        <v>0</v>
      </c>
      <c r="E27" s="270">
        <f>IF(D27&lt;=0,0,F27/D27)</f>
        <v>0</v>
      </c>
      <c r="F27" s="271">
        <f>F13+F17+F24+F19+F15</f>
        <v>0</v>
      </c>
      <c r="G27" s="272"/>
      <c r="H27" s="270"/>
      <c r="I27" s="271"/>
      <c r="J27" s="272">
        <f>+J13+J15+J17</f>
        <v>793</v>
      </c>
      <c r="K27" s="269">
        <f>IF(J27&lt;=0,0,L27/J27)</f>
        <v>1510.2792686002545</v>
      </c>
      <c r="L27" s="271">
        <f>L13+L17+L24+L19+L15</f>
        <v>1197651.4600000018</v>
      </c>
      <c r="M27" s="272">
        <f>J27-D27</f>
        <v>793</v>
      </c>
      <c r="N27" s="271">
        <f>L27-F27</f>
        <v>1197651.4600000018</v>
      </c>
      <c r="O27" s="272">
        <f>+O13+O15+O17</f>
        <v>0</v>
      </c>
      <c r="P27" s="269">
        <f>IF(O27&lt;=0,0,Q27/O27)</f>
        <v>0</v>
      </c>
      <c r="Q27" s="271">
        <f>Q13+Q17+Q24+Q19+Q15</f>
        <v>0</v>
      </c>
      <c r="R27" s="272">
        <f>J27-O27</f>
        <v>793</v>
      </c>
      <c r="S27" s="271">
        <f>L27-Q27</f>
        <v>1197651.4600000018</v>
      </c>
      <c r="T27" s="38"/>
      <c r="U27" s="38"/>
      <c r="V27" s="38"/>
      <c r="W27" s="38"/>
      <c r="X27" s="38"/>
      <c r="Y27" s="38"/>
      <c r="Z27" s="38"/>
      <c r="AA27" s="38"/>
      <c r="AB27" s="38"/>
      <c r="AC27" s="38"/>
      <c r="AD27" s="38"/>
      <c r="AE27" s="38"/>
      <c r="AF27" s="38"/>
      <c r="AG27" s="38"/>
      <c r="AH27" s="38"/>
      <c r="AI27" s="38"/>
      <c r="AJ27" s="38"/>
      <c r="AK27" s="38"/>
      <c r="AL27" s="38"/>
      <c r="AM27" s="38"/>
      <c r="AN27" s="38"/>
    </row>
    <row r="28" spans="1:40" ht="22.5" customHeight="1" thickBot="1">
      <c r="A28" s="5" t="str">
        <f t="shared" si="0"/>
        <v>Véhicules neufs</v>
      </c>
      <c r="B28" s="38" t="str">
        <f t="shared" si="1"/>
        <v>Véhicules neufs</v>
      </c>
      <c r="C28" s="273"/>
      <c r="D28" s="274"/>
      <c r="E28" s="274"/>
      <c r="F28" s="275"/>
      <c r="G28" s="273"/>
      <c r="H28" s="274"/>
      <c r="I28" s="275"/>
      <c r="J28" s="273"/>
      <c r="K28" s="947"/>
      <c r="L28" s="962"/>
      <c r="M28" s="276"/>
      <c r="N28" s="277"/>
      <c r="O28" s="273"/>
      <c r="P28" s="947"/>
      <c r="Q28" s="962">
        <f>+Q27/K27</f>
        <v>0</v>
      </c>
      <c r="R28" s="276" t="e">
        <f>R27/O27</f>
        <v>#DIV/0!</v>
      </c>
      <c r="S28" s="326">
        <f>IF(Q27=0,0,S27/Q27)</f>
        <v>0</v>
      </c>
      <c r="T28" s="38"/>
      <c r="U28" s="38"/>
      <c r="V28" s="38"/>
      <c r="W28" s="38"/>
      <c r="X28" s="38"/>
      <c r="Y28" s="38"/>
      <c r="Z28" s="38"/>
      <c r="AA28" s="38"/>
      <c r="AB28" s="38"/>
      <c r="AC28" s="38"/>
      <c r="AD28" s="38"/>
      <c r="AE28" s="38"/>
      <c r="AF28" s="38"/>
      <c r="AG28" s="38"/>
      <c r="AH28" s="38"/>
      <c r="AI28" s="38"/>
      <c r="AJ28" s="38"/>
      <c r="AK28" s="38"/>
      <c r="AL28" s="38"/>
      <c r="AM28" s="38"/>
      <c r="AN28" s="38"/>
    </row>
    <row r="29" spans="1:40" ht="15.75" customHeight="1" thickTop="1">
      <c r="A29" s="5" t="str">
        <f t="shared" si="0"/>
        <v>Véhicules neufs</v>
      </c>
      <c r="B29" s="38" t="str">
        <f t="shared" si="1"/>
        <v>Véhicules neufs</v>
      </c>
      <c r="C29" s="260"/>
      <c r="D29" s="11"/>
      <c r="E29" s="11"/>
      <c r="F29" s="278"/>
      <c r="G29" s="260"/>
      <c r="H29" s="11"/>
      <c r="I29" s="278"/>
      <c r="J29" s="260"/>
      <c r="K29" s="305"/>
      <c r="L29" s="343"/>
      <c r="M29" s="254"/>
      <c r="N29" s="255"/>
      <c r="O29" s="260"/>
      <c r="P29" s="305"/>
      <c r="Q29" s="343"/>
      <c r="R29" s="254"/>
      <c r="S29" s="343"/>
      <c r="T29" s="38"/>
      <c r="U29" s="281"/>
      <c r="V29" s="38"/>
      <c r="W29" s="38"/>
      <c r="X29" s="38"/>
      <c r="Y29" s="38"/>
      <c r="Z29" s="38"/>
      <c r="AA29" s="38"/>
      <c r="AB29" s="38"/>
      <c r="AC29" s="38"/>
      <c r="AD29" s="38"/>
      <c r="AE29" s="38"/>
      <c r="AF29" s="38"/>
      <c r="AG29" s="38"/>
      <c r="AH29" s="38"/>
      <c r="AI29" s="38"/>
      <c r="AJ29" s="38"/>
      <c r="AK29" s="38"/>
      <c r="AL29" s="38"/>
      <c r="AM29" s="38"/>
      <c r="AN29" s="38"/>
    </row>
    <row r="30" spans="1:40" ht="15.75" customHeight="1">
      <c r="A30" s="5" t="str">
        <f t="shared" si="0"/>
        <v>Véhicules neufsDEPENSES</v>
      </c>
      <c r="B30" s="38" t="str">
        <f t="shared" si="1"/>
        <v>Véhicules neufs</v>
      </c>
      <c r="C30" s="279" t="s">
        <v>106</v>
      </c>
      <c r="D30" s="38"/>
      <c r="E30" s="36"/>
      <c r="F30" s="266"/>
      <c r="G30" s="243"/>
      <c r="H30" s="36"/>
      <c r="I30" s="266"/>
      <c r="J30" s="243"/>
      <c r="K30" s="364"/>
      <c r="L30" s="266"/>
      <c r="M30" s="243"/>
      <c r="N30" s="253"/>
      <c r="O30" s="243"/>
      <c r="P30" s="364"/>
      <c r="Q30" s="266"/>
      <c r="R30" s="243"/>
      <c r="S30" s="266"/>
      <c r="T30" s="38"/>
      <c r="U30" s="38"/>
      <c r="V30" s="38"/>
      <c r="W30" s="38"/>
      <c r="X30" s="38"/>
      <c r="Y30" s="38"/>
      <c r="Z30" s="38"/>
      <c r="AA30" s="38"/>
      <c r="AB30" s="38"/>
      <c r="AC30" s="38"/>
      <c r="AD30" s="38"/>
      <c r="AE30" s="38"/>
      <c r="AF30" s="38"/>
      <c r="AG30" s="38"/>
      <c r="AH30" s="38"/>
      <c r="AI30" s="38"/>
      <c r="AJ30" s="38"/>
      <c r="AK30" s="38"/>
      <c r="AL30" s="38"/>
      <c r="AM30" s="38"/>
      <c r="AN30" s="38"/>
    </row>
    <row r="31" spans="1:40" ht="15.6" customHeight="1">
      <c r="A31" s="5" t="str">
        <f t="shared" si="0"/>
        <v>Véhicules neufsComm. vendeurs</v>
      </c>
      <c r="B31" s="38" t="str">
        <f t="shared" si="1"/>
        <v>Véhicules neufs</v>
      </c>
      <c r="C31" s="243" t="s">
        <v>107</v>
      </c>
      <c r="D31" s="280"/>
      <c r="E31" s="281" t="e">
        <f t="shared" ref="E31:E40" si="14">F31/D$24</f>
        <v>#DIV/0!</v>
      </c>
      <c r="F31" s="244" cm="1">
        <f t="array" ref="F31">+SUMPRODUCT(('Budget original'!$A$8:$A$501=$A31)*('Budget original'!$C$3:$AO$3=F$2),'Budget original'!$C$8:$AO$501)</f>
        <v>0</v>
      </c>
      <c r="G31" s="282"/>
      <c r="H31" s="281"/>
      <c r="I31" s="244"/>
      <c r="J31" s="282">
        <f>L31/(L15+L13+L17)</f>
        <v>0.20316793706914119</v>
      </c>
      <c r="K31" s="281">
        <f>IF(L31=0,0,L31/J$24)</f>
        <v>993.01572115384613</v>
      </c>
      <c r="L31" s="266">
        <f>SUMIFS(BV_Data_An_Cour!$AN:$AN,BV_Data_An_Cour!$AP:$AP,$B31,BV_Data_An_Cour!$AQ:$AQ,$C31,BV_Data_An_Cour!$AR:$AR,L$2)</f>
        <v>206547.27</v>
      </c>
      <c r="M31" s="243"/>
      <c r="N31" s="266">
        <f t="shared" ref="N31:N53" si="15">L31-F31</f>
        <v>206547.27</v>
      </c>
      <c r="O31" s="282" t="e">
        <f>Q31/(Q15+Q13+Q17)</f>
        <v>#DIV/0!</v>
      </c>
      <c r="P31" s="281">
        <f t="shared" ref="P31:P40" si="16">IF(Q31=0,0,Q31/O$24)</f>
        <v>0</v>
      </c>
      <c r="Q31" s="266">
        <f>SUMIFS(BV_Data_An_Prec!$AN:$AN,BV_Data_An_Prec!$AP:$AP,$B31,BV_Data_An_Prec!$AQ:$AQ,$C31,BV_Data_An_Prec!$AR:$AR,Q$2)</f>
        <v>0</v>
      </c>
      <c r="R31" s="243"/>
      <c r="S31" s="266">
        <f>L31-Q31</f>
        <v>206547.27</v>
      </c>
      <c r="T31" s="38"/>
      <c r="U31" s="38"/>
      <c r="V31" s="38"/>
      <c r="W31" s="38"/>
      <c r="X31" s="38"/>
      <c r="Y31" s="38"/>
      <c r="Z31" s="38"/>
      <c r="AA31" s="38"/>
      <c r="AB31" s="38"/>
      <c r="AC31" s="38"/>
      <c r="AD31" s="38"/>
      <c r="AE31" s="38"/>
      <c r="AF31" s="38"/>
      <c r="AG31" s="38"/>
      <c r="AH31" s="38"/>
      <c r="AI31" s="38"/>
      <c r="AJ31" s="38"/>
      <c r="AK31" s="38"/>
      <c r="AL31" s="38"/>
      <c r="AM31" s="38"/>
      <c r="AN31" s="38"/>
    </row>
    <row r="32" spans="1:40" ht="15.75" customHeight="1">
      <c r="A32" s="5" t="str">
        <f t="shared" si="0"/>
        <v>Véhicules neufsComm. F&amp;I</v>
      </c>
      <c r="B32" s="38" t="str">
        <f t="shared" si="1"/>
        <v>Véhicules neufs</v>
      </c>
      <c r="C32" s="238" t="s">
        <v>108</v>
      </c>
      <c r="D32" s="283"/>
      <c r="E32" s="284" t="e">
        <f t="shared" si="14"/>
        <v>#DIV/0!</v>
      </c>
      <c r="F32" s="240" cm="1">
        <f t="array" ref="F32">+SUMPRODUCT(('Budget original'!$A$8:$A$501=$A32)*('Budget original'!$C$3:$AO$3=F$2),'Budget original'!$C$8:$AO$501)</f>
        <v>0</v>
      </c>
      <c r="G32" s="285"/>
      <c r="H32" s="284"/>
      <c r="I32" s="240"/>
      <c r="J32" s="285">
        <f>L32/L24</f>
        <v>0.28334312792532645</v>
      </c>
      <c r="K32" s="284">
        <f t="shared" ref="K32:K39" si="17">IF(L32=0,0,L32/J$24)</f>
        <v>246.58788461538461</v>
      </c>
      <c r="L32" s="266">
        <f>SUMIFS(BV_Data_An_Cour!$AN:$AN,BV_Data_An_Cour!$AP:$AP,$B32,BV_Data_An_Cour!$AQ:$AQ,$C32,BV_Data_An_Cour!$AR:$AR,L$2)</f>
        <v>51290.28</v>
      </c>
      <c r="M32" s="238"/>
      <c r="N32" s="286">
        <f t="shared" si="15"/>
        <v>51290.28</v>
      </c>
      <c r="O32" s="285" t="e">
        <f>Q32/Q24</f>
        <v>#DIV/0!</v>
      </c>
      <c r="P32" s="284">
        <f t="shared" si="16"/>
        <v>0</v>
      </c>
      <c r="Q32" s="286">
        <f>SUMIFS(BV_Data_An_Prec!$AN:$AN,BV_Data_An_Prec!$AP:$AP,$B32,BV_Data_An_Prec!$AQ:$AQ,$C32,BV_Data_An_Prec!$AR:$AR,Q$2)</f>
        <v>0</v>
      </c>
      <c r="R32" s="238"/>
      <c r="S32" s="286">
        <f t="shared" ref="S32:S39" si="18">L32-Q32</f>
        <v>51290.28</v>
      </c>
      <c r="T32" s="38"/>
      <c r="Z32" s="38"/>
      <c r="AA32" s="38"/>
      <c r="AB32" s="38"/>
      <c r="AC32" s="38"/>
      <c r="AD32" s="38"/>
      <c r="AE32" s="38"/>
      <c r="AF32" s="38"/>
      <c r="AG32" s="38"/>
      <c r="AH32" s="38"/>
      <c r="AI32" s="38"/>
      <c r="AJ32" s="38"/>
      <c r="AK32" s="38"/>
      <c r="AL32" s="38"/>
      <c r="AM32" s="38"/>
      <c r="AN32" s="38"/>
    </row>
    <row r="33" spans="1:40" ht="15.75" customHeight="1">
      <c r="A33" s="5" t="str">
        <f t="shared" si="0"/>
        <v>Véhicules neufsFrais de livraison</v>
      </c>
      <c r="B33" s="38" t="str">
        <f t="shared" si="1"/>
        <v>Véhicules neufs</v>
      </c>
      <c r="C33" s="243" t="s">
        <v>109</v>
      </c>
      <c r="D33" s="287"/>
      <c r="E33" s="281" t="e">
        <f t="shared" si="14"/>
        <v>#DIV/0!</v>
      </c>
      <c r="F33" s="244" cm="1">
        <f t="array" ref="F33">+SUMPRODUCT(('Budget original'!$A$8:$A$501=$A33)*('Budget original'!$C$3:$AO$3=F$2),'Budget original'!$C$8:$AO$501)</f>
        <v>0</v>
      </c>
      <c r="G33" s="288"/>
      <c r="H33" s="281"/>
      <c r="I33" s="244"/>
      <c r="J33" s="243"/>
      <c r="K33" s="281">
        <f t="shared" si="17"/>
        <v>44.868653846153848</v>
      </c>
      <c r="L33" s="954">
        <f>SUMIFS(BV_Data_An_Cour!$AN:$AN,BV_Data_An_Cour!$AP:$AP,$B33,BV_Data_An_Cour!$AQ:$AQ,$C33,BV_Data_An_Cour!$AR:$AR,L$2)</f>
        <v>9332.68</v>
      </c>
      <c r="M33" s="243"/>
      <c r="N33" s="266">
        <f t="shared" si="15"/>
        <v>9332.68</v>
      </c>
      <c r="O33" s="243"/>
      <c r="P33" s="281">
        <f t="shared" si="16"/>
        <v>0</v>
      </c>
      <c r="Q33" s="266">
        <f>SUMIFS(BV_Data_An_Prec!$AN:$AN,BV_Data_An_Prec!$AP:$AP,$B33,BV_Data_An_Prec!$AQ:$AQ,$C33,BV_Data_An_Prec!$AR:$AR,Q$2)</f>
        <v>0</v>
      </c>
      <c r="R33" s="243"/>
      <c r="S33" s="266">
        <f t="shared" si="18"/>
        <v>9332.68</v>
      </c>
      <c r="T33" s="38"/>
      <c r="U33" s="757"/>
      <c r="Z33" s="38"/>
      <c r="AA33" s="38"/>
      <c r="AB33" s="38"/>
      <c r="AC33" s="38"/>
      <c r="AD33" s="38"/>
      <c r="AE33" s="38"/>
      <c r="AF33" s="38"/>
      <c r="AG33" s="38"/>
      <c r="AH33" s="38"/>
      <c r="AI33" s="38"/>
      <c r="AJ33" s="38"/>
      <c r="AK33" s="38"/>
      <c r="AL33" s="38"/>
      <c r="AM33" s="38"/>
      <c r="AN33" s="38"/>
    </row>
    <row r="34" spans="1:40" ht="15.75" customHeight="1">
      <c r="A34" s="5" t="str">
        <f t="shared" si="0"/>
        <v>Véhicules neufsService gratuit 1</v>
      </c>
      <c r="B34" s="38" t="str">
        <f t="shared" si="1"/>
        <v>Véhicules neufs</v>
      </c>
      <c r="C34" s="243" t="s">
        <v>110</v>
      </c>
      <c r="D34" s="287"/>
      <c r="E34" s="281" t="e">
        <f t="shared" si="14"/>
        <v>#DIV/0!</v>
      </c>
      <c r="F34" s="244" cm="1">
        <f t="array" ref="F34">+SUMPRODUCT(('Budget original'!$A$8:$A$501=$A34)*('Budget original'!$C$3:$AO$3=F$2),'Budget original'!$C$8:$AO$501)</f>
        <v>0</v>
      </c>
      <c r="G34" s="288"/>
      <c r="H34" s="281"/>
      <c r="I34" s="244"/>
      <c r="J34" s="243"/>
      <c r="K34" s="281">
        <f t="shared" si="17"/>
        <v>-0.97903846153846152</v>
      </c>
      <c r="L34" s="266">
        <f>SUMIFS(BV_Data_An_Cour!$AN:$AN,BV_Data_An_Cour!$AP:$AP,$B34,BV_Data_An_Cour!$AQ:$AQ,$C34,BV_Data_An_Cour!$AR:$AR,L$2)</f>
        <v>-203.64</v>
      </c>
      <c r="M34" s="243"/>
      <c r="N34" s="266">
        <f t="shared" si="15"/>
        <v>-203.64</v>
      </c>
      <c r="O34" s="243"/>
      <c r="P34" s="281">
        <f t="shared" si="16"/>
        <v>0</v>
      </c>
      <c r="Q34" s="266">
        <f>SUMIFS(BV_Data_An_Prec!$AN:$AN,BV_Data_An_Prec!$AP:$AP,$B34,BV_Data_An_Prec!$AQ:$AQ,$C34,BV_Data_An_Prec!$AR:$AR,Q$2)</f>
        <v>0</v>
      </c>
      <c r="R34" s="243"/>
      <c r="S34" s="266">
        <f t="shared" si="18"/>
        <v>-203.64</v>
      </c>
      <c r="T34" s="38"/>
      <c r="Z34" s="38"/>
      <c r="AA34" s="38"/>
      <c r="AB34" s="38"/>
      <c r="AC34" s="38"/>
      <c r="AD34" s="38"/>
      <c r="AE34" s="38"/>
      <c r="AF34" s="38"/>
      <c r="AG34" s="38"/>
      <c r="AH34" s="38"/>
      <c r="AI34" s="38"/>
      <c r="AJ34" s="38"/>
      <c r="AK34" s="38"/>
      <c r="AL34" s="38"/>
      <c r="AM34" s="38"/>
      <c r="AN34" s="38"/>
    </row>
    <row r="35" spans="1:40" ht="15.75" customHeight="1">
      <c r="A35" s="5" t="str">
        <f t="shared" si="0"/>
        <v>Véhicules neufsEntretien stock</v>
      </c>
      <c r="B35" s="38" t="str">
        <f t="shared" si="1"/>
        <v>Véhicules neufs</v>
      </c>
      <c r="C35" s="238" t="s">
        <v>111</v>
      </c>
      <c r="D35" s="289"/>
      <c r="E35" s="284" t="e">
        <f t="shared" si="14"/>
        <v>#DIV/0!</v>
      </c>
      <c r="F35" s="240" cm="1">
        <f t="array" ref="F35">+SUMPRODUCT(('Budget original'!$A$8:$A$501=$A35)*('Budget original'!$C$3:$AO$3=F$2),'Budget original'!$C$8:$AO$501)</f>
        <v>0</v>
      </c>
      <c r="G35" s="290"/>
      <c r="H35" s="284"/>
      <c r="I35" s="240"/>
      <c r="J35" s="238"/>
      <c r="K35" s="284">
        <f t="shared" si="17"/>
        <v>0</v>
      </c>
      <c r="L35" s="266">
        <f>SUMIFS(BV_Data_An_Cour!$AN:$AN,BV_Data_An_Cour!$AP:$AP,$B35,BV_Data_An_Cour!$AQ:$AQ,$C35,BV_Data_An_Cour!$AR:$AR,L$2)</f>
        <v>0</v>
      </c>
      <c r="M35" s="238"/>
      <c r="N35" s="286">
        <f t="shared" si="15"/>
        <v>0</v>
      </c>
      <c r="O35" s="238"/>
      <c r="P35" s="284">
        <f t="shared" si="16"/>
        <v>0</v>
      </c>
      <c r="Q35" s="286">
        <f>SUMIFS(BV_Data_An_Prec!$AN:$AN,BV_Data_An_Prec!$AP:$AP,$B35,BV_Data_An_Prec!$AQ:$AQ,$C35,BV_Data_An_Prec!$AR:$AR,Q$2)</f>
        <v>0</v>
      </c>
      <c r="R35" s="238"/>
      <c r="S35" s="286">
        <f t="shared" si="18"/>
        <v>0</v>
      </c>
      <c r="T35" s="38"/>
      <c r="Z35" s="38"/>
      <c r="AA35" s="38"/>
      <c r="AB35" s="38"/>
      <c r="AC35" s="38"/>
      <c r="AD35" s="38"/>
      <c r="AE35" s="38"/>
      <c r="AF35" s="38"/>
      <c r="AG35" s="38"/>
      <c r="AH35" s="38"/>
      <c r="AI35" s="38"/>
      <c r="AJ35" s="38"/>
      <c r="AK35" s="38"/>
      <c r="AL35" s="38"/>
      <c r="AM35" s="38"/>
      <c r="AN35" s="38"/>
    </row>
    <row r="36" spans="1:40" ht="15.75" customHeight="1">
      <c r="A36" s="5" t="str">
        <f t="shared" si="0"/>
        <v>Véhicules neufsPublicité 1</v>
      </c>
      <c r="B36" s="38" t="str">
        <f t="shared" si="1"/>
        <v>Véhicules neufs</v>
      </c>
      <c r="C36" s="243" t="s">
        <v>112</v>
      </c>
      <c r="D36" s="287"/>
      <c r="E36" s="281" t="e">
        <f t="shared" si="14"/>
        <v>#DIV/0!</v>
      </c>
      <c r="F36" s="244" cm="1">
        <f t="array" ref="F36">+SUMPRODUCT(('Budget original'!$A$8:$A$501=$A36)*('Budget original'!$C$3:$AO$3=F$2),'Budget original'!$C$8:$AO$501)</f>
        <v>0</v>
      </c>
      <c r="G36" s="288"/>
      <c r="H36" s="281"/>
      <c r="I36" s="244"/>
      <c r="J36" s="243"/>
      <c r="K36" s="281">
        <f t="shared" si="17"/>
        <v>-367.66509615384615</v>
      </c>
      <c r="L36" s="954">
        <f>SUMIFS(BV_Data_An_Cour!$AN:$AN,BV_Data_An_Cour!$AP:$AP,$B36,BV_Data_An_Cour!$AQ:$AQ,$C36,BV_Data_An_Cour!$AR:$AR,L$2)</f>
        <v>-76474.34</v>
      </c>
      <c r="M36" s="243"/>
      <c r="N36" s="266">
        <f t="shared" si="15"/>
        <v>-76474.34</v>
      </c>
      <c r="O36" s="243"/>
      <c r="P36" s="281">
        <f t="shared" si="16"/>
        <v>0</v>
      </c>
      <c r="Q36" s="266">
        <f>SUMIFS(BV_Data_An_Prec!$AN:$AN,BV_Data_An_Prec!$AP:$AP,$B36,BV_Data_An_Prec!$AQ:$AQ,$C36,BV_Data_An_Prec!$AR:$AR,Q$2)</f>
        <v>0</v>
      </c>
      <c r="R36" s="243"/>
      <c r="S36" s="266">
        <f t="shared" si="18"/>
        <v>-76474.34</v>
      </c>
      <c r="T36" s="38"/>
      <c r="U36" s="897"/>
      <c r="Z36" s="38"/>
      <c r="AA36" s="38"/>
      <c r="AB36" s="38"/>
      <c r="AC36" s="38"/>
      <c r="AD36" s="38"/>
      <c r="AE36" s="38"/>
      <c r="AF36" s="38"/>
      <c r="AG36" s="38"/>
      <c r="AH36" s="38"/>
      <c r="AI36" s="38"/>
      <c r="AJ36" s="38"/>
      <c r="AK36" s="38"/>
      <c r="AL36" s="38"/>
      <c r="AM36" s="38"/>
      <c r="AN36" s="38"/>
    </row>
    <row r="37" spans="1:40" ht="15.75" customHeight="1">
      <c r="A37" s="5" t="str">
        <f t="shared" si="0"/>
        <v>Véhicules neufsIntérêt de gros</v>
      </c>
      <c r="B37" s="38" t="str">
        <f t="shared" si="1"/>
        <v>Véhicules neufs</v>
      </c>
      <c r="C37" s="243" t="s">
        <v>113</v>
      </c>
      <c r="D37" s="287"/>
      <c r="E37" s="281" t="e">
        <f t="shared" si="14"/>
        <v>#DIV/0!</v>
      </c>
      <c r="F37" s="244" cm="1">
        <f t="array" ref="F37">+SUMPRODUCT(('Budget original'!$A$8:$A$501=$A37)*('Budget original'!$C$3:$AO$3=F$2),'Budget original'!$C$8:$AO$501)</f>
        <v>0</v>
      </c>
      <c r="G37" s="288"/>
      <c r="H37" s="281"/>
      <c r="I37" s="244"/>
      <c r="J37" s="243"/>
      <c r="K37" s="281">
        <f t="shared" si="17"/>
        <v>1912.8978846153846</v>
      </c>
      <c r="L37" s="266">
        <f>SUMIFS(BV_Data_An_Cour!$AN:$AN,BV_Data_An_Cour!$AP:$AP,$B37,BV_Data_An_Cour!$AQ:$AQ,$C37,BV_Data_An_Cour!$AR:$AR,L$2)</f>
        <v>397882.76</v>
      </c>
      <c r="M37" s="243"/>
      <c r="N37" s="658">
        <f t="shared" si="15"/>
        <v>397882.76</v>
      </c>
      <c r="O37" s="243"/>
      <c r="P37" s="281">
        <f t="shared" si="16"/>
        <v>0</v>
      </c>
      <c r="Q37" s="266">
        <f>SUMIFS(BV_Data_An_Prec!$AN:$AN,BV_Data_An_Prec!$AP:$AP,$B37,BV_Data_An_Prec!$AQ:$AQ,$C37,BV_Data_An_Prec!$AR:$AR,Q$2)</f>
        <v>0</v>
      </c>
      <c r="R37" s="243"/>
      <c r="S37" s="266">
        <f t="shared" si="18"/>
        <v>397882.76</v>
      </c>
      <c r="T37" s="38"/>
      <c r="Z37" s="38"/>
      <c r="AA37" s="38"/>
      <c r="AB37" s="38"/>
      <c r="AC37" s="38"/>
      <c r="AD37" s="38"/>
      <c r="AE37" s="38"/>
      <c r="AF37" s="38"/>
      <c r="AG37" s="38"/>
      <c r="AH37" s="38"/>
      <c r="AI37" s="38"/>
      <c r="AJ37" s="38"/>
      <c r="AK37" s="38"/>
      <c r="AL37" s="38"/>
      <c r="AM37" s="38"/>
      <c r="AN37" s="38"/>
    </row>
    <row r="38" spans="1:40" ht="15.75" customHeight="1">
      <c r="A38" s="5" t="str">
        <f t="shared" si="0"/>
        <v>Véhicules neufsCrédit Intérêts Floor Plan</v>
      </c>
      <c r="B38" s="38" t="str">
        <f t="shared" si="1"/>
        <v>Véhicules neufs</v>
      </c>
      <c r="C38" s="243" t="s">
        <v>3129</v>
      </c>
      <c r="D38" s="287"/>
      <c r="E38" s="281" t="e">
        <f t="shared" si="14"/>
        <v>#DIV/0!</v>
      </c>
      <c r="F38" s="244" cm="1">
        <f t="array" ref="F38">+SUMPRODUCT(('Budget original'!$A$8:$A$501=$A38)*('Budget original'!$C$3:$AO$3=F$2),'Budget original'!$C$8:$AO$501)</f>
        <v>0</v>
      </c>
      <c r="G38" s="288"/>
      <c r="H38" s="281"/>
      <c r="I38" s="244"/>
      <c r="J38" s="243"/>
      <c r="K38" s="281">
        <f t="shared" si="17"/>
        <v>-6273.7865384615388</v>
      </c>
      <c r="L38" s="266">
        <f>SUMIFS(BV_Data_An_Cour!$AN:$AN,BV_Data_An_Cour!$AP:$AP,$B38,BV_Data_An_Cour!$AQ:$AQ,$C38,BV_Data_An_Cour!$AR:$AR,L$2)</f>
        <v>-1304947.6000000001</v>
      </c>
      <c r="M38" s="38"/>
      <c r="N38" s="266">
        <f t="shared" si="15"/>
        <v>-1304947.6000000001</v>
      </c>
      <c r="O38" s="243"/>
      <c r="P38" s="281">
        <f t="shared" si="16"/>
        <v>0</v>
      </c>
      <c r="Q38" s="266">
        <f>SUMIFS(BV_Data_An_Prec!$AN:$AN,BV_Data_An_Prec!$AP:$AP,$B38,BV_Data_An_Prec!$AQ:$AQ,$C38,BV_Data_An_Prec!$AR:$AR,Q$2)</f>
        <v>0</v>
      </c>
      <c r="R38" s="243"/>
      <c r="S38" s="266">
        <f t="shared" si="18"/>
        <v>-1304947.6000000001</v>
      </c>
      <c r="T38" s="38"/>
      <c r="U38" s="38"/>
      <c r="V38" s="38"/>
      <c r="W38" s="38"/>
      <c r="X38" s="38"/>
      <c r="Y38" s="38"/>
      <c r="Z38" s="38"/>
      <c r="AA38" s="38"/>
      <c r="AB38" s="38"/>
      <c r="AC38" s="38"/>
      <c r="AD38" s="38"/>
      <c r="AE38" s="38"/>
      <c r="AF38" s="38"/>
      <c r="AG38" s="38"/>
      <c r="AH38" s="38"/>
      <c r="AI38" s="38"/>
      <c r="AJ38" s="38"/>
      <c r="AK38" s="38"/>
      <c r="AL38" s="38"/>
      <c r="AM38" s="38"/>
      <c r="AN38" s="38"/>
    </row>
    <row r="39" spans="1:40" ht="15.75" customHeight="1">
      <c r="A39" s="5" t="str">
        <f t="shared" si="0"/>
        <v>Véhicules neufsCrédit Boni TD</v>
      </c>
      <c r="B39" s="38" t="str">
        <f t="shared" si="1"/>
        <v>Véhicules neufs</v>
      </c>
      <c r="C39" s="243" t="s">
        <v>3130</v>
      </c>
      <c r="D39" s="287"/>
      <c r="E39" s="281" t="e">
        <f t="shared" si="14"/>
        <v>#DIV/0!</v>
      </c>
      <c r="F39" s="244" cm="1">
        <f t="array" ref="F39">+SUMPRODUCT(('Budget original'!$A$8:$A$501=$A39)*('Budget original'!$C$3:$AO$3=F$2),'Budget original'!$C$8:$AO$501)</f>
        <v>0</v>
      </c>
      <c r="G39" s="288"/>
      <c r="H39" s="281"/>
      <c r="I39" s="244"/>
      <c r="J39" s="243"/>
      <c r="K39" s="281">
        <f t="shared" si="17"/>
        <v>0</v>
      </c>
      <c r="L39" s="266">
        <f>SUMIFS(BV_Data_An_Cour!$AN:$AN,BV_Data_An_Cour!$AP:$AP,$B39,BV_Data_An_Cour!$AQ:$AQ,$C39,BV_Data_An_Cour!$AR:$AR,L$2)</f>
        <v>0</v>
      </c>
      <c r="M39" s="38"/>
      <c r="N39" s="266">
        <f t="shared" si="15"/>
        <v>0</v>
      </c>
      <c r="O39" s="243"/>
      <c r="P39" s="281">
        <f t="shared" si="16"/>
        <v>0</v>
      </c>
      <c r="Q39" s="266">
        <f>SUMIFS(BV_Data_An_Prec!$AN:$AN,BV_Data_An_Prec!$AP:$AP,$B39,BV_Data_An_Prec!$AQ:$AQ,$C39,BV_Data_An_Prec!$AR:$AR,Q$2)</f>
        <v>0</v>
      </c>
      <c r="R39" s="243"/>
      <c r="S39" s="266">
        <f t="shared" si="18"/>
        <v>0</v>
      </c>
      <c r="T39" s="38"/>
      <c r="U39" s="38"/>
      <c r="V39" s="38"/>
      <c r="W39" s="38"/>
      <c r="X39" s="38"/>
      <c r="Y39" s="38"/>
      <c r="Z39" s="38"/>
      <c r="AA39" s="38"/>
      <c r="AB39" s="38"/>
      <c r="AC39" s="38"/>
      <c r="AD39" s="38"/>
      <c r="AE39" s="38"/>
      <c r="AF39" s="38"/>
      <c r="AG39" s="38"/>
      <c r="AH39" s="38"/>
      <c r="AI39" s="38"/>
      <c r="AJ39" s="38"/>
      <c r="AK39" s="38"/>
      <c r="AL39" s="38"/>
      <c r="AM39" s="38"/>
      <c r="AN39" s="38"/>
    </row>
    <row r="40" spans="1:40" ht="20.399999999999999" hidden="1" customHeight="1">
      <c r="A40" s="5" t="str">
        <f t="shared" si="0"/>
        <v>Véhicules neufs[...]</v>
      </c>
      <c r="B40" s="38" t="str">
        <f t="shared" si="1"/>
        <v>Véhicules neufs</v>
      </c>
      <c r="C40" s="243" t="s">
        <v>55</v>
      </c>
      <c r="D40" s="287"/>
      <c r="E40" s="281" t="e">
        <f t="shared" si="14"/>
        <v>#DIV/0!</v>
      </c>
      <c r="F40" s="244" cm="1">
        <f t="array" ref="F40">+SUMPRODUCT(('Budget original'!$A$8:$A$501=$A40)*('Budget original'!$C$3:$AO$3=F$2),'Budget original'!$C$8:$AO$501)</f>
        <v>0</v>
      </c>
      <c r="G40" s="288"/>
      <c r="H40" s="281"/>
      <c r="I40" s="244"/>
      <c r="J40" s="243"/>
      <c r="K40" s="281">
        <f t="shared" ref="K40" si="19">IF(L40=0,0,L40/J$24)</f>
        <v>0</v>
      </c>
      <c r="L40" s="963">
        <f>SUMIFS(BV_Data_An_Cour!$AN:$AN,BV_Data_An_Cour!$AP:$AP,$B40,BV_Data_An_Cour!$AQ:$AQ,$C40,BV_Data_An_Cour!$AR:$AR,L$2)</f>
        <v>0</v>
      </c>
      <c r="M40" s="38"/>
      <c r="N40" s="266">
        <f t="shared" si="15"/>
        <v>0</v>
      </c>
      <c r="O40" s="243"/>
      <c r="P40" s="281">
        <f t="shared" si="16"/>
        <v>0</v>
      </c>
      <c r="Q40" s="963">
        <f>SUMIFS(BV_Data_An_Prec!$AN:$AN,BV_Data_An_Prec!$AP:$AP,$B40,BV_Data_An_Prec!$AQ:$AQ,$C40,BV_Data_An_Prec!$AR:$AR,Q$2)</f>
        <v>0</v>
      </c>
      <c r="R40" s="243"/>
      <c r="S40" s="266">
        <f t="shared" ref="S40:S41" si="20">L40-Q40</f>
        <v>0</v>
      </c>
      <c r="T40" s="38"/>
      <c r="U40" s="38"/>
      <c r="V40" s="38"/>
      <c r="W40" s="38"/>
      <c r="X40" s="38"/>
      <c r="Y40" s="38"/>
      <c r="Z40" s="38"/>
      <c r="AA40" s="38"/>
      <c r="AB40" s="38"/>
      <c r="AC40" s="38"/>
      <c r="AD40" s="38"/>
      <c r="AE40" s="38"/>
      <c r="AF40" s="38"/>
      <c r="AG40" s="38"/>
      <c r="AH40" s="38"/>
      <c r="AI40" s="38"/>
      <c r="AJ40" s="38"/>
      <c r="AK40" s="38"/>
      <c r="AL40" s="38"/>
      <c r="AM40" s="38"/>
      <c r="AN40" s="38"/>
    </row>
    <row r="41" spans="1:40" ht="18.600000000000001" customHeight="1">
      <c r="A41" s="5" t="str">
        <f t="shared" si="0"/>
        <v>Véhicules neufsTOTAL VARIABLES</v>
      </c>
      <c r="B41" s="38" t="str">
        <f t="shared" si="1"/>
        <v>Véhicules neufs</v>
      </c>
      <c r="C41" s="291" t="s">
        <v>114</v>
      </c>
      <c r="D41" s="292" t="s">
        <v>115</v>
      </c>
      <c r="E41" s="293" t="e">
        <f>F41/F$27</f>
        <v>#DIV/0!</v>
      </c>
      <c r="F41" s="294">
        <f>SUM(F31:F40)</f>
        <v>0</v>
      </c>
      <c r="G41" s="295"/>
      <c r="H41" s="293"/>
      <c r="I41" s="294"/>
      <c r="J41" s="295" t="s">
        <v>115</v>
      </c>
      <c r="K41" s="293">
        <f>L41/L$27</f>
        <v>-0.59831479686084876</v>
      </c>
      <c r="L41" s="294">
        <f>SUM(L31:L40)</f>
        <v>-716572.59000000008</v>
      </c>
      <c r="M41" s="296"/>
      <c r="N41" s="294">
        <f t="shared" si="15"/>
        <v>-716572.59000000008</v>
      </c>
      <c r="O41" s="295" t="s">
        <v>115</v>
      </c>
      <c r="P41" s="293" t="e">
        <f>Q41/Q$27</f>
        <v>#DIV/0!</v>
      </c>
      <c r="Q41" s="294">
        <f>SUM(Q31:Q40)</f>
        <v>0</v>
      </c>
      <c r="R41" s="297"/>
      <c r="S41" s="294">
        <f t="shared" si="20"/>
        <v>-716572.59000000008</v>
      </c>
      <c r="T41" s="38"/>
      <c r="U41" s="38"/>
      <c r="V41" s="38"/>
      <c r="W41" s="38"/>
      <c r="X41" s="38"/>
      <c r="Y41" s="38"/>
      <c r="Z41" s="38"/>
      <c r="AA41" s="38"/>
      <c r="AB41" s="38"/>
      <c r="AC41" s="38"/>
      <c r="AD41" s="38"/>
      <c r="AE41" s="38"/>
      <c r="AF41" s="38"/>
      <c r="AG41" s="38"/>
      <c r="AH41" s="38"/>
      <c r="AI41" s="38"/>
      <c r="AJ41" s="38"/>
      <c r="AK41" s="38"/>
      <c r="AL41" s="38"/>
      <c r="AM41" s="38"/>
      <c r="AN41" s="38"/>
    </row>
    <row r="42" spans="1:40" ht="15.75" customHeight="1">
      <c r="A42" s="5" t="str">
        <f t="shared" si="0"/>
        <v>Véhicules neufsSalaires cadres</v>
      </c>
      <c r="B42" s="38" t="str">
        <f t="shared" si="1"/>
        <v>Véhicules neufs</v>
      </c>
      <c r="C42" s="298" t="s">
        <v>116</v>
      </c>
      <c r="D42" s="38"/>
      <c r="E42" s="38"/>
      <c r="F42" s="244" cm="1">
        <f t="array" ref="F42">+SUMPRODUCT(('Budget original'!$A$8:$A$501=$A42)*('Budget original'!$C$3:$AO$3=F$2),'Budget original'!$C$8:$AO$501)</f>
        <v>0</v>
      </c>
      <c r="G42" s="243"/>
      <c r="H42" s="38"/>
      <c r="I42" s="244"/>
      <c r="J42" s="243"/>
      <c r="K42" s="38"/>
      <c r="L42" s="281">
        <f>SUMIFS(BV_Data_An_Cour!$AN:$AN,BV_Data_An_Cour!$AP:$AP,$B42,BV_Data_An_Cour!$AQ:$AQ,$C42,BV_Data_An_Cour!$AR:$AR,L$2)</f>
        <v>66361.23</v>
      </c>
      <c r="M42" s="243"/>
      <c r="N42" s="266">
        <f t="shared" si="15"/>
        <v>66361.23</v>
      </c>
      <c r="O42" s="243"/>
      <c r="P42" s="38"/>
      <c r="Q42" s="281">
        <f>SUMIFS(BV_Data_An_Prec!$AN:$AN,BV_Data_An_Prec!$AP:$AP,$B42,BV_Data_An_Prec!$AQ:$AQ,$C42,BV_Data_An_Prec!$AR:$AR,Q$2)</f>
        <v>0</v>
      </c>
      <c r="R42" s="243"/>
      <c r="S42" s="266"/>
      <c r="T42" s="38"/>
      <c r="U42" s="38"/>
      <c r="V42" s="38"/>
      <c r="W42" s="38"/>
      <c r="X42" s="38"/>
      <c r="Y42" s="38"/>
      <c r="Z42" s="38"/>
      <c r="AA42" s="38"/>
      <c r="AB42" s="38"/>
      <c r="AC42" s="38"/>
      <c r="AD42" s="38"/>
      <c r="AE42" s="38"/>
      <c r="AF42" s="38"/>
      <c r="AG42" s="38"/>
      <c r="AH42" s="38"/>
      <c r="AI42" s="38"/>
      <c r="AJ42" s="38"/>
      <c r="AK42" s="38"/>
      <c r="AL42" s="38"/>
      <c r="AM42" s="38"/>
      <c r="AN42" s="38"/>
    </row>
    <row r="43" spans="1:40" ht="15.75" customHeight="1">
      <c r="A43" s="5" t="str">
        <f t="shared" si="0"/>
        <v>Véhicules neufsSalaires commis</v>
      </c>
      <c r="B43" s="38" t="str">
        <f t="shared" si="1"/>
        <v>Véhicules neufs</v>
      </c>
      <c r="C43" s="299" t="s">
        <v>117</v>
      </c>
      <c r="D43" s="287"/>
      <c r="E43" s="38"/>
      <c r="F43" s="240" cm="1">
        <f t="array" ref="F43">+SUMPRODUCT(('Budget original'!$A$8:$A$501=$A43)*('Budget original'!$C$3:$AO$3=F$2),'Budget original'!$C$8:$AO$501)</f>
        <v>0</v>
      </c>
      <c r="G43" s="288"/>
      <c r="H43" s="38"/>
      <c r="I43" s="240"/>
      <c r="J43" s="243"/>
      <c r="K43" s="38"/>
      <c r="L43" s="286">
        <f>SUMIFS(BV_Data_An_Cour!$AN:$AN,BV_Data_An_Cour!$AP:$AP,$B43,BV_Data_An_Cour!$AQ:$AQ,$C43,BV_Data_An_Cour!$AR:$AR,L$2)</f>
        <v>88256.87</v>
      </c>
      <c r="M43" s="243"/>
      <c r="N43" s="266">
        <f t="shared" si="15"/>
        <v>88256.87</v>
      </c>
      <c r="O43" s="243"/>
      <c r="P43" s="38"/>
      <c r="Q43" s="286">
        <f>SUMIFS(BV_Data_An_Prec!$AN:$AN,BV_Data_An_Prec!$AP:$AP,$B43,BV_Data_An_Prec!$AQ:$AQ,$C43,BV_Data_An_Prec!$AR:$AR,Q$2)</f>
        <v>0</v>
      </c>
      <c r="R43" s="243"/>
      <c r="S43" s="266">
        <f t="shared" ref="S43:S53" si="21">L43-Q43</f>
        <v>88256.87</v>
      </c>
      <c r="T43" s="38"/>
      <c r="U43" s="38"/>
      <c r="V43" s="38"/>
      <c r="W43" s="38"/>
      <c r="X43" s="38"/>
      <c r="Y43" s="38"/>
      <c r="Z43" s="38"/>
      <c r="AA43" s="38"/>
      <c r="AB43" s="38"/>
      <c r="AC43" s="38"/>
      <c r="AD43" s="38"/>
      <c r="AE43" s="38"/>
      <c r="AF43" s="38"/>
      <c r="AG43" s="38"/>
      <c r="AH43" s="38"/>
      <c r="AI43" s="38"/>
      <c r="AJ43" s="38"/>
      <c r="AK43" s="38"/>
      <c r="AL43" s="38"/>
      <c r="AM43" s="38"/>
      <c r="AN43" s="38"/>
    </row>
    <row r="44" spans="1:40" ht="15.75" customHeight="1">
      <c r="A44" s="5" t="str">
        <f t="shared" si="0"/>
        <v>Véhicules neufsSalaires autres</v>
      </c>
      <c r="B44" s="38" t="str">
        <f t="shared" si="1"/>
        <v>Véhicules neufs</v>
      </c>
      <c r="C44" s="298" t="s">
        <v>118</v>
      </c>
      <c r="D44" s="300"/>
      <c r="E44" s="301"/>
      <c r="F44" s="244" cm="1">
        <f t="array" ref="F44">+SUMPRODUCT(('Budget original'!$A$8:$A$501=$A44)*('Budget original'!$C$3:$AO$3=F$2),'Budget original'!$C$8:$AO$501)</f>
        <v>0</v>
      </c>
      <c r="G44" s="302"/>
      <c r="H44" s="301"/>
      <c r="I44" s="244"/>
      <c r="J44" s="233"/>
      <c r="K44" s="301"/>
      <c r="L44" s="281">
        <f>SUMIFS(BV_Data_An_Cour!$AN:$AN,BV_Data_An_Cour!$AP:$AP,$B44,BV_Data_An_Cour!$AQ:$AQ,$C44,BV_Data_An_Cour!$AR:$AR,L$2)</f>
        <v>15867.46</v>
      </c>
      <c r="M44" s="233"/>
      <c r="N44" s="303">
        <f t="shared" si="15"/>
        <v>15867.46</v>
      </c>
      <c r="O44" s="233"/>
      <c r="P44" s="301"/>
      <c r="Q44" s="281">
        <f>SUMIFS(BV_Data_An_Prec!$AN:$AN,BV_Data_An_Prec!$AP:$AP,$B44,BV_Data_An_Prec!$AQ:$AQ,$C44,BV_Data_An_Prec!$AR:$AR,Q$2)</f>
        <v>0</v>
      </c>
      <c r="R44" s="233"/>
      <c r="S44" s="303">
        <f t="shared" si="21"/>
        <v>15867.46</v>
      </c>
      <c r="T44" s="38"/>
      <c r="U44" s="38"/>
      <c r="V44" s="38"/>
      <c r="W44" s="38"/>
      <c r="X44" s="38"/>
      <c r="Y44" s="38"/>
      <c r="Z44" s="38"/>
      <c r="AA44" s="38"/>
      <c r="AB44" s="38"/>
      <c r="AC44" s="38"/>
      <c r="AD44" s="38"/>
      <c r="AE44" s="38"/>
      <c r="AF44" s="38"/>
      <c r="AG44" s="38"/>
      <c r="AH44" s="38"/>
      <c r="AI44" s="38"/>
      <c r="AJ44" s="38"/>
      <c r="AK44" s="38"/>
      <c r="AL44" s="38"/>
      <c r="AM44" s="38"/>
      <c r="AN44" s="38"/>
    </row>
    <row r="45" spans="1:40" ht="20.399999999999999" hidden="1" customHeight="1">
      <c r="A45" s="5" t="str">
        <f t="shared" si="0"/>
        <v>Véhicules neufsSalaires spécialistes</v>
      </c>
      <c r="B45" s="38" t="str">
        <f t="shared" si="1"/>
        <v>Véhicules neufs</v>
      </c>
      <c r="C45" s="298" t="s">
        <v>119</v>
      </c>
      <c r="D45" s="287"/>
      <c r="E45" s="38"/>
      <c r="F45" s="244" cm="1">
        <f t="array" ref="F45">+SUMPRODUCT(('Budget original'!$A$8:$A$501=$A45)*('Budget original'!$C$3:$AO$3=F$2),'Budget original'!$C$8:$AO$501)</f>
        <v>0</v>
      </c>
      <c r="G45" s="288"/>
      <c r="H45" s="38"/>
      <c r="I45" s="244"/>
      <c r="J45" s="243"/>
      <c r="K45" s="38"/>
      <c r="L45" s="281">
        <f>SUMIFS(BV_Data_An_Cour!$AN:$AN,BV_Data_An_Cour!$AP:$AP,$B45,BV_Data_An_Cour!$AQ:$AQ,$C45,BV_Data_An_Cour!$AR:$AR,L$2)</f>
        <v>0</v>
      </c>
      <c r="M45" s="243"/>
      <c r="N45" s="266">
        <f t="shared" si="15"/>
        <v>0</v>
      </c>
      <c r="O45" s="243"/>
      <c r="P45" s="38"/>
      <c r="Q45" s="281">
        <f>SUMIFS(BV_Data_An_Prec!$AN:$AN,BV_Data_An_Prec!$AP:$AP,$B45,BV_Data_An_Prec!$AQ:$AQ,$C45,BV_Data_An_Prec!$AR:$AR,Q$2)</f>
        <v>0</v>
      </c>
      <c r="R45" s="243"/>
      <c r="S45" s="266">
        <f t="shared" si="21"/>
        <v>0</v>
      </c>
      <c r="T45" s="38"/>
      <c r="U45" s="38"/>
      <c r="V45" s="38"/>
      <c r="W45" s="38"/>
      <c r="X45" s="38"/>
      <c r="Y45" s="38"/>
      <c r="Z45" s="38"/>
      <c r="AA45" s="38"/>
      <c r="AB45" s="38"/>
      <c r="AC45" s="38"/>
      <c r="AD45" s="38"/>
      <c r="AE45" s="38"/>
      <c r="AF45" s="38"/>
      <c r="AG45" s="38"/>
      <c r="AH45" s="38"/>
      <c r="AI45" s="38"/>
      <c r="AJ45" s="38"/>
      <c r="AK45" s="38"/>
      <c r="AL45" s="38"/>
      <c r="AM45" s="38"/>
      <c r="AN45" s="38"/>
    </row>
    <row r="46" spans="1:40" ht="20.399999999999999" hidden="1" customHeight="1">
      <c r="A46" s="5" t="str">
        <f t="shared" si="0"/>
        <v>Véhicules neufs[...]</v>
      </c>
      <c r="B46" s="38" t="str">
        <f t="shared" si="1"/>
        <v>Véhicules neufs</v>
      </c>
      <c r="C46" s="298" t="s">
        <v>55</v>
      </c>
      <c r="D46" s="287"/>
      <c r="E46" s="38"/>
      <c r="F46" s="244" cm="1">
        <f t="array" ref="F46">+SUMPRODUCT(('Budget original'!$A$8:$A$501=$A46)*('Budget original'!$C$3:$AO$3=F$2),'Budget original'!$C$8:$AO$501)</f>
        <v>0</v>
      </c>
      <c r="G46" s="288"/>
      <c r="H46" s="38"/>
      <c r="I46" s="244"/>
      <c r="J46" s="243"/>
      <c r="K46" s="38"/>
      <c r="L46" s="281">
        <f>SUMIFS(BV_Data_An_Cour!$AN:$AN,BV_Data_An_Cour!$AP:$AP,$B46,BV_Data_An_Cour!$AQ:$AQ,$C46,BV_Data_An_Cour!$AR:$AR,L$2)</f>
        <v>0</v>
      </c>
      <c r="M46" s="243"/>
      <c r="N46" s="266">
        <f t="shared" si="15"/>
        <v>0</v>
      </c>
      <c r="O46" s="243"/>
      <c r="P46" s="38"/>
      <c r="Q46" s="281">
        <f>SUMIFS(BV_Data_An_Prec!$AN:$AN,BV_Data_An_Prec!$AP:$AP,$B46,BV_Data_An_Prec!$AQ:$AQ,$C46,BV_Data_An_Prec!$AR:$AR,Q$2)</f>
        <v>0</v>
      </c>
      <c r="R46" s="243"/>
      <c r="S46" s="266">
        <f t="shared" si="21"/>
        <v>0</v>
      </c>
      <c r="T46" s="38"/>
      <c r="U46" s="38"/>
      <c r="V46" s="38"/>
      <c r="W46" s="38"/>
      <c r="X46" s="38"/>
      <c r="Y46" s="38"/>
      <c r="Z46" s="38"/>
      <c r="AA46" s="38"/>
      <c r="AB46" s="38"/>
      <c r="AC46" s="38"/>
      <c r="AD46" s="38"/>
      <c r="AE46" s="38"/>
      <c r="AF46" s="38"/>
      <c r="AG46" s="38"/>
      <c r="AH46" s="38"/>
      <c r="AI46" s="38"/>
      <c r="AJ46" s="38"/>
      <c r="AK46" s="38"/>
      <c r="AL46" s="38"/>
      <c r="AM46" s="38"/>
      <c r="AN46" s="38"/>
    </row>
    <row r="47" spans="1:40" ht="20.399999999999999" hidden="1" customHeight="1">
      <c r="A47" s="5" t="str">
        <f t="shared" si="0"/>
        <v>Véhicules neufs[...]</v>
      </c>
      <c r="B47" s="38" t="str">
        <f t="shared" si="1"/>
        <v>Véhicules neufs</v>
      </c>
      <c r="C47" s="298" t="s">
        <v>55</v>
      </c>
      <c r="D47" s="287"/>
      <c r="E47" s="38"/>
      <c r="F47" s="244" cm="1">
        <f t="array" ref="F47">+SUMPRODUCT(('Budget original'!$A$8:$A$501=$A47)*('Budget original'!$C$3:$AO$3=F$2),'Budget original'!$C$8:$AO$501)</f>
        <v>0</v>
      </c>
      <c r="G47" s="288"/>
      <c r="H47" s="38"/>
      <c r="I47" s="244"/>
      <c r="J47" s="243"/>
      <c r="K47" s="38"/>
      <c r="L47" s="281">
        <f>SUMIFS(BV_Data_An_Cour!$AN:$AN,BV_Data_An_Cour!$AP:$AP,$B47,BV_Data_An_Cour!$AQ:$AQ,$C47,BV_Data_An_Cour!$AR:$AR,L$2)</f>
        <v>0</v>
      </c>
      <c r="M47" s="243"/>
      <c r="N47" s="266">
        <f t="shared" si="15"/>
        <v>0</v>
      </c>
      <c r="O47" s="243"/>
      <c r="P47" s="38"/>
      <c r="Q47" s="281">
        <f>SUMIFS(BV_Data_An_Prec!$AN:$AN,BV_Data_An_Prec!$AP:$AP,$B47,BV_Data_An_Prec!$AQ:$AQ,$C47,BV_Data_An_Prec!$AR:$AR,Q$2)</f>
        <v>0</v>
      </c>
      <c r="R47" s="243"/>
      <c r="S47" s="266">
        <f t="shared" si="21"/>
        <v>0</v>
      </c>
      <c r="T47" s="38"/>
      <c r="U47" s="38"/>
      <c r="V47" s="38"/>
      <c r="W47" s="38"/>
      <c r="X47" s="38"/>
      <c r="Y47" s="38"/>
      <c r="Z47" s="38"/>
      <c r="AA47" s="38"/>
      <c r="AB47" s="38"/>
      <c r="AC47" s="38"/>
      <c r="AD47" s="38"/>
      <c r="AE47" s="38"/>
      <c r="AF47" s="38"/>
      <c r="AG47" s="38"/>
      <c r="AH47" s="38"/>
      <c r="AI47" s="38"/>
      <c r="AJ47" s="38"/>
      <c r="AK47" s="38"/>
      <c r="AL47" s="38"/>
      <c r="AM47" s="38"/>
      <c r="AN47" s="38"/>
    </row>
    <row r="48" spans="1:40" ht="20.399999999999999" hidden="1" customHeight="1">
      <c r="A48" s="5" t="str">
        <f t="shared" si="0"/>
        <v>Véhicules neufs[...]</v>
      </c>
      <c r="B48" s="38" t="str">
        <f t="shared" si="1"/>
        <v>Véhicules neufs</v>
      </c>
      <c r="C48" s="298" t="s">
        <v>55</v>
      </c>
      <c r="D48" s="287"/>
      <c r="E48" s="38"/>
      <c r="F48" s="244" cm="1">
        <f t="array" ref="F48">+SUMPRODUCT(('Budget original'!$A$8:$A$501=$A48)*('Budget original'!$C$3:$AO$3=F$2),'Budget original'!$C$8:$AO$501)</f>
        <v>0</v>
      </c>
      <c r="G48" s="288"/>
      <c r="H48" s="38"/>
      <c r="I48" s="244"/>
      <c r="J48" s="243"/>
      <c r="K48" s="38"/>
      <c r="L48" s="281">
        <f>SUMIFS(BV_Data_An_Cour!$AN:$AN,BV_Data_An_Cour!$AP:$AP,$B48,BV_Data_An_Cour!$AQ:$AQ,$C48,BV_Data_An_Cour!$AR:$AR,L$2)</f>
        <v>0</v>
      </c>
      <c r="M48" s="243"/>
      <c r="N48" s="266">
        <f t="shared" si="15"/>
        <v>0</v>
      </c>
      <c r="O48" s="243"/>
      <c r="P48" s="38"/>
      <c r="Q48" s="281">
        <f>SUMIFS(BV_Data_An_Prec!$AN:$AN,BV_Data_An_Prec!$AP:$AP,$B48,BV_Data_An_Prec!$AQ:$AQ,$C48,BV_Data_An_Prec!$AR:$AR,Q$2)</f>
        <v>0</v>
      </c>
      <c r="R48" s="243"/>
      <c r="S48" s="266">
        <f t="shared" si="21"/>
        <v>0</v>
      </c>
      <c r="T48" s="38"/>
      <c r="U48" s="38"/>
      <c r="V48" s="38"/>
      <c r="W48" s="38"/>
      <c r="X48" s="38"/>
      <c r="Y48" s="38"/>
      <c r="Z48" s="38"/>
      <c r="AA48" s="38"/>
      <c r="AB48" s="38"/>
      <c r="AC48" s="38"/>
      <c r="AD48" s="38"/>
      <c r="AE48" s="38"/>
      <c r="AF48" s="38"/>
      <c r="AG48" s="38"/>
      <c r="AH48" s="38"/>
      <c r="AI48" s="38"/>
      <c r="AJ48" s="38"/>
      <c r="AK48" s="38"/>
      <c r="AL48" s="38"/>
      <c r="AM48" s="38"/>
      <c r="AN48" s="38"/>
    </row>
    <row r="49" spans="1:40" ht="15.75" customHeight="1">
      <c r="A49" s="5" t="str">
        <f t="shared" si="0"/>
        <v>Véhicules neufsSalaires en absences</v>
      </c>
      <c r="B49" s="38" t="str">
        <f t="shared" si="1"/>
        <v>Véhicules neufs</v>
      </c>
      <c r="C49" s="299" t="s">
        <v>120</v>
      </c>
      <c r="D49" s="287"/>
      <c r="E49" s="38"/>
      <c r="F49" s="240" cm="1">
        <f t="array" ref="F49">+SUMPRODUCT(('Budget original'!$A$8:$A$501=$A49)*('Budget original'!$C$3:$AO$3=F$2),'Budget original'!$C$8:$AO$501)</f>
        <v>0</v>
      </c>
      <c r="G49" s="288"/>
      <c r="H49" s="38"/>
      <c r="I49" s="240"/>
      <c r="J49" s="243"/>
      <c r="K49" s="38"/>
      <c r="L49" s="286">
        <f>SUMIFS(BV_Data_An_Cour!$AN:$AN,BV_Data_An_Cour!$AP:$AP,$B49,BV_Data_An_Cour!$AQ:$AQ,$C49,BV_Data_An_Cour!$AR:$AR,L$2)</f>
        <v>43195.92</v>
      </c>
      <c r="M49" s="243"/>
      <c r="N49" s="266">
        <f t="shared" si="15"/>
        <v>43195.92</v>
      </c>
      <c r="O49" s="243"/>
      <c r="P49" s="38"/>
      <c r="Q49" s="286">
        <f>SUMIFS(BV_Data_An_Prec!$AN:$AN,BV_Data_An_Prec!$AP:$AP,$B49,BV_Data_An_Prec!$AQ:$AQ,$C49,BV_Data_An_Prec!$AR:$AR,Q$2)</f>
        <v>0</v>
      </c>
      <c r="R49" s="243"/>
      <c r="S49" s="266">
        <f t="shared" si="21"/>
        <v>43195.92</v>
      </c>
      <c r="T49" s="38"/>
      <c r="U49" s="38"/>
      <c r="V49" s="38"/>
      <c r="W49" s="38"/>
      <c r="X49" s="35"/>
      <c r="Y49" s="38"/>
      <c r="Z49" s="38"/>
      <c r="AA49" s="38"/>
      <c r="AB49" s="38"/>
      <c r="AC49" s="38"/>
      <c r="AD49" s="38"/>
      <c r="AE49" s="38"/>
      <c r="AF49" s="38"/>
      <c r="AG49" s="38"/>
      <c r="AH49" s="38"/>
      <c r="AI49" s="38"/>
      <c r="AJ49" s="38"/>
      <c r="AK49" s="38"/>
      <c r="AL49" s="38"/>
      <c r="AM49" s="38"/>
      <c r="AN49" s="38"/>
    </row>
    <row r="50" spans="1:40" ht="15.75" customHeight="1">
      <c r="A50" s="5" t="str">
        <f t="shared" si="0"/>
        <v>Véhicules neufsDéduction à la source</v>
      </c>
      <c r="B50" s="38" t="str">
        <f t="shared" si="1"/>
        <v>Véhicules neufs</v>
      </c>
      <c r="C50" s="298" t="s">
        <v>121</v>
      </c>
      <c r="D50" s="300"/>
      <c r="E50" s="301"/>
      <c r="F50" s="244" cm="1">
        <f t="array" ref="F50">+SUMPRODUCT(('Budget original'!$A$8:$A$501=$A50)*('Budget original'!$C$3:$AO$3=F$2),'Budget original'!$C$8:$AO$501)</f>
        <v>0</v>
      </c>
      <c r="G50" s="302"/>
      <c r="H50" s="301"/>
      <c r="I50" s="244"/>
      <c r="J50" s="233"/>
      <c r="K50" s="301"/>
      <c r="L50" s="281">
        <f>SUMIFS(BV_Data_An_Cour!$AN:$AN,BV_Data_An_Cour!$AP:$AP,$B50,BV_Data_An_Cour!$AQ:$AQ,$C50,BV_Data_An_Cour!$AR:$AR,L$2)</f>
        <v>79098.350000000006</v>
      </c>
      <c r="M50" s="233"/>
      <c r="N50" s="303">
        <f t="shared" si="15"/>
        <v>79098.350000000006</v>
      </c>
      <c r="O50" s="233"/>
      <c r="P50" s="301"/>
      <c r="Q50" s="281">
        <f>SUMIFS(BV_Data_An_Prec!$AN:$AN,BV_Data_An_Prec!$AP:$AP,$B50,BV_Data_An_Prec!$AQ:$AQ,$C50,BV_Data_An_Prec!$AR:$AR,Q$2)</f>
        <v>0</v>
      </c>
      <c r="R50" s="233"/>
      <c r="S50" s="303">
        <f t="shared" si="21"/>
        <v>79098.350000000006</v>
      </c>
      <c r="T50" s="38"/>
      <c r="U50" s="38"/>
      <c r="V50" s="38"/>
      <c r="W50" s="38"/>
      <c r="X50" s="35"/>
      <c r="Y50" s="38"/>
      <c r="Z50" s="38"/>
      <c r="AA50" s="38"/>
      <c r="AB50" s="38"/>
      <c r="AC50" s="38"/>
      <c r="AD50" s="38"/>
      <c r="AE50" s="38"/>
      <c r="AF50" s="38"/>
      <c r="AG50" s="38"/>
      <c r="AH50" s="38"/>
      <c r="AI50" s="38"/>
      <c r="AJ50" s="38"/>
      <c r="AK50" s="38"/>
      <c r="AL50" s="38"/>
      <c r="AM50" s="38"/>
      <c r="AN50" s="38"/>
    </row>
    <row r="51" spans="1:40" ht="15.75" customHeight="1">
      <c r="A51" s="5" t="str">
        <f t="shared" si="0"/>
        <v>Véhicules neufsBénéfices marginaux</v>
      </c>
      <c r="B51" s="38" t="str">
        <f t="shared" si="1"/>
        <v>Véhicules neufs</v>
      </c>
      <c r="C51" s="298" t="s">
        <v>122</v>
      </c>
      <c r="D51" s="287"/>
      <c r="E51" s="38"/>
      <c r="F51" s="244" cm="1">
        <f t="array" ref="F51">+SUMPRODUCT(('Budget original'!$A$8:$A$501=$A51)*('Budget original'!$C$3:$AO$3=F$2),'Budget original'!$C$8:$AO$501)</f>
        <v>0</v>
      </c>
      <c r="G51" s="288"/>
      <c r="H51" s="38"/>
      <c r="I51" s="244"/>
      <c r="J51" s="243"/>
      <c r="K51" s="38"/>
      <c r="L51" s="281">
        <f>SUMIFS(BV_Data_An_Cour!$AN:$AN,BV_Data_An_Cour!$AP:$AP,$B51,BV_Data_An_Cour!$AQ:$AQ,$C51,BV_Data_An_Cour!$AR:$AR,L$2)</f>
        <v>22914.94</v>
      </c>
      <c r="M51" s="243"/>
      <c r="N51" s="266">
        <f t="shared" si="15"/>
        <v>22914.94</v>
      </c>
      <c r="O51" s="243"/>
      <c r="P51" s="38"/>
      <c r="Q51" s="281">
        <f>SUMIFS(BV_Data_An_Prec!$AN:$AN,BV_Data_An_Prec!$AP:$AP,$B51,BV_Data_An_Prec!$AQ:$AQ,$C51,BV_Data_An_Prec!$AR:$AR,Q$2)</f>
        <v>0</v>
      </c>
      <c r="R51" s="243"/>
      <c r="S51" s="266">
        <f t="shared" si="21"/>
        <v>22914.94</v>
      </c>
      <c r="T51" s="38"/>
      <c r="U51" s="38"/>
      <c r="V51" s="38"/>
      <c r="W51" s="38"/>
      <c r="X51" s="35"/>
      <c r="Y51" s="38"/>
      <c r="Z51" s="38"/>
      <c r="AA51" s="38"/>
      <c r="AB51" s="38"/>
      <c r="AC51" s="38"/>
      <c r="AD51" s="38"/>
      <c r="AE51" s="38"/>
      <c r="AF51" s="38"/>
      <c r="AG51" s="38"/>
      <c r="AH51" s="38"/>
      <c r="AI51" s="38"/>
      <c r="AJ51" s="38"/>
      <c r="AK51" s="38"/>
      <c r="AL51" s="38"/>
      <c r="AM51" s="38"/>
      <c r="AN51" s="38"/>
    </row>
    <row r="52" spans="1:40" ht="15.75" customHeight="1">
      <c r="A52" s="5" t="str">
        <f t="shared" si="0"/>
        <v>Véhicules neufsCsst</v>
      </c>
      <c r="B52" s="38" t="str">
        <f t="shared" si="1"/>
        <v>Véhicules neufs</v>
      </c>
      <c r="C52" s="298" t="s">
        <v>123</v>
      </c>
      <c r="D52" s="287"/>
      <c r="E52" s="38"/>
      <c r="F52" s="244" cm="1">
        <f t="array" ref="F52">+SUMPRODUCT(('Budget original'!$A$8:$A$501=$A52)*('Budget original'!$C$3:$AO$3=F$2),'Budget original'!$C$8:$AO$501)</f>
        <v>0</v>
      </c>
      <c r="G52" s="288"/>
      <c r="H52" s="38"/>
      <c r="I52" s="244"/>
      <c r="J52" s="243"/>
      <c r="K52" s="38"/>
      <c r="L52" s="281">
        <f>SUMIFS(BV_Data_An_Cour!$AN:$AN,BV_Data_An_Cour!$AP:$AP,$B52,BV_Data_An_Cour!$AQ:$AQ,$C52,BV_Data_An_Cour!$AR:$AR,L$2)</f>
        <v>700.47</v>
      </c>
      <c r="M52" s="243"/>
      <c r="N52" s="266">
        <f t="shared" si="15"/>
        <v>700.47</v>
      </c>
      <c r="O52" s="243"/>
      <c r="P52" s="38"/>
      <c r="Q52" s="281">
        <f>SUMIFS(BV_Data_An_Prec!$AN:$AN,BV_Data_An_Prec!$AP:$AP,$B52,BV_Data_An_Prec!$AQ:$AQ,$C52,BV_Data_An_Prec!$AR:$AR,Q$2)</f>
        <v>0</v>
      </c>
      <c r="R52" s="243"/>
      <c r="S52" s="266">
        <f t="shared" si="21"/>
        <v>700.47</v>
      </c>
      <c r="T52" s="38"/>
      <c r="U52" s="38"/>
      <c r="V52" s="38"/>
      <c r="W52" s="38"/>
      <c r="X52" s="35"/>
      <c r="Y52" s="38"/>
      <c r="Z52" s="38"/>
      <c r="AA52" s="38"/>
      <c r="AB52" s="38"/>
      <c r="AC52" s="38"/>
      <c r="AD52" s="38"/>
      <c r="AE52" s="38"/>
      <c r="AF52" s="38"/>
      <c r="AG52" s="38"/>
      <c r="AH52" s="38"/>
      <c r="AI52" s="38"/>
      <c r="AJ52" s="38"/>
      <c r="AK52" s="38"/>
      <c r="AL52" s="38"/>
      <c r="AM52" s="38"/>
      <c r="AN52" s="38"/>
    </row>
    <row r="53" spans="1:40" ht="20.399999999999999" hidden="1" customHeight="1">
      <c r="A53" s="5" t="str">
        <f t="shared" si="0"/>
        <v>Véhicules neufs[...]</v>
      </c>
      <c r="B53" s="38" t="str">
        <f t="shared" si="1"/>
        <v>Véhicules neufs</v>
      </c>
      <c r="C53" s="243" t="s">
        <v>55</v>
      </c>
      <c r="D53" s="289"/>
      <c r="E53" s="304"/>
      <c r="F53" s="244" cm="1">
        <f t="array" ref="F53">+SUMPRODUCT(('Budget original'!$A$8:$A$501=$A53)*('Budget original'!$C$3:$AO$3=F$2),'Budget original'!$C$8:$AO$501)</f>
        <v>0</v>
      </c>
      <c r="G53" s="290"/>
      <c r="H53" s="304"/>
      <c r="I53" s="244"/>
      <c r="J53" s="238"/>
      <c r="K53" s="304"/>
      <c r="L53" s="266">
        <f>SUMIFS(BV_Data_An_Cour!$AN:$AN,BV_Data_An_Cour!$AP:$AP,$B53,BV_Data_An_Cour!$AQ:$AQ,$C53,BV_Data_An_Cour!$AR:$AR,L$2)</f>
        <v>0</v>
      </c>
      <c r="M53" s="238"/>
      <c r="N53" s="286">
        <f t="shared" si="15"/>
        <v>0</v>
      </c>
      <c r="O53" s="238"/>
      <c r="P53" s="304"/>
      <c r="Q53" s="266">
        <f>SUMIFS(BV_Data_An_Prec!$AN:$AN,BV_Data_An_Prec!$AP:$AP,$B53,BV_Data_An_Prec!$AQ:$AQ,$C53,BV_Data_An_Prec!$AR:$AR,Q$2)</f>
        <v>0</v>
      </c>
      <c r="R53" s="238"/>
      <c r="S53" s="286">
        <f t="shared" si="21"/>
        <v>0</v>
      </c>
      <c r="T53" s="38"/>
      <c r="U53" s="38"/>
      <c r="V53" s="38"/>
      <c r="W53" s="38"/>
      <c r="X53" s="35"/>
      <c r="Y53" s="38"/>
      <c r="Z53" s="38"/>
      <c r="AA53" s="38"/>
      <c r="AB53" s="38"/>
      <c r="AC53" s="38"/>
      <c r="AD53" s="38"/>
      <c r="AE53" s="38"/>
      <c r="AF53" s="38"/>
      <c r="AG53" s="38"/>
      <c r="AH53" s="38"/>
      <c r="AI53" s="38"/>
      <c r="AJ53" s="38"/>
      <c r="AK53" s="38"/>
      <c r="AL53" s="38"/>
      <c r="AM53" s="38"/>
      <c r="AN53" s="38"/>
    </row>
    <row r="54" spans="1:40" ht="18.600000000000001" customHeight="1">
      <c r="A54" s="5" t="str">
        <f t="shared" si="0"/>
        <v>Véhicules neufsTOTAL PERSONNEL</v>
      </c>
      <c r="B54" s="38" t="str">
        <f t="shared" si="1"/>
        <v>Véhicules neufs</v>
      </c>
      <c r="C54" s="291" t="s">
        <v>124</v>
      </c>
      <c r="D54" s="292" t="s">
        <v>115</v>
      </c>
      <c r="E54" s="293" t="e">
        <f>F54/F$27</f>
        <v>#DIV/0!</v>
      </c>
      <c r="F54" s="294">
        <f>+SUM(F42:F53)</f>
        <v>0</v>
      </c>
      <c r="G54" s="295"/>
      <c r="H54" s="293"/>
      <c r="I54" s="294"/>
      <c r="J54" s="295" t="s">
        <v>115</v>
      </c>
      <c r="K54" s="293">
        <f>L54/L$27</f>
        <v>0.26417973055366162</v>
      </c>
      <c r="L54" s="294">
        <f>+SUM(L42:L53)</f>
        <v>316395.23999999993</v>
      </c>
      <c r="M54" s="296"/>
      <c r="N54" s="294">
        <f>+SUM(N42:N53)</f>
        <v>316395.23999999993</v>
      </c>
      <c r="O54" s="295" t="s">
        <v>115</v>
      </c>
      <c r="P54" s="293" t="e">
        <f>Q54/Q$27</f>
        <v>#DIV/0!</v>
      </c>
      <c r="Q54" s="294">
        <f>+SUM(Q42:Q53)</f>
        <v>0</v>
      </c>
      <c r="R54" s="297"/>
      <c r="S54" s="294">
        <f>+SUM(S42:S53)</f>
        <v>250034.01</v>
      </c>
      <c r="T54" s="38"/>
      <c r="U54" s="38"/>
      <c r="V54" s="38"/>
      <c r="W54" s="38"/>
      <c r="X54" s="38"/>
      <c r="Y54" s="38"/>
      <c r="Z54" s="38"/>
      <c r="AA54" s="38"/>
      <c r="AB54" s="38"/>
      <c r="AC54" s="38"/>
      <c r="AD54" s="38"/>
      <c r="AE54" s="38"/>
      <c r="AF54" s="38"/>
      <c r="AG54" s="38"/>
      <c r="AH54" s="38"/>
      <c r="AI54" s="38"/>
      <c r="AJ54" s="38"/>
      <c r="AK54" s="38"/>
      <c r="AL54" s="38"/>
      <c r="AM54" s="38"/>
      <c r="AN54" s="38"/>
    </row>
    <row r="55" spans="1:40" ht="20.399999999999999" hidden="1" customHeight="1">
      <c r="A55" s="5" t="str">
        <f t="shared" si="0"/>
        <v>Véhicules neufsPublicité 2</v>
      </c>
      <c r="B55" s="38" t="str">
        <f t="shared" si="1"/>
        <v>Véhicules neufs</v>
      </c>
      <c r="C55" s="243" t="s">
        <v>125</v>
      </c>
      <c r="D55" s="287"/>
      <c r="E55" s="38"/>
      <c r="F55" s="244" cm="1">
        <f t="array" ref="F55">+SUMPRODUCT(('Budget original'!$A$8:$A$501=$A55)*('Budget original'!$C$3:$AO$3=F$2),'Budget original'!$C$8:$AO$501)</f>
        <v>0</v>
      </c>
      <c r="G55" s="288"/>
      <c r="H55" s="38"/>
      <c r="I55" s="244"/>
      <c r="J55" s="243"/>
      <c r="K55" s="38"/>
      <c r="L55" s="266">
        <f>SUMIFS(BV_Data_An_Cour!$AN:$AN,BV_Data_An_Cour!$AP:$AP,$B55,BV_Data_An_Cour!$AQ:$AQ,$C55,BV_Data_An_Cour!$AR:$AR,L$2)</f>
        <v>0</v>
      </c>
      <c r="M55" s="243"/>
      <c r="N55" s="266">
        <f t="shared" ref="N55:N71" si="22">L55-F55</f>
        <v>0</v>
      </c>
      <c r="O55" s="243"/>
      <c r="P55" s="38"/>
      <c r="Q55" s="266">
        <f>SUMIFS(BV_Data_An_Prec!$AN:$AN,BV_Data_An_Prec!$AP:$AP,$B55,BV_Data_An_Prec!$AQ:$AQ,$C55,BV_Data_An_Prec!$AR:$AR,Q$2)</f>
        <v>0</v>
      </c>
      <c r="R55" s="243"/>
      <c r="S55" s="266">
        <f t="shared" ref="S55:S71" si="23">L55-Q55</f>
        <v>0</v>
      </c>
      <c r="T55" s="281"/>
      <c r="U55" s="38"/>
      <c r="V55" s="38"/>
      <c r="W55" s="38"/>
      <c r="X55" s="35"/>
      <c r="Y55" s="38"/>
      <c r="Z55" s="38"/>
      <c r="AA55" s="38"/>
      <c r="AB55" s="38"/>
      <c r="AC55" s="38"/>
      <c r="AD55" s="38"/>
      <c r="AE55" s="38"/>
      <c r="AF55" s="38"/>
      <c r="AG55" s="38"/>
      <c r="AH55" s="38"/>
      <c r="AI55" s="38"/>
      <c r="AJ55" s="38"/>
      <c r="AK55" s="38"/>
      <c r="AL55" s="38"/>
      <c r="AM55" s="38"/>
      <c r="AN55" s="38"/>
    </row>
    <row r="56" spans="1:40" ht="20.399999999999999" hidden="1" customHeight="1">
      <c r="A56" s="5" t="str">
        <f t="shared" si="0"/>
        <v>Véhicules neufsService gratuit 2</v>
      </c>
      <c r="B56" s="38" t="str">
        <f t="shared" si="1"/>
        <v>Véhicules neufs</v>
      </c>
      <c r="C56" s="243" t="s">
        <v>126</v>
      </c>
      <c r="D56" s="287"/>
      <c r="E56" s="38"/>
      <c r="F56" s="244" cm="1">
        <f t="array" ref="F56">+SUMPRODUCT(('Budget original'!$A$8:$A$501=$A56)*('Budget original'!$C$3:$AO$3=F$2),'Budget original'!$C$8:$AO$501)</f>
        <v>0</v>
      </c>
      <c r="G56" s="288"/>
      <c r="H56" s="38"/>
      <c r="I56" s="244"/>
      <c r="J56" s="243"/>
      <c r="K56" s="38"/>
      <c r="L56" s="266">
        <f>SUMIFS(BV_Data_An_Cour!$AN:$AN,BV_Data_An_Cour!$AP:$AP,$B56,BV_Data_An_Cour!$AQ:$AQ,$C56,BV_Data_An_Cour!$AR:$AR,L$2)</f>
        <v>0</v>
      </c>
      <c r="M56" s="243"/>
      <c r="N56" s="266">
        <f t="shared" si="22"/>
        <v>0</v>
      </c>
      <c r="O56" s="243"/>
      <c r="P56" s="38"/>
      <c r="Q56" s="266">
        <f>SUMIFS(BV_Data_An_Prec!$AN:$AN,BV_Data_An_Prec!$AP:$AP,$B56,BV_Data_An_Prec!$AQ:$AQ,$C56,BV_Data_An_Prec!$AR:$AR,Q$2)</f>
        <v>0</v>
      </c>
      <c r="R56" s="243"/>
      <c r="S56" s="266">
        <f t="shared" si="23"/>
        <v>0</v>
      </c>
      <c r="T56" s="281"/>
      <c r="U56" s="38"/>
      <c r="V56" s="38"/>
      <c r="W56" s="38"/>
      <c r="X56" s="35"/>
      <c r="Y56" s="38"/>
      <c r="Z56" s="38"/>
      <c r="AA56" s="38"/>
      <c r="AB56" s="38"/>
      <c r="AC56" s="38"/>
      <c r="AD56" s="38"/>
      <c r="AE56" s="38"/>
      <c r="AF56" s="38"/>
      <c r="AG56" s="38"/>
      <c r="AH56" s="38"/>
      <c r="AI56" s="38"/>
      <c r="AJ56" s="38"/>
      <c r="AK56" s="38"/>
      <c r="AL56" s="38"/>
      <c r="AM56" s="38"/>
      <c r="AN56" s="38"/>
    </row>
    <row r="57" spans="1:40" ht="15.75" customHeight="1">
      <c r="A57" s="5" t="str">
        <f t="shared" si="0"/>
        <v>Véhicules neufsFrais véhicules de cie</v>
      </c>
      <c r="B57" s="38" t="str">
        <f t="shared" si="1"/>
        <v>Véhicules neufs</v>
      </c>
      <c r="C57" s="238" t="s">
        <v>127</v>
      </c>
      <c r="D57" s="289"/>
      <c r="E57" s="304"/>
      <c r="F57" s="240" cm="1">
        <f t="array" ref="F57">+SUMPRODUCT(('Budget original'!$A$8:$A$501=$A57)*('Budget original'!$C$3:$AO$3=F$2),'Budget original'!$C$8:$AO$501)</f>
        <v>0</v>
      </c>
      <c r="G57" s="290"/>
      <c r="H57" s="304"/>
      <c r="I57" s="240"/>
      <c r="J57" s="238"/>
      <c r="K57" s="304"/>
      <c r="L57" s="286">
        <f>SUMIFS(BV_Data_An_Cour!$AN:$AN,BV_Data_An_Cour!$AP:$AP,$B57,BV_Data_An_Cour!$AQ:$AQ,$C57,BV_Data_An_Cour!$AR:$AR,L$2)</f>
        <v>39758.06</v>
      </c>
      <c r="M57" s="238"/>
      <c r="N57" s="286">
        <f t="shared" si="22"/>
        <v>39758.06</v>
      </c>
      <c r="O57" s="238"/>
      <c r="P57" s="304"/>
      <c r="Q57" s="286">
        <f>SUMIFS(BV_Data_An_Prec!$AN:$AN,BV_Data_An_Prec!$AP:$AP,$B57,BV_Data_An_Prec!$AQ:$AQ,$C57,BV_Data_An_Prec!$AR:$AR,Q$2)</f>
        <v>0</v>
      </c>
      <c r="R57" s="238"/>
      <c r="S57" s="286">
        <f t="shared" si="23"/>
        <v>39758.06</v>
      </c>
      <c r="T57" s="305"/>
      <c r="U57" s="38"/>
      <c r="V57" s="38"/>
      <c r="W57" s="38"/>
      <c r="X57" s="35"/>
      <c r="Y57" s="38"/>
      <c r="Z57" s="38"/>
      <c r="AA57" s="38"/>
      <c r="AB57" s="38"/>
      <c r="AC57" s="38"/>
      <c r="AD57" s="38"/>
      <c r="AE57" s="38"/>
      <c r="AF57" s="38"/>
      <c r="AG57" s="38"/>
      <c r="AH57" s="38"/>
      <c r="AI57" s="38"/>
      <c r="AJ57" s="38"/>
      <c r="AK57" s="38"/>
      <c r="AL57" s="38"/>
      <c r="AM57" s="38"/>
      <c r="AN57" s="38"/>
    </row>
    <row r="58" spans="1:40" ht="15.75" customHeight="1">
      <c r="A58" s="5" t="str">
        <f t="shared" si="0"/>
        <v>Véhicules neufsInformatique</v>
      </c>
      <c r="B58" s="38" t="str">
        <f t="shared" si="1"/>
        <v>Véhicules neufs</v>
      </c>
      <c r="C58" s="243" t="s">
        <v>128</v>
      </c>
      <c r="D58" s="287"/>
      <c r="E58" s="38"/>
      <c r="F58" s="244" cm="1">
        <f t="array" ref="F58">+SUMPRODUCT(('Budget original'!$A$8:$A$501=$A58)*('Budget original'!$C$3:$AO$3=F$2),'Budget original'!$C$8:$AO$501)</f>
        <v>0</v>
      </c>
      <c r="G58" s="288"/>
      <c r="H58" s="38"/>
      <c r="I58" s="244"/>
      <c r="J58" s="243"/>
      <c r="K58" s="38"/>
      <c r="L58" s="266">
        <f>SUMIFS(BV_Data_An_Cour!$AN:$AN,BV_Data_An_Cour!$AP:$AP,$B58,BV_Data_An_Cour!$AQ:$AQ,$C58,BV_Data_An_Cour!$AR:$AR,L$2)</f>
        <v>14470.48</v>
      </c>
      <c r="M58" s="243"/>
      <c r="N58" s="266">
        <f t="shared" si="22"/>
        <v>14470.48</v>
      </c>
      <c r="O58" s="243"/>
      <c r="P58" s="38"/>
      <c r="Q58" s="266">
        <f>SUMIFS(BV_Data_An_Prec!$AN:$AN,BV_Data_An_Prec!$AP:$AP,$B58,BV_Data_An_Prec!$AQ:$AQ,$C58,BV_Data_An_Prec!$AR:$AR,Q$2)</f>
        <v>0</v>
      </c>
      <c r="R58" s="243"/>
      <c r="S58" s="266">
        <f t="shared" si="23"/>
        <v>14470.48</v>
      </c>
      <c r="T58" s="281"/>
      <c r="U58" s="38"/>
      <c r="V58" s="38"/>
      <c r="W58" s="38"/>
      <c r="X58" s="38"/>
      <c r="Y58" s="38"/>
      <c r="Z58" s="38"/>
      <c r="AA58" s="38"/>
      <c r="AB58" s="38"/>
      <c r="AC58" s="38"/>
      <c r="AD58" s="38"/>
      <c r="AE58" s="38"/>
      <c r="AF58" s="38"/>
      <c r="AG58" s="38"/>
      <c r="AH58" s="38"/>
      <c r="AI58" s="38"/>
      <c r="AJ58" s="38"/>
      <c r="AK58" s="38"/>
      <c r="AL58" s="38"/>
      <c r="AM58" s="38"/>
      <c r="AN58" s="38"/>
    </row>
    <row r="59" spans="1:40" ht="15.75" customHeight="1">
      <c r="A59" s="5" t="str">
        <f t="shared" si="0"/>
        <v>Véhicules neufsFrais de déplacement</v>
      </c>
      <c r="B59" s="38" t="str">
        <f t="shared" si="1"/>
        <v>Véhicules neufs</v>
      </c>
      <c r="C59" s="243" t="s">
        <v>129</v>
      </c>
      <c r="D59" s="287"/>
      <c r="E59" s="38"/>
      <c r="F59" s="244" cm="1">
        <f t="array" ref="F59">+SUMPRODUCT(('Budget original'!$A$8:$A$501=$A59)*('Budget original'!$C$3:$AO$3=F$2),'Budget original'!$C$8:$AO$501)</f>
        <v>0</v>
      </c>
      <c r="G59" s="288"/>
      <c r="H59" s="38"/>
      <c r="I59" s="244"/>
      <c r="J59" s="243"/>
      <c r="K59" s="38"/>
      <c r="L59" s="266">
        <f>SUMIFS(BV_Data_An_Cour!$AN:$AN,BV_Data_An_Cour!$AP:$AP,$B59,BV_Data_An_Cour!$AQ:$AQ,$C59,BV_Data_An_Cour!$AR:$AR,L$2)</f>
        <v>12140.67</v>
      </c>
      <c r="M59" s="243"/>
      <c r="N59" s="266">
        <f t="shared" si="22"/>
        <v>12140.67</v>
      </c>
      <c r="O59" s="243"/>
      <c r="P59" s="38"/>
      <c r="Q59" s="266">
        <f>SUMIFS(BV_Data_An_Prec!$AN:$AN,BV_Data_An_Prec!$AP:$AP,$B59,BV_Data_An_Prec!$AQ:$AQ,$C59,BV_Data_An_Prec!$AR:$AR,Q$2)</f>
        <v>0</v>
      </c>
      <c r="R59" s="243"/>
      <c r="S59" s="266">
        <f t="shared" si="23"/>
        <v>12140.67</v>
      </c>
      <c r="T59" s="38"/>
      <c r="U59" s="38"/>
      <c r="V59" s="38"/>
      <c r="W59" s="38"/>
      <c r="X59" s="38"/>
      <c r="Y59" s="38"/>
      <c r="Z59" s="38"/>
      <c r="AA59" s="38"/>
      <c r="AB59" s="38"/>
      <c r="AC59" s="38"/>
      <c r="AD59" s="38"/>
      <c r="AE59" s="38"/>
      <c r="AF59" s="38"/>
      <c r="AG59" s="38"/>
      <c r="AH59" s="38"/>
      <c r="AI59" s="38"/>
      <c r="AJ59" s="38"/>
      <c r="AK59" s="38"/>
      <c r="AL59" s="38"/>
      <c r="AM59" s="38"/>
      <c r="AN59" s="38"/>
    </row>
    <row r="60" spans="1:40" ht="15.75" customHeight="1">
      <c r="A60" s="5" t="str">
        <f t="shared" si="0"/>
        <v>Véhicules neufsServices extérieurs</v>
      </c>
      <c r="B60" s="38" t="str">
        <f t="shared" si="1"/>
        <v>Véhicules neufs</v>
      </c>
      <c r="C60" s="238" t="s">
        <v>130</v>
      </c>
      <c r="D60" s="289"/>
      <c r="E60" s="304"/>
      <c r="F60" s="240" cm="1">
        <f t="array" ref="F60">+SUMPRODUCT(('Budget original'!$A$8:$A$501=$A60)*('Budget original'!$C$3:$AO$3=F$2),'Budget original'!$C$8:$AO$501)</f>
        <v>0</v>
      </c>
      <c r="G60" s="290"/>
      <c r="H60" s="304"/>
      <c r="I60" s="240"/>
      <c r="J60" s="238"/>
      <c r="K60" s="304"/>
      <c r="L60" s="286">
        <f>SUMIFS(BV_Data_An_Cour!$AN:$AN,BV_Data_An_Cour!$AP:$AP,$B60,BV_Data_An_Cour!$AQ:$AQ,$C60,BV_Data_An_Cour!$AR:$AR,L$2)</f>
        <v>24220.519999999997</v>
      </c>
      <c r="M60" s="238"/>
      <c r="N60" s="286">
        <f t="shared" si="22"/>
        <v>24220.519999999997</v>
      </c>
      <c r="O60" s="238"/>
      <c r="P60" s="304"/>
      <c r="Q60" s="286">
        <f>SUMIFS(BV_Data_An_Prec!$AN:$AN,BV_Data_An_Prec!$AP:$AP,$B60,BV_Data_An_Prec!$AQ:$AQ,$C60,BV_Data_An_Prec!$AR:$AR,Q$2)</f>
        <v>0</v>
      </c>
      <c r="R60" s="238"/>
      <c r="S60" s="286">
        <f t="shared" si="23"/>
        <v>24220.519999999997</v>
      </c>
      <c r="T60" s="38"/>
      <c r="U60" s="38"/>
      <c r="V60" s="38"/>
      <c r="W60" s="38"/>
      <c r="X60" s="38"/>
      <c r="Y60" s="38"/>
      <c r="Z60" s="38"/>
      <c r="AA60" s="38"/>
      <c r="AB60" s="38"/>
      <c r="AC60" s="38"/>
      <c r="AD60" s="38"/>
      <c r="AE60" s="38"/>
      <c r="AF60" s="38"/>
      <c r="AG60" s="38"/>
      <c r="AH60" s="38"/>
      <c r="AI60" s="38"/>
      <c r="AJ60" s="38"/>
      <c r="AK60" s="38"/>
      <c r="AL60" s="38"/>
      <c r="AM60" s="38"/>
      <c r="AN60" s="38"/>
    </row>
    <row r="61" spans="1:40" ht="15.75" customHeight="1">
      <c r="A61" s="5" t="str">
        <f t="shared" si="0"/>
        <v>Véhicules neufsFournitures autres</v>
      </c>
      <c r="B61" s="38" t="str">
        <f t="shared" si="1"/>
        <v>Véhicules neufs</v>
      </c>
      <c r="C61" s="243" t="s">
        <v>131</v>
      </c>
      <c r="D61" s="287"/>
      <c r="E61" s="38"/>
      <c r="F61" s="244" cm="1">
        <f t="array" ref="F61">+SUMPRODUCT(('Budget original'!$A$8:$A$501=$A61)*('Budget original'!$C$3:$AO$3=F$2),'Budget original'!$C$8:$AO$501)</f>
        <v>0</v>
      </c>
      <c r="G61" s="288"/>
      <c r="H61" s="38"/>
      <c r="I61" s="244"/>
      <c r="J61" s="243"/>
      <c r="K61" s="38"/>
      <c r="L61" s="266">
        <f>SUMIFS(BV_Data_An_Cour!$AN:$AN,BV_Data_An_Cour!$AP:$AP,$B61,BV_Data_An_Cour!$AQ:$AQ,$C61,BV_Data_An_Cour!$AR:$AR,L$2)</f>
        <v>1698.64</v>
      </c>
      <c r="M61" s="243"/>
      <c r="N61" s="266">
        <f t="shared" si="22"/>
        <v>1698.64</v>
      </c>
      <c r="O61" s="243"/>
      <c r="P61" s="38"/>
      <c r="Q61" s="266">
        <f>SUMIFS(BV_Data_An_Prec!$AN:$AN,BV_Data_An_Prec!$AP:$AP,$B61,BV_Data_An_Prec!$AQ:$AQ,$C61,BV_Data_An_Prec!$AR:$AR,Q$2)</f>
        <v>0</v>
      </c>
      <c r="R61" s="243"/>
      <c r="S61" s="266">
        <f t="shared" si="23"/>
        <v>1698.64</v>
      </c>
      <c r="T61" s="38"/>
      <c r="U61" s="38"/>
      <c r="V61" s="38"/>
      <c r="W61" s="38"/>
      <c r="X61" s="38"/>
      <c r="Y61" s="38"/>
      <c r="Z61" s="38"/>
      <c r="AA61" s="38"/>
      <c r="AB61" s="38"/>
      <c r="AC61" s="38"/>
      <c r="AD61" s="38"/>
      <c r="AE61" s="38"/>
      <c r="AF61" s="38"/>
      <c r="AG61" s="38"/>
      <c r="AH61" s="38"/>
      <c r="AI61" s="38"/>
      <c r="AJ61" s="38"/>
      <c r="AK61" s="38"/>
      <c r="AL61" s="38"/>
      <c r="AM61" s="38"/>
      <c r="AN61" s="38"/>
    </row>
    <row r="62" spans="1:40" ht="15.75" customHeight="1">
      <c r="A62" s="5" t="str">
        <f t="shared" si="0"/>
        <v>Véhicules neufsUniformes</v>
      </c>
      <c r="B62" s="38" t="str">
        <f t="shared" si="1"/>
        <v>Véhicules neufs</v>
      </c>
      <c r="C62" s="243" t="s">
        <v>132</v>
      </c>
      <c r="D62" s="287"/>
      <c r="E62" s="38"/>
      <c r="F62" s="244" cm="1">
        <f t="array" ref="F62">+SUMPRODUCT(('Budget original'!$A$8:$A$501=$A62)*('Budget original'!$C$3:$AO$3=F$2),'Budget original'!$C$8:$AO$501)</f>
        <v>0</v>
      </c>
      <c r="G62" s="288"/>
      <c r="H62" s="38"/>
      <c r="I62" s="244"/>
      <c r="J62" s="243"/>
      <c r="K62" s="38"/>
      <c r="L62" s="266">
        <f>SUMIFS(BV_Data_An_Cour!$AN:$AN,BV_Data_An_Cour!$AP:$AP,$B62,BV_Data_An_Cour!$AQ:$AQ,$C62,BV_Data_An_Cour!$AR:$AR,L$2)</f>
        <v>0</v>
      </c>
      <c r="M62" s="243"/>
      <c r="N62" s="266">
        <f t="shared" si="22"/>
        <v>0</v>
      </c>
      <c r="O62" s="243"/>
      <c r="P62" s="38"/>
      <c r="Q62" s="266">
        <f>SUMIFS(BV_Data_An_Prec!$AN:$AN,BV_Data_An_Prec!$AP:$AP,$B62,BV_Data_An_Prec!$AQ:$AQ,$C62,BV_Data_An_Prec!$AR:$AR,Q$2)</f>
        <v>0</v>
      </c>
      <c r="R62" s="243"/>
      <c r="S62" s="266">
        <f t="shared" si="23"/>
        <v>0</v>
      </c>
      <c r="T62" s="38"/>
      <c r="U62" s="38"/>
      <c r="V62" s="38"/>
      <c r="W62" s="38"/>
      <c r="X62" s="38"/>
      <c r="Y62" s="38"/>
      <c r="Z62" s="38"/>
      <c r="AA62" s="38"/>
      <c r="AB62" s="38"/>
      <c r="AC62" s="38"/>
      <c r="AD62" s="38"/>
      <c r="AE62" s="38"/>
      <c r="AF62" s="38"/>
      <c r="AG62" s="38"/>
      <c r="AH62" s="38"/>
      <c r="AI62" s="38"/>
      <c r="AJ62" s="38"/>
      <c r="AK62" s="38"/>
      <c r="AL62" s="38"/>
      <c r="AM62" s="38"/>
      <c r="AN62" s="38"/>
    </row>
    <row r="63" spans="1:40" ht="15.75" customHeight="1">
      <c r="A63" s="5" t="str">
        <f t="shared" si="0"/>
        <v>Véhicules neufsPapeterie</v>
      </c>
      <c r="B63" s="38" t="str">
        <f t="shared" si="1"/>
        <v>Véhicules neufs</v>
      </c>
      <c r="C63" s="243" t="s">
        <v>133</v>
      </c>
      <c r="D63" s="287"/>
      <c r="E63" s="38"/>
      <c r="F63" s="244" cm="1">
        <f t="array" ref="F63">+SUMPRODUCT(('Budget original'!$A$8:$A$501=$A63)*('Budget original'!$C$3:$AO$3=F$2),'Budget original'!$C$8:$AO$501)</f>
        <v>0</v>
      </c>
      <c r="G63" s="288"/>
      <c r="H63" s="38"/>
      <c r="I63" s="244"/>
      <c r="J63" s="243"/>
      <c r="K63" s="38"/>
      <c r="L63" s="266">
        <f>SUMIFS(BV_Data_An_Cour!$AN:$AN,BV_Data_An_Cour!$AP:$AP,$B63,BV_Data_An_Cour!$AQ:$AQ,$C63,BV_Data_An_Cour!$AR:$AR,L$2)</f>
        <v>9752.32</v>
      </c>
      <c r="M63" s="243"/>
      <c r="N63" s="266">
        <f t="shared" si="22"/>
        <v>9752.32</v>
      </c>
      <c r="O63" s="243"/>
      <c r="P63" s="38"/>
      <c r="Q63" s="266">
        <f>SUMIFS(BV_Data_An_Prec!$AN:$AN,BV_Data_An_Prec!$AP:$AP,$B63,BV_Data_An_Prec!$AQ:$AQ,$C63,BV_Data_An_Prec!$AR:$AR,Q$2)</f>
        <v>0</v>
      </c>
      <c r="R63" s="243"/>
      <c r="S63" s="266">
        <f t="shared" si="23"/>
        <v>9752.32</v>
      </c>
      <c r="T63" s="38"/>
      <c r="U63" s="38"/>
      <c r="V63" s="38"/>
      <c r="W63" s="38"/>
      <c r="X63" s="38"/>
      <c r="Y63" s="38"/>
      <c r="Z63" s="38"/>
      <c r="AA63" s="38"/>
      <c r="AB63" s="38"/>
      <c r="AC63" s="38"/>
      <c r="AD63" s="38"/>
      <c r="AE63" s="38"/>
      <c r="AF63" s="38"/>
      <c r="AG63" s="38"/>
      <c r="AH63" s="38"/>
      <c r="AI63" s="38"/>
      <c r="AJ63" s="38"/>
      <c r="AK63" s="38"/>
      <c r="AL63" s="38"/>
      <c r="AM63" s="38"/>
      <c r="AN63" s="38"/>
    </row>
    <row r="64" spans="1:40" ht="15.75" customHeight="1">
      <c r="A64" s="5" t="str">
        <f t="shared" si="0"/>
        <v>Véhicules neufsTéléphone</v>
      </c>
      <c r="B64" s="38" t="str">
        <f t="shared" si="1"/>
        <v>Véhicules neufs</v>
      </c>
      <c r="C64" s="243" t="s">
        <v>134</v>
      </c>
      <c r="D64" s="287"/>
      <c r="E64" s="38"/>
      <c r="F64" s="244" cm="1">
        <f t="array" ref="F64">+SUMPRODUCT(('Budget original'!$A$8:$A$501=$A64)*('Budget original'!$C$3:$AO$3=F$2),'Budget original'!$C$8:$AO$501)</f>
        <v>0</v>
      </c>
      <c r="G64" s="288"/>
      <c r="H64" s="38"/>
      <c r="I64" s="244"/>
      <c r="J64" s="243"/>
      <c r="K64" s="38"/>
      <c r="L64" s="266">
        <f>SUMIFS(BV_Data_An_Cour!$AN:$AN,BV_Data_An_Cour!$AP:$AP,$B64,BV_Data_An_Cour!$AQ:$AQ,$C64,BV_Data_An_Cour!$AR:$AR,L$2)</f>
        <v>4248.05</v>
      </c>
      <c r="M64" s="243"/>
      <c r="N64" s="266">
        <f t="shared" si="22"/>
        <v>4248.05</v>
      </c>
      <c r="O64" s="243"/>
      <c r="P64" s="38"/>
      <c r="Q64" s="266">
        <f>SUMIFS(BV_Data_An_Prec!$AN:$AN,BV_Data_An_Prec!$AP:$AP,$B64,BV_Data_An_Prec!$AQ:$AQ,$C64,BV_Data_An_Prec!$AR:$AR,Q$2)</f>
        <v>0</v>
      </c>
      <c r="R64" s="243"/>
      <c r="S64" s="266">
        <f t="shared" si="23"/>
        <v>4248.05</v>
      </c>
      <c r="T64" s="38"/>
      <c r="U64" s="38"/>
      <c r="V64" s="38"/>
      <c r="W64" s="38"/>
      <c r="X64" s="38"/>
      <c r="Y64" s="38"/>
      <c r="Z64" s="38"/>
      <c r="AA64" s="38"/>
      <c r="AB64" s="38"/>
      <c r="AC64" s="38"/>
      <c r="AD64" s="38"/>
      <c r="AE64" s="38"/>
      <c r="AF64" s="38"/>
      <c r="AG64" s="38"/>
      <c r="AH64" s="38"/>
      <c r="AI64" s="38"/>
      <c r="AJ64" s="38"/>
      <c r="AK64" s="38"/>
      <c r="AL64" s="38"/>
      <c r="AM64" s="38"/>
      <c r="AN64" s="38"/>
    </row>
    <row r="65" spans="1:40" ht="15.75" customHeight="1">
      <c r="A65" s="5" t="str">
        <f t="shared" si="0"/>
        <v>Véhicules neufsFrais postaux</v>
      </c>
      <c r="B65" s="38" t="str">
        <f t="shared" si="1"/>
        <v>Véhicules neufs</v>
      </c>
      <c r="C65" s="243" t="s">
        <v>135</v>
      </c>
      <c r="D65" s="287"/>
      <c r="E65" s="38"/>
      <c r="F65" s="244" cm="1">
        <f t="array" ref="F65">+SUMPRODUCT(('Budget original'!$A$8:$A$501=$A65)*('Budget original'!$C$3:$AO$3=F$2),'Budget original'!$C$8:$AO$501)</f>
        <v>0</v>
      </c>
      <c r="G65" s="288"/>
      <c r="H65" s="38"/>
      <c r="I65" s="244"/>
      <c r="J65" s="243"/>
      <c r="K65" s="38"/>
      <c r="L65" s="266">
        <f>SUMIFS(BV_Data_An_Cour!$AN:$AN,BV_Data_An_Cour!$AP:$AP,$B65,BV_Data_An_Cour!$AQ:$AQ,$C65,BV_Data_An_Cour!$AR:$AR,L$2)</f>
        <v>2333.96</v>
      </c>
      <c r="M65" s="243"/>
      <c r="N65" s="266">
        <f t="shared" si="22"/>
        <v>2333.96</v>
      </c>
      <c r="O65" s="243"/>
      <c r="P65" s="38"/>
      <c r="Q65" s="266">
        <f>SUMIFS(BV_Data_An_Prec!$AN:$AN,BV_Data_An_Prec!$AP:$AP,$B65,BV_Data_An_Prec!$AQ:$AQ,$C65,BV_Data_An_Prec!$AR:$AR,Q$2)</f>
        <v>0</v>
      </c>
      <c r="R65" s="243"/>
      <c r="S65" s="266">
        <f t="shared" si="23"/>
        <v>2333.96</v>
      </c>
      <c r="T65" s="38"/>
      <c r="U65" s="38"/>
      <c r="V65" s="38"/>
      <c r="W65" s="38"/>
      <c r="X65" s="38"/>
      <c r="Y65" s="38"/>
      <c r="Z65" s="38"/>
      <c r="AA65" s="38"/>
      <c r="AB65" s="38"/>
      <c r="AC65" s="38"/>
      <c r="AD65" s="38"/>
      <c r="AE65" s="38"/>
      <c r="AF65" s="38"/>
      <c r="AG65" s="38"/>
      <c r="AH65" s="38"/>
      <c r="AI65" s="38"/>
      <c r="AJ65" s="38"/>
      <c r="AK65" s="38"/>
      <c r="AL65" s="38"/>
      <c r="AM65" s="38"/>
      <c r="AN65" s="38"/>
    </row>
    <row r="66" spans="1:40" ht="15.75" customHeight="1">
      <c r="A66" s="5" t="str">
        <f t="shared" si="0"/>
        <v>Véhicules neufsDivers</v>
      </c>
      <c r="B66" s="38" t="str">
        <f t="shared" si="1"/>
        <v>Véhicules neufs</v>
      </c>
      <c r="C66" s="243" t="s">
        <v>136</v>
      </c>
      <c r="D66" s="287"/>
      <c r="E66" s="38"/>
      <c r="F66" s="244" cm="1">
        <f t="array" ref="F66">+SUMPRODUCT(('Budget original'!$A$8:$A$501=$A66)*('Budget original'!$C$3:$AO$3=F$2),'Budget original'!$C$8:$AO$501)</f>
        <v>0</v>
      </c>
      <c r="G66" s="288"/>
      <c r="H66" s="38"/>
      <c r="I66" s="244"/>
      <c r="J66" s="243"/>
      <c r="K66" s="38"/>
      <c r="L66" s="266">
        <f>SUMIFS(BV_Data_An_Cour!$AN:$AN,BV_Data_An_Cour!$AP:$AP,$B66,BV_Data_An_Cour!$AQ:$AQ,$C66,BV_Data_An_Cour!$AR:$AR,L$2)</f>
        <v>5716.9</v>
      </c>
      <c r="M66" s="243"/>
      <c r="N66" s="266">
        <f t="shared" si="22"/>
        <v>5716.9</v>
      </c>
      <c r="O66" s="243"/>
      <c r="P66" s="38"/>
      <c r="Q66" s="266">
        <f>SUMIFS(BV_Data_An_Prec!$AN:$AN,BV_Data_An_Prec!$AP:$AP,$B66,BV_Data_An_Prec!$AQ:$AQ,$C66,BV_Data_An_Prec!$AR:$AR,Q$2)</f>
        <v>0</v>
      </c>
      <c r="R66" s="243"/>
      <c r="S66" s="266">
        <f t="shared" si="23"/>
        <v>5716.9</v>
      </c>
      <c r="T66" s="38"/>
      <c r="U66" s="38"/>
      <c r="V66" s="38"/>
      <c r="W66" s="38"/>
      <c r="X66" s="38"/>
      <c r="Y66" s="38"/>
      <c r="Z66" s="38"/>
      <c r="AA66" s="38"/>
      <c r="AB66" s="38"/>
      <c r="AC66" s="38"/>
      <c r="AD66" s="38"/>
      <c r="AE66" s="38"/>
      <c r="AF66" s="38"/>
      <c r="AG66" s="38"/>
      <c r="AH66" s="38"/>
      <c r="AI66" s="38"/>
      <c r="AJ66" s="38"/>
      <c r="AK66" s="38"/>
      <c r="AL66" s="38"/>
      <c r="AM66" s="38"/>
      <c r="AN66" s="38"/>
    </row>
    <row r="67" spans="1:40" ht="15.75" customHeight="1">
      <c r="A67" s="5" t="str">
        <f t="shared" si="0"/>
        <v>Véhicules neufsFormation</v>
      </c>
      <c r="B67" s="38" t="str">
        <f t="shared" si="1"/>
        <v>Véhicules neufs</v>
      </c>
      <c r="C67" s="243" t="s">
        <v>137</v>
      </c>
      <c r="D67" s="287"/>
      <c r="E67" s="38"/>
      <c r="F67" s="244" cm="1">
        <f t="array" ref="F67">+SUMPRODUCT(('Budget original'!$A$8:$A$501=$A67)*('Budget original'!$C$3:$AO$3=F$2),'Budget original'!$C$8:$AO$501)</f>
        <v>0</v>
      </c>
      <c r="G67" s="288"/>
      <c r="H67" s="38"/>
      <c r="I67" s="244"/>
      <c r="J67" s="243"/>
      <c r="K67" s="38"/>
      <c r="L67" s="266">
        <f>SUMIFS(BV_Data_An_Cour!$AN:$AN,BV_Data_An_Cour!$AP:$AP,$B67,BV_Data_An_Cour!$AQ:$AQ,$C67,BV_Data_An_Cour!$AR:$AR,L$2)</f>
        <v>3086</v>
      </c>
      <c r="M67" s="243"/>
      <c r="N67" s="266">
        <f t="shared" si="22"/>
        <v>3086</v>
      </c>
      <c r="O67" s="243"/>
      <c r="P67" s="38"/>
      <c r="Q67" s="266">
        <f>SUMIFS(BV_Data_An_Prec!$AN:$AN,BV_Data_An_Prec!$AP:$AP,$B67,BV_Data_An_Prec!$AQ:$AQ,$C67,BV_Data_An_Prec!$AR:$AR,Q$2)</f>
        <v>0</v>
      </c>
      <c r="R67" s="243"/>
      <c r="S67" s="266">
        <f t="shared" si="23"/>
        <v>3086</v>
      </c>
      <c r="T67" s="38"/>
      <c r="U67" s="896"/>
      <c r="X67" s="38"/>
      <c r="Y67" s="38"/>
      <c r="Z67" s="38"/>
      <c r="AA67" s="38"/>
      <c r="AB67" s="38"/>
      <c r="AC67" s="38"/>
      <c r="AD67" s="38"/>
      <c r="AE67" s="38"/>
      <c r="AF67" s="38"/>
      <c r="AG67" s="38"/>
      <c r="AH67" s="38"/>
      <c r="AI67" s="38"/>
      <c r="AJ67" s="38"/>
      <c r="AK67" s="38"/>
      <c r="AL67" s="38"/>
      <c r="AM67" s="38"/>
      <c r="AN67" s="38"/>
    </row>
    <row r="68" spans="1:40" ht="15.75" customHeight="1">
      <c r="A68" s="5" t="str">
        <f t="shared" si="0"/>
        <v>Véhicules neufsFrais bancaires</v>
      </c>
      <c r="B68" s="38" t="str">
        <f t="shared" si="1"/>
        <v>Véhicules neufs</v>
      </c>
      <c r="C68" s="243" t="s">
        <v>138</v>
      </c>
      <c r="D68" s="287"/>
      <c r="E68" s="38"/>
      <c r="F68" s="244" cm="1">
        <f t="array" ref="F68">+SUMPRODUCT(('Budget original'!$A$8:$A$501=$A68)*('Budget original'!$C$3:$AO$3=F$2),'Budget original'!$C$8:$AO$501)</f>
        <v>0</v>
      </c>
      <c r="G68" s="288"/>
      <c r="H68" s="38"/>
      <c r="I68" s="244"/>
      <c r="J68" s="243"/>
      <c r="K68" s="38"/>
      <c r="L68" s="266">
        <f>SUMIFS(BV_Data_An_Cour!$AN:$AN,BV_Data_An_Cour!$AP:$AP,$B68,BV_Data_An_Cour!$AQ:$AQ,$C68,BV_Data_An_Cour!$AR:$AR,L$2)</f>
        <v>1588.67</v>
      </c>
      <c r="M68" s="243"/>
      <c r="N68" s="658">
        <f t="shared" si="22"/>
        <v>1588.67</v>
      </c>
      <c r="O68" s="243"/>
      <c r="P68" s="38"/>
      <c r="Q68" s="266">
        <f>SUMIFS(BV_Data_An_Prec!$AN:$AN,BV_Data_An_Prec!$AP:$AP,$B68,BV_Data_An_Prec!$AQ:$AQ,$C68,BV_Data_An_Prec!$AR:$AR,Q$2)</f>
        <v>0</v>
      </c>
      <c r="R68" s="243"/>
      <c r="S68" s="266">
        <f t="shared" si="23"/>
        <v>1588.67</v>
      </c>
      <c r="T68" s="38"/>
      <c r="X68" s="38"/>
      <c r="Y68" s="38"/>
      <c r="Z68" s="38"/>
      <c r="AA68" s="38"/>
      <c r="AB68" s="38"/>
      <c r="AC68" s="38"/>
      <c r="AD68" s="38"/>
      <c r="AE68" s="38"/>
      <c r="AF68" s="38"/>
      <c r="AG68" s="38"/>
      <c r="AH68" s="38"/>
      <c r="AI68" s="38"/>
      <c r="AJ68" s="38"/>
      <c r="AK68" s="38"/>
      <c r="AL68" s="38"/>
      <c r="AM68" s="38"/>
      <c r="AN68" s="38"/>
    </row>
    <row r="69" spans="1:40" ht="20.399999999999999" hidden="1" customHeight="1">
      <c r="A69" s="5" t="str">
        <f t="shared" si="0"/>
        <v>Véhicules neufs[...]</v>
      </c>
      <c r="B69" s="38" t="str">
        <f t="shared" si="1"/>
        <v>Véhicules neufs</v>
      </c>
      <c r="C69" s="243" t="s">
        <v>55</v>
      </c>
      <c r="D69" s="287"/>
      <c r="E69" s="38"/>
      <c r="F69" s="244" cm="1">
        <f t="array" ref="F69">+SUMPRODUCT(('Budget original'!$A$8:$A$501=$A69)*('Budget original'!$C$3:$AO$3=F$2),'Budget original'!$C$8:$AO$501)</f>
        <v>0</v>
      </c>
      <c r="G69" s="288"/>
      <c r="H69" s="38"/>
      <c r="I69" s="244"/>
      <c r="J69" s="243"/>
      <c r="K69" s="38"/>
      <c r="L69" s="266"/>
      <c r="M69" s="243"/>
      <c r="N69" s="266">
        <f t="shared" si="22"/>
        <v>0</v>
      </c>
      <c r="O69" s="243"/>
      <c r="P69" s="38"/>
      <c r="Q69" s="266"/>
      <c r="R69" s="243"/>
      <c r="S69" s="266">
        <f t="shared" si="23"/>
        <v>0</v>
      </c>
      <c r="T69" s="38"/>
      <c r="X69" s="38"/>
      <c r="Y69" s="38"/>
      <c r="Z69" s="38"/>
      <c r="AA69" s="38"/>
      <c r="AB69" s="38"/>
      <c r="AC69" s="38"/>
      <c r="AD69" s="38"/>
      <c r="AE69" s="38"/>
      <c r="AF69" s="38"/>
      <c r="AG69" s="38"/>
      <c r="AH69" s="38"/>
      <c r="AI69" s="38"/>
      <c r="AJ69" s="38"/>
      <c r="AK69" s="38"/>
      <c r="AL69" s="38"/>
      <c r="AM69" s="38"/>
      <c r="AN69" s="38"/>
    </row>
    <row r="70" spans="1:40" ht="20.399999999999999" hidden="1" customHeight="1">
      <c r="A70" s="5" t="str">
        <f t="shared" si="0"/>
        <v>Véhicules neufs[...]</v>
      </c>
      <c r="B70" s="38" t="str">
        <f t="shared" si="1"/>
        <v>Véhicules neufs</v>
      </c>
      <c r="C70" s="243" t="s">
        <v>55</v>
      </c>
      <c r="D70" s="287"/>
      <c r="E70" s="38"/>
      <c r="F70" s="244" cm="1">
        <f t="array" ref="F70">+SUMPRODUCT(('Budget original'!$A$8:$A$501=$A70)*('Budget original'!$C$3:$AO$3=F$2),'Budget original'!$C$8:$AO$501)</f>
        <v>0</v>
      </c>
      <c r="G70" s="288"/>
      <c r="H70" s="38"/>
      <c r="I70" s="244"/>
      <c r="J70" s="243"/>
      <c r="K70" s="38"/>
      <c r="L70" s="266">
        <f>SUMIFS(BV_Data_An_Cour!$AN:$AN,BV_Data_An_Cour!$AP:$AP,$B70,BV_Data_An_Cour!$AQ:$AQ,$C70,BV_Data_An_Cour!$AR:$AR,L$2)</f>
        <v>0</v>
      </c>
      <c r="M70" s="243"/>
      <c r="N70" s="266">
        <f t="shared" si="22"/>
        <v>0</v>
      </c>
      <c r="O70" s="243"/>
      <c r="P70" s="38"/>
      <c r="Q70" s="266">
        <f>SUMIFS(BV_Data_An_Prec!$AN:$AN,BV_Data_An_Prec!$AP:$AP,$B70,BV_Data_An_Prec!$AQ:$AQ,$C70,BV_Data_An_Prec!$AR:$AR,Q$2)</f>
        <v>0</v>
      </c>
      <c r="R70" s="243"/>
      <c r="S70" s="266">
        <f t="shared" si="23"/>
        <v>0</v>
      </c>
      <c r="T70" s="38"/>
      <c r="X70" s="38"/>
      <c r="Y70" s="38"/>
      <c r="Z70" s="38"/>
      <c r="AA70" s="38"/>
      <c r="AB70" s="38"/>
      <c r="AC70" s="38"/>
      <c r="AD70" s="38"/>
      <c r="AE70" s="38"/>
      <c r="AF70" s="38"/>
      <c r="AG70" s="38"/>
      <c r="AH70" s="38"/>
      <c r="AI70" s="38"/>
      <c r="AJ70" s="38"/>
      <c r="AK70" s="38"/>
      <c r="AL70" s="38"/>
      <c r="AM70" s="38"/>
      <c r="AN70" s="38"/>
    </row>
    <row r="71" spans="1:40" ht="20.399999999999999" hidden="1" customHeight="1">
      <c r="A71" s="5" t="str">
        <f t="shared" si="0"/>
        <v>Véhicules neufs[...]</v>
      </c>
      <c r="B71" s="38" t="str">
        <f t="shared" si="1"/>
        <v>Véhicules neufs</v>
      </c>
      <c r="C71" s="243" t="s">
        <v>55</v>
      </c>
      <c r="D71" s="287"/>
      <c r="E71" s="38"/>
      <c r="F71" s="244" cm="1">
        <f t="array" ref="F71">+SUMPRODUCT(('Budget original'!$A$8:$A$501=$A71)*('Budget original'!$C$3:$AO$3=F$2),'Budget original'!$C$8:$AO$501)</f>
        <v>0</v>
      </c>
      <c r="G71" s="288"/>
      <c r="H71" s="38"/>
      <c r="I71" s="244"/>
      <c r="J71" s="243"/>
      <c r="K71" s="38"/>
      <c r="L71" s="266">
        <f>SUMIFS(BV_Data_An_Cour!$AN:$AN,BV_Data_An_Cour!$AP:$AP,$B71,BV_Data_An_Cour!$AQ:$AQ,$C71,BV_Data_An_Cour!$AR:$AR,L$2)*0.32</f>
        <v>0</v>
      </c>
      <c r="M71" s="243"/>
      <c r="N71" s="266">
        <f t="shared" si="22"/>
        <v>0</v>
      </c>
      <c r="O71" s="243"/>
      <c r="P71" s="38"/>
      <c r="Q71" s="266">
        <f>SUMIFS(BV_Data_An_Prec!$AN:$AN,BV_Data_An_Prec!$AP:$AP,$B71,BV_Data_An_Prec!$AQ:$AQ,$C71,BV_Data_An_Prec!$AR:$AR,Q$2)*0.32</f>
        <v>0</v>
      </c>
      <c r="R71" s="243"/>
      <c r="S71" s="266">
        <f t="shared" si="23"/>
        <v>0</v>
      </c>
      <c r="T71" s="38"/>
      <c r="X71" s="38"/>
      <c r="Y71" s="38"/>
      <c r="Z71" s="38"/>
      <c r="AA71" s="38"/>
      <c r="AB71" s="38"/>
      <c r="AC71" s="38"/>
      <c r="AD71" s="38"/>
      <c r="AE71" s="38"/>
      <c r="AF71" s="38"/>
      <c r="AG71" s="38"/>
      <c r="AH71" s="38"/>
      <c r="AI71" s="38"/>
      <c r="AJ71" s="38"/>
      <c r="AK71" s="38"/>
      <c r="AL71" s="38"/>
      <c r="AM71" s="38"/>
      <c r="AN71" s="38"/>
    </row>
    <row r="72" spans="1:40" ht="18.600000000000001" customHeight="1">
      <c r="A72" s="5" t="str">
        <f t="shared" si="0"/>
        <v>Véhicules neufsTOTAL SEMI-FIXES</v>
      </c>
      <c r="B72" s="38" t="str">
        <f t="shared" si="1"/>
        <v>Véhicules neufs</v>
      </c>
      <c r="C72" s="291" t="s">
        <v>139</v>
      </c>
      <c r="D72" s="292" t="s">
        <v>115</v>
      </c>
      <c r="E72" s="293" t="e">
        <f>F72/F$27</f>
        <v>#DIV/0!</v>
      </c>
      <c r="F72" s="294">
        <f>+SUM(F55:F71)</f>
        <v>0</v>
      </c>
      <c r="G72" s="295"/>
      <c r="H72" s="293"/>
      <c r="I72" s="294"/>
      <c r="J72" s="295" t="s">
        <v>115</v>
      </c>
      <c r="K72" s="293">
        <f>L72/L$27</f>
        <v>9.9373042971950945E-2</v>
      </c>
      <c r="L72" s="294">
        <f>+SUM(L55:L71)</f>
        <v>119014.26999999997</v>
      </c>
      <c r="M72" s="296"/>
      <c r="N72" s="294">
        <f>+SUM(N55:N71)</f>
        <v>119014.26999999997</v>
      </c>
      <c r="O72" s="295" t="s">
        <v>115</v>
      </c>
      <c r="P72" s="293" t="e">
        <f>Q72/Q$27</f>
        <v>#DIV/0!</v>
      </c>
      <c r="Q72" s="294">
        <f>+SUM(Q55:Q71)</f>
        <v>0</v>
      </c>
      <c r="R72" s="297"/>
      <c r="S72" s="294">
        <f>+SUM(S55:S71)</f>
        <v>119014.26999999997</v>
      </c>
      <c r="T72" s="38"/>
      <c r="U72" s="38"/>
      <c r="V72" s="38"/>
      <c r="W72" s="38"/>
      <c r="X72" s="38"/>
      <c r="Y72" s="38"/>
      <c r="Z72" s="38"/>
      <c r="AA72" s="38"/>
      <c r="AB72" s="38"/>
      <c r="AC72" s="38"/>
      <c r="AD72" s="38"/>
      <c r="AE72" s="38"/>
      <c r="AF72" s="38"/>
      <c r="AG72" s="38"/>
      <c r="AH72" s="38"/>
      <c r="AI72" s="38"/>
      <c r="AJ72" s="38"/>
      <c r="AK72" s="38"/>
      <c r="AL72" s="38"/>
      <c r="AM72" s="38"/>
      <c r="AN72" s="38"/>
    </row>
    <row r="73" spans="1:40" ht="15.75" customHeight="1">
      <c r="A73" s="5" t="str">
        <f t="shared" si="0"/>
        <v>Véhicules neufs</v>
      </c>
      <c r="B73" s="38" t="str">
        <f t="shared" si="1"/>
        <v>Véhicules neufs</v>
      </c>
      <c r="C73" s="238"/>
      <c r="D73" s="289"/>
      <c r="E73" s="304"/>
      <c r="F73" s="266"/>
      <c r="G73" s="290"/>
      <c r="H73" s="304"/>
      <c r="I73" s="266"/>
      <c r="J73" s="238"/>
      <c r="K73" s="304"/>
      <c r="L73" s="286"/>
      <c r="M73" s="238"/>
      <c r="N73" s="286"/>
      <c r="O73" s="238"/>
      <c r="P73" s="304"/>
      <c r="Q73" s="286"/>
      <c r="R73" s="238"/>
      <c r="S73" s="286"/>
      <c r="T73" s="38"/>
      <c r="U73" s="38"/>
      <c r="V73" s="38"/>
      <c r="W73" s="38"/>
      <c r="X73" s="38"/>
      <c r="Y73" s="38"/>
      <c r="Z73" s="38"/>
      <c r="AA73" s="38"/>
      <c r="AB73" s="38"/>
      <c r="AC73" s="38"/>
      <c r="AD73" s="38"/>
      <c r="AE73" s="38"/>
      <c r="AF73" s="38"/>
      <c r="AG73" s="38"/>
      <c r="AH73" s="38"/>
      <c r="AI73" s="38"/>
      <c r="AJ73" s="38"/>
      <c r="AK73" s="38"/>
      <c r="AL73" s="38"/>
      <c r="AM73" s="38"/>
      <c r="AN73" s="38"/>
    </row>
    <row r="74" spans="1:40" ht="18.600000000000001" customHeight="1">
      <c r="A74" s="5" t="str">
        <f t="shared" si="0"/>
        <v>Véhicules neufsTOTAL DES DÉPENSES</v>
      </c>
      <c r="B74" s="38" t="str">
        <f t="shared" si="1"/>
        <v>Véhicules neufs</v>
      </c>
      <c r="C74" s="291" t="s">
        <v>140</v>
      </c>
      <c r="D74" s="292" t="s">
        <v>115</v>
      </c>
      <c r="E74" s="293" t="e">
        <f>F74/F$27</f>
        <v>#DIV/0!</v>
      </c>
      <c r="F74" s="294">
        <f>F41+F54+F72</f>
        <v>0</v>
      </c>
      <c r="G74" s="295"/>
      <c r="H74" s="293"/>
      <c r="I74" s="294"/>
      <c r="J74" s="295" t="s">
        <v>115</v>
      </c>
      <c r="K74" s="293">
        <f>L74/L$27</f>
        <v>-0.23476202333523624</v>
      </c>
      <c r="L74" s="294">
        <f>L41+L54+L72</f>
        <v>-281163.08000000019</v>
      </c>
      <c r="M74" s="296"/>
      <c r="N74" s="294">
        <f t="shared" ref="N74:N82" si="24">L74-F74</f>
        <v>-281163.08000000019</v>
      </c>
      <c r="O74" s="295" t="s">
        <v>115</v>
      </c>
      <c r="P74" s="293" t="e">
        <f>Q74/Q$27</f>
        <v>#DIV/0!</v>
      </c>
      <c r="Q74" s="294">
        <f>Q41+Q54+Q72</f>
        <v>0</v>
      </c>
      <c r="R74" s="297"/>
      <c r="S74" s="294">
        <f>L74-Q74</f>
        <v>-281163.08000000019</v>
      </c>
      <c r="T74" s="38"/>
      <c r="U74" s="38"/>
      <c r="V74" s="38"/>
      <c r="W74" s="38"/>
      <c r="X74" s="38"/>
      <c r="Y74" s="38"/>
      <c r="Z74" s="38"/>
      <c r="AA74" s="38"/>
      <c r="AB74" s="38"/>
      <c r="AC74" s="38"/>
      <c r="AD74" s="38"/>
      <c r="AE74" s="38"/>
      <c r="AF74" s="38"/>
      <c r="AG74" s="38"/>
      <c r="AH74" s="38"/>
      <c r="AI74" s="38"/>
      <c r="AJ74" s="38"/>
      <c r="AK74" s="38"/>
      <c r="AL74" s="38"/>
      <c r="AM74" s="38"/>
      <c r="AN74" s="38"/>
    </row>
    <row r="75" spans="1:40" ht="16.2" customHeight="1">
      <c r="A75" s="5" t="str">
        <f t="shared" si="0"/>
        <v>Véhicules neufsProgramme Excellence</v>
      </c>
      <c r="B75" s="38" t="str">
        <f t="shared" si="1"/>
        <v>Véhicules neufs</v>
      </c>
      <c r="C75" s="243" t="s">
        <v>3136</v>
      </c>
      <c r="D75" s="287"/>
      <c r="E75" s="38"/>
      <c r="F75" s="244" cm="1">
        <f t="array" ref="F75">+SUMPRODUCT(('Budget original'!$A$8:$A$501=$A75)*('Budget original'!$C$3:$AO$3=F$2),'Budget original'!$C$8:$AO$501)</f>
        <v>0</v>
      </c>
      <c r="G75" s="288"/>
      <c r="H75" s="38"/>
      <c r="I75" s="244"/>
      <c r="J75" s="243"/>
      <c r="K75" s="38"/>
      <c r="L75" s="266">
        <f>-SUMIFS(BV_Data_An_Cour!$AN:$AN,BV_Data_An_Cour!$AP:$AP,$B75,BV_Data_An_Cour!$AQ:$AQ,$C75,BV_Data_An_Cour!$AR:$AR,L$2)</f>
        <v>46855.12</v>
      </c>
      <c r="M75" s="243"/>
      <c r="N75" s="266">
        <f t="shared" si="24"/>
        <v>46855.12</v>
      </c>
      <c r="O75" s="243"/>
      <c r="P75" s="38"/>
      <c r="Q75" s="266">
        <f>-SUMIFS(BV_Data_An_Prec!$AN:$AN,BV_Data_An_Prec!$AP:$AP,$B75,BV_Data_An_Prec!$AQ:$AQ,$C75,BV_Data_An_Prec!$AR:$AR,Q$2)</f>
        <v>0</v>
      </c>
      <c r="R75" s="243"/>
      <c r="S75" s="266"/>
      <c r="T75" s="38"/>
      <c r="U75" s="135"/>
      <c r="V75" s="38"/>
      <c r="W75" s="38"/>
      <c r="X75" s="38"/>
      <c r="Y75" s="38"/>
      <c r="Z75" s="38"/>
      <c r="AA75" s="38"/>
      <c r="AB75" s="38"/>
      <c r="AC75" s="38"/>
      <c r="AD75" s="38"/>
      <c r="AE75" s="38"/>
      <c r="AF75" s="38"/>
      <c r="AG75" s="38"/>
      <c r="AH75" s="38"/>
      <c r="AI75" s="38"/>
      <c r="AJ75" s="38"/>
      <c r="AK75" s="38"/>
      <c r="AL75" s="38"/>
      <c r="AM75" s="38"/>
      <c r="AN75" s="38"/>
    </row>
    <row r="76" spans="1:40" ht="16.2" hidden="1" customHeight="1">
      <c r="A76" s="5" t="str">
        <f t="shared" si="0"/>
        <v>Véhicules neufsProgramme neuf 2</v>
      </c>
      <c r="B76" s="38" t="str">
        <f t="shared" si="1"/>
        <v>Véhicules neufs</v>
      </c>
      <c r="C76" s="942" t="s">
        <v>142</v>
      </c>
      <c r="D76" s="287"/>
      <c r="E76" s="38"/>
      <c r="F76" s="244" cm="1">
        <f t="array" ref="F76">+SUMPRODUCT(('Budget original'!$A$8:$A$501=$A76)*('Budget original'!$C$3:$AO$3=F$2),'Budget original'!$C$8:$AO$501)</f>
        <v>0</v>
      </c>
      <c r="G76" s="288"/>
      <c r="H76" s="38"/>
      <c r="I76" s="244"/>
      <c r="J76" s="243"/>
      <c r="K76" s="38"/>
      <c r="L76" s="266">
        <f>-SUMIFS(BV_Data_An_Cour!$AN:$AN,BV_Data_An_Cour!$AP:$AP,$B76,BV_Data_An_Cour!$AQ:$AQ,$C76,BV_Data_An_Cour!$AR:$AR,L$2)</f>
        <v>0</v>
      </c>
      <c r="M76" s="243"/>
      <c r="N76" s="266">
        <f t="shared" si="24"/>
        <v>0</v>
      </c>
      <c r="O76" s="243"/>
      <c r="P76" s="38"/>
      <c r="Q76" s="266">
        <f>-SUMIFS(BV_Data_An_Prec!$AN:$AN,BV_Data_An_Prec!$AP:$AP,$B76,BV_Data_An_Prec!$AQ:$AQ,$C76,BV_Data_An_Prec!$AR:$AR,Q$2)</f>
        <v>0</v>
      </c>
      <c r="R76" s="243"/>
      <c r="S76" s="266">
        <f t="shared" ref="S76:S82" si="25">L76-Q76</f>
        <v>0</v>
      </c>
      <c r="T76" s="38"/>
      <c r="U76" s="38"/>
      <c r="V76" s="38"/>
      <c r="W76" s="38"/>
      <c r="X76" s="38"/>
      <c r="Y76" s="38"/>
      <c r="Z76" s="38"/>
      <c r="AA76" s="38"/>
      <c r="AB76" s="38"/>
      <c r="AC76" s="38"/>
      <c r="AD76" s="38"/>
      <c r="AE76" s="38"/>
      <c r="AF76" s="38"/>
      <c r="AG76" s="38"/>
      <c r="AH76" s="38"/>
      <c r="AI76" s="38"/>
      <c r="AJ76" s="38"/>
      <c r="AK76" s="38"/>
      <c r="AL76" s="38"/>
      <c r="AM76" s="38"/>
      <c r="AN76" s="38"/>
    </row>
    <row r="77" spans="1:40" ht="16.2" hidden="1" customHeight="1">
      <c r="A77" s="5" t="str">
        <f t="shared" si="0"/>
        <v>Véhicules neufsProgramme neuf 3</v>
      </c>
      <c r="B77" s="38" t="str">
        <f t="shared" si="1"/>
        <v>Véhicules neufs</v>
      </c>
      <c r="C77" s="942" t="s">
        <v>143</v>
      </c>
      <c r="D77" s="287"/>
      <c r="E77" s="38"/>
      <c r="F77" s="244" cm="1">
        <f t="array" ref="F77">+SUMPRODUCT(('Budget original'!$A$8:$A$501=$A77)*('Budget original'!$C$3:$AO$3=F$2),'Budget original'!$C$8:$AO$501)</f>
        <v>0</v>
      </c>
      <c r="G77" s="288"/>
      <c r="H77" s="38"/>
      <c r="I77" s="244"/>
      <c r="J77" s="243"/>
      <c r="K77" s="38"/>
      <c r="L77" s="266">
        <f>-SUMIFS(BV_Data_An_Cour!$AN:$AN,BV_Data_An_Cour!$AP:$AP,$B77,BV_Data_An_Cour!$AQ:$AQ,$C77,BV_Data_An_Cour!$AR:$AR,L$2)</f>
        <v>0</v>
      </c>
      <c r="M77" s="243"/>
      <c r="N77" s="266">
        <f t="shared" si="24"/>
        <v>0</v>
      </c>
      <c r="O77" s="243"/>
      <c r="P77" s="38"/>
      <c r="Q77" s="266">
        <f>-SUMIFS(BV_Data_An_Prec!$AN:$AN,BV_Data_An_Prec!$AP:$AP,$B77,BV_Data_An_Prec!$AQ:$AQ,$C77,BV_Data_An_Prec!$AR:$AR,Q$2)</f>
        <v>0</v>
      </c>
      <c r="R77" s="243"/>
      <c r="S77" s="266">
        <f t="shared" si="25"/>
        <v>0</v>
      </c>
      <c r="T77" s="38"/>
      <c r="U77" s="38"/>
      <c r="V77" s="38"/>
      <c r="W77" s="38"/>
      <c r="X77" s="38"/>
      <c r="Y77" s="38"/>
      <c r="Z77" s="38"/>
      <c r="AA77" s="38"/>
      <c r="AB77" s="38"/>
      <c r="AC77" s="38"/>
      <c r="AD77" s="38"/>
      <c r="AE77" s="38"/>
      <c r="AF77" s="38"/>
      <c r="AG77" s="38"/>
      <c r="AH77" s="38"/>
      <c r="AI77" s="38"/>
      <c r="AJ77" s="38"/>
      <c r="AK77" s="38"/>
      <c r="AL77" s="38"/>
      <c r="AM77" s="38"/>
      <c r="AN77" s="38"/>
    </row>
    <row r="78" spans="1:40" ht="16.2" hidden="1" customHeight="1">
      <c r="A78" s="5" t="str">
        <f t="shared" si="0"/>
        <v>Véhicules neufsHoldbacks</v>
      </c>
      <c r="B78" s="38" t="str">
        <f t="shared" si="1"/>
        <v>Véhicules neufs</v>
      </c>
      <c r="C78" s="942" t="s">
        <v>144</v>
      </c>
      <c r="D78" s="287"/>
      <c r="E78" s="705"/>
      <c r="F78" s="244" cm="1">
        <f t="array" ref="F78">+SUMPRODUCT(('Budget original'!$A$8:$A$501=$A78)*('Budget original'!$C$3:$AO$3=F$2),'Budget original'!$C$8:$AO$501)</f>
        <v>0</v>
      </c>
      <c r="G78" s="288"/>
      <c r="H78" s="38"/>
      <c r="I78" s="244"/>
      <c r="J78" s="734"/>
      <c r="K78" s="705"/>
      <c r="L78" s="266">
        <f>-SUMIFS(BV_Data_An_Cour!$AN:$AN,BV_Data_An_Cour!$AP:$AP,$B78,BV_Data_An_Cour!$AQ:$AQ,$C78,BV_Data_An_Cour!$AR:$AR,L$2)</f>
        <v>0</v>
      </c>
      <c r="M78" s="243"/>
      <c r="N78" s="266">
        <f t="shared" si="24"/>
        <v>0</v>
      </c>
      <c r="O78" s="734"/>
      <c r="P78" s="705"/>
      <c r="Q78" s="266">
        <f>-SUMIFS(BV_Data_An_Prec!$AN:$AN,BV_Data_An_Prec!$AP:$AP,$B78,BV_Data_An_Prec!$AQ:$AQ,$C78,BV_Data_An_Prec!$AR:$AR,Q$2)</f>
        <v>0</v>
      </c>
      <c r="R78" s="243"/>
      <c r="S78" s="266">
        <f t="shared" si="25"/>
        <v>0</v>
      </c>
      <c r="T78" s="38"/>
      <c r="U78" s="38"/>
      <c r="V78" s="38"/>
      <c r="W78" s="38"/>
      <c r="X78" s="38"/>
      <c r="Y78" s="38"/>
      <c r="Z78" s="38"/>
      <c r="AA78" s="38"/>
      <c r="AB78" s="38"/>
      <c r="AC78" s="38"/>
      <c r="AD78" s="38"/>
      <c r="AE78" s="38"/>
      <c r="AF78" s="38"/>
      <c r="AG78" s="38"/>
      <c r="AH78" s="38"/>
      <c r="AI78" s="38"/>
      <c r="AJ78" s="38"/>
      <c r="AK78" s="38"/>
      <c r="AL78" s="38"/>
      <c r="AM78" s="38"/>
      <c r="AN78" s="38"/>
    </row>
    <row r="79" spans="1:40" ht="16.2" hidden="1" customHeight="1">
      <c r="A79" s="5" t="str">
        <f t="shared" si="0"/>
        <v>Véhicules neufs[...]</v>
      </c>
      <c r="B79" s="38" t="str">
        <f t="shared" si="1"/>
        <v>Véhicules neufs</v>
      </c>
      <c r="C79" s="942" t="s">
        <v>55</v>
      </c>
      <c r="D79" s="287"/>
      <c r="E79" s="38"/>
      <c r="F79" s="244" cm="1">
        <f t="array" ref="F79">+SUMPRODUCT(('Budget original'!$A$8:$A$501=$A79)*('Budget original'!$C$3:$AO$3=F$2),'Budget original'!$C$8:$AO$501)</f>
        <v>0</v>
      </c>
      <c r="G79" s="288"/>
      <c r="H79" s="38"/>
      <c r="I79" s="244"/>
      <c r="J79" s="243"/>
      <c r="K79" s="38"/>
      <c r="L79" s="266">
        <f>-SUMIFS(BV_Data_An_Cour!$AN:$AN,BV_Data_An_Cour!$AP:$AP,$B79,BV_Data_An_Cour!$AQ:$AQ,$C79,BV_Data_An_Cour!$AR:$AR,L$2)</f>
        <v>0</v>
      </c>
      <c r="M79" s="243"/>
      <c r="N79" s="266">
        <f t="shared" si="24"/>
        <v>0</v>
      </c>
      <c r="O79" s="243"/>
      <c r="P79" s="38"/>
      <c r="Q79" s="266">
        <f>-SUMIFS(BV_Data_An_Prec!$AN:$AN,BV_Data_An_Prec!$AP:$AP,$B79,BV_Data_An_Prec!$AQ:$AQ,$C79,BV_Data_An_Prec!$AR:$AR,Q$2)</f>
        <v>0</v>
      </c>
      <c r="R79" s="243"/>
      <c r="S79" s="266">
        <f t="shared" si="25"/>
        <v>0</v>
      </c>
      <c r="T79" s="38"/>
      <c r="U79" s="38"/>
      <c r="V79" s="38"/>
      <c r="W79" s="38"/>
      <c r="X79" s="38"/>
      <c r="Y79" s="38"/>
      <c r="Z79" s="38"/>
      <c r="AA79" s="38"/>
      <c r="AB79" s="38"/>
      <c r="AC79" s="38"/>
      <c r="AD79" s="38"/>
      <c r="AE79" s="38"/>
      <c r="AF79" s="38"/>
      <c r="AG79" s="38"/>
      <c r="AH79" s="38"/>
      <c r="AI79" s="38"/>
      <c r="AJ79" s="38"/>
      <c r="AK79" s="38"/>
      <c r="AL79" s="38"/>
      <c r="AM79" s="38"/>
      <c r="AN79" s="38"/>
    </row>
    <row r="80" spans="1:40" ht="16.2" hidden="1" customHeight="1">
      <c r="A80" s="5" t="str">
        <f t="shared" si="0"/>
        <v>Véhicules neufs[...]</v>
      </c>
      <c r="B80" s="38" t="str">
        <f t="shared" si="1"/>
        <v>Véhicules neufs</v>
      </c>
      <c r="C80" s="942" t="s">
        <v>55</v>
      </c>
      <c r="D80" s="287"/>
      <c r="E80" s="38"/>
      <c r="F80" s="244" cm="1">
        <f t="array" ref="F80">+SUMPRODUCT(('Budget original'!$A$8:$A$501=$A80)*('Budget original'!$C$3:$AO$3=F$2),'Budget original'!$C$8:$AO$501)</f>
        <v>0</v>
      </c>
      <c r="G80" s="288"/>
      <c r="H80" s="38"/>
      <c r="I80" s="244"/>
      <c r="J80" s="243"/>
      <c r="K80" s="38"/>
      <c r="L80" s="266">
        <f>-SUMIFS(BV_Data_An_Cour!$AN:$AN,BV_Data_An_Cour!$AP:$AP,$B80,BV_Data_An_Cour!$AQ:$AQ,$C80,BV_Data_An_Cour!$AR:$AR,L$2)</f>
        <v>0</v>
      </c>
      <c r="M80" s="243"/>
      <c r="N80" s="266">
        <f t="shared" si="24"/>
        <v>0</v>
      </c>
      <c r="O80" s="243"/>
      <c r="P80" s="38"/>
      <c r="Q80" s="266">
        <f>-SUMIFS(BV_Data_An_Prec!$AN:$AN,BV_Data_An_Prec!$AP:$AP,$B80,BV_Data_An_Prec!$AQ:$AQ,$C80,BV_Data_An_Prec!$AR:$AR,Q$2)</f>
        <v>0</v>
      </c>
      <c r="R80" s="243"/>
      <c r="S80" s="266">
        <f t="shared" si="25"/>
        <v>0</v>
      </c>
      <c r="T80" s="38"/>
      <c r="U80" s="38"/>
      <c r="V80" s="38"/>
      <c r="W80" s="38"/>
      <c r="X80" s="38"/>
      <c r="Y80" s="38"/>
      <c r="Z80" s="38"/>
      <c r="AA80" s="38"/>
      <c r="AB80" s="38"/>
      <c r="AC80" s="38"/>
      <c r="AD80" s="38"/>
      <c r="AE80" s="38"/>
      <c r="AF80" s="38"/>
      <c r="AG80" s="38"/>
      <c r="AH80" s="38"/>
      <c r="AI80" s="38"/>
      <c r="AJ80" s="38"/>
      <c r="AK80" s="38"/>
      <c r="AL80" s="38"/>
      <c r="AM80" s="38"/>
      <c r="AN80" s="38"/>
    </row>
    <row r="81" spans="1:40" ht="16.2" hidden="1" customHeight="1">
      <c r="A81" s="5" t="str">
        <f t="shared" si="0"/>
        <v>Véhicules neufs[...]</v>
      </c>
      <c r="B81" s="38" t="str">
        <f t="shared" si="1"/>
        <v>Véhicules neufs</v>
      </c>
      <c r="C81" s="942" t="s">
        <v>55</v>
      </c>
      <c r="D81" s="287"/>
      <c r="E81" s="38"/>
      <c r="F81" s="244" cm="1">
        <f t="array" ref="F81">+SUMPRODUCT(('Budget original'!$A$8:$A$501=$A81)*('Budget original'!$C$3:$AO$3=F$2),'Budget original'!$C$8:$AO$501)</f>
        <v>0</v>
      </c>
      <c r="G81" s="288"/>
      <c r="H81" s="38"/>
      <c r="I81" s="244"/>
      <c r="J81" s="243"/>
      <c r="K81" s="38"/>
      <c r="L81" s="266">
        <f>-SUMIFS(BV_Data_An_Cour!$AN:$AN,BV_Data_An_Cour!$AP:$AP,$B81,BV_Data_An_Cour!$AQ:$AQ,$C81,BV_Data_An_Cour!$AR:$AR,L$2)</f>
        <v>0</v>
      </c>
      <c r="M81" s="243"/>
      <c r="N81" s="266">
        <f t="shared" si="24"/>
        <v>0</v>
      </c>
      <c r="O81" s="243"/>
      <c r="P81" s="38"/>
      <c r="Q81" s="266">
        <f>-SUMIFS(BV_Data_An_Prec!$AN:$AN,BV_Data_An_Prec!$AP:$AP,$B81,BV_Data_An_Prec!$AQ:$AQ,$C81,BV_Data_An_Prec!$AR:$AR,Q$2)</f>
        <v>0</v>
      </c>
      <c r="R81" s="243"/>
      <c r="S81" s="266">
        <f t="shared" si="25"/>
        <v>0</v>
      </c>
      <c r="T81" s="38"/>
      <c r="U81" s="38"/>
      <c r="V81" s="38"/>
      <c r="W81" s="38"/>
      <c r="X81" s="38"/>
      <c r="Y81" s="38"/>
      <c r="Z81" s="38"/>
      <c r="AA81" s="38"/>
      <c r="AB81" s="38"/>
      <c r="AC81" s="38"/>
      <c r="AD81" s="38"/>
      <c r="AE81" s="38"/>
      <c r="AF81" s="38"/>
      <c r="AG81" s="38"/>
      <c r="AH81" s="38"/>
      <c r="AI81" s="38"/>
      <c r="AJ81" s="38"/>
      <c r="AK81" s="38"/>
      <c r="AL81" s="38"/>
      <c r="AM81" s="38"/>
      <c r="AN81" s="38"/>
    </row>
    <row r="82" spans="1:40" ht="16.2" customHeight="1">
      <c r="A82" s="946" t="str">
        <f t="shared" si="0"/>
        <v>Véhicules neufsFrais administration</v>
      </c>
      <c r="B82" s="680" t="str">
        <f t="shared" si="1"/>
        <v>Véhicules neufs</v>
      </c>
      <c r="C82" s="243" t="s">
        <v>145</v>
      </c>
      <c r="D82" s="742"/>
      <c r="E82" s="307"/>
      <c r="F82" s="244" cm="1">
        <f t="array" ref="F82">+SUMPRODUCT(('Budget original'!$A$8:$A$501=$A82)*('Budget original'!$C$3:$AO$3=F$2),'Budget original'!$C$8:$AO$501)</f>
        <v>0</v>
      </c>
      <c r="G82" s="288"/>
      <c r="H82" s="38"/>
      <c r="I82" s="244"/>
      <c r="J82" s="744">
        <f>K82/699</f>
        <v>0</v>
      </c>
      <c r="K82" s="307">
        <f>+L82/J24</f>
        <v>0</v>
      </c>
      <c r="L82" s="266">
        <f>-SUMIFS(BV_Data_An_Cour!$AN:$AN,BV_Data_An_Cour!$AP:$AP,$B82,BV_Data_An_Cour!$AQ:$AQ,$C82,BV_Data_An_Cour!$AR:$AR,L$2)</f>
        <v>0</v>
      </c>
      <c r="M82" s="243"/>
      <c r="N82" s="266">
        <f t="shared" si="24"/>
        <v>0</v>
      </c>
      <c r="O82" s="744"/>
      <c r="P82" s="307"/>
      <c r="Q82" s="266">
        <f>-SUMIFS(BV_Data_An_Prec!$AN:$AN,BV_Data_An_Prec!$AP:$AP,$B82,BV_Data_An_Prec!$AQ:$AQ,$C82,BV_Data_An_Prec!$AR:$AR,Q$2)</f>
        <v>0</v>
      </c>
      <c r="R82" s="243"/>
      <c r="S82" s="266">
        <f t="shared" si="25"/>
        <v>0</v>
      </c>
      <c r="T82" s="38"/>
      <c r="U82" s="38"/>
      <c r="V82" s="38"/>
      <c r="W82" s="38"/>
      <c r="X82" s="38"/>
      <c r="Y82" s="38"/>
      <c r="Z82" s="38"/>
      <c r="AA82" s="38"/>
      <c r="AB82" s="38"/>
      <c r="AC82" s="38"/>
      <c r="AD82" s="38"/>
      <c r="AE82" s="38"/>
      <c r="AF82" s="38"/>
      <c r="AG82" s="38"/>
      <c r="AH82" s="38"/>
      <c r="AI82" s="38"/>
      <c r="AJ82" s="38"/>
      <c r="AK82" s="38"/>
      <c r="AL82" s="38"/>
      <c r="AM82" s="38"/>
      <c r="AN82" s="38"/>
    </row>
    <row r="83" spans="1:40" ht="18.600000000000001" customHeight="1">
      <c r="A83" s="5" t="str">
        <f t="shared" si="0"/>
        <v>Véhicules neufsAUTRES REVENUS</v>
      </c>
      <c r="B83" s="38" t="str">
        <f t="shared" si="1"/>
        <v>Véhicules neufs</v>
      </c>
      <c r="C83" s="291" t="s">
        <v>146</v>
      </c>
      <c r="D83" s="292"/>
      <c r="E83" s="293"/>
      <c r="F83" s="294">
        <f>+SUM(F75:F82)</f>
        <v>0</v>
      </c>
      <c r="G83" s="295"/>
      <c r="H83" s="293"/>
      <c r="I83" s="294"/>
      <c r="J83" s="295"/>
      <c r="K83" s="293"/>
      <c r="L83" s="294">
        <f>+SUM(L75:L82)</f>
        <v>46855.12</v>
      </c>
      <c r="M83" s="296"/>
      <c r="N83" s="294">
        <f>+SUM(N75:N82)</f>
        <v>46855.12</v>
      </c>
      <c r="O83" s="295"/>
      <c r="P83" s="293"/>
      <c r="Q83" s="294">
        <f>+SUM(Q75:Q82)</f>
        <v>0</v>
      </c>
      <c r="R83" s="297"/>
      <c r="S83" s="294">
        <f>+SUM(S75:S82)</f>
        <v>0</v>
      </c>
      <c r="T83" s="38"/>
      <c r="U83" s="38"/>
      <c r="V83" s="38"/>
      <c r="W83" s="38"/>
      <c r="X83" s="38"/>
      <c r="Y83" s="38"/>
      <c r="Z83" s="38"/>
      <c r="AA83" s="38"/>
      <c r="AB83" s="38"/>
      <c r="AC83" s="38"/>
      <c r="AD83" s="38"/>
      <c r="AE83" s="38"/>
      <c r="AF83" s="38"/>
      <c r="AG83" s="38"/>
      <c r="AH83" s="38"/>
      <c r="AI83" s="38"/>
      <c r="AJ83" s="38"/>
      <c r="AK83" s="38"/>
      <c r="AL83" s="38"/>
      <c r="AM83" s="38"/>
      <c r="AN83" s="38"/>
    </row>
    <row r="84" spans="1:40" ht="15.75" customHeight="1">
      <c r="A84" s="5" t="str">
        <f t="shared" si="0"/>
        <v>Véhicules neufs</v>
      </c>
      <c r="B84" s="38" t="str">
        <f t="shared" si="1"/>
        <v>Véhicules neufs</v>
      </c>
      <c r="C84" s="308"/>
      <c r="D84" s="309"/>
      <c r="E84" s="310"/>
      <c r="F84" s="311"/>
      <c r="G84" s="312"/>
      <c r="H84" s="310"/>
      <c r="I84" s="311"/>
      <c r="J84" s="313"/>
      <c r="K84" s="314"/>
      <c r="L84" s="311"/>
      <c r="M84" s="313"/>
      <c r="N84" s="315"/>
      <c r="O84" s="313"/>
      <c r="P84" s="314"/>
      <c r="Q84" s="311"/>
      <c r="R84" s="313"/>
      <c r="S84" s="315"/>
      <c r="T84" s="38"/>
      <c r="U84" s="38"/>
      <c r="V84" s="38"/>
      <c r="W84" s="38"/>
      <c r="X84" s="38"/>
      <c r="Y84" s="38"/>
      <c r="Z84" s="38"/>
      <c r="AA84" s="38"/>
      <c r="AB84" s="38"/>
      <c r="AC84" s="38"/>
      <c r="AD84" s="38"/>
      <c r="AE84" s="38"/>
      <c r="AF84" s="38"/>
      <c r="AG84" s="38"/>
      <c r="AH84" s="38"/>
      <c r="AI84" s="38"/>
      <c r="AJ84" s="38"/>
      <c r="AK84" s="38"/>
      <c r="AL84" s="38"/>
      <c r="AM84" s="38"/>
      <c r="AN84" s="38"/>
    </row>
    <row r="85" spans="1:40" ht="18.600000000000001" customHeight="1" thickBot="1">
      <c r="A85" s="5" t="str">
        <f t="shared" si="0"/>
        <v>Véhicules neufsPROFIT DÉPARTEMENTAL</v>
      </c>
      <c r="B85" s="38" t="str">
        <f t="shared" si="1"/>
        <v>Véhicules neufs</v>
      </c>
      <c r="C85" s="955" t="s">
        <v>147</v>
      </c>
      <c r="D85" s="956"/>
      <c r="E85" s="957"/>
      <c r="F85" s="958">
        <f>F27-F74+F83</f>
        <v>0</v>
      </c>
      <c r="G85" s="959"/>
      <c r="H85" s="957"/>
      <c r="I85" s="958"/>
      <c r="J85" s="959"/>
      <c r="K85" s="957"/>
      <c r="L85" s="958">
        <f>L27-L74+L83</f>
        <v>1525669.660000002</v>
      </c>
      <c r="M85" s="960"/>
      <c r="N85" s="958">
        <f>N27-N41-N54-N72+N83</f>
        <v>1525669.660000002</v>
      </c>
      <c r="O85" s="959"/>
      <c r="P85" s="957"/>
      <c r="Q85" s="958">
        <f>Q27-Q74+Q83</f>
        <v>0</v>
      </c>
      <c r="R85" s="961"/>
      <c r="S85" s="958">
        <f>L85-Q85</f>
        <v>1525669.660000002</v>
      </c>
      <c r="T85" s="38"/>
      <c r="U85" s="38"/>
      <c r="V85" s="38"/>
      <c r="W85" s="38"/>
      <c r="X85" s="38"/>
      <c r="Y85" s="38"/>
      <c r="Z85" s="38"/>
      <c r="AA85" s="38"/>
      <c r="AB85" s="38"/>
      <c r="AC85" s="38"/>
      <c r="AD85" s="38"/>
      <c r="AE85" s="38"/>
      <c r="AF85" s="38"/>
      <c r="AG85" s="38"/>
      <c r="AH85" s="38"/>
      <c r="AI85" s="38"/>
      <c r="AJ85" s="38"/>
      <c r="AK85" s="38"/>
      <c r="AL85" s="38"/>
      <c r="AM85" s="38"/>
      <c r="AN85" s="38"/>
    </row>
    <row r="86" spans="1:40" ht="15.75" customHeight="1" thickTop="1">
      <c r="B86" s="56"/>
      <c r="C86" s="56"/>
      <c r="D86" s="56"/>
      <c r="E86" s="56"/>
      <c r="F86" s="56"/>
      <c r="G86" s="56"/>
      <c r="H86" s="56"/>
      <c r="I86" s="56"/>
      <c r="J86" s="316"/>
      <c r="K86" s="56"/>
      <c r="L86" s="746"/>
      <c r="M86" s="56"/>
      <c r="N86" s="56"/>
      <c r="O86" s="56"/>
      <c r="P86" s="56"/>
      <c r="Q86" s="317"/>
      <c r="R86" s="56"/>
      <c r="S86" s="56"/>
      <c r="T86" s="56"/>
      <c r="U86" s="56"/>
      <c r="V86" s="56"/>
      <c r="W86" s="56"/>
      <c r="X86" s="56"/>
      <c r="Y86" s="56"/>
      <c r="Z86" s="56"/>
      <c r="AA86" s="56"/>
      <c r="AB86" s="56"/>
      <c r="AC86" s="56"/>
      <c r="AD86" s="56"/>
      <c r="AE86" s="56"/>
      <c r="AF86" s="56"/>
      <c r="AG86" s="56"/>
      <c r="AH86" s="56"/>
      <c r="AI86" s="56"/>
      <c r="AJ86" s="56"/>
      <c r="AK86" s="56"/>
      <c r="AL86" s="56"/>
      <c r="AM86" s="56"/>
      <c r="AN86" s="56"/>
    </row>
    <row r="87" spans="1:40" ht="12.75" customHeight="1">
      <c r="B87" s="56"/>
      <c r="C87" s="56"/>
      <c r="D87" s="56"/>
      <c r="E87" s="56"/>
      <c r="F87" s="56"/>
      <c r="G87" s="56"/>
      <c r="H87" s="56"/>
      <c r="I87" s="317"/>
      <c r="J87" s="56"/>
      <c r="K87" s="56"/>
      <c r="L87" s="56"/>
      <c r="M87" s="56"/>
      <c r="N87" s="56"/>
      <c r="O87" s="56"/>
      <c r="P87" s="56"/>
      <c r="Q87" s="56"/>
      <c r="R87" s="56"/>
      <c r="S87" s="56"/>
      <c r="T87" s="56"/>
      <c r="U87" s="56"/>
      <c r="V87" s="56"/>
      <c r="W87" s="56"/>
      <c r="X87" s="56"/>
      <c r="Y87" s="56"/>
      <c r="Z87" s="56"/>
      <c r="AA87" s="56"/>
      <c r="AB87" s="56"/>
      <c r="AC87" s="56"/>
      <c r="AD87" s="56"/>
      <c r="AE87" s="56"/>
      <c r="AF87" s="56"/>
      <c r="AG87" s="56"/>
      <c r="AH87" s="56"/>
      <c r="AI87" s="56"/>
      <c r="AJ87" s="56"/>
      <c r="AK87" s="56"/>
      <c r="AL87" s="56"/>
      <c r="AM87" s="56"/>
      <c r="AN87" s="56"/>
    </row>
    <row r="88" spans="1:40" ht="15.6" hidden="1" customHeight="1">
      <c r="B88" s="3"/>
      <c r="C88" s="35"/>
      <c r="D88" s="35"/>
      <c r="E88" s="35"/>
      <c r="F88" s="35"/>
      <c r="G88" s="35"/>
      <c r="H88" s="35"/>
      <c r="I88" s="35"/>
      <c r="J88" s="35"/>
      <c r="K88" s="35"/>
      <c r="L88" s="35"/>
      <c r="M88" s="35"/>
      <c r="N88" s="35"/>
      <c r="O88" s="35"/>
      <c r="P88" s="35"/>
      <c r="Q88" s="35"/>
      <c r="R88" s="35"/>
      <c r="S88" s="35"/>
      <c r="T88" s="35"/>
      <c r="U88" s="35"/>
    </row>
    <row r="89" spans="1:40" ht="33" customHeight="1">
      <c r="B89" s="33"/>
      <c r="C89" s="653" t="str">
        <f>C1</f>
        <v>Ste-Marie Auto</v>
      </c>
      <c r="D89" s="911"/>
      <c r="E89" s="912"/>
      <c r="F89" s="911"/>
      <c r="G89" s="911"/>
      <c r="H89" s="913"/>
      <c r="I89" s="911"/>
      <c r="J89" s="913"/>
      <c r="K89" s="914" t="s">
        <v>148</v>
      </c>
      <c r="L89" s="911"/>
      <c r="M89" s="911"/>
      <c r="N89" s="915"/>
      <c r="O89" s="653"/>
      <c r="P89" s="654"/>
      <c r="Q89" s="653"/>
      <c r="R89" s="654"/>
      <c r="S89" s="655" t="str">
        <f>$S$1</f>
        <v>Réalisé AAD, Avril 2025</v>
      </c>
      <c r="T89" s="33"/>
      <c r="U89" s="33"/>
      <c r="V89" s="33"/>
      <c r="W89" s="33"/>
      <c r="X89" s="33"/>
      <c r="Y89" s="33"/>
      <c r="Z89" s="33"/>
      <c r="AA89" s="33"/>
      <c r="AB89" s="33"/>
      <c r="AC89" s="33"/>
      <c r="AD89" s="33"/>
      <c r="AE89" s="33"/>
      <c r="AF89" s="33"/>
      <c r="AG89" s="33"/>
      <c r="AH89" s="33"/>
      <c r="AI89" s="33"/>
      <c r="AJ89" s="33"/>
      <c r="AK89" s="33"/>
      <c r="AL89" s="33"/>
      <c r="AM89" s="33"/>
      <c r="AN89" s="33"/>
    </row>
    <row r="90" spans="1:40" ht="15.75" customHeight="1" thickBot="1">
      <c r="B90" s="3"/>
      <c r="C90" s="34"/>
      <c r="D90" s="35"/>
      <c r="E90" s="35"/>
      <c r="F90" s="35"/>
      <c r="G90" s="35"/>
      <c r="H90" s="35"/>
      <c r="I90" s="35"/>
      <c r="J90" s="35"/>
      <c r="K90" s="35"/>
      <c r="L90" s="35"/>
      <c r="M90" s="35"/>
      <c r="N90" s="35"/>
      <c r="O90" s="35"/>
      <c r="P90" s="35"/>
      <c r="Q90" s="35"/>
      <c r="R90" s="35"/>
      <c r="S90" s="35"/>
      <c r="T90" s="35"/>
      <c r="U90" s="35"/>
    </row>
    <row r="91" spans="1:40" ht="15.75" customHeight="1" thickTop="1">
      <c r="B91" s="38"/>
      <c r="C91" s="230"/>
      <c r="D91" s="1065" t="s">
        <v>339</v>
      </c>
      <c r="E91" s="1070"/>
      <c r="F91" s="1071"/>
      <c r="G91" s="1072"/>
      <c r="H91" s="1070"/>
      <c r="I91" s="1071"/>
      <c r="J91" s="1072" t="s">
        <v>340</v>
      </c>
      <c r="K91" s="1070"/>
      <c r="L91" s="1071"/>
      <c r="M91" s="1072" t="s">
        <v>668</v>
      </c>
      <c r="N91" s="1071"/>
      <c r="O91" s="1065" t="s">
        <v>341</v>
      </c>
      <c r="P91" s="1070"/>
      <c r="Q91" s="1071"/>
      <c r="R91" s="1064" t="s">
        <v>670</v>
      </c>
      <c r="S91" s="1073"/>
      <c r="T91" s="38"/>
      <c r="U91" s="38"/>
      <c r="V91" s="38"/>
      <c r="W91" s="38"/>
      <c r="X91" s="38"/>
      <c r="Y91" s="38"/>
      <c r="Z91" s="38"/>
      <c r="AA91" s="38"/>
      <c r="AB91" s="38"/>
      <c r="AC91" s="38"/>
      <c r="AD91" s="38"/>
      <c r="AE91" s="38"/>
      <c r="AF91" s="38"/>
      <c r="AG91" s="38"/>
      <c r="AH91" s="38"/>
      <c r="AI91" s="38"/>
      <c r="AJ91" s="38"/>
      <c r="AK91" s="38"/>
      <c r="AL91" s="38"/>
      <c r="AM91" s="38"/>
      <c r="AN91" s="38"/>
    </row>
    <row r="92" spans="1:40" ht="15.75" customHeight="1">
      <c r="B92" s="38"/>
      <c r="C92" s="243"/>
      <c r="D92" s="234" t="s">
        <v>89</v>
      </c>
      <c r="E92" s="235" t="s">
        <v>344</v>
      </c>
      <c r="F92" s="236" t="s">
        <v>91</v>
      </c>
      <c r="G92" s="237"/>
      <c r="H92" s="235"/>
      <c r="I92" s="236"/>
      <c r="J92" s="237" t="s">
        <v>671</v>
      </c>
      <c r="K92" s="235" t="s">
        <v>90</v>
      </c>
      <c r="L92" s="236" t="s">
        <v>91</v>
      </c>
      <c r="M92" s="237" t="s">
        <v>671</v>
      </c>
      <c r="N92" s="236" t="s">
        <v>91</v>
      </c>
      <c r="O92" s="235" t="s">
        <v>89</v>
      </c>
      <c r="P92" s="235" t="s">
        <v>344</v>
      </c>
      <c r="Q92" s="236" t="s">
        <v>91</v>
      </c>
      <c r="R92" s="237" t="s">
        <v>671</v>
      </c>
      <c r="S92" s="236" t="s">
        <v>91</v>
      </c>
      <c r="T92" s="38"/>
      <c r="U92" s="38"/>
      <c r="V92" s="38"/>
      <c r="W92" s="38"/>
      <c r="X92" s="38"/>
      <c r="Y92" s="38"/>
      <c r="Z92" s="38"/>
      <c r="AA92" s="38"/>
      <c r="AB92" s="38"/>
      <c r="AC92" s="38"/>
      <c r="AD92" s="38"/>
      <c r="AE92" s="38"/>
      <c r="AF92" s="38"/>
      <c r="AG92" s="38"/>
      <c r="AH92" s="38"/>
      <c r="AI92" s="38"/>
      <c r="AJ92" s="38"/>
      <c r="AK92" s="38"/>
      <c r="AL92" s="38"/>
      <c r="AM92" s="38"/>
      <c r="AN92" s="38"/>
    </row>
    <row r="93" spans="1:40" ht="24" customHeight="1">
      <c r="A93" s="5" t="str">
        <f t="shared" ref="A93:A163" si="26">+B93&amp;C93</f>
        <v>Véhicules usagésVentes nettes</v>
      </c>
      <c r="B93" s="38" t="s">
        <v>148</v>
      </c>
      <c r="C93" s="238" t="s">
        <v>92</v>
      </c>
      <c r="D93" s="951"/>
      <c r="E93" s="951"/>
      <c r="F93" s="240" cm="1">
        <f t="array" ref="F93">+SUMPRODUCT(('Budget original'!$A$8:$A$501=$A93)*('Budget original'!$C$3:$AO$3=F$2),'Budget original'!$C$8:$AO$501)</f>
        <v>0</v>
      </c>
      <c r="G93" s="257"/>
      <c r="H93" s="951"/>
      <c r="I93" s="240"/>
      <c r="J93" s="238"/>
      <c r="K93" s="284"/>
      <c r="L93" s="286">
        <f>-SUMIFS(BV_Data_An_Cour!$AN:$AN,BV_Data_An_Cour!$AS:$AS,"Oui",BV_Data_An_Cour!$AP:$AP,$B93)</f>
        <v>7001891.1899999995</v>
      </c>
      <c r="M93" s="320"/>
      <c r="N93" s="321"/>
      <c r="O93" s="238"/>
      <c r="P93" s="284"/>
      <c r="Q93" s="286">
        <f>-SUMIFS(BV_Data_An_Prec!$AN:$AN,BV_Data_An_Prec!$AS:$AS,"Oui",BV_Data_An_Prec!$AP:$AP,$B93)</f>
        <v>0</v>
      </c>
      <c r="R93" s="965"/>
      <c r="S93" s="964"/>
      <c r="T93" s="38"/>
      <c r="U93" s="38"/>
      <c r="V93" s="38"/>
      <c r="W93" s="38"/>
      <c r="X93" s="38"/>
      <c r="Y93" s="38"/>
      <c r="Z93" s="38"/>
      <c r="AA93" s="38"/>
      <c r="AB93" s="38"/>
      <c r="AC93" s="38"/>
      <c r="AD93" s="38"/>
      <c r="AE93" s="38"/>
      <c r="AF93" s="38"/>
      <c r="AG93" s="38"/>
      <c r="AH93" s="38"/>
      <c r="AI93" s="38"/>
      <c r="AJ93" s="38"/>
      <c r="AK93" s="38"/>
      <c r="AL93" s="38"/>
      <c r="AM93" s="38"/>
      <c r="AN93" s="38"/>
    </row>
    <row r="94" spans="1:40" ht="21.75" customHeight="1">
      <c r="A94" s="5" t="str">
        <f t="shared" si="26"/>
        <v>Véhicules usagésCertifié</v>
      </c>
      <c r="B94" s="38" t="s">
        <v>148</v>
      </c>
      <c r="C94" s="243" t="s">
        <v>149</v>
      </c>
      <c r="D94" s="244" cm="1">
        <f t="array" ref="D94">+SUMPRODUCT(('Budget original'!$A$8:$A$501=$A94)*('Budget original'!$C$3:$AO$3=D$2),'Budget original'!$C$8:$AO$501)</f>
        <v>0</v>
      </c>
      <c r="E94" s="244">
        <f t="shared" ref="E94:E101" si="27">IF(D94=0,0,F94/D94)</f>
        <v>0</v>
      </c>
      <c r="F94" s="244" cm="1">
        <f t="array" ref="F94">+SUMPRODUCT(('Budget original'!$A$8:$A$501=$A94)*('Budget original'!$C$3:$AO$3=F$2),'Budget original'!$C$8:$AO$501)</f>
        <v>0</v>
      </c>
      <c r="G94" s="245"/>
      <c r="H94" s="244"/>
      <c r="I94" s="244"/>
      <c r="J94" s="245">
        <f>SUMIFS(BV_Data_An_Cour!$AX:$AX,BV_Data_An_Cour!$AP:$AP,$B94,BV_Data_An_Cour!$AQ:$AQ,$C94,BV_Data_An_Cour!$AY:$AY,J$2)</f>
        <v>0</v>
      </c>
      <c r="K94" s="281">
        <f t="shared" ref="K94:K95" si="28">IF(J94=0,0,L94/J94)</f>
        <v>0</v>
      </c>
      <c r="L94" s="266">
        <f>-SUMIFS(BV_Data_An_Cour!$AN:$AN,BV_Data_An_Cour!$AP:$AP,$B94,BV_Data_An_Cour!$AQ:$AQ,$C94,BV_Data_An_Cour!$AR:$AR,$L2)</f>
        <v>0</v>
      </c>
      <c r="M94" s="245">
        <f>J94-D94</f>
        <v>0</v>
      </c>
      <c r="N94" s="246">
        <f>L94-F94</f>
        <v>0</v>
      </c>
      <c r="O94" s="245">
        <f>SUMIFS(BV_Data_An_Prec!$AX:$AX,BV_Data_An_Prec!$AP:$AP,$B94,BV_Data_An_Prec!$AQ:$AQ,$C94,BV_Data_An_Prec!$AY:$AY,O$2)</f>
        <v>0</v>
      </c>
      <c r="P94" s="281">
        <f t="shared" ref="P94:P96" si="29">IF(O94=0,0,Q94/O94)</f>
        <v>0</v>
      </c>
      <c r="Q94" s="266">
        <f>-SUMIFS(BV_Data_An_Prec!$AN:$AN,BV_Data_An_Prec!$AP:$AP,$B94,BV_Data_An_Prec!$AQ:$AQ,$C94,BV_Data_An_Prec!$AR:$AR,$L2)</f>
        <v>0</v>
      </c>
      <c r="R94" s="245">
        <f t="shared" ref="R94" si="30">J94-O94</f>
        <v>0</v>
      </c>
      <c r="S94" s="266">
        <f t="shared" ref="S94:S95" si="31">L94-Q94</f>
        <v>0</v>
      </c>
      <c r="T94" s="38"/>
      <c r="U94" s="38"/>
      <c r="V94" s="38"/>
      <c r="W94" s="38"/>
      <c r="X94" s="38"/>
      <c r="Y94" s="38"/>
      <c r="Z94" s="38"/>
      <c r="AA94" s="38"/>
      <c r="AB94" s="38"/>
      <c r="AC94" s="38"/>
      <c r="AD94" s="38"/>
      <c r="AE94" s="38"/>
      <c r="AF94" s="38"/>
      <c r="AG94" s="38"/>
      <c r="AH94" s="38"/>
      <c r="AI94" s="38"/>
      <c r="AJ94" s="38"/>
      <c r="AK94" s="38"/>
      <c r="AL94" s="38"/>
      <c r="AM94" s="38"/>
      <c r="AN94" s="38"/>
    </row>
    <row r="95" spans="1:40" ht="18.75" customHeight="1">
      <c r="A95" s="5" t="str">
        <f t="shared" si="26"/>
        <v>Véhicules usagésNon Certifié</v>
      </c>
      <c r="B95" s="38" t="s">
        <v>148</v>
      </c>
      <c r="C95" s="243" t="s">
        <v>150</v>
      </c>
      <c r="D95" s="244" cm="1">
        <f t="array" ref="D95">+SUMPRODUCT(('Budget original'!$A$8:$A$501=$A95)*('Budget original'!$C$3:$AO$3=D$2),'Budget original'!$C$8:$AO$501)</f>
        <v>0</v>
      </c>
      <c r="E95" s="966">
        <f t="shared" si="27"/>
        <v>0</v>
      </c>
      <c r="F95" s="244" cm="1">
        <f t="array" ref="F95">+SUMPRODUCT(('Budget original'!$A$8:$A$501=$A95)*('Budget original'!$C$3:$AO$3=F$2),'Budget original'!$C$8:$AO$501)</f>
        <v>0</v>
      </c>
      <c r="G95" s="245"/>
      <c r="H95" s="244"/>
      <c r="I95" s="244"/>
      <c r="J95" s="245">
        <f>SUMIFS(BV_Data_An_Cour!$AX:$AX,BV_Data_An_Cour!$AP:$AP,$B95,BV_Data_An_Cour!$AQ:$AQ,$C95,BV_Data_An_Cour!$AY:$AY,J$2)</f>
        <v>25</v>
      </c>
      <c r="K95" s="281">
        <f t="shared" si="28"/>
        <v>278.85960000000193</v>
      </c>
      <c r="L95" s="266">
        <f>-SUMIFS(BV_Data_An_Cour!$AN:$AN,BV_Data_An_Cour!$AP:$AP,$B95,BV_Data_An_Cour!$AQ:$AQ,$C95,BV_Data_An_Cour!$AR:$AR,$L2)</f>
        <v>6971.4900000000489</v>
      </c>
      <c r="M95" s="245">
        <f>J95-D95</f>
        <v>25</v>
      </c>
      <c r="N95" s="246">
        <f>L95-F95</f>
        <v>6971.4900000000489</v>
      </c>
      <c r="O95" s="245">
        <f>SUMIFS(BV_Data_An_Prec!$AX:$AX,BV_Data_An_Prec!$AP:$AP,$B95,BV_Data_An_Prec!$AQ:$AQ,$C95,BV_Data_An_Prec!$AY:$AY,O$2)</f>
        <v>0</v>
      </c>
      <c r="P95" s="281">
        <f t="shared" si="29"/>
        <v>0</v>
      </c>
      <c r="Q95" s="266">
        <f>-SUMIFS(BV_Data_An_Prec!$AN:$AN,BV_Data_An_Prec!$AP:$AP,$B95,BV_Data_An_Prec!$AQ:$AQ,$C95,BV_Data_An_Prec!$AR:$AR,$L2)</f>
        <v>0</v>
      </c>
      <c r="R95" s="245">
        <f>J95-O95</f>
        <v>25</v>
      </c>
      <c r="S95" s="266">
        <f t="shared" si="31"/>
        <v>6971.4900000000489</v>
      </c>
      <c r="T95" s="38"/>
      <c r="U95" s="38"/>
      <c r="V95" s="322"/>
      <c r="W95" s="38"/>
      <c r="X95" s="38"/>
      <c r="Y95" s="38"/>
      <c r="Z95" s="38"/>
      <c r="AA95" s="38"/>
      <c r="AB95" s="38"/>
      <c r="AC95" s="38"/>
      <c r="AD95" s="38"/>
      <c r="AE95" s="38"/>
      <c r="AF95" s="38"/>
      <c r="AG95" s="38"/>
      <c r="AH95" s="38"/>
      <c r="AI95" s="38"/>
      <c r="AJ95" s="38"/>
      <c r="AK95" s="38"/>
      <c r="AL95" s="38"/>
      <c r="AM95" s="38"/>
      <c r="AN95" s="38"/>
    </row>
    <row r="96" spans="1:40" ht="18.75" customHeight="1">
      <c r="A96" s="5" t="str">
        <f t="shared" si="26"/>
        <v>Véhicules usagésAutres marques</v>
      </c>
      <c r="B96" s="38" t="s">
        <v>148</v>
      </c>
      <c r="C96" s="681" t="s">
        <v>1080</v>
      </c>
      <c r="D96" s="244" cm="1">
        <f t="array" ref="D96">+SUMPRODUCT(('Budget original'!$A$8:$A$501=$A96)*('Budget original'!$C$3:$AO$3=D$2),'Budget original'!$C$8:$AO$501)</f>
        <v>0</v>
      </c>
      <c r="E96" s="967">
        <f t="shared" si="27"/>
        <v>0</v>
      </c>
      <c r="F96" s="244" cm="1">
        <f t="array" ref="F96">+SUMPRODUCT(('Budget original'!$A$8:$A$501=$A96)*('Budget original'!$C$3:$AO$3=F$2),'Budget original'!$C$8:$AO$501)</f>
        <v>0</v>
      </c>
      <c r="G96" s="736"/>
      <c r="H96" s="244"/>
      <c r="I96" s="244"/>
      <c r="J96" s="245">
        <f>SUMIFS(BV_Data_An_Cour!$AX:$AX,BV_Data_An_Cour!$AP:$AP,$B96,BV_Data_An_Cour!$AQ:$AQ,$C96,BV_Data_An_Cour!$AY:$AY,J$2)</f>
        <v>0</v>
      </c>
      <c r="K96" s="968">
        <f t="shared" ref="K96" si="32">IF(J96=0,0,L96/J96)</f>
        <v>0</v>
      </c>
      <c r="L96" s="658">
        <f>-SUMIFS(BV_Data_An_Cour!$AN:$AN,BV_Data_An_Cour!$AP:$AP,$B96,BV_Data_An_Cour!$AQ:$AQ,$C96,BV_Data_An_Cour!$AR:$AR,$L2)</f>
        <v>0</v>
      </c>
      <c r="M96" s="736">
        <f>J96-D96</f>
        <v>0</v>
      </c>
      <c r="N96" s="969">
        <f>L96-F96</f>
        <v>0</v>
      </c>
      <c r="O96" s="245">
        <f>SUMIFS(BV_Data_An_Prec!$AX:$AX,BV_Data_An_Prec!$AP:$AP,$B96,BV_Data_An_Prec!$AQ:$AQ,$C96,BV_Data_An_Prec!$AY:$AY,O$2)</f>
        <v>0</v>
      </c>
      <c r="P96" s="968">
        <f t="shared" si="29"/>
        <v>0</v>
      </c>
      <c r="Q96" s="658">
        <f>-SUMIFS(BV_Data_An_Prec!$AN:$AN,BV_Data_An_Prec!$AP:$AP,$B96,BV_Data_An_Prec!$AQ:$AQ,$C96,BV_Data_An_Prec!$AR:$AR,$L2)</f>
        <v>0</v>
      </c>
      <c r="R96" s="736">
        <f>J96-O96</f>
        <v>0</v>
      </c>
      <c r="S96" s="658">
        <f t="shared" ref="S96" si="33">L96-Q96</f>
        <v>0</v>
      </c>
      <c r="T96" s="38"/>
      <c r="V96" s="322"/>
      <c r="W96" s="38"/>
      <c r="X96" s="38"/>
      <c r="Y96" s="38"/>
      <c r="Z96" s="38"/>
      <c r="AA96" s="38"/>
      <c r="AB96" s="38"/>
      <c r="AC96" s="38"/>
      <c r="AD96" s="38"/>
      <c r="AE96" s="38"/>
      <c r="AF96" s="38"/>
      <c r="AG96" s="38"/>
      <c r="AH96" s="38"/>
      <c r="AI96" s="38"/>
      <c r="AJ96" s="38"/>
      <c r="AK96" s="38"/>
      <c r="AL96" s="38"/>
      <c r="AM96" s="38"/>
      <c r="AN96" s="38"/>
    </row>
    <row r="97" spans="1:40" ht="15.75" customHeight="1">
      <c r="A97" s="5" t="str">
        <f t="shared" si="26"/>
        <v>Véhicules usagésTotal Usagés</v>
      </c>
      <c r="B97" s="38" t="s">
        <v>148</v>
      </c>
      <c r="C97" s="249" t="s">
        <v>151</v>
      </c>
      <c r="D97" s="250">
        <f>+D95+D94+D96</f>
        <v>0</v>
      </c>
      <c r="E97" s="711">
        <f t="shared" si="27"/>
        <v>0</v>
      </c>
      <c r="F97" s="251">
        <f>+F94+F95+F96</f>
        <v>0</v>
      </c>
      <c r="G97" s="252"/>
      <c r="H97" s="250"/>
      <c r="I97" s="251"/>
      <c r="J97" s="252">
        <f>+J94+J95+J96</f>
        <v>25</v>
      </c>
      <c r="K97" s="305">
        <f>IF(J97&lt;=0,0,L97/J97)</f>
        <v>278.85960000000193</v>
      </c>
      <c r="L97" s="356">
        <f>+L94+L95+L96</f>
        <v>6971.4900000000489</v>
      </c>
      <c r="M97" s="252">
        <f>J97-D97</f>
        <v>25</v>
      </c>
      <c r="N97" s="251">
        <f>L97-F97</f>
        <v>6971.4900000000489</v>
      </c>
      <c r="O97" s="250">
        <f>+O94+O95+O96</f>
        <v>0</v>
      </c>
      <c r="P97" s="305">
        <f>IF(O97&lt;=0,0,Q97/O97)</f>
        <v>0</v>
      </c>
      <c r="Q97" s="356">
        <f>+Q94+Q95+Q96</f>
        <v>0</v>
      </c>
      <c r="R97" s="252">
        <f>R94+R95</f>
        <v>25</v>
      </c>
      <c r="S97" s="356">
        <f>S94+S95</f>
        <v>6971.4900000000489</v>
      </c>
      <c r="T97" s="38"/>
      <c r="U97" s="38"/>
      <c r="V97" s="38"/>
      <c r="W97" s="38"/>
      <c r="X97" s="38"/>
      <c r="Y97" s="38"/>
      <c r="Z97" s="38"/>
      <c r="AA97" s="38"/>
      <c r="AB97" s="38"/>
      <c r="AC97" s="281"/>
      <c r="AD97" s="38"/>
      <c r="AE97" s="38"/>
      <c r="AF97" s="281"/>
      <c r="AG97" s="38"/>
      <c r="AH97" s="38"/>
      <c r="AI97" s="38"/>
      <c r="AJ97" s="38"/>
      <c r="AK97" s="38"/>
      <c r="AL97" s="38"/>
      <c r="AM97" s="38"/>
      <c r="AN97" s="38"/>
    </row>
    <row r="98" spans="1:40" ht="15.75" customHeight="1">
      <c r="A98" s="5" t="str">
        <f t="shared" si="26"/>
        <v>Véhicules usagés</v>
      </c>
      <c r="B98" s="38" t="s">
        <v>148</v>
      </c>
      <c r="C98" s="260"/>
      <c r="D98" s="11"/>
      <c r="E98" s="711">
        <f t="shared" si="27"/>
        <v>0</v>
      </c>
      <c r="F98" s="278"/>
      <c r="G98" s="260"/>
      <c r="H98" s="11"/>
      <c r="I98" s="278"/>
      <c r="J98" s="260"/>
      <c r="K98" s="305"/>
      <c r="L98" s="343"/>
      <c r="M98" s="970"/>
      <c r="N98" s="971"/>
      <c r="O98" s="260"/>
      <c r="P98" s="305"/>
      <c r="Q98" s="343"/>
      <c r="R98" s="676" t="e">
        <f>R97/O97</f>
        <v>#DIV/0!</v>
      </c>
      <c r="S98" s="255">
        <f>IF(Q97=0,0,(S97/Q97))</f>
        <v>0</v>
      </c>
      <c r="T98" s="38"/>
      <c r="U98" s="38"/>
      <c r="V98" s="38"/>
      <c r="W98" s="38"/>
      <c r="X98" s="38"/>
      <c r="Y98" s="38"/>
      <c r="Z98" s="38"/>
      <c r="AA98" s="38"/>
      <c r="AB98" s="38"/>
      <c r="AC98" s="38"/>
      <c r="AD98" s="38"/>
      <c r="AE98" s="38"/>
      <c r="AF98" s="38"/>
      <c r="AG98" s="38"/>
      <c r="AH98" s="38"/>
      <c r="AI98" s="38"/>
      <c r="AJ98" s="38"/>
      <c r="AK98" s="38"/>
      <c r="AL98" s="38"/>
      <c r="AM98" s="38"/>
      <c r="AN98" s="38"/>
    </row>
    <row r="99" spans="1:40" ht="15.75" customHeight="1">
      <c r="A99" s="5" t="str">
        <f t="shared" si="26"/>
        <v>Véhicules usagésRachat bail</v>
      </c>
      <c r="B99" s="38" t="s">
        <v>148</v>
      </c>
      <c r="C99" s="972" t="s">
        <v>100</v>
      </c>
      <c r="D99" s="244" cm="1">
        <f t="array" ref="D99">+SUMPRODUCT(('Budget original'!$A$8:$A$501=$A99)*('Budget original'!$C$3:$AO$3=D$2),'Budget original'!$C$8:$AO$501)</f>
        <v>0</v>
      </c>
      <c r="E99" s="244">
        <f t="shared" si="27"/>
        <v>0</v>
      </c>
      <c r="F99" s="244" cm="1">
        <f t="array" ref="F99">+SUMPRODUCT(('Budget original'!$A$8:$A$501=$A99)*('Budget original'!$C$3:$AO$3=F$2),'Budget original'!$C$8:$AO$501)</f>
        <v>0</v>
      </c>
      <c r="G99" s="245"/>
      <c r="H99" s="244"/>
      <c r="I99" s="244"/>
      <c r="J99" s="245">
        <f>SUMIFS(BV_Data_An_Cour!$AX:$AX,BV_Data_An_Cour!$AP:$AP,$B99,BV_Data_An_Cour!$AQ:$AQ,$C99,BV_Data_An_Cour!$AY:$AY,J$2)</f>
        <v>0</v>
      </c>
      <c r="K99" s="281">
        <f t="shared" ref="K99:K101" si="34">IF(J99=0,0,L99/J99)</f>
        <v>0</v>
      </c>
      <c r="L99" s="266">
        <f>-SUMIFS(BV_Data_An_Cour!$AN:$AN,BV_Data_An_Cour!$AP:$AP,$B99,BV_Data_An_Cour!$AQ:$AQ,$C99,BV_Data_An_Cour!$AR:$AR,$L2)</f>
        <v>0</v>
      </c>
      <c r="M99" s="245">
        <f>J99-D99</f>
        <v>0</v>
      </c>
      <c r="N99" s="246">
        <f>L99-F99</f>
        <v>0</v>
      </c>
      <c r="O99" s="245">
        <f>SUMIFS(BV_Data_An_Prec!$AX:$AX,BV_Data_An_Prec!$AP:$AP,$B99,BV_Data_An_Prec!$AQ:$AQ,$C99,BV_Data_An_Prec!$AY:$AY,O$2)</f>
        <v>0</v>
      </c>
      <c r="P99" s="281">
        <f t="shared" ref="P99" si="35">IF(O99=0,0,Q99/O99)</f>
        <v>0</v>
      </c>
      <c r="Q99" s="266">
        <f>-SUMIFS(BV_Data_An_Prec!$AN:$AN,BV_Data_An_Prec!$AP:$AP,$B99,BV_Data_An_Prec!$AQ:$AQ,$C99,BV_Data_An_Prec!$AR:$AR,$L2)</f>
        <v>0</v>
      </c>
      <c r="R99" s="245">
        <f t="shared" ref="R99" si="36">J99-O99</f>
        <v>0</v>
      </c>
      <c r="S99" s="266">
        <f t="shared" ref="S99" si="37">L99-Q99</f>
        <v>0</v>
      </c>
      <c r="T99" s="38"/>
      <c r="U99" s="38"/>
      <c r="V99" s="38"/>
      <c r="W99" s="38"/>
      <c r="X99" s="38"/>
      <c r="Y99" s="38"/>
      <c r="Z99" s="38"/>
      <c r="AA99" s="38"/>
      <c r="AB99" s="38"/>
      <c r="AC99" s="38"/>
      <c r="AD99" s="38"/>
      <c r="AE99" s="38"/>
      <c r="AF99" s="38"/>
      <c r="AG99" s="38"/>
      <c r="AH99" s="38"/>
      <c r="AI99" s="38"/>
      <c r="AJ99" s="38"/>
      <c r="AK99" s="38"/>
      <c r="AL99" s="38"/>
      <c r="AM99" s="38"/>
      <c r="AN99" s="38"/>
    </row>
    <row r="100" spans="1:40" ht="15.75" customHeight="1">
      <c r="A100" s="5"/>
      <c r="B100" s="38"/>
      <c r="C100" s="260"/>
      <c r="D100" s="244"/>
      <c r="E100" s="244"/>
      <c r="F100" s="244"/>
      <c r="G100" s="245"/>
      <c r="H100" s="244"/>
      <c r="I100" s="244"/>
      <c r="J100" s="245"/>
      <c r="K100" s="281"/>
      <c r="L100" s="266"/>
      <c r="M100" s="245"/>
      <c r="N100" s="246"/>
      <c r="O100" s="245"/>
      <c r="P100" s="281"/>
      <c r="Q100" s="266"/>
      <c r="R100" s="245"/>
      <c r="S100" s="266"/>
      <c r="T100" s="38"/>
      <c r="U100" s="38"/>
      <c r="V100" s="38"/>
      <c r="W100" s="244"/>
      <c r="X100" s="244"/>
      <c r="Y100" s="38"/>
      <c r="Z100" s="38"/>
      <c r="AA100" s="38"/>
      <c r="AB100" s="38"/>
      <c r="AC100" s="38"/>
      <c r="AD100" s="38"/>
      <c r="AE100" s="38"/>
      <c r="AF100" s="38"/>
      <c r="AG100" s="38"/>
      <c r="AH100" s="38"/>
      <c r="AI100" s="38"/>
      <c r="AJ100" s="38"/>
      <c r="AK100" s="38"/>
      <c r="AL100" s="38"/>
      <c r="AM100" s="38"/>
      <c r="AN100" s="38"/>
    </row>
    <row r="101" spans="1:40" ht="15.75" customHeight="1">
      <c r="A101" s="5" t="str">
        <f t="shared" si="26"/>
        <v>Véhicules usagésVentes au Gros</v>
      </c>
      <c r="B101" s="38" t="s">
        <v>148</v>
      </c>
      <c r="C101" s="260" t="s">
        <v>152</v>
      </c>
      <c r="D101" s="244" cm="1">
        <f t="array" ref="D101">+SUMPRODUCT(('Budget original'!$A$8:$A$501=$A101)*('Budget original'!$C$3:$AO$3=D$2),'Budget original'!$C$8:$AO$501)</f>
        <v>0</v>
      </c>
      <c r="E101" s="244">
        <f t="shared" si="27"/>
        <v>0</v>
      </c>
      <c r="F101" s="244" cm="1">
        <f t="array" ref="F101">+SUMPRODUCT(('Budget original'!$A$8:$A$501=$A101)*('Budget original'!$C$3:$AO$3=F$2),'Budget original'!$C$8:$AO$501)</f>
        <v>0</v>
      </c>
      <c r="G101" s="245"/>
      <c r="H101" s="244"/>
      <c r="I101" s="244"/>
      <c r="J101" s="245">
        <f>SUMIFS(BV_Data_An_Cour!$AX:$AX,BV_Data_An_Cour!$AP:$AP,$B101,BV_Data_An_Cour!$AQ:$AQ,$C101,BV_Data_An_Cour!$AY:$AY,J$2)</f>
        <v>184</v>
      </c>
      <c r="K101" s="281">
        <f t="shared" si="34"/>
        <v>1555.1974999999991</v>
      </c>
      <c r="L101" s="266">
        <f>-SUMIFS(BV_Data_An_Cour!$AN:$AN,BV_Data_An_Cour!$AP:$AP,$B101,BV_Data_An_Cour!$AQ:$AQ,$C101,BV_Data_An_Cour!$AR:$AR,L$2)</f>
        <v>286156.33999999985</v>
      </c>
      <c r="M101" s="245">
        <f>J101-D101</f>
        <v>184</v>
      </c>
      <c r="N101" s="246">
        <f>L101-F101</f>
        <v>286156.33999999985</v>
      </c>
      <c r="O101" s="245">
        <f>SUMIFS(BV_Data_An_Prec!$AX:$AX,BV_Data_An_Prec!$AP:$AP,$B101,BV_Data_An_Prec!$AQ:$AQ,$C101,BV_Data_An_Prec!$AY:$AY,O$2)</f>
        <v>0</v>
      </c>
      <c r="P101" s="281">
        <f t="shared" ref="P101" si="38">IF(O101=0,0,Q101/O101)</f>
        <v>0</v>
      </c>
      <c r="Q101" s="266">
        <f>-SUMIFS(BV_Data_An_Prec!$AN:$AN,BV_Data_An_Prec!$AP:$AP,$B101,BV_Data_An_Prec!$AQ:$AQ,$C101,BV_Data_An_Prec!$AR:$AR,Q$2)</f>
        <v>0</v>
      </c>
      <c r="R101" s="245">
        <f>J101-O101</f>
        <v>184</v>
      </c>
      <c r="S101" s="266">
        <f t="shared" ref="S101" si="39">L101-Q101</f>
        <v>286156.33999999985</v>
      </c>
      <c r="T101" s="38"/>
      <c r="U101" s="244"/>
      <c r="V101" s="38"/>
      <c r="W101" s="38"/>
      <c r="X101" s="38"/>
      <c r="Y101" s="38"/>
      <c r="Z101" s="38"/>
      <c r="AA101" s="38"/>
      <c r="AB101" s="38"/>
      <c r="AC101" s="281"/>
      <c r="AD101" s="38"/>
      <c r="AE101" s="38"/>
      <c r="AF101" s="323"/>
      <c r="AG101" s="38"/>
      <c r="AH101" s="38"/>
      <c r="AI101" s="38"/>
      <c r="AJ101" s="38"/>
      <c r="AK101" s="38"/>
      <c r="AL101" s="38"/>
      <c r="AM101" s="38"/>
      <c r="AN101" s="38"/>
    </row>
    <row r="102" spans="1:40" ht="15.75" customHeight="1">
      <c r="A102" s="5" t="str">
        <f t="shared" si="26"/>
        <v>Véhicules usagés</v>
      </c>
      <c r="B102" s="38" t="s">
        <v>148</v>
      </c>
      <c r="C102" s="238"/>
      <c r="D102" s="951"/>
      <c r="E102" s="951"/>
      <c r="F102" s="240"/>
      <c r="G102" s="257"/>
      <c r="H102" s="951"/>
      <c r="I102" s="240"/>
      <c r="J102" s="257"/>
      <c r="K102" s="284"/>
      <c r="L102" s="286"/>
      <c r="M102" s="258"/>
      <c r="N102" s="324"/>
      <c r="O102" s="257"/>
      <c r="P102" s="284"/>
      <c r="Q102" s="286"/>
      <c r="R102" s="258"/>
      <c r="S102" s="344"/>
      <c r="T102" s="38"/>
      <c r="U102" s="38"/>
      <c r="V102" s="38"/>
      <c r="W102" s="244"/>
      <c r="X102" s="38"/>
      <c r="Y102" s="38"/>
      <c r="Z102" s="38"/>
      <c r="AA102" s="38"/>
      <c r="AB102" s="38"/>
      <c r="AC102" s="38"/>
      <c r="AD102" s="38"/>
      <c r="AE102" s="38"/>
      <c r="AF102" s="323"/>
      <c r="AG102" s="38"/>
      <c r="AH102" s="38"/>
      <c r="AI102" s="38"/>
      <c r="AJ102" s="38"/>
      <c r="AK102" s="38"/>
      <c r="AL102" s="38"/>
      <c r="AM102" s="38"/>
      <c r="AN102" s="38"/>
    </row>
    <row r="103" spans="1:40" ht="15.75" customHeight="1">
      <c r="A103" s="5" t="str">
        <f t="shared" si="26"/>
        <v>Véhicules usagésRev. Finances</v>
      </c>
      <c r="B103" s="38" t="s">
        <v>148</v>
      </c>
      <c r="C103" s="243" t="s">
        <v>101</v>
      </c>
      <c r="D103" s="244" cm="1">
        <f t="array" ref="D103">+SUMPRODUCT(('Budget original'!$A$8:$A$501=$A103)*('Budget original'!$C$3:$AO$3=D$2),'Budget original'!$C$8:$AO$501)</f>
        <v>0</v>
      </c>
      <c r="E103" s="244">
        <f t="shared" ref="E103:E106" si="40">IF(D103=0,0,F103/D103)</f>
        <v>0</v>
      </c>
      <c r="F103" s="246" cm="1">
        <f t="array" ref="F103">+SUMPRODUCT(('Budget original'!$A$8:$A$501=$A103)*('Budget original'!$C$3:$AO$3=F$2),'Budget original'!$C$8:$AO$501)</f>
        <v>0</v>
      </c>
      <c r="G103" s="245"/>
      <c r="H103" s="244"/>
      <c r="I103" s="244"/>
      <c r="J103" s="245"/>
      <c r="K103" s="281">
        <f>IF(J97=0,0,L103/J97)</f>
        <v>157.53919999999999</v>
      </c>
      <c r="L103" s="266">
        <f>-SUMIFS(BV_Data_An_Cour!$AN:$AN,BV_Data_An_Cour!$AP:$AP,$B103,BV_Data_An_Cour!$AQ:$AQ,$C103,BV_Data_An_Cour!$AR:$AR,$L2)</f>
        <v>3938.48</v>
      </c>
      <c r="M103" s="245"/>
      <c r="N103" s="246">
        <f>L103-F103</f>
        <v>3938.48</v>
      </c>
      <c r="O103" s="245"/>
      <c r="P103" s="281">
        <f>IF(O97=0,0,Q103/O97)</f>
        <v>0</v>
      </c>
      <c r="Q103" s="266">
        <f>-SUMIFS(BV_Data_An_Prec!$AN:$AN,BV_Data_An_Prec!$AP:$AP,$B103,BV_Data_An_Prec!$AQ:$AQ,$C103,BV_Data_An_Prec!$AR:$AR,$L2)</f>
        <v>0</v>
      </c>
      <c r="R103" s="267">
        <f>P103-K103</f>
        <v>-157.53919999999999</v>
      </c>
      <c r="S103" s="266">
        <f t="shared" ref="S103:S105" si="41">L103-Q103</f>
        <v>3938.48</v>
      </c>
      <c r="T103" s="38"/>
      <c r="U103" s="38"/>
      <c r="V103" s="38"/>
      <c r="W103" s="38"/>
      <c r="X103" s="38"/>
      <c r="Y103" s="38"/>
      <c r="Z103" s="38"/>
      <c r="AA103" s="38"/>
      <c r="AB103" s="38"/>
      <c r="AC103" s="38"/>
      <c r="AD103" s="38"/>
      <c r="AE103" s="38"/>
      <c r="AF103" s="38"/>
      <c r="AG103" s="38"/>
      <c r="AH103" s="38"/>
      <c r="AI103" s="38"/>
      <c r="AJ103" s="38"/>
      <c r="AK103" s="38"/>
      <c r="AL103" s="38"/>
      <c r="AM103" s="38"/>
      <c r="AN103" s="38"/>
    </row>
    <row r="104" spans="1:40" ht="15.75" customHeight="1">
      <c r="A104" s="5" t="str">
        <f t="shared" si="26"/>
        <v>Véhicules usagésRev. Protections</v>
      </c>
      <c r="B104" s="38" t="s">
        <v>148</v>
      </c>
      <c r="C104" s="243" t="s">
        <v>102</v>
      </c>
      <c r="D104" s="244" cm="1">
        <f t="array" ref="D104">+SUMPRODUCT(('Budget original'!$A$8:$A$501=$A104)*('Budget original'!$C$3:$AO$3=D$2),'Budget original'!$C$8:$AO$501)</f>
        <v>0</v>
      </c>
      <c r="E104" s="244">
        <f t="shared" si="40"/>
        <v>0</v>
      </c>
      <c r="F104" s="246" cm="1">
        <f t="array" ref="F104">+SUMPRODUCT(('Budget original'!$A$8:$A$501=$A104)*('Budget original'!$C$3:$AO$3=F$2),'Budget original'!$C$8:$AO$501)</f>
        <v>0</v>
      </c>
      <c r="G104" s="245"/>
      <c r="H104" s="244"/>
      <c r="I104" s="244"/>
      <c r="J104" s="245"/>
      <c r="K104" s="281">
        <f>IF(J97=0,0,L104/J97)</f>
        <v>1378.9243999999997</v>
      </c>
      <c r="L104" s="266">
        <f>-SUMIFS(BV_Data_An_Cour!$AN:$AN,BV_Data_An_Cour!$AP:$AP,$B104,BV_Data_An_Cour!$AQ:$AQ,$C104,BV_Data_An_Cour!$AR:$AR,$L2)</f>
        <v>34473.109999999993</v>
      </c>
      <c r="M104" s="245"/>
      <c r="N104" s="246">
        <f>L104-F104</f>
        <v>34473.109999999993</v>
      </c>
      <c r="O104" s="245"/>
      <c r="P104" s="281">
        <f>IF(O97=0,0,Q104/O97)</f>
        <v>0</v>
      </c>
      <c r="Q104" s="266">
        <f>-SUMIFS(BV_Data_An_Prec!$AN:$AN,BV_Data_An_Prec!$AP:$AP,$B104,BV_Data_An_Prec!$AQ:$AQ,$C104,BV_Data_An_Prec!$AR:$AR,$L2)</f>
        <v>0</v>
      </c>
      <c r="R104" s="267">
        <f t="shared" ref="R104:R106" si="42">P104-K104</f>
        <v>-1378.9243999999997</v>
      </c>
      <c r="S104" s="266">
        <f t="shared" si="41"/>
        <v>34473.109999999993</v>
      </c>
      <c r="T104" s="38"/>
      <c r="U104" s="38"/>
      <c r="V104" s="38"/>
      <c r="W104" s="38"/>
      <c r="X104" s="38"/>
      <c r="Y104" s="38"/>
      <c r="Z104" s="38"/>
      <c r="AA104" s="38"/>
      <c r="AB104" s="38"/>
      <c r="AC104" s="38"/>
      <c r="AD104" s="38"/>
      <c r="AE104" s="38"/>
      <c r="AF104" s="38"/>
      <c r="AG104" s="38"/>
      <c r="AH104" s="38"/>
      <c r="AI104" s="38"/>
      <c r="AJ104" s="38"/>
      <c r="AK104" s="38"/>
      <c r="AL104" s="38"/>
      <c r="AM104" s="38"/>
      <c r="AN104" s="38"/>
    </row>
    <row r="105" spans="1:40" ht="15.75" customHeight="1">
      <c r="A105" s="5" t="str">
        <f t="shared" si="26"/>
        <v>Véhicules usagésRev. Autres</v>
      </c>
      <c r="B105" s="38" t="s">
        <v>148</v>
      </c>
      <c r="C105" s="243" t="s">
        <v>103</v>
      </c>
      <c r="D105" s="244" cm="1">
        <f t="array" ref="D105">+SUMPRODUCT(('Budget original'!$A$8:$A$501=$A105)*('Budget original'!$C$3:$AO$3=D$2),'Budget original'!$C$8:$AO$501)</f>
        <v>0</v>
      </c>
      <c r="E105" s="951">
        <f t="shared" si="40"/>
        <v>0</v>
      </c>
      <c r="F105" s="246" cm="1">
        <f t="array" ref="F105">+SUMPRODUCT(('Budget original'!$A$8:$A$501=$A105)*('Budget original'!$C$3:$AO$3=F$2),'Budget original'!$C$8:$AO$501)</f>
        <v>0</v>
      </c>
      <c r="G105" s="245"/>
      <c r="H105" s="951"/>
      <c r="I105" s="244"/>
      <c r="J105" s="245"/>
      <c r="K105" s="284">
        <f>IF(J97=0,0,L105/J97)</f>
        <v>0</v>
      </c>
      <c r="L105" s="266">
        <f>-SUMIFS(BV_Data_An_Cour!$AN:$AN,BV_Data_An_Cour!$AP:$AP,$B105,BV_Data_An_Cour!$AQ:$AQ,$C105,BV_Data_An_Cour!$AR:$AR,$L$2)</f>
        <v>0</v>
      </c>
      <c r="M105" s="257"/>
      <c r="N105" s="246">
        <f>L105-F105</f>
        <v>0</v>
      </c>
      <c r="O105" s="245"/>
      <c r="P105" s="284">
        <f>IF(O97=0,0,Q105/O97)</f>
        <v>0</v>
      </c>
      <c r="Q105" s="266">
        <f>-SUMIFS(BV_Data_An_Prec!$AN:$AN,BV_Data_An_Prec!$AP:$AP,$B105,BV_Data_An_Prec!$AQ:$AQ,$C105,BV_Data_An_Prec!$AR:$AR,$L$2)</f>
        <v>0</v>
      </c>
      <c r="R105" s="267">
        <f t="shared" si="42"/>
        <v>0</v>
      </c>
      <c r="S105" s="266">
        <f t="shared" si="41"/>
        <v>0</v>
      </c>
      <c r="T105" s="38"/>
      <c r="U105" s="38"/>
      <c r="V105" s="38"/>
      <c r="W105" s="38"/>
      <c r="X105" s="38"/>
      <c r="Y105" s="38"/>
      <c r="Z105" s="38"/>
      <c r="AA105" s="38"/>
      <c r="AB105" s="38"/>
      <c r="AC105" s="38"/>
      <c r="AD105" s="38"/>
      <c r="AE105" s="38"/>
      <c r="AF105" s="38"/>
      <c r="AG105" s="38"/>
      <c r="AH105" s="38"/>
      <c r="AI105" s="38"/>
      <c r="AJ105" s="38"/>
      <c r="AK105" s="38"/>
      <c r="AL105" s="38"/>
      <c r="AM105" s="38"/>
      <c r="AN105" s="38"/>
    </row>
    <row r="106" spans="1:40" ht="15.75" customHeight="1">
      <c r="A106" s="5" t="str">
        <f t="shared" si="26"/>
        <v>Véhicules usagésTotal F&amp;I</v>
      </c>
      <c r="B106" s="38" t="s">
        <v>148</v>
      </c>
      <c r="C106" s="249" t="s">
        <v>104</v>
      </c>
      <c r="D106" s="250">
        <f>D97</f>
        <v>0</v>
      </c>
      <c r="E106" s="711">
        <f t="shared" si="40"/>
        <v>0</v>
      </c>
      <c r="F106" s="251">
        <f>F103+F104+F105</f>
        <v>0</v>
      </c>
      <c r="G106" s="252"/>
      <c r="H106" s="250"/>
      <c r="I106" s="251"/>
      <c r="J106" s="252">
        <f>J97</f>
        <v>25</v>
      </c>
      <c r="K106" s="355">
        <f>IF(J106&lt;=0,0,L106/J106)</f>
        <v>1536.4635999999998</v>
      </c>
      <c r="L106" s="356">
        <f>L103+L104+L105</f>
        <v>38411.589999999997</v>
      </c>
      <c r="M106" s="265">
        <f>J106-D106</f>
        <v>25</v>
      </c>
      <c r="N106" s="251">
        <f>L106-F106</f>
        <v>38411.589999999997</v>
      </c>
      <c r="O106" s="252">
        <f>O97</f>
        <v>0</v>
      </c>
      <c r="P106" s="355">
        <f>IF(O106&lt;=0,0,Q106/O106)</f>
        <v>0</v>
      </c>
      <c r="Q106" s="356">
        <f>Q103+Q104+Q105</f>
        <v>0</v>
      </c>
      <c r="R106" s="357">
        <f t="shared" si="42"/>
        <v>-1536.4635999999998</v>
      </c>
      <c r="S106" s="356">
        <f>L106-Q106</f>
        <v>38411.589999999997</v>
      </c>
      <c r="T106" s="38"/>
      <c r="U106" s="244"/>
      <c r="V106" s="38"/>
      <c r="W106" s="38"/>
      <c r="X106" s="38"/>
      <c r="Y106" s="38"/>
      <c r="Z106" s="38"/>
      <c r="AA106" s="38"/>
      <c r="AB106" s="38"/>
      <c r="AC106" s="38"/>
      <c r="AD106" s="38"/>
      <c r="AE106" s="38"/>
      <c r="AF106" s="38"/>
      <c r="AG106" s="38"/>
      <c r="AH106" s="38"/>
      <c r="AI106" s="38"/>
      <c r="AJ106" s="38"/>
      <c r="AK106" s="38"/>
      <c r="AL106" s="38"/>
      <c r="AM106" s="38"/>
      <c r="AN106" s="38"/>
    </row>
    <row r="107" spans="1:40" ht="15.75" customHeight="1">
      <c r="A107" s="5" t="str">
        <f t="shared" si="26"/>
        <v>Véhicules usagés</v>
      </c>
      <c r="B107" s="38" t="s">
        <v>148</v>
      </c>
      <c r="C107" s="260"/>
      <c r="D107" s="11"/>
      <c r="E107" s="11"/>
      <c r="F107" s="343"/>
      <c r="G107" s="260"/>
      <c r="H107" s="341"/>
      <c r="I107" s="343"/>
      <c r="J107" s="260"/>
      <c r="K107" s="305"/>
      <c r="L107" s="343"/>
      <c r="M107" s="254"/>
      <c r="N107" s="255" t="e">
        <f>N106/F106</f>
        <v>#DIV/0!</v>
      </c>
      <c r="O107" s="260"/>
      <c r="P107" s="305"/>
      <c r="Q107" s="343"/>
      <c r="R107" s="342"/>
      <c r="S107" s="255">
        <f>IF(Q106=0,0,(S106/Q106))</f>
        <v>0</v>
      </c>
      <c r="T107" s="38"/>
      <c r="U107" s="38"/>
      <c r="V107" s="38"/>
      <c r="W107" s="38"/>
      <c r="X107" s="38"/>
      <c r="Y107" s="38"/>
      <c r="Z107" s="38"/>
      <c r="AA107" s="38"/>
      <c r="AB107" s="38"/>
      <c r="AC107" s="38"/>
      <c r="AD107" s="38"/>
      <c r="AE107" s="38"/>
      <c r="AF107" s="38"/>
      <c r="AG107" s="38"/>
      <c r="AH107" s="38"/>
      <c r="AI107" s="38"/>
      <c r="AJ107" s="38"/>
      <c r="AK107" s="38"/>
      <c r="AL107" s="38"/>
      <c r="AM107" s="38"/>
      <c r="AN107" s="38"/>
    </row>
    <row r="108" spans="1:40" ht="15.75" customHeight="1" thickBot="1">
      <c r="A108" s="5" t="str">
        <f t="shared" si="26"/>
        <v>Véhicules usagés</v>
      </c>
      <c r="B108" s="38" t="s">
        <v>148</v>
      </c>
      <c r="C108" s="243"/>
      <c r="D108" s="38"/>
      <c r="E108" s="38"/>
      <c r="F108" s="266"/>
      <c r="G108" s="243"/>
      <c r="H108" s="325"/>
      <c r="I108" s="266"/>
      <c r="J108" s="243"/>
      <c r="K108" s="281"/>
      <c r="L108" s="266"/>
      <c r="M108" s="254"/>
      <c r="N108" s="255"/>
      <c r="O108" s="243"/>
      <c r="P108" s="281"/>
      <c r="Q108" s="266"/>
      <c r="R108" s="267"/>
      <c r="S108" s="255"/>
      <c r="T108" s="38"/>
      <c r="U108" s="38"/>
      <c r="V108" s="38"/>
      <c r="W108" s="38"/>
      <c r="X108" s="38"/>
      <c r="Y108" s="38"/>
      <c r="Z108" s="38"/>
      <c r="AA108" s="38"/>
      <c r="AB108" s="38"/>
      <c r="AC108" s="38"/>
      <c r="AD108" s="38"/>
      <c r="AE108" s="38"/>
      <c r="AF108" s="38"/>
      <c r="AG108" s="38"/>
      <c r="AH108" s="38"/>
      <c r="AI108" s="38"/>
      <c r="AJ108" s="38"/>
      <c r="AK108" s="38"/>
      <c r="AL108" s="38"/>
      <c r="AM108" s="38"/>
      <c r="AN108" s="38"/>
    </row>
    <row r="109" spans="1:40" ht="18" customHeight="1" thickTop="1">
      <c r="A109" s="5" t="str">
        <f t="shared" si="26"/>
        <v>Véhicules usagésTotal Dépt. Usagés</v>
      </c>
      <c r="B109" s="38" t="s">
        <v>148</v>
      </c>
      <c r="C109" s="268" t="s">
        <v>153</v>
      </c>
      <c r="D109" s="269">
        <f>D97+D101</f>
        <v>0</v>
      </c>
      <c r="E109" s="270">
        <f>IF(D109&lt;=0,0,F109/D109)</f>
        <v>0</v>
      </c>
      <c r="F109" s="271">
        <f>F97+F106+F101+F99</f>
        <v>0</v>
      </c>
      <c r="G109" s="272"/>
      <c r="H109" s="270"/>
      <c r="I109" s="271"/>
      <c r="J109" s="272">
        <f>J97+J101</f>
        <v>209</v>
      </c>
      <c r="K109" s="269">
        <f>IF(J109&lt;=0,0,L109/J109)</f>
        <v>1586.3130143540666</v>
      </c>
      <c r="L109" s="271">
        <f>L97+L106+L101+L99</f>
        <v>331539.41999999993</v>
      </c>
      <c r="M109" s="272">
        <f>J109-D109</f>
        <v>209</v>
      </c>
      <c r="N109" s="271">
        <f>N97+N106+N101+N99</f>
        <v>331539.41999999993</v>
      </c>
      <c r="O109" s="272">
        <f>O97+O101</f>
        <v>0</v>
      </c>
      <c r="P109" s="269">
        <f>IF(O109&lt;=0,0,Q109/O109)</f>
        <v>0</v>
      </c>
      <c r="Q109" s="271">
        <f>Q97+Q106+Q101+Q99</f>
        <v>0</v>
      </c>
      <c r="R109" s="272">
        <f>J109-O109</f>
        <v>209</v>
      </c>
      <c r="S109" s="271">
        <f>S97+S106+S101+S99</f>
        <v>331539.41999999993</v>
      </c>
      <c r="T109" s="38"/>
      <c r="U109" s="38"/>
      <c r="V109" s="38"/>
      <c r="W109" s="38"/>
      <c r="X109" s="38"/>
      <c r="Y109" s="38"/>
      <c r="Z109" s="38"/>
      <c r="AA109" s="38"/>
      <c r="AB109" s="38"/>
      <c r="AC109" s="38"/>
      <c r="AD109" s="38"/>
      <c r="AE109" s="38"/>
      <c r="AF109" s="38"/>
      <c r="AG109" s="38"/>
      <c r="AH109" s="38"/>
      <c r="AI109" s="38"/>
      <c r="AJ109" s="38"/>
      <c r="AK109" s="38"/>
      <c r="AL109" s="38"/>
      <c r="AM109" s="38"/>
      <c r="AN109" s="38"/>
    </row>
    <row r="110" spans="1:40" ht="22.5" customHeight="1" thickBot="1">
      <c r="A110" s="5" t="str">
        <f t="shared" si="26"/>
        <v>Véhicules usagés</v>
      </c>
      <c r="B110" s="38" t="s">
        <v>148</v>
      </c>
      <c r="C110" s="273"/>
      <c r="D110" s="274"/>
      <c r="E110" s="274"/>
      <c r="F110" s="275"/>
      <c r="G110" s="273"/>
      <c r="H110" s="274"/>
      <c r="I110" s="275"/>
      <c r="J110" s="273"/>
      <c r="K110" s="947"/>
      <c r="L110" s="962"/>
      <c r="M110" s="276"/>
      <c r="N110" s="277"/>
      <c r="O110" s="273"/>
      <c r="P110" s="947"/>
      <c r="Q110" s="962"/>
      <c r="R110" s="276">
        <f>O109/R109</f>
        <v>0</v>
      </c>
      <c r="S110" s="326">
        <f>IF(Q109=0,0,(S109/Q109))</f>
        <v>0</v>
      </c>
      <c r="T110" s="38"/>
      <c r="U110" s="38"/>
      <c r="V110" s="38"/>
      <c r="W110" s="38"/>
      <c r="X110" s="38"/>
      <c r="Y110" s="38"/>
      <c r="Z110" s="38"/>
      <c r="AA110" s="38"/>
      <c r="AB110" s="38"/>
      <c r="AC110" s="38"/>
      <c r="AD110" s="38"/>
      <c r="AE110" s="38"/>
      <c r="AF110" s="38"/>
      <c r="AG110" s="38"/>
      <c r="AH110" s="38"/>
      <c r="AI110" s="38"/>
      <c r="AJ110" s="38"/>
      <c r="AK110" s="38"/>
      <c r="AL110" s="38"/>
      <c r="AM110" s="38"/>
      <c r="AN110" s="38"/>
    </row>
    <row r="111" spans="1:40" ht="15.75" customHeight="1" thickTop="1">
      <c r="A111" s="5" t="str">
        <f t="shared" si="26"/>
        <v>Véhicules usagés</v>
      </c>
      <c r="B111" s="38" t="s">
        <v>148</v>
      </c>
      <c r="C111" s="260"/>
      <c r="D111" s="11"/>
      <c r="E111" s="11"/>
      <c r="F111" s="278"/>
      <c r="G111" s="260"/>
      <c r="H111" s="11"/>
      <c r="I111" s="278"/>
      <c r="J111" s="260"/>
      <c r="K111" s="305"/>
      <c r="L111" s="343"/>
      <c r="M111" s="254"/>
      <c r="N111" s="255"/>
      <c r="O111" s="260"/>
      <c r="P111" s="305"/>
      <c r="Q111" s="343"/>
      <c r="R111" s="254"/>
      <c r="S111" s="343"/>
      <c r="T111" s="38"/>
      <c r="U111" s="38"/>
      <c r="V111" s="38"/>
      <c r="W111" s="38"/>
      <c r="X111" s="38"/>
      <c r="Y111" s="38"/>
      <c r="Z111" s="38"/>
      <c r="AA111" s="38"/>
      <c r="AB111" s="38"/>
      <c r="AC111" s="38"/>
      <c r="AD111" s="38"/>
      <c r="AE111" s="38"/>
      <c r="AF111" s="38"/>
      <c r="AG111" s="38"/>
      <c r="AH111" s="38"/>
      <c r="AI111" s="38"/>
      <c r="AJ111" s="38"/>
      <c r="AK111" s="38"/>
      <c r="AL111" s="38"/>
      <c r="AM111" s="38"/>
      <c r="AN111" s="38"/>
    </row>
    <row r="112" spans="1:40" ht="15.75" customHeight="1">
      <c r="A112" s="5" t="str">
        <f t="shared" si="26"/>
        <v>Véhicules usagésDEPENSES</v>
      </c>
      <c r="B112" s="38" t="s">
        <v>148</v>
      </c>
      <c r="C112" s="279" t="s">
        <v>106</v>
      </c>
      <c r="D112" s="38"/>
      <c r="E112" s="36"/>
      <c r="F112" s="266"/>
      <c r="G112" s="243"/>
      <c r="H112" s="36"/>
      <c r="I112" s="266"/>
      <c r="J112" s="243"/>
      <c r="K112" s="364"/>
      <c r="L112" s="266"/>
      <c r="M112" s="243"/>
      <c r="N112" s="253"/>
      <c r="O112" s="243"/>
      <c r="P112" s="364"/>
      <c r="Q112" s="266"/>
      <c r="R112" s="243"/>
      <c r="S112" s="266"/>
      <c r="T112" s="38"/>
      <c r="U112" s="38"/>
      <c r="V112" s="38"/>
      <c r="W112" s="38"/>
      <c r="X112" s="38"/>
      <c r="Y112" s="38"/>
      <c r="Z112" s="38"/>
      <c r="AA112" s="38"/>
      <c r="AB112" s="38"/>
      <c r="AC112" s="38"/>
      <c r="AD112" s="38"/>
      <c r="AE112" s="38"/>
      <c r="AF112" s="38"/>
      <c r="AG112" s="38"/>
      <c r="AH112" s="38"/>
      <c r="AI112" s="38"/>
      <c r="AJ112" s="38"/>
      <c r="AK112" s="38"/>
      <c r="AL112" s="38"/>
      <c r="AM112" s="38"/>
      <c r="AN112" s="38"/>
    </row>
    <row r="113" spans="1:40" ht="15.75" customHeight="1">
      <c r="A113" s="5" t="str">
        <f t="shared" si="26"/>
        <v>Véhicules usagésComm. vendeurs</v>
      </c>
      <c r="B113" s="38" t="s">
        <v>148</v>
      </c>
      <c r="C113" s="243" t="s">
        <v>107</v>
      </c>
      <c r="D113" s="758" t="e">
        <f>F113/F97</f>
        <v>#DIV/0!</v>
      </c>
      <c r="E113" s="281" t="e">
        <f t="shared" ref="E113:E122" si="43">F113/D$97</f>
        <v>#DIV/0!</v>
      </c>
      <c r="F113" s="244" cm="1">
        <f t="array" ref="F113">+SUMPRODUCT(('Budget original'!$A$8:$A$501=$A113)*('Budget original'!$C$3:$AO$3=F$2),'Budget original'!$C$8:$AO$501)</f>
        <v>0</v>
      </c>
      <c r="G113" s="282"/>
      <c r="H113" s="281"/>
      <c r="I113" s="244"/>
      <c r="J113" s="282">
        <f>L113/L97</f>
        <v>2.446749547083892</v>
      </c>
      <c r="K113" s="281">
        <f>IF($J$97=0,0,L113/(J$94+J$95+J96))</f>
        <v>682.29960000000005</v>
      </c>
      <c r="L113" s="266">
        <f>SUMIFS(BV_Data_An_Cour!$AN:$AN,BV_Data_An_Cour!$AP:$AP,$B113,BV_Data_An_Cour!$AQ:$AQ,$C113,BV_Data_An_Cour!$AR:$AR,$L$2)</f>
        <v>17057.490000000002</v>
      </c>
      <c r="M113" s="243"/>
      <c r="N113" s="266">
        <f t="shared" ref="N113:N154" si="44">L113-F113</f>
        <v>17057.490000000002</v>
      </c>
      <c r="O113" s="282" t="e">
        <f>Q113/Q97</f>
        <v>#DIV/0!</v>
      </c>
      <c r="P113" s="281" t="e">
        <f>IF($J$97=0,0,Q113/(O$94+O$95+O96))</f>
        <v>#DIV/0!</v>
      </c>
      <c r="Q113" s="266">
        <f>SUMIFS(BV_Data_An_Prec!$AN:$AN,BV_Data_An_Prec!$AP:$AP,$B113,BV_Data_An_Prec!$AQ:$AQ,$C113,BV_Data_An_Prec!$AR:$AR,$L$2)</f>
        <v>0</v>
      </c>
      <c r="R113" s="243"/>
      <c r="S113" s="266">
        <f>L113-Q113</f>
        <v>17057.490000000002</v>
      </c>
      <c r="T113" s="38"/>
      <c r="U113" s="38"/>
      <c r="V113" s="38"/>
      <c r="W113" s="38"/>
      <c r="X113" s="38"/>
      <c r="Y113" s="38"/>
      <c r="Z113" s="38"/>
      <c r="AA113" s="38"/>
      <c r="AB113" s="38"/>
      <c r="AC113" s="38"/>
      <c r="AD113" s="38"/>
      <c r="AE113" s="38"/>
      <c r="AF113" s="38"/>
      <c r="AG113" s="38"/>
      <c r="AH113" s="38"/>
      <c r="AI113" s="38"/>
      <c r="AJ113" s="38"/>
      <c r="AK113" s="38"/>
      <c r="AL113" s="38"/>
      <c r="AM113" s="38"/>
      <c r="AN113" s="38"/>
    </row>
    <row r="114" spans="1:40" ht="15.75" customHeight="1">
      <c r="A114" s="5" t="str">
        <f t="shared" si="26"/>
        <v>Véhicules usagésComm. F&amp;I</v>
      </c>
      <c r="B114" s="38" t="s">
        <v>148</v>
      </c>
      <c r="C114" s="238" t="s">
        <v>108</v>
      </c>
      <c r="D114" s="755" t="e">
        <f>F114/(F106+F19)</f>
        <v>#DIV/0!</v>
      </c>
      <c r="E114" s="284" t="e">
        <f t="shared" si="43"/>
        <v>#DIV/0!</v>
      </c>
      <c r="F114" s="240" cm="1">
        <f t="array" ref="F114">+SUMPRODUCT(('Budget original'!$A$8:$A$501=$A114)*('Budget original'!$C$3:$AO$3=F$2),'Budget original'!$C$8:$AO$501)</f>
        <v>0</v>
      </c>
      <c r="G114" s="285"/>
      <c r="H114" s="284"/>
      <c r="I114" s="240"/>
      <c r="J114" s="285">
        <f>L114/(L106)</f>
        <v>0.29886552470230993</v>
      </c>
      <c r="K114" s="284">
        <f>IF($J$97=0,0,L114/(J$94+J$95+J96))</f>
        <v>459.19599999999997</v>
      </c>
      <c r="L114" s="266">
        <f>SUMIFS(BV_Data_An_Cour!$AN:$AN,BV_Data_An_Cour!$AP:$AP,$B114,BV_Data_An_Cour!$AQ:$AQ,$C114,BV_Data_An_Cour!$AR:$AR,$L$2)</f>
        <v>11479.9</v>
      </c>
      <c r="M114" s="238"/>
      <c r="N114" s="286">
        <f t="shared" si="44"/>
        <v>11479.9</v>
      </c>
      <c r="O114" s="285" t="e">
        <f>Q114/(Q106)</f>
        <v>#DIV/0!</v>
      </c>
      <c r="P114" s="284" t="e">
        <f>IF($J$97=0,0,Q114/(O$94+O$95+O96))</f>
        <v>#DIV/0!</v>
      </c>
      <c r="Q114" s="266">
        <f>SUMIFS(BV_Data_An_Prec!$AN:$AN,BV_Data_An_Prec!$AP:$AP,$B114,BV_Data_An_Prec!$AQ:$AQ,$C114,BV_Data_An_Prec!$AR:$AR,$L$2)</f>
        <v>0</v>
      </c>
      <c r="R114" s="238"/>
      <c r="S114" s="286">
        <f t="shared" ref="S114:S166" si="45">L114-Q114</f>
        <v>11479.9</v>
      </c>
      <c r="T114" s="38"/>
      <c r="U114" s="38"/>
      <c r="V114" s="38"/>
      <c r="W114" s="38"/>
      <c r="X114" s="38"/>
      <c r="Y114" s="38"/>
      <c r="Z114" s="38"/>
      <c r="AA114" s="38"/>
      <c r="AB114" s="38"/>
      <c r="AC114" s="38"/>
      <c r="AD114" s="38"/>
      <c r="AE114" s="38"/>
      <c r="AF114" s="38"/>
      <c r="AG114" s="38"/>
      <c r="AH114" s="38"/>
      <c r="AI114" s="38"/>
      <c r="AJ114" s="38"/>
      <c r="AK114" s="38"/>
      <c r="AL114" s="38"/>
      <c r="AM114" s="38"/>
      <c r="AN114" s="38"/>
    </row>
    <row r="115" spans="1:40" ht="15.75" customHeight="1">
      <c r="A115" s="5" t="str">
        <f t="shared" si="26"/>
        <v>Véhicules usagésFrais de livraison</v>
      </c>
      <c r="B115" s="38" t="s">
        <v>148</v>
      </c>
      <c r="C115" s="243" t="s">
        <v>109</v>
      </c>
      <c r="D115" s="287"/>
      <c r="E115" s="281" t="e">
        <f t="shared" si="43"/>
        <v>#DIV/0!</v>
      </c>
      <c r="F115" s="244" cm="1">
        <f t="array" ref="F115">+SUMPRODUCT(('Budget original'!$A$8:$A$501=$A115)*('Budget original'!$C$3:$AO$3=F$2),'Budget original'!$C$8:$AO$501)</f>
        <v>0</v>
      </c>
      <c r="G115" s="288"/>
      <c r="H115" s="281"/>
      <c r="I115" s="244"/>
      <c r="J115" s="243"/>
      <c r="K115" s="281">
        <f>IF($J$97=0,0,L115/(J$94+J$95+J96))</f>
        <v>52.101199999999999</v>
      </c>
      <c r="L115" s="303">
        <f>SUMIFS(BV_Data_An_Cour!$AN:$AN,BV_Data_An_Cour!$AP:$AP,$B115,BV_Data_An_Cour!$AQ:$AQ,$C115,BV_Data_An_Cour!$AR:$AR,$L$2)</f>
        <v>1302.53</v>
      </c>
      <c r="M115" s="243"/>
      <c r="N115" s="266">
        <f t="shared" si="44"/>
        <v>1302.53</v>
      </c>
      <c r="O115" s="243"/>
      <c r="P115" s="281" t="e">
        <f>IF($J$97=0,0,Q115/(O$94+O$95+O96))</f>
        <v>#DIV/0!</v>
      </c>
      <c r="Q115" s="303">
        <f>SUMIFS(BV_Data_An_Prec!$AN:$AN,BV_Data_An_Prec!$AP:$AP,$B115,BV_Data_An_Prec!$AQ:$AQ,$C115,BV_Data_An_Prec!$AR:$AR,$L$2)</f>
        <v>0</v>
      </c>
      <c r="R115" s="243"/>
      <c r="S115" s="266">
        <f t="shared" si="45"/>
        <v>1302.53</v>
      </c>
      <c r="T115" s="38"/>
      <c r="U115" s="38"/>
      <c r="V115" s="38"/>
      <c r="W115" s="244"/>
      <c r="X115" s="38"/>
      <c r="Y115" s="38"/>
      <c r="Z115" s="38"/>
      <c r="AA115" s="38"/>
      <c r="AB115" s="38"/>
      <c r="AC115" s="38"/>
      <c r="AD115" s="38"/>
      <c r="AE115" s="38"/>
      <c r="AF115" s="38"/>
      <c r="AG115" s="38"/>
      <c r="AH115" s="38"/>
      <c r="AI115" s="38"/>
      <c r="AJ115" s="38"/>
      <c r="AK115" s="38"/>
      <c r="AL115" s="38"/>
      <c r="AM115" s="38"/>
      <c r="AN115" s="38"/>
    </row>
    <row r="116" spans="1:40" ht="15.75" customHeight="1">
      <c r="A116" s="5" t="str">
        <f t="shared" si="26"/>
        <v>Véhicules usagésService gratuit 1</v>
      </c>
      <c r="B116" s="38" t="s">
        <v>148</v>
      </c>
      <c r="C116" s="243" t="s">
        <v>110</v>
      </c>
      <c r="D116" s="287"/>
      <c r="E116" s="281" t="e">
        <f t="shared" si="43"/>
        <v>#DIV/0!</v>
      </c>
      <c r="F116" s="244" cm="1">
        <f t="array" ref="F116">+SUMPRODUCT(('Budget original'!$A$8:$A$501=$A116)*('Budget original'!$C$3:$AO$3=F$2),'Budget original'!$C$8:$AO$501)</f>
        <v>0</v>
      </c>
      <c r="G116" s="288"/>
      <c r="H116" s="281"/>
      <c r="I116" s="244"/>
      <c r="J116" s="243"/>
      <c r="K116" s="281">
        <f>IF($J$97=0,0,L116/(J$94+J$95+J96))</f>
        <v>0</v>
      </c>
      <c r="L116" s="266">
        <f>SUMIFS(BV_Data_An_Cour!$AN:$AN,BV_Data_An_Cour!$AP:$AP,$B116,BV_Data_An_Cour!$AQ:$AQ,$C116,BV_Data_An_Cour!$AR:$AR,$L$2)</f>
        <v>0</v>
      </c>
      <c r="M116" s="243"/>
      <c r="N116" s="266">
        <f t="shared" si="44"/>
        <v>0</v>
      </c>
      <c r="O116" s="243"/>
      <c r="P116" s="281" t="e">
        <f>IF($J$97=0,0,Q116/(O$94+O$95+O96))</f>
        <v>#DIV/0!</v>
      </c>
      <c r="Q116" s="266">
        <f>SUMIFS(BV_Data_An_Prec!$AN:$AN,BV_Data_An_Prec!$AP:$AP,$B116,BV_Data_An_Prec!$AQ:$AQ,$C116,BV_Data_An_Prec!$AR:$AR,$L$2)</f>
        <v>0</v>
      </c>
      <c r="R116" s="243"/>
      <c r="S116" s="266">
        <f t="shared" si="45"/>
        <v>0</v>
      </c>
      <c r="T116" s="38"/>
      <c r="U116" s="38"/>
      <c r="V116" s="38"/>
      <c r="W116" s="244"/>
      <c r="X116" s="38"/>
      <c r="Y116" s="38"/>
      <c r="Z116" s="38"/>
      <c r="AA116" s="38"/>
      <c r="AB116" s="38"/>
      <c r="AC116" s="38"/>
      <c r="AD116" s="38"/>
      <c r="AE116" s="38"/>
      <c r="AF116" s="38"/>
      <c r="AG116" s="38"/>
      <c r="AH116" s="38"/>
      <c r="AI116" s="38"/>
      <c r="AJ116" s="38"/>
      <c r="AK116" s="38"/>
      <c r="AL116" s="38"/>
      <c r="AM116" s="38"/>
      <c r="AN116" s="38"/>
    </row>
    <row r="117" spans="1:40" ht="15.75" customHeight="1">
      <c r="A117" s="5" t="str">
        <f t="shared" si="26"/>
        <v>Véhicules usagésEntretien stock</v>
      </c>
      <c r="B117" s="38" t="s">
        <v>148</v>
      </c>
      <c r="C117" s="238" t="s">
        <v>111</v>
      </c>
      <c r="D117" s="289"/>
      <c r="E117" s="284" t="e">
        <f t="shared" si="43"/>
        <v>#DIV/0!</v>
      </c>
      <c r="F117" s="240" cm="1">
        <f t="array" ref="F117">+SUMPRODUCT(('Budget original'!$A$8:$A$501=$A117)*('Budget original'!$C$3:$AO$3=F$2),'Budget original'!$C$8:$AO$501)</f>
        <v>0</v>
      </c>
      <c r="G117" s="290"/>
      <c r="H117" s="284"/>
      <c r="I117" s="240"/>
      <c r="J117" s="238"/>
      <c r="K117" s="284">
        <f>IF($J$97=0,0,L117/(J$94+J$95+J96))</f>
        <v>0</v>
      </c>
      <c r="L117" s="286">
        <f>SUMIFS(BV_Data_An_Cour!$AN:$AN,BV_Data_An_Cour!$AP:$AP,$B117,BV_Data_An_Cour!$AQ:$AQ,$C117,BV_Data_An_Cour!$AR:$AR,$L$2)</f>
        <v>0</v>
      </c>
      <c r="M117" s="238"/>
      <c r="N117" s="286">
        <f t="shared" si="44"/>
        <v>0</v>
      </c>
      <c r="O117" s="238"/>
      <c r="P117" s="284" t="e">
        <f>IF($J$97=0,0,Q117/(O$94+O$95+O96))</f>
        <v>#DIV/0!</v>
      </c>
      <c r="Q117" s="286">
        <f>SUMIFS(BV_Data_An_Prec!$AN:$AN,BV_Data_An_Prec!$AP:$AP,$B117,BV_Data_An_Prec!$AQ:$AQ,$C117,BV_Data_An_Prec!$AR:$AR,$L$2)</f>
        <v>0</v>
      </c>
      <c r="R117" s="238"/>
      <c r="S117" s="286">
        <f t="shared" si="45"/>
        <v>0</v>
      </c>
      <c r="T117" s="38"/>
      <c r="U117" s="898"/>
      <c r="V117" s="38"/>
      <c r="W117" s="244"/>
      <c r="X117" s="38"/>
      <c r="Y117" s="38"/>
      <c r="Z117" s="38"/>
      <c r="AA117" s="38"/>
      <c r="AB117" s="38"/>
      <c r="AC117" s="38"/>
      <c r="AD117" s="38"/>
      <c r="AE117" s="38"/>
      <c r="AF117" s="38"/>
      <c r="AG117" s="38"/>
      <c r="AH117" s="38"/>
      <c r="AI117" s="38"/>
      <c r="AJ117" s="38"/>
      <c r="AK117" s="38"/>
      <c r="AL117" s="38"/>
      <c r="AM117" s="38"/>
      <c r="AN117" s="38"/>
    </row>
    <row r="118" spans="1:40" ht="19.5" customHeight="1">
      <c r="A118" s="5" t="str">
        <f t="shared" si="26"/>
        <v>Véhicules usagésPublicité 1</v>
      </c>
      <c r="B118" s="38" t="s">
        <v>148</v>
      </c>
      <c r="C118" s="243" t="s">
        <v>112</v>
      </c>
      <c r="D118" s="287"/>
      <c r="E118" s="281" t="e">
        <f t="shared" si="43"/>
        <v>#DIV/0!</v>
      </c>
      <c r="F118" s="244" cm="1">
        <f t="array" ref="F118">+SUMPRODUCT(('Budget original'!$A$8:$A$501=$A118)*('Budget original'!$C$3:$AO$3=F$2),'Budget original'!$C$8:$AO$501)</f>
        <v>0</v>
      </c>
      <c r="G118" s="288"/>
      <c r="H118" s="281"/>
      <c r="I118" s="244"/>
      <c r="J118" s="243"/>
      <c r="K118" s="281">
        <f>IF($J$97=0,0,L118/(J$94+J$95+J96))</f>
        <v>848.19720000000007</v>
      </c>
      <c r="L118" s="266">
        <f>SUMIFS(BV_Data_An_Cour!$AN:$AN,BV_Data_An_Cour!$AP:$AP,$B118,BV_Data_An_Cour!$AQ:$AQ,$C118,BV_Data_An_Cour!$AR:$AR,$L$2)</f>
        <v>21204.93</v>
      </c>
      <c r="M118" s="243"/>
      <c r="N118" s="266">
        <f t="shared" si="44"/>
        <v>21204.93</v>
      </c>
      <c r="O118" s="243"/>
      <c r="P118" s="281" t="e">
        <f>IF($J$97=0,0,Q118/(O$94+O$95+O96))</f>
        <v>#DIV/0!</v>
      </c>
      <c r="Q118" s="266">
        <f>SUMIFS(BV_Data_An_Prec!$AN:$AN,BV_Data_An_Prec!$AP:$AP,$B118,BV_Data_An_Prec!$AQ:$AQ,$C118,BV_Data_An_Prec!$AR:$AR,$L$2)</f>
        <v>0</v>
      </c>
      <c r="R118" s="243"/>
      <c r="S118" s="266">
        <f t="shared" si="45"/>
        <v>21204.93</v>
      </c>
      <c r="T118" s="38"/>
      <c r="U118" s="898"/>
      <c r="V118" s="38"/>
      <c r="W118" s="244"/>
      <c r="Z118" s="38"/>
      <c r="AA118" s="38"/>
      <c r="AB118" s="38"/>
      <c r="AC118" s="38"/>
      <c r="AD118" s="38"/>
      <c r="AE118" s="38"/>
      <c r="AF118" s="38"/>
      <c r="AG118" s="38"/>
      <c r="AH118" s="38"/>
      <c r="AI118" s="38"/>
      <c r="AJ118" s="38"/>
      <c r="AK118" s="38"/>
      <c r="AL118" s="38"/>
      <c r="AM118" s="38"/>
      <c r="AN118" s="38"/>
    </row>
    <row r="119" spans="1:40" ht="15.75" customHeight="1">
      <c r="A119" s="5" t="str">
        <f t="shared" si="26"/>
        <v>Véhicules usagésIntérêt de gros</v>
      </c>
      <c r="B119" s="38" t="s">
        <v>148</v>
      </c>
      <c r="C119" s="243" t="s">
        <v>113</v>
      </c>
      <c r="D119" s="287"/>
      <c r="E119" s="281" t="e">
        <f t="shared" si="43"/>
        <v>#DIV/0!</v>
      </c>
      <c r="F119" s="244" cm="1">
        <f t="array" ref="F119">+SUMPRODUCT(('Budget original'!$A$8:$A$501=$A119)*('Budget original'!$C$3:$AO$3=F$2),'Budget original'!$C$8:$AO$501)</f>
        <v>0</v>
      </c>
      <c r="G119" s="288"/>
      <c r="H119" s="281"/>
      <c r="I119" s="244"/>
      <c r="J119" s="243"/>
      <c r="K119" s="281">
        <f>IF($J$97=0,0,L119/(J$94+J$95+J96))</f>
        <v>3770.9364</v>
      </c>
      <c r="L119" s="658">
        <f>SUMIFS(BV_Data_An_Cour!$AN:$AN,BV_Data_An_Cour!$AP:$AP,$B119,BV_Data_An_Cour!$AQ:$AQ,$C119,BV_Data_An_Cour!$AR:$AR,$L$2)</f>
        <v>94273.41</v>
      </c>
      <c r="M119" s="243"/>
      <c r="N119" s="658">
        <f t="shared" si="44"/>
        <v>94273.41</v>
      </c>
      <c r="O119" s="243"/>
      <c r="P119" s="281" t="e">
        <f>IF($J$97=0,0,Q119/(O$94+O$95+O96))</f>
        <v>#DIV/0!</v>
      </c>
      <c r="Q119" s="658">
        <f>SUMIFS(BV_Data_An_Prec!$AN:$AN,BV_Data_An_Prec!$AP:$AP,$B119,BV_Data_An_Prec!$AQ:$AQ,$C119,BV_Data_An_Prec!$AR:$AR,$L$2)</f>
        <v>0</v>
      </c>
      <c r="R119" s="243"/>
      <c r="S119" s="266">
        <f t="shared" si="45"/>
        <v>94273.41</v>
      </c>
      <c r="T119" s="38"/>
      <c r="U119" s="38"/>
      <c r="V119" s="38"/>
      <c r="W119" s="244"/>
      <c r="X119" s="38"/>
      <c r="Y119" s="38"/>
      <c r="Z119" s="38"/>
      <c r="AA119" s="38"/>
      <c r="AB119" s="38"/>
      <c r="AC119" s="38"/>
      <c r="AD119" s="38"/>
      <c r="AE119" s="38"/>
      <c r="AF119" s="38"/>
      <c r="AG119" s="38"/>
      <c r="AH119" s="38"/>
      <c r="AI119" s="38"/>
      <c r="AJ119" s="38"/>
      <c r="AK119" s="38"/>
      <c r="AL119" s="38"/>
      <c r="AM119" s="38"/>
      <c r="AN119" s="38"/>
    </row>
    <row r="120" spans="1:40" ht="15.75" customHeight="1">
      <c r="A120" s="5" t="str">
        <f t="shared" si="26"/>
        <v>Véhicules usagésCrédit Intérêts Floor Plan</v>
      </c>
      <c r="B120" s="38" t="s">
        <v>148</v>
      </c>
      <c r="C120" s="243" t="s">
        <v>3129</v>
      </c>
      <c r="D120" s="287"/>
      <c r="E120" s="281" t="e">
        <f t="shared" si="43"/>
        <v>#DIV/0!</v>
      </c>
      <c r="F120" s="244" cm="1">
        <f t="array" ref="F120">+SUMPRODUCT(('Budget original'!$A$8:$A$501=$A120)*('Budget original'!$C$3:$AO$3=F$2),'Budget original'!$C$8:$AO$501)</f>
        <v>0</v>
      </c>
      <c r="G120" s="288"/>
      <c r="H120" s="281"/>
      <c r="I120" s="244"/>
      <c r="J120" s="243"/>
      <c r="K120" s="281">
        <f t="shared" ref="K120:K122" si="46">IF($J$97=0,0,L120/(J$94+J$95))</f>
        <v>0</v>
      </c>
      <c r="L120" s="266">
        <f>SUMIFS(BV_Data_An_Cour!$AN:$AN,BV_Data_An_Cour!$AP:$AP,$B120,BV_Data_An_Cour!$AQ:$AQ,$C120,BV_Data_An_Cour!$AR:$AR,$L$2)</f>
        <v>0</v>
      </c>
      <c r="M120" s="243"/>
      <c r="N120" s="266">
        <f t="shared" si="44"/>
        <v>0</v>
      </c>
      <c r="O120" s="243"/>
      <c r="P120" s="281" t="e">
        <f t="shared" ref="P120:P122" si="47">IF($J$97=0,0,Q120/(O$94+O$95))</f>
        <v>#DIV/0!</v>
      </c>
      <c r="Q120" s="266">
        <f>SUMIFS(BV_Data_An_Prec!$AN:$AN,BV_Data_An_Prec!$AP:$AP,$B120,BV_Data_An_Prec!$AQ:$AQ,$C120,BV_Data_An_Prec!$AR:$AR,$L$2)</f>
        <v>0</v>
      </c>
      <c r="R120" s="243"/>
      <c r="S120" s="266">
        <f t="shared" si="45"/>
        <v>0</v>
      </c>
      <c r="T120" s="38"/>
      <c r="U120" s="38"/>
      <c r="V120" s="38"/>
      <c r="W120" s="38"/>
      <c r="X120" s="38"/>
      <c r="Y120" s="38"/>
      <c r="Z120" s="38"/>
      <c r="AA120" s="38"/>
      <c r="AB120" s="38"/>
      <c r="AC120" s="38"/>
      <c r="AD120" s="38"/>
      <c r="AE120" s="38"/>
      <c r="AF120" s="38"/>
      <c r="AG120" s="38"/>
      <c r="AH120" s="38"/>
      <c r="AI120" s="38"/>
      <c r="AJ120" s="38"/>
      <c r="AK120" s="38"/>
      <c r="AL120" s="38"/>
      <c r="AM120" s="38"/>
      <c r="AN120" s="38"/>
    </row>
    <row r="121" spans="1:40" ht="15.75" customHeight="1">
      <c r="A121" s="5" t="str">
        <f t="shared" si="26"/>
        <v>Véhicules usagésCrédit Boni TD</v>
      </c>
      <c r="B121" s="38" t="s">
        <v>148</v>
      </c>
      <c r="C121" s="243" t="s">
        <v>3130</v>
      </c>
      <c r="D121" s="287"/>
      <c r="E121" s="281" t="e">
        <f t="shared" si="43"/>
        <v>#DIV/0!</v>
      </c>
      <c r="F121" s="244" cm="1">
        <f t="array" ref="F121">+SUMPRODUCT(('Budget original'!$A$8:$A$501=$A121)*('Budget original'!$C$3:$AO$3=F$2),'Budget original'!$C$8:$AO$501)</f>
        <v>0</v>
      </c>
      <c r="G121" s="288"/>
      <c r="H121" s="281"/>
      <c r="I121" s="244"/>
      <c r="J121" s="243"/>
      <c r="K121" s="281">
        <f t="shared" si="46"/>
        <v>0</v>
      </c>
      <c r="L121" s="266">
        <f>SUMIFS(BV_Data_An_Cour!$AN:$AN,BV_Data_An_Cour!$AP:$AP,$B121,BV_Data_An_Cour!$AQ:$AQ,$C121,BV_Data_An_Cour!$AR:$AR,$L$2)</f>
        <v>0</v>
      </c>
      <c r="M121" s="243"/>
      <c r="N121" s="266">
        <f t="shared" si="44"/>
        <v>0</v>
      </c>
      <c r="O121" s="243"/>
      <c r="P121" s="281" t="e">
        <f t="shared" si="47"/>
        <v>#DIV/0!</v>
      </c>
      <c r="Q121" s="266">
        <f>SUMIFS(BV_Data_An_Prec!$AN:$AN,BV_Data_An_Prec!$AP:$AP,$B121,BV_Data_An_Prec!$AQ:$AQ,$C121,BV_Data_An_Prec!$AR:$AR,$L$2)</f>
        <v>0</v>
      </c>
      <c r="R121" s="243"/>
      <c r="S121" s="266">
        <f t="shared" si="45"/>
        <v>0</v>
      </c>
      <c r="T121" s="38"/>
      <c r="U121" s="38"/>
      <c r="V121" s="38"/>
      <c r="W121" s="38"/>
      <c r="X121" s="38"/>
      <c r="Y121" s="38"/>
      <c r="Z121" s="38"/>
      <c r="AA121" s="38"/>
      <c r="AB121" s="38"/>
      <c r="AC121" s="38"/>
      <c r="AD121" s="38"/>
      <c r="AE121" s="38"/>
      <c r="AF121" s="38"/>
      <c r="AG121" s="38"/>
      <c r="AH121" s="38"/>
      <c r="AI121" s="38"/>
      <c r="AJ121" s="38"/>
      <c r="AK121" s="38"/>
      <c r="AL121" s="38"/>
      <c r="AM121" s="38"/>
      <c r="AN121" s="38"/>
    </row>
    <row r="122" spans="1:40" ht="20.399999999999999" hidden="1" customHeight="1">
      <c r="A122" s="5" t="str">
        <f t="shared" si="26"/>
        <v>Véhicules usagés[...]</v>
      </c>
      <c r="B122" s="38" t="s">
        <v>148</v>
      </c>
      <c r="C122" s="243" t="s">
        <v>55</v>
      </c>
      <c r="D122" s="287"/>
      <c r="E122" s="281" t="e">
        <f t="shared" si="43"/>
        <v>#DIV/0!</v>
      </c>
      <c r="F122" s="244" cm="1">
        <f t="array" ref="F122">+SUMPRODUCT(('Budget original'!$A$8:$A$501=$A122)*('Budget original'!$C$3:$AO$3=F$2),'Budget original'!$C$8:$AO$501)</f>
        <v>0</v>
      </c>
      <c r="G122" s="288"/>
      <c r="H122" s="281"/>
      <c r="I122" s="244"/>
      <c r="J122" s="243"/>
      <c r="K122" s="281">
        <f t="shared" si="46"/>
        <v>0</v>
      </c>
      <c r="L122" s="246">
        <f>SUMIFS(BV_Data_An_Cour!$AN:$AN,BV_Data_An_Cour!$AP:$AP,$B122,BV_Data_An_Cour!$AQ:$AQ,$C122,BV_Data_An_Cour!$AR:$AR,$L$2)</f>
        <v>0</v>
      </c>
      <c r="M122" s="243"/>
      <c r="N122" s="266">
        <f t="shared" si="44"/>
        <v>0</v>
      </c>
      <c r="O122" s="243"/>
      <c r="P122" s="281" t="e">
        <f t="shared" si="47"/>
        <v>#DIV/0!</v>
      </c>
      <c r="Q122" s="246">
        <f>SUMIFS(BV_Data_An_Prec!$AN:$AN,BV_Data_An_Prec!$AP:$AP,$B122,BV_Data_An_Prec!$AQ:$AQ,$C122,BV_Data_An_Prec!$AR:$AR,$L$2)</f>
        <v>0</v>
      </c>
      <c r="R122" s="243"/>
      <c r="S122" s="266">
        <f t="shared" si="45"/>
        <v>0</v>
      </c>
      <c r="T122" s="38"/>
      <c r="U122" s="38"/>
      <c r="V122" s="38"/>
      <c r="W122" s="38"/>
      <c r="X122" s="38"/>
      <c r="Y122" s="38"/>
      <c r="Z122" s="38"/>
      <c r="AA122" s="38"/>
      <c r="AB122" s="38"/>
      <c r="AC122" s="38"/>
      <c r="AD122" s="38"/>
      <c r="AE122" s="38"/>
      <c r="AF122" s="38"/>
      <c r="AG122" s="38"/>
      <c r="AH122" s="38"/>
      <c r="AI122" s="38"/>
      <c r="AJ122" s="38"/>
      <c r="AK122" s="38"/>
      <c r="AL122" s="38"/>
      <c r="AM122" s="38"/>
      <c r="AN122" s="38"/>
    </row>
    <row r="123" spans="1:40" ht="18.600000000000001" customHeight="1">
      <c r="A123" s="5" t="str">
        <f t="shared" si="26"/>
        <v>Véhicules usagésTOTAL VARIABLES</v>
      </c>
      <c r="B123" s="38" t="s">
        <v>148</v>
      </c>
      <c r="C123" s="291" t="s">
        <v>114</v>
      </c>
      <c r="D123" s="292" t="s">
        <v>115</v>
      </c>
      <c r="E123" s="293" t="e">
        <f>F123/F$109</f>
        <v>#DIV/0!</v>
      </c>
      <c r="F123" s="294">
        <f>SUM(F113:F122)</f>
        <v>0</v>
      </c>
      <c r="G123" s="295"/>
      <c r="H123" s="293"/>
      <c r="I123" s="294"/>
      <c r="J123" s="295" t="s">
        <v>115</v>
      </c>
      <c r="K123" s="293">
        <f>L123/L$109</f>
        <v>0.43831367021152429</v>
      </c>
      <c r="L123" s="294">
        <f>SUM(L113:L122)</f>
        <v>145318.26</v>
      </c>
      <c r="M123" s="296"/>
      <c r="N123" s="294">
        <f t="shared" si="44"/>
        <v>145318.26</v>
      </c>
      <c r="O123" s="295" t="s">
        <v>115</v>
      </c>
      <c r="P123" s="293" t="e">
        <f>Q123/Q$109</f>
        <v>#DIV/0!</v>
      </c>
      <c r="Q123" s="294">
        <f>SUM(Q113:Q122)</f>
        <v>0</v>
      </c>
      <c r="R123" s="297"/>
      <c r="S123" s="294">
        <f t="shared" si="45"/>
        <v>145318.26</v>
      </c>
      <c r="T123" s="38"/>
      <c r="U123" s="38"/>
      <c r="V123" s="38"/>
      <c r="W123" s="38"/>
      <c r="X123" s="38"/>
      <c r="Y123" s="38"/>
      <c r="Z123" s="38"/>
      <c r="AA123" s="38"/>
      <c r="AB123" s="38"/>
      <c r="AC123" s="38"/>
      <c r="AD123" s="38"/>
      <c r="AE123" s="38"/>
      <c r="AF123" s="38"/>
      <c r="AG123" s="38"/>
      <c r="AH123" s="38"/>
      <c r="AI123" s="38"/>
      <c r="AJ123" s="38"/>
      <c r="AK123" s="38"/>
      <c r="AL123" s="38"/>
      <c r="AM123" s="38"/>
      <c r="AN123" s="38"/>
    </row>
    <row r="124" spans="1:40" ht="15.75" customHeight="1">
      <c r="A124" s="5" t="str">
        <f t="shared" si="26"/>
        <v>Véhicules usagésSalaires cadres</v>
      </c>
      <c r="B124" s="38" t="s">
        <v>148</v>
      </c>
      <c r="C124" s="298" t="s">
        <v>116</v>
      </c>
      <c r="D124" s="38"/>
      <c r="E124" s="38"/>
      <c r="F124" s="244" cm="1">
        <f t="array" ref="F124">+SUMPRODUCT(('Budget original'!$A$8:$A$501=$A124)*('Budget original'!$C$3:$AO$3=F$2),'Budget original'!$C$8:$AO$501)</f>
        <v>0</v>
      </c>
      <c r="G124" s="243"/>
      <c r="H124" s="38"/>
      <c r="I124" s="244"/>
      <c r="J124" s="243"/>
      <c r="K124" s="38"/>
      <c r="L124" s="266">
        <f>SUMIFS(BV_Data_An_Cour!$AN:$AN,BV_Data_An_Cour!$AP:$AP,$B124,BV_Data_An_Cour!$AQ:$AQ,$C124,BV_Data_An_Cour!$AR:$AR,$L$2)</f>
        <v>51411.33</v>
      </c>
      <c r="M124" s="243"/>
      <c r="N124" s="266">
        <f t="shared" si="44"/>
        <v>51411.33</v>
      </c>
      <c r="O124" s="243"/>
      <c r="P124" s="38"/>
      <c r="Q124" s="266">
        <f>SUMIFS(BV_Data_An_Prec!$AN:$AN,BV_Data_An_Prec!$AP:$AP,$B124,BV_Data_An_Prec!$AQ:$AQ,$C124,BV_Data_An_Prec!$AR:$AR,$L$2)</f>
        <v>0</v>
      </c>
      <c r="R124" s="243"/>
      <c r="S124" s="266">
        <f t="shared" si="45"/>
        <v>51411.33</v>
      </c>
      <c r="T124" s="38"/>
      <c r="U124" s="38"/>
      <c r="V124" s="38"/>
      <c r="W124" s="38"/>
      <c r="X124" s="38"/>
      <c r="Y124" s="38"/>
      <c r="Z124" s="38"/>
      <c r="AA124" s="38"/>
      <c r="AB124" s="38"/>
      <c r="AC124" s="38"/>
      <c r="AD124" s="38"/>
      <c r="AE124" s="38"/>
      <c r="AF124" s="38"/>
      <c r="AG124" s="38"/>
      <c r="AH124" s="38"/>
      <c r="AI124" s="38"/>
      <c r="AJ124" s="38"/>
      <c r="AK124" s="38"/>
      <c r="AL124" s="38"/>
      <c r="AM124" s="38"/>
      <c r="AN124" s="38"/>
    </row>
    <row r="125" spans="1:40" ht="15.75" customHeight="1">
      <c r="A125" s="5" t="str">
        <f t="shared" si="26"/>
        <v>Véhicules usagésSalaires commis</v>
      </c>
      <c r="B125" s="38" t="s">
        <v>148</v>
      </c>
      <c r="C125" s="299" t="s">
        <v>117</v>
      </c>
      <c r="D125" s="287"/>
      <c r="E125" s="38"/>
      <c r="F125" s="240" cm="1">
        <f t="array" ref="F125">+SUMPRODUCT(('Budget original'!$A$8:$A$501=$A125)*('Budget original'!$C$3:$AO$3=F$2),'Budget original'!$C$8:$AO$501)</f>
        <v>0</v>
      </c>
      <c r="G125" s="288"/>
      <c r="H125" s="38"/>
      <c r="I125" s="240"/>
      <c r="J125" s="243"/>
      <c r="K125" s="38"/>
      <c r="L125" s="266">
        <f>SUMIFS(BV_Data_An_Cour!$AN:$AN,BV_Data_An_Cour!$AP:$AP,$B125,BV_Data_An_Cour!$AQ:$AQ,$C125,BV_Data_An_Cour!$AR:$AR,$L$2)</f>
        <v>17737.32</v>
      </c>
      <c r="M125" s="243"/>
      <c r="N125" s="266">
        <f t="shared" si="44"/>
        <v>17737.32</v>
      </c>
      <c r="O125" s="243"/>
      <c r="P125" s="38"/>
      <c r="Q125" s="266">
        <f>SUMIFS(BV_Data_An_Prec!$AN:$AN,BV_Data_An_Prec!$AP:$AP,$B125,BV_Data_An_Prec!$AQ:$AQ,$C125,BV_Data_An_Prec!$AR:$AR,$L$2)</f>
        <v>0</v>
      </c>
      <c r="R125" s="243"/>
      <c r="S125" s="266">
        <f t="shared" si="45"/>
        <v>17737.32</v>
      </c>
      <c r="T125" s="38"/>
      <c r="U125" s="38"/>
      <c r="V125" s="38"/>
      <c r="W125" s="38"/>
      <c r="X125" s="38"/>
      <c r="Y125" s="38"/>
      <c r="Z125" s="38"/>
      <c r="AA125" s="38"/>
      <c r="AB125" s="38"/>
      <c r="AC125" s="38"/>
      <c r="AD125" s="38"/>
      <c r="AE125" s="38"/>
      <c r="AF125" s="38"/>
      <c r="AG125" s="38"/>
      <c r="AH125" s="38"/>
      <c r="AI125" s="38"/>
      <c r="AJ125" s="38"/>
      <c r="AK125" s="38"/>
      <c r="AL125" s="38"/>
      <c r="AM125" s="38"/>
      <c r="AN125" s="38"/>
    </row>
    <row r="126" spans="1:40" ht="15.75" customHeight="1">
      <c r="A126" s="5" t="str">
        <f t="shared" si="26"/>
        <v>Véhicules usagésSalaires autres</v>
      </c>
      <c r="B126" s="38" t="s">
        <v>148</v>
      </c>
      <c r="C126" s="298" t="s">
        <v>118</v>
      </c>
      <c r="D126" s="300"/>
      <c r="E126" s="301"/>
      <c r="F126" s="244" cm="1">
        <f t="array" ref="F126">+SUMPRODUCT(('Budget original'!$A$8:$A$501=$A126)*('Budget original'!$C$3:$AO$3=F$2),'Budget original'!$C$8:$AO$501)</f>
        <v>0</v>
      </c>
      <c r="G126" s="302"/>
      <c r="H126" s="301"/>
      <c r="I126" s="244"/>
      <c r="J126" s="233"/>
      <c r="K126" s="301"/>
      <c r="L126" s="303">
        <f>SUMIFS(BV_Data_An_Cour!$AN:$AN,BV_Data_An_Cour!$AP:$AP,$B126,BV_Data_An_Cour!$AQ:$AQ,$C126,BV_Data_An_Cour!$AR:$AR,$L$2)</f>
        <v>7455.36</v>
      </c>
      <c r="M126" s="233"/>
      <c r="N126" s="303">
        <f t="shared" si="44"/>
        <v>7455.36</v>
      </c>
      <c r="O126" s="233"/>
      <c r="P126" s="301"/>
      <c r="Q126" s="303">
        <f>SUMIFS(BV_Data_An_Prec!$AN:$AN,BV_Data_An_Prec!$AP:$AP,$B126,BV_Data_An_Prec!$AQ:$AQ,$C126,BV_Data_An_Prec!$AR:$AR,$L$2)</f>
        <v>0</v>
      </c>
      <c r="R126" s="233"/>
      <c r="S126" s="303">
        <f t="shared" si="45"/>
        <v>7455.36</v>
      </c>
      <c r="T126" s="38"/>
      <c r="U126" s="38"/>
      <c r="V126" s="38"/>
      <c r="W126" s="38"/>
      <c r="X126" s="38"/>
      <c r="Y126" s="38"/>
      <c r="Z126" s="38"/>
      <c r="AA126" s="38"/>
      <c r="AB126" s="38"/>
      <c r="AC126" s="38"/>
      <c r="AD126" s="38"/>
      <c r="AE126" s="38"/>
      <c r="AF126" s="38"/>
      <c r="AG126" s="38"/>
      <c r="AH126" s="38"/>
      <c r="AI126" s="38"/>
      <c r="AJ126" s="38"/>
      <c r="AK126" s="38"/>
      <c r="AL126" s="38"/>
      <c r="AM126" s="38"/>
      <c r="AN126" s="38"/>
    </row>
    <row r="127" spans="1:40" ht="20.399999999999999" hidden="1" customHeight="1">
      <c r="A127" s="5" t="str">
        <f t="shared" si="26"/>
        <v>Véhicules usagésSalaires spécialistes</v>
      </c>
      <c r="B127" s="38" t="s">
        <v>148</v>
      </c>
      <c r="C127" s="298" t="s">
        <v>119</v>
      </c>
      <c r="D127" s="287"/>
      <c r="E127" s="38"/>
      <c r="F127" s="244" cm="1">
        <f t="array" ref="F127">+SUMPRODUCT(('Budget original'!$A$8:$A$501=$A127)*('Budget original'!$C$3:$AO$3=F$2),'Budget original'!$C$8:$AO$501)</f>
        <v>0</v>
      </c>
      <c r="G127" s="288"/>
      <c r="H127" s="38"/>
      <c r="I127" s="244"/>
      <c r="J127" s="243"/>
      <c r="K127" s="38"/>
      <c r="L127" s="266">
        <f>SUMIFS(BV_Data_An_Cour!$AN:$AN,BV_Data_An_Cour!$AP:$AP,$B127,BV_Data_An_Cour!$AQ:$AQ,$C127,BV_Data_An_Cour!$AR:$AR,$L$2)</f>
        <v>0</v>
      </c>
      <c r="M127" s="243"/>
      <c r="N127" s="266">
        <f t="shared" si="44"/>
        <v>0</v>
      </c>
      <c r="O127" s="243"/>
      <c r="P127" s="38"/>
      <c r="Q127" s="266">
        <f>SUMIFS(BV_Data_An_Prec!$AN:$AN,BV_Data_An_Prec!$AP:$AP,$B127,BV_Data_An_Prec!$AQ:$AQ,$C127,BV_Data_An_Prec!$AR:$AR,$L$2)</f>
        <v>0</v>
      </c>
      <c r="R127" s="243"/>
      <c r="S127" s="266">
        <f t="shared" si="45"/>
        <v>0</v>
      </c>
      <c r="T127" s="38"/>
      <c r="U127" s="38"/>
      <c r="V127" s="38"/>
      <c r="W127" s="38"/>
      <c r="X127" s="38"/>
      <c r="Y127" s="38"/>
      <c r="Z127" s="38"/>
      <c r="AA127" s="38"/>
      <c r="AB127" s="38"/>
      <c r="AC127" s="38"/>
      <c r="AD127" s="38"/>
      <c r="AE127" s="38"/>
      <c r="AF127" s="38"/>
      <c r="AG127" s="38"/>
      <c r="AH127" s="38"/>
      <c r="AI127" s="38"/>
      <c r="AJ127" s="38"/>
      <c r="AK127" s="38"/>
      <c r="AL127" s="38"/>
      <c r="AM127" s="38"/>
      <c r="AN127" s="38"/>
    </row>
    <row r="128" spans="1:40" ht="20.399999999999999" hidden="1" customHeight="1">
      <c r="A128" s="5" t="str">
        <f t="shared" si="26"/>
        <v>Véhicules usagés[...]</v>
      </c>
      <c r="B128" s="38" t="s">
        <v>148</v>
      </c>
      <c r="C128" s="298" t="s">
        <v>55</v>
      </c>
      <c r="D128" s="287"/>
      <c r="E128" s="38"/>
      <c r="F128" s="244" cm="1">
        <f t="array" ref="F128">+SUMPRODUCT(('Budget original'!$A$8:$A$501=$A128)*('Budget original'!$C$3:$AO$3=F$2),'Budget original'!$C$8:$AO$501)</f>
        <v>0</v>
      </c>
      <c r="G128" s="288"/>
      <c r="H128" s="38"/>
      <c r="I128" s="244"/>
      <c r="J128" s="243"/>
      <c r="K128" s="38"/>
      <c r="L128" s="266">
        <f>SUMIFS(BV_Data_An_Cour!$AN:$AN,BV_Data_An_Cour!$AP:$AP,$B128,BV_Data_An_Cour!$AQ:$AQ,$C128,BV_Data_An_Cour!$AR:$AR,$L$2)</f>
        <v>0</v>
      </c>
      <c r="M128" s="243"/>
      <c r="N128" s="266">
        <f t="shared" si="44"/>
        <v>0</v>
      </c>
      <c r="O128" s="243"/>
      <c r="P128" s="38"/>
      <c r="Q128" s="266">
        <f>SUMIFS(BV_Data_An_Prec!$AN:$AN,BV_Data_An_Prec!$AP:$AP,$B128,BV_Data_An_Prec!$AQ:$AQ,$C128,BV_Data_An_Prec!$AR:$AR,$L$2)</f>
        <v>0</v>
      </c>
      <c r="R128" s="243"/>
      <c r="S128" s="266">
        <f t="shared" si="45"/>
        <v>0</v>
      </c>
      <c r="T128" s="38"/>
      <c r="U128" s="38"/>
      <c r="V128" s="38"/>
      <c r="W128" s="38"/>
      <c r="X128" s="38"/>
      <c r="Y128" s="38"/>
      <c r="Z128" s="38"/>
      <c r="AA128" s="38"/>
      <c r="AB128" s="38"/>
      <c r="AC128" s="38"/>
      <c r="AD128" s="38"/>
      <c r="AE128" s="38"/>
      <c r="AF128" s="38"/>
      <c r="AG128" s="38"/>
      <c r="AH128" s="38"/>
      <c r="AI128" s="38"/>
      <c r="AJ128" s="38"/>
      <c r="AK128" s="38"/>
      <c r="AL128" s="38"/>
      <c r="AM128" s="38"/>
      <c r="AN128" s="38"/>
    </row>
    <row r="129" spans="1:40" ht="20.399999999999999" hidden="1" customHeight="1">
      <c r="A129" s="5" t="str">
        <f t="shared" si="26"/>
        <v>Véhicules usagés[...]</v>
      </c>
      <c r="B129" s="38" t="s">
        <v>148</v>
      </c>
      <c r="C129" s="298" t="s">
        <v>55</v>
      </c>
      <c r="D129" s="287"/>
      <c r="E129" s="38"/>
      <c r="F129" s="244" cm="1">
        <f t="array" ref="F129">+SUMPRODUCT(('Budget original'!$A$8:$A$501=$A129)*('Budget original'!$C$3:$AO$3=F$2),'Budget original'!$C$8:$AO$501)</f>
        <v>0</v>
      </c>
      <c r="G129" s="288"/>
      <c r="H129" s="38"/>
      <c r="I129" s="244"/>
      <c r="J129" s="243"/>
      <c r="K129" s="38"/>
      <c r="L129" s="266">
        <f>SUMIFS(BV_Data_An_Cour!$AN:$AN,BV_Data_An_Cour!$AP:$AP,$B129,BV_Data_An_Cour!$AQ:$AQ,$C129,BV_Data_An_Cour!$AR:$AR,$L$2)</f>
        <v>0</v>
      </c>
      <c r="M129" s="243"/>
      <c r="N129" s="266">
        <f t="shared" si="44"/>
        <v>0</v>
      </c>
      <c r="O129" s="243"/>
      <c r="P129" s="38"/>
      <c r="Q129" s="266">
        <f>SUMIFS(BV_Data_An_Prec!$AN:$AN,BV_Data_An_Prec!$AP:$AP,$B129,BV_Data_An_Prec!$AQ:$AQ,$C129,BV_Data_An_Prec!$AR:$AR,$L$2)</f>
        <v>0</v>
      </c>
      <c r="R129" s="243"/>
      <c r="S129" s="266">
        <f t="shared" si="45"/>
        <v>0</v>
      </c>
      <c r="T129" s="38"/>
      <c r="U129" s="38"/>
      <c r="V129" s="38"/>
      <c r="W129" s="38"/>
      <c r="X129" s="38"/>
      <c r="Y129" s="38"/>
      <c r="Z129" s="38"/>
      <c r="AA129" s="38"/>
      <c r="AB129" s="38"/>
      <c r="AC129" s="38"/>
      <c r="AD129" s="38"/>
      <c r="AE129" s="38"/>
      <c r="AF129" s="38"/>
      <c r="AG129" s="38"/>
      <c r="AH129" s="38"/>
      <c r="AI129" s="38"/>
      <c r="AJ129" s="38"/>
      <c r="AK129" s="38"/>
      <c r="AL129" s="38"/>
      <c r="AM129" s="38"/>
      <c r="AN129" s="38"/>
    </row>
    <row r="130" spans="1:40" ht="20.399999999999999" hidden="1" customHeight="1">
      <c r="A130" s="5" t="str">
        <f t="shared" si="26"/>
        <v>Véhicules usagés[...]</v>
      </c>
      <c r="B130" s="38" t="s">
        <v>148</v>
      </c>
      <c r="C130" s="298" t="s">
        <v>55</v>
      </c>
      <c r="D130" s="287"/>
      <c r="E130" s="38"/>
      <c r="F130" s="244" cm="1">
        <f t="array" ref="F130">+SUMPRODUCT(('Budget original'!$A$8:$A$501=$A130)*('Budget original'!$C$3:$AO$3=F$2),'Budget original'!$C$8:$AO$501)</f>
        <v>0</v>
      </c>
      <c r="G130" s="288"/>
      <c r="H130" s="38"/>
      <c r="I130" s="244"/>
      <c r="J130" s="243"/>
      <c r="K130" s="38"/>
      <c r="L130" s="266">
        <f>SUMIFS(BV_Data_An_Cour!$AN:$AN,BV_Data_An_Cour!$AP:$AP,$B130,BV_Data_An_Cour!$AQ:$AQ,$C130,BV_Data_An_Cour!$AR:$AR,$L$2)</f>
        <v>0</v>
      </c>
      <c r="M130" s="243"/>
      <c r="N130" s="266">
        <f t="shared" si="44"/>
        <v>0</v>
      </c>
      <c r="O130" s="243"/>
      <c r="P130" s="38"/>
      <c r="Q130" s="266">
        <f>SUMIFS(BV_Data_An_Prec!$AN:$AN,BV_Data_An_Prec!$AP:$AP,$B130,BV_Data_An_Prec!$AQ:$AQ,$C130,BV_Data_An_Prec!$AR:$AR,$L$2)</f>
        <v>0</v>
      </c>
      <c r="R130" s="243"/>
      <c r="S130" s="266">
        <f t="shared" si="45"/>
        <v>0</v>
      </c>
      <c r="T130" s="38"/>
      <c r="U130" s="38"/>
      <c r="V130" s="38"/>
      <c r="W130" s="38"/>
      <c r="X130" s="38"/>
      <c r="Y130" s="38"/>
      <c r="Z130" s="38"/>
      <c r="AA130" s="38"/>
      <c r="AB130" s="38"/>
      <c r="AC130" s="38"/>
      <c r="AD130" s="38"/>
      <c r="AE130" s="38"/>
      <c r="AF130" s="38"/>
      <c r="AG130" s="38"/>
      <c r="AH130" s="38"/>
      <c r="AI130" s="38"/>
      <c r="AJ130" s="38"/>
      <c r="AK130" s="38"/>
      <c r="AL130" s="38"/>
      <c r="AM130" s="38"/>
      <c r="AN130" s="38"/>
    </row>
    <row r="131" spans="1:40" ht="15.75" customHeight="1">
      <c r="A131" s="5" t="str">
        <f t="shared" si="26"/>
        <v>Véhicules usagésSalaires en absences</v>
      </c>
      <c r="B131" s="38" t="s">
        <v>148</v>
      </c>
      <c r="C131" s="299" t="s">
        <v>120</v>
      </c>
      <c r="D131" s="287"/>
      <c r="E131" s="38"/>
      <c r="F131" s="244" cm="1">
        <f t="array" ref="F131">+SUMPRODUCT(('Budget original'!$A$8:$A$501=$A131)*('Budget original'!$C$3:$AO$3=F$2),'Budget original'!$C$8:$AO$501)</f>
        <v>0</v>
      </c>
      <c r="G131" s="288"/>
      <c r="H131" s="38"/>
      <c r="I131" s="244"/>
      <c r="J131" s="243"/>
      <c r="K131" s="38"/>
      <c r="L131" s="266">
        <f>SUMIFS(BV_Data_An_Cour!$AN:$AN,BV_Data_An_Cour!$AP:$AP,$B131,BV_Data_An_Cour!$AQ:$AQ,$C131,BV_Data_An_Cour!$AR:$AR,$L$2)</f>
        <v>4346.54</v>
      </c>
      <c r="M131" s="243"/>
      <c r="N131" s="266">
        <f t="shared" si="44"/>
        <v>4346.54</v>
      </c>
      <c r="O131" s="243"/>
      <c r="P131" s="38"/>
      <c r="Q131" s="266">
        <f>SUMIFS(BV_Data_An_Prec!$AN:$AN,BV_Data_An_Prec!$AP:$AP,$B131,BV_Data_An_Prec!$AQ:$AQ,$C131,BV_Data_An_Prec!$AR:$AR,$L$2)</f>
        <v>0</v>
      </c>
      <c r="R131" s="243"/>
      <c r="S131" s="266">
        <f t="shared" si="45"/>
        <v>4346.54</v>
      </c>
      <c r="T131" s="38"/>
      <c r="U131" s="38"/>
      <c r="V131" s="38"/>
      <c r="W131" s="38"/>
      <c r="X131" s="38"/>
      <c r="Y131" s="38"/>
      <c r="Z131" s="38"/>
      <c r="AA131" s="38"/>
      <c r="AB131" s="38"/>
      <c r="AC131" s="38"/>
      <c r="AD131" s="38"/>
      <c r="AE131" s="38"/>
      <c r="AF131" s="38"/>
      <c r="AG131" s="38"/>
      <c r="AH131" s="38"/>
      <c r="AI131" s="38"/>
      <c r="AJ131" s="38"/>
      <c r="AK131" s="38"/>
      <c r="AL131" s="38"/>
      <c r="AM131" s="38"/>
      <c r="AN131" s="38"/>
    </row>
    <row r="132" spans="1:40" ht="15.75" customHeight="1">
      <c r="A132" s="5" t="str">
        <f t="shared" si="26"/>
        <v>Véhicules usagésDéduction à la source</v>
      </c>
      <c r="B132" s="38" t="s">
        <v>148</v>
      </c>
      <c r="C132" s="298" t="s">
        <v>121</v>
      </c>
      <c r="D132" s="300"/>
      <c r="E132" s="301"/>
      <c r="F132" s="261" cm="1">
        <f t="array" ref="F132">+SUMPRODUCT(('Budget original'!$A$8:$A$501=$A132)*('Budget original'!$C$3:$AO$3=F$2),'Budget original'!$C$8:$AO$501)</f>
        <v>0</v>
      </c>
      <c r="G132" s="302"/>
      <c r="H132" s="301"/>
      <c r="I132" s="261"/>
      <c r="J132" s="233"/>
      <c r="K132" s="301"/>
      <c r="L132" s="303">
        <f>SUMIFS(BV_Data_An_Cour!$AN:$AN,BV_Data_An_Cour!$AP:$AP,$B132,BV_Data_An_Cour!$AQ:$AQ,$C132,BV_Data_An_Cour!$AR:$AR,$L$2)</f>
        <v>10927.5</v>
      </c>
      <c r="M132" s="233"/>
      <c r="N132" s="303">
        <f t="shared" si="44"/>
        <v>10927.5</v>
      </c>
      <c r="O132" s="233"/>
      <c r="P132" s="301"/>
      <c r="Q132" s="303">
        <f>SUMIFS(BV_Data_An_Prec!$AN:$AN,BV_Data_An_Prec!$AP:$AP,$B132,BV_Data_An_Prec!$AQ:$AQ,$C132,BV_Data_An_Prec!$AR:$AR,$L$2)</f>
        <v>0</v>
      </c>
      <c r="R132" s="233"/>
      <c r="S132" s="303">
        <f t="shared" si="45"/>
        <v>10927.5</v>
      </c>
      <c r="T132" s="38"/>
      <c r="U132" s="38"/>
      <c r="V132" s="38"/>
      <c r="W132" s="38"/>
      <c r="X132" s="38"/>
      <c r="Y132" s="38"/>
      <c r="Z132" s="38"/>
      <c r="AA132" s="38"/>
      <c r="AB132" s="38"/>
      <c r="AC132" s="38"/>
      <c r="AD132" s="38"/>
      <c r="AE132" s="38"/>
      <c r="AF132" s="38"/>
      <c r="AG132" s="38"/>
      <c r="AH132" s="38"/>
      <c r="AI132" s="38"/>
      <c r="AJ132" s="38"/>
      <c r="AK132" s="38"/>
      <c r="AL132" s="38"/>
      <c r="AM132" s="38"/>
      <c r="AN132" s="38"/>
    </row>
    <row r="133" spans="1:40" ht="15.75" customHeight="1">
      <c r="A133" s="5" t="str">
        <f t="shared" si="26"/>
        <v>Véhicules usagésBénéfices marginaux</v>
      </c>
      <c r="B133" s="38" t="s">
        <v>148</v>
      </c>
      <c r="C133" s="298" t="s">
        <v>122</v>
      </c>
      <c r="D133" s="287"/>
      <c r="E133" s="38"/>
      <c r="F133" s="244" cm="1">
        <f t="array" ref="F133">+SUMPRODUCT(('Budget original'!$A$8:$A$501=$A133)*('Budget original'!$C$3:$AO$3=F$2),'Budget original'!$C$8:$AO$501)</f>
        <v>0</v>
      </c>
      <c r="G133" s="288"/>
      <c r="H133" s="38"/>
      <c r="I133" s="244"/>
      <c r="J133" s="243"/>
      <c r="K133" s="38"/>
      <c r="L133" s="266">
        <f>SUMIFS(BV_Data_An_Cour!$AN:$AN,BV_Data_An_Cour!$AP:$AP,$B133,BV_Data_An_Cour!$AQ:$AQ,$C133,BV_Data_An_Cour!$AR:$AR,$L$2)</f>
        <v>11389.57</v>
      </c>
      <c r="M133" s="243"/>
      <c r="N133" s="266">
        <f t="shared" si="44"/>
        <v>11389.57</v>
      </c>
      <c r="O133" s="243"/>
      <c r="P133" s="38"/>
      <c r="Q133" s="266">
        <f>SUMIFS(BV_Data_An_Prec!$AN:$AN,BV_Data_An_Prec!$AP:$AP,$B133,BV_Data_An_Prec!$AQ:$AQ,$C133,BV_Data_An_Prec!$AR:$AR,$L$2)</f>
        <v>0</v>
      </c>
      <c r="R133" s="243"/>
      <c r="S133" s="266">
        <f t="shared" si="45"/>
        <v>11389.57</v>
      </c>
      <c r="T133" s="38"/>
      <c r="U133" s="38"/>
      <c r="V133" s="38"/>
      <c r="W133" s="38"/>
      <c r="X133" s="38"/>
      <c r="Y133" s="38"/>
      <c r="Z133" s="38"/>
      <c r="AA133" s="38"/>
      <c r="AB133" s="38"/>
      <c r="AC133" s="38"/>
      <c r="AD133" s="38"/>
      <c r="AE133" s="38"/>
      <c r="AF133" s="38"/>
      <c r="AG133" s="38"/>
      <c r="AH133" s="38"/>
      <c r="AI133" s="38"/>
      <c r="AJ133" s="38"/>
      <c r="AK133" s="38"/>
      <c r="AL133" s="38"/>
      <c r="AM133" s="38"/>
      <c r="AN133" s="38"/>
    </row>
    <row r="134" spans="1:40" ht="15.75" customHeight="1">
      <c r="A134" s="5" t="str">
        <f t="shared" si="26"/>
        <v>Véhicules usagésCsst</v>
      </c>
      <c r="B134" s="38" t="s">
        <v>148</v>
      </c>
      <c r="C134" s="298" t="s">
        <v>123</v>
      </c>
      <c r="D134" s="287"/>
      <c r="E134" s="38"/>
      <c r="F134" s="244" cm="1">
        <f t="array" ref="F134">+SUMPRODUCT(('Budget original'!$A$8:$A$501=$A134)*('Budget original'!$C$3:$AO$3=F$2),'Budget original'!$C$8:$AO$501)</f>
        <v>0</v>
      </c>
      <c r="G134" s="288"/>
      <c r="H134" s="38"/>
      <c r="I134" s="244"/>
      <c r="J134" s="243"/>
      <c r="K134" s="38"/>
      <c r="L134" s="266">
        <f>SUMIFS(BV_Data_An_Cour!$AN:$AN,BV_Data_An_Cour!$AP:$AP,$B134,BV_Data_An_Cour!$AQ:$AQ,$C134,BV_Data_An_Cour!$AR:$AR,$L$2)</f>
        <v>108.27</v>
      </c>
      <c r="M134" s="243"/>
      <c r="N134" s="266">
        <f t="shared" si="44"/>
        <v>108.27</v>
      </c>
      <c r="O134" s="243"/>
      <c r="P134" s="38"/>
      <c r="Q134" s="266">
        <f>SUMIFS(BV_Data_An_Prec!$AN:$AN,BV_Data_An_Prec!$AP:$AP,$B134,BV_Data_An_Prec!$AQ:$AQ,$C134,BV_Data_An_Prec!$AR:$AR,$L$2)</f>
        <v>0</v>
      </c>
      <c r="R134" s="243"/>
      <c r="S134" s="266">
        <f t="shared" si="45"/>
        <v>108.27</v>
      </c>
      <c r="T134" s="38"/>
      <c r="U134" s="38"/>
      <c r="V134" s="38"/>
      <c r="W134" s="38"/>
      <c r="X134" s="38"/>
      <c r="Y134" s="38"/>
      <c r="Z134" s="38"/>
      <c r="AA134" s="38"/>
      <c r="AB134" s="38"/>
      <c r="AC134" s="38"/>
      <c r="AD134" s="38"/>
      <c r="AE134" s="38"/>
      <c r="AF134" s="38"/>
      <c r="AG134" s="38"/>
      <c r="AH134" s="38"/>
      <c r="AI134" s="38"/>
      <c r="AJ134" s="38"/>
      <c r="AK134" s="38"/>
      <c r="AL134" s="38"/>
      <c r="AM134" s="38"/>
      <c r="AN134" s="38"/>
    </row>
    <row r="135" spans="1:40" ht="20.399999999999999" hidden="1" customHeight="1">
      <c r="A135" s="5" t="str">
        <f t="shared" si="26"/>
        <v>Véhicules usagés[...]</v>
      </c>
      <c r="B135" s="38" t="s">
        <v>148</v>
      </c>
      <c r="C135" s="243" t="s">
        <v>55</v>
      </c>
      <c r="D135" s="289"/>
      <c r="E135" s="304"/>
      <c r="F135" s="244" cm="1">
        <f t="array" ref="F135">+SUMPRODUCT(('Budget original'!$A$8:$A$501=$A135)*('Budget original'!$C$3:$AO$3=F$2),'Budget original'!$C$8:$AO$501)</f>
        <v>0</v>
      </c>
      <c r="G135" s="290"/>
      <c r="H135" s="304"/>
      <c r="I135" s="244"/>
      <c r="J135" s="238"/>
      <c r="K135" s="304"/>
      <c r="L135" s="266">
        <f>SUMIFS(BV_Data_An_Cour!$AN:$AN,BV_Data_An_Cour!$AP:$AP,$B135,BV_Data_An_Cour!$AQ:$AQ,$C135,BV_Data_An_Cour!$AR:$AR,$L$2)</f>
        <v>0</v>
      </c>
      <c r="M135" s="238"/>
      <c r="N135" s="286">
        <f t="shared" si="44"/>
        <v>0</v>
      </c>
      <c r="O135" s="238"/>
      <c r="P135" s="304"/>
      <c r="Q135" s="266">
        <f>SUMIFS(BV_Data_An_Prec!$AN:$AN,BV_Data_An_Prec!$AP:$AP,$B135,BV_Data_An_Prec!$AQ:$AQ,$C135,BV_Data_An_Prec!$AR:$AR,$L$2)</f>
        <v>0</v>
      </c>
      <c r="R135" s="238"/>
      <c r="S135" s="286">
        <f t="shared" si="45"/>
        <v>0</v>
      </c>
      <c r="T135" s="38"/>
      <c r="U135" s="38"/>
      <c r="V135" s="38"/>
      <c r="W135" s="38"/>
      <c r="X135" s="38"/>
      <c r="Y135" s="38"/>
      <c r="Z135" s="38"/>
      <c r="AA135" s="38"/>
      <c r="AB135" s="38"/>
      <c r="AC135" s="38"/>
      <c r="AD135" s="38"/>
      <c r="AE135" s="38"/>
      <c r="AF135" s="38"/>
      <c r="AG135" s="38"/>
      <c r="AH135" s="38"/>
      <c r="AI135" s="38"/>
      <c r="AJ135" s="38"/>
      <c r="AK135" s="38"/>
      <c r="AL135" s="38"/>
      <c r="AM135" s="38"/>
      <c r="AN135" s="38"/>
    </row>
    <row r="136" spans="1:40" ht="18.600000000000001" customHeight="1">
      <c r="A136" s="5" t="str">
        <f t="shared" si="26"/>
        <v>Véhicules usagésTOTAL PERSONNEL</v>
      </c>
      <c r="B136" s="38" t="s">
        <v>148</v>
      </c>
      <c r="C136" s="291" t="s">
        <v>124</v>
      </c>
      <c r="D136" s="292" t="s">
        <v>115</v>
      </c>
      <c r="E136" s="293" t="e">
        <f>F136/F$109</f>
        <v>#DIV/0!</v>
      </c>
      <c r="F136" s="294">
        <f>+SUM(F124:F135)</f>
        <v>0</v>
      </c>
      <c r="G136" s="295"/>
      <c r="H136" s="293"/>
      <c r="I136" s="294"/>
      <c r="J136" s="295" t="s">
        <v>115</v>
      </c>
      <c r="K136" s="293">
        <f>L136/L$109</f>
        <v>0.31180572735513629</v>
      </c>
      <c r="L136" s="294">
        <f>SUM(L124:L135)</f>
        <v>103375.89</v>
      </c>
      <c r="M136" s="296"/>
      <c r="N136" s="294">
        <f t="shared" si="44"/>
        <v>103375.89</v>
      </c>
      <c r="O136" s="295" t="s">
        <v>115</v>
      </c>
      <c r="P136" s="293" t="e">
        <f>Q136/Q$109</f>
        <v>#DIV/0!</v>
      </c>
      <c r="Q136" s="294">
        <f>SUM(Q124:Q135)</f>
        <v>0</v>
      </c>
      <c r="R136" s="297"/>
      <c r="S136" s="294">
        <f t="shared" si="45"/>
        <v>103375.89</v>
      </c>
      <c r="T136" s="38"/>
      <c r="U136" s="38"/>
      <c r="V136" s="38"/>
      <c r="W136" s="38"/>
      <c r="X136" s="38"/>
      <c r="Y136" s="38"/>
      <c r="Z136" s="38"/>
      <c r="AA136" s="38"/>
      <c r="AB136" s="38"/>
      <c r="AC136" s="38"/>
      <c r="AD136" s="38"/>
      <c r="AE136" s="38"/>
      <c r="AF136" s="38"/>
      <c r="AG136" s="38"/>
      <c r="AH136" s="38"/>
      <c r="AI136" s="38"/>
      <c r="AJ136" s="38"/>
      <c r="AK136" s="38"/>
      <c r="AL136" s="38"/>
      <c r="AM136" s="38"/>
      <c r="AN136" s="38"/>
    </row>
    <row r="137" spans="1:40" ht="20.399999999999999" hidden="1" customHeight="1">
      <c r="A137" s="5" t="str">
        <f t="shared" si="26"/>
        <v>Véhicules usagésPublicité 2</v>
      </c>
      <c r="B137" s="38" t="s">
        <v>148</v>
      </c>
      <c r="C137" s="243" t="s">
        <v>125</v>
      </c>
      <c r="D137" s="287"/>
      <c r="E137" s="38"/>
      <c r="F137" s="244" cm="1">
        <f t="array" ref="F137">+SUMPRODUCT(('Budget original'!$A$8:$A$501=$A137)*('Budget original'!$C$3:$AO$3=F$2),'Budget original'!$C$8:$AO$501)</f>
        <v>0</v>
      </c>
      <c r="G137" s="288"/>
      <c r="H137" s="38"/>
      <c r="I137" s="244"/>
      <c r="J137" s="243"/>
      <c r="K137" s="38"/>
      <c r="L137" s="266">
        <f>SUMIFS(BV_Data_An_Cour!$AN:$AN,BV_Data_An_Cour!$AP:$AP,$B137,BV_Data_An_Cour!$AQ:$AQ,$C137,BV_Data_An_Cour!$AR:$AR,$L$2)</f>
        <v>0</v>
      </c>
      <c r="M137" s="243"/>
      <c r="N137" s="266">
        <f t="shared" si="44"/>
        <v>0</v>
      </c>
      <c r="O137" s="243"/>
      <c r="P137" s="38"/>
      <c r="Q137" s="266">
        <f>SUMIFS(BV_Data_An_Prec!$AN:$AN,BV_Data_An_Prec!$AP:$AP,$B137,BV_Data_An_Prec!$AQ:$AQ,$C137,BV_Data_An_Prec!$AR:$AR,$L$2)</f>
        <v>0</v>
      </c>
      <c r="R137" s="243"/>
      <c r="S137" s="266">
        <f t="shared" si="45"/>
        <v>0</v>
      </c>
      <c r="T137" s="38"/>
      <c r="U137" s="38"/>
      <c r="V137" s="38"/>
      <c r="W137" s="38"/>
      <c r="X137" s="38"/>
      <c r="Y137" s="38"/>
      <c r="Z137" s="38"/>
      <c r="AA137" s="38"/>
      <c r="AB137" s="38"/>
      <c r="AC137" s="38"/>
      <c r="AD137" s="38"/>
      <c r="AE137" s="38"/>
      <c r="AF137" s="38"/>
      <c r="AG137" s="38"/>
      <c r="AH137" s="38"/>
      <c r="AI137" s="38"/>
      <c r="AJ137" s="38"/>
      <c r="AK137" s="38"/>
      <c r="AL137" s="38"/>
      <c r="AM137" s="38"/>
      <c r="AN137" s="38"/>
    </row>
    <row r="138" spans="1:40" ht="20.399999999999999" hidden="1" customHeight="1">
      <c r="A138" s="5" t="str">
        <f t="shared" si="26"/>
        <v>Véhicules usagésService gratuit 2</v>
      </c>
      <c r="B138" s="38" t="s">
        <v>148</v>
      </c>
      <c r="C138" s="243" t="s">
        <v>126</v>
      </c>
      <c r="D138" s="287"/>
      <c r="E138" s="38"/>
      <c r="F138" s="244" cm="1">
        <f t="array" ref="F138">+SUMPRODUCT(('Budget original'!$A$8:$A$501=$A138)*('Budget original'!$C$3:$AO$3=F$2),'Budget original'!$C$8:$AO$501)</f>
        <v>0</v>
      </c>
      <c r="G138" s="288"/>
      <c r="H138" s="38"/>
      <c r="I138" s="244"/>
      <c r="J138" s="243"/>
      <c r="K138" s="38"/>
      <c r="L138" s="266">
        <f>SUMIFS(BV_Data_An_Cour!$AN:$AN,BV_Data_An_Cour!$AP:$AP,$B138,BV_Data_An_Cour!$AQ:$AQ,$C138,BV_Data_An_Cour!$AR:$AR,$L$2)</f>
        <v>0</v>
      </c>
      <c r="M138" s="243"/>
      <c r="N138" s="266">
        <f t="shared" si="44"/>
        <v>0</v>
      </c>
      <c r="O138" s="243"/>
      <c r="P138" s="38"/>
      <c r="Q138" s="266">
        <f>SUMIFS(BV_Data_An_Prec!$AN:$AN,BV_Data_An_Prec!$AP:$AP,$B138,BV_Data_An_Prec!$AQ:$AQ,$C138,BV_Data_An_Prec!$AR:$AR,$L$2)</f>
        <v>0</v>
      </c>
      <c r="R138" s="243"/>
      <c r="S138" s="266">
        <f t="shared" si="45"/>
        <v>0</v>
      </c>
      <c r="T138" s="38"/>
      <c r="U138" s="38"/>
      <c r="V138" s="38"/>
      <c r="W138" s="38"/>
      <c r="X138" s="38"/>
      <c r="Y138" s="38"/>
      <c r="Z138" s="38"/>
      <c r="AA138" s="38"/>
      <c r="AB138" s="38"/>
      <c r="AC138" s="38"/>
      <c r="AD138" s="38"/>
      <c r="AE138" s="38"/>
      <c r="AF138" s="38"/>
      <c r="AG138" s="38"/>
      <c r="AH138" s="38"/>
      <c r="AI138" s="38"/>
      <c r="AJ138" s="38"/>
      <c r="AK138" s="38"/>
      <c r="AL138" s="38"/>
      <c r="AM138" s="38"/>
      <c r="AN138" s="38"/>
    </row>
    <row r="139" spans="1:40" ht="15.75" customHeight="1">
      <c r="A139" s="5" t="str">
        <f t="shared" si="26"/>
        <v>Véhicules usagésFrais véhicules de cie</v>
      </c>
      <c r="B139" s="38" t="s">
        <v>148</v>
      </c>
      <c r="C139" s="238" t="s">
        <v>127</v>
      </c>
      <c r="D139" s="289"/>
      <c r="E139" s="304"/>
      <c r="F139" s="240" cm="1">
        <f t="array" ref="F139">+SUMPRODUCT(('Budget original'!$A$8:$A$501=$A139)*('Budget original'!$C$3:$AO$3=F$2),'Budget original'!$C$8:$AO$501)</f>
        <v>0</v>
      </c>
      <c r="G139" s="290"/>
      <c r="H139" s="304"/>
      <c r="I139" s="240"/>
      <c r="J139" s="238"/>
      <c r="K139" s="304"/>
      <c r="L139" s="286">
        <f>SUMIFS(BV_Data_An_Cour!$AN:$AN,BV_Data_An_Cour!$AP:$AP,$B139,BV_Data_An_Cour!$AQ:$AQ,$C139,BV_Data_An_Cour!$AR:$AR,$L$2)</f>
        <v>6741.75</v>
      </c>
      <c r="M139" s="238"/>
      <c r="N139" s="286">
        <f t="shared" si="44"/>
        <v>6741.75</v>
      </c>
      <c r="O139" s="238"/>
      <c r="P139" s="304"/>
      <c r="Q139" s="286">
        <f>SUMIFS(BV_Data_An_Prec!$AN:$AN,BV_Data_An_Prec!$AP:$AP,$B139,BV_Data_An_Prec!$AQ:$AQ,$C139,BV_Data_An_Prec!$AR:$AR,$L$2)</f>
        <v>0</v>
      </c>
      <c r="R139" s="238"/>
      <c r="S139" s="286">
        <f t="shared" si="45"/>
        <v>6741.75</v>
      </c>
      <c r="T139" s="38"/>
      <c r="U139" s="38"/>
      <c r="V139" s="38"/>
      <c r="W139" s="38"/>
      <c r="X139" s="38"/>
      <c r="Y139" s="38"/>
      <c r="Z139" s="38"/>
      <c r="AA139" s="38"/>
      <c r="AB139" s="38"/>
      <c r="AC139" s="38"/>
      <c r="AD139" s="38"/>
      <c r="AE139" s="38"/>
      <c r="AF139" s="38"/>
      <c r="AG139" s="38"/>
      <c r="AH139" s="38"/>
      <c r="AI139" s="38"/>
      <c r="AJ139" s="38"/>
      <c r="AK139" s="38"/>
      <c r="AL139" s="38"/>
      <c r="AM139" s="38"/>
      <c r="AN139" s="38"/>
    </row>
    <row r="140" spans="1:40" ht="15.75" customHeight="1">
      <c r="A140" s="5" t="str">
        <f t="shared" si="26"/>
        <v>Véhicules usagésInformatique</v>
      </c>
      <c r="B140" s="38" t="s">
        <v>148</v>
      </c>
      <c r="C140" s="243" t="s">
        <v>128</v>
      </c>
      <c r="D140" s="287"/>
      <c r="E140" s="38"/>
      <c r="F140" s="244" cm="1">
        <f t="array" ref="F140">+SUMPRODUCT(('Budget original'!$A$8:$A$501=$A140)*('Budget original'!$C$3:$AO$3=F$2),'Budget original'!$C$8:$AO$501)</f>
        <v>0</v>
      </c>
      <c r="G140" s="288"/>
      <c r="H140" s="38"/>
      <c r="I140" s="244"/>
      <c r="J140" s="243"/>
      <c r="K140" s="38"/>
      <c r="L140" s="266">
        <f>SUMIFS(BV_Data_An_Cour!$AN:$AN,BV_Data_An_Cour!$AP:$AP,$B140,BV_Data_An_Cour!$AQ:$AQ,$C140,BV_Data_An_Cour!$AR:$AR,$L$2)</f>
        <v>5847.41</v>
      </c>
      <c r="M140" s="243"/>
      <c r="N140" s="266">
        <f t="shared" si="44"/>
        <v>5847.41</v>
      </c>
      <c r="O140" s="243"/>
      <c r="P140" s="38"/>
      <c r="Q140" s="266">
        <f>SUMIFS(BV_Data_An_Prec!$AN:$AN,BV_Data_An_Prec!$AP:$AP,$B140,BV_Data_An_Prec!$AQ:$AQ,$C140,BV_Data_An_Prec!$AR:$AR,$L$2)</f>
        <v>0</v>
      </c>
      <c r="R140" s="243"/>
      <c r="S140" s="266">
        <f t="shared" si="45"/>
        <v>5847.41</v>
      </c>
      <c r="T140" s="38"/>
      <c r="U140" s="38"/>
      <c r="V140" s="38"/>
      <c r="W140" s="38"/>
      <c r="X140" s="38"/>
      <c r="Y140" s="38"/>
      <c r="Z140" s="38"/>
      <c r="AA140" s="38"/>
      <c r="AB140" s="38"/>
      <c r="AC140" s="38"/>
      <c r="AD140" s="38"/>
      <c r="AE140" s="38"/>
      <c r="AF140" s="38"/>
      <c r="AG140" s="38"/>
      <c r="AH140" s="38"/>
      <c r="AI140" s="38"/>
      <c r="AJ140" s="38"/>
      <c r="AK140" s="38"/>
      <c r="AL140" s="38"/>
      <c r="AM140" s="38"/>
      <c r="AN140" s="38"/>
    </row>
    <row r="141" spans="1:40" ht="15.75" customHeight="1">
      <c r="A141" s="5" t="str">
        <f t="shared" si="26"/>
        <v>Véhicules usagésFrais de déplacement</v>
      </c>
      <c r="B141" s="38" t="s">
        <v>148</v>
      </c>
      <c r="C141" s="243" t="s">
        <v>129</v>
      </c>
      <c r="D141" s="287"/>
      <c r="E141" s="38"/>
      <c r="F141" s="244" cm="1">
        <f t="array" ref="F141">+SUMPRODUCT(('Budget original'!$A$8:$A$501=$A141)*('Budget original'!$C$3:$AO$3=F$2),'Budget original'!$C$8:$AO$501)</f>
        <v>0</v>
      </c>
      <c r="G141" s="288"/>
      <c r="H141" s="38"/>
      <c r="I141" s="244"/>
      <c r="J141" s="243"/>
      <c r="K141" s="38"/>
      <c r="L141" s="266">
        <f>SUMIFS(BV_Data_An_Cour!$AN:$AN,BV_Data_An_Cour!$AP:$AP,$B141,BV_Data_An_Cour!$AQ:$AQ,$C141,BV_Data_An_Cour!$AR:$AR,$L$2)</f>
        <v>5269.1100000000006</v>
      </c>
      <c r="M141" s="243"/>
      <c r="N141" s="266">
        <f t="shared" si="44"/>
        <v>5269.1100000000006</v>
      </c>
      <c r="O141" s="243"/>
      <c r="P141" s="38"/>
      <c r="Q141" s="266">
        <f>SUMIFS(BV_Data_An_Prec!$AN:$AN,BV_Data_An_Prec!$AP:$AP,$B141,BV_Data_An_Prec!$AQ:$AQ,$C141,BV_Data_An_Prec!$AR:$AR,$L$2)</f>
        <v>0</v>
      </c>
      <c r="R141" s="243"/>
      <c r="S141" s="266">
        <f t="shared" si="45"/>
        <v>5269.1100000000006</v>
      </c>
      <c r="T141" s="327"/>
      <c r="U141" s="38"/>
      <c r="V141" s="38"/>
      <c r="W141" s="38"/>
      <c r="X141" s="38"/>
      <c r="Y141" s="38"/>
      <c r="Z141" s="38"/>
      <c r="AA141" s="38"/>
      <c r="AB141" s="38"/>
      <c r="AC141" s="38"/>
      <c r="AD141" s="38"/>
      <c r="AE141" s="38"/>
      <c r="AF141" s="38"/>
      <c r="AG141" s="38"/>
      <c r="AH141" s="38"/>
      <c r="AI141" s="38"/>
      <c r="AJ141" s="38"/>
      <c r="AK141" s="38"/>
      <c r="AL141" s="38"/>
      <c r="AM141" s="38"/>
      <c r="AN141" s="38"/>
    </row>
    <row r="142" spans="1:40" ht="15.75" customHeight="1">
      <c r="A142" s="5" t="str">
        <f t="shared" si="26"/>
        <v>Véhicules usagésServices extérieurs</v>
      </c>
      <c r="B142" s="38" t="s">
        <v>148</v>
      </c>
      <c r="C142" s="238" t="s">
        <v>130</v>
      </c>
      <c r="D142" s="289"/>
      <c r="E142" s="304"/>
      <c r="F142" s="240" cm="1">
        <f t="array" ref="F142">+SUMPRODUCT(('Budget original'!$A$8:$A$501=$A142)*('Budget original'!$C$3:$AO$3=F$2),'Budget original'!$C$8:$AO$501)</f>
        <v>0</v>
      </c>
      <c r="G142" s="290"/>
      <c r="H142" s="304"/>
      <c r="I142" s="240"/>
      <c r="J142" s="238"/>
      <c r="K142" s="304"/>
      <c r="L142" s="286">
        <f>SUMIFS(BV_Data_An_Cour!$AN:$AN,BV_Data_An_Cour!$AP:$AP,$B142,BV_Data_An_Cour!$AQ:$AQ,$C142,BV_Data_An_Cour!$AR:$AR,$L$2)</f>
        <v>13516.91</v>
      </c>
      <c r="M142" s="238"/>
      <c r="N142" s="286">
        <f t="shared" si="44"/>
        <v>13516.91</v>
      </c>
      <c r="O142" s="238"/>
      <c r="P142" s="304"/>
      <c r="Q142" s="286">
        <f>SUMIFS(BV_Data_An_Prec!$AN:$AN,BV_Data_An_Prec!$AP:$AP,$B142,BV_Data_An_Prec!$AQ:$AQ,$C142,BV_Data_An_Prec!$AR:$AR,$L$2)</f>
        <v>0</v>
      </c>
      <c r="R142" s="238"/>
      <c r="S142" s="286">
        <f t="shared" si="45"/>
        <v>13516.91</v>
      </c>
      <c r="T142" s="38"/>
      <c r="U142" s="898"/>
      <c r="V142" s="38"/>
      <c r="W142" s="38"/>
      <c r="X142" s="38"/>
      <c r="Y142" s="38"/>
      <c r="Z142" s="38"/>
      <c r="AA142" s="38"/>
      <c r="AB142" s="38"/>
      <c r="AC142" s="38"/>
      <c r="AD142" s="38"/>
      <c r="AE142" s="38"/>
      <c r="AF142" s="38"/>
      <c r="AG142" s="38"/>
      <c r="AH142" s="38"/>
      <c r="AI142" s="38"/>
      <c r="AJ142" s="38"/>
      <c r="AK142" s="38"/>
      <c r="AL142" s="38"/>
      <c r="AM142" s="38"/>
      <c r="AN142" s="38"/>
    </row>
    <row r="143" spans="1:40" ht="15.75" customHeight="1">
      <c r="A143" s="5" t="str">
        <f t="shared" si="26"/>
        <v>Véhicules usagésFournitures autres</v>
      </c>
      <c r="B143" s="38" t="s">
        <v>148</v>
      </c>
      <c r="C143" s="243" t="s">
        <v>131</v>
      </c>
      <c r="D143" s="287"/>
      <c r="E143" s="38"/>
      <c r="F143" s="244" cm="1">
        <f t="array" ref="F143">+SUMPRODUCT(('Budget original'!$A$8:$A$501=$A143)*('Budget original'!$C$3:$AO$3=F$2),'Budget original'!$C$8:$AO$501)</f>
        <v>0</v>
      </c>
      <c r="G143" s="288"/>
      <c r="H143" s="38"/>
      <c r="I143" s="244"/>
      <c r="J143" s="243"/>
      <c r="K143" s="38"/>
      <c r="L143" s="266">
        <f>SUMIFS(BV_Data_An_Cour!$AN:$AN,BV_Data_An_Cour!$AP:$AP,$B143,BV_Data_An_Cour!$AQ:$AQ,$C143,BV_Data_An_Cour!$AR:$AR,$L$2)</f>
        <v>505.92</v>
      </c>
      <c r="M143" s="243"/>
      <c r="N143" s="266">
        <f t="shared" si="44"/>
        <v>505.92</v>
      </c>
      <c r="O143" s="243"/>
      <c r="P143" s="38"/>
      <c r="Q143" s="266">
        <f>SUMIFS(BV_Data_An_Prec!$AN:$AN,BV_Data_An_Prec!$AP:$AP,$B143,BV_Data_An_Prec!$AQ:$AQ,$C143,BV_Data_An_Prec!$AR:$AR,$L$2)</f>
        <v>0</v>
      </c>
      <c r="R143" s="243"/>
      <c r="S143" s="266">
        <f t="shared" si="45"/>
        <v>505.92</v>
      </c>
      <c r="T143" s="38"/>
      <c r="U143" s="38"/>
      <c r="V143" s="38"/>
      <c r="W143" s="38"/>
      <c r="X143" s="38"/>
      <c r="Y143" s="38"/>
      <c r="Z143" s="38"/>
      <c r="AA143" s="38"/>
      <c r="AB143" s="38"/>
      <c r="AC143" s="38"/>
      <c r="AD143" s="38"/>
      <c r="AE143" s="38"/>
      <c r="AF143" s="38"/>
      <c r="AG143" s="38"/>
      <c r="AH143" s="38"/>
      <c r="AI143" s="38"/>
      <c r="AJ143" s="38"/>
      <c r="AK143" s="38"/>
      <c r="AL143" s="38"/>
      <c r="AM143" s="38"/>
      <c r="AN143" s="38"/>
    </row>
    <row r="144" spans="1:40" ht="15.75" customHeight="1">
      <c r="A144" s="5" t="str">
        <f t="shared" si="26"/>
        <v>Véhicules usagésUniformes</v>
      </c>
      <c r="B144" s="38" t="s">
        <v>148</v>
      </c>
      <c r="C144" s="243" t="s">
        <v>132</v>
      </c>
      <c r="D144" s="287"/>
      <c r="E144" s="38"/>
      <c r="F144" s="244" cm="1">
        <f t="array" ref="F144">+SUMPRODUCT(('Budget original'!$A$8:$A$501=$A144)*('Budget original'!$C$3:$AO$3=F$2),'Budget original'!$C$8:$AO$501)</f>
        <v>0</v>
      </c>
      <c r="G144" s="288"/>
      <c r="H144" s="38"/>
      <c r="I144" s="244"/>
      <c r="J144" s="243"/>
      <c r="K144" s="38"/>
      <c r="L144" s="266">
        <f>SUMIFS(BV_Data_An_Cour!$AN:$AN,BV_Data_An_Cour!$AP:$AP,$B144,BV_Data_An_Cour!$AQ:$AQ,$C144,BV_Data_An_Cour!$AR:$AR,$L$2)</f>
        <v>0</v>
      </c>
      <c r="M144" s="243"/>
      <c r="N144" s="266">
        <f t="shared" si="44"/>
        <v>0</v>
      </c>
      <c r="O144" s="243"/>
      <c r="P144" s="38"/>
      <c r="Q144" s="266">
        <f>SUMIFS(BV_Data_An_Prec!$AN:$AN,BV_Data_An_Prec!$AP:$AP,$B144,BV_Data_An_Prec!$AQ:$AQ,$C144,BV_Data_An_Prec!$AR:$AR,$L$2)</f>
        <v>0</v>
      </c>
      <c r="R144" s="243"/>
      <c r="S144" s="266">
        <f t="shared" si="45"/>
        <v>0</v>
      </c>
      <c r="T144" s="38"/>
      <c r="U144" s="898"/>
      <c r="V144" s="38"/>
      <c r="W144" s="38"/>
      <c r="X144" s="38"/>
      <c r="Y144" s="38"/>
      <c r="Z144" s="38"/>
      <c r="AA144" s="38"/>
      <c r="AB144" s="38"/>
      <c r="AC144" s="38"/>
      <c r="AD144" s="38"/>
      <c r="AE144" s="38"/>
      <c r="AF144" s="38"/>
      <c r="AG144" s="38"/>
      <c r="AH144" s="38"/>
      <c r="AI144" s="38"/>
      <c r="AJ144" s="38"/>
      <c r="AK144" s="38"/>
      <c r="AL144" s="38"/>
      <c r="AM144" s="38"/>
      <c r="AN144" s="38"/>
    </row>
    <row r="145" spans="1:40" ht="15.75" customHeight="1">
      <c r="A145" s="5" t="str">
        <f t="shared" si="26"/>
        <v>Véhicules usagésPapeterie</v>
      </c>
      <c r="B145" s="38" t="s">
        <v>148</v>
      </c>
      <c r="C145" s="243" t="s">
        <v>133</v>
      </c>
      <c r="D145" s="287"/>
      <c r="E145" s="38"/>
      <c r="F145" s="244" cm="1">
        <f t="array" ref="F145">+SUMPRODUCT(('Budget original'!$A$8:$A$501=$A145)*('Budget original'!$C$3:$AO$3=F$2),'Budget original'!$C$8:$AO$501)</f>
        <v>0</v>
      </c>
      <c r="G145" s="288"/>
      <c r="H145" s="38"/>
      <c r="I145" s="244"/>
      <c r="J145" s="243"/>
      <c r="K145" s="38"/>
      <c r="L145" s="266">
        <f>SUMIFS(BV_Data_An_Cour!$AN:$AN,BV_Data_An_Cour!$AP:$AP,$B145,BV_Data_An_Cour!$AQ:$AQ,$C145,BV_Data_An_Cour!$AR:$AR,$L$2)</f>
        <v>2663.35</v>
      </c>
      <c r="M145" s="243"/>
      <c r="N145" s="266">
        <f t="shared" si="44"/>
        <v>2663.35</v>
      </c>
      <c r="O145" s="243"/>
      <c r="P145" s="38"/>
      <c r="Q145" s="266">
        <f>SUMIFS(BV_Data_An_Prec!$AN:$AN,BV_Data_An_Prec!$AP:$AP,$B145,BV_Data_An_Prec!$AQ:$AQ,$C145,BV_Data_An_Prec!$AR:$AR,$L$2)</f>
        <v>0</v>
      </c>
      <c r="R145" s="243"/>
      <c r="S145" s="266">
        <f t="shared" si="45"/>
        <v>2663.35</v>
      </c>
      <c r="T145" s="38"/>
      <c r="U145" s="38"/>
      <c r="V145" s="38"/>
      <c r="W145" s="38"/>
      <c r="X145" s="38"/>
      <c r="Y145" s="38"/>
      <c r="Z145" s="38"/>
      <c r="AA145" s="38"/>
      <c r="AB145" s="38"/>
      <c r="AC145" s="38"/>
      <c r="AD145" s="38"/>
      <c r="AE145" s="38"/>
      <c r="AF145" s="38"/>
      <c r="AG145" s="38"/>
      <c r="AH145" s="38"/>
      <c r="AI145" s="38"/>
      <c r="AJ145" s="38"/>
      <c r="AK145" s="38"/>
      <c r="AL145" s="38"/>
      <c r="AM145" s="38"/>
      <c r="AN145" s="38"/>
    </row>
    <row r="146" spans="1:40" ht="15.75" customHeight="1">
      <c r="A146" s="5" t="str">
        <f t="shared" si="26"/>
        <v>Véhicules usagésTéléphone</v>
      </c>
      <c r="B146" s="38" t="s">
        <v>148</v>
      </c>
      <c r="C146" s="243" t="s">
        <v>134</v>
      </c>
      <c r="D146" s="287"/>
      <c r="E146" s="38"/>
      <c r="F146" s="244" cm="1">
        <f t="array" ref="F146">+SUMPRODUCT(('Budget original'!$A$8:$A$501=$A146)*('Budget original'!$C$3:$AO$3=F$2),'Budget original'!$C$8:$AO$501)</f>
        <v>0</v>
      </c>
      <c r="G146" s="288"/>
      <c r="H146" s="38"/>
      <c r="I146" s="244"/>
      <c r="J146" s="243"/>
      <c r="K146" s="38"/>
      <c r="L146" s="266">
        <f>SUMIFS(BV_Data_An_Cour!$AN:$AN,BV_Data_An_Cour!$AP:$AP,$B146,BV_Data_An_Cour!$AQ:$AQ,$C146,BV_Data_An_Cour!$AR:$AR,$L$2)</f>
        <v>2832.03</v>
      </c>
      <c r="M146" s="243"/>
      <c r="N146" s="266">
        <f t="shared" si="44"/>
        <v>2832.03</v>
      </c>
      <c r="O146" s="243"/>
      <c r="P146" s="38"/>
      <c r="Q146" s="266">
        <f>SUMIFS(BV_Data_An_Prec!$AN:$AN,BV_Data_An_Prec!$AP:$AP,$B146,BV_Data_An_Prec!$AQ:$AQ,$C146,BV_Data_An_Prec!$AR:$AR,$L$2)</f>
        <v>0</v>
      </c>
      <c r="R146" s="243"/>
      <c r="S146" s="266">
        <f t="shared" si="45"/>
        <v>2832.03</v>
      </c>
      <c r="T146" s="38"/>
      <c r="U146" s="38"/>
      <c r="V146" s="38"/>
      <c r="W146" s="38"/>
      <c r="X146" s="38"/>
      <c r="Y146" s="38"/>
      <c r="Z146" s="38"/>
      <c r="AA146" s="38"/>
      <c r="AB146" s="38"/>
      <c r="AC146" s="38"/>
      <c r="AD146" s="38"/>
      <c r="AE146" s="38"/>
      <c r="AF146" s="38"/>
      <c r="AG146" s="38"/>
      <c r="AH146" s="38"/>
      <c r="AI146" s="38"/>
      <c r="AJ146" s="38"/>
      <c r="AK146" s="38"/>
      <c r="AL146" s="38"/>
      <c r="AM146" s="38"/>
      <c r="AN146" s="38"/>
    </row>
    <row r="147" spans="1:40" ht="15.75" customHeight="1">
      <c r="A147" s="5" t="str">
        <f t="shared" si="26"/>
        <v>Véhicules usagésFrais postaux</v>
      </c>
      <c r="B147" s="38" t="s">
        <v>148</v>
      </c>
      <c r="C147" s="243" t="s">
        <v>135</v>
      </c>
      <c r="D147" s="287"/>
      <c r="E147" s="38"/>
      <c r="F147" s="244" cm="1">
        <f t="array" ref="F147">+SUMPRODUCT(('Budget original'!$A$8:$A$501=$A147)*('Budget original'!$C$3:$AO$3=F$2),'Budget original'!$C$8:$AO$501)</f>
        <v>0</v>
      </c>
      <c r="G147" s="288"/>
      <c r="H147" s="38"/>
      <c r="I147" s="244"/>
      <c r="J147" s="243"/>
      <c r="K147" s="38"/>
      <c r="L147" s="266">
        <f>SUMIFS(BV_Data_An_Cour!$AN:$AN,BV_Data_An_Cour!$AP:$AP,$B147,BV_Data_An_Cour!$AQ:$AQ,$C147,BV_Data_An_Cour!$AR:$AR,$L$2)</f>
        <v>3364.49</v>
      </c>
      <c r="M147" s="243"/>
      <c r="N147" s="266">
        <f t="shared" si="44"/>
        <v>3364.49</v>
      </c>
      <c r="O147" s="243"/>
      <c r="P147" s="38"/>
      <c r="Q147" s="266">
        <f>SUMIFS(BV_Data_An_Prec!$AN:$AN,BV_Data_An_Prec!$AP:$AP,$B147,BV_Data_An_Prec!$AQ:$AQ,$C147,BV_Data_An_Prec!$AR:$AR,$L$2)</f>
        <v>0</v>
      </c>
      <c r="R147" s="243"/>
      <c r="S147" s="266">
        <f t="shared" si="45"/>
        <v>3364.49</v>
      </c>
      <c r="T147" s="38"/>
      <c r="U147" s="38"/>
      <c r="V147" s="38"/>
      <c r="W147" s="38"/>
      <c r="X147" s="38"/>
      <c r="Y147" s="38"/>
      <c r="Z147" s="38"/>
      <c r="AA147" s="38"/>
      <c r="AB147" s="38"/>
      <c r="AC147" s="38"/>
      <c r="AD147" s="38"/>
      <c r="AE147" s="38"/>
      <c r="AF147" s="38"/>
      <c r="AG147" s="38"/>
      <c r="AH147" s="38"/>
      <c r="AI147" s="38"/>
      <c r="AJ147" s="38"/>
      <c r="AK147" s="38"/>
      <c r="AL147" s="38"/>
      <c r="AM147" s="38"/>
      <c r="AN147" s="38"/>
    </row>
    <row r="148" spans="1:40" ht="15.75" customHeight="1">
      <c r="A148" s="5" t="str">
        <f t="shared" si="26"/>
        <v>Véhicules usagésDivers</v>
      </c>
      <c r="B148" s="38" t="s">
        <v>148</v>
      </c>
      <c r="C148" s="243" t="s">
        <v>136</v>
      </c>
      <c r="D148" s="287"/>
      <c r="E148" s="38"/>
      <c r="F148" s="244" cm="1">
        <f t="array" ref="F148">+SUMPRODUCT(('Budget original'!$A$8:$A$501=$A148)*('Budget original'!$C$3:$AO$3=F$2),'Budget original'!$C$8:$AO$501)</f>
        <v>0</v>
      </c>
      <c r="G148" s="288"/>
      <c r="H148" s="38"/>
      <c r="I148" s="244"/>
      <c r="J148" s="243"/>
      <c r="K148" s="38"/>
      <c r="L148" s="266">
        <f>SUMIFS(BV_Data_An_Cour!$AN:$AN,BV_Data_An_Cour!$AP:$AP,$B148,BV_Data_An_Cour!$AQ:$AQ,$C148,BV_Data_An_Cour!$AR:$AR,$L$2)</f>
        <v>4811.5400000000009</v>
      </c>
      <c r="M148" s="243"/>
      <c r="N148" s="266">
        <f t="shared" si="44"/>
        <v>4811.5400000000009</v>
      </c>
      <c r="O148" s="243"/>
      <c r="P148" s="38"/>
      <c r="Q148" s="266">
        <f>SUMIFS(BV_Data_An_Prec!$AN:$AN,BV_Data_An_Prec!$AP:$AP,$B148,BV_Data_An_Prec!$AQ:$AQ,$C148,BV_Data_An_Prec!$AR:$AR,$L$2)</f>
        <v>0</v>
      </c>
      <c r="R148" s="243"/>
      <c r="S148" s="266">
        <f t="shared" si="45"/>
        <v>4811.5400000000009</v>
      </c>
      <c r="T148" s="38"/>
      <c r="U148" s="38"/>
      <c r="V148" s="38"/>
      <c r="W148" s="38"/>
      <c r="X148" s="38"/>
      <c r="Y148" s="38"/>
      <c r="Z148" s="38"/>
      <c r="AA148" s="38"/>
      <c r="AB148" s="38"/>
      <c r="AC148" s="38"/>
      <c r="AD148" s="38"/>
      <c r="AE148" s="38"/>
      <c r="AF148" s="38"/>
      <c r="AG148" s="38"/>
      <c r="AH148" s="38"/>
      <c r="AI148" s="38"/>
      <c r="AJ148" s="38"/>
      <c r="AK148" s="38"/>
      <c r="AL148" s="38"/>
      <c r="AM148" s="38"/>
      <c r="AN148" s="38"/>
    </row>
    <row r="149" spans="1:40" ht="15.75" customHeight="1">
      <c r="A149" s="5" t="str">
        <f t="shared" si="26"/>
        <v>Véhicules usagésFormation</v>
      </c>
      <c r="B149" s="38" t="s">
        <v>148</v>
      </c>
      <c r="C149" s="243" t="s">
        <v>137</v>
      </c>
      <c r="D149" s="287"/>
      <c r="E149" s="38"/>
      <c r="F149" s="244" cm="1">
        <f t="array" ref="F149">+SUMPRODUCT(('Budget original'!$A$8:$A$501=$A149)*('Budget original'!$C$3:$AO$3=F$2),'Budget original'!$C$8:$AO$501)</f>
        <v>0</v>
      </c>
      <c r="G149" s="288"/>
      <c r="H149" s="38"/>
      <c r="I149" s="244"/>
      <c r="J149" s="243"/>
      <c r="K149" s="38"/>
      <c r="L149" s="266">
        <f>SUMIFS(BV_Data_An_Cour!$AN:$AN,BV_Data_An_Cour!$AP:$AP,$B149,BV_Data_An_Cour!$AQ:$AQ,$C149,BV_Data_An_Cour!$AR:$AR,$L$2)</f>
        <v>464</v>
      </c>
      <c r="M149" s="243"/>
      <c r="N149" s="266">
        <f t="shared" si="44"/>
        <v>464</v>
      </c>
      <c r="O149" s="243"/>
      <c r="P149" s="38"/>
      <c r="Q149" s="266">
        <f>SUMIFS(BV_Data_An_Prec!$AN:$AN,BV_Data_An_Prec!$AP:$AP,$B149,BV_Data_An_Prec!$AQ:$AQ,$C149,BV_Data_An_Prec!$AR:$AR,$L$2)</f>
        <v>0</v>
      </c>
      <c r="R149" s="243"/>
      <c r="S149" s="266">
        <f t="shared" si="45"/>
        <v>464</v>
      </c>
      <c r="T149" s="38"/>
      <c r="X149" s="38"/>
      <c r="Y149" s="38"/>
      <c r="Z149" s="38"/>
      <c r="AA149" s="38"/>
      <c r="AB149" s="38"/>
      <c r="AC149" s="38"/>
      <c r="AD149" s="38"/>
      <c r="AE149" s="38"/>
      <c r="AF149" s="38"/>
      <c r="AG149" s="38"/>
      <c r="AH149" s="38"/>
      <c r="AI149" s="38"/>
      <c r="AJ149" s="38"/>
      <c r="AK149" s="38"/>
      <c r="AL149" s="38"/>
      <c r="AM149" s="38"/>
      <c r="AN149" s="38"/>
    </row>
    <row r="150" spans="1:40" ht="15.75" customHeight="1">
      <c r="A150" s="5" t="str">
        <f t="shared" si="26"/>
        <v>Véhicules usagésFrais bancaires</v>
      </c>
      <c r="B150" s="38" t="s">
        <v>148</v>
      </c>
      <c r="C150" s="243" t="s">
        <v>138</v>
      </c>
      <c r="D150" s="287"/>
      <c r="E150" s="38"/>
      <c r="F150" s="244" cm="1">
        <f t="array" ref="F150">+SUMPRODUCT(('Budget original'!$A$8:$A$501=$A150)*('Budget original'!$C$3:$AO$3=F$2),'Budget original'!$C$8:$AO$501)</f>
        <v>0</v>
      </c>
      <c r="G150" s="288"/>
      <c r="H150" s="38"/>
      <c r="I150" s="244"/>
      <c r="J150" s="243"/>
      <c r="K150" s="38"/>
      <c r="L150" s="658">
        <f>SUMIFS(BV_Data_An_Cour!$AN:$AN,BV_Data_An_Cour!$AP:$AP,$B150,BV_Data_An_Cour!$AQ:$AQ,$C150,BV_Data_An_Cour!$AR:$AR,L$2)</f>
        <v>1062.8</v>
      </c>
      <c r="M150" s="243"/>
      <c r="N150" s="658">
        <f t="shared" si="44"/>
        <v>1062.8</v>
      </c>
      <c r="O150" s="243"/>
      <c r="P150" s="38"/>
      <c r="Q150" s="658">
        <f>SUMIFS(BV_Data_An_Prec!$AN:$AN,BV_Data_An_Prec!$AP:$AP,$B150,BV_Data_An_Prec!$AQ:$AQ,$C150,BV_Data_An_Prec!$AR:$AR,Q$2)</f>
        <v>0</v>
      </c>
      <c r="R150" s="243"/>
      <c r="S150" s="266">
        <f t="shared" si="45"/>
        <v>1062.8</v>
      </c>
      <c r="T150" s="281"/>
      <c r="X150" s="38"/>
      <c r="Y150" s="38"/>
      <c r="Z150" s="38"/>
      <c r="AA150" s="38"/>
      <c r="AB150" s="38"/>
      <c r="AC150" s="38"/>
      <c r="AD150" s="38"/>
      <c r="AE150" s="38"/>
      <c r="AF150" s="38"/>
      <c r="AG150" s="38"/>
      <c r="AH150" s="38"/>
      <c r="AI150" s="38"/>
      <c r="AJ150" s="38"/>
      <c r="AK150" s="38"/>
      <c r="AL150" s="38"/>
      <c r="AM150" s="38"/>
      <c r="AN150" s="38"/>
    </row>
    <row r="151" spans="1:40" ht="20.399999999999999" hidden="1" customHeight="1">
      <c r="A151" s="5" t="str">
        <f t="shared" si="26"/>
        <v>Véhicules usagés[...]</v>
      </c>
      <c r="B151" s="38" t="s">
        <v>148</v>
      </c>
      <c r="C151" s="243" t="s">
        <v>55</v>
      </c>
      <c r="D151" s="287"/>
      <c r="E151" s="38"/>
      <c r="F151" s="244" cm="1">
        <f t="array" ref="F151">+SUMPRODUCT(('Budget original'!$A$8:$A$501=$A151)*('Budget original'!$C$3:$AO$3=F$2),'Budget original'!$C$8:$AO$501)</f>
        <v>0</v>
      </c>
      <c r="G151" s="288"/>
      <c r="H151" s="38"/>
      <c r="I151" s="244"/>
      <c r="J151" s="243"/>
      <c r="K151" s="38"/>
      <c r="L151" s="266">
        <f>SUMIFS(BV_Data_An_Cour!$AN:$AN,BV_Data_An_Cour!$AP:$AP,$B151,BV_Data_An_Cour!$AQ:$AQ,$C151,BV_Data_An_Cour!$AR:$AR,$L$2)</f>
        <v>0</v>
      </c>
      <c r="M151" s="243"/>
      <c r="N151" s="266">
        <f t="shared" si="44"/>
        <v>0</v>
      </c>
      <c r="O151" s="243"/>
      <c r="P151" s="38"/>
      <c r="Q151" s="266">
        <f>SUMIFS(BV_Data_An_Prec!$AN:$AN,BV_Data_An_Prec!$AP:$AP,$B151,BV_Data_An_Prec!$AQ:$AQ,$C151,BV_Data_An_Prec!$AR:$AR,$L$2)</f>
        <v>0</v>
      </c>
      <c r="R151" s="243"/>
      <c r="S151" s="266">
        <f t="shared" si="45"/>
        <v>0</v>
      </c>
      <c r="T151" s="38"/>
      <c r="X151" s="38"/>
      <c r="Y151" s="38"/>
      <c r="Z151" s="38"/>
      <c r="AA151" s="38"/>
      <c r="AB151" s="38"/>
      <c r="AC151" s="38"/>
      <c r="AD151" s="38"/>
      <c r="AE151" s="38"/>
      <c r="AF151" s="38"/>
      <c r="AG151" s="38"/>
      <c r="AH151" s="38"/>
      <c r="AI151" s="38"/>
      <c r="AJ151" s="38"/>
      <c r="AK151" s="38"/>
      <c r="AL151" s="38"/>
      <c r="AM151" s="38"/>
      <c r="AN151" s="38"/>
    </row>
    <row r="152" spans="1:40" ht="20.399999999999999" hidden="1" customHeight="1">
      <c r="A152" s="5" t="str">
        <f t="shared" si="26"/>
        <v>Véhicules usagés[...]</v>
      </c>
      <c r="B152" s="38" t="s">
        <v>148</v>
      </c>
      <c r="C152" s="243" t="s">
        <v>55</v>
      </c>
      <c r="D152" s="287"/>
      <c r="E152" s="38"/>
      <c r="F152" s="244" cm="1">
        <f t="array" ref="F152">+SUMPRODUCT(('Budget original'!$A$8:$A$501=$A152)*('Budget original'!$C$3:$AO$3=F$2),'Budget original'!$C$8:$AO$501)</f>
        <v>0</v>
      </c>
      <c r="G152" s="288"/>
      <c r="H152" s="38"/>
      <c r="I152" s="244"/>
      <c r="J152" s="243"/>
      <c r="K152" s="38"/>
      <c r="L152" s="266">
        <f>SUMIFS(BV_Data_An_Cour!$AN:$AN,BV_Data_An_Cour!$AP:$AP,$B152,BV_Data_An_Cour!$AQ:$AQ,$C152,BV_Data_An_Cour!$AR:$AR,$L$2)</f>
        <v>0</v>
      </c>
      <c r="M152" s="243"/>
      <c r="N152" s="266">
        <f t="shared" si="44"/>
        <v>0</v>
      </c>
      <c r="O152" s="243"/>
      <c r="P152" s="38"/>
      <c r="Q152" s="266">
        <f>SUMIFS(BV_Data_An_Prec!$AN:$AN,BV_Data_An_Prec!$AP:$AP,$B152,BV_Data_An_Prec!$AQ:$AQ,$C152,BV_Data_An_Prec!$AR:$AR,$L$2)</f>
        <v>0</v>
      </c>
      <c r="R152" s="243"/>
      <c r="S152" s="266">
        <f t="shared" si="45"/>
        <v>0</v>
      </c>
      <c r="T152" s="38"/>
      <c r="X152" s="38"/>
      <c r="Y152" s="38"/>
      <c r="Z152" s="38"/>
      <c r="AA152" s="38"/>
      <c r="AB152" s="38"/>
      <c r="AC152" s="38"/>
      <c r="AD152" s="38"/>
      <c r="AE152" s="38"/>
      <c r="AF152" s="38"/>
      <c r="AG152" s="38"/>
      <c r="AH152" s="38"/>
      <c r="AI152" s="38"/>
      <c r="AJ152" s="38"/>
      <c r="AK152" s="38"/>
      <c r="AL152" s="38"/>
      <c r="AM152" s="38"/>
      <c r="AN152" s="38"/>
    </row>
    <row r="153" spans="1:40" ht="20.399999999999999" hidden="1" customHeight="1">
      <c r="A153" s="5" t="str">
        <f t="shared" si="26"/>
        <v>Véhicules usagés[...]</v>
      </c>
      <c r="B153" s="38" t="s">
        <v>148</v>
      </c>
      <c r="C153" s="243" t="s">
        <v>55</v>
      </c>
      <c r="D153" s="287"/>
      <c r="E153" s="38"/>
      <c r="F153" s="244" cm="1">
        <f t="array" ref="F153">+SUMPRODUCT(('Budget original'!$A$8:$A$501=$A153)*('Budget original'!$C$3:$AO$3=F$2),'Budget original'!$C$8:$AO$501)</f>
        <v>0</v>
      </c>
      <c r="G153" s="288"/>
      <c r="H153" s="38"/>
      <c r="I153" s="244"/>
      <c r="J153" s="243"/>
      <c r="K153" s="38"/>
      <c r="L153" s="266">
        <f>SUMIFS(BV_Data_An_Cour!$AN:$AN,BV_Data_An_Cour!$AP:$AP,$B153,BV_Data_An_Cour!$AQ:$AQ,$C153,BV_Data_An_Cour!$AR:$AR,$L$2)</f>
        <v>0</v>
      </c>
      <c r="M153" s="243"/>
      <c r="N153" s="266">
        <f t="shared" si="44"/>
        <v>0</v>
      </c>
      <c r="O153" s="243"/>
      <c r="P153" s="38"/>
      <c r="Q153" s="266">
        <f>SUMIFS(BV_Data_An_Prec!$AN:$AN,BV_Data_An_Prec!$AP:$AP,$B153,BV_Data_An_Prec!$AQ:$AQ,$C153,BV_Data_An_Prec!$AR:$AR,$L$2)</f>
        <v>0</v>
      </c>
      <c r="R153" s="243"/>
      <c r="S153" s="266">
        <f t="shared" si="45"/>
        <v>0</v>
      </c>
      <c r="T153" s="281"/>
      <c r="X153" s="38"/>
      <c r="Y153" s="38"/>
      <c r="Z153" s="38"/>
      <c r="AA153" s="38"/>
      <c r="AB153" s="38"/>
      <c r="AC153" s="38"/>
      <c r="AD153" s="38"/>
      <c r="AE153" s="38"/>
      <c r="AF153" s="38"/>
      <c r="AG153" s="38"/>
      <c r="AH153" s="38"/>
      <c r="AI153" s="38"/>
      <c r="AJ153" s="38"/>
      <c r="AK153" s="38"/>
      <c r="AL153" s="38"/>
      <c r="AM153" s="38"/>
      <c r="AN153" s="38"/>
    </row>
    <row r="154" spans="1:40" ht="18.600000000000001" customHeight="1">
      <c r="A154" s="5" t="str">
        <f t="shared" si="26"/>
        <v>Véhicules usagésTOTAL SEMI-FIXES</v>
      </c>
      <c r="B154" s="38" t="s">
        <v>148</v>
      </c>
      <c r="C154" s="291" t="s">
        <v>139</v>
      </c>
      <c r="D154" s="292" t="s">
        <v>115</v>
      </c>
      <c r="E154" s="293" t="e">
        <f>F154/F$109</f>
        <v>#DIV/0!</v>
      </c>
      <c r="F154" s="294">
        <f>+SUM(F137:F153)</f>
        <v>0</v>
      </c>
      <c r="G154" s="295"/>
      <c r="H154" s="293"/>
      <c r="I154" s="294"/>
      <c r="J154" s="295" t="s">
        <v>115</v>
      </c>
      <c r="K154" s="293">
        <f>L154/L$109</f>
        <v>0.14200214864344038</v>
      </c>
      <c r="L154" s="294">
        <f>+SUM(L137:L153)</f>
        <v>47079.31</v>
      </c>
      <c r="M154" s="296"/>
      <c r="N154" s="294">
        <f t="shared" si="44"/>
        <v>47079.31</v>
      </c>
      <c r="O154" s="295" t="s">
        <v>115</v>
      </c>
      <c r="P154" s="293" t="e">
        <f>Q154/Q$109</f>
        <v>#DIV/0!</v>
      </c>
      <c r="Q154" s="294">
        <f>+SUM(Q137:Q153)</f>
        <v>0</v>
      </c>
      <c r="R154" s="297"/>
      <c r="S154" s="294">
        <f t="shared" si="45"/>
        <v>47079.31</v>
      </c>
      <c r="T154" s="38"/>
      <c r="U154" s="38"/>
      <c r="V154" s="38"/>
      <c r="W154" s="38"/>
      <c r="X154" s="38"/>
      <c r="Y154" s="38"/>
      <c r="Z154" s="38"/>
      <c r="AA154" s="38"/>
      <c r="AB154" s="38"/>
      <c r="AC154" s="38"/>
      <c r="AD154" s="38"/>
      <c r="AE154" s="38"/>
      <c r="AF154" s="38"/>
      <c r="AG154" s="38"/>
      <c r="AH154" s="38"/>
      <c r="AI154" s="38"/>
      <c r="AJ154" s="38"/>
      <c r="AK154" s="38"/>
      <c r="AL154" s="38"/>
      <c r="AM154" s="38"/>
      <c r="AN154" s="38"/>
    </row>
    <row r="155" spans="1:40" ht="15.75" customHeight="1">
      <c r="A155" s="5" t="str">
        <f t="shared" si="26"/>
        <v>Véhicules usagés</v>
      </c>
      <c r="B155" s="38" t="s">
        <v>148</v>
      </c>
      <c r="C155" s="238"/>
      <c r="D155" s="289"/>
      <c r="E155" s="304"/>
      <c r="F155" s="266"/>
      <c r="G155" s="290"/>
      <c r="H155" s="304"/>
      <c r="I155" s="266"/>
      <c r="J155" s="238"/>
      <c r="K155" s="304"/>
      <c r="L155" s="286"/>
      <c r="M155" s="238"/>
      <c r="N155" s="286"/>
      <c r="O155" s="238"/>
      <c r="P155" s="304"/>
      <c r="Q155" s="286"/>
      <c r="R155" s="238"/>
      <c r="S155" s="286"/>
      <c r="T155" s="305"/>
      <c r="U155" s="38"/>
      <c r="V155" s="38"/>
      <c r="W155" s="38"/>
      <c r="X155" s="38"/>
      <c r="Y155" s="38"/>
      <c r="Z155" s="38"/>
      <c r="AA155" s="38"/>
      <c r="AB155" s="38"/>
      <c r="AC155" s="38"/>
      <c r="AD155" s="38"/>
      <c r="AE155" s="38"/>
      <c r="AF155" s="38"/>
      <c r="AG155" s="38"/>
      <c r="AH155" s="38"/>
      <c r="AI155" s="38"/>
      <c r="AJ155" s="38"/>
      <c r="AK155" s="38"/>
      <c r="AL155" s="38"/>
      <c r="AM155" s="38"/>
      <c r="AN155" s="38"/>
    </row>
    <row r="156" spans="1:40" ht="18.600000000000001" customHeight="1">
      <c r="A156" s="5" t="str">
        <f t="shared" si="26"/>
        <v>Véhicules usagésTOTAL DES DÉPENSES</v>
      </c>
      <c r="B156" s="38" t="s">
        <v>148</v>
      </c>
      <c r="C156" s="291" t="s">
        <v>140</v>
      </c>
      <c r="D156" s="292" t="s">
        <v>115</v>
      </c>
      <c r="E156" s="293" t="e">
        <f>F156/F$109</f>
        <v>#DIV/0!</v>
      </c>
      <c r="F156" s="294">
        <f>F123+F136+F154</f>
        <v>0</v>
      </c>
      <c r="G156" s="295"/>
      <c r="H156" s="293"/>
      <c r="I156" s="294"/>
      <c r="J156" s="295" t="s">
        <v>115</v>
      </c>
      <c r="K156" s="293">
        <f>L156/L$109</f>
        <v>0.89212154621010098</v>
      </c>
      <c r="L156" s="294">
        <f>L123+L136+L154</f>
        <v>295773.46000000002</v>
      </c>
      <c r="M156" s="296"/>
      <c r="N156" s="294">
        <f t="shared" ref="N156:N163" si="48">L156-F156</f>
        <v>295773.46000000002</v>
      </c>
      <c r="O156" s="295" t="s">
        <v>115</v>
      </c>
      <c r="P156" s="293" t="e">
        <f>Q156/Q$109</f>
        <v>#DIV/0!</v>
      </c>
      <c r="Q156" s="294">
        <f>Q123+Q136+Q154</f>
        <v>0</v>
      </c>
      <c r="R156" s="297"/>
      <c r="S156" s="294">
        <f t="shared" si="45"/>
        <v>295773.46000000002</v>
      </c>
      <c r="T156" s="38"/>
      <c r="U156" s="38"/>
      <c r="V156" s="38"/>
      <c r="W156" s="38"/>
      <c r="X156" s="38"/>
      <c r="Y156" s="38"/>
      <c r="Z156" s="38"/>
      <c r="AA156" s="38"/>
      <c r="AB156" s="38"/>
      <c r="AC156" s="38"/>
      <c r="AD156" s="38"/>
      <c r="AE156" s="38"/>
      <c r="AF156" s="38"/>
      <c r="AG156" s="38"/>
      <c r="AH156" s="38"/>
      <c r="AI156" s="38"/>
      <c r="AJ156" s="38"/>
      <c r="AK156" s="38"/>
      <c r="AL156" s="38"/>
      <c r="AM156" s="38"/>
      <c r="AN156" s="38"/>
    </row>
    <row r="157" spans="1:40" ht="21" hidden="1" customHeight="1">
      <c r="A157" s="5" t="str">
        <f t="shared" si="26"/>
        <v>Véhicules usagésProgramme used 1</v>
      </c>
      <c r="B157" s="38" t="s">
        <v>148</v>
      </c>
      <c r="C157" s="942" t="s">
        <v>154</v>
      </c>
      <c r="D157" s="329"/>
      <c r="E157" s="330"/>
      <c r="F157" s="244" cm="1">
        <f t="array" ref="F157">+SUMPRODUCT(('Budget original'!$A$8:$A$501=$A157)*('Budget original'!$C$3:$AO$3=F$2),'Budget original'!$C$8:$AO$501)</f>
        <v>0</v>
      </c>
      <c r="G157" s="331"/>
      <c r="H157" s="330"/>
      <c r="I157" s="244"/>
      <c r="J157" s="331"/>
      <c r="K157" s="330"/>
      <c r="L157" s="266">
        <v>0</v>
      </c>
      <c r="M157" s="243"/>
      <c r="N157" s="266">
        <f t="shared" si="48"/>
        <v>0</v>
      </c>
      <c r="O157" s="331"/>
      <c r="P157" s="330"/>
      <c r="Q157" s="266">
        <v>0</v>
      </c>
      <c r="R157" s="243"/>
      <c r="S157" s="266">
        <f t="shared" si="45"/>
        <v>0</v>
      </c>
      <c r="T157" s="305"/>
      <c r="U157" s="38"/>
      <c r="V157" s="38"/>
      <c r="W157" s="38"/>
      <c r="X157" s="38"/>
      <c r="Y157" s="38"/>
      <c r="Z157" s="38"/>
      <c r="AA157" s="38"/>
      <c r="AB157" s="38"/>
      <c r="AC157" s="38"/>
      <c r="AD157" s="38"/>
      <c r="AE157" s="38"/>
      <c r="AF157" s="38"/>
      <c r="AG157" s="38"/>
      <c r="AH157" s="38"/>
      <c r="AI157" s="38"/>
      <c r="AJ157" s="38"/>
      <c r="AK157" s="38"/>
      <c r="AL157" s="38"/>
      <c r="AM157" s="38"/>
      <c r="AN157" s="38"/>
    </row>
    <row r="158" spans="1:40" ht="21" hidden="1" customHeight="1">
      <c r="A158" s="5" t="str">
        <f t="shared" si="26"/>
        <v>Véhicules usagésProgramme used 2</v>
      </c>
      <c r="B158" s="38" t="s">
        <v>148</v>
      </c>
      <c r="C158" s="942" t="s">
        <v>155</v>
      </c>
      <c r="D158" s="329"/>
      <c r="E158" s="330"/>
      <c r="F158" s="244" cm="1">
        <f t="array" ref="F158">+SUMPRODUCT(('Budget original'!$A$8:$A$501=$A158)*('Budget original'!$C$3:$AO$3=F$2),'Budget original'!$C$8:$AO$501)</f>
        <v>0</v>
      </c>
      <c r="G158" s="331"/>
      <c r="H158" s="330"/>
      <c r="I158" s="244"/>
      <c r="J158" s="331"/>
      <c r="K158" s="330"/>
      <c r="L158" s="266">
        <f>-SUMIFS(BV_Data_An_Cour!$AN:$AN,BV_Data_An_Cour!$AP:$AP,$B158,BV_Data_An_Cour!$AQ:$AQ,$C158,BV_Data_An_Cour!$AR:$AR,$L$2)</f>
        <v>0</v>
      </c>
      <c r="M158" s="243"/>
      <c r="N158" s="266">
        <f t="shared" si="48"/>
        <v>0</v>
      </c>
      <c r="O158" s="331"/>
      <c r="P158" s="330"/>
      <c r="Q158" s="266">
        <f>-SUMIFS(BV_Data_An_Prec!$AN:$AN,BV_Data_An_Prec!$AP:$AP,$B158,BV_Data_An_Prec!$AQ:$AQ,$C158,BV_Data_An_Prec!$AR:$AR,$L$2)</f>
        <v>0</v>
      </c>
      <c r="R158" s="243"/>
      <c r="S158" s="266">
        <f t="shared" si="45"/>
        <v>0</v>
      </c>
      <c r="T158" s="305"/>
      <c r="U158" s="38"/>
      <c r="V158" s="38"/>
      <c r="W158" s="38"/>
      <c r="X158" s="38"/>
      <c r="Y158" s="38"/>
      <c r="Z158" s="38"/>
      <c r="AA158" s="38"/>
      <c r="AB158" s="38"/>
      <c r="AC158" s="38"/>
      <c r="AD158" s="38"/>
      <c r="AE158" s="38"/>
      <c r="AF158" s="38"/>
      <c r="AG158" s="38"/>
      <c r="AH158" s="38"/>
      <c r="AI158" s="38"/>
      <c r="AJ158" s="38"/>
      <c r="AK158" s="38"/>
      <c r="AL158" s="38"/>
      <c r="AM158" s="38"/>
      <c r="AN158" s="38"/>
    </row>
    <row r="159" spans="1:40" ht="21" hidden="1" customHeight="1">
      <c r="A159" s="5" t="str">
        <f t="shared" si="26"/>
        <v>Véhicules usagésProgramme used 3</v>
      </c>
      <c r="B159" s="38" t="s">
        <v>148</v>
      </c>
      <c r="C159" s="942" t="s">
        <v>156</v>
      </c>
      <c r="D159" s="287"/>
      <c r="E159" s="38"/>
      <c r="F159" s="244" cm="1">
        <f t="array" ref="F159">+SUMPRODUCT(('Budget original'!$A$8:$A$501=$A159)*('Budget original'!$C$3:$AO$3=F$2),'Budget original'!$C$8:$AO$501)</f>
        <v>0</v>
      </c>
      <c r="G159" s="288"/>
      <c r="H159" s="38"/>
      <c r="I159" s="244"/>
      <c r="J159" s="243"/>
      <c r="K159" s="38"/>
      <c r="L159" s="266">
        <f>-SUMIFS(BV_Data_An_Cour!$AN:$AN,BV_Data_An_Cour!$AP:$AP,$B159,BV_Data_An_Cour!$AQ:$AQ,$C159,BV_Data_An_Cour!$AR:$AR,$L$2)</f>
        <v>0</v>
      </c>
      <c r="M159" s="243"/>
      <c r="N159" s="266">
        <f t="shared" si="48"/>
        <v>0</v>
      </c>
      <c r="O159" s="243"/>
      <c r="P159" s="38"/>
      <c r="Q159" s="266">
        <f>-SUMIFS(BV_Data_An_Prec!$AN:$AN,BV_Data_An_Prec!$AP:$AP,$B159,BV_Data_An_Prec!$AQ:$AQ,$C159,BV_Data_An_Prec!$AR:$AR,$L$2)</f>
        <v>0</v>
      </c>
      <c r="R159" s="243"/>
      <c r="S159" s="266">
        <f t="shared" si="45"/>
        <v>0</v>
      </c>
      <c r="T159" s="305"/>
      <c r="U159" s="38"/>
      <c r="V159" s="38"/>
      <c r="W159" s="38"/>
      <c r="X159" s="38"/>
      <c r="Y159" s="38"/>
      <c r="Z159" s="38"/>
      <c r="AA159" s="38"/>
      <c r="AB159" s="38"/>
      <c r="AC159" s="38"/>
      <c r="AD159" s="38"/>
      <c r="AE159" s="38"/>
      <c r="AF159" s="38"/>
      <c r="AG159" s="38"/>
      <c r="AH159" s="38"/>
      <c r="AI159" s="38"/>
      <c r="AJ159" s="38"/>
      <c r="AK159" s="38"/>
      <c r="AL159" s="38"/>
      <c r="AM159" s="38"/>
      <c r="AN159" s="38"/>
    </row>
    <row r="160" spans="1:40" ht="21.6" customHeight="1">
      <c r="A160" s="5" t="str">
        <f t="shared" si="26"/>
        <v>Véhicules usagésFrais administration</v>
      </c>
      <c r="B160" s="38" t="s">
        <v>148</v>
      </c>
      <c r="C160" s="243" t="s">
        <v>145</v>
      </c>
      <c r="D160" s="973"/>
      <c r="E160" s="307"/>
      <c r="F160" s="244" cm="1">
        <f t="array" ref="F160">+SUMPRODUCT(('Budget original'!$A$8:$A$501=$A160)*('Budget original'!$C$3:$AO$3=F$2),'Budget original'!$C$8:$AO$501)</f>
        <v>0</v>
      </c>
      <c r="G160" s="288"/>
      <c r="H160" s="38"/>
      <c r="I160" s="244"/>
      <c r="J160" s="744">
        <f>K160/500</f>
        <v>0</v>
      </c>
      <c r="K160" s="307">
        <f>L160/J97</f>
        <v>0</v>
      </c>
      <c r="L160" s="266">
        <f>-SUMIFS(BV_Data_An_Cour!$AN:$AN,BV_Data_An_Cour!$AP:$AP,$B160,BV_Data_An_Cour!$AQ:$AQ,$C160,BV_Data_An_Cour!$AR:$AR,L$2)</f>
        <v>0</v>
      </c>
      <c r="M160" s="243"/>
      <c r="N160" s="266">
        <f t="shared" si="48"/>
        <v>0</v>
      </c>
      <c r="O160" s="744"/>
      <c r="P160" s="307"/>
      <c r="Q160" s="266">
        <f>-SUMIFS(BV_Data_An_Prec!$AN:$AN,BV_Data_An_Prec!$AP:$AP,$B160,BV_Data_An_Prec!$AQ:$AQ,$C160,BV_Data_An_Prec!$AR:$AR,Q$2)</f>
        <v>0</v>
      </c>
      <c r="R160" s="243"/>
      <c r="S160" s="266">
        <f t="shared" si="45"/>
        <v>0</v>
      </c>
      <c r="T160" s="305"/>
      <c r="U160" s="38"/>
      <c r="V160" s="38"/>
      <c r="W160" s="38"/>
      <c r="X160" s="38"/>
      <c r="Y160" s="38"/>
      <c r="Z160" s="38"/>
      <c r="AA160" s="38"/>
      <c r="AB160" s="38"/>
      <c r="AC160" s="38"/>
      <c r="AD160" s="38"/>
      <c r="AE160" s="38"/>
      <c r="AF160" s="38"/>
      <c r="AG160" s="38"/>
      <c r="AH160" s="38"/>
      <c r="AI160" s="38"/>
      <c r="AJ160" s="38"/>
      <c r="AK160" s="38"/>
      <c r="AL160" s="38"/>
      <c r="AM160" s="38"/>
      <c r="AN160" s="38"/>
    </row>
    <row r="161" spans="1:40" ht="21" hidden="1" customHeight="1">
      <c r="A161" s="5" t="str">
        <f t="shared" si="26"/>
        <v>Véhicules usagés[...]</v>
      </c>
      <c r="B161" s="38" t="s">
        <v>148</v>
      </c>
      <c r="C161" s="243" t="s">
        <v>55</v>
      </c>
      <c r="D161" s="287"/>
      <c r="E161" s="38"/>
      <c r="F161" s="244" cm="1">
        <f t="array" ref="F161">+SUMPRODUCT(('Budget original'!$A$8:$A$501=$A161)*('Budget original'!$C$3:$AO$3=F$2),'Budget original'!$C$8:$AO$501)</f>
        <v>0</v>
      </c>
      <c r="G161" s="288"/>
      <c r="H161" s="38"/>
      <c r="I161" s="244"/>
      <c r="J161" s="243"/>
      <c r="K161" s="38"/>
      <c r="L161" s="266">
        <f>-SUMIFS(BV_Data_An_Cour!$AN:$AN,BV_Data_An_Cour!$AP:$AP,$B161,BV_Data_An_Cour!$AQ:$AQ,$C161,BV_Data_An_Cour!$AR:$AR,$L$2)</f>
        <v>0</v>
      </c>
      <c r="M161" s="243"/>
      <c r="N161" s="266">
        <f t="shared" si="48"/>
        <v>0</v>
      </c>
      <c r="O161" s="243"/>
      <c r="P161" s="38"/>
      <c r="Q161" s="266">
        <f>-SUMIFS(BV_Data_An_Prec!$AN:$AN,BV_Data_An_Prec!$AP:$AP,$B161,BV_Data_An_Prec!$AQ:$AQ,$C161,BV_Data_An_Prec!$AR:$AR,$L$2)</f>
        <v>0</v>
      </c>
      <c r="R161" s="243"/>
      <c r="S161" s="266">
        <f t="shared" si="45"/>
        <v>0</v>
      </c>
      <c r="T161" s="305"/>
      <c r="U161" s="38"/>
      <c r="V161" s="38"/>
      <c r="W161" s="38"/>
      <c r="X161" s="38"/>
      <c r="Y161" s="38"/>
      <c r="Z161" s="38"/>
      <c r="AA161" s="38"/>
      <c r="AB161" s="38"/>
      <c r="AC161" s="38"/>
      <c r="AD161" s="38"/>
      <c r="AE161" s="38"/>
      <c r="AF161" s="38"/>
      <c r="AG161" s="38"/>
      <c r="AH161" s="38"/>
      <c r="AI161" s="38"/>
      <c r="AJ161" s="38"/>
      <c r="AK161" s="38"/>
      <c r="AL161" s="38"/>
      <c r="AM161" s="38"/>
      <c r="AN161" s="38"/>
    </row>
    <row r="162" spans="1:40" ht="21" hidden="1" customHeight="1">
      <c r="A162" s="5" t="str">
        <f t="shared" si="26"/>
        <v>Véhicules usagés[...]</v>
      </c>
      <c r="B162" s="38" t="s">
        <v>148</v>
      </c>
      <c r="C162" s="243" t="s">
        <v>55</v>
      </c>
      <c r="D162" s="287"/>
      <c r="E162" s="38"/>
      <c r="F162" s="244" cm="1">
        <f t="array" ref="F162">+SUMPRODUCT(('Budget original'!$A$8:$A$501=$A162)*('Budget original'!$C$3:$AO$3=F$2),'Budget original'!$C$8:$AO$501)</f>
        <v>0</v>
      </c>
      <c r="G162" s="288"/>
      <c r="H162" s="38"/>
      <c r="I162" s="244"/>
      <c r="J162" s="243"/>
      <c r="K162" s="38"/>
      <c r="L162" s="266">
        <f>-SUMIFS(BV_Data_An_Cour!$AN:$AN,BV_Data_An_Cour!$AP:$AP,$B162,BV_Data_An_Cour!$AQ:$AQ,$C162,BV_Data_An_Cour!$AR:$AR,$L$2)</f>
        <v>0</v>
      </c>
      <c r="M162" s="243"/>
      <c r="N162" s="266">
        <f t="shared" si="48"/>
        <v>0</v>
      </c>
      <c r="O162" s="243"/>
      <c r="P162" s="38"/>
      <c r="Q162" s="266">
        <f>-SUMIFS(BV_Data_An_Prec!$AN:$AN,BV_Data_An_Prec!$AP:$AP,$B162,BV_Data_An_Prec!$AQ:$AQ,$C162,BV_Data_An_Prec!$AR:$AR,$L$2)</f>
        <v>0</v>
      </c>
      <c r="R162" s="243"/>
      <c r="S162" s="266">
        <f t="shared" si="45"/>
        <v>0</v>
      </c>
      <c r="T162" s="305"/>
      <c r="U162" s="38"/>
      <c r="V162" s="38"/>
      <c r="W162" s="38"/>
      <c r="X162" s="38"/>
      <c r="Y162" s="38"/>
      <c r="Z162" s="38"/>
      <c r="AA162" s="38"/>
      <c r="AB162" s="38"/>
      <c r="AC162" s="38"/>
      <c r="AD162" s="38"/>
      <c r="AE162" s="38"/>
      <c r="AF162" s="38"/>
      <c r="AG162" s="38"/>
      <c r="AH162" s="38"/>
      <c r="AI162" s="38"/>
      <c r="AJ162" s="38"/>
      <c r="AK162" s="38"/>
      <c r="AL162" s="38"/>
      <c r="AM162" s="38"/>
      <c r="AN162" s="38"/>
    </row>
    <row r="163" spans="1:40" ht="21" hidden="1" customHeight="1">
      <c r="A163" s="5" t="str">
        <f t="shared" si="26"/>
        <v>Véhicules usagés[...]</v>
      </c>
      <c r="B163" s="38" t="s">
        <v>148</v>
      </c>
      <c r="C163" s="238" t="s">
        <v>55</v>
      </c>
      <c r="D163" s="289"/>
      <c r="E163" s="304"/>
      <c r="F163" s="244" cm="1">
        <f t="array" ref="F163">+SUMPRODUCT(('Budget original'!$A$8:$A$501=$A163)*('Budget original'!$C$3:$AO$3=F$2),'Budget original'!$C$8:$AO$501)</f>
        <v>0</v>
      </c>
      <c r="G163" s="288"/>
      <c r="H163" s="38"/>
      <c r="I163" s="244"/>
      <c r="J163" s="243"/>
      <c r="K163" s="38"/>
      <c r="L163" s="266">
        <f>-SUMIFS(BV_Data_An_Cour!$AN:$AN,BV_Data_An_Cour!$AP:$AP,$B163,BV_Data_An_Cour!$AQ:$AQ,$C163,BV_Data_An_Cour!$AR:$AR,$L$2)</f>
        <v>0</v>
      </c>
      <c r="M163" s="243"/>
      <c r="N163" s="266">
        <f t="shared" si="48"/>
        <v>0</v>
      </c>
      <c r="O163" s="243"/>
      <c r="P163" s="38"/>
      <c r="Q163" s="266">
        <f>-SUMIFS(BV_Data_An_Prec!$AN:$AN,BV_Data_An_Prec!$AP:$AP,$B163,BV_Data_An_Prec!$AQ:$AQ,$C163,BV_Data_An_Prec!$AR:$AR,$L$2)</f>
        <v>0</v>
      </c>
      <c r="R163" s="243"/>
      <c r="S163" s="266">
        <f t="shared" si="45"/>
        <v>0</v>
      </c>
      <c r="T163" s="305"/>
      <c r="U163" s="38"/>
      <c r="V163" s="38"/>
      <c r="W163" s="38"/>
      <c r="X163" s="38"/>
      <c r="Y163" s="38"/>
      <c r="Z163" s="38"/>
      <c r="AA163" s="38"/>
      <c r="AB163" s="38"/>
      <c r="AC163" s="38"/>
      <c r="AD163" s="38"/>
      <c r="AE163" s="38"/>
      <c r="AF163" s="38"/>
      <c r="AG163" s="38"/>
      <c r="AH163" s="38"/>
      <c r="AI163" s="38"/>
      <c r="AJ163" s="38"/>
      <c r="AK163" s="38"/>
      <c r="AL163" s="38"/>
      <c r="AM163" s="38"/>
      <c r="AN163" s="38"/>
    </row>
    <row r="164" spans="1:40" ht="18.600000000000001" customHeight="1">
      <c r="A164" s="5"/>
      <c r="B164" s="38"/>
      <c r="C164" s="291" t="s">
        <v>146</v>
      </c>
      <c r="D164" s="292"/>
      <c r="E164" s="293"/>
      <c r="F164" s="294">
        <f>+SUM(F157:F163)</f>
        <v>0</v>
      </c>
      <c r="G164" s="295"/>
      <c r="H164" s="293"/>
      <c r="I164" s="294"/>
      <c r="J164" s="295"/>
      <c r="K164" s="293"/>
      <c r="L164" s="294">
        <f>+SUM(L157:L163)</f>
        <v>0</v>
      </c>
      <c r="M164" s="296"/>
      <c r="N164" s="294">
        <f>SUM(N157:N160)</f>
        <v>0</v>
      </c>
      <c r="O164" s="295"/>
      <c r="P164" s="293"/>
      <c r="Q164" s="294">
        <f>+SUM(Q157:Q163)</f>
        <v>0</v>
      </c>
      <c r="R164" s="297"/>
      <c r="S164" s="294">
        <f t="shared" si="45"/>
        <v>0</v>
      </c>
      <c r="T164" s="38"/>
      <c r="U164" s="38"/>
      <c r="V164" s="38"/>
      <c r="W164" s="38"/>
      <c r="X164" s="38"/>
      <c r="Y164" s="38"/>
      <c r="Z164" s="38"/>
      <c r="AA164" s="38"/>
      <c r="AB164" s="38"/>
      <c r="AC164" s="38"/>
      <c r="AD164" s="38"/>
      <c r="AE164" s="38"/>
      <c r="AF164" s="38"/>
      <c r="AG164" s="38"/>
      <c r="AH164" s="38"/>
      <c r="AI164" s="38"/>
      <c r="AJ164" s="38"/>
      <c r="AK164" s="38"/>
      <c r="AL164" s="38"/>
      <c r="AM164" s="38"/>
      <c r="AN164" s="38"/>
    </row>
    <row r="165" spans="1:40" ht="15.75" customHeight="1">
      <c r="B165" s="38"/>
      <c r="C165" s="243"/>
      <c r="D165" s="287"/>
      <c r="E165" s="38"/>
      <c r="F165" s="266"/>
      <c r="G165" s="288"/>
      <c r="H165" s="38"/>
      <c r="I165" s="266"/>
      <c r="J165" s="243"/>
      <c r="K165" s="38"/>
      <c r="L165" s="266"/>
      <c r="M165" s="243"/>
      <c r="N165" s="266"/>
      <c r="O165" s="243"/>
      <c r="P165" s="38"/>
      <c r="Q165" s="266"/>
      <c r="R165" s="243"/>
      <c r="S165" s="266"/>
      <c r="T165" s="330"/>
      <c r="U165" s="38"/>
      <c r="V165" s="38"/>
      <c r="W165" s="38"/>
      <c r="X165" s="38"/>
      <c r="Y165" s="38"/>
      <c r="Z165" s="38"/>
      <c r="AA165" s="38"/>
      <c r="AB165" s="38"/>
      <c r="AC165" s="38"/>
      <c r="AD165" s="38"/>
      <c r="AE165" s="38"/>
      <c r="AF165" s="38"/>
      <c r="AG165" s="38"/>
      <c r="AH165" s="38"/>
      <c r="AI165" s="38"/>
      <c r="AJ165" s="38"/>
      <c r="AK165" s="38"/>
      <c r="AL165" s="38"/>
      <c r="AM165" s="38"/>
      <c r="AN165" s="38"/>
    </row>
    <row r="166" spans="1:40" ht="18.600000000000001" customHeight="1" thickBot="1">
      <c r="A166" s="5"/>
      <c r="B166" s="38"/>
      <c r="C166" s="955" t="s">
        <v>147</v>
      </c>
      <c r="D166" s="956"/>
      <c r="E166" s="957"/>
      <c r="F166" s="958">
        <f>F109-F156+F164</f>
        <v>0</v>
      </c>
      <c r="G166" s="959"/>
      <c r="H166" s="957"/>
      <c r="I166" s="958"/>
      <c r="J166" s="959"/>
      <c r="K166" s="957"/>
      <c r="L166" s="958">
        <f>L109-L156+L164</f>
        <v>35765.959999999905</v>
      </c>
      <c r="M166" s="960"/>
      <c r="N166" s="958">
        <f>L166-F166</f>
        <v>35765.959999999905</v>
      </c>
      <c r="O166" s="959"/>
      <c r="P166" s="957"/>
      <c r="Q166" s="958">
        <f>Q109-Q156+Q164</f>
        <v>0</v>
      </c>
      <c r="R166" s="961"/>
      <c r="S166" s="958">
        <f t="shared" si="45"/>
        <v>35765.959999999905</v>
      </c>
      <c r="T166" s="38"/>
      <c r="U166" s="38"/>
      <c r="V166" s="38"/>
      <c r="W166" s="38"/>
      <c r="X166" s="38"/>
      <c r="Y166" s="38"/>
      <c r="Z166" s="38"/>
      <c r="AA166" s="38"/>
      <c r="AB166" s="38"/>
      <c r="AC166" s="38"/>
      <c r="AD166" s="38"/>
      <c r="AE166" s="38"/>
      <c r="AF166" s="38"/>
      <c r="AG166" s="38"/>
      <c r="AH166" s="38"/>
      <c r="AI166" s="38"/>
      <c r="AJ166" s="38"/>
      <c r="AK166" s="38"/>
      <c r="AL166" s="38"/>
      <c r="AM166" s="38"/>
      <c r="AN166" s="38"/>
    </row>
    <row r="167" spans="1:40" ht="15.75" customHeight="1" thickTop="1">
      <c r="B167" s="38"/>
      <c r="C167" s="35"/>
      <c r="D167" s="35"/>
      <c r="E167" s="35"/>
      <c r="F167" s="91"/>
      <c r="G167" s="35"/>
      <c r="H167" s="35"/>
      <c r="I167" s="35"/>
      <c r="J167" s="35"/>
      <c r="K167" s="35"/>
      <c r="L167" s="91"/>
      <c r="M167" s="35"/>
      <c r="N167" s="35"/>
      <c r="O167" s="35"/>
      <c r="P167" s="35"/>
      <c r="Q167" s="35"/>
      <c r="R167" s="91"/>
      <c r="S167" s="35"/>
      <c r="T167" s="91"/>
      <c r="U167" s="35"/>
      <c r="V167" s="38"/>
      <c r="W167" s="38"/>
      <c r="X167" s="38"/>
      <c r="Y167" s="38"/>
      <c r="Z167" s="38"/>
      <c r="AA167" s="38"/>
      <c r="AB167" s="38"/>
      <c r="AC167" s="38"/>
      <c r="AD167" s="38"/>
      <c r="AE167" s="38"/>
      <c r="AF167" s="38"/>
      <c r="AG167" s="38"/>
      <c r="AH167" s="38"/>
      <c r="AI167" s="38"/>
      <c r="AJ167" s="38"/>
      <c r="AK167" s="38"/>
      <c r="AL167" s="38"/>
      <c r="AM167" s="38"/>
      <c r="AN167" s="38"/>
    </row>
    <row r="168" spans="1:40" ht="15.75" customHeight="1">
      <c r="B168" s="38"/>
      <c r="C168" s="35"/>
      <c r="D168" s="35"/>
      <c r="E168" s="35"/>
      <c r="F168" s="91"/>
      <c r="G168" s="35"/>
      <c r="H168" s="35"/>
      <c r="I168" s="35"/>
      <c r="J168" s="35"/>
      <c r="K168" s="35"/>
      <c r="L168" s="91"/>
      <c r="M168" s="35"/>
      <c r="N168" s="35"/>
      <c r="O168" s="35"/>
      <c r="P168" s="35"/>
      <c r="Q168" s="35"/>
      <c r="R168" s="91"/>
      <c r="S168" s="35"/>
      <c r="T168" s="91"/>
      <c r="U168" s="35"/>
      <c r="V168" s="38"/>
      <c r="W168" s="38"/>
      <c r="X168" s="38"/>
      <c r="Y168" s="38"/>
      <c r="Z168" s="38"/>
      <c r="AA168" s="38"/>
      <c r="AB168" s="38"/>
      <c r="AC168" s="38"/>
      <c r="AD168" s="38"/>
      <c r="AE168" s="38"/>
      <c r="AF168" s="38"/>
      <c r="AG168" s="38"/>
      <c r="AH168" s="38"/>
      <c r="AI168" s="38"/>
      <c r="AJ168" s="38"/>
      <c r="AK168" s="38"/>
      <c r="AL168" s="38"/>
      <c r="AM168" s="38"/>
      <c r="AN168" s="38"/>
    </row>
    <row r="169" spans="1:40" ht="33" customHeight="1">
      <c r="B169" s="33"/>
      <c r="C169" s="653" t="str">
        <f>C1</f>
        <v>Ste-Marie Auto</v>
      </c>
      <c r="D169" s="911"/>
      <c r="E169" s="912"/>
      <c r="F169" s="911"/>
      <c r="G169" s="911"/>
      <c r="H169" s="913"/>
      <c r="I169" s="911"/>
      <c r="J169" s="913"/>
      <c r="K169" s="914" t="s">
        <v>1164</v>
      </c>
      <c r="L169" s="911"/>
      <c r="M169" s="911"/>
      <c r="N169" s="915"/>
      <c r="O169" s="653"/>
      <c r="P169" s="654"/>
      <c r="Q169" s="653"/>
      <c r="R169" s="654"/>
      <c r="S169" s="655" t="str">
        <f>$S$1</f>
        <v>Réalisé AAD, Avril 2025</v>
      </c>
      <c r="T169" s="33"/>
      <c r="U169" s="33"/>
      <c r="V169" s="33"/>
      <c r="W169" s="33"/>
      <c r="X169" s="33"/>
      <c r="Y169" s="33"/>
      <c r="Z169" s="33"/>
      <c r="AA169" s="33"/>
      <c r="AB169" s="33"/>
      <c r="AC169" s="33"/>
      <c r="AD169" s="33"/>
      <c r="AE169" s="33"/>
      <c r="AF169" s="33"/>
      <c r="AG169" s="33"/>
      <c r="AH169" s="33"/>
      <c r="AI169" s="33"/>
      <c r="AJ169" s="33"/>
      <c r="AK169" s="33"/>
      <c r="AL169" s="33"/>
      <c r="AM169" s="33"/>
      <c r="AN169" s="33"/>
    </row>
    <row r="170" spans="1:40" ht="15.75" customHeight="1" thickBot="1">
      <c r="B170" s="3"/>
      <c r="C170" s="34"/>
      <c r="D170" s="35"/>
      <c r="E170" s="35"/>
      <c r="F170" s="35"/>
      <c r="G170" s="35"/>
      <c r="H170" s="35"/>
      <c r="I170" s="35"/>
      <c r="J170" s="35"/>
      <c r="K170" s="35"/>
      <c r="L170" s="35"/>
      <c r="M170" s="35"/>
      <c r="N170" s="35"/>
      <c r="O170" s="35"/>
      <c r="P170" s="35"/>
      <c r="Q170" s="35"/>
      <c r="R170" s="35"/>
      <c r="S170" s="35"/>
      <c r="T170" s="35"/>
      <c r="U170" s="35"/>
    </row>
    <row r="171" spans="1:40" ht="15.75" customHeight="1" thickTop="1">
      <c r="B171" s="38"/>
      <c r="C171" s="230"/>
      <c r="D171" s="1065" t="s">
        <v>339</v>
      </c>
      <c r="E171" s="1065"/>
      <c r="F171" s="1066"/>
      <c r="G171" s="1064"/>
      <c r="H171" s="1065"/>
      <c r="I171" s="1066"/>
      <c r="J171" s="1064" t="s">
        <v>340</v>
      </c>
      <c r="K171" s="1065"/>
      <c r="L171" s="1066"/>
      <c r="M171" s="1064" t="s">
        <v>668</v>
      </c>
      <c r="N171" s="1066"/>
      <c r="O171" s="1064" t="s">
        <v>341</v>
      </c>
      <c r="P171" s="1065"/>
      <c r="Q171" s="1066"/>
      <c r="R171" s="1064" t="s">
        <v>670</v>
      </c>
      <c r="S171" s="1066"/>
      <c r="T171" s="38"/>
      <c r="U171" s="38"/>
      <c r="V171" s="38"/>
      <c r="W171" s="38"/>
      <c r="X171" s="38"/>
      <c r="Y171" s="38"/>
      <c r="Z171" s="38"/>
      <c r="AA171" s="38"/>
      <c r="AB171" s="38"/>
      <c r="AC171" s="38"/>
      <c r="AD171" s="38"/>
      <c r="AE171" s="38"/>
      <c r="AF171" s="38"/>
      <c r="AG171" s="38"/>
      <c r="AH171" s="38"/>
      <c r="AI171" s="38"/>
      <c r="AJ171" s="38"/>
      <c r="AK171" s="38"/>
      <c r="AL171" s="38"/>
      <c r="AM171" s="38"/>
      <c r="AN171" s="38"/>
    </row>
    <row r="172" spans="1:40" ht="15.75" customHeight="1">
      <c r="B172" s="38"/>
      <c r="C172" s="243"/>
      <c r="D172" s="234" t="s">
        <v>89</v>
      </c>
      <c r="E172" s="235" t="s">
        <v>344</v>
      </c>
      <c r="F172" s="236" t="s">
        <v>91</v>
      </c>
      <c r="G172" s="237"/>
      <c r="H172" s="235"/>
      <c r="I172" s="236"/>
      <c r="J172" s="237" t="s">
        <v>671</v>
      </c>
      <c r="K172" s="235" t="s">
        <v>90</v>
      </c>
      <c r="L172" s="236" t="s">
        <v>91</v>
      </c>
      <c r="M172" s="237" t="s">
        <v>671</v>
      </c>
      <c r="N172" s="236" t="s">
        <v>91</v>
      </c>
      <c r="O172" s="235" t="s">
        <v>89</v>
      </c>
      <c r="P172" s="235" t="s">
        <v>344</v>
      </c>
      <c r="Q172" s="236" t="s">
        <v>91</v>
      </c>
      <c r="R172" s="237" t="s">
        <v>671</v>
      </c>
      <c r="S172" s="236" t="s">
        <v>91</v>
      </c>
      <c r="T172" s="38"/>
      <c r="U172" s="38"/>
      <c r="V172" s="38"/>
      <c r="W172" s="38"/>
      <c r="X172" s="38"/>
      <c r="Y172" s="38"/>
      <c r="Z172" s="38"/>
      <c r="AA172" s="38"/>
      <c r="AB172" s="38"/>
      <c r="AC172" s="38"/>
      <c r="AD172" s="38"/>
      <c r="AE172" s="38"/>
      <c r="AF172" s="38"/>
      <c r="AG172" s="38"/>
      <c r="AH172" s="38"/>
      <c r="AI172" s="38"/>
      <c r="AJ172" s="38"/>
      <c r="AK172" s="38"/>
      <c r="AL172" s="38"/>
      <c r="AM172" s="38"/>
      <c r="AN172" s="38"/>
    </row>
    <row r="173" spans="1:40" ht="24" customHeight="1">
      <c r="A173" s="5" t="str">
        <f t="shared" ref="A173:A179" si="49">+B173&amp;C173</f>
        <v>Wholesale autresVentes nettes</v>
      </c>
      <c r="B173" s="38" t="s">
        <v>1163</v>
      </c>
      <c r="C173" s="238" t="s">
        <v>92</v>
      </c>
      <c r="D173" s="951"/>
      <c r="E173" s="951"/>
      <c r="F173" s="240" cm="1">
        <f t="array" ref="F173">+SUMPRODUCT(('Budget original'!$A$8:$A$501=$A173)*('Budget original'!$C$3:$AO$3=F$2),'Budget original'!$C$8:$AO$501)</f>
        <v>0</v>
      </c>
      <c r="G173" s="257"/>
      <c r="H173" s="951"/>
      <c r="I173" s="240"/>
      <c r="J173" s="238"/>
      <c r="K173" s="284"/>
      <c r="L173" s="286">
        <f>-SUMIFS(BV_Data_An_Cour!$AN:$AN,BV_Data_An_Cour!$AS:$AS,"Oui",BV_Data_An_Cour!$AP:$AP,$B173)</f>
        <v>21213827.960000001</v>
      </c>
      <c r="M173" s="320"/>
      <c r="N173" s="321"/>
      <c r="O173" s="238"/>
      <c r="P173" s="284"/>
      <c r="Q173" s="286">
        <f>-SUMIFS(BV_Data_An_Prec!$AN:$AN,BV_Data_An_Prec!$AS:$AS,"Oui",BV_Data_An_Prec!$AP:$AP,$B173)</f>
        <v>0</v>
      </c>
      <c r="R173" s="320"/>
      <c r="S173" s="321"/>
      <c r="T173" s="38"/>
      <c r="U173" s="38"/>
      <c r="V173" s="38"/>
      <c r="W173" s="38"/>
      <c r="X173" s="38"/>
      <c r="Y173" s="38"/>
      <c r="Z173" s="38"/>
      <c r="AA173" s="38"/>
      <c r="AB173" s="38"/>
      <c r="AC173" s="38"/>
      <c r="AD173" s="38"/>
      <c r="AE173" s="38"/>
      <c r="AF173" s="38"/>
      <c r="AG173" s="38"/>
      <c r="AH173" s="38"/>
      <c r="AI173" s="38"/>
      <c r="AJ173" s="38"/>
      <c r="AK173" s="38"/>
      <c r="AL173" s="38"/>
      <c r="AM173" s="38"/>
      <c r="AN173" s="38"/>
    </row>
    <row r="174" spans="1:40" ht="24" customHeight="1">
      <c r="A174" s="5"/>
      <c r="B174" s="38" t="s">
        <v>1163</v>
      </c>
      <c r="C174" s="681"/>
      <c r="D174" s="966"/>
      <c r="E174" s="966"/>
      <c r="F174" s="966"/>
      <c r="G174" s="736"/>
      <c r="H174" s="966"/>
      <c r="I174" s="966"/>
      <c r="J174" s="681"/>
      <c r="K174" s="922"/>
      <c r="L174" s="658"/>
      <c r="M174" s="919"/>
      <c r="N174" s="920"/>
      <c r="O174" s="681"/>
      <c r="P174" s="922"/>
      <c r="Q174" s="658"/>
      <c r="R174" s="919"/>
      <c r="S174" s="974"/>
      <c r="T174" s="38"/>
      <c r="U174" s="38"/>
      <c r="V174" s="38"/>
      <c r="W174" s="38"/>
      <c r="X174" s="38"/>
      <c r="Y174" s="38"/>
      <c r="Z174" s="38"/>
      <c r="AA174" s="38"/>
      <c r="AB174" s="38"/>
      <c r="AC174" s="38"/>
      <c r="AD174" s="38"/>
      <c r="AE174" s="38"/>
      <c r="AF174" s="38"/>
      <c r="AG174" s="38"/>
      <c r="AH174" s="38"/>
      <c r="AI174" s="38"/>
      <c r="AJ174" s="38"/>
      <c r="AK174" s="38"/>
      <c r="AL174" s="38"/>
      <c r="AM174" s="38"/>
      <c r="AN174" s="38"/>
    </row>
    <row r="175" spans="1:40" ht="21.75" customHeight="1">
      <c r="A175" s="5" t="str">
        <f t="shared" si="49"/>
        <v>Wholesale autresWholesale USA</v>
      </c>
      <c r="B175" s="38" t="s">
        <v>1163</v>
      </c>
      <c r="C175" s="243" t="s">
        <v>1165</v>
      </c>
      <c r="D175" s="244" cm="1">
        <f t="array" ref="D175">+SUMPRODUCT(('Budget original'!$A$8:$A$501=$A175)*('Budget original'!$C$3:$AO$3=D$2),'Budget original'!$C$8:$AO$501)</f>
        <v>0</v>
      </c>
      <c r="E175" s="244">
        <f t="shared" ref="E175:E179" si="50">IF(D175=0,0,F175/D175)</f>
        <v>0</v>
      </c>
      <c r="F175" s="244" cm="1">
        <f t="array" ref="F175">+SUMPRODUCT(('Budget original'!$A$8:$A$501=$A175)*('Budget original'!$C$3:$AO$3=F$2),'Budget original'!$C$8:$AO$501)</f>
        <v>0</v>
      </c>
      <c r="G175" s="245"/>
      <c r="H175" s="244"/>
      <c r="I175" s="244"/>
      <c r="J175" s="245">
        <f>SUMIFS(BV_Data_An_Cour!$AX:$AX,BV_Data_An_Cour!$AP:$AP,$B175,BV_Data_An_Cour!$AQ:$AQ,$C175,BV_Data_An_Cour!$AY:$AY,J$2)</f>
        <v>184</v>
      </c>
      <c r="K175" s="281">
        <f t="shared" ref="K175:K179" si="51">IF(J175=0,0,L175/J175)</f>
        <v>1386.0560326086984</v>
      </c>
      <c r="L175" s="266">
        <f>-SUMIFS(BV_Data_An_Cour!$AN:$AN,BV_Data_An_Cour!$AP:$AP,$B175,BV_Data_An_Cour!$AQ:$AQ,$C175,BV_Data_An_Cour!$AR:$AR,$L2)</f>
        <v>255034.31000000052</v>
      </c>
      <c r="M175" s="245">
        <f>J175-D175</f>
        <v>184</v>
      </c>
      <c r="N175" s="246">
        <f>L175-F175</f>
        <v>255034.31000000052</v>
      </c>
      <c r="O175" s="245">
        <f>SUMIFS(BV_Data_An_Prec!$AX:$AX,BV_Data_An_Prec!$AP:$AP,$B175,BV_Data_An_Prec!$AQ:$AQ,$C175,BV_Data_An_Prec!$AY:$AY,O$2)</f>
        <v>0</v>
      </c>
      <c r="P175" s="281">
        <f t="shared" ref="P175:P179" si="52">IF(O175=0,0,Q175/O175)</f>
        <v>0</v>
      </c>
      <c r="Q175" s="266">
        <f>-SUMIFS(BV_Data_An_Prec!$AN:$AN,BV_Data_An_Prec!$AP:$AP,$B175,BV_Data_An_Prec!$AQ:$AQ,$C175,BV_Data_An_Prec!$AR:$AR,$L2)</f>
        <v>0</v>
      </c>
      <c r="R175" s="245">
        <f t="shared" ref="R175:R177" si="53">J175-O175</f>
        <v>184</v>
      </c>
      <c r="S175" s="266">
        <f t="shared" ref="S175:S179" si="54">L175-Q175</f>
        <v>255034.31000000052</v>
      </c>
      <c r="T175" s="38"/>
      <c r="U175" s="38"/>
      <c r="V175" s="38"/>
      <c r="W175" s="38"/>
      <c r="X175" s="38"/>
      <c r="Y175" s="38"/>
      <c r="Z175" s="38"/>
      <c r="AA175" s="38"/>
      <c r="AB175" s="38"/>
      <c r="AC175" s="38"/>
      <c r="AD175" s="38"/>
      <c r="AE175" s="38"/>
      <c r="AF175" s="38"/>
      <c r="AG175" s="38"/>
      <c r="AH175" s="38"/>
      <c r="AI175" s="38"/>
      <c r="AJ175" s="38"/>
      <c r="AK175" s="38"/>
      <c r="AL175" s="38"/>
      <c r="AM175" s="38"/>
      <c r="AN175" s="38"/>
    </row>
    <row r="176" spans="1:40" ht="21.75" customHeight="1">
      <c r="A176" s="5"/>
      <c r="B176" s="38" t="s">
        <v>1163</v>
      </c>
      <c r="C176" s="930"/>
      <c r="D176" s="982"/>
      <c r="E176" s="982"/>
      <c r="F176" s="982"/>
      <c r="G176" s="983"/>
      <c r="H176" s="982"/>
      <c r="I176" s="982"/>
      <c r="J176" s="983"/>
      <c r="K176" s="984"/>
      <c r="L176" s="934"/>
      <c r="M176" s="983"/>
      <c r="N176" s="985"/>
      <c r="O176" s="983"/>
      <c r="P176" s="984"/>
      <c r="Q176" s="934"/>
      <c r="R176" s="991" t="e">
        <f>R175/O175</f>
        <v>#DIV/0!</v>
      </c>
      <c r="S176" s="988">
        <f>IF(Q175=0,0,(S175/Q175))</f>
        <v>0</v>
      </c>
      <c r="T176" s="38"/>
      <c r="U176" s="38"/>
      <c r="V176" s="38"/>
      <c r="W176" s="38"/>
      <c r="X176" s="38"/>
      <c r="Y176" s="38"/>
      <c r="Z176" s="38"/>
      <c r="AA176" s="38"/>
      <c r="AB176" s="38"/>
      <c r="AC176" s="38"/>
      <c r="AD176" s="38"/>
      <c r="AE176" s="38"/>
      <c r="AF176" s="38"/>
      <c r="AG176" s="38"/>
      <c r="AH176" s="38"/>
      <c r="AI176" s="38"/>
      <c r="AJ176" s="38"/>
      <c r="AK176" s="38"/>
      <c r="AL176" s="38"/>
      <c r="AM176" s="38"/>
      <c r="AN176" s="38"/>
    </row>
    <row r="177" spans="1:40" ht="18.75" customHeight="1">
      <c r="A177" s="5" t="str">
        <f t="shared" si="49"/>
        <v>Wholesale autresWholesale Canada</v>
      </c>
      <c r="B177" s="38" t="s">
        <v>1163</v>
      </c>
      <c r="C177" s="243" t="s">
        <v>1166</v>
      </c>
      <c r="D177" s="244" cm="1">
        <f t="array" ref="D177">+SUMPRODUCT(('Budget original'!$A$8:$A$501=$A177)*('Budget original'!$C$3:$AO$3=D$2),'Budget original'!$C$8:$AO$501)</f>
        <v>0</v>
      </c>
      <c r="E177" s="966">
        <f t="shared" si="50"/>
        <v>0</v>
      </c>
      <c r="F177" s="244" cm="1">
        <f t="array" ref="F177">+SUMPRODUCT(('Budget original'!$A$8:$A$501=$A177)*('Budget original'!$C$3:$AO$3=F$2),'Budget original'!$C$8:$AO$501)</f>
        <v>0</v>
      </c>
      <c r="G177" s="245"/>
      <c r="H177" s="244"/>
      <c r="I177" s="244"/>
      <c r="J177" s="245">
        <f>SUMIFS(BV_Data_An_Cour!$AX:$AX,BV_Data_An_Cour!$AP:$AP,$B177,BV_Data_An_Cour!$AQ:$AQ,$C177,BV_Data_An_Cour!$AY:$AY,J$2)</f>
        <v>0</v>
      </c>
      <c r="K177" s="281">
        <f t="shared" si="51"/>
        <v>0</v>
      </c>
      <c r="L177" s="266">
        <f>-SUMIFS(BV_Data_An_Cour!$AN:$AN,BV_Data_An_Cour!$AP:$AP,$B177,BV_Data_An_Cour!$AQ:$AQ,$C177,BV_Data_An_Cour!$AR:$AR,$L2)</f>
        <v>0</v>
      </c>
      <c r="M177" s="245">
        <f>J177-D177</f>
        <v>0</v>
      </c>
      <c r="N177" s="246">
        <f>L177-F177</f>
        <v>0</v>
      </c>
      <c r="O177" s="245">
        <f>SUMIFS(BV_Data_An_Prec!$AX:$AX,BV_Data_An_Prec!$AP:$AP,$B177,BV_Data_An_Prec!$AQ:$AQ,$C177,BV_Data_An_Prec!$AY:$AY,O$2)</f>
        <v>0</v>
      </c>
      <c r="P177" s="281">
        <f t="shared" si="52"/>
        <v>0</v>
      </c>
      <c r="Q177" s="266">
        <f>-SUMIFS(BV_Data_An_Prec!$AN:$AN,BV_Data_An_Prec!$AP:$AP,$B177,BV_Data_An_Prec!$AQ:$AQ,$C177,BV_Data_An_Prec!$AR:$AR,$L2)</f>
        <v>0</v>
      </c>
      <c r="R177" s="245">
        <f t="shared" si="53"/>
        <v>0</v>
      </c>
      <c r="S177" s="266">
        <f t="shared" si="54"/>
        <v>0</v>
      </c>
      <c r="T177" s="38"/>
      <c r="U177" s="38"/>
      <c r="V177" s="322"/>
      <c r="W177" s="38"/>
      <c r="X177" s="38"/>
      <c r="Y177" s="38"/>
      <c r="Z177" s="38"/>
      <c r="AA177" s="38"/>
      <c r="AB177" s="38"/>
      <c r="AC177" s="38"/>
      <c r="AD177" s="38"/>
      <c r="AE177" s="38"/>
      <c r="AF177" s="38"/>
      <c r="AG177" s="38"/>
      <c r="AH177" s="38"/>
      <c r="AI177" s="38"/>
      <c r="AJ177" s="38"/>
      <c r="AK177" s="38"/>
      <c r="AL177" s="38"/>
      <c r="AM177" s="38"/>
      <c r="AN177" s="38"/>
    </row>
    <row r="178" spans="1:40" ht="18.75" customHeight="1">
      <c r="A178" s="5"/>
      <c r="B178" s="38" t="s">
        <v>1163</v>
      </c>
      <c r="C178" s="930"/>
      <c r="D178" s="982"/>
      <c r="E178" s="982"/>
      <c r="F178" s="982"/>
      <c r="G178" s="983"/>
      <c r="H178" s="982"/>
      <c r="I178" s="982"/>
      <c r="J178" s="983"/>
      <c r="K178" s="984"/>
      <c r="L178" s="934"/>
      <c r="M178" s="983"/>
      <c r="N178" s="985"/>
      <c r="O178" s="983"/>
      <c r="P178" s="984"/>
      <c r="Q178" s="934"/>
      <c r="R178" s="991" t="e">
        <f>R177/O177</f>
        <v>#DIV/0!</v>
      </c>
      <c r="S178" s="988">
        <f>IF(Q177=0,0,(S177/Q177))</f>
        <v>0</v>
      </c>
      <c r="T178" s="38"/>
      <c r="U178" s="38"/>
      <c r="V178" s="322"/>
      <c r="W178" s="38"/>
      <c r="X178" s="38"/>
      <c r="Y178" s="38"/>
      <c r="Z178" s="38"/>
      <c r="AA178" s="38"/>
      <c r="AB178" s="38"/>
      <c r="AC178" s="38"/>
      <c r="AD178" s="38"/>
      <c r="AE178" s="38"/>
      <c r="AF178" s="38"/>
      <c r="AG178" s="38"/>
      <c r="AH178" s="38"/>
      <c r="AI178" s="38"/>
      <c r="AJ178" s="38"/>
      <c r="AK178" s="38"/>
      <c r="AL178" s="38"/>
      <c r="AM178" s="38"/>
      <c r="AN178" s="38"/>
    </row>
    <row r="179" spans="1:40" ht="18.75" customHeight="1">
      <c r="A179" s="5" t="str">
        <f t="shared" si="49"/>
        <v>Wholesale autresWholesale Luxueux</v>
      </c>
      <c r="B179" s="38" t="s">
        <v>1163</v>
      </c>
      <c r="C179" s="243" t="s">
        <v>1167</v>
      </c>
      <c r="D179" s="244" cm="1">
        <f t="array" ref="D179">+SUMPRODUCT(('Budget original'!$A$8:$A$501=$A179)*('Budget original'!$C$3:$AO$3=D$2),'Budget original'!$C$8:$AO$501)</f>
        <v>0</v>
      </c>
      <c r="E179" s="966">
        <f t="shared" si="50"/>
        <v>0</v>
      </c>
      <c r="F179" s="244" cm="1">
        <f t="array" ref="F179">+SUMPRODUCT(('Budget original'!$A$8:$A$501=$A179)*('Budget original'!$C$3:$AO$3=F$2),'Budget original'!$C$8:$AO$501)</f>
        <v>0</v>
      </c>
      <c r="G179" s="245"/>
      <c r="H179" s="244"/>
      <c r="I179" s="244"/>
      <c r="J179" s="245">
        <f>SUMIFS(BV_Data_An_Cour!$AX:$AX,BV_Data_An_Cour!$AP:$AP,$B179,BV_Data_An_Cour!$AQ:$AQ,$C179,BV_Data_An_Cour!$AY:$AY,J$2)</f>
        <v>106</v>
      </c>
      <c r="K179" s="281">
        <f t="shared" si="51"/>
        <v>2554.5562264151026</v>
      </c>
      <c r="L179" s="266">
        <f>-SUMIFS(BV_Data_An_Cour!$AN:$AN,BV_Data_An_Cour!$AP:$AP,$B179,BV_Data_An_Cour!$AQ:$AQ,$C179,BV_Data_An_Cour!$AR:$AR,$L2)</f>
        <v>270782.96000000089</v>
      </c>
      <c r="M179" s="245">
        <f>J179-D179</f>
        <v>106</v>
      </c>
      <c r="N179" s="246">
        <f>L179-F179</f>
        <v>270782.96000000089</v>
      </c>
      <c r="O179" s="245">
        <f>SUMIFS(BV_Data_An_Prec!$AX:$AX,BV_Data_An_Prec!$AP:$AP,$B179,BV_Data_An_Prec!$AQ:$AQ,$C179,BV_Data_An_Prec!$AY:$AY,O$2)</f>
        <v>0</v>
      </c>
      <c r="P179" s="281">
        <f t="shared" si="52"/>
        <v>0</v>
      </c>
      <c r="Q179" s="266">
        <f>-SUMIFS(BV_Data_An_Prec!$AN:$AN,BV_Data_An_Prec!$AP:$AP,$B179,BV_Data_An_Prec!$AQ:$AQ,$C179,BV_Data_An_Prec!$AR:$AR,$L2)</f>
        <v>0</v>
      </c>
      <c r="R179" s="245">
        <f>J179-O179</f>
        <v>106</v>
      </c>
      <c r="S179" s="266">
        <f t="shared" si="54"/>
        <v>270782.96000000089</v>
      </c>
      <c r="T179" s="38"/>
      <c r="U179" s="38"/>
      <c r="V179" s="322"/>
      <c r="W179" s="38"/>
      <c r="X179" s="38"/>
      <c r="Y179" s="38"/>
      <c r="Z179" s="38"/>
      <c r="AA179" s="38"/>
      <c r="AB179" s="38"/>
      <c r="AC179" s="38"/>
      <c r="AD179" s="38"/>
      <c r="AE179" s="38"/>
      <c r="AF179" s="38"/>
      <c r="AG179" s="38"/>
      <c r="AH179" s="38"/>
      <c r="AI179" s="38"/>
      <c r="AJ179" s="38"/>
      <c r="AK179" s="38"/>
      <c r="AL179" s="38"/>
      <c r="AM179" s="38"/>
      <c r="AN179" s="38"/>
    </row>
    <row r="180" spans="1:40" ht="15.75" customHeight="1">
      <c r="A180" s="5" t="str">
        <f t="shared" ref="A180:A236" si="55">+B180&amp;C180</f>
        <v>Wholesale autres</v>
      </c>
      <c r="B180" s="38" t="s">
        <v>1163</v>
      </c>
      <c r="C180" s="243"/>
      <c r="D180" s="38"/>
      <c r="E180" s="38"/>
      <c r="F180" s="266"/>
      <c r="G180" s="243"/>
      <c r="H180" s="325"/>
      <c r="I180" s="266"/>
      <c r="J180" s="243"/>
      <c r="K180" s="281"/>
      <c r="L180" s="266"/>
      <c r="M180" s="254"/>
      <c r="N180" s="255" t="e">
        <f>#REF!/#REF!</f>
        <v>#REF!</v>
      </c>
      <c r="O180" s="243"/>
      <c r="P180" s="281"/>
      <c r="Q180" s="266"/>
      <c r="R180" s="990" t="e">
        <f>R179/O179</f>
        <v>#DIV/0!</v>
      </c>
      <c r="S180" s="332">
        <f>IF(Q179=0,0,(S179/Q179))</f>
        <v>0</v>
      </c>
      <c r="T180" s="38"/>
      <c r="U180" s="38"/>
      <c r="V180" s="38"/>
      <c r="W180" s="38"/>
      <c r="X180" s="38"/>
      <c r="Y180" s="38"/>
      <c r="Z180" s="38"/>
      <c r="AA180" s="38"/>
      <c r="AB180" s="38"/>
      <c r="AC180" s="38"/>
      <c r="AD180" s="38"/>
      <c r="AE180" s="38"/>
      <c r="AF180" s="38"/>
      <c r="AG180" s="38"/>
      <c r="AH180" s="38"/>
      <c r="AI180" s="38"/>
      <c r="AJ180" s="38"/>
      <c r="AK180" s="38"/>
      <c r="AL180" s="38"/>
      <c r="AM180" s="38"/>
      <c r="AN180" s="38"/>
    </row>
    <row r="181" spans="1:40" ht="15.75" customHeight="1" thickBot="1">
      <c r="A181" s="5" t="str">
        <f t="shared" si="55"/>
        <v>Wholesale autres</v>
      </c>
      <c r="B181" s="38" t="s">
        <v>1163</v>
      </c>
      <c r="C181" s="243"/>
      <c r="D181" s="38"/>
      <c r="E181" s="38"/>
      <c r="F181" s="266"/>
      <c r="G181" s="243"/>
      <c r="H181" s="325"/>
      <c r="I181" s="266"/>
      <c r="J181" s="243"/>
      <c r="K181" s="281"/>
      <c r="L181" s="266"/>
      <c r="M181" s="254"/>
      <c r="N181" s="255"/>
      <c r="O181" s="243"/>
      <c r="P181" s="281"/>
      <c r="Q181" s="266"/>
      <c r="R181" s="267"/>
      <c r="S181" s="343"/>
      <c r="T181" s="38"/>
      <c r="U181" s="38"/>
      <c r="V181" s="38"/>
      <c r="W181" s="38"/>
      <c r="X181" s="38"/>
      <c r="Y181" s="38"/>
      <c r="Z181" s="38"/>
      <c r="AA181" s="38"/>
      <c r="AB181" s="38"/>
      <c r="AC181" s="38"/>
      <c r="AD181" s="38"/>
      <c r="AE181" s="38"/>
      <c r="AF181" s="38"/>
      <c r="AG181" s="38"/>
      <c r="AH181" s="38"/>
      <c r="AI181" s="38"/>
      <c r="AJ181" s="38"/>
      <c r="AK181" s="38"/>
      <c r="AL181" s="38"/>
      <c r="AM181" s="38"/>
      <c r="AN181" s="38"/>
    </row>
    <row r="182" spans="1:40" ht="18" customHeight="1" thickTop="1">
      <c r="A182" s="5" t="str">
        <f t="shared" si="55"/>
        <v>Wholesale autresTotal Dépt. Wholesale autres</v>
      </c>
      <c r="B182" s="38" t="s">
        <v>1163</v>
      </c>
      <c r="C182" s="268" t="s">
        <v>3138</v>
      </c>
      <c r="D182" s="269">
        <f>D175+D177+D179</f>
        <v>0</v>
      </c>
      <c r="E182" s="270">
        <f>IF(D182&lt;=0,0,F182/D182)</f>
        <v>0</v>
      </c>
      <c r="F182" s="271" t="e">
        <f>#REF!+#REF!+#REF!</f>
        <v>#REF!</v>
      </c>
      <c r="G182" s="272"/>
      <c r="H182" s="270"/>
      <c r="I182" s="271"/>
      <c r="J182" s="272">
        <f>J175+J177+J179</f>
        <v>290</v>
      </c>
      <c r="K182" s="269">
        <f>IF(J182&lt;=0,0,L182/J182)</f>
        <v>1813.1630000000048</v>
      </c>
      <c r="L182" s="271">
        <f>L175+L179+L177</f>
        <v>525817.27000000142</v>
      </c>
      <c r="M182" s="272">
        <f>J182-D182</f>
        <v>290</v>
      </c>
      <c r="N182" s="271" t="e">
        <f>#REF!+#REF!+#REF!+#REF!</f>
        <v>#REF!</v>
      </c>
      <c r="O182" s="272">
        <f>O175+O177+O179</f>
        <v>0</v>
      </c>
      <c r="P182" s="269">
        <f>IF(O182&lt;=0,0,Q182/O182)</f>
        <v>0</v>
      </c>
      <c r="Q182" s="271">
        <f>Q175+Q179+Q177</f>
        <v>0</v>
      </c>
      <c r="R182" s="272">
        <f>J182-O182</f>
        <v>290</v>
      </c>
      <c r="S182" s="271" t="e">
        <f>#REF!+#REF!+#REF!+#REF!</f>
        <v>#REF!</v>
      </c>
      <c r="T182" s="38"/>
      <c r="U182" s="38"/>
      <c r="V182" s="38"/>
      <c r="W182" s="38"/>
      <c r="X182" s="38"/>
      <c r="Y182" s="38"/>
      <c r="Z182" s="38"/>
      <c r="AA182" s="38"/>
      <c r="AB182" s="38"/>
      <c r="AC182" s="38"/>
      <c r="AD182" s="38"/>
      <c r="AE182" s="38"/>
      <c r="AF182" s="38"/>
      <c r="AG182" s="38"/>
      <c r="AH182" s="38"/>
      <c r="AI182" s="38"/>
      <c r="AJ182" s="38"/>
      <c r="AK182" s="38"/>
      <c r="AL182" s="38"/>
      <c r="AM182" s="38"/>
      <c r="AN182" s="38"/>
    </row>
    <row r="183" spans="1:40" ht="22.5" customHeight="1" thickBot="1">
      <c r="A183" s="5" t="str">
        <f t="shared" si="55"/>
        <v>Wholesale autres</v>
      </c>
      <c r="B183" s="38" t="s">
        <v>1163</v>
      </c>
      <c r="C183" s="273"/>
      <c r="D183" s="274"/>
      <c r="E183" s="274"/>
      <c r="F183" s="275"/>
      <c r="G183" s="273"/>
      <c r="H183" s="274"/>
      <c r="I183" s="275"/>
      <c r="J183" s="273"/>
      <c r="K183" s="947"/>
      <c r="L183" s="962"/>
      <c r="M183" s="276"/>
      <c r="N183" s="277"/>
      <c r="O183" s="273"/>
      <c r="P183" s="947"/>
      <c r="Q183" s="962"/>
      <c r="R183" s="276">
        <f>O182/R182</f>
        <v>0</v>
      </c>
      <c r="S183" s="326">
        <f>IF(Q182=0,0,(S182/Q182))</f>
        <v>0</v>
      </c>
      <c r="T183" s="38"/>
      <c r="U183" s="38"/>
      <c r="V183" s="38"/>
      <c r="W183" s="38"/>
      <c r="X183" s="38"/>
      <c r="Y183" s="38"/>
      <c r="Z183" s="38"/>
      <c r="AA183" s="38"/>
      <c r="AB183" s="38"/>
      <c r="AC183" s="38"/>
      <c r="AD183" s="38"/>
      <c r="AE183" s="38"/>
      <c r="AF183" s="38"/>
      <c r="AG183" s="38"/>
      <c r="AH183" s="38"/>
      <c r="AI183" s="38"/>
      <c r="AJ183" s="38"/>
      <c r="AK183" s="38"/>
      <c r="AL183" s="38"/>
      <c r="AM183" s="38"/>
      <c r="AN183" s="38"/>
    </row>
    <row r="184" spans="1:40" ht="15.75" customHeight="1" thickTop="1">
      <c r="A184" s="5" t="str">
        <f t="shared" si="55"/>
        <v>Wholesale autres</v>
      </c>
      <c r="B184" s="38" t="s">
        <v>1163</v>
      </c>
      <c r="C184" s="260"/>
      <c r="D184" s="11"/>
      <c r="E184" s="11"/>
      <c r="F184" s="278"/>
      <c r="G184" s="260"/>
      <c r="H184" s="11"/>
      <c r="I184" s="278"/>
      <c r="J184" s="260"/>
      <c r="K184" s="305"/>
      <c r="L184" s="343"/>
      <c r="M184" s="254"/>
      <c r="N184" s="255"/>
      <c r="O184" s="260"/>
      <c r="P184" s="305"/>
      <c r="Q184" s="343"/>
      <c r="R184" s="254"/>
      <c r="S184" s="255"/>
      <c r="T184" s="38"/>
      <c r="U184" s="38"/>
      <c r="V184" s="38"/>
      <c r="W184" s="38"/>
      <c r="X184" s="38"/>
      <c r="Y184" s="38"/>
      <c r="Z184" s="38"/>
      <c r="AA184" s="38"/>
      <c r="AB184" s="38"/>
      <c r="AC184" s="38"/>
      <c r="AD184" s="38"/>
      <c r="AE184" s="38"/>
      <c r="AF184" s="38"/>
      <c r="AG184" s="38"/>
      <c r="AH184" s="38"/>
      <c r="AI184" s="38"/>
      <c r="AJ184" s="38"/>
      <c r="AK184" s="38"/>
      <c r="AL184" s="38"/>
      <c r="AM184" s="38"/>
      <c r="AN184" s="38"/>
    </row>
    <row r="185" spans="1:40" ht="15.75" customHeight="1">
      <c r="A185" s="5" t="str">
        <f t="shared" si="55"/>
        <v>Wholesale autresDEPENSES</v>
      </c>
      <c r="B185" s="38" t="s">
        <v>1163</v>
      </c>
      <c r="C185" s="279" t="s">
        <v>106</v>
      </c>
      <c r="D185" s="38"/>
      <c r="E185" s="36"/>
      <c r="F185" s="266"/>
      <c r="G185" s="243"/>
      <c r="H185" s="36"/>
      <c r="I185" s="266"/>
      <c r="J185" s="243"/>
      <c r="K185" s="364"/>
      <c r="L185" s="266"/>
      <c r="M185" s="243"/>
      <c r="N185" s="253"/>
      <c r="O185" s="282"/>
      <c r="P185" s="281"/>
      <c r="Q185" s="266"/>
      <c r="R185" s="243"/>
      <c r="S185" s="253"/>
      <c r="T185" s="38"/>
      <c r="U185" s="38"/>
      <c r="V185" s="38"/>
      <c r="W185" s="38"/>
      <c r="X185" s="38"/>
      <c r="Y185" s="38"/>
      <c r="Z185" s="38"/>
      <c r="AA185" s="38"/>
      <c r="AB185" s="38"/>
      <c r="AC185" s="38"/>
      <c r="AD185" s="38"/>
      <c r="AE185" s="38"/>
      <c r="AF185" s="38"/>
      <c r="AG185" s="38"/>
      <c r="AH185" s="38"/>
      <c r="AI185" s="38"/>
      <c r="AJ185" s="38"/>
      <c r="AK185" s="38"/>
      <c r="AL185" s="38"/>
      <c r="AM185" s="38"/>
      <c r="AN185" s="38"/>
    </row>
    <row r="186" spans="1:40" ht="15.75" customHeight="1">
      <c r="A186" s="5" t="str">
        <f t="shared" si="55"/>
        <v>Wholesale autresComm. vendeurs</v>
      </c>
      <c r="B186" s="38" t="s">
        <v>1163</v>
      </c>
      <c r="C186" s="243" t="s">
        <v>107</v>
      </c>
      <c r="D186" s="282" t="e">
        <f>F186/F182</f>
        <v>#REF!</v>
      </c>
      <c r="E186" s="281" t="e">
        <f>IF($J$97=0,0,F186/(D$94+D$95+D182))</f>
        <v>#DIV/0!</v>
      </c>
      <c r="F186" s="244" cm="1">
        <f t="array" ref="F186">+SUMPRODUCT(('Budget original'!$A$8:$A$501=$A186)*('Budget original'!$C$3:$AO$3=F$2),'Budget original'!$C$8:$AO$501)</f>
        <v>0</v>
      </c>
      <c r="G186" s="282"/>
      <c r="H186" s="281"/>
      <c r="I186" s="244"/>
      <c r="J186" s="282">
        <f>L186/L182</f>
        <v>0</v>
      </c>
      <c r="K186" s="281">
        <f>IF($J$97=0,0,L186/(J$94+J$95+J182))</f>
        <v>0</v>
      </c>
      <c r="L186" s="266">
        <f>SUMIFS(BV_Data_An_Cour!$AN:$AN,BV_Data_An_Cour!$AP:$AP,$B186,BV_Data_An_Cour!$AQ:$AQ,$C186,BV_Data_An_Cour!$AR:$AR,$L$2)</f>
        <v>0</v>
      </c>
      <c r="M186" s="243"/>
      <c r="N186" s="266">
        <f t="shared" ref="N186:N227" si="56">L186-F186</f>
        <v>0</v>
      </c>
      <c r="O186" s="282" t="e">
        <f>Q186/Q182</f>
        <v>#DIV/0!</v>
      </c>
      <c r="P186" s="281" t="e">
        <f>IF($J$97=0,0,Q186/(O$94+O$95+O182))</f>
        <v>#DIV/0!</v>
      </c>
      <c r="Q186" s="266">
        <f>SUMIFS(BV_Data_An_Prec!$AN:$AN,BV_Data_An_Prec!$AP:$AP,$B186,BV_Data_An_Prec!$AQ:$AQ,$C186,BV_Data_An_Prec!$AR:$AR,$L$2)</f>
        <v>0</v>
      </c>
      <c r="R186" s="243"/>
      <c r="S186" s="266">
        <f t="shared" ref="S186:S196" si="57">L186-Q186</f>
        <v>0</v>
      </c>
      <c r="T186" s="38"/>
      <c r="U186" s="38"/>
      <c r="V186" s="38"/>
      <c r="W186" s="38"/>
      <c r="X186" s="38"/>
      <c r="Y186" s="38"/>
      <c r="Z186" s="38"/>
      <c r="AA186" s="38"/>
      <c r="AB186" s="38"/>
      <c r="AC186" s="38"/>
      <c r="AD186" s="38"/>
      <c r="AE186" s="38"/>
      <c r="AF186" s="38"/>
      <c r="AG186" s="38"/>
      <c r="AH186" s="38"/>
      <c r="AI186" s="38"/>
      <c r="AJ186" s="38"/>
      <c r="AK186" s="38"/>
      <c r="AL186" s="38"/>
      <c r="AM186" s="38"/>
      <c r="AN186" s="38"/>
    </row>
    <row r="187" spans="1:40" ht="15.75" customHeight="1">
      <c r="A187" s="5" t="str">
        <f t="shared" si="55"/>
        <v>Wholesale autresComm. F&amp;I</v>
      </c>
      <c r="B187" s="38" t="s">
        <v>1163</v>
      </c>
      <c r="C187" s="238" t="s">
        <v>108</v>
      </c>
      <c r="D187" s="285" t="e">
        <f>F187/(F182)</f>
        <v>#REF!</v>
      </c>
      <c r="E187" s="284" t="e">
        <f>IF($J$97=0,0,F187/(D$94+D$95+D182))</f>
        <v>#DIV/0!</v>
      </c>
      <c r="F187" s="240" cm="1">
        <f t="array" ref="F187">+SUMPRODUCT(('Budget original'!$A$8:$A$501=$A187)*('Budget original'!$C$3:$AO$3=F$2),'Budget original'!$C$8:$AO$501)</f>
        <v>0</v>
      </c>
      <c r="G187" s="285"/>
      <c r="H187" s="284"/>
      <c r="I187" s="240"/>
      <c r="J187" s="285">
        <f>L187/(L182)</f>
        <v>0</v>
      </c>
      <c r="K187" s="284">
        <f>IF($J$97=0,0,L187/(J$94+J$95+J182))</f>
        <v>0</v>
      </c>
      <c r="L187" s="266">
        <f>SUMIFS(BV_Data_An_Cour!$AN:$AN,BV_Data_An_Cour!$AP:$AP,$B187,BV_Data_An_Cour!$AQ:$AQ,$C187,BV_Data_An_Cour!$AR:$AR,$L$2)</f>
        <v>0</v>
      </c>
      <c r="M187" s="238"/>
      <c r="N187" s="286">
        <f t="shared" si="56"/>
        <v>0</v>
      </c>
      <c r="O187" s="285" t="e">
        <f>Q187/(Q182)</f>
        <v>#DIV/0!</v>
      </c>
      <c r="P187" s="284" t="e">
        <f>IF($J$97=0,0,Q187/(O$94+O$95+O182))</f>
        <v>#DIV/0!</v>
      </c>
      <c r="Q187" s="266">
        <f>SUMIFS(BV_Data_An_Prec!$AN:$AN,BV_Data_An_Prec!$AP:$AP,$B187,BV_Data_An_Prec!$AQ:$AQ,$C187,BV_Data_An_Prec!$AR:$AR,$L$2)</f>
        <v>0</v>
      </c>
      <c r="R187" s="238"/>
      <c r="S187" s="286">
        <f t="shared" si="57"/>
        <v>0</v>
      </c>
      <c r="T187" s="38"/>
      <c r="U187" s="38"/>
      <c r="V187" s="38"/>
      <c r="W187" s="38"/>
      <c r="X187" s="38"/>
      <c r="Y187" s="38"/>
      <c r="Z187" s="38"/>
      <c r="AA187" s="38"/>
      <c r="AB187" s="38"/>
      <c r="AC187" s="38"/>
      <c r="AD187" s="38"/>
      <c r="AE187" s="38"/>
      <c r="AF187" s="38"/>
      <c r="AG187" s="38"/>
      <c r="AH187" s="38"/>
      <c r="AI187" s="38"/>
      <c r="AJ187" s="38"/>
      <c r="AK187" s="38"/>
      <c r="AL187" s="38"/>
      <c r="AM187" s="38"/>
      <c r="AN187" s="38"/>
    </row>
    <row r="188" spans="1:40" ht="15.75" customHeight="1">
      <c r="A188" s="5" t="str">
        <f t="shared" si="55"/>
        <v>Wholesale autresFrais de livraison</v>
      </c>
      <c r="B188" s="38" t="s">
        <v>1163</v>
      </c>
      <c r="C188" s="243" t="s">
        <v>109</v>
      </c>
      <c r="D188" s="243"/>
      <c r="E188" s="281" t="e">
        <f>IF($J$97=0,0,F188/(D$94+D$95+D182))</f>
        <v>#DIV/0!</v>
      </c>
      <c r="F188" s="244" cm="1">
        <f t="array" ref="F188">+SUMPRODUCT(('Budget original'!$A$8:$A$501=$A188)*('Budget original'!$C$3:$AO$3=F$2),'Budget original'!$C$8:$AO$501)</f>
        <v>0</v>
      </c>
      <c r="G188" s="288"/>
      <c r="H188" s="281"/>
      <c r="I188" s="244"/>
      <c r="J188" s="243"/>
      <c r="K188" s="281">
        <f>IF($J$97=0,0,L188/(J$94+J$95+J182))</f>
        <v>89.272634920634928</v>
      </c>
      <c r="L188" s="303">
        <f>SUMIFS(BV_Data_An_Cour!$AN:$AN,BV_Data_An_Cour!$AP:$AP,$B188,BV_Data_An_Cour!$AQ:$AQ,$C188,BV_Data_An_Cour!$AR:$AR,$L$2)</f>
        <v>28120.880000000001</v>
      </c>
      <c r="M188" s="243"/>
      <c r="N188" s="266">
        <f t="shared" si="56"/>
        <v>28120.880000000001</v>
      </c>
      <c r="O188" s="243"/>
      <c r="P188" s="281" t="e">
        <f>IF($J$97=0,0,Q188/(O$94+O$95+O182))</f>
        <v>#DIV/0!</v>
      </c>
      <c r="Q188" s="303">
        <f>SUMIFS(BV_Data_An_Prec!$AN:$AN,BV_Data_An_Prec!$AP:$AP,$B188,BV_Data_An_Prec!$AQ:$AQ,$C188,BV_Data_An_Prec!$AR:$AR,$L$2)</f>
        <v>0</v>
      </c>
      <c r="R188" s="243"/>
      <c r="S188" s="266">
        <f t="shared" si="57"/>
        <v>28120.880000000001</v>
      </c>
      <c r="T188" s="38"/>
      <c r="U188" s="38"/>
      <c r="V188" s="38"/>
      <c r="W188" s="244"/>
      <c r="X188" s="38"/>
      <c r="Y188" s="38"/>
      <c r="Z188" s="38"/>
      <c r="AA188" s="38"/>
      <c r="AB188" s="38"/>
      <c r="AC188" s="38"/>
      <c r="AD188" s="38"/>
      <c r="AE188" s="38"/>
      <c r="AF188" s="38"/>
      <c r="AG188" s="38"/>
      <c r="AH188" s="38"/>
      <c r="AI188" s="38"/>
      <c r="AJ188" s="38"/>
      <c r="AK188" s="38"/>
      <c r="AL188" s="38"/>
      <c r="AM188" s="38"/>
      <c r="AN188" s="38"/>
    </row>
    <row r="189" spans="1:40" ht="15.75" customHeight="1">
      <c r="A189" s="5" t="str">
        <f t="shared" si="55"/>
        <v>Wholesale autresService gratuit 1</v>
      </c>
      <c r="B189" s="38" t="s">
        <v>1163</v>
      </c>
      <c r="C189" s="243" t="s">
        <v>110</v>
      </c>
      <c r="D189" s="243"/>
      <c r="E189" s="281" t="e">
        <f>IF($J$97=0,0,F189/(D$94+D$95+D182))</f>
        <v>#DIV/0!</v>
      </c>
      <c r="F189" s="244" cm="1">
        <f t="array" ref="F189">+SUMPRODUCT(('Budget original'!$A$8:$A$501=$A189)*('Budget original'!$C$3:$AO$3=F$2),'Budget original'!$C$8:$AO$501)</f>
        <v>0</v>
      </c>
      <c r="G189" s="288"/>
      <c r="H189" s="281"/>
      <c r="I189" s="244"/>
      <c r="J189" s="243"/>
      <c r="K189" s="281">
        <f>IF($J$97=0,0,L189/(J$94+J$95+J182))</f>
        <v>0</v>
      </c>
      <c r="L189" s="266">
        <f>SUMIFS(BV_Data_An_Cour!$AN:$AN,BV_Data_An_Cour!$AP:$AP,$B189,BV_Data_An_Cour!$AQ:$AQ,$C189,BV_Data_An_Cour!$AR:$AR,$L$2)</f>
        <v>0</v>
      </c>
      <c r="M189" s="243"/>
      <c r="N189" s="266">
        <f t="shared" si="56"/>
        <v>0</v>
      </c>
      <c r="O189" s="243"/>
      <c r="P189" s="281" t="e">
        <f>IF($J$97=0,0,Q189/(O$94+O$95+O182))</f>
        <v>#DIV/0!</v>
      </c>
      <c r="Q189" s="266">
        <f>SUMIFS(BV_Data_An_Prec!$AN:$AN,BV_Data_An_Prec!$AP:$AP,$B189,BV_Data_An_Prec!$AQ:$AQ,$C189,BV_Data_An_Prec!$AR:$AR,$L$2)</f>
        <v>0</v>
      </c>
      <c r="R189" s="243"/>
      <c r="S189" s="266">
        <f t="shared" si="57"/>
        <v>0</v>
      </c>
      <c r="T189" s="38"/>
      <c r="U189" s="38"/>
      <c r="V189" s="38"/>
      <c r="W189" s="244"/>
      <c r="X189" s="38"/>
      <c r="Y189" s="38"/>
      <c r="Z189" s="38"/>
      <c r="AA189" s="38"/>
      <c r="AB189" s="38"/>
      <c r="AC189" s="38"/>
      <c r="AD189" s="38"/>
      <c r="AE189" s="38"/>
      <c r="AF189" s="38"/>
      <c r="AG189" s="38"/>
      <c r="AH189" s="38"/>
      <c r="AI189" s="38"/>
      <c r="AJ189" s="38"/>
      <c r="AK189" s="38"/>
      <c r="AL189" s="38"/>
      <c r="AM189" s="38"/>
      <c r="AN189" s="38"/>
    </row>
    <row r="190" spans="1:40" ht="15.75" customHeight="1">
      <c r="A190" s="5" t="str">
        <f t="shared" si="55"/>
        <v>Wholesale autresEntretien stock</v>
      </c>
      <c r="B190" s="38" t="s">
        <v>1163</v>
      </c>
      <c r="C190" s="238" t="s">
        <v>111</v>
      </c>
      <c r="D190" s="238"/>
      <c r="E190" s="284" t="e">
        <f>IF($J$97=0,0,F190/(D$94+D$95+D182))</f>
        <v>#DIV/0!</v>
      </c>
      <c r="F190" s="240" cm="1">
        <f t="array" ref="F190">+SUMPRODUCT(('Budget original'!$A$8:$A$501=$A190)*('Budget original'!$C$3:$AO$3=F$2),'Budget original'!$C$8:$AO$501)</f>
        <v>0</v>
      </c>
      <c r="G190" s="290"/>
      <c r="H190" s="284"/>
      <c r="I190" s="240"/>
      <c r="J190" s="238"/>
      <c r="K190" s="284">
        <f>IF($J$97=0,0,L190/(J$94+J$95+J182))</f>
        <v>0</v>
      </c>
      <c r="L190" s="286">
        <f>SUMIFS(BV_Data_An_Cour!$AN:$AN,BV_Data_An_Cour!$AP:$AP,$B190,BV_Data_An_Cour!$AQ:$AQ,$C190,BV_Data_An_Cour!$AR:$AR,$L$2)</f>
        <v>0</v>
      </c>
      <c r="M190" s="238"/>
      <c r="N190" s="286">
        <f t="shared" si="56"/>
        <v>0</v>
      </c>
      <c r="O190" s="238"/>
      <c r="P190" s="284" t="e">
        <f>IF($J$97=0,0,Q190/(O$94+O$95+O182))</f>
        <v>#DIV/0!</v>
      </c>
      <c r="Q190" s="286">
        <f>SUMIFS(BV_Data_An_Prec!$AN:$AN,BV_Data_An_Prec!$AP:$AP,$B190,BV_Data_An_Prec!$AQ:$AQ,$C190,BV_Data_An_Prec!$AR:$AR,$L$2)</f>
        <v>0</v>
      </c>
      <c r="R190" s="238"/>
      <c r="S190" s="286">
        <f t="shared" si="57"/>
        <v>0</v>
      </c>
      <c r="T190" s="38"/>
      <c r="U190" s="898"/>
      <c r="V190" s="38"/>
      <c r="W190" s="244"/>
      <c r="X190" s="38"/>
      <c r="Y190" s="38"/>
      <c r="Z190" s="38"/>
      <c r="AA190" s="38"/>
      <c r="AB190" s="38"/>
      <c r="AC190" s="38"/>
      <c r="AD190" s="38"/>
      <c r="AE190" s="38"/>
      <c r="AF190" s="38"/>
      <c r="AG190" s="38"/>
      <c r="AH190" s="38"/>
      <c r="AI190" s="38"/>
      <c r="AJ190" s="38"/>
      <c r="AK190" s="38"/>
      <c r="AL190" s="38"/>
      <c r="AM190" s="38"/>
      <c r="AN190" s="38"/>
    </row>
    <row r="191" spans="1:40" ht="19.5" customHeight="1">
      <c r="A191" s="5" t="str">
        <f t="shared" si="55"/>
        <v>Wholesale autresPublicité 1</v>
      </c>
      <c r="B191" s="38" t="s">
        <v>1163</v>
      </c>
      <c r="C191" s="243" t="s">
        <v>112</v>
      </c>
      <c r="D191" s="243"/>
      <c r="E191" s="281" t="e">
        <f>IF($J$97=0,0,F191/(D$94+D$95+D182))</f>
        <v>#DIV/0!</v>
      </c>
      <c r="F191" s="244" cm="1">
        <f t="array" ref="F191">+SUMPRODUCT(('Budget original'!$A$8:$A$501=$A191)*('Budget original'!$C$3:$AO$3=F$2),'Budget original'!$C$8:$AO$501)</f>
        <v>0</v>
      </c>
      <c r="G191" s="288"/>
      <c r="H191" s="281"/>
      <c r="I191" s="244"/>
      <c r="J191" s="243"/>
      <c r="K191" s="281">
        <f>IF($J$97=0,0,L191/(J$94+J$95+J182))</f>
        <v>0</v>
      </c>
      <c r="L191" s="266">
        <f>SUMIFS(BV_Data_An_Cour!$AN:$AN,BV_Data_An_Cour!$AP:$AP,$B191,BV_Data_An_Cour!$AQ:$AQ,$C191,BV_Data_An_Cour!$AR:$AR,$L$2)</f>
        <v>0</v>
      </c>
      <c r="M191" s="243"/>
      <c r="N191" s="266">
        <f t="shared" si="56"/>
        <v>0</v>
      </c>
      <c r="O191" s="243"/>
      <c r="P191" s="281" t="e">
        <f>IF($J$97=0,0,Q191/(O$94+O$95+O182))</f>
        <v>#DIV/0!</v>
      </c>
      <c r="Q191" s="266">
        <f>SUMIFS(BV_Data_An_Prec!$AN:$AN,BV_Data_An_Prec!$AP:$AP,$B191,BV_Data_An_Prec!$AQ:$AQ,$C191,BV_Data_An_Prec!$AR:$AR,$L$2)</f>
        <v>0</v>
      </c>
      <c r="R191" s="243"/>
      <c r="S191" s="266">
        <f t="shared" si="57"/>
        <v>0</v>
      </c>
      <c r="T191" s="38"/>
      <c r="U191" s="898"/>
      <c r="V191" s="38"/>
      <c r="W191" s="244"/>
      <c r="Z191" s="38"/>
      <c r="AA191" s="38"/>
      <c r="AB191" s="38"/>
      <c r="AC191" s="38"/>
      <c r="AD191" s="38"/>
      <c r="AE191" s="38"/>
      <c r="AF191" s="38"/>
      <c r="AG191" s="38"/>
      <c r="AH191" s="38"/>
      <c r="AI191" s="38"/>
      <c r="AJ191" s="38"/>
      <c r="AK191" s="38"/>
      <c r="AL191" s="38"/>
      <c r="AM191" s="38"/>
      <c r="AN191" s="38"/>
    </row>
    <row r="192" spans="1:40" ht="15.75" customHeight="1">
      <c r="A192" s="5" t="str">
        <f t="shared" si="55"/>
        <v>Wholesale autresIntérêt de gros</v>
      </c>
      <c r="B192" s="38" t="s">
        <v>1163</v>
      </c>
      <c r="C192" s="243" t="s">
        <v>113</v>
      </c>
      <c r="D192" s="243"/>
      <c r="E192" s="281" t="e">
        <f>IF($J$97=0,0,F192/(D$94+D$95+D182))</f>
        <v>#DIV/0!</v>
      </c>
      <c r="F192" s="244" cm="1">
        <f t="array" ref="F192">+SUMPRODUCT(('Budget original'!$A$8:$A$501=$A192)*('Budget original'!$C$3:$AO$3=F$2),'Budget original'!$C$8:$AO$501)</f>
        <v>0</v>
      </c>
      <c r="G192" s="288"/>
      <c r="H192" s="281"/>
      <c r="I192" s="244"/>
      <c r="J192" s="243"/>
      <c r="K192" s="281">
        <f>IF($J$97=0,0,L192/(J$94+J$95+J182))</f>
        <v>246.36698412698414</v>
      </c>
      <c r="L192" s="658">
        <f>SUMIFS(BV_Data_An_Cour!$AN:$AN,BV_Data_An_Cour!$AP:$AP,$B192,BV_Data_An_Cour!$AQ:$AQ,$C192,BV_Data_An_Cour!$AR:$AR,$L$2)</f>
        <v>77605.600000000006</v>
      </c>
      <c r="M192" s="243"/>
      <c r="N192" s="658">
        <f t="shared" si="56"/>
        <v>77605.600000000006</v>
      </c>
      <c r="O192" s="243"/>
      <c r="P192" s="281" t="e">
        <f>IF($J$97=0,0,Q192/(O$94+O$95+O182))</f>
        <v>#DIV/0!</v>
      </c>
      <c r="Q192" s="658">
        <f>SUMIFS(BV_Data_An_Prec!$AN:$AN,BV_Data_An_Prec!$AP:$AP,$B192,BV_Data_An_Prec!$AQ:$AQ,$C192,BV_Data_An_Prec!$AR:$AR,$L$2)</f>
        <v>0</v>
      </c>
      <c r="R192" s="243"/>
      <c r="S192" s="266">
        <f t="shared" si="57"/>
        <v>77605.600000000006</v>
      </c>
      <c r="T192" s="38"/>
      <c r="U192" s="38"/>
      <c r="V192" s="38"/>
      <c r="W192" s="244"/>
      <c r="X192" s="38"/>
      <c r="Y192" s="38"/>
      <c r="Z192" s="38"/>
      <c r="AA192" s="38"/>
      <c r="AB192" s="38"/>
      <c r="AC192" s="38"/>
      <c r="AD192" s="38"/>
      <c r="AE192" s="38"/>
      <c r="AF192" s="38"/>
      <c r="AG192" s="38"/>
      <c r="AH192" s="38"/>
      <c r="AI192" s="38"/>
      <c r="AJ192" s="38"/>
      <c r="AK192" s="38"/>
      <c r="AL192" s="38"/>
      <c r="AM192" s="38"/>
      <c r="AN192" s="38"/>
    </row>
    <row r="193" spans="1:40" ht="20.399999999999999" hidden="1" customHeight="1">
      <c r="A193" s="5" t="str">
        <f t="shared" si="55"/>
        <v>Wholesale autres[...]</v>
      </c>
      <c r="B193" s="38" t="s">
        <v>1163</v>
      </c>
      <c r="C193" s="243" t="s">
        <v>55</v>
      </c>
      <c r="D193" s="287"/>
      <c r="E193" s="281" t="e">
        <f t="shared" ref="E193:E195" si="58">F193/D$97</f>
        <v>#DIV/0!</v>
      </c>
      <c r="F193" s="244" cm="1">
        <f t="array" ref="F193">+SUMPRODUCT(('Budget original'!$A$8:$A$501=$A193)*('Budget original'!$C$3:$AO$3=F$2),'Budget original'!$C$8:$AO$501)</f>
        <v>0</v>
      </c>
      <c r="G193" s="288"/>
      <c r="H193" s="281"/>
      <c r="I193" s="244"/>
      <c r="J193" s="243"/>
      <c r="K193" s="281">
        <f t="shared" ref="K193:K195" si="59">IF($J$97=0,0,L193/(J$94+J$95))</f>
        <v>0</v>
      </c>
      <c r="L193" s="246">
        <f>SUMIFS(BV_Data_An_Cour!$AN:$AN,BV_Data_An_Cour!$AP:$AP,$B193,BV_Data_An_Cour!$AQ:$AQ,$C193,BV_Data_An_Cour!$AR:$AR,$L$2)</f>
        <v>0</v>
      </c>
      <c r="M193" s="243"/>
      <c r="N193" s="266">
        <f t="shared" si="56"/>
        <v>0</v>
      </c>
      <c r="O193" s="243"/>
      <c r="P193" s="281" t="e">
        <f t="shared" ref="P193:P195" si="60">IF($J$97=0,0,Q193/(O$94+O$95))</f>
        <v>#DIV/0!</v>
      </c>
      <c r="Q193" s="246">
        <f>SUMIFS(BV_Data_An_Prec!$AN:$AN,BV_Data_An_Prec!$AP:$AP,$B193,BV_Data_An_Prec!$AQ:$AQ,$C193,BV_Data_An_Prec!$AR:$AR,$L$2)</f>
        <v>0</v>
      </c>
      <c r="R193" s="243"/>
      <c r="S193" s="266">
        <f t="shared" si="57"/>
        <v>0</v>
      </c>
      <c r="T193" s="38"/>
      <c r="U193" s="38"/>
      <c r="V193" s="38"/>
      <c r="W193" s="38"/>
      <c r="X193" s="38"/>
      <c r="Y193" s="38"/>
      <c r="Z193" s="38"/>
      <c r="AA193" s="38"/>
      <c r="AB193" s="38"/>
      <c r="AC193" s="38"/>
      <c r="AD193" s="38"/>
      <c r="AE193" s="38"/>
      <c r="AF193" s="38"/>
      <c r="AG193" s="38"/>
      <c r="AH193" s="38"/>
      <c r="AI193" s="38"/>
      <c r="AJ193" s="38"/>
      <c r="AK193" s="38"/>
      <c r="AL193" s="38"/>
      <c r="AM193" s="38"/>
      <c r="AN193" s="38"/>
    </row>
    <row r="194" spans="1:40" ht="20.399999999999999" hidden="1" customHeight="1">
      <c r="A194" s="5" t="str">
        <f t="shared" si="55"/>
        <v>Wholesale autres[...]</v>
      </c>
      <c r="B194" s="38" t="s">
        <v>1163</v>
      </c>
      <c r="C194" s="243" t="s">
        <v>55</v>
      </c>
      <c r="D194" s="287"/>
      <c r="E194" s="281" t="e">
        <f t="shared" si="58"/>
        <v>#DIV/0!</v>
      </c>
      <c r="F194" s="244" cm="1">
        <f t="array" ref="F194">+SUMPRODUCT(('Budget original'!$A$8:$A$501=$A194)*('Budget original'!$C$3:$AO$3=F$2),'Budget original'!$C$8:$AO$501)</f>
        <v>0</v>
      </c>
      <c r="G194" s="288"/>
      <c r="H194" s="281"/>
      <c r="I194" s="244"/>
      <c r="J194" s="243"/>
      <c r="K194" s="281">
        <f t="shared" si="59"/>
        <v>0</v>
      </c>
      <c r="L194" s="246">
        <f>SUMIFS(BV_Data_An_Cour!$AN:$AN,BV_Data_An_Cour!$AP:$AP,$B194,BV_Data_An_Cour!$AQ:$AQ,$C194,BV_Data_An_Cour!$AR:$AR,$L$2)</f>
        <v>0</v>
      </c>
      <c r="M194" s="243"/>
      <c r="N194" s="266">
        <f t="shared" si="56"/>
        <v>0</v>
      </c>
      <c r="O194" s="243"/>
      <c r="P194" s="281" t="e">
        <f t="shared" si="60"/>
        <v>#DIV/0!</v>
      </c>
      <c r="Q194" s="246">
        <f>SUMIFS(BV_Data_An_Prec!$AN:$AN,BV_Data_An_Prec!$AP:$AP,$B194,BV_Data_An_Prec!$AQ:$AQ,$C194,BV_Data_An_Prec!$AR:$AR,$L$2)</f>
        <v>0</v>
      </c>
      <c r="R194" s="243"/>
      <c r="S194" s="266">
        <f t="shared" si="57"/>
        <v>0</v>
      </c>
      <c r="T194" s="38"/>
      <c r="U194" s="38"/>
      <c r="V194" s="38"/>
      <c r="W194" s="38"/>
      <c r="X194" s="38"/>
      <c r="Y194" s="38"/>
      <c r="Z194" s="38"/>
      <c r="AA194" s="38"/>
      <c r="AB194" s="38"/>
      <c r="AC194" s="38"/>
      <c r="AD194" s="38"/>
      <c r="AE194" s="38"/>
      <c r="AF194" s="38"/>
      <c r="AG194" s="38"/>
      <c r="AH194" s="38"/>
      <c r="AI194" s="38"/>
      <c r="AJ194" s="38"/>
      <c r="AK194" s="38"/>
      <c r="AL194" s="38"/>
      <c r="AM194" s="38"/>
      <c r="AN194" s="38"/>
    </row>
    <row r="195" spans="1:40" ht="20.399999999999999" hidden="1" customHeight="1">
      <c r="A195" s="5" t="str">
        <f t="shared" si="55"/>
        <v>Wholesale autres[...]</v>
      </c>
      <c r="B195" s="38" t="s">
        <v>1163</v>
      </c>
      <c r="C195" s="243" t="s">
        <v>55</v>
      </c>
      <c r="D195" s="287"/>
      <c r="E195" s="281" t="e">
        <f t="shared" si="58"/>
        <v>#DIV/0!</v>
      </c>
      <c r="F195" s="244" cm="1">
        <f t="array" ref="F195">+SUMPRODUCT(('Budget original'!$A$8:$A$501=$A195)*('Budget original'!$C$3:$AO$3=F$2),'Budget original'!$C$8:$AO$501)</f>
        <v>0</v>
      </c>
      <c r="G195" s="288"/>
      <c r="H195" s="281"/>
      <c r="I195" s="244"/>
      <c r="J195" s="243"/>
      <c r="K195" s="281">
        <f t="shared" si="59"/>
        <v>0</v>
      </c>
      <c r="L195" s="246">
        <f>SUMIFS(BV_Data_An_Cour!$AN:$AN,BV_Data_An_Cour!$AP:$AP,$B195,BV_Data_An_Cour!$AQ:$AQ,$C195,BV_Data_An_Cour!$AR:$AR,$L$2)</f>
        <v>0</v>
      </c>
      <c r="M195" s="243"/>
      <c r="N195" s="266">
        <f t="shared" si="56"/>
        <v>0</v>
      </c>
      <c r="O195" s="243"/>
      <c r="P195" s="281" t="e">
        <f t="shared" si="60"/>
        <v>#DIV/0!</v>
      </c>
      <c r="Q195" s="246">
        <f>SUMIFS(BV_Data_An_Prec!$AN:$AN,BV_Data_An_Prec!$AP:$AP,$B195,BV_Data_An_Prec!$AQ:$AQ,$C195,BV_Data_An_Prec!$AR:$AR,$L$2)</f>
        <v>0</v>
      </c>
      <c r="R195" s="243"/>
      <c r="S195" s="266">
        <f t="shared" si="57"/>
        <v>0</v>
      </c>
      <c r="T195" s="38"/>
      <c r="U195" s="38"/>
      <c r="V195" s="38"/>
      <c r="W195" s="38"/>
      <c r="X195" s="38"/>
      <c r="Y195" s="38"/>
      <c r="Z195" s="38"/>
      <c r="AA195" s="38"/>
      <c r="AB195" s="38"/>
      <c r="AC195" s="38"/>
      <c r="AD195" s="38"/>
      <c r="AE195" s="38"/>
      <c r="AF195" s="38"/>
      <c r="AG195" s="38"/>
      <c r="AH195" s="38"/>
      <c r="AI195" s="38"/>
      <c r="AJ195" s="38"/>
      <c r="AK195" s="38"/>
      <c r="AL195" s="38"/>
      <c r="AM195" s="38"/>
      <c r="AN195" s="38"/>
    </row>
    <row r="196" spans="1:40" ht="18.600000000000001" customHeight="1">
      <c r="A196" s="5" t="str">
        <f t="shared" si="55"/>
        <v>Wholesale autresTOTAL VARIABLES</v>
      </c>
      <c r="B196" s="38" t="s">
        <v>1163</v>
      </c>
      <c r="C196" s="291" t="s">
        <v>114</v>
      </c>
      <c r="D196" s="292" t="s">
        <v>115</v>
      </c>
      <c r="E196" s="293" t="e">
        <f>F196/F$109</f>
        <v>#DIV/0!</v>
      </c>
      <c r="F196" s="294">
        <f>SUM(F186:F195)</f>
        <v>0</v>
      </c>
      <c r="G196" s="295"/>
      <c r="H196" s="293"/>
      <c r="I196" s="294"/>
      <c r="J196" s="295" t="s">
        <v>115</v>
      </c>
      <c r="K196" s="293">
        <f>L196/L$109</f>
        <v>0.31889565349423615</v>
      </c>
      <c r="L196" s="294">
        <f>SUM(L186:L195)</f>
        <v>105726.48000000001</v>
      </c>
      <c r="M196" s="296"/>
      <c r="N196" s="294">
        <f t="shared" si="56"/>
        <v>105726.48000000001</v>
      </c>
      <c r="O196" s="295" t="s">
        <v>115</v>
      </c>
      <c r="P196" s="293" t="e">
        <f>Q196/Q$109</f>
        <v>#DIV/0!</v>
      </c>
      <c r="Q196" s="294">
        <f>SUM(Q186:Q195)</f>
        <v>0</v>
      </c>
      <c r="R196" s="297"/>
      <c r="S196" s="294">
        <f t="shared" si="57"/>
        <v>105726.48000000001</v>
      </c>
      <c r="T196" s="38"/>
      <c r="U196" s="38"/>
      <c r="V196" s="38"/>
      <c r="W196" s="38"/>
      <c r="X196" s="38"/>
      <c r="Y196" s="38"/>
      <c r="Z196" s="38"/>
      <c r="AA196" s="38"/>
      <c r="AB196" s="38"/>
      <c r="AC196" s="38"/>
      <c r="AD196" s="38"/>
      <c r="AE196" s="38"/>
      <c r="AF196" s="38"/>
      <c r="AG196" s="38"/>
      <c r="AH196" s="38"/>
      <c r="AI196" s="38"/>
      <c r="AJ196" s="38"/>
      <c r="AK196" s="38"/>
      <c r="AL196" s="38"/>
      <c r="AM196" s="38"/>
      <c r="AN196" s="38"/>
    </row>
    <row r="197" spans="1:40" ht="15.75" customHeight="1">
      <c r="A197" s="5" t="str">
        <f t="shared" si="55"/>
        <v>Wholesale autresSalaires cadres</v>
      </c>
      <c r="B197" s="38" t="s">
        <v>1163</v>
      </c>
      <c r="C197" s="298" t="s">
        <v>116</v>
      </c>
      <c r="D197" s="38"/>
      <c r="E197" s="38"/>
      <c r="F197" s="244" cm="1">
        <f t="array" ref="F197">+SUMPRODUCT(('Budget original'!$A$8:$A$501=$A197)*('Budget original'!$C$3:$AO$3=F$2),'Budget original'!$C$8:$AO$501)</f>
        <v>0</v>
      </c>
      <c r="G197" s="243"/>
      <c r="H197" s="38"/>
      <c r="I197" s="244"/>
      <c r="J197" s="243"/>
      <c r="K197" s="38"/>
      <c r="L197" s="266">
        <f>SUMIFS(BV_Data_An_Cour!$AN:$AN,BV_Data_An_Cour!$AP:$AP,$B197,BV_Data_An_Cour!$AQ:$AQ,$C197,BV_Data_An_Cour!$AR:$AR,$L$2)</f>
        <v>252370.73</v>
      </c>
      <c r="M197" s="243"/>
      <c r="N197" s="266">
        <f t="shared" si="56"/>
        <v>252370.73</v>
      </c>
      <c r="O197" s="243"/>
      <c r="P197" s="38"/>
      <c r="Q197" s="266">
        <f>SUMIFS(BV_Data_An_Prec!$AN:$AN,BV_Data_An_Prec!$AP:$AP,$B197,BV_Data_An_Prec!$AQ:$AQ,$C197,BV_Data_An_Prec!$AR:$AR,$L$2)</f>
        <v>0</v>
      </c>
      <c r="R197" s="243"/>
      <c r="S197" s="266"/>
      <c r="T197" s="38"/>
      <c r="U197" s="38"/>
      <c r="V197" s="38"/>
      <c r="W197" s="38"/>
      <c r="X197" s="38"/>
      <c r="Y197" s="38"/>
      <c r="Z197" s="38"/>
      <c r="AA197" s="38"/>
      <c r="AB197" s="38"/>
      <c r="AC197" s="38"/>
      <c r="AD197" s="38"/>
      <c r="AE197" s="38"/>
      <c r="AF197" s="38"/>
      <c r="AG197" s="38"/>
      <c r="AH197" s="38"/>
      <c r="AI197" s="38"/>
      <c r="AJ197" s="38"/>
      <c r="AK197" s="38"/>
      <c r="AL197" s="38"/>
      <c r="AM197" s="38"/>
      <c r="AN197" s="38"/>
    </row>
    <row r="198" spans="1:40" ht="15.75" customHeight="1">
      <c r="A198" s="5" t="str">
        <f t="shared" si="55"/>
        <v>Wholesale autresSalaires commis</v>
      </c>
      <c r="B198" s="38" t="s">
        <v>1163</v>
      </c>
      <c r="C198" s="299" t="s">
        <v>117</v>
      </c>
      <c r="D198" s="287"/>
      <c r="E198" s="38"/>
      <c r="F198" s="240" cm="1">
        <f t="array" ref="F198">+SUMPRODUCT(('Budget original'!$A$8:$A$501=$A198)*('Budget original'!$C$3:$AO$3=F$2),'Budget original'!$C$8:$AO$501)</f>
        <v>0</v>
      </c>
      <c r="G198" s="288"/>
      <c r="H198" s="38"/>
      <c r="I198" s="240"/>
      <c r="J198" s="243"/>
      <c r="K198" s="38"/>
      <c r="L198" s="266">
        <f>SUMIFS(BV_Data_An_Cour!$AN:$AN,BV_Data_An_Cour!$AP:$AP,$B198,BV_Data_An_Cour!$AQ:$AQ,$C198,BV_Data_An_Cour!$AR:$AR,$L$2)</f>
        <v>43722.23</v>
      </c>
      <c r="M198" s="243"/>
      <c r="N198" s="266">
        <f t="shared" si="56"/>
        <v>43722.23</v>
      </c>
      <c r="O198" s="243"/>
      <c r="P198" s="38"/>
      <c r="Q198" s="266">
        <f>SUMIFS(BV_Data_An_Prec!$AN:$AN,BV_Data_An_Prec!$AP:$AP,$B198,BV_Data_An_Prec!$AQ:$AQ,$C198,BV_Data_An_Prec!$AR:$AR,$L$2)</f>
        <v>0</v>
      </c>
      <c r="R198" s="243"/>
      <c r="S198" s="266">
        <f t="shared" ref="S198:S227" si="61">L198-Q198</f>
        <v>43722.23</v>
      </c>
      <c r="T198" s="38"/>
      <c r="U198" s="38"/>
      <c r="V198" s="38"/>
      <c r="W198" s="38"/>
      <c r="X198" s="38"/>
      <c r="Y198" s="38"/>
      <c r="Z198" s="38"/>
      <c r="AA198" s="38"/>
      <c r="AB198" s="38"/>
      <c r="AC198" s="38"/>
      <c r="AD198" s="38"/>
      <c r="AE198" s="38"/>
      <c r="AF198" s="38"/>
      <c r="AG198" s="38"/>
      <c r="AH198" s="38"/>
      <c r="AI198" s="38"/>
      <c r="AJ198" s="38"/>
      <c r="AK198" s="38"/>
      <c r="AL198" s="38"/>
      <c r="AM198" s="38"/>
      <c r="AN198" s="38"/>
    </row>
    <row r="199" spans="1:40" ht="15.75" customHeight="1">
      <c r="A199" s="5" t="str">
        <f t="shared" si="55"/>
        <v>Wholesale autresSalaires autres</v>
      </c>
      <c r="B199" s="38" t="s">
        <v>1163</v>
      </c>
      <c r="C199" s="298" t="s">
        <v>118</v>
      </c>
      <c r="D199" s="300"/>
      <c r="E199" s="301"/>
      <c r="F199" s="244" cm="1">
        <f t="array" ref="F199">+SUMPRODUCT(('Budget original'!$A$8:$A$501=$A199)*('Budget original'!$C$3:$AO$3=F$2),'Budget original'!$C$8:$AO$501)</f>
        <v>0</v>
      </c>
      <c r="G199" s="302"/>
      <c r="H199" s="301"/>
      <c r="I199" s="244"/>
      <c r="J199" s="233"/>
      <c r="K199" s="301"/>
      <c r="L199" s="303">
        <f>SUMIFS(BV_Data_An_Cour!$AN:$AN,BV_Data_An_Cour!$AP:$AP,$B199,BV_Data_An_Cour!$AQ:$AQ,$C199,BV_Data_An_Cour!$AR:$AR,$L$2)</f>
        <v>159075.46</v>
      </c>
      <c r="M199" s="233"/>
      <c r="N199" s="303">
        <f t="shared" si="56"/>
        <v>159075.46</v>
      </c>
      <c r="O199" s="233"/>
      <c r="P199" s="301"/>
      <c r="Q199" s="303">
        <f>SUMIFS(BV_Data_An_Prec!$AN:$AN,BV_Data_An_Prec!$AP:$AP,$B199,BV_Data_An_Prec!$AQ:$AQ,$C199,BV_Data_An_Prec!$AR:$AR,$L$2)</f>
        <v>0</v>
      </c>
      <c r="R199" s="233"/>
      <c r="S199" s="303">
        <f t="shared" si="61"/>
        <v>159075.46</v>
      </c>
      <c r="T199" s="38"/>
      <c r="U199" s="38"/>
      <c r="V199" s="38"/>
      <c r="W199" s="38"/>
      <c r="X199" s="38"/>
      <c r="Y199" s="38"/>
      <c r="Z199" s="38"/>
      <c r="AA199" s="38"/>
      <c r="AB199" s="38"/>
      <c r="AC199" s="38"/>
      <c r="AD199" s="38"/>
      <c r="AE199" s="38"/>
      <c r="AF199" s="38"/>
      <c r="AG199" s="38"/>
      <c r="AH199" s="38"/>
      <c r="AI199" s="38"/>
      <c r="AJ199" s="38"/>
      <c r="AK199" s="38"/>
      <c r="AL199" s="38"/>
      <c r="AM199" s="38"/>
      <c r="AN199" s="38"/>
    </row>
    <row r="200" spans="1:40" ht="20.399999999999999" hidden="1" customHeight="1">
      <c r="A200" s="5" t="str">
        <f t="shared" si="55"/>
        <v>Wholesale autresSalaires spécialistes</v>
      </c>
      <c r="B200" s="38" t="s">
        <v>1163</v>
      </c>
      <c r="C200" s="298" t="s">
        <v>119</v>
      </c>
      <c r="D200" s="287"/>
      <c r="E200" s="38"/>
      <c r="F200" s="244" cm="1">
        <f t="array" ref="F200">+SUMPRODUCT(('Budget original'!$A$8:$A$501=$A200)*('Budget original'!$C$3:$AO$3=F$2),'Budget original'!$C$8:$AO$501)</f>
        <v>0</v>
      </c>
      <c r="G200" s="288"/>
      <c r="H200" s="38"/>
      <c r="I200" s="244"/>
      <c r="J200" s="243"/>
      <c r="K200" s="38"/>
      <c r="L200" s="266">
        <f>SUMIFS(BV_Data_An_Cour!$AN:$AN,BV_Data_An_Cour!$AP:$AP,$B200,BV_Data_An_Cour!$AQ:$AQ,$C200,BV_Data_An_Cour!$AR:$AR,$L$2)</f>
        <v>0</v>
      </c>
      <c r="M200" s="243"/>
      <c r="N200" s="266">
        <f t="shared" si="56"/>
        <v>0</v>
      </c>
      <c r="O200" s="243"/>
      <c r="P200" s="38"/>
      <c r="Q200" s="266">
        <f>SUMIFS(BV_Data_An_Prec!$AN:$AN,BV_Data_An_Prec!$AP:$AP,$B200,BV_Data_An_Prec!$AQ:$AQ,$C200,BV_Data_An_Prec!$AR:$AR,$L$2)</f>
        <v>0</v>
      </c>
      <c r="R200" s="243"/>
      <c r="S200" s="266">
        <f t="shared" si="61"/>
        <v>0</v>
      </c>
      <c r="T200" s="38"/>
      <c r="U200" s="38"/>
      <c r="V200" s="38"/>
      <c r="W200" s="38"/>
      <c r="X200" s="38"/>
      <c r="Y200" s="38"/>
      <c r="Z200" s="38"/>
      <c r="AA200" s="38"/>
      <c r="AB200" s="38"/>
      <c r="AC200" s="38"/>
      <c r="AD200" s="38"/>
      <c r="AE200" s="38"/>
      <c r="AF200" s="38"/>
      <c r="AG200" s="38"/>
      <c r="AH200" s="38"/>
      <c r="AI200" s="38"/>
      <c r="AJ200" s="38"/>
      <c r="AK200" s="38"/>
      <c r="AL200" s="38"/>
      <c r="AM200" s="38"/>
      <c r="AN200" s="38"/>
    </row>
    <row r="201" spans="1:40" ht="20.399999999999999" hidden="1" customHeight="1">
      <c r="A201" s="5" t="str">
        <f t="shared" si="55"/>
        <v>Wholesale autres[...]</v>
      </c>
      <c r="B201" s="38" t="s">
        <v>1163</v>
      </c>
      <c r="C201" s="298" t="s">
        <v>55</v>
      </c>
      <c r="D201" s="287"/>
      <c r="E201" s="38"/>
      <c r="F201" s="244" cm="1">
        <f t="array" ref="F201">+SUMPRODUCT(('Budget original'!$A$8:$A$501=$A201)*('Budget original'!$C$3:$AO$3=F$2),'Budget original'!$C$8:$AO$501)</f>
        <v>0</v>
      </c>
      <c r="G201" s="288"/>
      <c r="H201" s="38"/>
      <c r="I201" s="244"/>
      <c r="J201" s="243"/>
      <c r="K201" s="38"/>
      <c r="L201" s="266">
        <f>SUMIFS(BV_Data_An_Cour!$AN:$AN,BV_Data_An_Cour!$AP:$AP,$B201,BV_Data_An_Cour!$AQ:$AQ,$C201,BV_Data_An_Cour!$AR:$AR,$L$2)</f>
        <v>0</v>
      </c>
      <c r="M201" s="243"/>
      <c r="N201" s="266">
        <f t="shared" si="56"/>
        <v>0</v>
      </c>
      <c r="O201" s="243"/>
      <c r="P201" s="38"/>
      <c r="Q201" s="266">
        <f>SUMIFS(BV_Data_An_Prec!$AN:$AN,BV_Data_An_Prec!$AP:$AP,$B201,BV_Data_An_Prec!$AQ:$AQ,$C201,BV_Data_An_Prec!$AR:$AR,$L$2)</f>
        <v>0</v>
      </c>
      <c r="R201" s="243"/>
      <c r="S201" s="266">
        <f t="shared" si="61"/>
        <v>0</v>
      </c>
      <c r="T201" s="38"/>
      <c r="U201" s="38"/>
      <c r="V201" s="38"/>
      <c r="W201" s="38"/>
      <c r="X201" s="38"/>
      <c r="Y201" s="38"/>
      <c r="Z201" s="38"/>
      <c r="AA201" s="38"/>
      <c r="AB201" s="38"/>
      <c r="AC201" s="38"/>
      <c r="AD201" s="38"/>
      <c r="AE201" s="38"/>
      <c r="AF201" s="38"/>
      <c r="AG201" s="38"/>
      <c r="AH201" s="38"/>
      <c r="AI201" s="38"/>
      <c r="AJ201" s="38"/>
      <c r="AK201" s="38"/>
      <c r="AL201" s="38"/>
      <c r="AM201" s="38"/>
      <c r="AN201" s="38"/>
    </row>
    <row r="202" spans="1:40" ht="20.399999999999999" hidden="1" customHeight="1">
      <c r="A202" s="5" t="str">
        <f t="shared" si="55"/>
        <v>Wholesale autres[...]</v>
      </c>
      <c r="B202" s="38" t="s">
        <v>1163</v>
      </c>
      <c r="C202" s="298" t="s">
        <v>55</v>
      </c>
      <c r="D202" s="287"/>
      <c r="E202" s="38"/>
      <c r="F202" s="244" cm="1">
        <f t="array" ref="F202">+SUMPRODUCT(('Budget original'!$A$8:$A$501=$A202)*('Budget original'!$C$3:$AO$3=F$2),'Budget original'!$C$8:$AO$501)</f>
        <v>0</v>
      </c>
      <c r="G202" s="288"/>
      <c r="H202" s="38"/>
      <c r="I202" s="244"/>
      <c r="J202" s="243"/>
      <c r="K202" s="38"/>
      <c r="L202" s="266">
        <f>SUMIFS(BV_Data_An_Cour!$AN:$AN,BV_Data_An_Cour!$AP:$AP,$B202,BV_Data_An_Cour!$AQ:$AQ,$C202,BV_Data_An_Cour!$AR:$AR,$L$2)</f>
        <v>0</v>
      </c>
      <c r="M202" s="243"/>
      <c r="N202" s="266">
        <f t="shared" si="56"/>
        <v>0</v>
      </c>
      <c r="O202" s="243"/>
      <c r="P202" s="38"/>
      <c r="Q202" s="266">
        <f>SUMIFS(BV_Data_An_Prec!$AN:$AN,BV_Data_An_Prec!$AP:$AP,$B202,BV_Data_An_Prec!$AQ:$AQ,$C202,BV_Data_An_Prec!$AR:$AR,$L$2)</f>
        <v>0</v>
      </c>
      <c r="R202" s="243"/>
      <c r="S202" s="266">
        <f t="shared" si="61"/>
        <v>0</v>
      </c>
      <c r="T202" s="38"/>
      <c r="U202" s="38"/>
      <c r="V202" s="38"/>
      <c r="W202" s="38"/>
      <c r="X202" s="38"/>
      <c r="Y202" s="38"/>
      <c r="Z202" s="38"/>
      <c r="AA202" s="38"/>
      <c r="AB202" s="38"/>
      <c r="AC202" s="38"/>
      <c r="AD202" s="38"/>
      <c r="AE202" s="38"/>
      <c r="AF202" s="38"/>
      <c r="AG202" s="38"/>
      <c r="AH202" s="38"/>
      <c r="AI202" s="38"/>
      <c r="AJ202" s="38"/>
      <c r="AK202" s="38"/>
      <c r="AL202" s="38"/>
      <c r="AM202" s="38"/>
      <c r="AN202" s="38"/>
    </row>
    <row r="203" spans="1:40" ht="20.399999999999999" hidden="1" customHeight="1">
      <c r="A203" s="5" t="str">
        <f t="shared" si="55"/>
        <v>Wholesale autres[...]</v>
      </c>
      <c r="B203" s="38" t="s">
        <v>1163</v>
      </c>
      <c r="C203" s="298" t="s">
        <v>55</v>
      </c>
      <c r="D203" s="287"/>
      <c r="E203" s="38"/>
      <c r="F203" s="244" cm="1">
        <f t="array" ref="F203">+SUMPRODUCT(('Budget original'!$A$8:$A$501=$A203)*('Budget original'!$C$3:$AO$3=F$2),'Budget original'!$C$8:$AO$501)</f>
        <v>0</v>
      </c>
      <c r="G203" s="288"/>
      <c r="H203" s="38"/>
      <c r="I203" s="244"/>
      <c r="J203" s="243"/>
      <c r="K203" s="38"/>
      <c r="L203" s="266">
        <f>SUMIFS(BV_Data_An_Cour!$AN:$AN,BV_Data_An_Cour!$AP:$AP,$B203,BV_Data_An_Cour!$AQ:$AQ,$C203,BV_Data_An_Cour!$AR:$AR,$L$2)</f>
        <v>0</v>
      </c>
      <c r="M203" s="243"/>
      <c r="N203" s="266">
        <f t="shared" si="56"/>
        <v>0</v>
      </c>
      <c r="O203" s="243"/>
      <c r="P203" s="38"/>
      <c r="Q203" s="266">
        <f>SUMIFS(BV_Data_An_Prec!$AN:$AN,BV_Data_An_Prec!$AP:$AP,$B203,BV_Data_An_Prec!$AQ:$AQ,$C203,BV_Data_An_Prec!$AR:$AR,$L$2)</f>
        <v>0</v>
      </c>
      <c r="R203" s="243"/>
      <c r="S203" s="266">
        <f t="shared" si="61"/>
        <v>0</v>
      </c>
      <c r="T203" s="38"/>
      <c r="U203" s="38"/>
      <c r="V203" s="38"/>
      <c r="W203" s="38"/>
      <c r="X203" s="38"/>
      <c r="Y203" s="38"/>
      <c r="Z203" s="38"/>
      <c r="AA203" s="38"/>
      <c r="AB203" s="38"/>
      <c r="AC203" s="38"/>
      <c r="AD203" s="38"/>
      <c r="AE203" s="38"/>
      <c r="AF203" s="38"/>
      <c r="AG203" s="38"/>
      <c r="AH203" s="38"/>
      <c r="AI203" s="38"/>
      <c r="AJ203" s="38"/>
      <c r="AK203" s="38"/>
      <c r="AL203" s="38"/>
      <c r="AM203" s="38"/>
      <c r="AN203" s="38"/>
    </row>
    <row r="204" spans="1:40" ht="15.75" customHeight="1">
      <c r="A204" s="5" t="str">
        <f t="shared" si="55"/>
        <v>Wholesale autresSalaires en absences</v>
      </c>
      <c r="B204" s="38" t="s">
        <v>1163</v>
      </c>
      <c r="C204" s="299" t="s">
        <v>120</v>
      </c>
      <c r="D204" s="287"/>
      <c r="E204" s="38"/>
      <c r="F204" s="244" cm="1">
        <f t="array" ref="F204">+SUMPRODUCT(('Budget original'!$A$8:$A$501=$A204)*('Budget original'!$C$3:$AO$3=F$2),'Budget original'!$C$8:$AO$501)</f>
        <v>0</v>
      </c>
      <c r="G204" s="288"/>
      <c r="H204" s="38"/>
      <c r="I204" s="244"/>
      <c r="J204" s="243"/>
      <c r="K204" s="38"/>
      <c r="L204" s="266">
        <f>SUMIFS(BV_Data_An_Cour!$AN:$AN,BV_Data_An_Cour!$AP:$AP,$B204,BV_Data_An_Cour!$AQ:$AQ,$C204,BV_Data_An_Cour!$AR:$AR,$L$2)</f>
        <v>9592.1</v>
      </c>
      <c r="M204" s="243"/>
      <c r="N204" s="266">
        <f t="shared" si="56"/>
        <v>9592.1</v>
      </c>
      <c r="O204" s="243"/>
      <c r="P204" s="38"/>
      <c r="Q204" s="266">
        <f>SUMIFS(BV_Data_An_Prec!$AN:$AN,BV_Data_An_Prec!$AP:$AP,$B204,BV_Data_An_Prec!$AQ:$AQ,$C204,BV_Data_An_Prec!$AR:$AR,$L$2)</f>
        <v>0</v>
      </c>
      <c r="R204" s="243"/>
      <c r="S204" s="266">
        <f t="shared" si="61"/>
        <v>9592.1</v>
      </c>
      <c r="T204" s="38"/>
      <c r="U204" s="38"/>
      <c r="V204" s="38"/>
      <c r="W204" s="38"/>
      <c r="X204" s="38"/>
      <c r="Y204" s="38"/>
      <c r="Z204" s="38"/>
      <c r="AA204" s="38"/>
      <c r="AB204" s="38"/>
      <c r="AC204" s="38"/>
      <c r="AD204" s="38"/>
      <c r="AE204" s="38"/>
      <c r="AF204" s="38"/>
      <c r="AG204" s="38"/>
      <c r="AH204" s="38"/>
      <c r="AI204" s="38"/>
      <c r="AJ204" s="38"/>
      <c r="AK204" s="38"/>
      <c r="AL204" s="38"/>
      <c r="AM204" s="38"/>
      <c r="AN204" s="38"/>
    </row>
    <row r="205" spans="1:40" ht="15.75" customHeight="1">
      <c r="A205" s="5" t="str">
        <f t="shared" si="55"/>
        <v>Wholesale autresDéduction à la source</v>
      </c>
      <c r="B205" s="38" t="s">
        <v>1163</v>
      </c>
      <c r="C205" s="298" t="s">
        <v>121</v>
      </c>
      <c r="D205" s="300"/>
      <c r="E205" s="301"/>
      <c r="F205" s="261" cm="1">
        <f t="array" ref="F205">+SUMPRODUCT(('Budget original'!$A$8:$A$501=$A205)*('Budget original'!$C$3:$AO$3=F$2),'Budget original'!$C$8:$AO$501)</f>
        <v>0</v>
      </c>
      <c r="G205" s="302"/>
      <c r="H205" s="301"/>
      <c r="I205" s="261"/>
      <c r="J205" s="233"/>
      <c r="K205" s="301"/>
      <c r="L205" s="303">
        <f>SUMIFS(BV_Data_An_Cour!$AN:$AN,BV_Data_An_Cour!$AP:$AP,$B205,BV_Data_An_Cour!$AQ:$AQ,$C205,BV_Data_An_Cour!$AR:$AR,$L$2)</f>
        <v>17933.5</v>
      </c>
      <c r="M205" s="233"/>
      <c r="N205" s="303">
        <f t="shared" si="56"/>
        <v>17933.5</v>
      </c>
      <c r="O205" s="233"/>
      <c r="P205" s="301"/>
      <c r="Q205" s="303">
        <f>SUMIFS(BV_Data_An_Prec!$AN:$AN,BV_Data_An_Prec!$AP:$AP,$B205,BV_Data_An_Prec!$AQ:$AQ,$C205,BV_Data_An_Prec!$AR:$AR,$L$2)</f>
        <v>0</v>
      </c>
      <c r="R205" s="233"/>
      <c r="S205" s="303">
        <f t="shared" si="61"/>
        <v>17933.5</v>
      </c>
      <c r="T205" s="38"/>
      <c r="U205" s="38"/>
      <c r="V205" s="38"/>
      <c r="W205" s="38"/>
      <c r="X205" s="38"/>
      <c r="Y205" s="38"/>
      <c r="Z205" s="38"/>
      <c r="AA205" s="38"/>
      <c r="AB205" s="38"/>
      <c r="AC205" s="38"/>
      <c r="AD205" s="38"/>
      <c r="AE205" s="38"/>
      <c r="AF205" s="38"/>
      <c r="AG205" s="38"/>
      <c r="AH205" s="38"/>
      <c r="AI205" s="38"/>
      <c r="AJ205" s="38"/>
      <c r="AK205" s="38"/>
      <c r="AL205" s="38"/>
      <c r="AM205" s="38"/>
      <c r="AN205" s="38"/>
    </row>
    <row r="206" spans="1:40" ht="15.75" customHeight="1">
      <c r="A206" s="5" t="str">
        <f t="shared" si="55"/>
        <v>Wholesale autresBénéfices marginaux</v>
      </c>
      <c r="B206" s="38" t="s">
        <v>1163</v>
      </c>
      <c r="C206" s="298" t="s">
        <v>122</v>
      </c>
      <c r="D206" s="287"/>
      <c r="E206" s="38"/>
      <c r="F206" s="244" cm="1">
        <f t="array" ref="F206">+SUMPRODUCT(('Budget original'!$A$8:$A$501=$A206)*('Budget original'!$C$3:$AO$3=F$2),'Budget original'!$C$8:$AO$501)</f>
        <v>0</v>
      </c>
      <c r="G206" s="288"/>
      <c r="H206" s="38"/>
      <c r="I206" s="244"/>
      <c r="J206" s="243"/>
      <c r="K206" s="38"/>
      <c r="L206" s="266">
        <f>SUMIFS(BV_Data_An_Cour!$AN:$AN,BV_Data_An_Cour!$AP:$AP,$B206,BV_Data_An_Cour!$AQ:$AQ,$C206,BV_Data_An_Cour!$AR:$AR,$L$2)</f>
        <v>5990.13</v>
      </c>
      <c r="M206" s="243"/>
      <c r="N206" s="266">
        <f t="shared" si="56"/>
        <v>5990.13</v>
      </c>
      <c r="O206" s="243"/>
      <c r="P206" s="38"/>
      <c r="Q206" s="266">
        <f>SUMIFS(BV_Data_An_Prec!$AN:$AN,BV_Data_An_Prec!$AP:$AP,$B206,BV_Data_An_Prec!$AQ:$AQ,$C206,BV_Data_An_Prec!$AR:$AR,$L$2)</f>
        <v>0</v>
      </c>
      <c r="R206" s="243"/>
      <c r="S206" s="266">
        <f t="shared" si="61"/>
        <v>5990.13</v>
      </c>
      <c r="T206" s="38"/>
      <c r="U206" s="38"/>
      <c r="V206" s="38"/>
      <c r="W206" s="38"/>
      <c r="X206" s="38"/>
      <c r="Y206" s="38"/>
      <c r="Z206" s="38"/>
      <c r="AA206" s="38"/>
      <c r="AB206" s="38"/>
      <c r="AC206" s="38"/>
      <c r="AD206" s="38"/>
      <c r="AE206" s="38"/>
      <c r="AF206" s="38"/>
      <c r="AG206" s="38"/>
      <c r="AH206" s="38"/>
      <c r="AI206" s="38"/>
      <c r="AJ206" s="38"/>
      <c r="AK206" s="38"/>
      <c r="AL206" s="38"/>
      <c r="AM206" s="38"/>
      <c r="AN206" s="38"/>
    </row>
    <row r="207" spans="1:40" ht="15.75" customHeight="1">
      <c r="A207" s="5" t="str">
        <f t="shared" si="55"/>
        <v>Wholesale autresCsst</v>
      </c>
      <c r="B207" s="38" t="s">
        <v>1163</v>
      </c>
      <c r="C207" s="298" t="s">
        <v>123</v>
      </c>
      <c r="D207" s="287"/>
      <c r="E207" s="38"/>
      <c r="F207" s="244" cm="1">
        <f t="array" ref="F207">+SUMPRODUCT(('Budget original'!$A$8:$A$501=$A207)*('Budget original'!$C$3:$AO$3=F$2),'Budget original'!$C$8:$AO$501)</f>
        <v>0</v>
      </c>
      <c r="G207" s="288"/>
      <c r="H207" s="38"/>
      <c r="I207" s="244"/>
      <c r="J207" s="243"/>
      <c r="K207" s="38"/>
      <c r="L207" s="266">
        <f>SUMIFS(BV_Data_An_Cour!$AN:$AN,BV_Data_An_Cour!$AP:$AP,$B207,BV_Data_An_Cour!$AQ:$AQ,$C207,BV_Data_An_Cour!$AR:$AR,$L$2)</f>
        <v>0</v>
      </c>
      <c r="M207" s="243"/>
      <c r="N207" s="266">
        <f t="shared" si="56"/>
        <v>0</v>
      </c>
      <c r="O207" s="243"/>
      <c r="P207" s="38"/>
      <c r="Q207" s="266">
        <f>SUMIFS(BV_Data_An_Prec!$AN:$AN,BV_Data_An_Prec!$AP:$AP,$B207,BV_Data_An_Prec!$AQ:$AQ,$C207,BV_Data_An_Prec!$AR:$AR,$L$2)</f>
        <v>0</v>
      </c>
      <c r="R207" s="243"/>
      <c r="S207" s="266">
        <f t="shared" si="61"/>
        <v>0</v>
      </c>
      <c r="T207" s="38"/>
      <c r="U207" s="38"/>
      <c r="V207" s="38"/>
      <c r="W207" s="38"/>
      <c r="X207" s="38"/>
      <c r="Y207" s="38"/>
      <c r="Z207" s="38"/>
      <c r="AA207" s="38"/>
      <c r="AB207" s="38"/>
      <c r="AC207" s="38"/>
      <c r="AD207" s="38"/>
      <c r="AE207" s="38"/>
      <c r="AF207" s="38"/>
      <c r="AG207" s="38"/>
      <c r="AH207" s="38"/>
      <c r="AI207" s="38"/>
      <c r="AJ207" s="38"/>
      <c r="AK207" s="38"/>
      <c r="AL207" s="38"/>
      <c r="AM207" s="38"/>
      <c r="AN207" s="38"/>
    </row>
    <row r="208" spans="1:40" ht="20.399999999999999" hidden="1" customHeight="1">
      <c r="A208" s="5" t="str">
        <f t="shared" si="55"/>
        <v>Wholesale autres[...]</v>
      </c>
      <c r="B208" s="38" t="s">
        <v>1163</v>
      </c>
      <c r="C208" s="243" t="s">
        <v>55</v>
      </c>
      <c r="D208" s="289"/>
      <c r="E208" s="304"/>
      <c r="F208" s="244" cm="1">
        <f t="array" ref="F208">+SUMPRODUCT(('Budget original'!$A$8:$A$501=$A208)*('Budget original'!$C$3:$AO$3=F$2),'Budget original'!$C$8:$AO$501)</f>
        <v>0</v>
      </c>
      <c r="G208" s="290"/>
      <c r="H208" s="304"/>
      <c r="I208" s="244"/>
      <c r="J208" s="238"/>
      <c r="K208" s="304"/>
      <c r="L208" s="266">
        <f>SUMIFS(BV_Data_An_Cour!$AN:$AN,BV_Data_An_Cour!$AP:$AP,$B208,BV_Data_An_Cour!$AQ:$AQ,$C208,BV_Data_An_Cour!$AR:$AR,$L$2)</f>
        <v>0</v>
      </c>
      <c r="M208" s="238"/>
      <c r="N208" s="286">
        <f t="shared" si="56"/>
        <v>0</v>
      </c>
      <c r="O208" s="238"/>
      <c r="P208" s="304"/>
      <c r="Q208" s="266">
        <f>SUMIFS(BV_Data_An_Prec!$AN:$AN,BV_Data_An_Prec!$AP:$AP,$B208,BV_Data_An_Prec!$AQ:$AQ,$C208,BV_Data_An_Prec!$AR:$AR,$L$2)</f>
        <v>0</v>
      </c>
      <c r="R208" s="238"/>
      <c r="S208" s="286">
        <f t="shared" si="61"/>
        <v>0</v>
      </c>
      <c r="T208" s="38"/>
      <c r="U208" s="38"/>
      <c r="V208" s="38"/>
      <c r="W208" s="38"/>
      <c r="X208" s="38"/>
      <c r="Y208" s="38"/>
      <c r="Z208" s="38"/>
      <c r="AA208" s="38"/>
      <c r="AB208" s="38"/>
      <c r="AC208" s="38"/>
      <c r="AD208" s="38"/>
      <c r="AE208" s="38"/>
      <c r="AF208" s="38"/>
      <c r="AG208" s="38"/>
      <c r="AH208" s="38"/>
      <c r="AI208" s="38"/>
      <c r="AJ208" s="38"/>
      <c r="AK208" s="38"/>
      <c r="AL208" s="38"/>
      <c r="AM208" s="38"/>
      <c r="AN208" s="38"/>
    </row>
    <row r="209" spans="1:40" ht="18.600000000000001" customHeight="1">
      <c r="A209" s="5" t="str">
        <f t="shared" si="55"/>
        <v>Wholesale autresTOTAL PERSONNEL</v>
      </c>
      <c r="B209" s="38" t="s">
        <v>1163</v>
      </c>
      <c r="C209" s="291" t="s">
        <v>124</v>
      </c>
      <c r="D209" s="292" t="s">
        <v>115</v>
      </c>
      <c r="E209" s="293" t="e">
        <f>F209/F$109</f>
        <v>#DIV/0!</v>
      </c>
      <c r="F209" s="294">
        <f>+SUM(F197:F208)</f>
        <v>0</v>
      </c>
      <c r="G209" s="295"/>
      <c r="H209" s="293"/>
      <c r="I209" s="294"/>
      <c r="J209" s="295" t="s">
        <v>115</v>
      </c>
      <c r="K209" s="293">
        <f>L209/L$109</f>
        <v>1.4739850543262702</v>
      </c>
      <c r="L209" s="294">
        <f>SUM(L197:L208)</f>
        <v>488684.15</v>
      </c>
      <c r="M209" s="296"/>
      <c r="N209" s="294">
        <f t="shared" si="56"/>
        <v>488684.15</v>
      </c>
      <c r="O209" s="295" t="s">
        <v>115</v>
      </c>
      <c r="P209" s="293" t="e">
        <f>Q209/Q$109</f>
        <v>#DIV/0!</v>
      </c>
      <c r="Q209" s="294">
        <f>SUM(Q197:Q208)</f>
        <v>0</v>
      </c>
      <c r="R209" s="297"/>
      <c r="S209" s="294">
        <f t="shared" si="61"/>
        <v>488684.15</v>
      </c>
      <c r="T209" s="38"/>
      <c r="U209" s="38"/>
      <c r="V209" s="38"/>
      <c r="W209" s="38"/>
      <c r="X209" s="38"/>
      <c r="Y209" s="38"/>
      <c r="Z209" s="38"/>
      <c r="AA209" s="38"/>
      <c r="AB209" s="38"/>
      <c r="AC209" s="38"/>
      <c r="AD209" s="38"/>
      <c r="AE209" s="38"/>
      <c r="AF209" s="38"/>
      <c r="AG209" s="38"/>
      <c r="AH209" s="38"/>
      <c r="AI209" s="38"/>
      <c r="AJ209" s="38"/>
      <c r="AK209" s="38"/>
      <c r="AL209" s="38"/>
      <c r="AM209" s="38"/>
      <c r="AN209" s="38"/>
    </row>
    <row r="210" spans="1:40" ht="20.399999999999999" hidden="1" customHeight="1">
      <c r="A210" s="5" t="str">
        <f t="shared" si="55"/>
        <v>Wholesale autresPublicité 2</v>
      </c>
      <c r="B210" s="38" t="s">
        <v>1163</v>
      </c>
      <c r="C210" s="243" t="s">
        <v>125</v>
      </c>
      <c r="D210" s="287"/>
      <c r="E210" s="38"/>
      <c r="F210" s="244" cm="1">
        <f t="array" ref="F210">+SUMPRODUCT(('Budget original'!$A$8:$A$501=$A210)*('Budget original'!$C$3:$AO$3=F$2),'Budget original'!$C$8:$AO$501)</f>
        <v>0</v>
      </c>
      <c r="G210" s="288"/>
      <c r="H210" s="38"/>
      <c r="I210" s="244"/>
      <c r="J210" s="243"/>
      <c r="K210" s="38"/>
      <c r="L210" s="266">
        <f>SUMIFS(BV_Data_An_Cour!$AN:$AN,BV_Data_An_Cour!$AP:$AP,$B210,BV_Data_An_Cour!$AQ:$AQ,$C210,BV_Data_An_Cour!$AR:$AR,$L$2)</f>
        <v>0</v>
      </c>
      <c r="M210" s="243"/>
      <c r="N210" s="266">
        <f t="shared" si="56"/>
        <v>0</v>
      </c>
      <c r="O210" s="243"/>
      <c r="P210" s="38"/>
      <c r="Q210" s="266">
        <f>SUMIFS(BV_Data_An_Prec!$AN:$AN,BV_Data_An_Prec!$AP:$AP,$B210,BV_Data_An_Prec!$AQ:$AQ,$C210,BV_Data_An_Prec!$AR:$AR,$L$2)</f>
        <v>0</v>
      </c>
      <c r="R210" s="243"/>
      <c r="S210" s="266">
        <f t="shared" si="61"/>
        <v>0</v>
      </c>
      <c r="T210" s="38"/>
      <c r="U210" s="38"/>
      <c r="V210" s="38"/>
      <c r="W210" s="38"/>
      <c r="X210" s="38"/>
      <c r="Y210" s="38"/>
      <c r="Z210" s="38"/>
      <c r="AA210" s="38"/>
      <c r="AB210" s="38"/>
      <c r="AC210" s="38"/>
      <c r="AD210" s="38"/>
      <c r="AE210" s="38"/>
      <c r="AF210" s="38"/>
      <c r="AG210" s="38"/>
      <c r="AH210" s="38"/>
      <c r="AI210" s="38"/>
      <c r="AJ210" s="38"/>
      <c r="AK210" s="38"/>
      <c r="AL210" s="38"/>
      <c r="AM210" s="38"/>
      <c r="AN210" s="38"/>
    </row>
    <row r="211" spans="1:40" ht="20.399999999999999" hidden="1" customHeight="1">
      <c r="A211" s="5" t="str">
        <f t="shared" si="55"/>
        <v>Wholesale autresService gratuit 2</v>
      </c>
      <c r="B211" s="38" t="s">
        <v>1163</v>
      </c>
      <c r="C211" s="243" t="s">
        <v>126</v>
      </c>
      <c r="D211" s="287"/>
      <c r="E211" s="38"/>
      <c r="F211" s="244" cm="1">
        <f t="array" ref="F211">+SUMPRODUCT(('Budget original'!$A$8:$A$501=$A211)*('Budget original'!$C$3:$AO$3=F$2),'Budget original'!$C$8:$AO$501)</f>
        <v>0</v>
      </c>
      <c r="G211" s="288"/>
      <c r="H211" s="38"/>
      <c r="I211" s="244"/>
      <c r="J211" s="243"/>
      <c r="K211" s="38"/>
      <c r="L211" s="266">
        <f>SUMIFS(BV_Data_An_Cour!$AN:$AN,BV_Data_An_Cour!$AP:$AP,$B211,BV_Data_An_Cour!$AQ:$AQ,$C211,BV_Data_An_Cour!$AR:$AR,$L$2)</f>
        <v>0</v>
      </c>
      <c r="M211" s="243"/>
      <c r="N211" s="266">
        <f t="shared" si="56"/>
        <v>0</v>
      </c>
      <c r="O211" s="243"/>
      <c r="P211" s="38"/>
      <c r="Q211" s="266">
        <f>SUMIFS(BV_Data_An_Prec!$AN:$AN,BV_Data_An_Prec!$AP:$AP,$B211,BV_Data_An_Prec!$AQ:$AQ,$C211,BV_Data_An_Prec!$AR:$AR,$L$2)</f>
        <v>0</v>
      </c>
      <c r="R211" s="243"/>
      <c r="S211" s="266">
        <f t="shared" si="61"/>
        <v>0</v>
      </c>
      <c r="T211" s="38"/>
      <c r="U211" s="38"/>
      <c r="V211" s="38"/>
      <c r="W211" s="38"/>
      <c r="X211" s="38"/>
      <c r="Y211" s="38"/>
      <c r="Z211" s="38"/>
      <c r="AA211" s="38"/>
      <c r="AB211" s="38"/>
      <c r="AC211" s="38"/>
      <c r="AD211" s="38"/>
      <c r="AE211" s="38"/>
      <c r="AF211" s="38"/>
      <c r="AG211" s="38"/>
      <c r="AH211" s="38"/>
      <c r="AI211" s="38"/>
      <c r="AJ211" s="38"/>
      <c r="AK211" s="38"/>
      <c r="AL211" s="38"/>
      <c r="AM211" s="38"/>
      <c r="AN211" s="38"/>
    </row>
    <row r="212" spans="1:40" ht="15.75" customHeight="1">
      <c r="A212" s="5" t="str">
        <f t="shared" si="55"/>
        <v>Wholesale autresFrais véhicules de cie</v>
      </c>
      <c r="B212" s="38" t="s">
        <v>1163</v>
      </c>
      <c r="C212" s="238" t="s">
        <v>127</v>
      </c>
      <c r="D212" s="289"/>
      <c r="E212" s="304"/>
      <c r="F212" s="240" cm="1">
        <f t="array" ref="F212">+SUMPRODUCT(('Budget original'!$A$8:$A$501=$A212)*('Budget original'!$C$3:$AO$3=F$2),'Budget original'!$C$8:$AO$501)</f>
        <v>0</v>
      </c>
      <c r="G212" s="290"/>
      <c r="H212" s="304"/>
      <c r="I212" s="240"/>
      <c r="J212" s="238"/>
      <c r="K212" s="304"/>
      <c r="L212" s="286">
        <f>SUMIFS(BV_Data_An_Cour!$AN:$AN,BV_Data_An_Cour!$AP:$AP,$B212,BV_Data_An_Cour!$AQ:$AQ,$C212,BV_Data_An_Cour!$AR:$AR,$L$2)</f>
        <v>0</v>
      </c>
      <c r="M212" s="238"/>
      <c r="N212" s="286">
        <f t="shared" si="56"/>
        <v>0</v>
      </c>
      <c r="O212" s="238"/>
      <c r="P212" s="304"/>
      <c r="Q212" s="286">
        <f>SUMIFS(BV_Data_An_Prec!$AN:$AN,BV_Data_An_Prec!$AP:$AP,$B212,BV_Data_An_Prec!$AQ:$AQ,$C212,BV_Data_An_Prec!$AR:$AR,$L$2)</f>
        <v>0</v>
      </c>
      <c r="R212" s="238"/>
      <c r="S212" s="286">
        <f t="shared" si="61"/>
        <v>0</v>
      </c>
      <c r="T212" s="38"/>
      <c r="U212" s="38"/>
      <c r="V212" s="38"/>
      <c r="W212" s="38"/>
      <c r="X212" s="38"/>
      <c r="Y212" s="38"/>
      <c r="Z212" s="38"/>
      <c r="AA212" s="38"/>
      <c r="AB212" s="38"/>
      <c r="AC212" s="38"/>
      <c r="AD212" s="38"/>
      <c r="AE212" s="38"/>
      <c r="AF212" s="38"/>
      <c r="AG212" s="38"/>
      <c r="AH212" s="38"/>
      <c r="AI212" s="38"/>
      <c r="AJ212" s="38"/>
      <c r="AK212" s="38"/>
      <c r="AL212" s="38"/>
      <c r="AM212" s="38"/>
      <c r="AN212" s="38"/>
    </row>
    <row r="213" spans="1:40" ht="15.75" customHeight="1">
      <c r="A213" s="5" t="str">
        <f t="shared" si="55"/>
        <v>Wholesale autresInformatique</v>
      </c>
      <c r="B213" s="38" t="s">
        <v>1163</v>
      </c>
      <c r="C213" s="243" t="s">
        <v>128</v>
      </c>
      <c r="D213" s="287"/>
      <c r="E213" s="38"/>
      <c r="F213" s="244" cm="1">
        <f t="array" ref="F213">+SUMPRODUCT(('Budget original'!$A$8:$A$501=$A213)*('Budget original'!$C$3:$AO$3=F$2),'Budget original'!$C$8:$AO$501)</f>
        <v>0</v>
      </c>
      <c r="G213" s="288"/>
      <c r="H213" s="38"/>
      <c r="I213" s="244"/>
      <c r="J213" s="243"/>
      <c r="K213" s="38"/>
      <c r="L213" s="266">
        <f>SUMIFS(BV_Data_An_Cour!$AN:$AN,BV_Data_An_Cour!$AP:$AP,$B213,BV_Data_An_Cour!$AQ:$AQ,$C213,BV_Data_An_Cour!$AR:$AR,$L$2)</f>
        <v>0</v>
      </c>
      <c r="M213" s="243"/>
      <c r="N213" s="266">
        <f t="shared" si="56"/>
        <v>0</v>
      </c>
      <c r="O213" s="243"/>
      <c r="P213" s="38"/>
      <c r="Q213" s="266">
        <f>SUMIFS(BV_Data_An_Prec!$AN:$AN,BV_Data_An_Prec!$AP:$AP,$B213,BV_Data_An_Prec!$AQ:$AQ,$C213,BV_Data_An_Prec!$AR:$AR,$L$2)</f>
        <v>0</v>
      </c>
      <c r="R213" s="243"/>
      <c r="S213" s="266">
        <f t="shared" si="61"/>
        <v>0</v>
      </c>
      <c r="T213" s="38"/>
      <c r="U213" s="38"/>
      <c r="V213" s="38"/>
      <c r="W213" s="38"/>
      <c r="X213" s="38"/>
      <c r="Y213" s="38"/>
      <c r="Z213" s="38"/>
      <c r="AA213" s="38"/>
      <c r="AB213" s="38"/>
      <c r="AC213" s="38"/>
      <c r="AD213" s="38"/>
      <c r="AE213" s="38"/>
      <c r="AF213" s="38"/>
      <c r="AG213" s="38"/>
      <c r="AH213" s="38"/>
      <c r="AI213" s="38"/>
      <c r="AJ213" s="38"/>
      <c r="AK213" s="38"/>
      <c r="AL213" s="38"/>
      <c r="AM213" s="38"/>
      <c r="AN213" s="38"/>
    </row>
    <row r="214" spans="1:40" ht="15.75" customHeight="1">
      <c r="A214" s="5" t="str">
        <f t="shared" si="55"/>
        <v>Wholesale autresFrais de déplacement</v>
      </c>
      <c r="B214" s="38" t="s">
        <v>1163</v>
      </c>
      <c r="C214" s="243" t="s">
        <v>129</v>
      </c>
      <c r="D214" s="287"/>
      <c r="E214" s="38"/>
      <c r="F214" s="244" cm="1">
        <f t="array" ref="F214">+SUMPRODUCT(('Budget original'!$A$8:$A$501=$A214)*('Budget original'!$C$3:$AO$3=F$2),'Budget original'!$C$8:$AO$501)</f>
        <v>0</v>
      </c>
      <c r="G214" s="288"/>
      <c r="H214" s="38"/>
      <c r="I214" s="244"/>
      <c r="J214" s="243"/>
      <c r="K214" s="38"/>
      <c r="L214" s="266">
        <f>SUMIFS(BV_Data_An_Cour!$AN:$AN,BV_Data_An_Cour!$AP:$AP,$B214,BV_Data_An_Cour!$AQ:$AQ,$C214,BV_Data_An_Cour!$AR:$AR,$L$2)</f>
        <v>0</v>
      </c>
      <c r="M214" s="243"/>
      <c r="N214" s="266">
        <f t="shared" si="56"/>
        <v>0</v>
      </c>
      <c r="O214" s="243"/>
      <c r="P214" s="38"/>
      <c r="Q214" s="266">
        <f>SUMIFS(BV_Data_An_Prec!$AN:$AN,BV_Data_An_Prec!$AP:$AP,$B214,BV_Data_An_Prec!$AQ:$AQ,$C214,BV_Data_An_Prec!$AR:$AR,$L$2)</f>
        <v>0</v>
      </c>
      <c r="R214" s="243"/>
      <c r="S214" s="266">
        <f t="shared" si="61"/>
        <v>0</v>
      </c>
      <c r="T214" s="327"/>
      <c r="U214" s="38"/>
      <c r="V214" s="38"/>
      <c r="W214" s="38"/>
      <c r="X214" s="38"/>
      <c r="Y214" s="38"/>
      <c r="Z214" s="38"/>
      <c r="AA214" s="38"/>
      <c r="AB214" s="38"/>
      <c r="AC214" s="38"/>
      <c r="AD214" s="38"/>
      <c r="AE214" s="38"/>
      <c r="AF214" s="38"/>
      <c r="AG214" s="38"/>
      <c r="AH214" s="38"/>
      <c r="AI214" s="38"/>
      <c r="AJ214" s="38"/>
      <c r="AK214" s="38"/>
      <c r="AL214" s="38"/>
      <c r="AM214" s="38"/>
      <c r="AN214" s="38"/>
    </row>
    <row r="215" spans="1:40" ht="15.75" customHeight="1">
      <c r="A215" s="5" t="str">
        <f t="shared" si="55"/>
        <v>Wholesale autresServices extérieurs</v>
      </c>
      <c r="B215" s="38" t="s">
        <v>1163</v>
      </c>
      <c r="C215" s="238" t="s">
        <v>130</v>
      </c>
      <c r="D215" s="289"/>
      <c r="E215" s="304"/>
      <c r="F215" s="240" cm="1">
        <f t="array" ref="F215">+SUMPRODUCT(('Budget original'!$A$8:$A$501=$A215)*('Budget original'!$C$3:$AO$3=F$2),'Budget original'!$C$8:$AO$501)</f>
        <v>0</v>
      </c>
      <c r="G215" s="290"/>
      <c r="H215" s="304"/>
      <c r="I215" s="240"/>
      <c r="J215" s="238"/>
      <c r="K215" s="304"/>
      <c r="L215" s="286">
        <f>SUMIFS(BV_Data_An_Cour!$AN:$AN,BV_Data_An_Cour!$AP:$AP,$B215,BV_Data_An_Cour!$AQ:$AQ,$C215,BV_Data_An_Cour!$AR:$AR,$L$2)</f>
        <v>9.1999999999999993</v>
      </c>
      <c r="M215" s="238"/>
      <c r="N215" s="286">
        <f t="shared" si="56"/>
        <v>9.1999999999999993</v>
      </c>
      <c r="O215" s="238"/>
      <c r="P215" s="304"/>
      <c r="Q215" s="286">
        <f>SUMIFS(BV_Data_An_Prec!$AN:$AN,BV_Data_An_Prec!$AP:$AP,$B215,BV_Data_An_Prec!$AQ:$AQ,$C215,BV_Data_An_Prec!$AR:$AR,$L$2)</f>
        <v>0</v>
      </c>
      <c r="R215" s="238"/>
      <c r="S215" s="286">
        <f t="shared" si="61"/>
        <v>9.1999999999999993</v>
      </c>
      <c r="T215" s="38"/>
      <c r="U215" s="898"/>
      <c r="V215" s="38"/>
      <c r="W215" s="38"/>
      <c r="X215" s="38"/>
      <c r="Y215" s="38"/>
      <c r="Z215" s="38"/>
      <c r="AA215" s="38"/>
      <c r="AB215" s="38"/>
      <c r="AC215" s="38"/>
      <c r="AD215" s="38"/>
      <c r="AE215" s="38"/>
      <c r="AF215" s="38"/>
      <c r="AG215" s="38"/>
      <c r="AH215" s="38"/>
      <c r="AI215" s="38"/>
      <c r="AJ215" s="38"/>
      <c r="AK215" s="38"/>
      <c r="AL215" s="38"/>
      <c r="AM215" s="38"/>
      <c r="AN215" s="38"/>
    </row>
    <row r="216" spans="1:40" ht="15.75" customHeight="1">
      <c r="A216" s="5" t="str">
        <f t="shared" si="55"/>
        <v>Wholesale autresFournitures autres</v>
      </c>
      <c r="B216" s="38" t="s">
        <v>1163</v>
      </c>
      <c r="C216" s="243" t="s">
        <v>131</v>
      </c>
      <c r="D216" s="287"/>
      <c r="E216" s="38"/>
      <c r="F216" s="244" cm="1">
        <f t="array" ref="F216">+SUMPRODUCT(('Budget original'!$A$8:$A$501=$A216)*('Budget original'!$C$3:$AO$3=F$2),'Budget original'!$C$8:$AO$501)</f>
        <v>0</v>
      </c>
      <c r="G216" s="288"/>
      <c r="H216" s="38"/>
      <c r="I216" s="244"/>
      <c r="J216" s="243"/>
      <c r="K216" s="38"/>
      <c r="L216" s="266">
        <f>SUMIFS(BV_Data_An_Cour!$AN:$AN,BV_Data_An_Cour!$AP:$AP,$B216,BV_Data_An_Cour!$AQ:$AQ,$C216,BV_Data_An_Cour!$AR:$AR,$L$2)</f>
        <v>0</v>
      </c>
      <c r="M216" s="243"/>
      <c r="N216" s="266">
        <f t="shared" si="56"/>
        <v>0</v>
      </c>
      <c r="O216" s="243"/>
      <c r="P216" s="38"/>
      <c r="Q216" s="266">
        <f>SUMIFS(BV_Data_An_Prec!$AN:$AN,BV_Data_An_Prec!$AP:$AP,$B216,BV_Data_An_Prec!$AQ:$AQ,$C216,BV_Data_An_Prec!$AR:$AR,$L$2)</f>
        <v>0</v>
      </c>
      <c r="R216" s="243"/>
      <c r="S216" s="266">
        <f t="shared" si="61"/>
        <v>0</v>
      </c>
      <c r="T216" s="38"/>
      <c r="U216" s="38"/>
      <c r="V216" s="38"/>
      <c r="W216" s="38"/>
      <c r="X216" s="38"/>
      <c r="Y216" s="38"/>
      <c r="Z216" s="38"/>
      <c r="AA216" s="38"/>
      <c r="AB216" s="38"/>
      <c r="AC216" s="38"/>
      <c r="AD216" s="38"/>
      <c r="AE216" s="38"/>
      <c r="AF216" s="38"/>
      <c r="AG216" s="38"/>
      <c r="AH216" s="38"/>
      <c r="AI216" s="38"/>
      <c r="AJ216" s="38"/>
      <c r="AK216" s="38"/>
      <c r="AL216" s="38"/>
      <c r="AM216" s="38"/>
      <c r="AN216" s="38"/>
    </row>
    <row r="217" spans="1:40" ht="15.75" customHeight="1">
      <c r="A217" s="5" t="str">
        <f t="shared" si="55"/>
        <v>Wholesale autresUniformes</v>
      </c>
      <c r="B217" s="38" t="s">
        <v>1163</v>
      </c>
      <c r="C217" s="243" t="s">
        <v>132</v>
      </c>
      <c r="D217" s="287"/>
      <c r="E217" s="38"/>
      <c r="F217" s="244" cm="1">
        <f t="array" ref="F217">+SUMPRODUCT(('Budget original'!$A$8:$A$501=$A217)*('Budget original'!$C$3:$AO$3=F$2),'Budget original'!$C$8:$AO$501)</f>
        <v>0</v>
      </c>
      <c r="G217" s="288"/>
      <c r="H217" s="38"/>
      <c r="I217" s="244"/>
      <c r="J217" s="243"/>
      <c r="K217" s="38"/>
      <c r="L217" s="266">
        <f>SUMIFS(BV_Data_An_Cour!$AN:$AN,BV_Data_An_Cour!$AP:$AP,$B217,BV_Data_An_Cour!$AQ:$AQ,$C217,BV_Data_An_Cour!$AR:$AR,$L$2)</f>
        <v>0</v>
      </c>
      <c r="M217" s="243"/>
      <c r="N217" s="266">
        <f t="shared" si="56"/>
        <v>0</v>
      </c>
      <c r="O217" s="243"/>
      <c r="P217" s="38"/>
      <c r="Q217" s="266">
        <f>SUMIFS(BV_Data_An_Prec!$AN:$AN,BV_Data_An_Prec!$AP:$AP,$B217,BV_Data_An_Prec!$AQ:$AQ,$C217,BV_Data_An_Prec!$AR:$AR,$L$2)</f>
        <v>0</v>
      </c>
      <c r="R217" s="243"/>
      <c r="S217" s="266">
        <f t="shared" si="61"/>
        <v>0</v>
      </c>
      <c r="T217" s="38"/>
      <c r="U217" s="898"/>
      <c r="V217" s="38"/>
      <c r="W217" s="38"/>
      <c r="X217" s="38"/>
      <c r="Y217" s="38"/>
      <c r="Z217" s="38"/>
      <c r="AA217" s="38"/>
      <c r="AB217" s="38"/>
      <c r="AC217" s="38"/>
      <c r="AD217" s="38"/>
      <c r="AE217" s="38"/>
      <c r="AF217" s="38"/>
      <c r="AG217" s="38"/>
      <c r="AH217" s="38"/>
      <c r="AI217" s="38"/>
      <c r="AJ217" s="38"/>
      <c r="AK217" s="38"/>
      <c r="AL217" s="38"/>
      <c r="AM217" s="38"/>
      <c r="AN217" s="38"/>
    </row>
    <row r="218" spans="1:40" ht="15.75" customHeight="1">
      <c r="A218" s="5" t="str">
        <f t="shared" si="55"/>
        <v>Wholesale autresPapeterie</v>
      </c>
      <c r="B218" s="38" t="s">
        <v>1163</v>
      </c>
      <c r="C218" s="243" t="s">
        <v>133</v>
      </c>
      <c r="D218" s="287"/>
      <c r="E218" s="38"/>
      <c r="F218" s="244" cm="1">
        <f t="array" ref="F218">+SUMPRODUCT(('Budget original'!$A$8:$A$501=$A218)*('Budget original'!$C$3:$AO$3=F$2),'Budget original'!$C$8:$AO$501)</f>
        <v>0</v>
      </c>
      <c r="G218" s="288"/>
      <c r="H218" s="38"/>
      <c r="I218" s="244"/>
      <c r="J218" s="243"/>
      <c r="K218" s="38"/>
      <c r="L218" s="266">
        <f>SUMIFS(BV_Data_An_Cour!$AN:$AN,BV_Data_An_Cour!$AP:$AP,$B218,BV_Data_An_Cour!$AQ:$AQ,$C218,BV_Data_An_Cour!$AR:$AR,$L$2)</f>
        <v>1008</v>
      </c>
      <c r="M218" s="243"/>
      <c r="N218" s="266">
        <f t="shared" si="56"/>
        <v>1008</v>
      </c>
      <c r="O218" s="243"/>
      <c r="P218" s="38"/>
      <c r="Q218" s="266">
        <f>SUMIFS(BV_Data_An_Prec!$AN:$AN,BV_Data_An_Prec!$AP:$AP,$B218,BV_Data_An_Prec!$AQ:$AQ,$C218,BV_Data_An_Prec!$AR:$AR,$L$2)</f>
        <v>0</v>
      </c>
      <c r="R218" s="243"/>
      <c r="S218" s="266">
        <f t="shared" si="61"/>
        <v>1008</v>
      </c>
      <c r="T218" s="38"/>
      <c r="U218" s="38"/>
      <c r="V218" s="38"/>
      <c r="W218" s="38"/>
      <c r="X218" s="38"/>
      <c r="Y218" s="38"/>
      <c r="Z218" s="38"/>
      <c r="AA218" s="38"/>
      <c r="AB218" s="38"/>
      <c r="AC218" s="38"/>
      <c r="AD218" s="38"/>
      <c r="AE218" s="38"/>
      <c r="AF218" s="38"/>
      <c r="AG218" s="38"/>
      <c r="AH218" s="38"/>
      <c r="AI218" s="38"/>
      <c r="AJ218" s="38"/>
      <c r="AK218" s="38"/>
      <c r="AL218" s="38"/>
      <c r="AM218" s="38"/>
      <c r="AN218" s="38"/>
    </row>
    <row r="219" spans="1:40" ht="15.75" customHeight="1">
      <c r="A219" s="5" t="str">
        <f t="shared" si="55"/>
        <v>Wholesale autresTéléphone</v>
      </c>
      <c r="B219" s="38" t="s">
        <v>1163</v>
      </c>
      <c r="C219" s="243" t="s">
        <v>134</v>
      </c>
      <c r="D219" s="287"/>
      <c r="E219" s="38"/>
      <c r="F219" s="244" cm="1">
        <f t="array" ref="F219">+SUMPRODUCT(('Budget original'!$A$8:$A$501=$A219)*('Budget original'!$C$3:$AO$3=F$2),'Budget original'!$C$8:$AO$501)</f>
        <v>0</v>
      </c>
      <c r="G219" s="288"/>
      <c r="H219" s="38"/>
      <c r="I219" s="244"/>
      <c r="J219" s="243"/>
      <c r="K219" s="38"/>
      <c r="L219" s="266">
        <f>SUMIFS(BV_Data_An_Cour!$AN:$AN,BV_Data_An_Cour!$AP:$AP,$B219,BV_Data_An_Cour!$AQ:$AQ,$C219,BV_Data_An_Cour!$AR:$AR,$L$2)</f>
        <v>135.86000000000001</v>
      </c>
      <c r="M219" s="243"/>
      <c r="N219" s="266">
        <f t="shared" si="56"/>
        <v>135.86000000000001</v>
      </c>
      <c r="O219" s="243"/>
      <c r="P219" s="38"/>
      <c r="Q219" s="266">
        <f>SUMIFS(BV_Data_An_Prec!$AN:$AN,BV_Data_An_Prec!$AP:$AP,$B219,BV_Data_An_Prec!$AQ:$AQ,$C219,BV_Data_An_Prec!$AR:$AR,$L$2)</f>
        <v>0</v>
      </c>
      <c r="R219" s="243"/>
      <c r="S219" s="266">
        <f t="shared" si="61"/>
        <v>135.86000000000001</v>
      </c>
      <c r="T219" s="38"/>
      <c r="U219" s="38"/>
      <c r="V219" s="38"/>
      <c r="W219" s="38"/>
      <c r="X219" s="38"/>
      <c r="Y219" s="38"/>
      <c r="Z219" s="38"/>
      <c r="AA219" s="38"/>
      <c r="AB219" s="38"/>
      <c r="AC219" s="38"/>
      <c r="AD219" s="38"/>
      <c r="AE219" s="38"/>
      <c r="AF219" s="38"/>
      <c r="AG219" s="38"/>
      <c r="AH219" s="38"/>
      <c r="AI219" s="38"/>
      <c r="AJ219" s="38"/>
      <c r="AK219" s="38"/>
      <c r="AL219" s="38"/>
      <c r="AM219" s="38"/>
      <c r="AN219" s="38"/>
    </row>
    <row r="220" spans="1:40" ht="15.75" customHeight="1">
      <c r="A220" s="5" t="str">
        <f t="shared" si="55"/>
        <v>Wholesale autresFrais postaux</v>
      </c>
      <c r="B220" s="38" t="s">
        <v>1163</v>
      </c>
      <c r="C220" s="243" t="s">
        <v>135</v>
      </c>
      <c r="D220" s="287"/>
      <c r="E220" s="38"/>
      <c r="F220" s="244" cm="1">
        <f t="array" ref="F220">+SUMPRODUCT(('Budget original'!$A$8:$A$501=$A220)*('Budget original'!$C$3:$AO$3=F$2),'Budget original'!$C$8:$AO$501)</f>
        <v>0</v>
      </c>
      <c r="G220" s="288"/>
      <c r="H220" s="38"/>
      <c r="I220" s="244"/>
      <c r="J220" s="243"/>
      <c r="K220" s="38"/>
      <c r="L220" s="266">
        <f>SUMIFS(BV_Data_An_Cour!$AN:$AN,BV_Data_An_Cour!$AP:$AP,$B220,BV_Data_An_Cour!$AQ:$AQ,$C220,BV_Data_An_Cour!$AR:$AR,$L$2)</f>
        <v>4962.1400000000003</v>
      </c>
      <c r="M220" s="243"/>
      <c r="N220" s="266">
        <f t="shared" si="56"/>
        <v>4962.1400000000003</v>
      </c>
      <c r="O220" s="243"/>
      <c r="P220" s="38"/>
      <c r="Q220" s="266">
        <f>SUMIFS(BV_Data_An_Prec!$AN:$AN,BV_Data_An_Prec!$AP:$AP,$B220,BV_Data_An_Prec!$AQ:$AQ,$C220,BV_Data_An_Prec!$AR:$AR,$L$2)</f>
        <v>0</v>
      </c>
      <c r="R220" s="243"/>
      <c r="S220" s="266">
        <f t="shared" si="61"/>
        <v>4962.1400000000003</v>
      </c>
      <c r="T220" s="38"/>
      <c r="U220" s="38"/>
      <c r="V220" s="38"/>
      <c r="W220" s="38"/>
      <c r="X220" s="38"/>
      <c r="Y220" s="38"/>
      <c r="Z220" s="38"/>
      <c r="AA220" s="38"/>
      <c r="AB220" s="38"/>
      <c r="AC220" s="38"/>
      <c r="AD220" s="38"/>
      <c r="AE220" s="38"/>
      <c r="AF220" s="38"/>
      <c r="AG220" s="38"/>
      <c r="AH220" s="38"/>
      <c r="AI220" s="38"/>
      <c r="AJ220" s="38"/>
      <c r="AK220" s="38"/>
      <c r="AL220" s="38"/>
      <c r="AM220" s="38"/>
      <c r="AN220" s="38"/>
    </row>
    <row r="221" spans="1:40" ht="15.75" customHeight="1">
      <c r="A221" s="5" t="str">
        <f t="shared" si="55"/>
        <v>Wholesale autresDivers</v>
      </c>
      <c r="B221" s="38" t="s">
        <v>1163</v>
      </c>
      <c r="C221" s="243" t="s">
        <v>136</v>
      </c>
      <c r="D221" s="287"/>
      <c r="E221" s="38"/>
      <c r="F221" s="244" cm="1">
        <f t="array" ref="F221">+SUMPRODUCT(('Budget original'!$A$8:$A$501=$A221)*('Budget original'!$C$3:$AO$3=F$2),'Budget original'!$C$8:$AO$501)</f>
        <v>0</v>
      </c>
      <c r="G221" s="288"/>
      <c r="H221" s="38"/>
      <c r="I221" s="244"/>
      <c r="J221" s="243"/>
      <c r="K221" s="38"/>
      <c r="L221" s="266">
        <f>SUMIFS(BV_Data_An_Cour!$AN:$AN,BV_Data_An_Cour!$AP:$AP,$B221,BV_Data_An_Cour!$AQ:$AQ,$C221,BV_Data_An_Cour!$AR:$AR,$L$2)</f>
        <v>0</v>
      </c>
      <c r="M221" s="243"/>
      <c r="N221" s="266">
        <f t="shared" si="56"/>
        <v>0</v>
      </c>
      <c r="O221" s="243"/>
      <c r="P221" s="38"/>
      <c r="Q221" s="266">
        <f>SUMIFS(BV_Data_An_Prec!$AN:$AN,BV_Data_An_Prec!$AP:$AP,$B221,BV_Data_An_Prec!$AQ:$AQ,$C221,BV_Data_An_Prec!$AR:$AR,$L$2)</f>
        <v>0</v>
      </c>
      <c r="R221" s="243"/>
      <c r="S221" s="266">
        <f t="shared" si="61"/>
        <v>0</v>
      </c>
      <c r="T221" s="38"/>
      <c r="U221" s="38"/>
      <c r="V221" s="38"/>
      <c r="W221" s="38"/>
      <c r="X221" s="38"/>
      <c r="Y221" s="38"/>
      <c r="Z221" s="38"/>
      <c r="AA221" s="38"/>
      <c r="AB221" s="38"/>
      <c r="AC221" s="38"/>
      <c r="AD221" s="38"/>
      <c r="AE221" s="38"/>
      <c r="AF221" s="38"/>
      <c r="AG221" s="38"/>
      <c r="AH221" s="38"/>
      <c r="AI221" s="38"/>
      <c r="AJ221" s="38"/>
      <c r="AK221" s="38"/>
      <c r="AL221" s="38"/>
      <c r="AM221" s="38"/>
      <c r="AN221" s="38"/>
    </row>
    <row r="222" spans="1:40" ht="15.75" customHeight="1">
      <c r="A222" s="5" t="str">
        <f t="shared" si="55"/>
        <v>Wholesale autresFormation</v>
      </c>
      <c r="B222" s="38" t="s">
        <v>1163</v>
      </c>
      <c r="C222" s="243" t="s">
        <v>137</v>
      </c>
      <c r="D222" s="287"/>
      <c r="E222" s="38"/>
      <c r="F222" s="244" cm="1">
        <f t="array" ref="F222">+SUMPRODUCT(('Budget original'!$A$8:$A$501=$A222)*('Budget original'!$C$3:$AO$3=F$2),'Budget original'!$C$8:$AO$501)</f>
        <v>0</v>
      </c>
      <c r="G222" s="288"/>
      <c r="H222" s="38"/>
      <c r="I222" s="244"/>
      <c r="J222" s="243"/>
      <c r="K222" s="38"/>
      <c r="L222" s="266">
        <f>SUMIFS(BV_Data_An_Cour!$AN:$AN,BV_Data_An_Cour!$AP:$AP,$B222,BV_Data_An_Cour!$AQ:$AQ,$C222,BV_Data_An_Cour!$AR:$AR,$L$2)</f>
        <v>0</v>
      </c>
      <c r="M222" s="243"/>
      <c r="N222" s="266">
        <f t="shared" si="56"/>
        <v>0</v>
      </c>
      <c r="O222" s="243"/>
      <c r="P222" s="38"/>
      <c r="Q222" s="266">
        <f>SUMIFS(BV_Data_An_Prec!$AN:$AN,BV_Data_An_Prec!$AP:$AP,$B222,BV_Data_An_Prec!$AQ:$AQ,$C222,BV_Data_An_Prec!$AR:$AR,$L$2)</f>
        <v>0</v>
      </c>
      <c r="R222" s="243"/>
      <c r="S222" s="266">
        <f t="shared" si="61"/>
        <v>0</v>
      </c>
      <c r="T222" s="38"/>
      <c r="X222" s="38"/>
      <c r="Y222" s="38"/>
      <c r="Z222" s="38"/>
      <c r="AA222" s="38"/>
      <c r="AB222" s="38"/>
      <c r="AC222" s="38"/>
      <c r="AD222" s="38"/>
      <c r="AE222" s="38"/>
      <c r="AF222" s="38"/>
      <c r="AG222" s="38"/>
      <c r="AH222" s="38"/>
      <c r="AI222" s="38"/>
      <c r="AJ222" s="38"/>
      <c r="AK222" s="38"/>
      <c r="AL222" s="38"/>
      <c r="AM222" s="38"/>
      <c r="AN222" s="38"/>
    </row>
    <row r="223" spans="1:40" ht="15.75" customHeight="1">
      <c r="A223" s="5" t="str">
        <f t="shared" si="55"/>
        <v>Wholesale autresFrais bancaires</v>
      </c>
      <c r="B223" s="38" t="s">
        <v>1163</v>
      </c>
      <c r="C223" s="243" t="s">
        <v>138</v>
      </c>
      <c r="D223" s="287"/>
      <c r="E223" s="38"/>
      <c r="F223" s="244" cm="1">
        <f t="array" ref="F223">+SUMPRODUCT(('Budget original'!$A$8:$A$501=$A223)*('Budget original'!$C$3:$AO$3=F$2),'Budget original'!$C$8:$AO$501)</f>
        <v>0</v>
      </c>
      <c r="G223" s="288"/>
      <c r="H223" s="38"/>
      <c r="I223" s="244"/>
      <c r="J223" s="243"/>
      <c r="K223" s="38"/>
      <c r="L223" s="658">
        <f>SUMIFS(BV_Data_An_Cour!$AN:$AN,BV_Data_An_Cour!$AP:$AP,$B223,BV_Data_An_Cour!$AQ:$AQ,$C223,BV_Data_An_Cour!$AR:$AR,L$2)</f>
        <v>2117.09</v>
      </c>
      <c r="M223" s="243"/>
      <c r="N223" s="658">
        <f t="shared" si="56"/>
        <v>2117.09</v>
      </c>
      <c r="O223" s="243"/>
      <c r="P223" s="38"/>
      <c r="Q223" s="658">
        <f>SUMIFS(BV_Data_An_Prec!$AN:$AN,BV_Data_An_Prec!$AP:$AP,$B223,BV_Data_An_Prec!$AQ:$AQ,$C223,BV_Data_An_Prec!$AR:$AR,Q$2)</f>
        <v>0</v>
      </c>
      <c r="R223" s="243"/>
      <c r="S223" s="266">
        <f t="shared" si="61"/>
        <v>2117.09</v>
      </c>
      <c r="T223" s="281"/>
      <c r="X223" s="38"/>
      <c r="Y223" s="38"/>
      <c r="Z223" s="38"/>
      <c r="AA223" s="38"/>
      <c r="AB223" s="38"/>
      <c r="AC223" s="38"/>
      <c r="AD223" s="38"/>
      <c r="AE223" s="38"/>
      <c r="AF223" s="38"/>
      <c r="AG223" s="38"/>
      <c r="AH223" s="38"/>
      <c r="AI223" s="38"/>
      <c r="AJ223" s="38"/>
      <c r="AK223" s="38"/>
      <c r="AL223" s="38"/>
      <c r="AM223" s="38"/>
      <c r="AN223" s="38"/>
    </row>
    <row r="224" spans="1:40" ht="20.399999999999999" hidden="1" customHeight="1">
      <c r="A224" s="5" t="str">
        <f t="shared" si="55"/>
        <v>Wholesale autres[...]</v>
      </c>
      <c r="B224" s="38" t="s">
        <v>1163</v>
      </c>
      <c r="C224" s="243" t="s">
        <v>55</v>
      </c>
      <c r="D224" s="287"/>
      <c r="E224" s="38"/>
      <c r="F224" s="244" cm="1">
        <f t="array" ref="F224">+SUMPRODUCT(('Budget original'!$A$8:$A$501=$A224)*('Budget original'!$C$3:$AO$3=F$2),'Budget original'!$C$8:$AO$501)</f>
        <v>0</v>
      </c>
      <c r="G224" s="288"/>
      <c r="H224" s="38"/>
      <c r="I224" s="244"/>
      <c r="J224" s="243"/>
      <c r="K224" s="38"/>
      <c r="L224" s="266">
        <f>SUMIFS(BV_Data_An_Cour!$AN:$AN,BV_Data_An_Cour!$AP:$AP,$B224,BV_Data_An_Cour!$AQ:$AQ,$C224,BV_Data_An_Cour!$AR:$AR,$L$2)</f>
        <v>0</v>
      </c>
      <c r="M224" s="243"/>
      <c r="N224" s="266">
        <f t="shared" si="56"/>
        <v>0</v>
      </c>
      <c r="O224" s="243"/>
      <c r="P224" s="38"/>
      <c r="Q224" s="266">
        <f>SUMIFS(BV_Data_An_Prec!$AN:$AN,BV_Data_An_Prec!$AP:$AP,$B224,BV_Data_An_Prec!$AQ:$AQ,$C224,BV_Data_An_Prec!$AR:$AR,$L$2)</f>
        <v>0</v>
      </c>
      <c r="R224" s="243"/>
      <c r="S224" s="266">
        <f t="shared" si="61"/>
        <v>0</v>
      </c>
      <c r="T224" s="38"/>
      <c r="X224" s="38"/>
      <c r="Y224" s="38"/>
      <c r="Z224" s="38"/>
      <c r="AA224" s="38"/>
      <c r="AB224" s="38"/>
      <c r="AC224" s="38"/>
      <c r="AD224" s="38"/>
      <c r="AE224" s="38"/>
      <c r="AF224" s="38"/>
      <c r="AG224" s="38"/>
      <c r="AH224" s="38"/>
      <c r="AI224" s="38"/>
      <c r="AJ224" s="38"/>
      <c r="AK224" s="38"/>
      <c r="AL224" s="38"/>
      <c r="AM224" s="38"/>
      <c r="AN224" s="38"/>
    </row>
    <row r="225" spans="1:40" ht="20.399999999999999" hidden="1" customHeight="1">
      <c r="A225" s="5" t="str">
        <f t="shared" si="55"/>
        <v>Wholesale autres[...]</v>
      </c>
      <c r="B225" s="38" t="s">
        <v>1163</v>
      </c>
      <c r="C225" s="243" t="s">
        <v>55</v>
      </c>
      <c r="D225" s="287"/>
      <c r="E225" s="38"/>
      <c r="F225" s="244" cm="1">
        <f t="array" ref="F225">+SUMPRODUCT(('Budget original'!$A$8:$A$501=$A225)*('Budget original'!$C$3:$AO$3=F$2),'Budget original'!$C$8:$AO$501)</f>
        <v>0</v>
      </c>
      <c r="G225" s="288"/>
      <c r="H225" s="38"/>
      <c r="I225" s="244"/>
      <c r="J225" s="243"/>
      <c r="K225" s="38"/>
      <c r="L225" s="266">
        <f>SUMIFS(BV_Data_An_Cour!$AN:$AN,BV_Data_An_Cour!$AP:$AP,$B225,BV_Data_An_Cour!$AQ:$AQ,$C225,BV_Data_An_Cour!$AR:$AR,$L$2)</f>
        <v>0</v>
      </c>
      <c r="M225" s="243"/>
      <c r="N225" s="266">
        <f t="shared" si="56"/>
        <v>0</v>
      </c>
      <c r="O225" s="243"/>
      <c r="P225" s="38"/>
      <c r="Q225" s="266">
        <f>SUMIFS(BV_Data_An_Prec!$AN:$AN,BV_Data_An_Prec!$AP:$AP,$B225,BV_Data_An_Prec!$AQ:$AQ,$C225,BV_Data_An_Prec!$AR:$AR,$L$2)</f>
        <v>0</v>
      </c>
      <c r="R225" s="243"/>
      <c r="S225" s="266">
        <f t="shared" si="61"/>
        <v>0</v>
      </c>
      <c r="T225" s="38"/>
      <c r="X225" s="38"/>
      <c r="Y225" s="38"/>
      <c r="Z225" s="38"/>
      <c r="AA225" s="38"/>
      <c r="AB225" s="38"/>
      <c r="AC225" s="38"/>
      <c r="AD225" s="38"/>
      <c r="AE225" s="38"/>
      <c r="AF225" s="38"/>
      <c r="AG225" s="38"/>
      <c r="AH225" s="38"/>
      <c r="AI225" s="38"/>
      <c r="AJ225" s="38"/>
      <c r="AK225" s="38"/>
      <c r="AL225" s="38"/>
      <c r="AM225" s="38"/>
      <c r="AN225" s="38"/>
    </row>
    <row r="226" spans="1:40" ht="20.399999999999999" hidden="1" customHeight="1">
      <c r="A226" s="5" t="str">
        <f t="shared" si="55"/>
        <v>Wholesale autres[...]</v>
      </c>
      <c r="B226" s="38" t="s">
        <v>1163</v>
      </c>
      <c r="C226" s="243" t="s">
        <v>55</v>
      </c>
      <c r="D226" s="287"/>
      <c r="E226" s="38"/>
      <c r="F226" s="244" cm="1">
        <f t="array" ref="F226">+SUMPRODUCT(('Budget original'!$A$8:$A$501=$A226)*('Budget original'!$C$3:$AO$3=F$2),'Budget original'!$C$8:$AO$501)</f>
        <v>0</v>
      </c>
      <c r="G226" s="288"/>
      <c r="H226" s="38"/>
      <c r="I226" s="244"/>
      <c r="J226" s="243"/>
      <c r="K226" s="38"/>
      <c r="L226" s="266">
        <f>SUMIFS(BV_Data_An_Cour!$AN:$AN,BV_Data_An_Cour!$AP:$AP,$B226,BV_Data_An_Cour!$AQ:$AQ,$C226,BV_Data_An_Cour!$AR:$AR,$L$2)</f>
        <v>0</v>
      </c>
      <c r="M226" s="243"/>
      <c r="N226" s="266">
        <f t="shared" si="56"/>
        <v>0</v>
      </c>
      <c r="O226" s="243"/>
      <c r="P226" s="38"/>
      <c r="Q226" s="266">
        <f>SUMIFS(BV_Data_An_Prec!$AN:$AN,BV_Data_An_Prec!$AP:$AP,$B226,BV_Data_An_Prec!$AQ:$AQ,$C226,BV_Data_An_Prec!$AR:$AR,$L$2)</f>
        <v>0</v>
      </c>
      <c r="R226" s="243"/>
      <c r="S226" s="266">
        <f t="shared" si="61"/>
        <v>0</v>
      </c>
      <c r="T226" s="281"/>
      <c r="X226" s="38"/>
      <c r="Y226" s="38"/>
      <c r="Z226" s="38"/>
      <c r="AA226" s="38"/>
      <c r="AB226" s="38"/>
      <c r="AC226" s="38"/>
      <c r="AD226" s="38"/>
      <c r="AE226" s="38"/>
      <c r="AF226" s="38"/>
      <c r="AG226" s="38"/>
      <c r="AH226" s="38"/>
      <c r="AI226" s="38"/>
      <c r="AJ226" s="38"/>
      <c r="AK226" s="38"/>
      <c r="AL226" s="38"/>
      <c r="AM226" s="38"/>
      <c r="AN226" s="38"/>
    </row>
    <row r="227" spans="1:40" ht="18.600000000000001" customHeight="1">
      <c r="A227" s="5" t="str">
        <f t="shared" si="55"/>
        <v>Wholesale autresTOTAL SEMI-FIXES</v>
      </c>
      <c r="B227" s="38" t="s">
        <v>1163</v>
      </c>
      <c r="C227" s="291" t="s">
        <v>139</v>
      </c>
      <c r="D227" s="292" t="s">
        <v>115</v>
      </c>
      <c r="E227" s="293" t="e">
        <f>F227/F$109</f>
        <v>#DIV/0!</v>
      </c>
      <c r="F227" s="294">
        <f>+SUM(F210:F226)</f>
        <v>0</v>
      </c>
      <c r="G227" s="295"/>
      <c r="H227" s="293"/>
      <c r="I227" s="294"/>
      <c r="J227" s="295" t="s">
        <v>115</v>
      </c>
      <c r="K227" s="293">
        <f>L227/L$109</f>
        <v>2.4830501302077451E-2</v>
      </c>
      <c r="L227" s="294">
        <f>+SUM(L210:L226)</f>
        <v>8232.2900000000009</v>
      </c>
      <c r="M227" s="296"/>
      <c r="N227" s="294">
        <f t="shared" si="56"/>
        <v>8232.2900000000009</v>
      </c>
      <c r="O227" s="295" t="s">
        <v>115</v>
      </c>
      <c r="P227" s="293" t="e">
        <f>Q227/Q$109</f>
        <v>#DIV/0!</v>
      </c>
      <c r="Q227" s="294">
        <f>+SUM(Q210:Q226)</f>
        <v>0</v>
      </c>
      <c r="R227" s="297"/>
      <c r="S227" s="294">
        <f t="shared" si="61"/>
        <v>8232.2900000000009</v>
      </c>
      <c r="T227" s="38"/>
      <c r="U227" s="38"/>
      <c r="V227" s="38"/>
      <c r="W227" s="38"/>
      <c r="X227" s="38"/>
      <c r="Y227" s="38"/>
      <c r="Z227" s="38"/>
      <c r="AA227" s="38"/>
      <c r="AB227" s="38"/>
      <c r="AC227" s="38"/>
      <c r="AD227" s="38"/>
      <c r="AE227" s="38"/>
      <c r="AF227" s="38"/>
      <c r="AG227" s="38"/>
      <c r="AH227" s="38"/>
      <c r="AI227" s="38"/>
      <c r="AJ227" s="38"/>
      <c r="AK227" s="38"/>
      <c r="AL227" s="38"/>
      <c r="AM227" s="38"/>
      <c r="AN227" s="38"/>
    </row>
    <row r="228" spans="1:40" ht="15.75" customHeight="1">
      <c r="A228" s="5" t="str">
        <f t="shared" si="55"/>
        <v>Wholesale autres</v>
      </c>
      <c r="B228" s="38" t="s">
        <v>1163</v>
      </c>
      <c r="C228" s="238"/>
      <c r="D228" s="289"/>
      <c r="E228" s="304"/>
      <c r="F228" s="266"/>
      <c r="G228" s="290"/>
      <c r="H228" s="304"/>
      <c r="I228" s="266"/>
      <c r="J228" s="238"/>
      <c r="K228" s="304"/>
      <c r="L228" s="286"/>
      <c r="M228" s="238"/>
      <c r="N228" s="286"/>
      <c r="O228" s="238"/>
      <c r="P228" s="304"/>
      <c r="Q228" s="286"/>
      <c r="R228" s="238"/>
      <c r="S228" s="286"/>
      <c r="T228" s="305"/>
      <c r="U228" s="38"/>
      <c r="V228" s="38"/>
      <c r="W228" s="38"/>
      <c r="X228" s="38"/>
      <c r="Y228" s="38"/>
      <c r="Z228" s="38"/>
      <c r="AA228" s="38"/>
      <c r="AB228" s="38"/>
      <c r="AC228" s="38"/>
      <c r="AD228" s="38"/>
      <c r="AE228" s="38"/>
      <c r="AF228" s="38"/>
      <c r="AG228" s="38"/>
      <c r="AH228" s="38"/>
      <c r="AI228" s="38"/>
      <c r="AJ228" s="38"/>
      <c r="AK228" s="38"/>
      <c r="AL228" s="38"/>
      <c r="AM228" s="38"/>
      <c r="AN228" s="38"/>
    </row>
    <row r="229" spans="1:40" ht="18.600000000000001" customHeight="1">
      <c r="A229" s="5" t="str">
        <f t="shared" si="55"/>
        <v>Wholesale autresTOTAL DES DÉPENSES</v>
      </c>
      <c r="B229" s="38" t="s">
        <v>1163</v>
      </c>
      <c r="C229" s="291" t="s">
        <v>140</v>
      </c>
      <c r="D229" s="292" t="s">
        <v>115</v>
      </c>
      <c r="E229" s="293" t="e">
        <f>F229/F$109</f>
        <v>#DIV/0!</v>
      </c>
      <c r="F229" s="294">
        <f>F196+F209+F227</f>
        <v>0</v>
      </c>
      <c r="G229" s="295"/>
      <c r="H229" s="293"/>
      <c r="I229" s="294"/>
      <c r="J229" s="295" t="s">
        <v>115</v>
      </c>
      <c r="K229" s="293">
        <f>L229/L$109</f>
        <v>1.817711209122584</v>
      </c>
      <c r="L229" s="294">
        <f>L196+L209+L227</f>
        <v>602642.92000000004</v>
      </c>
      <c r="M229" s="296"/>
      <c r="N229" s="294">
        <f t="shared" ref="N229:N236" si="62">L229-F229</f>
        <v>602642.92000000004</v>
      </c>
      <c r="O229" s="295" t="s">
        <v>115</v>
      </c>
      <c r="P229" s="293" t="e">
        <f>Q229/Q$109</f>
        <v>#DIV/0!</v>
      </c>
      <c r="Q229" s="294">
        <f>Q196+Q209+Q227</f>
        <v>0</v>
      </c>
      <c r="R229" s="297"/>
      <c r="S229" s="294">
        <f t="shared" ref="S229:S236" si="63">L229-Q229</f>
        <v>602642.92000000004</v>
      </c>
      <c r="T229" s="38"/>
      <c r="U229" s="38"/>
      <c r="V229" s="38"/>
      <c r="W229" s="38"/>
      <c r="X229" s="38"/>
      <c r="Y229" s="38"/>
      <c r="Z229" s="38"/>
      <c r="AA229" s="38"/>
      <c r="AB229" s="38"/>
      <c r="AC229" s="38"/>
      <c r="AD229" s="38"/>
      <c r="AE229" s="38"/>
      <c r="AF229" s="38"/>
      <c r="AG229" s="38"/>
      <c r="AH229" s="38"/>
      <c r="AI229" s="38"/>
      <c r="AJ229" s="38"/>
      <c r="AK229" s="38"/>
      <c r="AL229" s="38"/>
      <c r="AM229" s="38"/>
      <c r="AN229" s="38"/>
    </row>
    <row r="230" spans="1:40" ht="21" hidden="1" customHeight="1">
      <c r="A230" s="5" t="str">
        <f t="shared" si="55"/>
        <v>Wholesale autresProgramme used 1</v>
      </c>
      <c r="B230" s="38" t="s">
        <v>1163</v>
      </c>
      <c r="C230" s="243" t="s">
        <v>154</v>
      </c>
      <c r="D230" s="329"/>
      <c r="E230" s="330"/>
      <c r="F230" s="244" cm="1">
        <f t="array" ref="F230">+SUMPRODUCT(('Budget original'!$A$8:$A$501=$A230)*('Budget original'!$C$3:$AO$3=F$2),'Budget original'!$C$8:$AO$501)</f>
        <v>0</v>
      </c>
      <c r="G230" s="331"/>
      <c r="H230" s="330"/>
      <c r="I230" s="244"/>
      <c r="J230" s="331"/>
      <c r="K230" s="330"/>
      <c r="L230" s="266">
        <v>0</v>
      </c>
      <c r="M230" s="243"/>
      <c r="N230" s="266">
        <f t="shared" si="62"/>
        <v>0</v>
      </c>
      <c r="O230" s="331"/>
      <c r="P230" s="330"/>
      <c r="Q230" s="266">
        <v>0</v>
      </c>
      <c r="R230" s="243"/>
      <c r="S230" s="266">
        <f t="shared" si="63"/>
        <v>0</v>
      </c>
      <c r="T230" s="305"/>
      <c r="U230" s="38"/>
      <c r="V230" s="38"/>
      <c r="W230" s="38"/>
      <c r="X230" s="38"/>
      <c r="Y230" s="38"/>
      <c r="Z230" s="38"/>
      <c r="AA230" s="38"/>
      <c r="AB230" s="38"/>
      <c r="AC230" s="38"/>
      <c r="AD230" s="38"/>
      <c r="AE230" s="38"/>
      <c r="AF230" s="38"/>
      <c r="AG230" s="38"/>
      <c r="AH230" s="38"/>
      <c r="AI230" s="38"/>
      <c r="AJ230" s="38"/>
      <c r="AK230" s="38"/>
      <c r="AL230" s="38"/>
      <c r="AM230" s="38"/>
      <c r="AN230" s="38"/>
    </row>
    <row r="231" spans="1:40" ht="21" hidden="1" customHeight="1">
      <c r="A231" s="5" t="str">
        <f t="shared" si="55"/>
        <v>Wholesale autresProgramme used 2</v>
      </c>
      <c r="B231" s="38" t="s">
        <v>1163</v>
      </c>
      <c r="C231" s="243" t="s">
        <v>155</v>
      </c>
      <c r="D231" s="329"/>
      <c r="E231" s="330"/>
      <c r="F231" s="244" cm="1">
        <f t="array" ref="F231">+SUMPRODUCT(('Budget original'!$A$8:$A$501=$A231)*('Budget original'!$C$3:$AO$3=F$2),'Budget original'!$C$8:$AO$501)</f>
        <v>0</v>
      </c>
      <c r="G231" s="331"/>
      <c r="H231" s="330"/>
      <c r="I231" s="244"/>
      <c r="J231" s="331"/>
      <c r="K231" s="330"/>
      <c r="L231" s="266">
        <f>-SUMIFS(BV_Data_An_Cour!$AN:$AN,BV_Data_An_Cour!$AP:$AP,$B231,BV_Data_An_Cour!$AQ:$AQ,$C231,BV_Data_An_Cour!$AR:$AR,$L$2)</f>
        <v>0</v>
      </c>
      <c r="M231" s="243"/>
      <c r="N231" s="266">
        <f t="shared" si="62"/>
        <v>0</v>
      </c>
      <c r="O231" s="331"/>
      <c r="P231" s="330"/>
      <c r="Q231" s="266">
        <f>-SUMIFS(BV_Data_An_Prec!$AN:$AN,BV_Data_An_Prec!$AP:$AP,$B231,BV_Data_An_Prec!$AQ:$AQ,$C231,BV_Data_An_Prec!$AR:$AR,$L$2)</f>
        <v>0</v>
      </c>
      <c r="R231" s="243"/>
      <c r="S231" s="266">
        <f t="shared" si="63"/>
        <v>0</v>
      </c>
      <c r="T231" s="305"/>
      <c r="U231" s="38"/>
      <c r="V231" s="38"/>
      <c r="W231" s="38"/>
      <c r="X231" s="38"/>
      <c r="Y231" s="38"/>
      <c r="Z231" s="38"/>
      <c r="AA231" s="38"/>
      <c r="AB231" s="38"/>
      <c r="AC231" s="38"/>
      <c r="AD231" s="38"/>
      <c r="AE231" s="38"/>
      <c r="AF231" s="38"/>
      <c r="AG231" s="38"/>
      <c r="AH231" s="38"/>
      <c r="AI231" s="38"/>
      <c r="AJ231" s="38"/>
      <c r="AK231" s="38"/>
      <c r="AL231" s="38"/>
      <c r="AM231" s="38"/>
      <c r="AN231" s="38"/>
    </row>
    <row r="232" spans="1:40" ht="21" hidden="1" customHeight="1">
      <c r="A232" s="5" t="str">
        <f t="shared" si="55"/>
        <v>Wholesale autresProgramme used 3</v>
      </c>
      <c r="B232" s="38" t="s">
        <v>1163</v>
      </c>
      <c r="C232" s="243" t="s">
        <v>156</v>
      </c>
      <c r="D232" s="287"/>
      <c r="E232" s="38"/>
      <c r="F232" s="244" cm="1">
        <f t="array" ref="F232">+SUMPRODUCT(('Budget original'!$A$8:$A$501=$A232)*('Budget original'!$C$3:$AO$3=F$2),'Budget original'!$C$8:$AO$501)</f>
        <v>0</v>
      </c>
      <c r="G232" s="288"/>
      <c r="H232" s="38"/>
      <c r="I232" s="244"/>
      <c r="J232" s="243"/>
      <c r="K232" s="38"/>
      <c r="L232" s="266">
        <f>-SUMIFS(BV_Data_An_Cour!$AN:$AN,BV_Data_An_Cour!$AP:$AP,$B232,BV_Data_An_Cour!$AQ:$AQ,$C232,BV_Data_An_Cour!$AR:$AR,$L$2)</f>
        <v>0</v>
      </c>
      <c r="M232" s="243"/>
      <c r="N232" s="266">
        <f t="shared" si="62"/>
        <v>0</v>
      </c>
      <c r="O232" s="243"/>
      <c r="P232" s="38"/>
      <c r="Q232" s="266">
        <f>-SUMIFS(BV_Data_An_Prec!$AN:$AN,BV_Data_An_Prec!$AP:$AP,$B232,BV_Data_An_Prec!$AQ:$AQ,$C232,BV_Data_An_Prec!$AR:$AR,$L$2)</f>
        <v>0</v>
      </c>
      <c r="R232" s="243"/>
      <c r="S232" s="266">
        <f t="shared" si="63"/>
        <v>0</v>
      </c>
      <c r="T232" s="305"/>
      <c r="U232" s="38"/>
      <c r="V232" s="38"/>
      <c r="W232" s="38"/>
      <c r="X232" s="38"/>
      <c r="Y232" s="38"/>
      <c r="Z232" s="38"/>
      <c r="AA232" s="38"/>
      <c r="AB232" s="38"/>
      <c r="AC232" s="38"/>
      <c r="AD232" s="38"/>
      <c r="AE232" s="38"/>
      <c r="AF232" s="38"/>
      <c r="AG232" s="38"/>
      <c r="AH232" s="38"/>
      <c r="AI232" s="38"/>
      <c r="AJ232" s="38"/>
      <c r="AK232" s="38"/>
      <c r="AL232" s="38"/>
      <c r="AM232" s="38"/>
      <c r="AN232" s="38"/>
    </row>
    <row r="233" spans="1:40" ht="21" hidden="1" customHeight="1">
      <c r="A233" s="5" t="str">
        <f t="shared" si="55"/>
        <v>Wholesale autresFrais administration</v>
      </c>
      <c r="B233" s="38" t="s">
        <v>1163</v>
      </c>
      <c r="C233" s="243" t="s">
        <v>145</v>
      </c>
      <c r="D233" s="743"/>
      <c r="E233" s="307"/>
      <c r="F233" s="244" cm="1">
        <f t="array" ref="F233">+SUMPRODUCT(('Budget original'!$A$8:$A$501=$A233)*('Budget original'!$C$3:$AO$3=F$2),'Budget original'!$C$8:$AO$501)</f>
        <v>0</v>
      </c>
      <c r="G233" s="288"/>
      <c r="H233" s="38"/>
      <c r="I233" s="244"/>
      <c r="J233" s="744"/>
      <c r="K233" s="307"/>
      <c r="L233" s="266">
        <f>-SUMIFS(BV_Data_An_Cour!$AN:$AN,BV_Data_An_Cour!$AP:$AP,$B233,BV_Data_An_Cour!$AQ:$AQ,$C233,BV_Data_An_Cour!$AR:$AR,L$2)</f>
        <v>0</v>
      </c>
      <c r="M233" s="243"/>
      <c r="N233" s="266">
        <f t="shared" si="62"/>
        <v>0</v>
      </c>
      <c r="O233" s="744"/>
      <c r="P233" s="307"/>
      <c r="Q233" s="266">
        <f>-SUMIFS(BV_Data_An_Prec!$AN:$AN,BV_Data_An_Prec!$AP:$AP,$B233,BV_Data_An_Prec!$AQ:$AQ,$C233,BV_Data_An_Prec!$AR:$AR,Q$2)</f>
        <v>0</v>
      </c>
      <c r="R233" s="243"/>
      <c r="S233" s="266">
        <f t="shared" si="63"/>
        <v>0</v>
      </c>
      <c r="T233" s="305"/>
      <c r="U233" s="38"/>
      <c r="V233" s="38"/>
      <c r="W233" s="38"/>
      <c r="X233" s="38"/>
      <c r="Y233" s="38"/>
      <c r="Z233" s="38"/>
      <c r="AA233" s="38"/>
      <c r="AB233" s="38"/>
      <c r="AC233" s="38"/>
      <c r="AD233" s="38"/>
      <c r="AE233" s="38"/>
      <c r="AF233" s="38"/>
      <c r="AG233" s="38"/>
      <c r="AH233" s="38"/>
      <c r="AI233" s="38"/>
      <c r="AJ233" s="38"/>
      <c r="AK233" s="38"/>
      <c r="AL233" s="38"/>
      <c r="AM233" s="38"/>
      <c r="AN233" s="38"/>
    </row>
    <row r="234" spans="1:40" ht="21" hidden="1" customHeight="1">
      <c r="A234" s="5" t="str">
        <f t="shared" si="55"/>
        <v>Véhicules usagés[...]</v>
      </c>
      <c r="B234" s="38" t="s">
        <v>148</v>
      </c>
      <c r="C234" s="243" t="s">
        <v>55</v>
      </c>
      <c r="D234" s="287"/>
      <c r="E234" s="38"/>
      <c r="F234" s="244" cm="1">
        <f t="array" ref="F234">+SUMPRODUCT(('Budget original'!$A$8:$A$501=$A234)*('Budget original'!$C$3:$AO$3=F$2),'Budget original'!$C$8:$AO$501)</f>
        <v>0</v>
      </c>
      <c r="G234" s="288"/>
      <c r="H234" s="38"/>
      <c r="I234" s="244"/>
      <c r="J234" s="243"/>
      <c r="K234" s="38"/>
      <c r="L234" s="266">
        <f>-SUMIFS(BV_Data_An_Cour!$AN:$AN,BV_Data_An_Cour!$AP:$AP,$B234,BV_Data_An_Cour!$AQ:$AQ,$C234,BV_Data_An_Cour!$AR:$AR,$L$2)</f>
        <v>0</v>
      </c>
      <c r="M234" s="243"/>
      <c r="N234" s="266">
        <f t="shared" si="62"/>
        <v>0</v>
      </c>
      <c r="O234" s="243"/>
      <c r="P234" s="38"/>
      <c r="Q234" s="266">
        <f>-SUMIFS(BV_Data_An_Prec!$AN:$AN,BV_Data_An_Prec!$AP:$AP,$B234,BV_Data_An_Prec!$AQ:$AQ,$C234,BV_Data_An_Prec!$AR:$AR,$L$2)</f>
        <v>0</v>
      </c>
      <c r="R234" s="243"/>
      <c r="S234" s="266">
        <f t="shared" si="63"/>
        <v>0</v>
      </c>
      <c r="T234" s="305"/>
      <c r="U234" s="38"/>
      <c r="V234" s="38"/>
      <c r="W234" s="38"/>
      <c r="X234" s="38"/>
      <c r="Y234" s="38"/>
      <c r="Z234" s="38"/>
      <c r="AA234" s="38"/>
      <c r="AB234" s="38"/>
      <c r="AC234" s="38"/>
      <c r="AD234" s="38"/>
      <c r="AE234" s="38"/>
      <c r="AF234" s="38"/>
      <c r="AG234" s="38"/>
      <c r="AH234" s="38"/>
      <c r="AI234" s="38"/>
      <c r="AJ234" s="38"/>
      <c r="AK234" s="38"/>
      <c r="AL234" s="38"/>
      <c r="AM234" s="38"/>
      <c r="AN234" s="38"/>
    </row>
    <row r="235" spans="1:40" ht="21" hidden="1" customHeight="1">
      <c r="A235" s="5" t="str">
        <f t="shared" si="55"/>
        <v>Véhicules usagés[...]</v>
      </c>
      <c r="B235" s="38" t="s">
        <v>148</v>
      </c>
      <c r="C235" s="243" t="s">
        <v>55</v>
      </c>
      <c r="D235" s="287"/>
      <c r="E235" s="38"/>
      <c r="F235" s="244" cm="1">
        <f t="array" ref="F235">+SUMPRODUCT(('Budget original'!$A$8:$A$501=$A235)*('Budget original'!$C$3:$AO$3=F$2),'Budget original'!$C$8:$AO$501)</f>
        <v>0</v>
      </c>
      <c r="G235" s="288"/>
      <c r="H235" s="38"/>
      <c r="I235" s="244"/>
      <c r="J235" s="243"/>
      <c r="K235" s="38"/>
      <c r="L235" s="266">
        <f>-SUMIFS(BV_Data_An_Cour!$AN:$AN,BV_Data_An_Cour!$AP:$AP,$B235,BV_Data_An_Cour!$AQ:$AQ,$C235,BV_Data_An_Cour!$AR:$AR,$L$2)</f>
        <v>0</v>
      </c>
      <c r="M235" s="243"/>
      <c r="N235" s="266">
        <f t="shared" si="62"/>
        <v>0</v>
      </c>
      <c r="O235" s="243"/>
      <c r="P235" s="38"/>
      <c r="Q235" s="266">
        <f>-SUMIFS(BV_Data_An_Prec!$AN:$AN,BV_Data_An_Prec!$AP:$AP,$B235,BV_Data_An_Prec!$AQ:$AQ,$C235,BV_Data_An_Prec!$AR:$AR,$L$2)</f>
        <v>0</v>
      </c>
      <c r="R235" s="243"/>
      <c r="S235" s="266">
        <f t="shared" si="63"/>
        <v>0</v>
      </c>
      <c r="T235" s="305"/>
      <c r="U235" s="38"/>
      <c r="V235" s="38"/>
      <c r="W235" s="38"/>
      <c r="X235" s="38"/>
      <c r="Y235" s="38"/>
      <c r="Z235" s="38"/>
      <c r="AA235" s="38"/>
      <c r="AB235" s="38"/>
      <c r="AC235" s="38"/>
      <c r="AD235" s="38"/>
      <c r="AE235" s="38"/>
      <c r="AF235" s="38"/>
      <c r="AG235" s="38"/>
      <c r="AH235" s="38"/>
      <c r="AI235" s="38"/>
      <c r="AJ235" s="38"/>
      <c r="AK235" s="38"/>
      <c r="AL235" s="38"/>
      <c r="AM235" s="38"/>
      <c r="AN235" s="38"/>
    </row>
    <row r="236" spans="1:40" ht="21" hidden="1" customHeight="1">
      <c r="A236" s="5" t="str">
        <f t="shared" si="55"/>
        <v>Véhicules usagés[...]</v>
      </c>
      <c r="B236" s="38" t="s">
        <v>148</v>
      </c>
      <c r="C236" s="238" t="s">
        <v>55</v>
      </c>
      <c r="D236" s="289"/>
      <c r="E236" s="304"/>
      <c r="F236" s="244" cm="1">
        <f t="array" ref="F236">+SUMPRODUCT(('Budget original'!$A$8:$A$501=$A236)*('Budget original'!$C$3:$AO$3=F$2),'Budget original'!$C$8:$AO$501)</f>
        <v>0</v>
      </c>
      <c r="G236" s="288"/>
      <c r="H236" s="38"/>
      <c r="I236" s="244"/>
      <c r="J236" s="243"/>
      <c r="K236" s="38"/>
      <c r="L236" s="266">
        <f>-SUMIFS(BV_Data_An_Cour!$AN:$AN,BV_Data_An_Cour!$AP:$AP,$B236,BV_Data_An_Cour!$AQ:$AQ,$C236,BV_Data_An_Cour!$AR:$AR,$L$2)</f>
        <v>0</v>
      </c>
      <c r="M236" s="243"/>
      <c r="N236" s="266">
        <f t="shared" si="62"/>
        <v>0</v>
      </c>
      <c r="O236" s="243"/>
      <c r="P236" s="38"/>
      <c r="Q236" s="266">
        <f>-SUMIFS(BV_Data_An_Prec!$AN:$AN,BV_Data_An_Prec!$AP:$AP,$B236,BV_Data_An_Prec!$AQ:$AQ,$C236,BV_Data_An_Prec!$AR:$AR,$L$2)</f>
        <v>0</v>
      </c>
      <c r="R236" s="243"/>
      <c r="S236" s="266">
        <f t="shared" si="63"/>
        <v>0</v>
      </c>
      <c r="T236" s="305"/>
      <c r="U236" s="38"/>
      <c r="V236" s="38"/>
      <c r="W236" s="38"/>
      <c r="X236" s="38"/>
      <c r="Y236" s="38"/>
      <c r="Z236" s="38"/>
      <c r="AA236" s="38"/>
      <c r="AB236" s="38"/>
      <c r="AC236" s="38"/>
      <c r="AD236" s="38"/>
      <c r="AE236" s="38"/>
      <c r="AF236" s="38"/>
      <c r="AG236" s="38"/>
      <c r="AH236" s="38"/>
      <c r="AI236" s="38"/>
      <c r="AJ236" s="38"/>
      <c r="AK236" s="38"/>
      <c r="AL236" s="38"/>
      <c r="AM236" s="38"/>
      <c r="AN236" s="38"/>
    </row>
    <row r="237" spans="1:40" ht="18.600000000000001" customHeight="1">
      <c r="A237" s="5"/>
      <c r="B237" s="38"/>
      <c r="C237" s="291" t="s">
        <v>146</v>
      </c>
      <c r="D237" s="292"/>
      <c r="E237" s="293"/>
      <c r="F237" s="294">
        <f>+SUM(F230:F236)</f>
        <v>0</v>
      </c>
      <c r="G237" s="295"/>
      <c r="H237" s="293"/>
      <c r="I237" s="294"/>
      <c r="J237" s="295"/>
      <c r="K237" s="293"/>
      <c r="L237" s="294">
        <f>+SUM(L230:L236)</f>
        <v>0</v>
      </c>
      <c r="M237" s="296"/>
      <c r="N237" s="294">
        <f>SUM(N230:N233)</f>
        <v>0</v>
      </c>
      <c r="O237" s="295"/>
      <c r="P237" s="293"/>
      <c r="Q237" s="294">
        <f>+SUM(Q230:Q236)</f>
        <v>0</v>
      </c>
      <c r="R237" s="297"/>
      <c r="S237" s="294">
        <f>+SUM(S230:S236)</f>
        <v>0</v>
      </c>
      <c r="T237" s="38"/>
      <c r="U237" s="38"/>
      <c r="V237" s="38"/>
      <c r="W237" s="38"/>
      <c r="X237" s="38"/>
      <c r="Y237" s="38"/>
      <c r="Z237" s="38"/>
      <c r="AA237" s="38"/>
      <c r="AB237" s="38"/>
      <c r="AC237" s="38"/>
      <c r="AD237" s="38"/>
      <c r="AE237" s="38"/>
      <c r="AF237" s="38"/>
      <c r="AG237" s="38"/>
      <c r="AH237" s="38"/>
      <c r="AI237" s="38"/>
      <c r="AJ237" s="38"/>
      <c r="AK237" s="38"/>
      <c r="AL237" s="38"/>
      <c r="AM237" s="38"/>
      <c r="AN237" s="38"/>
    </row>
    <row r="238" spans="1:40" ht="15.75" customHeight="1">
      <c r="B238" s="38"/>
      <c r="C238" s="243"/>
      <c r="D238" s="287"/>
      <c r="E238" s="38"/>
      <c r="F238" s="266"/>
      <c r="G238" s="288"/>
      <c r="H238" s="38"/>
      <c r="I238" s="266"/>
      <c r="J238" s="243"/>
      <c r="K238" s="38"/>
      <c r="L238" s="266"/>
      <c r="M238" s="243"/>
      <c r="N238" s="266"/>
      <c r="O238" s="243"/>
      <c r="P238" s="38"/>
      <c r="Q238" s="266"/>
      <c r="R238" s="243"/>
      <c r="S238" s="266"/>
      <c r="T238" s="330"/>
      <c r="U238" s="38"/>
      <c r="V238" s="38"/>
      <c r="W238" s="38"/>
      <c r="X238" s="38"/>
      <c r="Y238" s="38"/>
      <c r="Z238" s="38"/>
      <c r="AA238" s="38"/>
      <c r="AB238" s="38"/>
      <c r="AC238" s="38"/>
      <c r="AD238" s="38"/>
      <c r="AE238" s="38"/>
      <c r="AF238" s="38"/>
      <c r="AG238" s="38"/>
      <c r="AH238" s="38"/>
      <c r="AI238" s="38"/>
      <c r="AJ238" s="38"/>
      <c r="AK238" s="38"/>
      <c r="AL238" s="38"/>
      <c r="AM238" s="38"/>
      <c r="AN238" s="38"/>
    </row>
    <row r="239" spans="1:40" ht="18.600000000000001" customHeight="1" thickBot="1">
      <c r="A239" s="5"/>
      <c r="B239" s="38"/>
      <c r="C239" s="955" t="s">
        <v>147</v>
      </c>
      <c r="D239" s="956"/>
      <c r="E239" s="957"/>
      <c r="F239" s="958" t="e">
        <f>F182-F229+F237</f>
        <v>#REF!</v>
      </c>
      <c r="G239" s="959"/>
      <c r="H239" s="957"/>
      <c r="I239" s="958"/>
      <c r="J239" s="959"/>
      <c r="K239" s="957"/>
      <c r="L239" s="958">
        <f>L182-L229+L237</f>
        <v>-76825.649999998626</v>
      </c>
      <c r="M239" s="960"/>
      <c r="N239" s="958" t="e">
        <f>L239-F239</f>
        <v>#REF!</v>
      </c>
      <c r="O239" s="959"/>
      <c r="P239" s="957"/>
      <c r="Q239" s="958">
        <f>Q182-Q229+Q237</f>
        <v>0</v>
      </c>
      <c r="R239" s="961"/>
      <c r="S239" s="958">
        <f>L239-Q239</f>
        <v>-76825.649999998626</v>
      </c>
      <c r="T239" s="38"/>
      <c r="U239" s="38"/>
      <c r="V239" s="38"/>
      <c r="W239" s="38"/>
      <c r="X239" s="38"/>
      <c r="Y239" s="38"/>
      <c r="Z239" s="38"/>
      <c r="AA239" s="38"/>
      <c r="AB239" s="38"/>
      <c r="AC239" s="38"/>
      <c r="AD239" s="38"/>
      <c r="AE239" s="38"/>
      <c r="AF239" s="38"/>
      <c r="AG239" s="38"/>
      <c r="AH239" s="38"/>
      <c r="AI239" s="38"/>
      <c r="AJ239" s="38"/>
      <c r="AK239" s="38"/>
      <c r="AL239" s="38"/>
      <c r="AM239" s="38"/>
      <c r="AN239" s="38"/>
    </row>
    <row r="240" spans="1:40" ht="15.75" customHeight="1" thickTop="1">
      <c r="B240" s="38"/>
      <c r="C240" s="35"/>
      <c r="D240" s="35"/>
      <c r="E240" s="35"/>
      <c r="F240" s="91"/>
      <c r="G240" s="35"/>
      <c r="H240" s="35"/>
      <c r="I240" s="35"/>
      <c r="J240" s="35"/>
      <c r="K240" s="35"/>
      <c r="L240" s="91"/>
      <c r="M240" s="35"/>
      <c r="N240" s="35"/>
      <c r="O240" s="35"/>
      <c r="P240" s="35"/>
      <c r="Q240" s="35"/>
      <c r="R240" s="91"/>
      <c r="S240" s="35"/>
      <c r="T240" s="91"/>
      <c r="U240" s="35"/>
      <c r="V240" s="38"/>
      <c r="W240" s="38"/>
      <c r="X240" s="38"/>
      <c r="Y240" s="38"/>
      <c r="Z240" s="38"/>
      <c r="AA240" s="38"/>
      <c r="AB240" s="38"/>
      <c r="AC240" s="38"/>
      <c r="AD240" s="38"/>
      <c r="AE240" s="38"/>
      <c r="AF240" s="38"/>
      <c r="AG240" s="38"/>
      <c r="AH240" s="38"/>
      <c r="AI240" s="38"/>
      <c r="AJ240" s="38"/>
      <c r="AK240" s="38"/>
      <c r="AL240" s="38"/>
      <c r="AM240" s="38"/>
      <c r="AN240" s="38"/>
    </row>
    <row r="241" spans="1:40" ht="8.25" customHeight="1">
      <c r="B241" s="38"/>
      <c r="C241" s="35"/>
      <c r="D241" s="35"/>
      <c r="E241" s="35"/>
      <c r="F241" s="35"/>
      <c r="G241" s="35"/>
      <c r="H241" s="35"/>
      <c r="I241" s="35"/>
      <c r="J241" s="35"/>
      <c r="K241" s="35"/>
      <c r="L241" s="35"/>
      <c r="M241" s="35"/>
      <c r="N241" s="35"/>
      <c r="O241" s="35"/>
      <c r="P241" s="35"/>
      <c r="Q241" s="35"/>
      <c r="R241" s="35"/>
      <c r="S241" s="35"/>
      <c r="T241" s="91"/>
      <c r="U241" s="35"/>
      <c r="V241" s="35"/>
      <c r="W241" s="35"/>
      <c r="X241" s="35"/>
      <c r="Y241" s="35"/>
      <c r="Z241" s="35"/>
      <c r="AA241" s="35"/>
      <c r="AB241" s="35"/>
      <c r="AC241" s="35"/>
      <c r="AD241" s="35"/>
      <c r="AE241" s="35"/>
      <c r="AF241" s="35"/>
      <c r="AG241" s="35"/>
      <c r="AH241" s="35"/>
      <c r="AI241" s="35"/>
      <c r="AJ241" s="35"/>
      <c r="AK241" s="35"/>
      <c r="AL241" s="35"/>
      <c r="AM241" s="35"/>
      <c r="AN241" s="35"/>
    </row>
    <row r="242" spans="1:40" ht="33.75" customHeight="1">
      <c r="B242" s="38"/>
      <c r="C242" s="653" t="str">
        <f>C1</f>
        <v>Ste-Marie Auto</v>
      </c>
      <c r="D242" s="911"/>
      <c r="E242" s="912"/>
      <c r="F242" s="911"/>
      <c r="G242" s="911"/>
      <c r="H242" s="913"/>
      <c r="I242" s="911"/>
      <c r="J242" s="913"/>
      <c r="K242" s="914" t="s">
        <v>157</v>
      </c>
      <c r="L242" s="911"/>
      <c r="M242" s="911"/>
      <c r="N242" s="915"/>
      <c r="O242" s="653"/>
      <c r="P242" s="654"/>
      <c r="Q242" s="653"/>
      <c r="R242" s="654"/>
      <c r="S242" s="655" t="str">
        <f>$S$1</f>
        <v>Réalisé AAD, Avril 2025</v>
      </c>
      <c r="T242" s="226"/>
      <c r="U242" s="33"/>
      <c r="V242" s="35"/>
      <c r="W242" s="35"/>
      <c r="X242" s="35"/>
      <c r="Y242" s="35"/>
      <c r="Z242" s="35"/>
      <c r="AA242" s="35"/>
      <c r="AB242" s="35"/>
      <c r="AC242" s="35"/>
      <c r="AD242" s="35"/>
      <c r="AE242" s="35"/>
      <c r="AF242" s="35"/>
      <c r="AG242" s="35"/>
      <c r="AH242" s="35"/>
      <c r="AI242" s="35"/>
      <c r="AJ242" s="35"/>
      <c r="AK242" s="35"/>
      <c r="AL242" s="35"/>
      <c r="AM242" s="35"/>
      <c r="AN242" s="35"/>
    </row>
    <row r="243" spans="1:40" ht="15.75" customHeight="1" thickBot="1">
      <c r="B243" s="38"/>
      <c r="C243" s="34"/>
      <c r="D243" s="35"/>
      <c r="E243" s="35"/>
      <c r="F243" s="35"/>
      <c r="G243" s="35"/>
      <c r="H243" s="35"/>
      <c r="I243" s="35"/>
      <c r="J243" s="35"/>
      <c r="K243" s="35"/>
      <c r="L243" s="35"/>
      <c r="M243" s="35"/>
      <c r="N243" s="35"/>
      <c r="O243" s="35"/>
      <c r="P243" s="35"/>
      <c r="Q243" s="35"/>
      <c r="R243" s="35"/>
      <c r="S243" s="35"/>
      <c r="T243" s="35"/>
      <c r="U243" s="35"/>
      <c r="V243" s="33"/>
      <c r="W243" s="33"/>
      <c r="X243" s="33"/>
      <c r="Y243" s="33"/>
      <c r="Z243" s="33"/>
      <c r="AA243" s="33"/>
      <c r="AB243" s="33"/>
      <c r="AC243" s="33"/>
      <c r="AD243" s="33"/>
      <c r="AE243" s="33"/>
      <c r="AF243" s="33"/>
      <c r="AG243" s="33"/>
      <c r="AH243" s="33"/>
      <c r="AI243" s="33"/>
      <c r="AJ243" s="33"/>
      <c r="AK243" s="33"/>
      <c r="AL243" s="33"/>
      <c r="AM243" s="33"/>
      <c r="AN243" s="33"/>
    </row>
    <row r="244" spans="1:40" ht="15.75" customHeight="1" thickTop="1">
      <c r="B244" s="38"/>
      <c r="C244" s="230"/>
      <c r="D244" s="1065" t="s">
        <v>339</v>
      </c>
      <c r="E244" s="1070"/>
      <c r="F244" s="1071"/>
      <c r="G244" s="1072"/>
      <c r="H244" s="1070"/>
      <c r="I244" s="1071"/>
      <c r="J244" s="1072" t="s">
        <v>340</v>
      </c>
      <c r="K244" s="1070"/>
      <c r="L244" s="1071"/>
      <c r="M244" s="1072" t="s">
        <v>668</v>
      </c>
      <c r="N244" s="1071"/>
      <c r="O244" s="1065" t="s">
        <v>341</v>
      </c>
      <c r="P244" s="1070"/>
      <c r="Q244" s="1071"/>
      <c r="R244" s="1064" t="s">
        <v>670</v>
      </c>
      <c r="S244" s="1073"/>
      <c r="T244" s="329"/>
      <c r="AA244" s="35"/>
      <c r="AB244" s="35"/>
      <c r="AC244" s="35"/>
      <c r="AD244" s="35"/>
      <c r="AE244" s="35"/>
      <c r="AF244" s="35"/>
      <c r="AG244" s="35"/>
      <c r="AH244" s="35"/>
      <c r="AI244" s="35"/>
      <c r="AJ244" s="35"/>
      <c r="AK244" s="35"/>
      <c r="AL244" s="35"/>
      <c r="AM244" s="35"/>
      <c r="AN244" s="35"/>
    </row>
    <row r="245" spans="1:40" ht="15.75" customHeight="1">
      <c r="A245" s="5" t="str">
        <f t="shared" ref="A245:A302" si="64">+B245&amp;C245</f>
        <v>Service</v>
      </c>
      <c r="B245" s="38" t="s">
        <v>157</v>
      </c>
      <c r="C245" s="243"/>
      <c r="D245" s="36" t="s">
        <v>158</v>
      </c>
      <c r="E245" s="36" t="s">
        <v>159</v>
      </c>
      <c r="F245" s="318" t="s">
        <v>91</v>
      </c>
      <c r="G245" s="319"/>
      <c r="H245" s="36"/>
      <c r="I245" s="318"/>
      <c r="J245" s="319" t="s">
        <v>158</v>
      </c>
      <c r="K245" s="36" t="s">
        <v>159</v>
      </c>
      <c r="L245" s="318" t="s">
        <v>91</v>
      </c>
      <c r="M245" s="319" t="s">
        <v>523</v>
      </c>
      <c r="N245" s="318" t="s">
        <v>669</v>
      </c>
      <c r="O245" s="319" t="s">
        <v>158</v>
      </c>
      <c r="P245" s="36" t="s">
        <v>159</v>
      </c>
      <c r="Q245" s="318" t="s">
        <v>91</v>
      </c>
      <c r="R245" s="319" t="s">
        <v>453</v>
      </c>
      <c r="S245" s="318" t="s">
        <v>91</v>
      </c>
      <c r="T245" s="36"/>
      <c r="AA245" s="38"/>
      <c r="AB245" s="38"/>
      <c r="AC245" s="38"/>
      <c r="AD245" s="38"/>
      <c r="AE245" s="38"/>
      <c r="AF245" s="38"/>
      <c r="AG245" s="38"/>
      <c r="AH245" s="38"/>
      <c r="AI245" s="38"/>
      <c r="AJ245" s="38"/>
      <c r="AK245" s="38"/>
      <c r="AL245" s="38"/>
      <c r="AM245" s="38"/>
      <c r="AN245" s="38"/>
    </row>
    <row r="246" spans="1:40" ht="15.75" customHeight="1">
      <c r="A246" s="5" t="str">
        <f t="shared" si="64"/>
        <v>ServiceM/O Client</v>
      </c>
      <c r="B246" s="38" t="s">
        <v>157</v>
      </c>
      <c r="C246" s="243" t="s">
        <v>160</v>
      </c>
      <c r="D246" s="281" cm="1">
        <f t="array" ref="D246">+SUMPRODUCT(('Budget original'!$A$8:$A$501=$A246)*('Budget original'!$C$3:$AO$3=D$2),'Budget original'!$C$8:$AO$501)</f>
        <v>0</v>
      </c>
      <c r="E246" s="281" cm="1">
        <f t="array" ref="E246">+SUMPRODUCT(('Budget original'!$A$8:$A$501=$A246)*('Budget original'!$C$3:$AO$3=E$2),'Budget original'!$C$8:$AO$501)</f>
        <v>0</v>
      </c>
      <c r="F246" s="281" cm="1">
        <f t="array" ref="F246">+SUMPRODUCT(('Budget original'!$A$8:$A$501=$A246)*('Budget original'!$C$3:$AO$3=F$2),'Budget original'!$C$8:$AO$501)</f>
        <v>0</v>
      </c>
      <c r="G246" s="267"/>
      <c r="H246" s="281"/>
      <c r="I246" s="281"/>
      <c r="J246" s="245">
        <f>SUMIFS(BV_Data_An_Cour!$AX:$AX,BV_Data_An_Cour!$AP:$AP,$B246,BV_Data_An_Cour!$AQ:$AQ,$C246,BV_Data_An_Cour!$AY:$AY,J$2)</f>
        <v>1041</v>
      </c>
      <c r="K246" s="281">
        <f>-SUMIFS(BV_Data_An_Cour!$AN:$AN,BV_Data_An_Cour!$AS:$AS,"Oui",BV_Data_An_Cour!$AP:$AP,$B246,BV_Data_An_Cour!$AQ:$AQ,$C246)</f>
        <v>349555.31</v>
      </c>
      <c r="L246" s="266">
        <f>-SUMIFS(BV_Data_An_Cour!$AN:$AN,BV_Data_An_Cour!$AP:$AP,$B246,BV_Data_An_Cour!$AQ:$AQ,$C246,BV_Data_An_Cour!$AR:$AR,$L$2)</f>
        <v>270658.94</v>
      </c>
      <c r="M246" s="282" t="e">
        <f>(K246-E246)/E246</f>
        <v>#DIV/0!</v>
      </c>
      <c r="N246" s="266">
        <f>L246-F246</f>
        <v>270658.94</v>
      </c>
      <c r="O246" s="245">
        <f>SUMIFS(BV_Data_An_Prec!$AX:$AX,BV_Data_An_Prec!$AP:$AP,$B246,BV_Data_An_Prec!$AQ:$AQ,$C246,BV_Data_An_Prec!$AY:$AY,O$2)</f>
        <v>0</v>
      </c>
      <c r="P246" s="281">
        <f>-SUMIFS(BV_Data_An_Prec!$AN:$AN,BV_Data_An_Prec!$AS:$AS,"Oui",BV_Data_An_Prec!$AP:$AP,$B246,BV_Data_An_Prec!$AQ:$AQ,$C246)</f>
        <v>0</v>
      </c>
      <c r="Q246" s="266">
        <f>-SUMIFS(BV_Data_An_Prec!$AN:$AN,BV_Data_An_Prec!$AP:$AP,$B246,BV_Data_An_Prec!$AQ:$AQ,$C246,BV_Data_An_Prec!$AR:$AR,$L$2)</f>
        <v>0</v>
      </c>
      <c r="R246" s="282">
        <f>IF(O246=0,0,J246/O246)</f>
        <v>0</v>
      </c>
      <c r="S246" s="266">
        <f>L246-Q246</f>
        <v>270658.94</v>
      </c>
      <c r="T246" s="281"/>
      <c r="AA246" s="38"/>
      <c r="AB246" s="38"/>
      <c r="AC246" s="38"/>
      <c r="AD246" s="38"/>
      <c r="AE246" s="38"/>
      <c r="AF246" s="38"/>
      <c r="AG246" s="38"/>
      <c r="AH246" s="38"/>
      <c r="AI246" s="38"/>
      <c r="AJ246" s="38"/>
      <c r="AK246" s="38"/>
      <c r="AL246" s="38"/>
      <c r="AM246" s="38"/>
      <c r="AN246" s="38"/>
    </row>
    <row r="247" spans="1:40" ht="15.75" customHeight="1">
      <c r="A247" s="5" t="str">
        <f t="shared" si="64"/>
        <v>Service% profit / ventes</v>
      </c>
      <c r="B247" s="38" t="s">
        <v>157</v>
      </c>
      <c r="C247" s="243" t="s">
        <v>161</v>
      </c>
      <c r="D247" s="281"/>
      <c r="E247" s="325"/>
      <c r="F247" s="332" t="e">
        <f>F246/E246</f>
        <v>#DIV/0!</v>
      </c>
      <c r="G247" s="267"/>
      <c r="H247" s="325"/>
      <c r="I247" s="332"/>
      <c r="J247" s="267"/>
      <c r="K247" s="38"/>
      <c r="L247" s="332">
        <f>IF(L246=0,0,L246/K246)</f>
        <v>0.77429503216529594</v>
      </c>
      <c r="M247" s="282"/>
      <c r="N247" s="266"/>
      <c r="O247" s="267"/>
      <c r="P247" s="38"/>
      <c r="Q247" s="332">
        <f>IF(Q246=0,0,Q246/P246)</f>
        <v>0</v>
      </c>
      <c r="R247" s="267"/>
      <c r="S247" s="332">
        <f>IF(Q246=0,0,(S246/Q246))</f>
        <v>0</v>
      </c>
      <c r="T247" s="281"/>
      <c r="AA247" s="38"/>
      <c r="AB247" s="38"/>
      <c r="AC247" s="38"/>
      <c r="AD247" s="38"/>
      <c r="AE247" s="38"/>
      <c r="AF247" s="38"/>
      <c r="AG247" s="38"/>
      <c r="AH247" s="38"/>
      <c r="AI247" s="38"/>
      <c r="AJ247" s="38"/>
      <c r="AK247" s="38"/>
      <c r="AL247" s="38"/>
      <c r="AM247" s="38"/>
      <c r="AN247" s="38"/>
    </row>
    <row r="248" spans="1:40" ht="15.75" customHeight="1">
      <c r="A248" s="5" t="str">
        <f t="shared" si="64"/>
        <v>Service</v>
      </c>
      <c r="B248" s="38" t="s">
        <v>157</v>
      </c>
      <c r="C248" s="238"/>
      <c r="D248" s="284"/>
      <c r="E248" s="333">
        <f>IFERROR(E246/D246,0)</f>
        <v>0</v>
      </c>
      <c r="F248" s="334"/>
      <c r="G248" s="335"/>
      <c r="H248" s="333"/>
      <c r="I248" s="334"/>
      <c r="J248" s="335"/>
      <c r="K248" s="333">
        <f>IFERROR(K246/J246,0)</f>
        <v>335.78800192122958</v>
      </c>
      <c r="L248" s="334"/>
      <c r="M248" s="285"/>
      <c r="N248" s="286"/>
      <c r="O248" s="335"/>
      <c r="P248" s="333">
        <f>IFERROR(P246/O246,0)</f>
        <v>0</v>
      </c>
      <c r="Q248" s="334"/>
      <c r="R248" s="335"/>
      <c r="S248" s="286"/>
      <c r="T248" s="281"/>
      <c r="AA248" s="38"/>
      <c r="AB248" s="38"/>
      <c r="AC248" s="38"/>
      <c r="AD248" s="38"/>
      <c r="AE248" s="38"/>
      <c r="AF248" s="38"/>
      <c r="AG248" s="38"/>
      <c r="AH248" s="38"/>
      <c r="AI248" s="38"/>
      <c r="AJ248" s="38"/>
      <c r="AK248" s="38"/>
      <c r="AL248" s="38"/>
      <c r="AM248" s="38"/>
      <c r="AN248" s="38"/>
    </row>
    <row r="249" spans="1:40" ht="18" customHeight="1">
      <c r="A249" s="5" t="str">
        <f t="shared" si="64"/>
        <v>ServiceM/O Garantie</v>
      </c>
      <c r="B249" s="38" t="s">
        <v>157</v>
      </c>
      <c r="C249" s="233" t="s">
        <v>162</v>
      </c>
      <c r="D249" s="336" cm="1">
        <f t="array" ref="D249">+SUMPRODUCT(('Budget original'!$A$8:$A$501=$A249)*('Budget original'!$C$3:$AO$3=D$2),'Budget original'!$C$8:$AO$501)</f>
        <v>0</v>
      </c>
      <c r="E249" s="281" cm="1">
        <f t="array" ref="E249">+SUMPRODUCT(('Budget original'!$A$8:$A$501=$A249)*('Budget original'!$C$3:$AO$3=E$2),'Budget original'!$C$8:$AO$501)</f>
        <v>0</v>
      </c>
      <c r="F249" s="281" cm="1">
        <f t="array" ref="F249">+SUMPRODUCT(('Budget original'!$A$8:$A$501=$A249)*('Budget original'!$C$3:$AO$3=F$2),'Budget original'!$C$8:$AO$501)</f>
        <v>0</v>
      </c>
      <c r="G249" s="337"/>
      <c r="H249" s="281"/>
      <c r="I249" s="281"/>
      <c r="J249" s="245">
        <f>SUMIFS(BV_Data_An_Cour!$AX:$AX,BV_Data_An_Cour!$AP:$AP,$B249,BV_Data_An_Cour!$AQ:$AQ,$C249,BV_Data_An_Cour!$AY:$AY,J$2)</f>
        <v>1248</v>
      </c>
      <c r="K249" s="336">
        <f>-SUMIFS(BV_Data_An_Cour!$AN:$AN,BV_Data_An_Cour!$AS:$AS,"Oui",BV_Data_An_Cour!$AP:$AP,$B249,BV_Data_An_Cour!$AQ:$AQ,$C249)</f>
        <v>198404.94</v>
      </c>
      <c r="L249" s="266">
        <f>-SUMIFS(BV_Data_An_Cour!$AN:$AN,BV_Data_An_Cour!$AP:$AP,$B249,BV_Data_An_Cour!$AQ:$AQ,$C249,BV_Data_An_Cour!$AR:$AR,$L$2)</f>
        <v>135667.13</v>
      </c>
      <c r="M249" s="282" t="e">
        <f>(K249-E249)/E249</f>
        <v>#DIV/0!</v>
      </c>
      <c r="N249" s="303">
        <f>L249-F249</f>
        <v>135667.13</v>
      </c>
      <c r="O249" s="245">
        <f>SUMIFS(BV_Data_An_Prec!$AX:$AX,BV_Data_An_Prec!$AP:$AP,$B249,BV_Data_An_Prec!$AQ:$AQ,$C249,BV_Data_An_Prec!$AY:$AY,O$2)</f>
        <v>0</v>
      </c>
      <c r="P249" s="336">
        <f>-SUMIFS(BV_Data_An_Prec!$AN:$AN,BV_Data_An_Prec!$AS:$AS,"Oui",BV_Data_An_Prec!$AP:$AP,$B249,BV_Data_An_Prec!$AQ:$AQ,$C249)</f>
        <v>0</v>
      </c>
      <c r="Q249" s="266">
        <f>-SUMIFS(BV_Data_An_Prec!$AN:$AN,BV_Data_An_Prec!$AP:$AP,$B249,BV_Data_An_Prec!$AQ:$AQ,$C249,BV_Data_An_Prec!$AR:$AR,$L$2)</f>
        <v>0</v>
      </c>
      <c r="R249" s="282">
        <f>IF(O249=0,0,J249/O249)</f>
        <v>0</v>
      </c>
      <c r="S249" s="266">
        <f>L249-Q249</f>
        <v>135667.13</v>
      </c>
      <c r="T249" s="281"/>
      <c r="U249" s="38"/>
      <c r="V249" s="244"/>
      <c r="W249" s="38"/>
      <c r="AA249" s="38"/>
      <c r="AB249" s="38"/>
      <c r="AC249" s="38"/>
      <c r="AD249" s="38"/>
      <c r="AE249" s="38"/>
      <c r="AF249" s="38"/>
      <c r="AG249" s="38"/>
      <c r="AH249" s="38"/>
      <c r="AI249" s="38"/>
      <c r="AJ249" s="38"/>
      <c r="AK249" s="38"/>
      <c r="AL249" s="38"/>
      <c r="AM249" s="38"/>
      <c r="AN249" s="38"/>
    </row>
    <row r="250" spans="1:40" ht="15.75" customHeight="1">
      <c r="A250" s="5" t="str">
        <f t="shared" si="64"/>
        <v>Service% profit / ventes</v>
      </c>
      <c r="B250" s="38" t="s">
        <v>157</v>
      </c>
      <c r="C250" s="243" t="s">
        <v>161</v>
      </c>
      <c r="D250" s="38"/>
      <c r="E250" s="38"/>
      <c r="F250" s="332" t="e">
        <f>F249/E249</f>
        <v>#DIV/0!</v>
      </c>
      <c r="G250" s="243"/>
      <c r="H250" s="38"/>
      <c r="I250" s="332"/>
      <c r="J250" s="243"/>
      <c r="K250" s="38"/>
      <c r="L250" s="332">
        <f>IF(L249=0,0,L249/K249)</f>
        <v>0.68378907299384784</v>
      </c>
      <c r="M250" s="282"/>
      <c r="N250" s="332"/>
      <c r="O250" s="243"/>
      <c r="P250" s="38"/>
      <c r="Q250" s="332">
        <f>IF(Q249=0,0,Q249/P249)</f>
        <v>0</v>
      </c>
      <c r="R250" s="282"/>
      <c r="S250" s="332">
        <f>IF(Q249=0,0,(S249/Q249))</f>
        <v>0</v>
      </c>
      <c r="T250" s="38"/>
      <c r="U250" s="38"/>
      <c r="V250" s="244"/>
      <c r="W250" s="338"/>
      <c r="AA250" s="38"/>
      <c r="AB250" s="38"/>
      <c r="AC250" s="38"/>
      <c r="AD250" s="38"/>
      <c r="AE250" s="38"/>
      <c r="AF250" s="38"/>
      <c r="AG250" s="38"/>
      <c r="AH250" s="38"/>
      <c r="AI250" s="38"/>
      <c r="AJ250" s="38"/>
      <c r="AK250" s="38"/>
      <c r="AL250" s="38"/>
      <c r="AM250" s="38"/>
      <c r="AN250" s="38"/>
    </row>
    <row r="251" spans="1:40" ht="15.75" customHeight="1">
      <c r="A251" s="5" t="str">
        <f t="shared" si="64"/>
        <v>Service</v>
      </c>
      <c r="B251" s="38" t="s">
        <v>157</v>
      </c>
      <c r="C251" s="238"/>
      <c r="D251" s="304"/>
      <c r="E251" s="333"/>
      <c r="F251" s="334"/>
      <c r="G251" s="335"/>
      <c r="H251" s="333"/>
      <c r="I251" s="334"/>
      <c r="J251" s="335"/>
      <c r="K251" s="333">
        <f>IFERROR(K249/J249,0)</f>
        <v>158.97831730769232</v>
      </c>
      <c r="L251" s="334"/>
      <c r="M251" s="285"/>
      <c r="N251" s="286"/>
      <c r="O251" s="335"/>
      <c r="P251" s="333">
        <f>IFERROR(P249/O249,0)</f>
        <v>0</v>
      </c>
      <c r="Q251" s="334"/>
      <c r="R251" s="285"/>
      <c r="S251" s="334"/>
      <c r="T251" s="38"/>
      <c r="AA251" s="38"/>
      <c r="AB251" s="38"/>
      <c r="AC251" s="38"/>
      <c r="AD251" s="38"/>
      <c r="AE251" s="38"/>
      <c r="AF251" s="38"/>
      <c r="AG251" s="38"/>
      <c r="AH251" s="38"/>
      <c r="AI251" s="38"/>
      <c r="AJ251" s="38"/>
      <c r="AK251" s="38"/>
      <c r="AL251" s="38"/>
      <c r="AM251" s="38"/>
      <c r="AN251" s="38"/>
    </row>
    <row r="252" spans="1:40" ht="15.75" customHeight="1">
      <c r="A252" s="5" t="str">
        <f t="shared" si="64"/>
        <v>ServiceM/O Interne</v>
      </c>
      <c r="B252" s="38" t="s">
        <v>157</v>
      </c>
      <c r="C252" s="243" t="s">
        <v>163</v>
      </c>
      <c r="D252" s="281" cm="1">
        <f t="array" ref="D252">+SUMPRODUCT(('Budget original'!$A$8:$A$501=$A252)*('Budget original'!$C$3:$AO$3=D$2),'Budget original'!$C$8:$AO$501)</f>
        <v>0</v>
      </c>
      <c r="E252" s="281" cm="1">
        <f t="array" ref="E252">+SUMPRODUCT(('Budget original'!$A$8:$A$501=$A252)*('Budget original'!$C$3:$AO$3=E$2),'Budget original'!$C$8:$AO$501)</f>
        <v>0</v>
      </c>
      <c r="F252" s="281" cm="1">
        <f t="array" ref="F252">+SUMPRODUCT(('Budget original'!$A$8:$A$501=$A252)*('Budget original'!$C$3:$AO$3=F$2),'Budget original'!$C$8:$AO$501)</f>
        <v>0</v>
      </c>
      <c r="G252" s="267"/>
      <c r="H252" s="281"/>
      <c r="I252" s="281"/>
      <c r="J252" s="245">
        <f>SUMIFS(BV_Data_An_Cour!$AX:$AX,BV_Data_An_Cour!$AP:$AP,$B252,BV_Data_An_Cour!$AQ:$AQ,$C252,BV_Data_An_Cour!$AY:$AY,J$2)</f>
        <v>2051</v>
      </c>
      <c r="K252" s="336">
        <f>-SUMIFS(BV_Data_An_Cour!$AN:$AN,BV_Data_An_Cour!$AS:$AS,"Oui",BV_Data_An_Cour!$AP:$AP,$B252,BV_Data_An_Cour!$AQ:$AQ,$C252)</f>
        <v>279246.77</v>
      </c>
      <c r="L252" s="266">
        <f>-SUMIFS(BV_Data_An_Cour!$AN:$AN,BV_Data_An_Cour!$AP:$AP,$B252,BV_Data_An_Cour!$AQ:$AQ,$C252,BV_Data_An_Cour!$AR:$AR,$L$2)</f>
        <v>192472.34000000003</v>
      </c>
      <c r="M252" s="282" t="e">
        <f>(K252-E252)/E252</f>
        <v>#DIV/0!</v>
      </c>
      <c r="N252" s="266">
        <f>L252-F252</f>
        <v>192472.34000000003</v>
      </c>
      <c r="O252" s="245">
        <f>SUMIFS(BV_Data_An_Prec!$AX:$AX,BV_Data_An_Prec!$AP:$AP,$B252,BV_Data_An_Prec!$AQ:$AQ,$C252,BV_Data_An_Prec!$AY:$AY,O$2)</f>
        <v>0</v>
      </c>
      <c r="P252" s="336">
        <f>-SUMIFS(BV_Data_An_Prec!$AN:$AN,BV_Data_An_Prec!$AS:$AS,"Oui",BV_Data_An_Prec!$AP:$AP,$B252,BV_Data_An_Prec!$AQ:$AQ,$C252)</f>
        <v>0</v>
      </c>
      <c r="Q252" s="266">
        <f>-SUMIFS(BV_Data_An_Prec!$AN:$AN,BV_Data_An_Prec!$AP:$AP,$B252,BV_Data_An_Prec!$AQ:$AQ,$C252,BV_Data_An_Prec!$AR:$AR,$L$2)</f>
        <v>0</v>
      </c>
      <c r="R252" s="282">
        <f>IF(O252=0,0,J252/O252)</f>
        <v>0</v>
      </c>
      <c r="S252" s="266">
        <f>L252-Q252</f>
        <v>192472.34000000003</v>
      </c>
      <c r="T252" s="281"/>
      <c r="AA252" s="38"/>
      <c r="AB252" s="38"/>
      <c r="AC252" s="38"/>
      <c r="AD252" s="38"/>
      <c r="AE252" s="38"/>
      <c r="AF252" s="38"/>
      <c r="AG252" s="38"/>
      <c r="AH252" s="38"/>
      <c r="AI252" s="38"/>
      <c r="AJ252" s="38"/>
      <c r="AK252" s="38"/>
      <c r="AL252" s="38"/>
      <c r="AM252" s="38"/>
      <c r="AN252" s="38"/>
    </row>
    <row r="253" spans="1:40" ht="15.75" customHeight="1">
      <c r="A253" s="5" t="str">
        <f t="shared" si="64"/>
        <v>Service% profit / ventes</v>
      </c>
      <c r="B253" s="38" t="s">
        <v>157</v>
      </c>
      <c r="C253" s="243" t="s">
        <v>161</v>
      </c>
      <c r="D253" s="281"/>
      <c r="E253" s="325"/>
      <c r="F253" s="332" t="e">
        <f>F252/E252</f>
        <v>#DIV/0!</v>
      </c>
      <c r="G253" s="267"/>
      <c r="H253" s="325"/>
      <c r="I253" s="332"/>
      <c r="J253" s="267"/>
      <c r="K253" s="325"/>
      <c r="L253" s="332">
        <f>IF(L252=0,0,L252/K252)</f>
        <v>0.68925538512047968</v>
      </c>
      <c r="M253" s="282"/>
      <c r="N253" s="266" t="e">
        <f>L253-F253</f>
        <v>#DIV/0!</v>
      </c>
      <c r="O253" s="267"/>
      <c r="P253" s="325"/>
      <c r="Q253" s="332">
        <f>IF(Q252=0,0,Q252/P252)</f>
        <v>0</v>
      </c>
      <c r="R253" s="267"/>
      <c r="S253" s="332">
        <f>IF(Q252=0,0,(S252/Q252))</f>
        <v>0</v>
      </c>
      <c r="T253" s="281"/>
      <c r="AA253" s="38"/>
      <c r="AB253" s="38"/>
      <c r="AC253" s="38"/>
      <c r="AD253" s="38"/>
      <c r="AE253" s="38"/>
      <c r="AF253" s="38"/>
      <c r="AG253" s="38"/>
      <c r="AH253" s="38"/>
      <c r="AI253" s="38"/>
      <c r="AJ253" s="38"/>
      <c r="AK253" s="38"/>
      <c r="AL253" s="38"/>
      <c r="AM253" s="38"/>
      <c r="AN253" s="38"/>
    </row>
    <row r="254" spans="1:40" ht="15.75" customHeight="1">
      <c r="A254" s="5" t="str">
        <f t="shared" si="64"/>
        <v>Service</v>
      </c>
      <c r="B254" s="38" t="s">
        <v>157</v>
      </c>
      <c r="C254" s="243"/>
      <c r="D254" s="281"/>
      <c r="E254" s="333"/>
      <c r="F254" s="334"/>
      <c r="G254" s="335"/>
      <c r="H254" s="333"/>
      <c r="I254" s="334"/>
      <c r="J254" s="335"/>
      <c r="K254" s="333">
        <f>IFERROR(K252/J252,0)</f>
        <v>136.15152120916628</v>
      </c>
      <c r="L254" s="334"/>
      <c r="M254" s="285"/>
      <c r="N254" s="286"/>
      <c r="O254" s="335"/>
      <c r="P254" s="333">
        <f>IFERROR(P252/O252,0)</f>
        <v>0</v>
      </c>
      <c r="Q254" s="334"/>
      <c r="R254" s="335"/>
      <c r="S254" s="266"/>
      <c r="T254" s="281"/>
      <c r="U254" s="695"/>
      <c r="AA254" s="38"/>
      <c r="AB254" s="38"/>
      <c r="AC254" s="38"/>
      <c r="AD254" s="38"/>
      <c r="AE254" s="38"/>
      <c r="AF254" s="38"/>
      <c r="AG254" s="38"/>
      <c r="AH254" s="38"/>
      <c r="AI254" s="38"/>
      <c r="AJ254" s="38"/>
      <c r="AK254" s="38"/>
      <c r="AL254" s="38"/>
      <c r="AM254" s="38"/>
      <c r="AN254" s="38"/>
    </row>
    <row r="255" spans="1:40" ht="15.75" customHeight="1">
      <c r="A255" s="5" t="str">
        <f t="shared" si="64"/>
        <v>ServiceM/O Esthétique</v>
      </c>
      <c r="B255" s="38" t="s">
        <v>157</v>
      </c>
      <c r="C255" s="233" t="s">
        <v>164</v>
      </c>
      <c r="D255" s="336" cm="1">
        <f t="array" ref="D255">+SUMPRODUCT(('Budget original'!$A$8:$A$501=$A255)*('Budget original'!$C$3:$AO$3=D$2),'Budget original'!$C$8:$AO$501)</f>
        <v>0</v>
      </c>
      <c r="E255" s="281" cm="1">
        <f t="array" ref="E255">+SUMPRODUCT(('Budget original'!$A$8:$A$501=$A255)*('Budget original'!$C$3:$AO$3=E$2),'Budget original'!$C$8:$AO$501)</f>
        <v>0</v>
      </c>
      <c r="F255" s="281" cm="1">
        <f t="array" ref="F255">+SUMPRODUCT(('Budget original'!$A$8:$A$501=$A255)*('Budget original'!$C$3:$AO$3=F$2),'Budget original'!$C$8:$AO$501)</f>
        <v>0</v>
      </c>
      <c r="G255" s="337"/>
      <c r="H255" s="281"/>
      <c r="I255" s="281"/>
      <c r="J255" s="245">
        <f>SUMIFS(BV_Data_An_Cour!$AX:$AX,BV_Data_An_Cour!$AP:$AP,$B255,BV_Data_An_Cour!$AQ:$AQ,$C255,BV_Data_An_Cour!$AY:$AY,J$2)</f>
        <v>0</v>
      </c>
      <c r="K255" s="336">
        <f>-SUMIFS(BV_Data_An_Cour!$AN:$AN,BV_Data_An_Cour!$AS:$AS,"Oui",BV_Data_An_Cour!$AP:$AP,$B255,BV_Data_An_Cour!$AQ:$AQ,$C255)</f>
        <v>0</v>
      </c>
      <c r="L255" s="303">
        <f>-SUMIFS(BV_Data_An_Cour!$AN:$AN,BV_Data_An_Cour!$AP:$AP,$B255,BV_Data_An_Cour!$AQ:$AQ,$C255,BV_Data_An_Cour!$AR:$AR,$L$2)</f>
        <v>0</v>
      </c>
      <c r="M255" s="340">
        <f>IF(E255=0,0,(K255-E255)/E255)</f>
        <v>0</v>
      </c>
      <c r="N255" s="303">
        <f>L255-F255</f>
        <v>0</v>
      </c>
      <c r="O255" s="245">
        <f>SUMIFS(BV_Data_An_Prec!$AX:$AX,BV_Data_An_Prec!$AP:$AP,$B255,BV_Data_An_Prec!$AQ:$AQ,$C255,BV_Data_An_Prec!$AY:$AY,O$2)</f>
        <v>0</v>
      </c>
      <c r="P255" s="336">
        <f>-SUMIFS(BV_Data_An_Prec!$AN:$AN,BV_Data_An_Prec!$AS:$AS,"Oui",BV_Data_An_Prec!$AP:$AP,$B255,BV_Data_An_Prec!$AQ:$AQ,$C255)</f>
        <v>0</v>
      </c>
      <c r="Q255" s="303">
        <f>-SUMIFS(BV_Data_An_Prec!$AN:$AN,BV_Data_An_Prec!$AP:$AP,$B255,BV_Data_An_Prec!$AQ:$AQ,$C255,BV_Data_An_Prec!$AR:$AR,$L$2)</f>
        <v>0</v>
      </c>
      <c r="R255" s="282">
        <f>IF(O255=0,0,J255/O255)</f>
        <v>0</v>
      </c>
      <c r="S255" s="303">
        <f>L255-Q255</f>
        <v>0</v>
      </c>
      <c r="T255" s="281"/>
      <c r="U255" s="695"/>
      <c r="AA255" s="38"/>
      <c r="AB255" s="38"/>
      <c r="AC255" s="38"/>
      <c r="AD255" s="38"/>
      <c r="AE255" s="38"/>
      <c r="AF255" s="38"/>
      <c r="AG255" s="38"/>
      <c r="AH255" s="38"/>
      <c r="AI255" s="38"/>
      <c r="AJ255" s="38"/>
      <c r="AK255" s="38"/>
      <c r="AL255" s="38"/>
      <c r="AM255" s="38"/>
      <c r="AN255" s="38"/>
    </row>
    <row r="256" spans="1:40" ht="15.75" customHeight="1">
      <c r="A256" s="5" t="str">
        <f t="shared" si="64"/>
        <v>Service% profit / ventes</v>
      </c>
      <c r="B256" s="38" t="s">
        <v>157</v>
      </c>
      <c r="C256" s="243" t="s">
        <v>161</v>
      </c>
      <c r="D256" s="38"/>
      <c r="E256" s="325"/>
      <c r="F256" s="332">
        <f>IFERROR(F255/E255,0)</f>
        <v>0</v>
      </c>
      <c r="G256" s="243"/>
      <c r="H256" s="325"/>
      <c r="I256" s="332"/>
      <c r="J256" s="267"/>
      <c r="K256" s="325"/>
      <c r="L256" s="332">
        <f>IF(L255=0,0,L255/K255)</f>
        <v>0</v>
      </c>
      <c r="M256" s="267">
        <f>J256-D256</f>
        <v>0</v>
      </c>
      <c r="N256" s="266"/>
      <c r="O256" s="267"/>
      <c r="P256" s="325"/>
      <c r="Q256" s="332">
        <f>IF(Q255=0,0,Q255/P255)</f>
        <v>0</v>
      </c>
      <c r="R256" s="243"/>
      <c r="S256" s="332">
        <f>IF(Q255=0,0,(S255/Q255))</f>
        <v>0</v>
      </c>
      <c r="T256" s="305"/>
      <c r="U256" s="695"/>
      <c r="AA256" s="38"/>
      <c r="AB256" s="38"/>
      <c r="AC256" s="38"/>
      <c r="AD256" s="38"/>
      <c r="AE256" s="38"/>
      <c r="AF256" s="38"/>
      <c r="AG256" s="38"/>
      <c r="AH256" s="38"/>
      <c r="AI256" s="38"/>
      <c r="AJ256" s="38"/>
      <c r="AK256" s="38"/>
      <c r="AL256" s="38"/>
      <c r="AM256" s="38"/>
      <c r="AN256" s="38"/>
    </row>
    <row r="257" spans="1:40" ht="15.75" customHeight="1">
      <c r="A257" s="5" t="str">
        <f t="shared" si="64"/>
        <v>Service</v>
      </c>
      <c r="B257" s="38" t="s">
        <v>157</v>
      </c>
      <c r="C257" s="238"/>
      <c r="D257" s="304"/>
      <c r="E257" s="367"/>
      <c r="F257" s="334"/>
      <c r="G257" s="238"/>
      <c r="H257" s="367"/>
      <c r="I257" s="334"/>
      <c r="J257" s="335"/>
      <c r="K257" s="333">
        <f>IFERROR(K255/J255,0)</f>
        <v>0</v>
      </c>
      <c r="L257" s="334"/>
      <c r="M257" s="335"/>
      <c r="N257" s="286"/>
      <c r="O257" s="335"/>
      <c r="P257" s="333">
        <f>IFERROR(P255/O255,0)</f>
        <v>0</v>
      </c>
      <c r="Q257" s="334"/>
      <c r="R257" s="238"/>
      <c r="S257" s="286"/>
      <c r="T257" s="305"/>
      <c r="AA257" s="38"/>
      <c r="AB257" s="38"/>
      <c r="AC257" s="38"/>
      <c r="AD257" s="38"/>
      <c r="AE257" s="38"/>
      <c r="AF257" s="38"/>
      <c r="AG257" s="38"/>
      <c r="AH257" s="38"/>
      <c r="AI257" s="38"/>
      <c r="AJ257" s="38"/>
      <c r="AK257" s="38"/>
      <c r="AL257" s="38"/>
      <c r="AM257" s="38"/>
      <c r="AN257" s="38"/>
    </row>
    <row r="258" spans="1:40" ht="26.25" customHeight="1" thickBot="1">
      <c r="A258" s="5" t="str">
        <f t="shared" si="64"/>
        <v>ServiceAjustement M/O</v>
      </c>
      <c r="B258" s="38" t="s">
        <v>157</v>
      </c>
      <c r="C258" s="243" t="s">
        <v>165</v>
      </c>
      <c r="D258" s="38"/>
      <c r="E258" s="38"/>
      <c r="F258" s="266" cm="1">
        <f t="array" ref="F258">+SUMPRODUCT(('Budget original'!$A$8:$A$501=$A258)*('Budget original'!$C$3:$AO$3=F$2),'Budget original'!$C$8:$AO$501)</f>
        <v>0</v>
      </c>
      <c r="G258" s="243"/>
      <c r="H258" s="281"/>
      <c r="I258" s="281"/>
      <c r="J258" s="267"/>
      <c r="K258" s="281"/>
      <c r="L258" s="281">
        <f>-SUMIFS(BV_Data_An_Cour!$AN:$AN,BV_Data_An_Cour!$AP:$AP,$B258,BV_Data_An_Cour!$AQ:$AQ,$C258,BV_Data_An_Cour!$AR:$AR,$L$2)</f>
        <v>16480.3</v>
      </c>
      <c r="M258" s="267"/>
      <c r="N258" s="266">
        <f>L258-F258</f>
        <v>16480.3</v>
      </c>
      <c r="O258" s="267"/>
      <c r="P258" s="281"/>
      <c r="Q258" s="281">
        <f>-SUMIFS(BV_Data_An_Prec!$AN:$AN,BV_Data_An_Prec!$AP:$AP,$B258,BV_Data_An_Prec!$AQ:$AQ,$C258,BV_Data_An_Prec!$AR:$AR,$L$2)</f>
        <v>0</v>
      </c>
      <c r="R258" s="345"/>
      <c r="S258" s="266">
        <f t="shared" ref="S258:S259" si="65">L258-Q258</f>
        <v>16480.3</v>
      </c>
      <c r="T258" s="38"/>
      <c r="U258" s="38"/>
      <c r="V258" s="38"/>
      <c r="W258" s="38"/>
      <c r="X258" s="38"/>
      <c r="Y258" s="38"/>
      <c r="Z258" s="38"/>
      <c r="AA258" s="38"/>
      <c r="AB258" s="38"/>
      <c r="AC258" s="38"/>
      <c r="AD258" s="38"/>
      <c r="AE258" s="38"/>
      <c r="AF258" s="38"/>
      <c r="AG258" s="38"/>
      <c r="AH258" s="38"/>
      <c r="AI258" s="38"/>
      <c r="AJ258" s="38"/>
      <c r="AK258" s="38"/>
      <c r="AL258" s="38"/>
      <c r="AM258" s="38"/>
      <c r="AN258" s="38"/>
    </row>
    <row r="259" spans="1:40" ht="19.95" customHeight="1" thickTop="1">
      <c r="A259" s="5" t="str">
        <f t="shared" si="64"/>
        <v>ServiceSous-total M/O</v>
      </c>
      <c r="B259" s="38" t="s">
        <v>157</v>
      </c>
      <c r="C259" s="346" t="s">
        <v>166</v>
      </c>
      <c r="D259" s="347">
        <f t="shared" ref="D259" si="66">D246+D249+D252+D255+D258</f>
        <v>0</v>
      </c>
      <c r="E259" s="347">
        <f>E246+E249+E252+E255+E258</f>
        <v>0</v>
      </c>
      <c r="F259" s="348">
        <f t="shared" ref="F259" si="67">F246+F249+F252+F255+F258</f>
        <v>0</v>
      </c>
      <c r="G259" s="349"/>
      <c r="H259" s="347"/>
      <c r="I259" s="348"/>
      <c r="J259" s="975">
        <f t="shared" ref="J259:L259" si="68">J246+J249+J252+J255+J258</f>
        <v>4340</v>
      </c>
      <c r="K259" s="976">
        <f t="shared" si="68"/>
        <v>827207.02</v>
      </c>
      <c r="L259" s="977">
        <f t="shared" si="68"/>
        <v>615278.71000000008</v>
      </c>
      <c r="M259" s="978" t="e">
        <f>(K259-E259)/E259</f>
        <v>#DIV/0!</v>
      </c>
      <c r="N259" s="977">
        <f>L259-F259</f>
        <v>615278.71000000008</v>
      </c>
      <c r="O259" s="975">
        <f t="shared" ref="O259:Q259" si="69">O246+O249+O252+O255+O258</f>
        <v>0</v>
      </c>
      <c r="P259" s="976">
        <f t="shared" si="69"/>
        <v>0</v>
      </c>
      <c r="Q259" s="977">
        <f t="shared" si="69"/>
        <v>0</v>
      </c>
      <c r="R259" s="254">
        <f>IF(O259=0,0,J259/O259)</f>
        <v>0</v>
      </c>
      <c r="S259" s="348">
        <f t="shared" si="65"/>
        <v>615278.71000000008</v>
      </c>
      <c r="T259" s="305"/>
      <c r="U259" s="38"/>
      <c r="V259" s="38"/>
      <c r="W259" s="38"/>
      <c r="X259" s="38"/>
      <c r="Y259" s="38"/>
      <c r="Z259" s="38"/>
      <c r="AA259" s="38"/>
      <c r="AB259" s="38"/>
      <c r="AC259" s="38"/>
      <c r="AD259" s="38"/>
      <c r="AE259" s="38"/>
      <c r="AF259" s="38"/>
      <c r="AG259" s="38"/>
      <c r="AH259" s="38"/>
      <c r="AI259" s="38"/>
      <c r="AJ259" s="38"/>
      <c r="AK259" s="38"/>
      <c r="AL259" s="38"/>
      <c r="AM259" s="38"/>
      <c r="AN259" s="38"/>
    </row>
    <row r="260" spans="1:40" ht="15.75" customHeight="1">
      <c r="A260" s="5" t="str">
        <f t="shared" si="64"/>
        <v>Service% protit / ventes</v>
      </c>
      <c r="B260" s="38" t="s">
        <v>157</v>
      </c>
      <c r="C260" s="350" t="s">
        <v>167</v>
      </c>
      <c r="D260" s="351"/>
      <c r="E260" s="352">
        <f>IF(D259=0,0,E259/D259)</f>
        <v>0</v>
      </c>
      <c r="F260" s="353" t="e">
        <f>F259/E259</f>
        <v>#DIV/0!</v>
      </c>
      <c r="G260" s="354"/>
      <c r="H260" s="352"/>
      <c r="I260" s="255"/>
      <c r="J260" s="979"/>
      <c r="K260" s="980">
        <f>IF(J259=0,0,K259/J259)</f>
        <v>190.60069585253456</v>
      </c>
      <c r="L260" s="255">
        <f>IF(L259=0,0,L259/K259)</f>
        <v>0.7438025731454746</v>
      </c>
      <c r="M260" s="979"/>
      <c r="N260" s="981" t="e">
        <f>N259/F259</f>
        <v>#DIV/0!</v>
      </c>
      <c r="O260" s="979"/>
      <c r="P260" s="980">
        <f>IF(O259=0,0,P259/O259)</f>
        <v>0</v>
      </c>
      <c r="Q260" s="255">
        <f>IF(Q259=0,0,Q259/P259)</f>
        <v>0</v>
      </c>
      <c r="R260" s="354"/>
      <c r="S260" s="255" t="e">
        <f>S259/Q259</f>
        <v>#DIV/0!</v>
      </c>
      <c r="T260" s="305"/>
      <c r="U260" s="38"/>
      <c r="V260" s="38"/>
      <c r="W260" s="38"/>
      <c r="X260" s="38"/>
      <c r="Y260" s="38"/>
      <c r="Z260" s="38"/>
      <c r="AA260" s="38"/>
      <c r="AB260" s="38"/>
      <c r="AC260" s="38"/>
      <c r="AD260" s="38"/>
      <c r="AE260" s="38"/>
      <c r="AF260" s="38"/>
      <c r="AG260" s="38"/>
      <c r="AH260" s="38"/>
      <c r="AI260" s="38"/>
      <c r="AJ260" s="38"/>
      <c r="AK260" s="38"/>
      <c r="AL260" s="38"/>
      <c r="AM260" s="38"/>
      <c r="AN260" s="38"/>
    </row>
    <row r="261" spans="1:40" ht="15.75" customHeight="1">
      <c r="A261" s="5" t="str">
        <f t="shared" si="64"/>
        <v>Service</v>
      </c>
      <c r="B261" s="38" t="s">
        <v>157</v>
      </c>
      <c r="C261" s="233"/>
      <c r="D261" s="336"/>
      <c r="E261" s="992"/>
      <c r="F261" s="303"/>
      <c r="G261" s="337"/>
      <c r="H261" s="992"/>
      <c r="I261" s="303"/>
      <c r="J261" s="337"/>
      <c r="K261" s="992"/>
      <c r="L261" s="303"/>
      <c r="M261" s="337"/>
      <c r="N261" s="303"/>
      <c r="O261" s="337"/>
      <c r="P261" s="992"/>
      <c r="Q261" s="303"/>
      <c r="R261" s="337"/>
      <c r="S261" s="303"/>
      <c r="T261" s="305"/>
      <c r="U261" s="38"/>
      <c r="V261" s="38"/>
      <c r="W261" s="38"/>
      <c r="X261" s="38"/>
      <c r="Y261" s="38"/>
      <c r="Z261" s="38"/>
      <c r="AA261" s="38"/>
      <c r="AB261" s="38"/>
      <c r="AC261" s="38"/>
      <c r="AD261" s="38"/>
      <c r="AE261" s="38"/>
      <c r="AF261" s="38"/>
      <c r="AG261" s="38"/>
      <c r="AH261" s="38"/>
      <c r="AI261" s="38"/>
      <c r="AJ261" s="38"/>
      <c r="AK261" s="38"/>
      <c r="AL261" s="38"/>
      <c r="AM261" s="38"/>
      <c r="AN261" s="38"/>
    </row>
    <row r="262" spans="1:40" ht="19.5" customHeight="1">
      <c r="A262" s="5" t="str">
        <f t="shared" si="64"/>
        <v>ServiceSous-traitement</v>
      </c>
      <c r="B262" s="38" t="s">
        <v>157</v>
      </c>
      <c r="C262" s="243" t="s">
        <v>168</v>
      </c>
      <c r="D262" s="281"/>
      <c r="E262" s="281" cm="1">
        <f t="array" ref="E262">+SUMPRODUCT(('Budget original'!$A$8:$A$501=$A262)*('Budget original'!$C$3:$AO$3=E$2),'Budget original'!$C$8:$AO$501)</f>
        <v>0</v>
      </c>
      <c r="F262" s="281" cm="1">
        <f t="array" ref="F262">+SUMPRODUCT(('Budget original'!$A$8:$A$501=$A262)*('Budget original'!$C$3:$AO$3=F$2),'Budget original'!$C$8:$AO$501)</f>
        <v>0</v>
      </c>
      <c r="G262" s="267"/>
      <c r="H262" s="281"/>
      <c r="I262" s="281"/>
      <c r="J262" s="245">
        <f>SUMIFS(BV_Data_An_Cour!$AX:$AX,BV_Data_An_Cour!$AP:$AP,$B262,BV_Data_An_Cour!$AQ:$AQ,$C262,BV_Data_An_Cour!$AY:$AY,J$2)</f>
        <v>914</v>
      </c>
      <c r="K262" s="281">
        <f>-SUMIFS(BV_Data_An_Cour!$AN:$AN,BV_Data_An_Cour!$AS:$AS,"Oui",BV_Data_An_Cour!$AP:$AP,$B262,BV_Data_An_Cour!$AQ:$AQ,$C262)</f>
        <v>80882.97</v>
      </c>
      <c r="L262" s="266">
        <f>-SUMIFS(BV_Data_An_Cour!$AN:$AN,BV_Data_An_Cour!$AP:$AP,$B262,BV_Data_An_Cour!$AQ:$AQ,$C262,BV_Data_An_Cour!$AR:$AR,$L$2)</f>
        <v>21290.54</v>
      </c>
      <c r="M262" s="282">
        <f>IF(E262=0,0,(K262-E262)/E262)</f>
        <v>0</v>
      </c>
      <c r="N262" s="266">
        <f>L262-F262</f>
        <v>21290.54</v>
      </c>
      <c r="O262" s="245">
        <f>SUMIFS(BV_Data_An_Prec!$AX:$AX,BV_Data_An_Prec!$AP:$AP,$B262,BV_Data_An_Prec!$AQ:$AQ,$C262,BV_Data_An_Prec!$AY:$AY,O$2)</f>
        <v>0</v>
      </c>
      <c r="P262" s="281">
        <f>-SUMIFS(BV_Data_An_Prec!$AN:$AN,BV_Data_An_Prec!$AS:$AS,"Oui",BV_Data_An_Prec!$AP:$AP,$B262,BV_Data_An_Prec!$AQ:$AQ,$C262)</f>
        <v>0</v>
      </c>
      <c r="Q262" s="266">
        <f>-SUMIFS(BV_Data_An_Prec!$AN:$AN,BV_Data_An_Prec!$AP:$AP,$B262,BV_Data_An_Prec!$AQ:$AQ,$C262,BV_Data_An_Prec!$AR:$AR,$L$2)</f>
        <v>0</v>
      </c>
      <c r="R262" s="282">
        <f>IF(O262=0,0,J262/O262)</f>
        <v>0</v>
      </c>
      <c r="S262" s="266">
        <f>L262-Q262</f>
        <v>21290.54</v>
      </c>
      <c r="T262" s="305"/>
      <c r="U262" s="38"/>
      <c r="V262" s="38"/>
      <c r="W262" s="38"/>
      <c r="X262" s="38"/>
      <c r="Y262" s="38"/>
      <c r="Z262" s="38"/>
      <c r="AA262" s="38"/>
      <c r="AB262" s="38"/>
      <c r="AC262" s="38"/>
      <c r="AD262" s="38"/>
      <c r="AE262" s="38"/>
      <c r="AF262" s="38"/>
      <c r="AG262" s="38"/>
      <c r="AH262" s="38"/>
      <c r="AI262" s="38"/>
      <c r="AJ262" s="38"/>
      <c r="AK262" s="38"/>
      <c r="AL262" s="38"/>
      <c r="AM262" s="38"/>
      <c r="AN262" s="38"/>
    </row>
    <row r="263" spans="1:40" ht="21" customHeight="1">
      <c r="A263" s="5" t="str">
        <f t="shared" si="64"/>
        <v>Service% profit / ventes</v>
      </c>
      <c r="B263" s="38" t="s">
        <v>157</v>
      </c>
      <c r="C263" s="243" t="s">
        <v>161</v>
      </c>
      <c r="D263" s="38"/>
      <c r="E263" s="325"/>
      <c r="F263" s="332">
        <f>IFERROR(F262/E262,0)</f>
        <v>0</v>
      </c>
      <c r="G263" s="243"/>
      <c r="H263" s="325"/>
      <c r="I263" s="332"/>
      <c r="J263" s="267"/>
      <c r="K263" s="325"/>
      <c r="L263" s="332">
        <f>IF(L262=0,0,L262/K262)</f>
        <v>0.26322648636666041</v>
      </c>
      <c r="M263" s="267"/>
      <c r="N263" s="266"/>
      <c r="O263" s="267"/>
      <c r="P263" s="325"/>
      <c r="Q263" s="332">
        <f>IF(Q262=0,0,Q262/P262)</f>
        <v>0</v>
      </c>
      <c r="R263" s="267"/>
      <c r="S263" s="332">
        <f>IF(Q262=0,0,(S262/Q262))</f>
        <v>0</v>
      </c>
      <c r="T263" s="305"/>
      <c r="U263" s="38"/>
      <c r="V263" s="38"/>
      <c r="W263" s="38"/>
      <c r="X263" s="38"/>
      <c r="Y263" s="38"/>
      <c r="Z263" s="38"/>
      <c r="AA263" s="38"/>
      <c r="AB263" s="38"/>
      <c r="AC263" s="38"/>
      <c r="AD263" s="38"/>
      <c r="AE263" s="38"/>
      <c r="AF263" s="38"/>
      <c r="AG263" s="38"/>
      <c r="AH263" s="38"/>
      <c r="AI263" s="38"/>
      <c r="AJ263" s="38"/>
      <c r="AK263" s="38"/>
      <c r="AL263" s="38"/>
      <c r="AM263" s="38"/>
      <c r="AN263" s="38"/>
    </row>
    <row r="264" spans="1:40" ht="21" hidden="1" customHeight="1">
      <c r="A264" s="5" t="str">
        <f t="shared" si="64"/>
        <v>Service</v>
      </c>
      <c r="B264" s="38" t="s">
        <v>157</v>
      </c>
      <c r="C264" s="243"/>
      <c r="D264" s="38"/>
      <c r="E264" s="325"/>
      <c r="F264" s="332"/>
      <c r="G264" s="243"/>
      <c r="H264" s="325"/>
      <c r="I264" s="332"/>
      <c r="J264" s="342"/>
      <c r="K264" s="341"/>
      <c r="L264" s="332"/>
      <c r="M264" s="342"/>
      <c r="N264" s="343"/>
      <c r="O264" s="342"/>
      <c r="P264" s="341"/>
      <c r="Q264" s="332"/>
      <c r="R264" s="342"/>
      <c r="S264" s="343"/>
      <c r="T264" s="305"/>
      <c r="U264" s="38"/>
      <c r="V264" s="38"/>
      <c r="W264" s="38"/>
      <c r="X264" s="38"/>
      <c r="Y264" s="38"/>
      <c r="Z264" s="38"/>
      <c r="AA264" s="38"/>
      <c r="AB264" s="38"/>
      <c r="AC264" s="38"/>
      <c r="AD264" s="38"/>
      <c r="AE264" s="38"/>
      <c r="AF264" s="38"/>
      <c r="AG264" s="38"/>
      <c r="AH264" s="38"/>
      <c r="AI264" s="38"/>
      <c r="AJ264" s="38"/>
      <c r="AK264" s="38"/>
      <c r="AL264" s="38"/>
      <c r="AM264" s="38"/>
      <c r="AN264" s="38"/>
    </row>
    <row r="265" spans="1:40" ht="21" hidden="1" customHeight="1">
      <c r="A265" s="5" t="str">
        <f t="shared" si="64"/>
        <v>ServiceM.O. Recond. MCPA</v>
      </c>
      <c r="B265" s="38" t="s">
        <v>157</v>
      </c>
      <c r="C265" s="243" t="s">
        <v>169</v>
      </c>
      <c r="D265" s="38"/>
      <c r="E265" s="281" cm="1">
        <f t="array" ref="E265">+SUMPRODUCT(('Budget original'!$A$8:$A$501=$A265)*('Budget original'!$C$3:$AO$3=E$2),'Budget original'!$C$8:$AO$501)</f>
        <v>0</v>
      </c>
      <c r="F265" s="281" cm="1">
        <f t="array" ref="F265">+SUMPRODUCT(('Budget original'!$A$8:$A$501=$A265)*('Budget original'!$C$3:$AO$3=F$2),'Budget original'!$C$8:$AO$501)</f>
        <v>0</v>
      </c>
      <c r="G265" s="243"/>
      <c r="H265" s="281"/>
      <c r="I265" s="281"/>
      <c r="J265" s="245"/>
      <c r="K265" s="244">
        <f>-SUMIFS(BV_Data_An_Cour!$AN:$AN,BV_Data_An_Cour!$AS:$AS,"Oui",BV_Data_An_Cour!$AP:$AP,$B265,BV_Data_An_Cour!$AQ:$AQ,$C265)</f>
        <v>0</v>
      </c>
      <c r="L265" s="246">
        <f>-SUMIFS(BV_Data_An_Cour!$AN:$AN,BV_Data_An_Cour!$AP:$AP,$B265,BV_Data_An_Cour!$AQ:$AQ,$C265,BV_Data_An_Cour!$AR:$AR,$L$2)</f>
        <v>0</v>
      </c>
      <c r="M265" s="282"/>
      <c r="N265" s="266"/>
      <c r="O265" s="245"/>
      <c r="P265" s="244">
        <f>-SUMIFS(BV_Data_An_Prec!$AN:$AN,BV_Data_An_Prec!$AS:$AS,"Oui",BV_Data_An_Prec!$AP:$AP,$B265,BV_Data_An_Prec!$AQ:$AQ,$C265)</f>
        <v>0</v>
      </c>
      <c r="Q265" s="246">
        <f>-SUMIFS(BV_Data_An_Prec!$AN:$AN,BV_Data_An_Prec!$AP:$AP,$B265,BV_Data_An_Prec!$AQ:$AQ,$C265,BV_Data_An_Prec!$AR:$AR,$L$2)</f>
        <v>0</v>
      </c>
      <c r="R265" s="282"/>
      <c r="S265" s="266"/>
      <c r="T265" s="305"/>
      <c r="U265" s="38"/>
      <c r="V265" s="38"/>
      <c r="W265" s="38"/>
      <c r="X265" s="38"/>
      <c r="Y265" s="38"/>
      <c r="Z265" s="38"/>
      <c r="AA265" s="38"/>
      <c r="AB265" s="38"/>
      <c r="AC265" s="38"/>
      <c r="AD265" s="38"/>
      <c r="AE265" s="38"/>
      <c r="AF265" s="38"/>
      <c r="AG265" s="38"/>
      <c r="AH265" s="38"/>
      <c r="AI265" s="38"/>
      <c r="AJ265" s="38"/>
      <c r="AK265" s="38"/>
      <c r="AL265" s="38"/>
      <c r="AM265" s="38"/>
      <c r="AN265" s="38"/>
    </row>
    <row r="266" spans="1:40" ht="21" hidden="1" customHeight="1">
      <c r="A266" s="5" t="str">
        <f t="shared" si="64"/>
        <v>Service% profit / ventes</v>
      </c>
      <c r="B266" s="38" t="s">
        <v>157</v>
      </c>
      <c r="C266" s="243" t="s">
        <v>161</v>
      </c>
      <c r="D266" s="38"/>
      <c r="E266" s="325"/>
      <c r="F266" s="332">
        <f>IF(F265=0,0,F265/E265)</f>
        <v>0</v>
      </c>
      <c r="G266" s="243"/>
      <c r="H266" s="325"/>
      <c r="I266" s="332"/>
      <c r="J266" s="342"/>
      <c r="K266" s="341"/>
      <c r="L266" s="332">
        <f>IF(L265=0,0,L265/K265)</f>
        <v>0</v>
      </c>
      <c r="M266" s="342"/>
      <c r="N266" s="343"/>
      <c r="O266" s="342"/>
      <c r="P266" s="341"/>
      <c r="Q266" s="332">
        <f>IF(Q265=0,0,Q265/P265)</f>
        <v>0</v>
      </c>
      <c r="R266" s="342"/>
      <c r="S266" s="343"/>
      <c r="T266" s="305"/>
      <c r="U266" s="244"/>
      <c r="V266" s="38"/>
      <c r="W266" s="38"/>
      <c r="X266" s="38"/>
      <c r="Y266" s="38"/>
      <c r="Z266" s="38"/>
      <c r="AA266" s="38"/>
      <c r="AB266" s="38"/>
      <c r="AC266" s="38"/>
      <c r="AD266" s="38"/>
      <c r="AE266" s="38"/>
      <c r="AF266" s="38"/>
      <c r="AG266" s="38"/>
      <c r="AH266" s="38"/>
      <c r="AI266" s="38"/>
      <c r="AJ266" s="38"/>
      <c r="AK266" s="38"/>
      <c r="AL266" s="38"/>
      <c r="AM266" s="38"/>
      <c r="AN266" s="38"/>
    </row>
    <row r="267" spans="1:40" ht="15.75" customHeight="1" thickBot="1">
      <c r="A267" s="5" t="str">
        <f t="shared" si="64"/>
        <v>Service</v>
      </c>
      <c r="B267" s="38" t="s">
        <v>157</v>
      </c>
      <c r="C267" s="358"/>
      <c r="D267" s="359"/>
      <c r="E267" s="360"/>
      <c r="F267" s="361"/>
      <c r="G267" s="362"/>
      <c r="H267" s="360"/>
      <c r="I267" s="361"/>
      <c r="J267" s="362"/>
      <c r="K267" s="360"/>
      <c r="L267" s="361"/>
      <c r="M267" s="362"/>
      <c r="N267" s="361"/>
      <c r="O267" s="362"/>
      <c r="P267" s="360"/>
      <c r="Q267" s="361"/>
      <c r="R267" s="362"/>
      <c r="S267" s="361"/>
      <c r="T267" s="305"/>
      <c r="U267" s="38"/>
      <c r="V267" s="38"/>
      <c r="W267" s="38"/>
      <c r="X267" s="38"/>
      <c r="Y267" s="38"/>
      <c r="Z267" s="38"/>
      <c r="AA267" s="38"/>
      <c r="AB267" s="38"/>
      <c r="AC267" s="38"/>
      <c r="AD267" s="38"/>
      <c r="AE267" s="38"/>
      <c r="AF267" s="38"/>
      <c r="AG267" s="38"/>
      <c r="AH267" s="38"/>
      <c r="AI267" s="38"/>
      <c r="AJ267" s="38"/>
      <c r="AK267" s="38"/>
      <c r="AL267" s="38"/>
      <c r="AM267" s="38"/>
      <c r="AN267" s="38"/>
    </row>
    <row r="268" spans="1:40" ht="18" customHeight="1" thickTop="1">
      <c r="A268" s="5" t="str">
        <f t="shared" si="64"/>
        <v>ServiceTotal Mécanique</v>
      </c>
      <c r="B268" s="38" t="s">
        <v>157</v>
      </c>
      <c r="C268" s="268" t="s">
        <v>170</v>
      </c>
      <c r="D268" s="269"/>
      <c r="E268" s="270">
        <f t="shared" ref="E268:F268" si="70">E259+E262+E265</f>
        <v>0</v>
      </c>
      <c r="F268" s="271">
        <f t="shared" si="70"/>
        <v>0</v>
      </c>
      <c r="G268" s="272"/>
      <c r="H268" s="270"/>
      <c r="I268" s="271"/>
      <c r="J268" s="272"/>
      <c r="K268" s="269">
        <f t="shared" ref="K268:L268" si="71">K259+K262+K265</f>
        <v>908089.99</v>
      </c>
      <c r="L268" s="271">
        <f t="shared" si="71"/>
        <v>636569.25000000012</v>
      </c>
      <c r="M268" s="272" t="e">
        <f>L269-F269</f>
        <v>#DIV/0!</v>
      </c>
      <c r="N268" s="271">
        <f>L268-F268</f>
        <v>636569.25000000012</v>
      </c>
      <c r="O268" s="272"/>
      <c r="P268" s="269">
        <f t="shared" ref="P268" si="72">P259+P262+P265</f>
        <v>0</v>
      </c>
      <c r="Q268" s="271">
        <f>Q259+Q262+Q265</f>
        <v>0</v>
      </c>
      <c r="R268" s="272" t="e">
        <f>L269-Q269</f>
        <v>#DIV/0!</v>
      </c>
      <c r="S268" s="271">
        <f>L268-Q268</f>
        <v>636569.25000000012</v>
      </c>
      <c r="T268" s="38"/>
      <c r="U268" s="38"/>
      <c r="V268" s="38"/>
      <c r="W268" s="38"/>
      <c r="X268" s="38"/>
      <c r="Y268" s="38"/>
      <c r="Z268" s="38"/>
      <c r="AA268" s="38"/>
      <c r="AB268" s="38"/>
      <c r="AC268" s="38"/>
      <c r="AD268" s="38"/>
      <c r="AE268" s="38"/>
      <c r="AF268" s="38"/>
      <c r="AG268" s="38"/>
      <c r="AH268" s="38"/>
      <c r="AI268" s="38"/>
      <c r="AJ268" s="38"/>
      <c r="AK268" s="38"/>
      <c r="AL268" s="38"/>
      <c r="AM268" s="38"/>
      <c r="AN268" s="38"/>
    </row>
    <row r="269" spans="1:40" ht="22.5" customHeight="1" thickBot="1">
      <c r="A269" s="5" t="str">
        <f t="shared" si="64"/>
        <v>Service</v>
      </c>
      <c r="B269" s="38" t="s">
        <v>157</v>
      </c>
      <c r="C269" s="273"/>
      <c r="D269" s="274"/>
      <c r="E269" s="274"/>
      <c r="F269" s="275" t="e">
        <f>F268/E268</f>
        <v>#DIV/0!</v>
      </c>
      <c r="G269" s="273"/>
      <c r="H269" s="274"/>
      <c r="I269" s="275"/>
      <c r="J269" s="273"/>
      <c r="K269" s="947"/>
      <c r="L269" s="326">
        <f>L268/K268</f>
        <v>0.70099798148859682</v>
      </c>
      <c r="M269" s="276"/>
      <c r="N269" s="277" t="e">
        <f>N268/F268</f>
        <v>#DIV/0!</v>
      </c>
      <c r="O269" s="273"/>
      <c r="P269" s="947"/>
      <c r="Q269" s="326" t="e">
        <f>Q268/P268</f>
        <v>#DIV/0!</v>
      </c>
      <c r="R269" s="276"/>
      <c r="S269" s="326">
        <f>L268/S268</f>
        <v>1</v>
      </c>
      <c r="T269" s="38"/>
      <c r="U269" s="38"/>
      <c r="V269" s="38"/>
      <c r="W269" s="38"/>
      <c r="X269" s="38"/>
      <c r="Y269" s="38"/>
      <c r="Z269" s="38"/>
      <c r="AA269" s="38"/>
      <c r="AB269" s="38"/>
      <c r="AC269" s="38"/>
      <c r="AD269" s="38"/>
      <c r="AE269" s="38"/>
      <c r="AF269" s="38"/>
      <c r="AG269" s="38"/>
      <c r="AH269" s="38"/>
      <c r="AI269" s="38"/>
      <c r="AJ269" s="38"/>
      <c r="AK269" s="38"/>
      <c r="AL269" s="38"/>
      <c r="AM269" s="38"/>
      <c r="AN269" s="38"/>
    </row>
    <row r="270" spans="1:40" ht="15.75" customHeight="1" thickTop="1">
      <c r="A270" s="5" t="str">
        <f t="shared" si="64"/>
        <v>Service</v>
      </c>
      <c r="B270" s="38" t="s">
        <v>157</v>
      </c>
      <c r="C270" s="260"/>
      <c r="D270" s="11"/>
      <c r="E270" s="11"/>
      <c r="F270" s="255"/>
      <c r="G270" s="260"/>
      <c r="H270" s="11"/>
      <c r="I270" s="255"/>
      <c r="J270" s="260"/>
      <c r="K270" s="305"/>
      <c r="L270" s="255"/>
      <c r="M270" s="254"/>
      <c r="N270" s="255"/>
      <c r="O270" s="260"/>
      <c r="P270" s="305"/>
      <c r="Q270" s="255"/>
      <c r="R270" s="254"/>
      <c r="S270" s="255"/>
      <c r="T270" s="11"/>
      <c r="U270" s="38"/>
      <c r="V270" s="38"/>
      <c r="W270" s="38"/>
      <c r="X270" s="38"/>
      <c r="Y270" s="38"/>
      <c r="Z270" s="38"/>
      <c r="AA270" s="38"/>
      <c r="AB270" s="38"/>
      <c r="AC270" s="38"/>
      <c r="AD270" s="38"/>
      <c r="AE270" s="38"/>
      <c r="AF270" s="38"/>
      <c r="AG270" s="38"/>
      <c r="AH270" s="38"/>
      <c r="AI270" s="38"/>
      <c r="AJ270" s="38"/>
      <c r="AK270" s="38"/>
      <c r="AL270" s="38"/>
      <c r="AM270" s="38"/>
      <c r="AN270" s="38"/>
    </row>
    <row r="271" spans="1:40" ht="15.75" customHeight="1">
      <c r="A271" s="5" t="str">
        <f t="shared" si="64"/>
        <v>ServiceDEPENSES</v>
      </c>
      <c r="B271" s="38" t="s">
        <v>157</v>
      </c>
      <c r="C271" s="279" t="s">
        <v>106</v>
      </c>
      <c r="D271" s="38"/>
      <c r="E271" s="38"/>
      <c r="F271" s="266"/>
      <c r="G271" s="243"/>
      <c r="H271" s="38"/>
      <c r="I271" s="266"/>
      <c r="J271" s="243"/>
      <c r="K271" s="38"/>
      <c r="L271" s="253"/>
      <c r="M271" s="243"/>
      <c r="N271" s="253"/>
      <c r="O271" s="243"/>
      <c r="P271" s="38"/>
      <c r="Q271" s="253"/>
      <c r="R271" s="243"/>
      <c r="S271" s="253"/>
      <c r="T271" s="38"/>
      <c r="U271" s="38"/>
      <c r="V271" s="38"/>
      <c r="W271" s="38"/>
      <c r="X271" s="38"/>
      <c r="Y271" s="38"/>
      <c r="Z271" s="38"/>
      <c r="AA271" s="38"/>
      <c r="AB271" s="38"/>
      <c r="AC271" s="38"/>
      <c r="AD271" s="38"/>
      <c r="AE271" s="38"/>
      <c r="AF271" s="38"/>
      <c r="AG271" s="38"/>
      <c r="AH271" s="38"/>
      <c r="AI271" s="38"/>
      <c r="AJ271" s="38"/>
      <c r="AK271" s="38"/>
      <c r="AL271" s="38"/>
      <c r="AM271" s="38"/>
      <c r="AN271" s="38"/>
    </row>
    <row r="272" spans="1:40" ht="15.75" customHeight="1">
      <c r="A272" s="5" t="str">
        <f t="shared" si="64"/>
        <v>ServiceSalaires cadres</v>
      </c>
      <c r="B272" s="38" t="s">
        <v>157</v>
      </c>
      <c r="C272" s="298" t="s">
        <v>116</v>
      </c>
      <c r="D272" s="38"/>
      <c r="E272" s="38"/>
      <c r="F272" s="244" cm="1">
        <f t="array" ref="F272">+SUMPRODUCT(('Budget original'!$A$8:$A$501=$A272)*('Budget original'!$C$3:$AO$3=F$2),'Budget original'!$C$8:$AO$501)</f>
        <v>0</v>
      </c>
      <c r="G272" s="243"/>
      <c r="H272" s="38"/>
      <c r="I272" s="244"/>
      <c r="J272" s="243"/>
      <c r="K272" s="38"/>
      <c r="L272" s="266">
        <f>SUMIFS(BV_Data_An_Cour!$AN:$AN,BV_Data_An_Cour!$AP:$AP,$B272,BV_Data_An_Cour!$AQ:$AQ,$C272,BV_Data_An_Cour!$AR:$AR,$L$2)</f>
        <v>36043.800000000003</v>
      </c>
      <c r="M272" s="243"/>
      <c r="N272" s="266">
        <f t="shared" ref="N272:N303" si="73">L272-F272</f>
        <v>36043.800000000003</v>
      </c>
      <c r="O272" s="243"/>
      <c r="P272" s="38"/>
      <c r="Q272" s="266">
        <f>SUMIFS(BV_Data_An_Prec!$AN:$AN,BV_Data_An_Prec!$AP:$AP,$B272,BV_Data_An_Prec!$AQ:$AQ,$C272,BV_Data_An_Prec!$AR:$AR,$L$2)</f>
        <v>0</v>
      </c>
      <c r="R272" s="243"/>
      <c r="S272" s="266">
        <f t="shared" ref="S272:S303" si="74">L272-Q272</f>
        <v>36043.800000000003</v>
      </c>
      <c r="T272" s="38"/>
      <c r="U272" s="38"/>
      <c r="V272" s="38"/>
      <c r="W272" s="38"/>
      <c r="X272" s="38"/>
      <c r="Y272" s="38"/>
      <c r="Z272" s="38"/>
      <c r="AA272" s="38"/>
      <c r="AB272" s="38"/>
      <c r="AC272" s="38"/>
      <c r="AD272" s="38"/>
      <c r="AE272" s="38"/>
      <c r="AF272" s="38"/>
      <c r="AG272" s="38"/>
      <c r="AH272" s="38"/>
      <c r="AI272" s="38"/>
      <c r="AJ272" s="38"/>
      <c r="AK272" s="38"/>
      <c r="AL272" s="38"/>
      <c r="AM272" s="38"/>
      <c r="AN272" s="38"/>
    </row>
    <row r="273" spans="1:40" ht="15.75" customHeight="1">
      <c r="A273" s="5" t="str">
        <f t="shared" si="64"/>
        <v>ServiceSalaires commis</v>
      </c>
      <c r="B273" s="38" t="s">
        <v>157</v>
      </c>
      <c r="C273" s="299" t="s">
        <v>117</v>
      </c>
      <c r="D273" s="287"/>
      <c r="E273" s="38"/>
      <c r="F273" s="240" cm="1">
        <f t="array" ref="F273">+SUMPRODUCT(('Budget original'!$A$8:$A$501=$A273)*('Budget original'!$C$3:$AO$3=F$2),'Budget original'!$C$8:$AO$501)</f>
        <v>0</v>
      </c>
      <c r="G273" s="288"/>
      <c r="H273" s="38"/>
      <c r="I273" s="240"/>
      <c r="J273" s="243"/>
      <c r="K273" s="38"/>
      <c r="L273" s="266">
        <f>SUMIFS(BV_Data_An_Cour!$AN:$AN,BV_Data_An_Cour!$AP:$AP,$B273,BV_Data_An_Cour!$AQ:$AQ,$C273,BV_Data_An_Cour!$AR:$AR,$L$2)</f>
        <v>100378.73</v>
      </c>
      <c r="M273" s="243"/>
      <c r="N273" s="266">
        <f t="shared" si="73"/>
        <v>100378.73</v>
      </c>
      <c r="O273" s="243"/>
      <c r="P273" s="38"/>
      <c r="Q273" s="266">
        <f>SUMIFS(BV_Data_An_Prec!$AN:$AN,BV_Data_An_Prec!$AP:$AP,$B273,BV_Data_An_Prec!$AQ:$AQ,$C273,BV_Data_An_Prec!$AR:$AR,$L$2)</f>
        <v>0</v>
      </c>
      <c r="R273" s="243"/>
      <c r="S273" s="266">
        <f t="shared" si="74"/>
        <v>100378.73</v>
      </c>
      <c r="T273" s="38"/>
      <c r="U273" s="38"/>
      <c r="V273" s="38"/>
      <c r="W273" s="38"/>
      <c r="X273" s="38"/>
      <c r="Y273" s="38"/>
      <c r="Z273" s="38"/>
      <c r="AA273" s="38"/>
      <c r="AB273" s="38"/>
      <c r="AC273" s="38"/>
      <c r="AD273" s="38"/>
      <c r="AE273" s="38"/>
      <c r="AF273" s="38"/>
      <c r="AG273" s="38"/>
      <c r="AH273" s="38"/>
      <c r="AI273" s="38"/>
      <c r="AJ273" s="38"/>
      <c r="AK273" s="38"/>
      <c r="AL273" s="38"/>
      <c r="AM273" s="38"/>
      <c r="AN273" s="38"/>
    </row>
    <row r="274" spans="1:40" ht="20.399999999999999">
      <c r="A274" s="5" t="str">
        <f t="shared" si="64"/>
        <v>ServiceSalaires autres</v>
      </c>
      <c r="B274" s="38" t="s">
        <v>157</v>
      </c>
      <c r="C274" s="298" t="s">
        <v>118</v>
      </c>
      <c r="D274" s="300"/>
      <c r="E274" s="301"/>
      <c r="F274" s="244" cm="1">
        <f t="array" ref="F274">+SUMPRODUCT(('Budget original'!$A$8:$A$501=$A274)*('Budget original'!$C$3:$AO$3=F$2),'Budget original'!$C$8:$AO$501)</f>
        <v>0</v>
      </c>
      <c r="G274" s="302"/>
      <c r="H274" s="301"/>
      <c r="I274" s="244"/>
      <c r="J274" s="233"/>
      <c r="K274" s="301"/>
      <c r="L274" s="303">
        <f>SUMIFS(BV_Data_An_Cour!$AN:$AN,BV_Data_An_Cour!$AP:$AP,$B274,BV_Data_An_Cour!$AQ:$AQ,$C274,BV_Data_An_Cour!$AR:$AR,$L$2)</f>
        <v>112377.62</v>
      </c>
      <c r="M274" s="233"/>
      <c r="N274" s="303">
        <f t="shared" si="73"/>
        <v>112377.62</v>
      </c>
      <c r="O274" s="233"/>
      <c r="P274" s="301"/>
      <c r="Q274" s="303">
        <f>SUMIFS(BV_Data_An_Prec!$AN:$AN,BV_Data_An_Prec!$AP:$AP,$B274,BV_Data_An_Prec!$AQ:$AQ,$C274,BV_Data_An_Prec!$AR:$AR,$L$2)</f>
        <v>0</v>
      </c>
      <c r="R274" s="233"/>
      <c r="S274" s="303">
        <f t="shared" si="74"/>
        <v>112377.62</v>
      </c>
      <c r="T274" s="38"/>
      <c r="U274" s="35"/>
      <c r="V274" s="38"/>
      <c r="W274" s="38"/>
      <c r="X274" s="38"/>
      <c r="Y274" s="38"/>
      <c r="Z274" s="38"/>
      <c r="AA274" s="38"/>
      <c r="AB274" s="38"/>
      <c r="AC274" s="38"/>
      <c r="AD274" s="38"/>
      <c r="AE274" s="38"/>
      <c r="AF274" s="38"/>
      <c r="AG274" s="38"/>
      <c r="AH274" s="38"/>
      <c r="AI274" s="38"/>
      <c r="AJ274" s="38"/>
      <c r="AK274" s="38"/>
      <c r="AL274" s="38"/>
      <c r="AM274" s="38"/>
      <c r="AN274" s="38"/>
    </row>
    <row r="275" spans="1:40" ht="20.399999999999999">
      <c r="A275" s="5" t="str">
        <f t="shared" si="64"/>
        <v>ServiceSalaires spécialistes</v>
      </c>
      <c r="B275" s="38" t="s">
        <v>157</v>
      </c>
      <c r="C275" s="298" t="s">
        <v>119</v>
      </c>
      <c r="D275" s="287"/>
      <c r="E275" s="737"/>
      <c r="F275" s="244" cm="1">
        <f t="array" ref="F275">+SUMPRODUCT(('Budget original'!$A$8:$A$501=$A275)*('Budget original'!$C$3:$AO$3=F$2),'Budget original'!$C$8:$AO$501)</f>
        <v>0</v>
      </c>
      <c r="G275" s="288"/>
      <c r="H275" s="38"/>
      <c r="I275" s="244"/>
      <c r="J275" s="243"/>
      <c r="K275" s="745"/>
      <c r="L275" s="266">
        <f>SUMIFS(BV_Data_An_Cour!$AN:$AN,BV_Data_An_Cour!$AP:$AP,$B275,BV_Data_An_Cour!$AQ:$AQ,$C275,BV_Data_An_Cour!$AR:$AR,$L$2)</f>
        <v>0</v>
      </c>
      <c r="M275" s="243"/>
      <c r="N275" s="266">
        <f t="shared" si="73"/>
        <v>0</v>
      </c>
      <c r="O275" s="243"/>
      <c r="P275" s="745"/>
      <c r="Q275" s="266">
        <f>SUMIFS(BV_Data_An_Prec!$AN:$AN,BV_Data_An_Prec!$AP:$AP,$B275,BV_Data_An_Prec!$AQ:$AQ,$C275,BV_Data_An_Prec!$AR:$AR,$L$2)</f>
        <v>0</v>
      </c>
      <c r="R275" s="243"/>
      <c r="S275" s="266">
        <f t="shared" si="74"/>
        <v>0</v>
      </c>
      <c r="T275" s="38"/>
      <c r="U275" s="38"/>
      <c r="V275" s="38"/>
      <c r="W275" s="38"/>
      <c r="X275" s="38"/>
      <c r="Y275" s="38"/>
      <c r="Z275" s="38"/>
      <c r="AA275" s="38"/>
      <c r="AB275" s="38"/>
      <c r="AC275" s="38"/>
      <c r="AD275" s="38"/>
      <c r="AE275" s="38"/>
      <c r="AF275" s="38"/>
      <c r="AG275" s="38"/>
      <c r="AH275" s="38"/>
      <c r="AI275" s="38"/>
      <c r="AJ275" s="38"/>
      <c r="AK275" s="38"/>
      <c r="AL275" s="38"/>
      <c r="AM275" s="38"/>
      <c r="AN275" s="38"/>
    </row>
    <row r="276" spans="1:40" ht="20.399999999999999" hidden="1" customHeight="1">
      <c r="A276" s="5" t="str">
        <f t="shared" si="64"/>
        <v>Service[...]</v>
      </c>
      <c r="B276" s="38" t="s">
        <v>157</v>
      </c>
      <c r="C276" s="243" t="s">
        <v>55</v>
      </c>
      <c r="D276" s="287"/>
      <c r="E276" s="38"/>
      <c r="F276" s="244" cm="1">
        <f t="array" ref="F276">+SUMPRODUCT(('Budget original'!$A$8:$A$501=$A276)*('Budget original'!$C$3:$AO$3=F$2),'Budget original'!$C$8:$AO$501)</f>
        <v>0</v>
      </c>
      <c r="G276" s="288"/>
      <c r="H276" s="38"/>
      <c r="I276" s="244"/>
      <c r="J276" s="243"/>
      <c r="K276" s="38"/>
      <c r="L276" s="266">
        <f>SUMIFS(BV_Data_An_Cour!$AN:$AN,BV_Data_An_Cour!$AP:$AP,$B276,BV_Data_An_Cour!$AQ:$AQ,$C276,BV_Data_An_Cour!$AR:$AR,$L$2)</f>
        <v>0</v>
      </c>
      <c r="M276" s="243"/>
      <c r="N276" s="266">
        <f t="shared" si="73"/>
        <v>0</v>
      </c>
      <c r="O276" s="243"/>
      <c r="P276" s="38"/>
      <c r="Q276" s="266">
        <f>SUMIFS(BV_Data_An_Prec!$AN:$AN,BV_Data_An_Prec!$AP:$AP,$B276,BV_Data_An_Prec!$AQ:$AQ,$C276,BV_Data_An_Prec!$AR:$AR,$L$2)</f>
        <v>0</v>
      </c>
      <c r="R276" s="243"/>
      <c r="S276" s="266">
        <f t="shared" si="74"/>
        <v>0</v>
      </c>
      <c r="T276" s="38"/>
      <c r="U276" s="38"/>
      <c r="V276" s="38"/>
      <c r="W276" s="38"/>
      <c r="X276" s="38"/>
      <c r="Y276" s="38"/>
      <c r="Z276" s="38"/>
      <c r="AA276" s="38"/>
      <c r="AB276" s="38"/>
      <c r="AC276" s="38"/>
      <c r="AD276" s="38"/>
      <c r="AE276" s="38"/>
      <c r="AF276" s="38"/>
      <c r="AG276" s="38"/>
      <c r="AH276" s="38"/>
      <c r="AI276" s="38"/>
      <c r="AJ276" s="38"/>
      <c r="AK276" s="38"/>
      <c r="AL276" s="38"/>
      <c r="AM276" s="38"/>
      <c r="AN276" s="38"/>
    </row>
    <row r="277" spans="1:40" ht="20.399999999999999" hidden="1" customHeight="1">
      <c r="A277" s="5" t="str">
        <f t="shared" si="64"/>
        <v>Service[...]</v>
      </c>
      <c r="B277" s="38" t="s">
        <v>157</v>
      </c>
      <c r="C277" s="243" t="s">
        <v>55</v>
      </c>
      <c r="D277" s="287"/>
      <c r="E277" s="38"/>
      <c r="F277" s="244" cm="1">
        <f t="array" ref="F277">+SUMPRODUCT(('Budget original'!$A$8:$A$501=$A277)*('Budget original'!$C$3:$AO$3=F$2),'Budget original'!$C$8:$AO$501)</f>
        <v>0</v>
      </c>
      <c r="G277" s="288"/>
      <c r="H277" s="38"/>
      <c r="I277" s="244"/>
      <c r="J277" s="243"/>
      <c r="K277" s="38"/>
      <c r="L277" s="266">
        <f>SUMIFS(BV_Data_An_Cour!$AN:$AN,BV_Data_An_Cour!$AP:$AP,$B277,BV_Data_An_Cour!$AQ:$AQ,$C277,BV_Data_An_Cour!$AR:$AR,$L$2)</f>
        <v>0</v>
      </c>
      <c r="M277" s="243"/>
      <c r="N277" s="266">
        <f t="shared" si="73"/>
        <v>0</v>
      </c>
      <c r="O277" s="243"/>
      <c r="P277" s="38"/>
      <c r="Q277" s="266">
        <f>SUMIFS(BV_Data_An_Prec!$AN:$AN,BV_Data_An_Prec!$AP:$AP,$B277,BV_Data_An_Prec!$AQ:$AQ,$C277,BV_Data_An_Prec!$AR:$AR,$L$2)</f>
        <v>0</v>
      </c>
      <c r="R277" s="243"/>
      <c r="S277" s="266">
        <f t="shared" si="74"/>
        <v>0</v>
      </c>
      <c r="T277" s="38"/>
      <c r="U277" s="38"/>
      <c r="V277" s="38"/>
      <c r="W277" s="38"/>
      <c r="X277" s="38"/>
      <c r="Y277" s="38"/>
      <c r="Z277" s="38"/>
      <c r="AA277" s="38"/>
      <c r="AB277" s="38"/>
      <c r="AC277" s="38"/>
      <c r="AD277" s="38"/>
      <c r="AE277" s="38"/>
      <c r="AF277" s="38"/>
      <c r="AG277" s="38"/>
      <c r="AH277" s="38"/>
      <c r="AI277" s="38"/>
      <c r="AJ277" s="38"/>
      <c r="AK277" s="38"/>
      <c r="AL277" s="38"/>
      <c r="AM277" s="38"/>
      <c r="AN277" s="38"/>
    </row>
    <row r="278" spans="1:40" ht="20.399999999999999" hidden="1" customHeight="1">
      <c r="A278" s="5" t="str">
        <f t="shared" si="64"/>
        <v>Service[...]</v>
      </c>
      <c r="B278" s="38" t="s">
        <v>157</v>
      </c>
      <c r="C278" s="243" t="s">
        <v>55</v>
      </c>
      <c r="D278" s="287"/>
      <c r="E278" s="38"/>
      <c r="F278" s="244" cm="1">
        <f t="array" ref="F278">+SUMPRODUCT(('Budget original'!$A$8:$A$501=$A278)*('Budget original'!$C$3:$AO$3=F$2),'Budget original'!$C$8:$AO$501)</f>
        <v>0</v>
      </c>
      <c r="G278" s="288"/>
      <c r="H278" s="38"/>
      <c r="I278" s="244"/>
      <c r="J278" s="243"/>
      <c r="K278" s="38"/>
      <c r="L278" s="266">
        <f>SUMIFS(BV_Data_An_Cour!$AN:$AN,BV_Data_An_Cour!$AP:$AP,$B278,BV_Data_An_Cour!$AQ:$AQ,$C278,BV_Data_An_Cour!$AR:$AR,$L$2)</f>
        <v>0</v>
      </c>
      <c r="M278" s="243"/>
      <c r="N278" s="266">
        <f t="shared" si="73"/>
        <v>0</v>
      </c>
      <c r="O278" s="243"/>
      <c r="P278" s="38"/>
      <c r="Q278" s="266">
        <f>SUMIFS(BV_Data_An_Prec!$AN:$AN,BV_Data_An_Prec!$AP:$AP,$B278,BV_Data_An_Prec!$AQ:$AQ,$C278,BV_Data_An_Prec!$AR:$AR,$L$2)</f>
        <v>0</v>
      </c>
      <c r="R278" s="243"/>
      <c r="S278" s="266">
        <f t="shared" si="74"/>
        <v>0</v>
      </c>
      <c r="T278" s="38"/>
      <c r="U278" s="38"/>
      <c r="V278" s="38"/>
      <c r="W278" s="38"/>
      <c r="X278" s="38"/>
      <c r="Y278" s="38"/>
      <c r="Z278" s="38"/>
      <c r="AA278" s="38"/>
      <c r="AB278" s="38"/>
      <c r="AC278" s="38"/>
      <c r="AD278" s="38"/>
      <c r="AE278" s="38"/>
      <c r="AF278" s="38"/>
      <c r="AG278" s="38"/>
      <c r="AH278" s="38"/>
      <c r="AI278" s="38"/>
      <c r="AJ278" s="38"/>
      <c r="AK278" s="38"/>
      <c r="AL278" s="38"/>
      <c r="AM278" s="38"/>
      <c r="AN278" s="38"/>
    </row>
    <row r="279" spans="1:40" ht="20.399999999999999">
      <c r="A279" s="5" t="str">
        <f t="shared" si="64"/>
        <v>ServiceSalaires en absences</v>
      </c>
      <c r="B279" s="38" t="s">
        <v>157</v>
      </c>
      <c r="C279" s="299" t="s">
        <v>120</v>
      </c>
      <c r="D279" s="287"/>
      <c r="E279" s="38"/>
      <c r="F279" s="244" cm="1">
        <f t="array" ref="F279">+SUMPRODUCT(('Budget original'!$A$8:$A$501=$A279)*('Budget original'!$C$3:$AO$3=F$2),'Budget original'!$C$8:$AO$501)</f>
        <v>0</v>
      </c>
      <c r="G279" s="288"/>
      <c r="H279" s="38"/>
      <c r="I279" s="244"/>
      <c r="J279" s="243"/>
      <c r="K279" s="38"/>
      <c r="L279" s="266">
        <f>SUMIFS(BV_Data_An_Cour!$AN:$AN,BV_Data_An_Cour!$AP:$AP,$B279,BV_Data_An_Cour!$AQ:$AQ,$C279,BV_Data_An_Cour!$AR:$AR,$L$2)</f>
        <v>65289.99</v>
      </c>
      <c r="M279" s="243"/>
      <c r="N279" s="266">
        <f t="shared" si="73"/>
        <v>65289.99</v>
      </c>
      <c r="O279" s="243"/>
      <c r="P279" s="38"/>
      <c r="Q279" s="266">
        <f>SUMIFS(BV_Data_An_Prec!$AN:$AN,BV_Data_An_Prec!$AP:$AP,$B279,BV_Data_An_Prec!$AQ:$AQ,$C279,BV_Data_An_Prec!$AR:$AR,$L$2)</f>
        <v>0</v>
      </c>
      <c r="R279" s="243"/>
      <c r="S279" s="266">
        <f t="shared" si="74"/>
        <v>65289.99</v>
      </c>
      <c r="T279" s="38"/>
      <c r="U279" s="38"/>
      <c r="V279" s="38"/>
      <c r="W279" s="38"/>
      <c r="X279" s="38"/>
      <c r="Y279" s="38"/>
      <c r="Z279" s="38"/>
      <c r="AA279" s="38"/>
      <c r="AB279" s="38"/>
      <c r="AC279" s="38"/>
      <c r="AD279" s="38"/>
      <c r="AE279" s="38"/>
      <c r="AF279" s="38"/>
      <c r="AG279" s="38"/>
      <c r="AH279" s="38"/>
      <c r="AI279" s="38"/>
      <c r="AJ279" s="38"/>
      <c r="AK279" s="38"/>
      <c r="AL279" s="38"/>
      <c r="AM279" s="38"/>
      <c r="AN279" s="38"/>
    </row>
    <row r="280" spans="1:40" ht="15.75" customHeight="1">
      <c r="A280" s="5" t="str">
        <f t="shared" si="64"/>
        <v>ServiceDéduction à la source</v>
      </c>
      <c r="B280" s="38" t="s">
        <v>157</v>
      </c>
      <c r="C280" s="298" t="s">
        <v>121</v>
      </c>
      <c r="D280" s="300"/>
      <c r="E280" s="301"/>
      <c r="F280" s="262" cm="1">
        <f t="array" ref="F280">+SUMPRODUCT(('Budget original'!$A$8:$A$501=$A280)*('Budget original'!$C$3:$AO$3=F$2),'Budget original'!$C$8:$AO$501)</f>
        <v>0</v>
      </c>
      <c r="G280" s="302"/>
      <c r="H280" s="301"/>
      <c r="I280" s="262"/>
      <c r="J280" s="233"/>
      <c r="K280" s="301"/>
      <c r="L280" s="303">
        <f>SUMIFS(BV_Data_An_Cour!$AN:$AN,BV_Data_An_Cour!$AP:$AP,$B280,BV_Data_An_Cour!$AQ:$AQ,$C280,BV_Data_An_Cour!$AR:$AR,$L$2)</f>
        <v>77794.11</v>
      </c>
      <c r="M280" s="233"/>
      <c r="N280" s="303">
        <f t="shared" si="73"/>
        <v>77794.11</v>
      </c>
      <c r="O280" s="233"/>
      <c r="P280" s="301"/>
      <c r="Q280" s="303">
        <f>SUMIFS(BV_Data_An_Prec!$AN:$AN,BV_Data_An_Prec!$AP:$AP,$B280,BV_Data_An_Prec!$AQ:$AQ,$C280,BV_Data_An_Prec!$AR:$AR,$L$2)</f>
        <v>0</v>
      </c>
      <c r="R280" s="233"/>
      <c r="S280" s="303">
        <f t="shared" si="74"/>
        <v>77794.11</v>
      </c>
      <c r="T280" s="38"/>
      <c r="U280" s="38"/>
      <c r="V280" s="38"/>
      <c r="W280" s="38"/>
      <c r="X280" s="38"/>
      <c r="Y280" s="38"/>
      <c r="Z280" s="38"/>
      <c r="AA280" s="38"/>
      <c r="AB280" s="38"/>
      <c r="AC280" s="38"/>
      <c r="AD280" s="38"/>
      <c r="AE280" s="38"/>
      <c r="AF280" s="38"/>
      <c r="AG280" s="38"/>
      <c r="AH280" s="38"/>
      <c r="AI280" s="38"/>
      <c r="AJ280" s="38"/>
      <c r="AK280" s="38"/>
      <c r="AL280" s="38"/>
      <c r="AM280" s="38"/>
      <c r="AN280" s="38"/>
    </row>
    <row r="281" spans="1:40" ht="15.75" customHeight="1">
      <c r="A281" s="5" t="str">
        <f t="shared" si="64"/>
        <v>ServiceBénéfices marginaux</v>
      </c>
      <c r="B281" s="38" t="s">
        <v>157</v>
      </c>
      <c r="C281" s="298" t="s">
        <v>122</v>
      </c>
      <c r="D281" s="287"/>
      <c r="E281" s="38"/>
      <c r="F281" s="244" cm="1">
        <f t="array" ref="F281">+SUMPRODUCT(('Budget original'!$A$8:$A$501=$A281)*('Budget original'!$C$3:$AO$3=F$2),'Budget original'!$C$8:$AO$501)</f>
        <v>0</v>
      </c>
      <c r="G281" s="288"/>
      <c r="H281" s="38"/>
      <c r="I281" s="244"/>
      <c r="J281" s="243"/>
      <c r="K281" s="38"/>
      <c r="L281" s="266">
        <f>SUMIFS(BV_Data_An_Cour!$AN:$AN,BV_Data_An_Cour!$AP:$AP,$B281,BV_Data_An_Cour!$AQ:$AQ,$C281,BV_Data_An_Cour!$AR:$AR,$L$2)</f>
        <v>43715.18</v>
      </c>
      <c r="M281" s="243"/>
      <c r="N281" s="266">
        <f t="shared" si="73"/>
        <v>43715.18</v>
      </c>
      <c r="O281" s="243"/>
      <c r="P281" s="38"/>
      <c r="Q281" s="266">
        <f>SUMIFS(BV_Data_An_Prec!$AN:$AN,BV_Data_An_Prec!$AP:$AP,$B281,BV_Data_An_Prec!$AQ:$AQ,$C281,BV_Data_An_Prec!$AR:$AR,$L$2)</f>
        <v>0</v>
      </c>
      <c r="R281" s="243"/>
      <c r="S281" s="266">
        <f t="shared" si="74"/>
        <v>43715.18</v>
      </c>
      <c r="T281" s="38"/>
      <c r="U281" s="38"/>
      <c r="V281" s="38"/>
      <c r="W281" s="38"/>
      <c r="X281" s="38"/>
      <c r="Y281" s="38"/>
      <c r="Z281" s="38"/>
      <c r="AA281" s="38"/>
      <c r="AB281" s="38"/>
      <c r="AC281" s="38"/>
      <c r="AD281" s="38"/>
      <c r="AE281" s="38"/>
      <c r="AF281" s="38"/>
      <c r="AG281" s="38"/>
      <c r="AH281" s="38"/>
      <c r="AI281" s="38"/>
      <c r="AJ281" s="38"/>
      <c r="AK281" s="38"/>
      <c r="AL281" s="38"/>
      <c r="AM281" s="38"/>
      <c r="AN281" s="38"/>
    </row>
    <row r="282" spans="1:40" ht="15.75" customHeight="1">
      <c r="A282" s="5" t="str">
        <f t="shared" si="64"/>
        <v>ServiceCsst</v>
      </c>
      <c r="B282" s="38" t="s">
        <v>157</v>
      </c>
      <c r="C282" s="298" t="s">
        <v>123</v>
      </c>
      <c r="D282" s="287"/>
      <c r="E282" s="38"/>
      <c r="F282" s="244" cm="1">
        <f t="array" ref="F282">+SUMPRODUCT(('Budget original'!$A$8:$A$501=$A282)*('Budget original'!$C$3:$AO$3=F$2),'Budget original'!$C$8:$AO$501)</f>
        <v>0</v>
      </c>
      <c r="G282" s="288"/>
      <c r="H282" s="38"/>
      <c r="I282" s="244"/>
      <c r="J282" s="243"/>
      <c r="K282" s="38"/>
      <c r="L282" s="266">
        <f>SUMIFS(BV_Data_An_Cour!$AN:$AN,BV_Data_An_Cour!$AP:$AP,$B282,BV_Data_An_Cour!$AQ:$AQ,$C282,BV_Data_An_Cour!$AR:$AR,$L$2)</f>
        <v>4450.5600000000004</v>
      </c>
      <c r="M282" s="243"/>
      <c r="N282" s="266">
        <f t="shared" si="73"/>
        <v>4450.5600000000004</v>
      </c>
      <c r="O282" s="243"/>
      <c r="P282" s="38"/>
      <c r="Q282" s="266">
        <f>SUMIFS(BV_Data_An_Prec!$AN:$AN,BV_Data_An_Prec!$AP:$AP,$B282,BV_Data_An_Prec!$AQ:$AQ,$C282,BV_Data_An_Prec!$AR:$AR,$L$2)</f>
        <v>0</v>
      </c>
      <c r="R282" s="243"/>
      <c r="S282" s="266">
        <f t="shared" si="74"/>
        <v>4450.5600000000004</v>
      </c>
      <c r="T282" s="38"/>
      <c r="U282" s="38"/>
      <c r="V282" s="38"/>
      <c r="W282" s="38"/>
      <c r="X282" s="38"/>
      <c r="Y282" s="38"/>
      <c r="Z282" s="38"/>
      <c r="AA282" s="38"/>
      <c r="AB282" s="38"/>
      <c r="AC282" s="38"/>
      <c r="AD282" s="38"/>
      <c r="AE282" s="38"/>
      <c r="AF282" s="38"/>
      <c r="AG282" s="38"/>
      <c r="AH282" s="38"/>
      <c r="AI282" s="38"/>
      <c r="AJ282" s="38"/>
      <c r="AK282" s="38"/>
      <c r="AL282" s="38"/>
      <c r="AM282" s="38"/>
      <c r="AN282" s="38"/>
    </row>
    <row r="283" spans="1:40" ht="20.399999999999999" hidden="1" customHeight="1">
      <c r="A283" s="5" t="str">
        <f t="shared" si="64"/>
        <v>Service[...]</v>
      </c>
      <c r="B283" s="38" t="s">
        <v>157</v>
      </c>
      <c r="C283" s="243" t="s">
        <v>55</v>
      </c>
      <c r="D283" s="289"/>
      <c r="E283" s="304"/>
      <c r="F283" s="244" cm="1">
        <f t="array" ref="F283">+SUMPRODUCT(('Budget original'!$A$8:$A$501=$A283)*('Budget original'!$C$3:$AO$3=F$2),'Budget original'!$C$8:$AO$501)</f>
        <v>0</v>
      </c>
      <c r="G283" s="290"/>
      <c r="H283" s="304"/>
      <c r="I283" s="244"/>
      <c r="J283" s="238"/>
      <c r="K283" s="304"/>
      <c r="L283" s="266">
        <f>SUMIFS(BV_Data_An_Cour!$AN:$AN,BV_Data_An_Cour!$AP:$AP,$B283,BV_Data_An_Cour!$AQ:$AQ,$C283,BV_Data_An_Cour!$AR:$AR,$L$2)</f>
        <v>0</v>
      </c>
      <c r="M283" s="238"/>
      <c r="N283" s="246">
        <f t="shared" si="73"/>
        <v>0</v>
      </c>
      <c r="O283" s="238"/>
      <c r="P283" s="304"/>
      <c r="Q283" s="266">
        <f>SUMIFS(BV_Data_An_Prec!$AN:$AN,BV_Data_An_Prec!$AP:$AP,$B283,BV_Data_An_Prec!$AQ:$AQ,$C283,BV_Data_An_Prec!$AR:$AR,$L$2)</f>
        <v>0</v>
      </c>
      <c r="R283" s="238"/>
      <c r="S283" s="286">
        <f t="shared" si="74"/>
        <v>0</v>
      </c>
      <c r="T283" s="38"/>
      <c r="U283" s="38"/>
      <c r="V283" s="38"/>
      <c r="W283" s="38"/>
      <c r="X283" s="38"/>
      <c r="Y283" s="38"/>
      <c r="Z283" s="38"/>
      <c r="AA283" s="38"/>
      <c r="AB283" s="38"/>
      <c r="AC283" s="38"/>
      <c r="AD283" s="38"/>
      <c r="AE283" s="38"/>
      <c r="AF283" s="38"/>
      <c r="AG283" s="38"/>
      <c r="AH283" s="38"/>
      <c r="AI283" s="38"/>
      <c r="AJ283" s="38"/>
      <c r="AK283" s="38"/>
      <c r="AL283" s="38"/>
      <c r="AM283" s="38"/>
      <c r="AN283" s="38"/>
    </row>
    <row r="284" spans="1:40" ht="18.600000000000001" customHeight="1">
      <c r="A284" s="5" t="str">
        <f t="shared" si="64"/>
        <v>ServiceTOTAL PERSONNEL</v>
      </c>
      <c r="B284" s="38" t="s">
        <v>157</v>
      </c>
      <c r="C284" s="291" t="s">
        <v>124</v>
      </c>
      <c r="D284" s="292" t="s">
        <v>171</v>
      </c>
      <c r="E284" s="293" t="e">
        <f>F284/F$268</f>
        <v>#DIV/0!</v>
      </c>
      <c r="F284" s="294">
        <f>+SUM(F272:F283)</f>
        <v>0</v>
      </c>
      <c r="G284" s="295"/>
      <c r="H284" s="293"/>
      <c r="I284" s="294"/>
      <c r="J284" s="295" t="s">
        <v>171</v>
      </c>
      <c r="K284" s="293">
        <f>L284/L$268</f>
        <v>0.69128376841953942</v>
      </c>
      <c r="L284" s="294">
        <f>+SUM(L272:L283)</f>
        <v>440049.99</v>
      </c>
      <c r="M284" s="296"/>
      <c r="N284" s="294">
        <f t="shared" si="73"/>
        <v>440049.99</v>
      </c>
      <c r="O284" s="295" t="s">
        <v>171</v>
      </c>
      <c r="P284" s="293" t="e">
        <f>Q284/Q$268</f>
        <v>#DIV/0!</v>
      </c>
      <c r="Q284" s="294">
        <f>+SUM(Q272:Q283)</f>
        <v>0</v>
      </c>
      <c r="R284" s="297"/>
      <c r="S284" s="294">
        <f t="shared" si="74"/>
        <v>440049.99</v>
      </c>
      <c r="T284" s="38"/>
      <c r="U284" s="38"/>
      <c r="V284" s="38"/>
      <c r="W284" s="38"/>
      <c r="X284" s="38"/>
      <c r="Y284" s="38"/>
      <c r="Z284" s="38"/>
      <c r="AA284" s="38"/>
      <c r="AB284" s="38"/>
      <c r="AC284" s="38"/>
      <c r="AD284" s="38"/>
      <c r="AE284" s="38"/>
      <c r="AF284" s="38"/>
      <c r="AG284" s="38"/>
      <c r="AH284" s="38"/>
      <c r="AI284" s="38"/>
      <c r="AJ284" s="38"/>
      <c r="AK284" s="38"/>
      <c r="AL284" s="38"/>
      <c r="AM284" s="38"/>
      <c r="AN284" s="38"/>
    </row>
    <row r="285" spans="1:40" ht="15.75" customHeight="1">
      <c r="A285" s="5" t="str">
        <f t="shared" si="64"/>
        <v>ServicePublicité 2</v>
      </c>
      <c r="B285" s="38" t="s">
        <v>157</v>
      </c>
      <c r="C285" s="243" t="s">
        <v>125</v>
      </c>
      <c r="D285" s="287"/>
      <c r="E285" s="38"/>
      <c r="F285" s="244" cm="1">
        <f t="array" ref="F285">+SUMPRODUCT(('Budget original'!$A$8:$A$501=$A285)*('Budget original'!$C$3:$AO$3=F$2),'Budget original'!$C$8:$AO$501)</f>
        <v>0</v>
      </c>
      <c r="G285" s="288"/>
      <c r="H285" s="38"/>
      <c r="I285" s="244"/>
      <c r="J285" s="243"/>
      <c r="K285" s="38"/>
      <c r="L285" s="266">
        <f>SUMIFS(BV_Data_An_Cour!$AN:$AN,BV_Data_An_Cour!$AP:$AP,$B285,BV_Data_An_Cour!$AQ:$AQ,$C285,BV_Data_An_Cour!$AR:$AR,$L$2)</f>
        <v>10761.380000000001</v>
      </c>
      <c r="M285" s="243"/>
      <c r="N285" s="266">
        <f t="shared" si="73"/>
        <v>10761.380000000001</v>
      </c>
      <c r="O285" s="243"/>
      <c r="P285" s="38"/>
      <c r="Q285" s="266">
        <f>SUMIFS(BV_Data_An_Prec!$AN:$AN,BV_Data_An_Prec!$AP:$AP,$B285,BV_Data_An_Prec!$AQ:$AQ,$C285,BV_Data_An_Prec!$AR:$AR,$L$2)</f>
        <v>0</v>
      </c>
      <c r="R285" s="243"/>
      <c r="S285" s="266">
        <f t="shared" si="74"/>
        <v>10761.380000000001</v>
      </c>
      <c r="T285" s="38"/>
      <c r="U285" s="38"/>
      <c r="V285" s="38"/>
      <c r="W285" s="38"/>
      <c r="X285" s="38"/>
      <c r="Y285" s="38"/>
      <c r="Z285" s="38"/>
      <c r="AA285" s="38"/>
      <c r="AB285" s="38"/>
      <c r="AC285" s="38"/>
      <c r="AD285" s="38"/>
      <c r="AE285" s="38"/>
      <c r="AF285" s="38"/>
      <c r="AG285" s="38"/>
      <c r="AH285" s="38"/>
      <c r="AI285" s="38"/>
      <c r="AJ285" s="38"/>
      <c r="AK285" s="38"/>
      <c r="AL285" s="38"/>
      <c r="AM285" s="38"/>
      <c r="AN285" s="38"/>
    </row>
    <row r="286" spans="1:40" ht="15.75" customHeight="1">
      <c r="A286" s="5" t="str">
        <f t="shared" si="64"/>
        <v>ServiceService gratuit 2</v>
      </c>
      <c r="B286" s="38" t="s">
        <v>157</v>
      </c>
      <c r="C286" s="243" t="s">
        <v>126</v>
      </c>
      <c r="D286" s="287"/>
      <c r="E286" s="38"/>
      <c r="F286" s="244" cm="1">
        <f t="array" ref="F286">+SUMPRODUCT(('Budget original'!$A$8:$A$501=$A286)*('Budget original'!$C$3:$AO$3=F$2),'Budget original'!$C$8:$AO$501)</f>
        <v>0</v>
      </c>
      <c r="G286" s="288"/>
      <c r="H286" s="38"/>
      <c r="I286" s="244"/>
      <c r="J286" s="243"/>
      <c r="K286" s="38"/>
      <c r="L286" s="266">
        <f>SUMIFS(BV_Data_An_Cour!$AN:$AN,BV_Data_An_Cour!$AP:$AP,$B286,BV_Data_An_Cour!$AQ:$AQ,$C286,BV_Data_An_Cour!$AR:$AR,$L$2)</f>
        <v>7349.97</v>
      </c>
      <c r="M286" s="243"/>
      <c r="N286" s="266">
        <f t="shared" si="73"/>
        <v>7349.97</v>
      </c>
      <c r="O286" s="243"/>
      <c r="P286" s="38"/>
      <c r="Q286" s="266">
        <f>SUMIFS(BV_Data_An_Prec!$AN:$AN,BV_Data_An_Prec!$AP:$AP,$B286,BV_Data_An_Prec!$AQ:$AQ,$C286,BV_Data_An_Prec!$AR:$AR,$L$2)</f>
        <v>0</v>
      </c>
      <c r="R286" s="243"/>
      <c r="S286" s="266">
        <f t="shared" si="74"/>
        <v>7349.97</v>
      </c>
      <c r="T286" s="38"/>
      <c r="U286" s="747"/>
      <c r="V286" s="38"/>
      <c r="W286" s="38"/>
      <c r="X286" s="38"/>
      <c r="Y286" s="38"/>
      <c r="Z286" s="38"/>
      <c r="AA286" s="38"/>
      <c r="AB286" s="38"/>
      <c r="AC286" s="38"/>
      <c r="AD286" s="38"/>
      <c r="AE286" s="38"/>
      <c r="AF286" s="38"/>
      <c r="AG286" s="38"/>
      <c r="AH286" s="38"/>
      <c r="AI286" s="38"/>
      <c r="AJ286" s="38"/>
      <c r="AK286" s="38"/>
      <c r="AL286" s="38"/>
      <c r="AM286" s="38"/>
      <c r="AN286" s="38"/>
    </row>
    <row r="287" spans="1:40" ht="15.75" customHeight="1">
      <c r="A287" s="5" t="str">
        <f t="shared" si="64"/>
        <v>ServiceFrais véhicules de cie</v>
      </c>
      <c r="B287" s="38" t="s">
        <v>157</v>
      </c>
      <c r="C287" s="238" t="s">
        <v>127</v>
      </c>
      <c r="D287" s="289"/>
      <c r="E287" s="304"/>
      <c r="F287" s="240" cm="1">
        <f t="array" ref="F287">+SUMPRODUCT(('Budget original'!$A$8:$A$501=$A287)*('Budget original'!$C$3:$AO$3=F$2),'Budget original'!$C$8:$AO$501)</f>
        <v>0</v>
      </c>
      <c r="G287" s="290"/>
      <c r="H287" s="304"/>
      <c r="I287" s="240"/>
      <c r="J287" s="238"/>
      <c r="K287" s="304"/>
      <c r="L287" s="266">
        <f>SUMIFS(BV_Data_An_Cour!$AN:$AN,BV_Data_An_Cour!$AP:$AP,$B287,BV_Data_An_Cour!$AQ:$AQ,$C287,BV_Data_An_Cour!$AR:$AR,$L$2)</f>
        <v>-38747.950000000004</v>
      </c>
      <c r="M287" s="238"/>
      <c r="N287" s="286">
        <f t="shared" si="73"/>
        <v>-38747.950000000004</v>
      </c>
      <c r="O287" s="238"/>
      <c r="P287" s="304"/>
      <c r="Q287" s="266">
        <f>SUMIFS(BV_Data_An_Prec!$AN:$AN,BV_Data_An_Prec!$AP:$AP,$B287,BV_Data_An_Prec!$AQ:$AQ,$C287,BV_Data_An_Prec!$AR:$AR,$L$2)</f>
        <v>0</v>
      </c>
      <c r="R287" s="238"/>
      <c r="S287" s="286">
        <f t="shared" si="74"/>
        <v>-38747.950000000004</v>
      </c>
      <c r="T287" s="38"/>
      <c r="U287" s="38"/>
      <c r="V287" s="38"/>
      <c r="W287" s="38"/>
      <c r="X287" s="38"/>
      <c r="Y287" s="38"/>
      <c r="Z287" s="38"/>
      <c r="AA287" s="38"/>
      <c r="AB287" s="38"/>
      <c r="AC287" s="38"/>
      <c r="AD287" s="38"/>
      <c r="AE287" s="38"/>
      <c r="AF287" s="38"/>
      <c r="AG287" s="38"/>
      <c r="AH287" s="38"/>
      <c r="AI287" s="38"/>
      <c r="AJ287" s="38"/>
      <c r="AK287" s="38"/>
      <c r="AL287" s="38"/>
      <c r="AM287" s="38"/>
      <c r="AN287" s="38"/>
    </row>
    <row r="288" spans="1:40" ht="15.75" customHeight="1">
      <c r="A288" s="5" t="str">
        <f t="shared" si="64"/>
        <v>ServiceInformatique</v>
      </c>
      <c r="B288" s="38" t="s">
        <v>157</v>
      </c>
      <c r="C288" s="243" t="s">
        <v>128</v>
      </c>
      <c r="D288" s="287"/>
      <c r="E288" s="38"/>
      <c r="F288" s="244" cm="1">
        <f t="array" ref="F288">+SUMPRODUCT(('Budget original'!$A$8:$A$501=$A288)*('Budget original'!$C$3:$AO$3=F$2),'Budget original'!$C$8:$AO$501)</f>
        <v>0</v>
      </c>
      <c r="G288" s="288"/>
      <c r="H288" s="38"/>
      <c r="I288" s="244"/>
      <c r="J288" s="243"/>
      <c r="K288" s="38"/>
      <c r="L288" s="303">
        <f>SUMIFS(BV_Data_An_Cour!$AN:$AN,BV_Data_An_Cour!$AP:$AP,$B288,BV_Data_An_Cour!$AQ:$AQ,$C288,BV_Data_An_Cour!$AR:$AR,$L$2)</f>
        <v>9124.48</v>
      </c>
      <c r="M288" s="243"/>
      <c r="N288" s="266">
        <f t="shared" si="73"/>
        <v>9124.48</v>
      </c>
      <c r="O288" s="243"/>
      <c r="P288" s="38"/>
      <c r="Q288" s="303">
        <f>SUMIFS(BV_Data_An_Prec!$AN:$AN,BV_Data_An_Prec!$AP:$AP,$B288,BV_Data_An_Prec!$AQ:$AQ,$C288,BV_Data_An_Prec!$AR:$AR,$L$2)</f>
        <v>0</v>
      </c>
      <c r="R288" s="243"/>
      <c r="S288" s="266">
        <f t="shared" si="74"/>
        <v>9124.48</v>
      </c>
      <c r="T288" s="38"/>
      <c r="U288" s="38"/>
      <c r="V288" s="38"/>
      <c r="W288" s="38"/>
      <c r="X288" s="38"/>
      <c r="Y288" s="38"/>
      <c r="Z288" s="38"/>
      <c r="AA288" s="38"/>
      <c r="AB288" s="38"/>
      <c r="AC288" s="38"/>
      <c r="AD288" s="38"/>
      <c r="AE288" s="38"/>
      <c r="AF288" s="38"/>
      <c r="AG288" s="38"/>
      <c r="AH288" s="38"/>
      <c r="AI288" s="38"/>
      <c r="AJ288" s="38"/>
      <c r="AK288" s="38"/>
      <c r="AL288" s="38"/>
      <c r="AM288" s="38"/>
      <c r="AN288" s="38"/>
    </row>
    <row r="289" spans="1:40" ht="15.75" customHeight="1">
      <c r="A289" s="5" t="str">
        <f t="shared" si="64"/>
        <v>ServiceFrais de déplacement</v>
      </c>
      <c r="B289" s="38" t="s">
        <v>157</v>
      </c>
      <c r="C289" s="243" t="s">
        <v>129</v>
      </c>
      <c r="D289" s="287"/>
      <c r="E289" s="38"/>
      <c r="F289" s="244" cm="1">
        <f t="array" ref="F289">+SUMPRODUCT(('Budget original'!$A$8:$A$501=$A289)*('Budget original'!$C$3:$AO$3=F$2),'Budget original'!$C$8:$AO$501)</f>
        <v>0</v>
      </c>
      <c r="G289" s="288"/>
      <c r="H289" s="38"/>
      <c r="I289" s="244"/>
      <c r="J289" s="243"/>
      <c r="K289" s="38"/>
      <c r="L289" s="266">
        <f>SUMIFS(BV_Data_An_Cour!$AN:$AN,BV_Data_An_Cour!$AP:$AP,$B289,BV_Data_An_Cour!$AQ:$AQ,$C289,BV_Data_An_Cour!$AR:$AR,$L$2)</f>
        <v>8109.1200000000008</v>
      </c>
      <c r="M289" s="243"/>
      <c r="N289" s="266">
        <f t="shared" si="73"/>
        <v>8109.1200000000008</v>
      </c>
      <c r="O289" s="243"/>
      <c r="P289" s="38"/>
      <c r="Q289" s="266">
        <f>SUMIFS(BV_Data_An_Prec!$AN:$AN,BV_Data_An_Prec!$AP:$AP,$B289,BV_Data_An_Prec!$AQ:$AQ,$C289,BV_Data_An_Prec!$AR:$AR,$L$2)</f>
        <v>0</v>
      </c>
      <c r="R289" s="243"/>
      <c r="S289" s="266">
        <f t="shared" si="74"/>
        <v>8109.1200000000008</v>
      </c>
      <c r="T289" s="38"/>
      <c r="U289" s="38"/>
      <c r="V289" s="38"/>
      <c r="W289" s="38"/>
      <c r="X289" s="38"/>
      <c r="Y289" s="38"/>
      <c r="Z289" s="38"/>
      <c r="AA289" s="38"/>
      <c r="AB289" s="38"/>
      <c r="AC289" s="38"/>
      <c r="AD289" s="38"/>
      <c r="AE289" s="38"/>
      <c r="AF289" s="38"/>
      <c r="AG289" s="38"/>
      <c r="AH289" s="38"/>
      <c r="AI289" s="38"/>
      <c r="AJ289" s="38"/>
      <c r="AK289" s="38"/>
      <c r="AL289" s="38"/>
      <c r="AM289" s="38"/>
      <c r="AN289" s="38"/>
    </row>
    <row r="290" spans="1:40" ht="15.75" customHeight="1">
      <c r="A290" s="5" t="str">
        <f t="shared" si="64"/>
        <v>ServiceServices extérieurs</v>
      </c>
      <c r="B290" s="38" t="s">
        <v>157</v>
      </c>
      <c r="C290" s="238" t="s">
        <v>130</v>
      </c>
      <c r="D290" s="289"/>
      <c r="E290" s="304"/>
      <c r="F290" s="240" cm="1">
        <f t="array" ref="F290">+SUMPRODUCT(('Budget original'!$A$8:$A$501=$A290)*('Budget original'!$C$3:$AO$3=F$2),'Budget original'!$C$8:$AO$501)</f>
        <v>0</v>
      </c>
      <c r="G290" s="290"/>
      <c r="H290" s="304"/>
      <c r="I290" s="240"/>
      <c r="J290" s="238"/>
      <c r="K290" s="304"/>
      <c r="L290" s="266">
        <f>SUMIFS(BV_Data_An_Cour!$AN:$AN,BV_Data_An_Cour!$AP:$AP,$B290,BV_Data_An_Cour!$AQ:$AQ,$C290,BV_Data_An_Cour!$AR:$AR,$L$2)</f>
        <v>50635.34</v>
      </c>
      <c r="M290" s="238"/>
      <c r="N290" s="286">
        <f t="shared" si="73"/>
        <v>50635.34</v>
      </c>
      <c r="O290" s="238"/>
      <c r="P290" s="304"/>
      <c r="Q290" s="266">
        <f>SUMIFS(BV_Data_An_Prec!$AN:$AN,BV_Data_An_Prec!$AP:$AP,$B290,BV_Data_An_Prec!$AQ:$AQ,$C290,BV_Data_An_Prec!$AR:$AR,$L$2)</f>
        <v>0</v>
      </c>
      <c r="R290" s="238"/>
      <c r="S290" s="286">
        <f t="shared" si="74"/>
        <v>50635.34</v>
      </c>
      <c r="T290" s="38"/>
      <c r="U290" s="35"/>
      <c r="V290" s="38"/>
      <c r="W290" s="38"/>
      <c r="X290" s="38"/>
      <c r="Y290" s="38"/>
      <c r="Z290" s="38"/>
      <c r="AA290" s="38"/>
      <c r="AB290" s="38"/>
      <c r="AC290" s="38"/>
      <c r="AD290" s="38"/>
      <c r="AE290" s="38"/>
      <c r="AF290" s="38"/>
      <c r="AG290" s="38"/>
      <c r="AH290" s="38"/>
      <c r="AI290" s="38"/>
      <c r="AJ290" s="38"/>
      <c r="AK290" s="38"/>
      <c r="AL290" s="38"/>
      <c r="AM290" s="38"/>
      <c r="AN290" s="38"/>
    </row>
    <row r="291" spans="1:40" ht="15.75" customHeight="1">
      <c r="A291" s="5" t="str">
        <f t="shared" si="64"/>
        <v>ServiceFournitures d'atelier</v>
      </c>
      <c r="B291" s="38" t="s">
        <v>157</v>
      </c>
      <c r="C291" s="243" t="s">
        <v>483</v>
      </c>
      <c r="D291" s="287"/>
      <c r="E291" s="38"/>
      <c r="F291" s="244" cm="1">
        <f t="array" ref="F291">+SUMPRODUCT(('Budget original'!$A$8:$A$501=$A291)*('Budget original'!$C$3:$AO$3=F$2),'Budget original'!$C$8:$AO$501)</f>
        <v>0</v>
      </c>
      <c r="G291" s="288"/>
      <c r="H291" s="38"/>
      <c r="I291" s="244"/>
      <c r="J291" s="243"/>
      <c r="K291" s="38"/>
      <c r="L291" s="303">
        <f>SUMIFS(BV_Data_An_Cour!$AN:$AN,BV_Data_An_Cour!$AP:$AP,$B291,BV_Data_An_Cour!$AQ:$AQ,$C291,BV_Data_An_Cour!$AR:$AR,$L$2)</f>
        <v>0</v>
      </c>
      <c r="M291" s="243"/>
      <c r="N291" s="266">
        <f t="shared" si="73"/>
        <v>0</v>
      </c>
      <c r="O291" s="243"/>
      <c r="P291" s="38"/>
      <c r="Q291" s="303">
        <f>SUMIFS(BV_Data_An_Prec!$AN:$AN,BV_Data_An_Prec!$AP:$AP,$B291,BV_Data_An_Prec!$AQ:$AQ,$C291,BV_Data_An_Prec!$AR:$AR,$L$2)</f>
        <v>0</v>
      </c>
      <c r="R291" s="243"/>
      <c r="S291" s="266">
        <f t="shared" si="74"/>
        <v>0</v>
      </c>
      <c r="T291" s="38"/>
      <c r="U291" s="38"/>
      <c r="V291" s="38"/>
      <c r="W291" s="38"/>
      <c r="X291" s="38"/>
      <c r="Y291" s="38"/>
      <c r="Z291" s="38"/>
      <c r="AA291" s="38"/>
      <c r="AB291" s="38"/>
      <c r="AC291" s="38"/>
      <c r="AD291" s="38"/>
      <c r="AE291" s="38"/>
      <c r="AF291" s="38"/>
      <c r="AG291" s="38"/>
      <c r="AH291" s="38"/>
      <c r="AI291" s="38"/>
      <c r="AJ291" s="38"/>
      <c r="AK291" s="38"/>
      <c r="AL291" s="38"/>
      <c r="AM291" s="38"/>
      <c r="AN291" s="38"/>
    </row>
    <row r="292" spans="1:40" ht="15.75" customHeight="1">
      <c r="A292" s="5" t="str">
        <f t="shared" si="64"/>
        <v>ServiceFournitures autres</v>
      </c>
      <c r="B292" s="38" t="s">
        <v>157</v>
      </c>
      <c r="C292" s="243" t="s">
        <v>131</v>
      </c>
      <c r="D292" s="287"/>
      <c r="E292" s="38"/>
      <c r="F292" s="244" cm="1">
        <f t="array" ref="F292">+SUMPRODUCT(('Budget original'!$A$8:$A$501=$A292)*('Budget original'!$C$3:$AO$3=F$2),'Budget original'!$C$8:$AO$501)</f>
        <v>0</v>
      </c>
      <c r="G292" s="288"/>
      <c r="H292" s="38"/>
      <c r="I292" s="244"/>
      <c r="J292" s="243"/>
      <c r="K292" s="38"/>
      <c r="L292" s="266">
        <f>SUMIFS(BV_Data_An_Cour!$AN:$AN,BV_Data_An_Cour!$AP:$AP,$B292,BV_Data_An_Cour!$AQ:$AQ,$C292,BV_Data_An_Cour!$AR:$AR,$L$2)</f>
        <v>21390.71</v>
      </c>
      <c r="M292" s="243"/>
      <c r="N292" s="266">
        <f t="shared" si="73"/>
        <v>21390.71</v>
      </c>
      <c r="O292" s="243"/>
      <c r="P292" s="38"/>
      <c r="Q292" s="266">
        <f>SUMIFS(BV_Data_An_Prec!$AN:$AN,BV_Data_An_Prec!$AP:$AP,$B292,BV_Data_An_Prec!$AQ:$AQ,$C292,BV_Data_An_Prec!$AR:$AR,$L$2)</f>
        <v>0</v>
      </c>
      <c r="R292" s="243"/>
      <c r="S292" s="266">
        <f t="shared" si="74"/>
        <v>21390.71</v>
      </c>
      <c r="T292" s="38"/>
      <c r="U292" s="38"/>
      <c r="V292" s="38"/>
      <c r="W292" s="38"/>
      <c r="X292" s="38"/>
      <c r="Y292" s="38"/>
      <c r="Z292" s="38"/>
      <c r="AA292" s="38"/>
      <c r="AB292" s="38"/>
      <c r="AC292" s="38"/>
      <c r="AD292" s="38"/>
      <c r="AE292" s="38"/>
      <c r="AF292" s="38"/>
      <c r="AG292" s="38"/>
      <c r="AH292" s="38"/>
      <c r="AI292" s="38"/>
      <c r="AJ292" s="38"/>
      <c r="AK292" s="38"/>
      <c r="AL292" s="38"/>
      <c r="AM292" s="38"/>
      <c r="AN292" s="38"/>
    </row>
    <row r="293" spans="1:40" ht="15.75" customHeight="1">
      <c r="A293" s="5" t="str">
        <f t="shared" si="64"/>
        <v>ServiceUniformes</v>
      </c>
      <c r="B293" s="38" t="s">
        <v>157</v>
      </c>
      <c r="C293" s="243" t="s">
        <v>132</v>
      </c>
      <c r="D293" s="287"/>
      <c r="E293" s="38"/>
      <c r="F293" s="244" cm="1">
        <f t="array" ref="F293">+SUMPRODUCT(('Budget original'!$A$8:$A$501=$A293)*('Budget original'!$C$3:$AO$3=F$2),'Budget original'!$C$8:$AO$501)</f>
        <v>0</v>
      </c>
      <c r="G293" s="288"/>
      <c r="H293" s="38"/>
      <c r="I293" s="244"/>
      <c r="J293" s="243"/>
      <c r="K293" s="38"/>
      <c r="L293" s="266">
        <f>SUMIFS(BV_Data_An_Cour!$AN:$AN,BV_Data_An_Cour!$AP:$AP,$B293,BV_Data_An_Cour!$AQ:$AQ,$C293,BV_Data_An_Cour!$AR:$AR,$L$2)</f>
        <v>0</v>
      </c>
      <c r="M293" s="243"/>
      <c r="N293" s="266">
        <f t="shared" si="73"/>
        <v>0</v>
      </c>
      <c r="O293" s="243"/>
      <c r="P293" s="38"/>
      <c r="Q293" s="266">
        <f>SUMIFS(BV_Data_An_Prec!$AN:$AN,BV_Data_An_Prec!$AP:$AP,$B293,BV_Data_An_Prec!$AQ:$AQ,$C293,BV_Data_An_Prec!$AR:$AR,$L$2)</f>
        <v>0</v>
      </c>
      <c r="R293" s="243"/>
      <c r="S293" s="266">
        <f t="shared" si="74"/>
        <v>0</v>
      </c>
      <c r="T293" s="38"/>
      <c r="U293" s="38"/>
      <c r="V293" s="38"/>
      <c r="W293" s="38"/>
      <c r="X293" s="38"/>
      <c r="Y293" s="38"/>
      <c r="Z293" s="38"/>
      <c r="AA293" s="38"/>
      <c r="AB293" s="38"/>
      <c r="AC293" s="38"/>
      <c r="AD293" s="38"/>
      <c r="AE293" s="38"/>
      <c r="AF293" s="38"/>
      <c r="AG293" s="38"/>
      <c r="AH293" s="38"/>
      <c r="AI293" s="38"/>
      <c r="AJ293" s="38"/>
      <c r="AK293" s="38"/>
      <c r="AL293" s="38"/>
      <c r="AM293" s="38"/>
      <c r="AN293" s="38"/>
    </row>
    <row r="294" spans="1:40" ht="15.75" customHeight="1">
      <c r="A294" s="5" t="str">
        <f t="shared" si="64"/>
        <v>ServicePapeterie</v>
      </c>
      <c r="B294" s="38" t="s">
        <v>157</v>
      </c>
      <c r="C294" s="243" t="s">
        <v>133</v>
      </c>
      <c r="D294" s="287"/>
      <c r="E294" s="38"/>
      <c r="F294" s="244" cm="1">
        <f t="array" ref="F294">+SUMPRODUCT(('Budget original'!$A$8:$A$501=$A294)*('Budget original'!$C$3:$AO$3=F$2),'Budget original'!$C$8:$AO$501)</f>
        <v>0</v>
      </c>
      <c r="G294" s="288"/>
      <c r="H294" s="38"/>
      <c r="I294" s="244"/>
      <c r="J294" s="243"/>
      <c r="K294" s="38"/>
      <c r="L294" s="266">
        <f>SUMIFS(BV_Data_An_Cour!$AN:$AN,BV_Data_An_Cour!$AP:$AP,$B294,BV_Data_An_Cour!$AQ:$AQ,$C294,BV_Data_An_Cour!$AR:$AR,$L$2)</f>
        <v>5953.45</v>
      </c>
      <c r="M294" s="243"/>
      <c r="N294" s="266">
        <f t="shared" si="73"/>
        <v>5953.45</v>
      </c>
      <c r="O294" s="243"/>
      <c r="P294" s="281"/>
      <c r="Q294" s="266">
        <f>SUMIFS(BV_Data_An_Prec!$AN:$AN,BV_Data_An_Prec!$AP:$AP,$B294,BV_Data_An_Prec!$AQ:$AQ,$C294,BV_Data_An_Prec!$AR:$AR,$L$2)</f>
        <v>0</v>
      </c>
      <c r="R294" s="243"/>
      <c r="S294" s="266">
        <f t="shared" si="74"/>
        <v>5953.45</v>
      </c>
      <c r="T294" s="38"/>
      <c r="U294" s="38"/>
      <c r="V294" s="38"/>
      <c r="W294" s="38"/>
      <c r="X294" s="38"/>
      <c r="Y294" s="38"/>
      <c r="Z294" s="38"/>
      <c r="AA294" s="38"/>
      <c r="AB294" s="38"/>
      <c r="AC294" s="38"/>
      <c r="AD294" s="38"/>
      <c r="AE294" s="38"/>
      <c r="AF294" s="38"/>
      <c r="AG294" s="38"/>
      <c r="AH294" s="38"/>
      <c r="AI294" s="38"/>
      <c r="AJ294" s="38"/>
      <c r="AK294" s="38"/>
      <c r="AL294" s="38"/>
      <c r="AM294" s="38"/>
      <c r="AN294" s="38"/>
    </row>
    <row r="295" spans="1:40" ht="15.75" customHeight="1">
      <c r="A295" s="5" t="str">
        <f t="shared" si="64"/>
        <v>ServiceTéléphone</v>
      </c>
      <c r="B295" s="38" t="s">
        <v>157</v>
      </c>
      <c r="C295" s="243" t="s">
        <v>134</v>
      </c>
      <c r="D295" s="287"/>
      <c r="E295" s="38"/>
      <c r="F295" s="244" cm="1">
        <f t="array" ref="F295">+SUMPRODUCT(('Budget original'!$A$8:$A$501=$A295)*('Budget original'!$C$3:$AO$3=F$2),'Budget original'!$C$8:$AO$501)</f>
        <v>0</v>
      </c>
      <c r="G295" s="288"/>
      <c r="H295" s="38"/>
      <c r="I295" s="244"/>
      <c r="J295" s="243"/>
      <c r="K295" s="38"/>
      <c r="L295" s="266">
        <f>SUMIFS(BV_Data_An_Cour!$AN:$AN,BV_Data_An_Cour!$AP:$AP,$B295,BV_Data_An_Cour!$AQ:$AQ,$C295,BV_Data_An_Cour!$AR:$AR,$L$2)</f>
        <v>4572.95</v>
      </c>
      <c r="M295" s="243"/>
      <c r="N295" s="266">
        <f t="shared" si="73"/>
        <v>4572.95</v>
      </c>
      <c r="O295" s="243"/>
      <c r="P295" s="38"/>
      <c r="Q295" s="266">
        <f>SUMIFS(BV_Data_An_Prec!$AN:$AN,BV_Data_An_Prec!$AP:$AP,$B295,BV_Data_An_Prec!$AQ:$AQ,$C295,BV_Data_An_Prec!$AR:$AR,$L$2)</f>
        <v>0</v>
      </c>
      <c r="R295" s="243"/>
      <c r="S295" s="266">
        <f t="shared" si="74"/>
        <v>4572.95</v>
      </c>
      <c r="T295" s="38"/>
      <c r="U295" s="38"/>
      <c r="V295" s="38"/>
      <c r="W295" s="38"/>
      <c r="X295" s="38"/>
      <c r="Y295" s="38"/>
      <c r="Z295" s="38"/>
      <c r="AA295" s="38"/>
      <c r="AB295" s="38"/>
      <c r="AC295" s="38"/>
      <c r="AD295" s="38"/>
      <c r="AE295" s="38"/>
      <c r="AF295" s="38"/>
      <c r="AG295" s="38"/>
      <c r="AH295" s="38"/>
      <c r="AI295" s="38"/>
      <c r="AJ295" s="38"/>
      <c r="AK295" s="38"/>
      <c r="AL295" s="38"/>
      <c r="AM295" s="38"/>
      <c r="AN295" s="38"/>
    </row>
    <row r="296" spans="1:40" ht="15.75" customHeight="1">
      <c r="A296" s="5" t="str">
        <f t="shared" si="64"/>
        <v>ServiceFrais postaux</v>
      </c>
      <c r="B296" s="38" t="s">
        <v>157</v>
      </c>
      <c r="C296" s="243" t="s">
        <v>135</v>
      </c>
      <c r="D296" s="287"/>
      <c r="E296" s="38"/>
      <c r="F296" s="244" cm="1">
        <f t="array" ref="F296">+SUMPRODUCT(('Budget original'!$A$8:$A$501=$A296)*('Budget original'!$C$3:$AO$3=F$2),'Budget original'!$C$8:$AO$501)</f>
        <v>0</v>
      </c>
      <c r="G296" s="288"/>
      <c r="H296" s="38"/>
      <c r="I296" s="244"/>
      <c r="J296" s="243"/>
      <c r="K296" s="38"/>
      <c r="L296" s="266">
        <f>SUMIFS(BV_Data_An_Cour!$AN:$AN,BV_Data_An_Cour!$AP:$AP,$B296,BV_Data_An_Cour!$AQ:$AQ,$C296,BV_Data_An_Cour!$AR:$AR,$L$2)</f>
        <v>1382.75</v>
      </c>
      <c r="M296" s="243"/>
      <c r="N296" s="266">
        <f t="shared" si="73"/>
        <v>1382.75</v>
      </c>
      <c r="O296" s="243"/>
      <c r="P296" s="38"/>
      <c r="Q296" s="266">
        <f>SUMIFS(BV_Data_An_Prec!$AN:$AN,BV_Data_An_Prec!$AP:$AP,$B296,BV_Data_An_Prec!$AQ:$AQ,$C296,BV_Data_An_Prec!$AR:$AR,$L$2)</f>
        <v>0</v>
      </c>
      <c r="R296" s="243"/>
      <c r="S296" s="266">
        <f t="shared" si="74"/>
        <v>1382.75</v>
      </c>
      <c r="T296" s="38"/>
      <c r="U296" s="38"/>
      <c r="V296" s="38"/>
      <c r="W296" s="38"/>
      <c r="X296" s="38"/>
      <c r="Y296" s="38"/>
      <c r="Z296" s="38"/>
      <c r="AA296" s="38"/>
      <c r="AB296" s="38"/>
      <c r="AC296" s="38"/>
      <c r="AD296" s="38"/>
      <c r="AE296" s="38"/>
      <c r="AF296" s="38"/>
      <c r="AG296" s="38"/>
      <c r="AH296" s="38"/>
      <c r="AI296" s="38"/>
      <c r="AJ296" s="38"/>
      <c r="AK296" s="38"/>
      <c r="AL296" s="38"/>
      <c r="AM296" s="38"/>
      <c r="AN296" s="38"/>
    </row>
    <row r="297" spans="1:40" ht="15.75" customHeight="1">
      <c r="A297" s="5" t="str">
        <f t="shared" si="64"/>
        <v>ServiceDivers</v>
      </c>
      <c r="B297" s="38" t="s">
        <v>157</v>
      </c>
      <c r="C297" s="243" t="s">
        <v>136</v>
      </c>
      <c r="D297" s="287"/>
      <c r="E297" s="38"/>
      <c r="F297" s="244" cm="1">
        <f t="array" ref="F297">+SUMPRODUCT(('Budget original'!$A$8:$A$501=$A297)*('Budget original'!$C$3:$AO$3=F$2),'Budget original'!$C$8:$AO$501)</f>
        <v>0</v>
      </c>
      <c r="G297" s="288"/>
      <c r="H297" s="38"/>
      <c r="I297" s="244"/>
      <c r="J297" s="243"/>
      <c r="K297" s="38"/>
      <c r="L297" s="266">
        <f>SUMIFS(BV_Data_An_Cour!$AN:$AN,BV_Data_An_Cour!$AP:$AP,$B297,BV_Data_An_Cour!$AQ:$AQ,$C297,BV_Data_An_Cour!$AR:$AR,$L$2)</f>
        <v>-4292.8499999999995</v>
      </c>
      <c r="M297" s="243"/>
      <c r="N297" s="266">
        <f t="shared" si="73"/>
        <v>-4292.8499999999995</v>
      </c>
      <c r="O297" s="243"/>
      <c r="P297" s="38"/>
      <c r="Q297" s="266">
        <f>SUMIFS(BV_Data_An_Prec!$AN:$AN,BV_Data_An_Prec!$AP:$AP,$B297,BV_Data_An_Prec!$AQ:$AQ,$C297,BV_Data_An_Prec!$AR:$AR,$L$2)</f>
        <v>0</v>
      </c>
      <c r="R297" s="243"/>
      <c r="S297" s="266">
        <f t="shared" si="74"/>
        <v>-4292.8499999999995</v>
      </c>
      <c r="T297" s="38"/>
      <c r="U297" s="38"/>
      <c r="V297" s="38"/>
      <c r="W297" s="38"/>
      <c r="X297" s="38"/>
      <c r="Y297" s="38"/>
      <c r="Z297" s="38"/>
      <c r="AA297" s="38"/>
      <c r="AB297" s="38"/>
      <c r="AC297" s="38"/>
      <c r="AD297" s="38"/>
      <c r="AE297" s="38"/>
      <c r="AF297" s="38"/>
      <c r="AG297" s="38"/>
      <c r="AH297" s="38"/>
      <c r="AI297" s="38"/>
      <c r="AJ297" s="38"/>
      <c r="AK297" s="38"/>
      <c r="AL297" s="38"/>
      <c r="AM297" s="38"/>
      <c r="AN297" s="38"/>
    </row>
    <row r="298" spans="1:40" ht="15.75" customHeight="1">
      <c r="A298" s="5" t="str">
        <f t="shared" si="64"/>
        <v>ServiceFormation</v>
      </c>
      <c r="B298" s="38" t="s">
        <v>157</v>
      </c>
      <c r="C298" s="243" t="s">
        <v>137</v>
      </c>
      <c r="D298" s="287"/>
      <c r="E298" s="38"/>
      <c r="F298" s="244" cm="1">
        <f t="array" ref="F298">+SUMPRODUCT(('Budget original'!$A$8:$A$501=$A298)*('Budget original'!$C$3:$AO$3=F$2),'Budget original'!$C$8:$AO$501)</f>
        <v>0</v>
      </c>
      <c r="G298" s="288"/>
      <c r="H298" s="38"/>
      <c r="I298" s="244"/>
      <c r="J298" s="243"/>
      <c r="K298" s="38"/>
      <c r="L298" s="266">
        <f>SUMIFS(BV_Data_An_Cour!$AN:$AN,BV_Data_An_Cour!$AP:$AP,$B298,BV_Data_An_Cour!$AQ:$AQ,$C298,BV_Data_An_Cour!$AR:$AR,$L$2)</f>
        <v>8686.4500000000007</v>
      </c>
      <c r="M298" s="243"/>
      <c r="N298" s="266">
        <f t="shared" si="73"/>
        <v>8686.4500000000007</v>
      </c>
      <c r="O298" s="243"/>
      <c r="P298" s="38"/>
      <c r="Q298" s="266">
        <f>SUMIFS(BV_Data_An_Prec!$AN:$AN,BV_Data_An_Prec!$AP:$AP,$B298,BV_Data_An_Prec!$AQ:$AQ,$C298,BV_Data_An_Prec!$AR:$AR,$L$2)</f>
        <v>0</v>
      </c>
      <c r="R298" s="243"/>
      <c r="S298" s="266">
        <f t="shared" si="74"/>
        <v>8686.4500000000007</v>
      </c>
      <c r="T298" s="38"/>
      <c r="X298" s="38"/>
      <c r="Y298" s="38"/>
      <c r="Z298" s="38"/>
      <c r="AA298" s="38"/>
      <c r="AB298" s="38"/>
      <c r="AC298" s="38"/>
      <c r="AD298" s="38"/>
      <c r="AE298" s="38"/>
      <c r="AF298" s="38"/>
      <c r="AG298" s="38"/>
      <c r="AH298" s="38"/>
      <c r="AI298" s="38"/>
      <c r="AJ298" s="38"/>
      <c r="AK298" s="38"/>
      <c r="AL298" s="38"/>
      <c r="AM298" s="38"/>
      <c r="AN298" s="38"/>
    </row>
    <row r="299" spans="1:40" ht="15.75" customHeight="1">
      <c r="A299" s="5" t="str">
        <f t="shared" si="64"/>
        <v>ServiceFrais bancaires</v>
      </c>
      <c r="B299" s="38" t="s">
        <v>157</v>
      </c>
      <c r="C299" s="243" t="s">
        <v>138</v>
      </c>
      <c r="D299" s="287"/>
      <c r="E299" s="38"/>
      <c r="F299" s="244" cm="1">
        <f t="array" ref="F299">+SUMPRODUCT(('Budget original'!$A$8:$A$501=$A299)*('Budget original'!$C$3:$AO$3=F$2),'Budget original'!$C$8:$AO$501)</f>
        <v>0</v>
      </c>
      <c r="G299" s="288"/>
      <c r="H299" s="38"/>
      <c r="I299" s="244"/>
      <c r="J299" s="243"/>
      <c r="K299" s="38"/>
      <c r="L299" s="266">
        <f>SUMIFS(BV_Data_An_Cour!$AN:$AN,BV_Data_An_Cour!$AP:$AP,$B299,BV_Data_An_Cour!$AQ:$AQ,$C299,BV_Data_An_Cour!$AR:$AR,L$2)</f>
        <v>1504.19</v>
      </c>
      <c r="M299" s="243"/>
      <c r="N299" s="266">
        <f t="shared" si="73"/>
        <v>1504.19</v>
      </c>
      <c r="O299" s="243"/>
      <c r="P299" s="38"/>
      <c r="Q299" s="266">
        <f>SUMIFS(BV_Data_An_Prec!$AN:$AN,BV_Data_An_Prec!$AP:$AP,$B299,BV_Data_An_Prec!$AQ:$AQ,$C299,BV_Data_An_Prec!$AR:$AR,Q$2)</f>
        <v>0</v>
      </c>
      <c r="R299" s="243"/>
      <c r="S299" s="266">
        <f t="shared" si="74"/>
        <v>1504.19</v>
      </c>
      <c r="T299" s="38"/>
      <c r="X299" s="38"/>
      <c r="Y299" s="38"/>
      <c r="Z299" s="38"/>
      <c r="AA299" s="38"/>
      <c r="AB299" s="38"/>
      <c r="AC299" s="38"/>
      <c r="AD299" s="38"/>
      <c r="AE299" s="38"/>
      <c r="AF299" s="38"/>
      <c r="AG299" s="38"/>
      <c r="AH299" s="38"/>
      <c r="AI299" s="38"/>
      <c r="AJ299" s="38"/>
      <c r="AK299" s="38"/>
      <c r="AL299" s="38"/>
      <c r="AM299" s="38"/>
      <c r="AN299" s="38"/>
    </row>
    <row r="300" spans="1:40" ht="20.399999999999999" hidden="1" customHeight="1">
      <c r="A300" s="5" t="str">
        <f t="shared" si="64"/>
        <v>Service[...]</v>
      </c>
      <c r="B300" s="38" t="s">
        <v>157</v>
      </c>
      <c r="C300" s="243" t="s">
        <v>55</v>
      </c>
      <c r="D300" s="287"/>
      <c r="E300" s="38"/>
      <c r="F300" s="244" cm="1">
        <f t="array" ref="F300">+SUMPRODUCT(('Budget original'!$A$8:$A$501=$A300)*('Budget original'!$C$3:$AO$3=F$2),'Budget original'!$C$8:$AO$501)</f>
        <v>0</v>
      </c>
      <c r="G300" s="288"/>
      <c r="H300" s="38"/>
      <c r="I300" s="244"/>
      <c r="J300" s="243"/>
      <c r="K300" s="38"/>
      <c r="L300" s="266">
        <f>SUMIFS(BV_Data_An_Cour!$AN:$AN,BV_Data_An_Cour!$AP:$AP,$B300,BV_Data_An_Cour!$AQ:$AQ,$C300,BV_Data_An_Cour!$AR:$AR,$L$2)</f>
        <v>0</v>
      </c>
      <c r="M300" s="243"/>
      <c r="N300" s="266">
        <f t="shared" si="73"/>
        <v>0</v>
      </c>
      <c r="O300" s="243"/>
      <c r="P300" s="38"/>
      <c r="Q300" s="266">
        <f>SUMIFS(BV_Data_An_Prec!$AN:$AN,BV_Data_An_Prec!$AP:$AP,$B300,BV_Data_An_Prec!$AQ:$AQ,$C300,BV_Data_An_Prec!$AR:$AR,$L$2)</f>
        <v>0</v>
      </c>
      <c r="R300" s="243"/>
      <c r="S300" s="266">
        <f t="shared" si="74"/>
        <v>0</v>
      </c>
      <c r="T300" s="38"/>
      <c r="U300" s="38"/>
      <c r="V300" s="38"/>
      <c r="W300" s="38"/>
      <c r="X300" s="38"/>
      <c r="Y300" s="38"/>
      <c r="Z300" s="38"/>
      <c r="AA300" s="38"/>
      <c r="AB300" s="38"/>
      <c r="AC300" s="38"/>
      <c r="AD300" s="38"/>
      <c r="AE300" s="38"/>
      <c r="AF300" s="38"/>
      <c r="AG300" s="38"/>
      <c r="AH300" s="38"/>
      <c r="AI300" s="38"/>
      <c r="AJ300" s="38"/>
      <c r="AK300" s="38"/>
      <c r="AL300" s="38"/>
      <c r="AM300" s="38"/>
      <c r="AN300" s="38"/>
    </row>
    <row r="301" spans="1:40" ht="20.399999999999999" hidden="1" customHeight="1">
      <c r="A301" s="5" t="str">
        <f t="shared" si="64"/>
        <v>Service[...]</v>
      </c>
      <c r="B301" s="38" t="s">
        <v>157</v>
      </c>
      <c r="C301" s="243" t="s">
        <v>55</v>
      </c>
      <c r="D301" s="287"/>
      <c r="E301" s="38"/>
      <c r="F301" s="244" cm="1">
        <f t="array" ref="F301">+SUMPRODUCT(('Budget original'!$A$8:$A$501=$A301)*('Budget original'!$C$3:$AO$3=F$2),'Budget original'!$C$8:$AO$501)</f>
        <v>0</v>
      </c>
      <c r="G301" s="288"/>
      <c r="H301" s="38"/>
      <c r="I301" s="244"/>
      <c r="J301" s="243"/>
      <c r="K301" s="38"/>
      <c r="L301" s="266">
        <f>SUMIFS(BV_Data_An_Cour!$AN:$AN,BV_Data_An_Cour!$AP:$AP,$B301,BV_Data_An_Cour!$AQ:$AQ,$C301,BV_Data_An_Cour!$AR:$AR,$L$2)</f>
        <v>0</v>
      </c>
      <c r="M301" s="243"/>
      <c r="N301" s="266">
        <f t="shared" si="73"/>
        <v>0</v>
      </c>
      <c r="O301" s="243"/>
      <c r="P301" s="38"/>
      <c r="Q301" s="266">
        <f>SUMIFS(BV_Data_An_Prec!$AN:$AN,BV_Data_An_Prec!$AP:$AP,$B301,BV_Data_An_Prec!$AQ:$AQ,$C301,BV_Data_An_Prec!$AR:$AR,$L$2)</f>
        <v>0</v>
      </c>
      <c r="R301" s="243"/>
      <c r="S301" s="266">
        <f t="shared" si="74"/>
        <v>0</v>
      </c>
      <c r="T301" s="38"/>
      <c r="U301" s="38"/>
      <c r="V301" s="38"/>
      <c r="W301" s="38"/>
      <c r="X301" s="38"/>
      <c r="Y301" s="38"/>
      <c r="Z301" s="38"/>
      <c r="AA301" s="38"/>
      <c r="AB301" s="38"/>
      <c r="AC301" s="38"/>
      <c r="AD301" s="38"/>
      <c r="AE301" s="38"/>
      <c r="AF301" s="38"/>
      <c r="AG301" s="38"/>
      <c r="AH301" s="38"/>
      <c r="AI301" s="38"/>
      <c r="AJ301" s="38"/>
      <c r="AK301" s="38"/>
      <c r="AL301" s="38"/>
      <c r="AM301" s="38"/>
      <c r="AN301" s="38"/>
    </row>
    <row r="302" spans="1:40" ht="20.399999999999999" hidden="1" customHeight="1">
      <c r="A302" s="5" t="str">
        <f t="shared" si="64"/>
        <v>Service[...]</v>
      </c>
      <c r="B302" s="38" t="s">
        <v>157</v>
      </c>
      <c r="C302" s="243" t="s">
        <v>55</v>
      </c>
      <c r="D302" s="287"/>
      <c r="E302" s="38"/>
      <c r="F302" s="244" cm="1">
        <f t="array" ref="F302">+SUMPRODUCT(('Budget original'!$A$8:$A$501=$A302)*('Budget original'!$C$3:$AO$3=F$2),'Budget original'!$C$8:$AO$501)</f>
        <v>0</v>
      </c>
      <c r="G302" s="288"/>
      <c r="H302" s="38"/>
      <c r="I302" s="244"/>
      <c r="J302" s="243"/>
      <c r="K302" s="38"/>
      <c r="L302" s="266">
        <f>SUMIFS(BV_Data_An_Cour!$AN:$AN,BV_Data_An_Cour!$AP:$AP,$B302,BV_Data_An_Cour!$AQ:$AQ,$C302,BV_Data_An_Cour!$AR:$AR,$L$2)</f>
        <v>0</v>
      </c>
      <c r="M302" s="243"/>
      <c r="N302" s="266">
        <f t="shared" si="73"/>
        <v>0</v>
      </c>
      <c r="O302" s="243"/>
      <c r="P302" s="38"/>
      <c r="Q302" s="266">
        <f>SUMIFS(BV_Data_An_Prec!$AN:$AN,BV_Data_An_Prec!$AP:$AP,$B302,BV_Data_An_Prec!$AQ:$AQ,$C302,BV_Data_An_Prec!$AR:$AR,$L$2)</f>
        <v>0</v>
      </c>
      <c r="R302" s="243"/>
      <c r="S302" s="266">
        <f t="shared" si="74"/>
        <v>0</v>
      </c>
      <c r="T302" s="38"/>
      <c r="U302" s="38"/>
      <c r="V302" s="38"/>
      <c r="W302" s="38"/>
      <c r="X302" s="38"/>
      <c r="Y302" s="38"/>
      <c r="Z302" s="38"/>
      <c r="AA302" s="38"/>
      <c r="AB302" s="38"/>
      <c r="AC302" s="38"/>
      <c r="AD302" s="38"/>
      <c r="AE302" s="38"/>
      <c r="AF302" s="38"/>
      <c r="AG302" s="38"/>
      <c r="AH302" s="38"/>
      <c r="AI302" s="38"/>
      <c r="AJ302" s="38"/>
      <c r="AK302" s="38"/>
      <c r="AL302" s="38"/>
      <c r="AM302" s="38"/>
      <c r="AN302" s="38"/>
    </row>
    <row r="303" spans="1:40" ht="18.600000000000001" customHeight="1">
      <c r="A303" s="5"/>
      <c r="B303" s="38"/>
      <c r="C303" s="291" t="s">
        <v>139</v>
      </c>
      <c r="D303" s="292" t="s">
        <v>171</v>
      </c>
      <c r="E303" s="293" t="e">
        <f>F303/F$268</f>
        <v>#DIV/0!</v>
      </c>
      <c r="F303" s="294">
        <f>+SUM(F285:F302)</f>
        <v>0</v>
      </c>
      <c r="G303" s="295"/>
      <c r="H303" s="293"/>
      <c r="I303" s="294"/>
      <c r="J303" s="295" t="s">
        <v>171</v>
      </c>
      <c r="K303" s="293">
        <f>L303/L$268</f>
        <v>0.13577468594343814</v>
      </c>
      <c r="L303" s="294">
        <f>+SUM(L285:L302)</f>
        <v>86429.989999999976</v>
      </c>
      <c r="M303" s="296"/>
      <c r="N303" s="294">
        <f t="shared" si="73"/>
        <v>86429.989999999976</v>
      </c>
      <c r="O303" s="295" t="s">
        <v>171</v>
      </c>
      <c r="P303" s="293" t="e">
        <f>Q303/Q$268</f>
        <v>#DIV/0!</v>
      </c>
      <c r="Q303" s="294">
        <f>+SUM(Q285:Q302)</f>
        <v>0</v>
      </c>
      <c r="R303" s="297"/>
      <c r="S303" s="294">
        <f t="shared" si="74"/>
        <v>86429.989999999976</v>
      </c>
      <c r="T303" s="38"/>
      <c r="U303" s="38"/>
      <c r="V303" s="38"/>
      <c r="W303" s="38"/>
      <c r="X303" s="38"/>
      <c r="Y303" s="38"/>
      <c r="Z303" s="38"/>
      <c r="AA303" s="38"/>
      <c r="AB303" s="38"/>
      <c r="AC303" s="38"/>
      <c r="AD303" s="38"/>
      <c r="AE303" s="38"/>
      <c r="AF303" s="38"/>
      <c r="AG303" s="38"/>
      <c r="AH303" s="38"/>
      <c r="AI303" s="38"/>
      <c r="AJ303" s="38"/>
      <c r="AK303" s="38"/>
      <c r="AL303" s="38"/>
      <c r="AM303" s="38"/>
      <c r="AN303" s="38"/>
    </row>
    <row r="304" spans="1:40" ht="15.75" customHeight="1">
      <c r="B304" s="38"/>
      <c r="C304" s="238"/>
      <c r="D304" s="289"/>
      <c r="E304" s="304"/>
      <c r="F304" s="266"/>
      <c r="G304" s="290"/>
      <c r="H304" s="304"/>
      <c r="I304" s="266"/>
      <c r="J304" s="238"/>
      <c r="K304" s="304"/>
      <c r="L304" s="286"/>
      <c r="M304" s="238"/>
      <c r="N304" s="286"/>
      <c r="O304" s="238"/>
      <c r="P304" s="304"/>
      <c r="Q304" s="286"/>
      <c r="R304" s="238"/>
      <c r="S304" s="286"/>
      <c r="T304" s="38"/>
      <c r="U304" s="38"/>
      <c r="V304" s="38"/>
      <c r="W304" s="38"/>
      <c r="X304" s="38"/>
      <c r="Y304" s="38"/>
      <c r="Z304" s="38"/>
      <c r="AA304" s="38"/>
      <c r="AB304" s="38"/>
      <c r="AC304" s="38"/>
      <c r="AD304" s="38"/>
      <c r="AE304" s="38"/>
      <c r="AF304" s="38"/>
      <c r="AG304" s="38"/>
      <c r="AH304" s="38"/>
      <c r="AI304" s="38"/>
      <c r="AJ304" s="38"/>
      <c r="AK304" s="38"/>
      <c r="AL304" s="38"/>
      <c r="AM304" s="38"/>
      <c r="AN304" s="38"/>
    </row>
    <row r="305" spans="1:40" ht="18.600000000000001" customHeight="1">
      <c r="A305" s="5"/>
      <c r="B305" s="38"/>
      <c r="C305" s="291" t="s">
        <v>140</v>
      </c>
      <c r="D305" s="292" t="s">
        <v>115</v>
      </c>
      <c r="E305" s="293" t="e">
        <f>F305/F$268</f>
        <v>#DIV/0!</v>
      </c>
      <c r="F305" s="294">
        <f>F284+F303</f>
        <v>0</v>
      </c>
      <c r="G305" s="295"/>
      <c r="H305" s="293"/>
      <c r="I305" s="294"/>
      <c r="J305" s="295" t="s">
        <v>115</v>
      </c>
      <c r="K305" s="293">
        <f>L305/L$268</f>
        <v>0.82705845436297765</v>
      </c>
      <c r="L305" s="294">
        <f>L284+L303</f>
        <v>526479.98</v>
      </c>
      <c r="M305" s="296"/>
      <c r="N305" s="294">
        <f>L305-F305</f>
        <v>526479.98</v>
      </c>
      <c r="O305" s="295" t="s">
        <v>115</v>
      </c>
      <c r="P305" s="293" t="e">
        <f>Q305/Q$268</f>
        <v>#DIV/0!</v>
      </c>
      <c r="Q305" s="294">
        <f>Q284+Q303</f>
        <v>0</v>
      </c>
      <c r="R305" s="297"/>
      <c r="S305" s="294">
        <f>L305-Q305</f>
        <v>526479.98</v>
      </c>
      <c r="T305" s="38"/>
      <c r="U305" s="38"/>
      <c r="V305" s="38"/>
      <c r="W305" s="38"/>
      <c r="X305" s="38"/>
      <c r="Y305" s="38"/>
      <c r="Z305" s="38"/>
      <c r="AA305" s="38"/>
      <c r="AB305" s="38"/>
      <c r="AC305" s="38"/>
      <c r="AD305" s="38"/>
      <c r="AE305" s="38"/>
      <c r="AF305" s="38"/>
      <c r="AG305" s="38"/>
      <c r="AH305" s="38"/>
      <c r="AI305" s="38"/>
      <c r="AJ305" s="38"/>
      <c r="AK305" s="38"/>
      <c r="AL305" s="38"/>
      <c r="AM305" s="38"/>
      <c r="AN305" s="38"/>
    </row>
    <row r="306" spans="1:40" ht="15.75" customHeight="1">
      <c r="B306" s="38"/>
      <c r="C306" s="243"/>
      <c r="D306" s="287"/>
      <c r="E306" s="38"/>
      <c r="F306" s="266"/>
      <c r="G306" s="288"/>
      <c r="H306" s="38"/>
      <c r="I306" s="266"/>
      <c r="J306" s="243"/>
      <c r="K306" s="38"/>
      <c r="L306" s="266"/>
      <c r="M306" s="243"/>
      <c r="N306" s="266">
        <f>L306-F306</f>
        <v>0</v>
      </c>
      <c r="O306" s="243"/>
      <c r="P306" s="38"/>
      <c r="Q306" s="266"/>
      <c r="R306" s="243"/>
      <c r="S306" s="266"/>
      <c r="T306" s="38"/>
      <c r="U306" s="38"/>
      <c r="V306" s="38"/>
      <c r="W306" s="38"/>
      <c r="X306" s="38"/>
      <c r="Y306" s="38"/>
      <c r="Z306" s="38"/>
      <c r="AA306" s="38"/>
      <c r="AB306" s="38"/>
      <c r="AC306" s="38"/>
      <c r="AD306" s="38"/>
      <c r="AE306" s="38"/>
      <c r="AF306" s="38"/>
      <c r="AG306" s="38"/>
      <c r="AH306" s="38"/>
      <c r="AI306" s="38"/>
      <c r="AJ306" s="38"/>
      <c r="AK306" s="38"/>
      <c r="AL306" s="38"/>
      <c r="AM306" s="38"/>
      <c r="AN306" s="38"/>
    </row>
    <row r="307" spans="1:40" ht="18.600000000000001" customHeight="1" thickBot="1">
      <c r="A307" s="5"/>
      <c r="B307" s="38"/>
      <c r="C307" s="955" t="s">
        <v>147</v>
      </c>
      <c r="D307" s="956"/>
      <c r="E307" s="957"/>
      <c r="F307" s="958">
        <f>F268-F305</f>
        <v>0</v>
      </c>
      <c r="G307" s="959"/>
      <c r="H307" s="957"/>
      <c r="I307" s="958"/>
      <c r="J307" s="959"/>
      <c r="K307" s="957"/>
      <c r="L307" s="958">
        <f>L268-L305</f>
        <v>110089.27000000014</v>
      </c>
      <c r="M307" s="960"/>
      <c r="N307" s="958">
        <f>L307-F307</f>
        <v>110089.27000000014</v>
      </c>
      <c r="O307" s="959"/>
      <c r="P307" s="957"/>
      <c r="Q307" s="958">
        <f>Q268-Q305</f>
        <v>0</v>
      </c>
      <c r="R307" s="961"/>
      <c r="S307" s="958">
        <f>L307-Q307</f>
        <v>110089.27000000014</v>
      </c>
      <c r="T307" s="38"/>
      <c r="U307" s="38"/>
      <c r="V307" s="38"/>
      <c r="W307" s="38"/>
      <c r="X307" s="38"/>
      <c r="Y307" s="38"/>
      <c r="Z307" s="38"/>
      <c r="AA307" s="38"/>
      <c r="AB307" s="38"/>
      <c r="AC307" s="38"/>
      <c r="AD307" s="38"/>
      <c r="AE307" s="38"/>
      <c r="AF307" s="38"/>
      <c r="AG307" s="38"/>
      <c r="AH307" s="38"/>
      <c r="AI307" s="38"/>
      <c r="AJ307" s="38"/>
      <c r="AK307" s="38"/>
      <c r="AL307" s="38"/>
      <c r="AM307" s="38"/>
      <c r="AN307" s="38"/>
    </row>
    <row r="308" spans="1:40" ht="15.75" customHeight="1" thickTop="1">
      <c r="B308" s="38"/>
      <c r="C308" s="38"/>
      <c r="D308" s="38"/>
      <c r="E308" s="38"/>
      <c r="F308" s="38"/>
      <c r="G308" s="38"/>
      <c r="H308" s="38"/>
      <c r="I308" s="38"/>
      <c r="J308" s="38"/>
      <c r="K308" s="38"/>
      <c r="L308" s="281"/>
      <c r="M308" s="281"/>
      <c r="N308" s="38"/>
      <c r="O308" s="281"/>
      <c r="P308" s="281"/>
      <c r="Q308" s="281"/>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row>
    <row r="309" spans="1:40" ht="15.75" customHeight="1">
      <c r="B309" s="38"/>
      <c r="C309" s="35"/>
      <c r="D309" s="35"/>
      <c r="E309" s="35"/>
      <c r="F309" s="35"/>
      <c r="G309" s="35"/>
      <c r="H309" s="35"/>
      <c r="I309" s="35"/>
      <c r="J309" s="35"/>
      <c r="K309" s="35"/>
      <c r="L309" s="91"/>
      <c r="M309" s="91"/>
      <c r="N309" s="35"/>
      <c r="O309" s="91"/>
      <c r="P309" s="35"/>
      <c r="Q309" s="91"/>
      <c r="R309" s="35"/>
      <c r="S309" s="35"/>
      <c r="T309" s="35"/>
      <c r="U309" s="35"/>
      <c r="V309" s="38"/>
      <c r="W309" s="38"/>
      <c r="X309" s="38"/>
      <c r="Y309" s="38"/>
      <c r="Z309" s="38"/>
      <c r="AA309" s="38"/>
      <c r="AB309" s="38"/>
      <c r="AC309" s="38"/>
      <c r="AD309" s="38"/>
      <c r="AE309" s="38"/>
      <c r="AF309" s="38"/>
      <c r="AG309" s="38"/>
      <c r="AH309" s="38"/>
      <c r="AI309" s="38"/>
      <c r="AJ309" s="38"/>
      <c r="AK309" s="38"/>
      <c r="AL309" s="38"/>
      <c r="AM309" s="38"/>
      <c r="AN309" s="38"/>
    </row>
    <row r="310" spans="1:40" ht="33" customHeight="1">
      <c r="B310" s="38"/>
      <c r="C310" s="653" t="str">
        <f>C1</f>
        <v>Ste-Marie Auto</v>
      </c>
      <c r="D310" s="911"/>
      <c r="E310" s="912"/>
      <c r="F310" s="911"/>
      <c r="G310" s="911"/>
      <c r="H310" s="913"/>
      <c r="I310" s="911"/>
      <c r="J310" s="913"/>
      <c r="K310" s="914" t="s">
        <v>172</v>
      </c>
      <c r="L310" s="911"/>
      <c r="M310" s="911"/>
      <c r="N310" s="915"/>
      <c r="O310" s="653"/>
      <c r="P310" s="654"/>
      <c r="Q310" s="653"/>
      <c r="R310" s="654"/>
      <c r="S310" s="655" t="str">
        <f>$S$1</f>
        <v>Réalisé AAD, Avril 2025</v>
      </c>
      <c r="T310" s="226"/>
      <c r="U310" s="33"/>
      <c r="V310" s="35"/>
      <c r="W310" s="35"/>
      <c r="X310" s="35"/>
      <c r="Y310" s="35"/>
      <c r="Z310" s="35"/>
      <c r="AA310" s="35"/>
      <c r="AB310" s="35"/>
      <c r="AC310" s="35"/>
      <c r="AD310" s="35"/>
      <c r="AE310" s="35"/>
      <c r="AF310" s="35"/>
      <c r="AG310" s="35"/>
      <c r="AH310" s="35"/>
      <c r="AI310" s="35"/>
      <c r="AJ310" s="35"/>
      <c r="AK310" s="35"/>
      <c r="AL310" s="35"/>
      <c r="AM310" s="35"/>
      <c r="AN310" s="35"/>
    </row>
    <row r="311" spans="1:40" ht="24" customHeight="1" thickBot="1">
      <c r="B311" s="38"/>
      <c r="C311" s="34"/>
      <c r="D311" s="35"/>
      <c r="E311" s="35"/>
      <c r="F311" s="35"/>
      <c r="G311" s="35"/>
      <c r="H311" s="35"/>
      <c r="I311" s="35"/>
      <c r="J311" s="35"/>
      <c r="K311" s="35"/>
      <c r="L311" s="35"/>
      <c r="M311" s="35"/>
      <c r="N311" s="35"/>
      <c r="O311" s="35"/>
      <c r="P311" s="35"/>
      <c r="Q311" s="35"/>
      <c r="R311" s="35"/>
      <c r="S311" s="35"/>
      <c r="T311" s="35"/>
      <c r="U311" s="35"/>
      <c r="V311" s="33"/>
      <c r="W311" s="33"/>
      <c r="X311" s="33"/>
      <c r="Y311" s="33"/>
      <c r="Z311" s="33"/>
      <c r="AA311" s="33"/>
      <c r="AB311" s="33"/>
      <c r="AC311" s="33"/>
      <c r="AD311" s="33"/>
      <c r="AE311" s="33"/>
      <c r="AF311" s="33"/>
      <c r="AG311" s="33"/>
      <c r="AH311" s="33"/>
      <c r="AI311" s="33"/>
      <c r="AJ311" s="33"/>
      <c r="AK311" s="33"/>
      <c r="AL311" s="33"/>
      <c r="AM311" s="33"/>
      <c r="AN311" s="33"/>
    </row>
    <row r="312" spans="1:40" ht="15.75" customHeight="1" thickTop="1">
      <c r="B312" s="38"/>
      <c r="C312" s="230"/>
      <c r="D312" s="1065" t="s">
        <v>339</v>
      </c>
      <c r="E312" s="1070"/>
      <c r="F312" s="1071"/>
      <c r="G312" s="1072"/>
      <c r="H312" s="1070"/>
      <c r="I312" s="1071"/>
      <c r="J312" s="1072" t="s">
        <v>340</v>
      </c>
      <c r="K312" s="1070"/>
      <c r="L312" s="1071"/>
      <c r="M312" s="1072" t="s">
        <v>668</v>
      </c>
      <c r="N312" s="1071"/>
      <c r="O312" s="1065" t="s">
        <v>341</v>
      </c>
      <c r="P312" s="1070"/>
      <c r="Q312" s="1071"/>
      <c r="R312" s="1064" t="s">
        <v>670</v>
      </c>
      <c r="S312" s="1073"/>
      <c r="T312" s="329"/>
      <c r="U312" s="38"/>
      <c r="V312" s="35"/>
      <c r="W312" s="35"/>
      <c r="X312" s="35"/>
      <c r="Y312" s="35"/>
      <c r="Z312" s="35"/>
      <c r="AA312" s="35"/>
      <c r="AB312" s="35"/>
      <c r="AC312" s="35"/>
      <c r="AD312" s="35"/>
      <c r="AE312" s="35"/>
      <c r="AF312" s="35"/>
      <c r="AG312" s="35"/>
      <c r="AH312" s="35"/>
      <c r="AI312" s="35"/>
      <c r="AJ312" s="35"/>
      <c r="AK312" s="35"/>
      <c r="AL312" s="35"/>
      <c r="AM312" s="35"/>
      <c r="AN312" s="35"/>
    </row>
    <row r="313" spans="1:40" ht="15.75" customHeight="1">
      <c r="A313" s="5" t="str">
        <f t="shared" ref="A313:A360" si="75">+B313&amp;C313</f>
        <v>Carrosserie</v>
      </c>
      <c r="B313" s="38" t="s">
        <v>172</v>
      </c>
      <c r="C313" s="243"/>
      <c r="D313" s="36" t="s">
        <v>158</v>
      </c>
      <c r="E313" s="36" t="s">
        <v>159</v>
      </c>
      <c r="F313" s="318" t="s">
        <v>91</v>
      </c>
      <c r="G313" s="319"/>
      <c r="H313" s="36"/>
      <c r="I313" s="318"/>
      <c r="J313" s="319" t="s">
        <v>158</v>
      </c>
      <c r="K313" s="36" t="s">
        <v>159</v>
      </c>
      <c r="L313" s="318" t="s">
        <v>91</v>
      </c>
      <c r="M313" s="319" t="s">
        <v>158</v>
      </c>
      <c r="N313" s="318" t="s">
        <v>669</v>
      </c>
      <c r="O313" s="36" t="s">
        <v>158</v>
      </c>
      <c r="P313" s="36" t="s">
        <v>159</v>
      </c>
      <c r="Q313" s="318" t="s">
        <v>91</v>
      </c>
      <c r="R313" s="319" t="s">
        <v>453</v>
      </c>
      <c r="S313" s="318" t="s">
        <v>91</v>
      </c>
      <c r="T313" s="36"/>
      <c r="U313" s="38"/>
      <c r="V313" s="38"/>
      <c r="W313" s="38"/>
      <c r="X313" s="38"/>
      <c r="Y313" s="38"/>
      <c r="Z313" s="38"/>
      <c r="AA313" s="38"/>
      <c r="AB313" s="38"/>
      <c r="AC313" s="38"/>
      <c r="AD313" s="38"/>
      <c r="AE313" s="38"/>
      <c r="AF313" s="38"/>
      <c r="AG313" s="38"/>
      <c r="AH313" s="38"/>
      <c r="AI313" s="38"/>
      <c r="AJ313" s="38"/>
      <c r="AK313" s="38"/>
      <c r="AL313" s="38"/>
      <c r="AM313" s="38"/>
      <c r="AN313" s="38"/>
    </row>
    <row r="314" spans="1:40" ht="15.75" customHeight="1">
      <c r="A314" s="5" t="str">
        <f t="shared" si="75"/>
        <v>Carrosserie</v>
      </c>
      <c r="B314" s="38" t="s">
        <v>172</v>
      </c>
      <c r="C314" s="243"/>
      <c r="D314" s="36"/>
      <c r="E314" s="36"/>
      <c r="F314" s="318"/>
      <c r="G314" s="319"/>
      <c r="H314" s="36"/>
      <c r="I314" s="318"/>
      <c r="J314" s="319"/>
      <c r="K314" s="244"/>
      <c r="L314" s="246"/>
      <c r="M314" s="319"/>
      <c r="N314" s="318"/>
      <c r="O314" s="36"/>
      <c r="P314" s="36"/>
      <c r="Q314" s="318"/>
      <c r="R314" s="319"/>
      <c r="S314" s="318"/>
      <c r="T314" s="36"/>
      <c r="U314" s="38"/>
      <c r="V314" s="38"/>
      <c r="W314" s="38"/>
      <c r="X314" s="38"/>
      <c r="Y314" s="38"/>
      <c r="Z314" s="38"/>
      <c r="AA314" s="38"/>
      <c r="AB314" s="38"/>
      <c r="AC314" s="38"/>
      <c r="AD314" s="38"/>
      <c r="AE314" s="38"/>
      <c r="AF314" s="38"/>
      <c r="AG314" s="38"/>
      <c r="AH314" s="38"/>
      <c r="AI314" s="38"/>
      <c r="AJ314" s="38"/>
      <c r="AK314" s="38"/>
      <c r="AL314" s="38"/>
      <c r="AM314" s="38"/>
      <c r="AN314" s="38"/>
    </row>
    <row r="315" spans="1:40" ht="15.75" customHeight="1">
      <c r="A315" s="5" t="str">
        <f t="shared" si="75"/>
        <v>CarrosserieCarrosserie Clients</v>
      </c>
      <c r="B315" s="38" t="s">
        <v>172</v>
      </c>
      <c r="C315" s="243" t="s">
        <v>1174</v>
      </c>
      <c r="D315" s="364" cm="1">
        <f t="array" ref="D315">+SUMPRODUCT(('Budget original'!$A$8:$A$501=$A315)*('Budget original'!$C$3:$AO$3=D$2),'Budget original'!$C$8:$AO$501)</f>
        <v>0</v>
      </c>
      <c r="E315" s="281" cm="1">
        <f t="array" ref="E315">+SUMPRODUCT(('Budget original'!$A$8:$A$501=$A315)*('Budget original'!$C$3:$AO$3=E$2),'Budget original'!$C$8:$AO$501)</f>
        <v>0</v>
      </c>
      <c r="F315" s="281" cm="1">
        <f t="array" ref="F315">+SUMPRODUCT(('Budget original'!$A$8:$A$501=$A315)*('Budget original'!$C$3:$AO$3=F$2),'Budget original'!$C$8:$AO$501)</f>
        <v>0</v>
      </c>
      <c r="G315" s="306"/>
      <c r="H315" s="281"/>
      <c r="I315" s="281"/>
      <c r="J315" s="267"/>
      <c r="K315" s="281">
        <f>-SUMIFS(BV_Data_An_Cour!$AN:$AN,BV_Data_An_Cour!$AS:$AS,"Oui",BV_Data_An_Cour!$AP:$AP,$B315,BV_Data_An_Cour!$AQ:$AQ,$C315)</f>
        <v>559551.80000000005</v>
      </c>
      <c r="L315" s="266">
        <f>-SUMIFS(BV_Data_An_Cour!$AN:$AN,BV_Data_An_Cour!$AP:$AP,$B315,BV_Data_An_Cour!$AQ:$AQ,$C315,BV_Data_An_Cour!$AR:$AR,$L$2)</f>
        <v>211182.69000000006</v>
      </c>
      <c r="M315" s="282">
        <f>IFERROR((K315-E315)/E315,0)</f>
        <v>0</v>
      </c>
      <c r="N315" s="266">
        <f>L315-F315</f>
        <v>211182.69000000006</v>
      </c>
      <c r="O315" s="267"/>
      <c r="P315" s="281">
        <f>-SUMIFS(BV_Data_An_Prec!$AN:$AN,BV_Data_An_Prec!$AS:$AS,"Oui",BV_Data_An_Prec!$AP:$AP,$B315,BV_Data_An_Prec!$AQ:$AQ,$C315)</f>
        <v>0</v>
      </c>
      <c r="Q315" s="266">
        <f>-SUMIFS(BV_Data_An_Prec!$AN:$AN,BV_Data_An_Prec!$AP:$AP,$B315,BV_Data_An_Prec!$AQ:$AQ,$C315,BV_Data_An_Prec!$AR:$AR,$L$2)</f>
        <v>0</v>
      </c>
      <c r="R315" s="282">
        <f>IF(O315=0,0,J315/O315)</f>
        <v>0</v>
      </c>
      <c r="S315" s="266">
        <f>L315-Q315</f>
        <v>211182.69000000006</v>
      </c>
      <c r="T315" s="36"/>
      <c r="U315" s="38"/>
      <c r="V315" s="38"/>
      <c r="W315" s="38"/>
      <c r="X315" s="38"/>
      <c r="Y315" s="38"/>
      <c r="Z315" s="38"/>
      <c r="AA315" s="38"/>
      <c r="AB315" s="38"/>
      <c r="AC315" s="38"/>
      <c r="AD315" s="38"/>
      <c r="AE315" s="38"/>
      <c r="AF315" s="38"/>
      <c r="AG315" s="38"/>
      <c r="AH315" s="38"/>
      <c r="AI315" s="38"/>
      <c r="AJ315" s="38"/>
      <c r="AK315" s="38"/>
      <c r="AL315" s="38"/>
      <c r="AM315" s="38"/>
      <c r="AN315" s="38"/>
    </row>
    <row r="316" spans="1:40" ht="15.75" customHeight="1">
      <c r="A316" s="5" t="str">
        <f t="shared" si="75"/>
        <v>Carrosserie% profit / ventes</v>
      </c>
      <c r="B316" s="38" t="s">
        <v>172</v>
      </c>
      <c r="C316" s="243" t="s">
        <v>161</v>
      </c>
      <c r="D316" s="36"/>
      <c r="E316" s="325"/>
      <c r="F316" s="332">
        <f>IFERROR(F315/E315,0)</f>
        <v>0</v>
      </c>
      <c r="G316" s="243"/>
      <c r="H316" s="325"/>
      <c r="I316" s="332"/>
      <c r="J316" s="267"/>
      <c r="K316" s="38"/>
      <c r="L316" s="332">
        <f>IFERROR(L315/K315,0)</f>
        <v>0.37741401242923361</v>
      </c>
      <c r="M316" s="282"/>
      <c r="N316" s="266">
        <f>IFERROR(N315/M315,0)</f>
        <v>0</v>
      </c>
      <c r="O316" s="267"/>
      <c r="P316" s="38"/>
      <c r="Q316" s="332">
        <f>IFERROR(Q315/P315,0)</f>
        <v>0</v>
      </c>
      <c r="R316" s="267"/>
      <c r="S316" s="332">
        <f>IF(Q315=0,0,(S315/Q315))</f>
        <v>0</v>
      </c>
      <c r="T316" s="36"/>
      <c r="U316" s="38"/>
      <c r="V316" s="38"/>
      <c r="W316" s="38"/>
      <c r="X316" s="38"/>
      <c r="Y316" s="38"/>
      <c r="Z316" s="38"/>
      <c r="AA316" s="38"/>
      <c r="AB316" s="38"/>
      <c r="AC316" s="38"/>
      <c r="AD316" s="38"/>
      <c r="AE316" s="38"/>
      <c r="AF316" s="38"/>
      <c r="AG316" s="38"/>
      <c r="AH316" s="38"/>
      <c r="AI316" s="38"/>
      <c r="AJ316" s="38"/>
      <c r="AK316" s="38"/>
      <c r="AL316" s="38"/>
      <c r="AM316" s="38"/>
      <c r="AN316" s="38"/>
    </row>
    <row r="317" spans="1:40" ht="15.75" customHeight="1">
      <c r="A317" s="5" t="str">
        <f t="shared" si="75"/>
        <v>Carrosserie</v>
      </c>
      <c r="B317" s="38" t="s">
        <v>172</v>
      </c>
      <c r="C317" s="243"/>
      <c r="D317" s="36"/>
      <c r="E317" s="365"/>
      <c r="F317" s="321"/>
      <c r="G317" s="319"/>
      <c r="H317" s="365"/>
      <c r="I317" s="321"/>
      <c r="J317" s="319"/>
      <c r="K317" s="36"/>
      <c r="L317" s="318"/>
      <c r="M317" s="319"/>
      <c r="N317" s="318"/>
      <c r="O317" s="319"/>
      <c r="P317" s="36"/>
      <c r="Q317" s="318"/>
      <c r="R317" s="931"/>
      <c r="S317" s="932"/>
      <c r="T317" s="36"/>
      <c r="U317" s="38"/>
      <c r="V317" s="38"/>
      <c r="W317" s="38"/>
      <c r="X317" s="38"/>
      <c r="Y317" s="38"/>
      <c r="Z317" s="38"/>
      <c r="AA317" s="38"/>
      <c r="AB317" s="38"/>
      <c r="AC317" s="38"/>
      <c r="AD317" s="38"/>
      <c r="AE317" s="38"/>
      <c r="AF317" s="38"/>
      <c r="AG317" s="38"/>
      <c r="AH317" s="38"/>
      <c r="AI317" s="38"/>
      <c r="AJ317" s="38"/>
      <c r="AK317" s="38"/>
      <c r="AL317" s="38"/>
      <c r="AM317" s="38"/>
      <c r="AN317" s="38"/>
    </row>
    <row r="318" spans="1:40" ht="15.75" customHeight="1">
      <c r="A318" s="5" t="str">
        <f t="shared" si="75"/>
        <v>CarrosserieCarrosserie Interne</v>
      </c>
      <c r="B318" s="38" t="s">
        <v>172</v>
      </c>
      <c r="C318" s="233" t="s">
        <v>1172</v>
      </c>
      <c r="D318" s="336" cm="1">
        <f t="array" ref="D318">+SUMPRODUCT(('Budget original'!$A$8:$A$501=$A318)*('Budget original'!$C$3:$AO$3=D$2),'Budget original'!$C$8:$AO$501)</f>
        <v>0</v>
      </c>
      <c r="E318" s="281" cm="1">
        <f t="array" ref="E318">+SUMPRODUCT(('Budget original'!$A$8:$A$501=$A318)*('Budget original'!$C$3:$AO$3=E$2),'Budget original'!$C$8:$AO$501)</f>
        <v>0</v>
      </c>
      <c r="F318" s="281" cm="1">
        <f t="array" ref="F318">+SUMPRODUCT(('Budget original'!$A$8:$A$501=$A318)*('Budget original'!$C$3:$AO$3=F$2),'Budget original'!$C$8:$AO$501)</f>
        <v>0</v>
      </c>
      <c r="G318" s="366"/>
      <c r="H318" s="281"/>
      <c r="I318" s="281"/>
      <c r="J318" s="337"/>
      <c r="K318" s="336">
        <f>-SUMIFS(BV_Data_An_Cour!$AN:$AN,BV_Data_An_Cour!$AS:$AS,"Oui",BV_Data_An_Cour!$AP:$AP,$B318,BV_Data_An_Cour!$AQ:$AQ,$C318)</f>
        <v>8842.98</v>
      </c>
      <c r="L318" s="303">
        <f>-SUMIFS(BV_Data_An_Cour!$AN:$AN,BV_Data_An_Cour!$AP:$AP,$B318,BV_Data_An_Cour!$AQ:$AQ,$C318,BV_Data_An_Cour!$AR:$AR,$L$2)</f>
        <v>5203.369999999999</v>
      </c>
      <c r="M318" s="340">
        <f>IFERROR((K318-E318)/E318,0)</f>
        <v>0</v>
      </c>
      <c r="N318" s="303">
        <f>L318-F318</f>
        <v>5203.369999999999</v>
      </c>
      <c r="O318" s="337"/>
      <c r="P318" s="336">
        <f>-SUMIFS(BV_Data_An_Prec!$AN:$AN,BV_Data_An_Prec!$AS:$AS,"Oui",BV_Data_An_Prec!$AP:$AP,$B318,BV_Data_An_Prec!$AQ:$AQ,$C318)</f>
        <v>0</v>
      </c>
      <c r="Q318" s="303">
        <f>-SUMIFS(BV_Data_An_Prec!$AN:$AN,BV_Data_An_Prec!$AP:$AP,$B318,BV_Data_An_Prec!$AQ:$AQ,$C318,BV_Data_An_Prec!$AR:$AR,$L$2)</f>
        <v>0</v>
      </c>
      <c r="R318" s="282">
        <f>IF(O318=0,0,J318/O318)</f>
        <v>0</v>
      </c>
      <c r="S318" s="266">
        <f>L318-Q318</f>
        <v>5203.369999999999</v>
      </c>
      <c r="T318" s="327"/>
      <c r="U318" s="38"/>
      <c r="V318" s="38"/>
      <c r="W318" s="38"/>
      <c r="X318" s="38"/>
      <c r="Y318" s="38"/>
      <c r="Z318" s="38"/>
      <c r="AA318" s="38"/>
      <c r="AB318" s="38"/>
      <c r="AC318" s="38"/>
      <c r="AD318" s="38"/>
      <c r="AE318" s="38"/>
      <c r="AF318" s="38"/>
      <c r="AG318" s="38"/>
      <c r="AH318" s="38"/>
      <c r="AI318" s="38"/>
      <c r="AJ318" s="38"/>
      <c r="AK318" s="38"/>
      <c r="AL318" s="38"/>
      <c r="AM318" s="38"/>
      <c r="AN318" s="38"/>
    </row>
    <row r="319" spans="1:40" ht="15.75" customHeight="1">
      <c r="A319" s="5" t="str">
        <f t="shared" si="75"/>
        <v>Carrosserie% profit / ventes</v>
      </c>
      <c r="B319" s="38" t="s">
        <v>172</v>
      </c>
      <c r="C319" s="243" t="s">
        <v>161</v>
      </c>
      <c r="D319" s="38"/>
      <c r="E319" s="325"/>
      <c r="F319" s="332">
        <f>IFERROR(F318/E318,0)</f>
        <v>0</v>
      </c>
      <c r="G319" s="243"/>
      <c r="H319" s="325"/>
      <c r="I319" s="332"/>
      <c r="J319" s="267"/>
      <c r="K319" s="38"/>
      <c r="L319" s="332">
        <f>IFERROR(L318/K318,0)</f>
        <v>0.58841815767987704</v>
      </c>
      <c r="M319" s="282"/>
      <c r="N319" s="266">
        <f>IFERROR(N318/F318,0)</f>
        <v>0</v>
      </c>
      <c r="O319" s="267"/>
      <c r="P319" s="38"/>
      <c r="Q319" s="332">
        <f>IFERROR(Q318/P318,0)</f>
        <v>0</v>
      </c>
      <c r="R319" s="267"/>
      <c r="S319" s="332">
        <f>IF(Q318=0,0,(S318/Q318))</f>
        <v>0</v>
      </c>
      <c r="T319" s="327"/>
      <c r="U319" s="38"/>
      <c r="V319" s="38"/>
      <c r="W319" s="38"/>
      <c r="X319" s="38"/>
      <c r="Y319" s="38"/>
      <c r="Z319" s="38"/>
      <c r="AA319" s="38"/>
      <c r="AB319" s="38"/>
      <c r="AC319" s="38"/>
      <c r="AD319" s="38"/>
      <c r="AE319" s="38"/>
      <c r="AF319" s="38"/>
      <c r="AG319" s="38"/>
      <c r="AH319" s="38"/>
      <c r="AI319" s="38"/>
      <c r="AJ319" s="38"/>
      <c r="AK319" s="38"/>
      <c r="AL319" s="38"/>
      <c r="AM319" s="38"/>
      <c r="AN319" s="38"/>
    </row>
    <row r="320" spans="1:40" ht="15.75" customHeight="1">
      <c r="A320" s="5" t="str">
        <f t="shared" si="75"/>
        <v>Carrosserie</v>
      </c>
      <c r="B320" s="38" t="s">
        <v>172</v>
      </c>
      <c r="C320" s="238"/>
      <c r="D320" s="304"/>
      <c r="E320" s="367"/>
      <c r="F320" s="334"/>
      <c r="G320" s="238"/>
      <c r="H320" s="367"/>
      <c r="I320" s="334"/>
      <c r="J320" s="335"/>
      <c r="K320" s="368"/>
      <c r="L320" s="334"/>
      <c r="M320" s="285"/>
      <c r="N320" s="286"/>
      <c r="O320" s="335"/>
      <c r="P320" s="368"/>
      <c r="Q320" s="334"/>
      <c r="R320" s="335"/>
      <c r="S320" s="286"/>
      <c r="T320" s="327"/>
      <c r="U320" s="38"/>
      <c r="V320" s="38"/>
      <c r="W320" s="38"/>
      <c r="X320" s="38"/>
      <c r="Y320" s="38"/>
      <c r="Z320" s="38"/>
      <c r="AA320" s="38"/>
      <c r="AB320" s="38"/>
      <c r="AC320" s="38"/>
      <c r="AD320" s="38"/>
      <c r="AE320" s="38"/>
      <c r="AF320" s="38"/>
      <c r="AG320" s="38"/>
      <c r="AH320" s="38"/>
      <c r="AI320" s="38"/>
      <c r="AJ320" s="38"/>
      <c r="AK320" s="38"/>
      <c r="AL320" s="38"/>
      <c r="AM320" s="38"/>
      <c r="AN320" s="38"/>
    </row>
    <row r="321" spans="1:40" ht="15.75" customHeight="1">
      <c r="A321" s="5" t="str">
        <f t="shared" si="75"/>
        <v>CarrosserieCarrosserie Concessions</v>
      </c>
      <c r="B321" s="38" t="s">
        <v>172</v>
      </c>
      <c r="C321" s="233" t="s">
        <v>1173</v>
      </c>
      <c r="D321" s="336" cm="1">
        <f t="array" ref="D321">+SUMPRODUCT(('Budget original'!$A$8:$A$501=$A321)*('Budget original'!$C$3:$AO$3=D$2),'Budget original'!$C$8:$AO$501)</f>
        <v>0</v>
      </c>
      <c r="E321" s="281" cm="1">
        <f t="array" ref="E321">+SUMPRODUCT(('Budget original'!$A$8:$A$501=$A321)*('Budget original'!$C$3:$AO$3=E$2),'Budget original'!$C$8:$AO$501)</f>
        <v>0</v>
      </c>
      <c r="F321" s="281" cm="1">
        <f t="array" ref="F321">+SUMPRODUCT(('Budget original'!$A$8:$A$501=$A321)*('Budget original'!$C$3:$AO$3=F$2),'Budget original'!$C$8:$AO$501)</f>
        <v>0</v>
      </c>
      <c r="G321" s="337"/>
      <c r="H321" s="281"/>
      <c r="I321" s="281"/>
      <c r="J321" s="337"/>
      <c r="K321" s="281">
        <f>-SUMIFS(BV_Data_An_Cour!$AN:$AN,BV_Data_An_Cour!$AS:$AS,"Oui",BV_Data_An_Cour!$AP:$AP,$B321,BV_Data_An_Cour!$AQ:$AQ,$C321)</f>
        <v>0</v>
      </c>
      <c r="L321" s="266">
        <f>-SUMIFS(BV_Data_An_Cour!$AN:$AN,BV_Data_An_Cour!$AP:$AP,$B321,BV_Data_An_Cour!$AQ:$AQ,$C321,BV_Data_An_Cour!$AR:$AR,$L$2)</f>
        <v>0</v>
      </c>
      <c r="M321" s="282">
        <f>IFERROR((K321-E321)/E321,0)</f>
        <v>0</v>
      </c>
      <c r="N321" s="303">
        <f>L321-F321</f>
        <v>0</v>
      </c>
      <c r="O321" s="337"/>
      <c r="P321" s="281">
        <f>-SUMIFS(BV_Data_An_Prec!$AN:$AN,BV_Data_An_Prec!$AS:$AS,"Oui",BV_Data_An_Prec!$AP:$AP,$B321,BV_Data_An_Prec!$AQ:$AQ,$C321)</f>
        <v>0</v>
      </c>
      <c r="Q321" s="266">
        <f>-SUMIFS(BV_Data_An_Prec!$AN:$AN,BV_Data_An_Prec!$AP:$AP,$B321,BV_Data_An_Prec!$AQ:$AQ,$C321,BV_Data_An_Prec!$AR:$AR,$L$2)</f>
        <v>0</v>
      </c>
      <c r="R321" s="282">
        <f>IF(O321=0,0,J321/O321)</f>
        <v>0</v>
      </c>
      <c r="S321" s="266">
        <f>L321-Q321</f>
        <v>0</v>
      </c>
      <c r="T321" s="327"/>
      <c r="U321" s="38"/>
      <c r="V321" s="38"/>
      <c r="W321" s="38"/>
      <c r="X321" s="38"/>
      <c r="Y321" s="38"/>
      <c r="Z321" s="38"/>
      <c r="AA321" s="38"/>
      <c r="AB321" s="38"/>
      <c r="AC321" s="38"/>
      <c r="AD321" s="38"/>
      <c r="AE321" s="38"/>
      <c r="AF321" s="38"/>
      <c r="AG321" s="38"/>
      <c r="AH321" s="38"/>
      <c r="AI321" s="38"/>
      <c r="AJ321" s="38"/>
      <c r="AK321" s="38"/>
      <c r="AL321" s="38"/>
      <c r="AM321" s="38"/>
      <c r="AN321" s="38"/>
    </row>
    <row r="322" spans="1:40" ht="15.75" customHeight="1">
      <c r="A322" s="5" t="str">
        <f t="shared" si="75"/>
        <v>Carrosserie% profit / ventes</v>
      </c>
      <c r="B322" s="38" t="s">
        <v>172</v>
      </c>
      <c r="C322" s="243" t="s">
        <v>161</v>
      </c>
      <c r="D322" s="38"/>
      <c r="E322" s="38"/>
      <c r="F322" s="332">
        <f>IFERROR(F321/E321,0)</f>
        <v>0</v>
      </c>
      <c r="G322" s="243"/>
      <c r="H322" s="38"/>
      <c r="I322" s="332"/>
      <c r="J322" s="243"/>
      <c r="K322" s="38"/>
      <c r="L322" s="332">
        <f>IFERROR(L321/K321,0)</f>
        <v>0</v>
      </c>
      <c r="M322" s="254"/>
      <c r="N322" s="255">
        <f>IF(L321=0,0,N321/L321)</f>
        <v>0</v>
      </c>
      <c r="O322" s="243"/>
      <c r="P322" s="38"/>
      <c r="Q322" s="332">
        <f>IFERROR(Q321/P321,0)</f>
        <v>0</v>
      </c>
      <c r="R322" s="267"/>
      <c r="S322" s="332">
        <f>IF(Q321=0,0,(S321/Q321))</f>
        <v>0</v>
      </c>
      <c r="T322" s="327"/>
      <c r="U322" s="38"/>
      <c r="V322" s="38"/>
      <c r="W322" s="38"/>
      <c r="X322" s="38"/>
      <c r="Y322" s="38"/>
      <c r="Z322" s="38"/>
      <c r="AA322" s="38"/>
      <c r="AB322" s="38"/>
      <c r="AC322" s="38"/>
      <c r="AD322" s="38"/>
      <c r="AE322" s="38"/>
      <c r="AF322" s="38"/>
      <c r="AG322" s="38"/>
      <c r="AH322" s="38"/>
      <c r="AI322" s="38"/>
      <c r="AJ322" s="38"/>
      <c r="AK322" s="38"/>
      <c r="AL322" s="38"/>
      <c r="AM322" s="38"/>
      <c r="AN322" s="38"/>
    </row>
    <row r="323" spans="1:40" ht="15.75" customHeight="1">
      <c r="A323" s="5"/>
      <c r="B323" s="38" t="s">
        <v>172</v>
      </c>
      <c r="C323" s="930"/>
      <c r="D323" s="987"/>
      <c r="E323" s="987"/>
      <c r="F323" s="988"/>
      <c r="G323" s="930"/>
      <c r="H323" s="987"/>
      <c r="I323" s="988"/>
      <c r="J323" s="930"/>
      <c r="K323" s="987"/>
      <c r="L323" s="934"/>
      <c r="M323" s="989"/>
      <c r="N323" s="986"/>
      <c r="O323" s="930"/>
      <c r="P323" s="987"/>
      <c r="Q323" s="988"/>
      <c r="R323" s="933"/>
      <c r="S323" s="988"/>
      <c r="T323" s="327"/>
      <c r="U323" s="38"/>
      <c r="V323" s="38"/>
      <c r="W323" s="38"/>
      <c r="X323" s="38"/>
      <c r="Y323" s="38"/>
      <c r="Z323" s="38"/>
      <c r="AA323" s="38"/>
      <c r="AB323" s="38"/>
      <c r="AC323" s="38"/>
      <c r="AD323" s="38"/>
      <c r="AE323" s="38"/>
      <c r="AF323" s="38"/>
      <c r="AG323" s="38"/>
      <c r="AH323" s="38"/>
      <c r="AI323" s="38"/>
      <c r="AJ323" s="38"/>
      <c r="AK323" s="38"/>
      <c r="AL323" s="38"/>
      <c r="AM323" s="38"/>
      <c r="AN323" s="38"/>
    </row>
    <row r="324" spans="1:40" ht="15.75" customHeight="1">
      <c r="A324" s="5"/>
      <c r="B324" s="38" t="s">
        <v>172</v>
      </c>
      <c r="C324" s="681" t="s">
        <v>1175</v>
      </c>
      <c r="D324" s="38"/>
      <c r="E324" s="38"/>
      <c r="F324" s="927"/>
      <c r="G324" s="681"/>
      <c r="H324" s="38"/>
      <c r="I324" s="927"/>
      <c r="J324" s="681"/>
      <c r="K324" s="38"/>
      <c r="L324" s="266">
        <f>-SUMIFS(BV_Data_An_Cour!$AN:$AN,BV_Data_An_Cour!$AP:$AP,$B324,BV_Data_An_Cour!$AQ:$AQ,$C324,BV_Data_An_Cour!$AR:$AR,$L$2)</f>
        <v>-10030.280000000001</v>
      </c>
      <c r="M324" s="928"/>
      <c r="N324" s="929"/>
      <c r="O324" s="681"/>
      <c r="P324" s="38"/>
      <c r="Q324" s="266">
        <f>-SUMIFS(BV_Data_An_Prec!$AN:$AN,BV_Data_An_Prec!$AP:$AP,$B324,BV_Data_An_Prec!$AQ:$AQ,$C324,BV_Data_An_Prec!$AR:$AR,$L$2)</f>
        <v>0</v>
      </c>
      <c r="R324" s="282">
        <f>IF(O324=0,0,J324/O324)</f>
        <v>0</v>
      </c>
      <c r="S324" s="266">
        <f>L324-Q324</f>
        <v>-10030.280000000001</v>
      </c>
      <c r="T324" s="327"/>
      <c r="U324" s="38"/>
      <c r="V324" s="38"/>
      <c r="W324" s="38"/>
      <c r="X324" s="38"/>
      <c r="Y324" s="38"/>
      <c r="Z324" s="38"/>
      <c r="AA324" s="38"/>
      <c r="AB324" s="38"/>
      <c r="AC324" s="38"/>
      <c r="AD324" s="38"/>
      <c r="AE324" s="38"/>
      <c r="AF324" s="38"/>
      <c r="AG324" s="38"/>
      <c r="AH324" s="38"/>
      <c r="AI324" s="38"/>
      <c r="AJ324" s="38"/>
      <c r="AK324" s="38"/>
      <c r="AL324" s="38"/>
      <c r="AM324" s="38"/>
      <c r="AN324" s="38"/>
    </row>
    <row r="325" spans="1:40" ht="15.75" customHeight="1" thickBot="1">
      <c r="A325" s="5" t="str">
        <f t="shared" si="75"/>
        <v>Carrosserie</v>
      </c>
      <c r="B325" s="38" t="s">
        <v>172</v>
      </c>
      <c r="C325" s="243"/>
      <c r="D325" s="38"/>
      <c r="E325" s="38"/>
      <c r="F325" s="332"/>
      <c r="G325" s="243"/>
      <c r="H325" s="38"/>
      <c r="I325" s="332"/>
      <c r="J325" s="243"/>
      <c r="K325" s="38"/>
      <c r="L325" s="266"/>
      <c r="M325" s="254"/>
      <c r="N325" s="255"/>
      <c r="O325" s="243"/>
      <c r="P325" s="38"/>
      <c r="Q325" s="266"/>
      <c r="R325" s="254"/>
      <c r="S325" s="255"/>
      <c r="T325" s="327"/>
      <c r="U325" s="38"/>
      <c r="V325" s="38"/>
      <c r="W325" s="38"/>
      <c r="X325" s="38"/>
      <c r="Y325" s="38"/>
      <c r="Z325" s="38"/>
      <c r="AA325" s="38"/>
      <c r="AB325" s="38"/>
      <c r="AC325" s="38"/>
      <c r="AD325" s="38"/>
      <c r="AE325" s="38"/>
      <c r="AF325" s="38"/>
      <c r="AG325" s="38"/>
      <c r="AH325" s="38"/>
      <c r="AI325" s="38"/>
      <c r="AJ325" s="38"/>
      <c r="AK325" s="38"/>
      <c r="AL325" s="38"/>
      <c r="AM325" s="38"/>
      <c r="AN325" s="38"/>
    </row>
    <row r="326" spans="1:40" ht="18" customHeight="1" thickTop="1">
      <c r="A326" s="5" t="str">
        <f t="shared" si="75"/>
        <v>CarrosserieTotal Carrosserie</v>
      </c>
      <c r="B326" s="38" t="s">
        <v>172</v>
      </c>
      <c r="C326" s="268" t="s">
        <v>3103</v>
      </c>
      <c r="D326" s="269"/>
      <c r="E326" s="270">
        <f t="shared" ref="E326:F326" si="76">E318+E321+E315</f>
        <v>0</v>
      </c>
      <c r="F326" s="271">
        <f t="shared" si="76"/>
        <v>0</v>
      </c>
      <c r="G326" s="272"/>
      <c r="H326" s="270"/>
      <c r="I326" s="271"/>
      <c r="J326" s="272"/>
      <c r="K326" s="269">
        <f t="shared" ref="K326" si="77">K318+K321+K315</f>
        <v>568394.78</v>
      </c>
      <c r="L326" s="271">
        <f>L318+L321+L315+L324</f>
        <v>206355.78000000006</v>
      </c>
      <c r="M326" s="272" t="e">
        <f>L327-F327</f>
        <v>#DIV/0!</v>
      </c>
      <c r="N326" s="271">
        <f>L326-F326</f>
        <v>206355.78000000006</v>
      </c>
      <c r="O326" s="272"/>
      <c r="P326" s="269">
        <f t="shared" ref="P326" si="78">P318+P321+P315</f>
        <v>0</v>
      </c>
      <c r="Q326" s="271">
        <f>Q318+Q321+Q315+Q324</f>
        <v>0</v>
      </c>
      <c r="R326" s="272"/>
      <c r="S326" s="271">
        <f>L326-Q326</f>
        <v>206355.78000000006</v>
      </c>
      <c r="T326" s="38"/>
      <c r="U326" s="38"/>
      <c r="V326" s="38"/>
      <c r="W326" s="38"/>
      <c r="X326" s="38"/>
      <c r="Y326" s="38"/>
      <c r="Z326" s="38"/>
      <c r="AA326" s="38"/>
      <c r="AB326" s="38"/>
      <c r="AC326" s="38"/>
      <c r="AD326" s="38"/>
      <c r="AE326" s="38"/>
      <c r="AF326" s="38"/>
      <c r="AG326" s="38"/>
      <c r="AH326" s="38"/>
      <c r="AI326" s="38"/>
      <c r="AJ326" s="38"/>
      <c r="AK326" s="38"/>
      <c r="AL326" s="38"/>
      <c r="AM326" s="38"/>
      <c r="AN326" s="38"/>
    </row>
    <row r="327" spans="1:40" ht="22.5" customHeight="1" thickBot="1">
      <c r="A327" s="5" t="str">
        <f t="shared" si="75"/>
        <v>Carrosserie</v>
      </c>
      <c r="B327" s="38" t="s">
        <v>172</v>
      </c>
      <c r="C327" s="273"/>
      <c r="D327" s="274"/>
      <c r="E327" s="274"/>
      <c r="F327" s="275" t="e">
        <f>F326/E326</f>
        <v>#DIV/0!</v>
      </c>
      <c r="G327" s="273"/>
      <c r="H327" s="274"/>
      <c r="I327" s="275"/>
      <c r="J327" s="273"/>
      <c r="K327" s="947"/>
      <c r="L327" s="326"/>
      <c r="M327" s="276"/>
      <c r="N327" s="277" t="e">
        <f>N326/F326</f>
        <v>#DIV/0!</v>
      </c>
      <c r="O327" s="273"/>
      <c r="P327" s="947"/>
      <c r="Q327" s="326"/>
      <c r="R327" s="276"/>
      <c r="S327" s="326" t="e">
        <f>S326/Q326</f>
        <v>#DIV/0!</v>
      </c>
      <c r="T327" s="38"/>
      <c r="U327" s="38"/>
      <c r="V327" s="38"/>
      <c r="W327" s="38"/>
      <c r="X327" s="38"/>
      <c r="Y327" s="38"/>
      <c r="Z327" s="38"/>
      <c r="AA327" s="38"/>
      <c r="AB327" s="38"/>
      <c r="AC327" s="38"/>
      <c r="AD327" s="38"/>
      <c r="AE327" s="38"/>
      <c r="AF327" s="38"/>
      <c r="AG327" s="38"/>
      <c r="AH327" s="38"/>
      <c r="AI327" s="38"/>
      <c r="AJ327" s="38"/>
      <c r="AK327" s="38"/>
      <c r="AL327" s="38"/>
      <c r="AM327" s="38"/>
      <c r="AN327" s="38"/>
    </row>
    <row r="328" spans="1:40" ht="15.75" customHeight="1" thickTop="1">
      <c r="A328" s="5" t="str">
        <f t="shared" si="75"/>
        <v>Carrosserie</v>
      </c>
      <c r="B328" s="38" t="s">
        <v>172</v>
      </c>
      <c r="C328" s="243"/>
      <c r="D328" s="38"/>
      <c r="E328" s="38"/>
      <c r="F328" s="266"/>
      <c r="G328" s="243"/>
      <c r="H328" s="38"/>
      <c r="I328" s="266"/>
      <c r="J328" s="243"/>
      <c r="K328" s="38"/>
      <c r="L328" s="253"/>
      <c r="M328" s="243"/>
      <c r="N328" s="253"/>
      <c r="O328" s="243"/>
      <c r="P328" s="38"/>
      <c r="Q328" s="253"/>
      <c r="R328" s="243"/>
      <c r="S328" s="253"/>
      <c r="T328" s="38"/>
      <c r="U328" s="38"/>
      <c r="V328" s="38"/>
      <c r="W328" s="38"/>
      <c r="X328" s="38"/>
      <c r="Y328" s="38"/>
      <c r="Z328" s="38"/>
      <c r="AA328" s="38"/>
      <c r="AB328" s="38"/>
      <c r="AC328" s="38"/>
      <c r="AD328" s="38"/>
      <c r="AE328" s="38"/>
      <c r="AF328" s="38"/>
      <c r="AG328" s="38"/>
      <c r="AH328" s="38"/>
      <c r="AI328" s="38"/>
      <c r="AJ328" s="38"/>
      <c r="AK328" s="38"/>
      <c r="AL328" s="38"/>
      <c r="AM328" s="38"/>
      <c r="AN328" s="38"/>
    </row>
    <row r="329" spans="1:40" ht="15.75" customHeight="1">
      <c r="A329" s="5" t="str">
        <f t="shared" si="75"/>
        <v>CarrosserieDEPENSES</v>
      </c>
      <c r="B329" s="38" t="s">
        <v>172</v>
      </c>
      <c r="C329" s="279" t="s">
        <v>106</v>
      </c>
      <c r="D329" s="38"/>
      <c r="E329" s="38"/>
      <c r="F329" s="266"/>
      <c r="G329" s="243"/>
      <c r="H329" s="38"/>
      <c r="I329" s="266"/>
      <c r="J329" s="243"/>
      <c r="K329" s="38"/>
      <c r="L329" s="253"/>
      <c r="M329" s="243"/>
      <c r="N329" s="253"/>
      <c r="O329" s="243"/>
      <c r="P329" s="38"/>
      <c r="Q329" s="253"/>
      <c r="R329" s="243"/>
      <c r="S329" s="253"/>
      <c r="T329" s="38"/>
      <c r="U329" s="38"/>
      <c r="V329" s="38"/>
      <c r="W329" s="38"/>
      <c r="X329" s="38"/>
      <c r="Y329" s="38"/>
      <c r="Z329" s="38"/>
      <c r="AA329" s="38"/>
      <c r="AB329" s="38"/>
      <c r="AC329" s="38"/>
      <c r="AD329" s="38"/>
      <c r="AE329" s="38"/>
      <c r="AF329" s="38"/>
      <c r="AG329" s="38"/>
      <c r="AH329" s="38"/>
      <c r="AI329" s="38"/>
      <c r="AJ329" s="38"/>
      <c r="AK329" s="38"/>
      <c r="AL329" s="38"/>
      <c r="AM329" s="38"/>
      <c r="AN329" s="38"/>
    </row>
    <row r="330" spans="1:40" ht="15.75" customHeight="1">
      <c r="A330" s="5" t="str">
        <f t="shared" si="75"/>
        <v>CarrosserieSalaires cadres</v>
      </c>
      <c r="B330" s="38" t="s">
        <v>172</v>
      </c>
      <c r="C330" s="298" t="s">
        <v>116</v>
      </c>
      <c r="D330" s="38"/>
      <c r="E330" s="38"/>
      <c r="F330" s="244" cm="1">
        <f t="array" ref="F330">+SUMPRODUCT(('Budget original'!$A$8:$A$501=$A330)*('Budget original'!$C$3:$AO$3=F$2),'Budget original'!$C$8:$AO$501)</f>
        <v>0</v>
      </c>
      <c r="G330" s="243"/>
      <c r="H330" s="38"/>
      <c r="I330" s="244"/>
      <c r="J330" s="243"/>
      <c r="K330" s="38"/>
      <c r="L330" s="266">
        <f>SUMIFS(BV_Data_An_Cour!$AN:$AN,BV_Data_An_Cour!$AP:$AP,$B330,BV_Data_An_Cour!$AQ:$AQ,$C330,BV_Data_An_Cour!$AR:$AR,$L$2)</f>
        <v>35409.79</v>
      </c>
      <c r="M330" s="243"/>
      <c r="N330" s="266">
        <f t="shared" ref="N330:N360" si="79">L330-F330</f>
        <v>35409.79</v>
      </c>
      <c r="O330" s="243"/>
      <c r="P330" s="38"/>
      <c r="Q330" s="266" cm="1">
        <f t="array" ref="Q330">+SUMPRODUCT(('Réel 2024'!$A$8:$A$501=$A330)*('Réel 2024'!$C$3:$AO$3=Q$2),'Réel 2024'!$C$8:$AO$501)</f>
        <v>0</v>
      </c>
      <c r="R330" s="243"/>
      <c r="S330" s="266">
        <f t="shared" ref="S330:S361" si="80">L330-Q330</f>
        <v>35409.79</v>
      </c>
      <c r="T330" s="38"/>
      <c r="U330" s="38"/>
      <c r="V330" s="38"/>
      <c r="W330" s="38"/>
      <c r="X330" s="38"/>
      <c r="Y330" s="38"/>
      <c r="Z330" s="38"/>
      <c r="AA330" s="38"/>
      <c r="AB330" s="38"/>
      <c r="AC330" s="38"/>
      <c r="AD330" s="38"/>
      <c r="AE330" s="38"/>
      <c r="AF330" s="38"/>
      <c r="AG330" s="38"/>
      <c r="AH330" s="38"/>
      <c r="AI330" s="38"/>
      <c r="AJ330" s="38"/>
      <c r="AK330" s="38"/>
      <c r="AL330" s="38"/>
      <c r="AM330" s="38"/>
      <c r="AN330" s="38"/>
    </row>
    <row r="331" spans="1:40" ht="15.75" customHeight="1">
      <c r="A331" s="5" t="str">
        <f t="shared" si="75"/>
        <v>CarrosserieSalaires commis</v>
      </c>
      <c r="B331" s="38" t="s">
        <v>172</v>
      </c>
      <c r="C331" s="299" t="s">
        <v>117</v>
      </c>
      <c r="D331" s="287"/>
      <c r="E331" s="38"/>
      <c r="F331" s="240" cm="1">
        <f t="array" ref="F331">+SUMPRODUCT(('Budget original'!$A$8:$A$501=$A331)*('Budget original'!$C$3:$AO$3=F$2),'Budget original'!$C$8:$AO$501)</f>
        <v>0</v>
      </c>
      <c r="G331" s="288"/>
      <c r="H331" s="38"/>
      <c r="I331" s="240"/>
      <c r="J331" s="243"/>
      <c r="K331" s="38"/>
      <c r="L331" s="266">
        <f>SUMIFS(BV_Data_An_Cour!$AN:$AN,BV_Data_An_Cour!$AP:$AP,$B331,BV_Data_An_Cour!$AQ:$AQ,$C331,BV_Data_An_Cour!$AR:$AR,$L$2)</f>
        <v>33569.01</v>
      </c>
      <c r="M331" s="243"/>
      <c r="N331" s="266">
        <f t="shared" si="79"/>
        <v>33569.01</v>
      </c>
      <c r="O331" s="243"/>
      <c r="P331" s="38"/>
      <c r="Q331" s="266" cm="1">
        <f t="array" ref="Q331">+SUMPRODUCT(('Réel 2024'!$A$8:$A$501=$A331)*('Réel 2024'!$C$3:$AO$3=Q$2),'Réel 2024'!$C$8:$AO$501)</f>
        <v>0</v>
      </c>
      <c r="R331" s="243"/>
      <c r="S331" s="266">
        <f t="shared" si="80"/>
        <v>33569.01</v>
      </c>
      <c r="T331" s="38"/>
      <c r="U331" s="38"/>
      <c r="V331" s="38"/>
      <c r="W331" s="38"/>
      <c r="X331" s="38"/>
      <c r="Y331" s="38"/>
      <c r="Z331" s="38"/>
      <c r="AA331" s="38"/>
      <c r="AB331" s="38"/>
      <c r="AC331" s="38"/>
      <c r="AD331" s="38"/>
      <c r="AE331" s="38"/>
      <c r="AF331" s="38"/>
      <c r="AG331" s="38"/>
      <c r="AH331" s="38"/>
      <c r="AI331" s="38"/>
      <c r="AJ331" s="38"/>
      <c r="AK331" s="38"/>
      <c r="AL331" s="38"/>
      <c r="AM331" s="38"/>
      <c r="AN331" s="38"/>
    </row>
    <row r="332" spans="1:40" ht="15.75" customHeight="1">
      <c r="A332" s="5" t="str">
        <f t="shared" si="75"/>
        <v>CarrosserieSalaires autres</v>
      </c>
      <c r="B332" s="38" t="s">
        <v>172</v>
      </c>
      <c r="C332" s="298" t="s">
        <v>118</v>
      </c>
      <c r="D332" s="300"/>
      <c r="E332" s="301"/>
      <c r="F332" s="244" cm="1">
        <f t="array" ref="F332">+SUMPRODUCT(('Budget original'!$A$8:$A$501=$A332)*('Budget original'!$C$3:$AO$3=F$2),'Budget original'!$C$8:$AO$501)</f>
        <v>0</v>
      </c>
      <c r="G332" s="302"/>
      <c r="H332" s="301"/>
      <c r="I332" s="244"/>
      <c r="J332" s="233"/>
      <c r="K332" s="301"/>
      <c r="L332" s="303">
        <f>SUMIFS(BV_Data_An_Cour!$AN:$AN,BV_Data_An_Cour!$AP:$AP,$B332,BV_Data_An_Cour!$AQ:$AQ,$C332,BV_Data_An_Cour!$AR:$AR,$L$2)</f>
        <v>0</v>
      </c>
      <c r="M332" s="233"/>
      <c r="N332" s="303">
        <f t="shared" si="79"/>
        <v>0</v>
      </c>
      <c r="O332" s="233"/>
      <c r="P332" s="301"/>
      <c r="Q332" s="303" cm="1">
        <f t="array" ref="Q332">+SUMPRODUCT(('Réel 2024'!$A$8:$A$501=$A332)*('Réel 2024'!$C$3:$AO$3=Q$2),'Réel 2024'!$C$8:$AO$501)</f>
        <v>0</v>
      </c>
      <c r="R332" s="233"/>
      <c r="S332" s="303">
        <f t="shared" si="80"/>
        <v>0</v>
      </c>
      <c r="T332" s="38"/>
      <c r="U332" s="38"/>
      <c r="V332" s="38"/>
      <c r="W332" s="38"/>
      <c r="X332" s="38"/>
      <c r="Y332" s="38"/>
      <c r="Z332" s="38"/>
      <c r="AA332" s="38"/>
      <c r="AB332" s="38"/>
      <c r="AC332" s="38"/>
      <c r="AD332" s="38"/>
      <c r="AE332" s="38"/>
      <c r="AF332" s="38"/>
      <c r="AG332" s="38"/>
      <c r="AH332" s="38"/>
      <c r="AI332" s="38"/>
      <c r="AJ332" s="38"/>
      <c r="AK332" s="38"/>
      <c r="AL332" s="38"/>
      <c r="AM332" s="38"/>
      <c r="AN332" s="38"/>
    </row>
    <row r="333" spans="1:40" ht="15.75" customHeight="1">
      <c r="A333" s="5" t="str">
        <f t="shared" si="75"/>
        <v>CarrosserieSalaires spécialistes</v>
      </c>
      <c r="B333" s="38" t="s">
        <v>172</v>
      </c>
      <c r="C333" s="298" t="s">
        <v>119</v>
      </c>
      <c r="D333" s="287"/>
      <c r="E333" s="38"/>
      <c r="F333" s="244" cm="1">
        <f t="array" ref="F333">+SUMPRODUCT(('Budget original'!$A$8:$A$501=$A333)*('Budget original'!$C$3:$AO$3=F$2),'Budget original'!$C$8:$AO$501)</f>
        <v>0</v>
      </c>
      <c r="G333" s="288"/>
      <c r="H333" s="38"/>
      <c r="I333" s="244"/>
      <c r="J333" s="243"/>
      <c r="K333" s="38"/>
      <c r="L333" s="266">
        <f>SUMIFS(BV_Data_An_Cour!$AN:$AN,BV_Data_An_Cour!$AP:$AP,$B333,BV_Data_An_Cour!$AQ:$AQ,$C333,BV_Data_An_Cour!$AR:$AR,$L$2)</f>
        <v>0</v>
      </c>
      <c r="M333" s="243"/>
      <c r="N333" s="266">
        <f t="shared" si="79"/>
        <v>0</v>
      </c>
      <c r="O333" s="243"/>
      <c r="P333" s="38"/>
      <c r="Q333" s="266" cm="1">
        <f t="array" ref="Q333">+SUMPRODUCT(('Réel 2024'!$A$8:$A$501=$A333)*('Réel 2024'!$C$3:$AO$3=Q$2),'Réel 2024'!$C$8:$AO$501)</f>
        <v>0</v>
      </c>
      <c r="R333" s="243"/>
      <c r="S333" s="266">
        <f t="shared" si="80"/>
        <v>0</v>
      </c>
      <c r="T333" s="38"/>
      <c r="U333" s="38"/>
      <c r="V333" s="38"/>
      <c r="W333" s="38"/>
      <c r="X333" s="38"/>
      <c r="Y333" s="38"/>
      <c r="Z333" s="38"/>
      <c r="AA333" s="38"/>
      <c r="AB333" s="38"/>
      <c r="AC333" s="38"/>
      <c r="AD333" s="38"/>
      <c r="AE333" s="38"/>
      <c r="AF333" s="38"/>
      <c r="AG333" s="38"/>
      <c r="AH333" s="38"/>
      <c r="AI333" s="38"/>
      <c r="AJ333" s="38"/>
      <c r="AK333" s="38"/>
      <c r="AL333" s="38"/>
      <c r="AM333" s="38"/>
      <c r="AN333" s="38"/>
    </row>
    <row r="334" spans="1:40" ht="20.399999999999999" hidden="1" customHeight="1">
      <c r="A334" s="5" t="str">
        <f t="shared" si="75"/>
        <v>Carrosserie[...]</v>
      </c>
      <c r="B334" s="38" t="s">
        <v>172</v>
      </c>
      <c r="C334" s="243" t="s">
        <v>55</v>
      </c>
      <c r="D334" s="287"/>
      <c r="E334" s="38"/>
      <c r="F334" s="244" cm="1">
        <f t="array" ref="F334">+SUMPRODUCT(('Budget original'!$A$8:$A$501=$A334)*('Budget original'!$C$3:$AO$3=F$2),'Budget original'!$C$8:$AO$501)</f>
        <v>0</v>
      </c>
      <c r="G334" s="288"/>
      <c r="H334" s="38"/>
      <c r="I334" s="244"/>
      <c r="J334" s="243"/>
      <c r="K334" s="38"/>
      <c r="L334" s="266">
        <f>SUMIFS(BV_Data_An_Cour!$AN:$AN,BV_Data_An_Cour!$AP:$AP,$B334,BV_Data_An_Cour!$AQ:$AQ,$C334,BV_Data_An_Cour!$AR:$AR,$L$2)</f>
        <v>0</v>
      </c>
      <c r="M334" s="243"/>
      <c r="N334" s="266">
        <f t="shared" si="79"/>
        <v>0</v>
      </c>
      <c r="O334" s="243"/>
      <c r="P334" s="38"/>
      <c r="Q334" s="266" cm="1">
        <f t="array" ref="Q334">+SUMPRODUCT(('Réel 2024'!$A$8:$A$501=$A334)*('Réel 2024'!$C$3:$AO$3=Q$2),'Réel 2024'!$C$8:$AO$501)</f>
        <v>0</v>
      </c>
      <c r="R334" s="243"/>
      <c r="S334" s="266">
        <f t="shared" si="80"/>
        <v>0</v>
      </c>
      <c r="T334" s="38"/>
      <c r="U334" s="38"/>
      <c r="V334" s="38"/>
      <c r="W334" s="38"/>
      <c r="X334" s="38"/>
      <c r="Y334" s="38"/>
      <c r="Z334" s="38"/>
      <c r="AA334" s="38"/>
      <c r="AB334" s="38"/>
      <c r="AC334" s="38"/>
      <c r="AD334" s="38"/>
      <c r="AE334" s="38"/>
      <c r="AF334" s="38"/>
      <c r="AG334" s="38"/>
      <c r="AH334" s="38"/>
      <c r="AI334" s="38"/>
      <c r="AJ334" s="38"/>
      <c r="AK334" s="38"/>
      <c r="AL334" s="38"/>
      <c r="AM334" s="38"/>
      <c r="AN334" s="38"/>
    </row>
    <row r="335" spans="1:40" ht="20.399999999999999" hidden="1" customHeight="1">
      <c r="A335" s="5" t="str">
        <f t="shared" si="75"/>
        <v>Carrosserie[...]</v>
      </c>
      <c r="B335" s="38" t="s">
        <v>172</v>
      </c>
      <c r="C335" s="243" t="s">
        <v>55</v>
      </c>
      <c r="D335" s="287"/>
      <c r="E335" s="38"/>
      <c r="F335" s="244" cm="1">
        <f t="array" ref="F335">+SUMPRODUCT(('Budget original'!$A$8:$A$501=$A335)*('Budget original'!$C$3:$AO$3=F$2),'Budget original'!$C$8:$AO$501)</f>
        <v>0</v>
      </c>
      <c r="G335" s="288"/>
      <c r="H335" s="38"/>
      <c r="I335" s="244"/>
      <c r="J335" s="243"/>
      <c r="K335" s="38"/>
      <c r="L335" s="266">
        <f>SUMIFS(BV_Data_An_Cour!$AN:$AN,BV_Data_An_Cour!$AP:$AP,$B335,BV_Data_An_Cour!$AQ:$AQ,$C335,BV_Data_An_Cour!$AR:$AR,$L$2)</f>
        <v>0</v>
      </c>
      <c r="M335" s="243"/>
      <c r="N335" s="266">
        <f t="shared" si="79"/>
        <v>0</v>
      </c>
      <c r="O335" s="243"/>
      <c r="P335" s="38"/>
      <c r="Q335" s="266" cm="1">
        <f t="array" ref="Q335">+SUMPRODUCT(('Réel 2024'!$A$8:$A$501=$A335)*('Réel 2024'!$C$3:$AO$3=Q$2),'Réel 2024'!$C$8:$AO$501)</f>
        <v>0</v>
      </c>
      <c r="R335" s="243"/>
      <c r="S335" s="266">
        <f t="shared" si="80"/>
        <v>0</v>
      </c>
      <c r="T335" s="38"/>
      <c r="U335" s="38"/>
      <c r="V335" s="38"/>
      <c r="W335" s="38"/>
      <c r="X335" s="38"/>
      <c r="Y335" s="38"/>
      <c r="Z335" s="38"/>
      <c r="AA335" s="38"/>
      <c r="AB335" s="38"/>
      <c r="AC335" s="38"/>
      <c r="AD335" s="38"/>
      <c r="AE335" s="38"/>
      <c r="AF335" s="38"/>
      <c r="AG335" s="38"/>
      <c r="AH335" s="38"/>
      <c r="AI335" s="38"/>
      <c r="AJ335" s="38"/>
      <c r="AK335" s="38"/>
      <c r="AL335" s="38"/>
      <c r="AM335" s="38"/>
      <c r="AN335" s="38"/>
    </row>
    <row r="336" spans="1:40" ht="20.399999999999999" hidden="1" customHeight="1">
      <c r="A336" s="5" t="str">
        <f t="shared" si="75"/>
        <v>Carrosserie[...]</v>
      </c>
      <c r="B336" s="38" t="s">
        <v>172</v>
      </c>
      <c r="C336" s="243" t="s">
        <v>55</v>
      </c>
      <c r="D336" s="287"/>
      <c r="E336" s="38"/>
      <c r="F336" s="244" cm="1">
        <f t="array" ref="F336">+SUMPRODUCT(('Budget original'!$A$8:$A$501=$A336)*('Budget original'!$C$3:$AO$3=F$2),'Budget original'!$C$8:$AO$501)</f>
        <v>0</v>
      </c>
      <c r="G336" s="288"/>
      <c r="H336" s="38"/>
      <c r="I336" s="244"/>
      <c r="J336" s="243"/>
      <c r="K336" s="38"/>
      <c r="L336" s="266">
        <f>SUMIFS(BV_Data_An_Cour!$AN:$AN,BV_Data_An_Cour!$AP:$AP,$B336,BV_Data_An_Cour!$AQ:$AQ,$C336,BV_Data_An_Cour!$AR:$AR,$L$2)</f>
        <v>0</v>
      </c>
      <c r="M336" s="243"/>
      <c r="N336" s="266">
        <f t="shared" si="79"/>
        <v>0</v>
      </c>
      <c r="O336" s="243"/>
      <c r="P336" s="38"/>
      <c r="Q336" s="266" cm="1">
        <f t="array" ref="Q336">+SUMPRODUCT(('Réel 2024'!$A$8:$A$501=$A336)*('Réel 2024'!$C$3:$AO$3=Q$2),'Réel 2024'!$C$8:$AO$501)</f>
        <v>0</v>
      </c>
      <c r="R336" s="243"/>
      <c r="S336" s="266">
        <f t="shared" si="80"/>
        <v>0</v>
      </c>
      <c r="T336" s="38"/>
      <c r="U336" s="38"/>
      <c r="V336" s="38"/>
      <c r="W336" s="38"/>
      <c r="X336" s="38"/>
      <c r="Y336" s="38"/>
      <c r="Z336" s="38"/>
      <c r="AA336" s="38"/>
      <c r="AB336" s="38"/>
      <c r="AC336" s="38"/>
      <c r="AD336" s="38"/>
      <c r="AE336" s="38"/>
      <c r="AF336" s="38"/>
      <c r="AG336" s="38"/>
      <c r="AH336" s="38"/>
      <c r="AI336" s="38"/>
      <c r="AJ336" s="38"/>
      <c r="AK336" s="38"/>
      <c r="AL336" s="38"/>
      <c r="AM336" s="38"/>
      <c r="AN336" s="38"/>
    </row>
    <row r="337" spans="1:40" ht="15.75" customHeight="1">
      <c r="A337" s="5" t="str">
        <f t="shared" si="75"/>
        <v>CarrosserieSalaires en absences</v>
      </c>
      <c r="B337" s="38" t="s">
        <v>172</v>
      </c>
      <c r="C337" s="299" t="s">
        <v>120</v>
      </c>
      <c r="D337" s="287"/>
      <c r="E337" s="38"/>
      <c r="F337" s="240" cm="1">
        <f t="array" ref="F337">+SUMPRODUCT(('Budget original'!$A$8:$A$501=$A337)*('Budget original'!$C$3:$AO$3=F$2),'Budget original'!$C$8:$AO$501)</f>
        <v>0</v>
      </c>
      <c r="G337" s="288"/>
      <c r="H337" s="38"/>
      <c r="I337" s="240"/>
      <c r="J337" s="243"/>
      <c r="K337" s="38"/>
      <c r="L337" s="266">
        <f>SUMIFS(BV_Data_An_Cour!$AN:$AN,BV_Data_An_Cour!$AP:$AP,$B337,BV_Data_An_Cour!$AQ:$AQ,$C337,BV_Data_An_Cour!$AR:$AR,$L$2)</f>
        <v>15922.04</v>
      </c>
      <c r="M337" s="243"/>
      <c r="N337" s="266">
        <f t="shared" si="79"/>
        <v>15922.04</v>
      </c>
      <c r="O337" s="243"/>
      <c r="P337" s="38"/>
      <c r="Q337" s="266" cm="1">
        <f t="array" ref="Q337">+SUMPRODUCT(('Réel 2024'!$A$8:$A$501=$A337)*('Réel 2024'!$C$3:$AO$3=Q$2),'Réel 2024'!$C$8:$AO$501)</f>
        <v>0</v>
      </c>
      <c r="R337" s="243"/>
      <c r="S337" s="266">
        <f t="shared" si="80"/>
        <v>15922.04</v>
      </c>
      <c r="T337" s="38"/>
      <c r="U337" s="38"/>
      <c r="V337" s="38"/>
      <c r="W337" s="38"/>
      <c r="X337" s="38"/>
      <c r="Y337" s="38"/>
      <c r="Z337" s="38"/>
      <c r="AA337" s="38"/>
      <c r="AB337" s="38"/>
      <c r="AC337" s="38"/>
      <c r="AD337" s="38"/>
      <c r="AE337" s="38"/>
      <c r="AF337" s="38"/>
      <c r="AG337" s="38"/>
      <c r="AH337" s="38"/>
      <c r="AI337" s="38"/>
      <c r="AJ337" s="38"/>
      <c r="AK337" s="38"/>
      <c r="AL337" s="38"/>
      <c r="AM337" s="38"/>
      <c r="AN337" s="38"/>
    </row>
    <row r="338" spans="1:40" ht="15.75" customHeight="1">
      <c r="A338" s="5" t="str">
        <f t="shared" si="75"/>
        <v>CarrosserieDéduction à la source</v>
      </c>
      <c r="B338" s="38" t="s">
        <v>172</v>
      </c>
      <c r="C338" s="298" t="s">
        <v>121</v>
      </c>
      <c r="D338" s="300"/>
      <c r="E338" s="301"/>
      <c r="F338" s="244" cm="1">
        <f t="array" ref="F338">+SUMPRODUCT(('Budget original'!$A$8:$A$501=$A338)*('Budget original'!$C$3:$AO$3=F$2),'Budget original'!$C$8:$AO$501)</f>
        <v>0</v>
      </c>
      <c r="G338" s="302"/>
      <c r="H338" s="301"/>
      <c r="I338" s="244"/>
      <c r="J338" s="233"/>
      <c r="K338" s="301"/>
      <c r="L338" s="303">
        <f>SUMIFS(BV_Data_An_Cour!$AN:$AN,BV_Data_An_Cour!$AP:$AP,$B338,BV_Data_An_Cour!$AQ:$AQ,$C338,BV_Data_An_Cour!$AR:$AR,$L$2)</f>
        <v>17830.900000000001</v>
      </c>
      <c r="M338" s="233"/>
      <c r="N338" s="303">
        <f t="shared" si="79"/>
        <v>17830.900000000001</v>
      </c>
      <c r="O338" s="233"/>
      <c r="P338" s="301"/>
      <c r="Q338" s="303" cm="1">
        <f t="array" ref="Q338">+SUMPRODUCT(('Réel 2024'!$A$8:$A$501=$A338)*('Réel 2024'!$C$3:$AO$3=Q$2),'Réel 2024'!$C$8:$AO$501)</f>
        <v>0</v>
      </c>
      <c r="R338" s="233"/>
      <c r="S338" s="303">
        <f t="shared" si="80"/>
        <v>17830.900000000001</v>
      </c>
      <c r="T338" s="38"/>
      <c r="U338" s="38"/>
      <c r="V338" s="38"/>
      <c r="W338" s="38"/>
      <c r="X338" s="38"/>
      <c r="Y338" s="38"/>
      <c r="Z338" s="38"/>
      <c r="AA338" s="38"/>
      <c r="AB338" s="38"/>
      <c r="AC338" s="38"/>
      <c r="AD338" s="38"/>
      <c r="AE338" s="38"/>
      <c r="AF338" s="38"/>
      <c r="AG338" s="38"/>
      <c r="AH338" s="38"/>
      <c r="AI338" s="38"/>
      <c r="AJ338" s="38"/>
      <c r="AK338" s="38"/>
      <c r="AL338" s="38"/>
      <c r="AM338" s="38"/>
      <c r="AN338" s="38"/>
    </row>
    <row r="339" spans="1:40" ht="15.75" customHeight="1">
      <c r="A339" s="5" t="str">
        <f t="shared" si="75"/>
        <v>CarrosserieBénéfices marginaux</v>
      </c>
      <c r="B339" s="38" t="s">
        <v>172</v>
      </c>
      <c r="C339" s="298" t="s">
        <v>122</v>
      </c>
      <c r="D339" s="287"/>
      <c r="E339" s="38"/>
      <c r="F339" s="244" cm="1">
        <f t="array" ref="F339">+SUMPRODUCT(('Budget original'!$A$8:$A$501=$A339)*('Budget original'!$C$3:$AO$3=F$2),'Budget original'!$C$8:$AO$501)</f>
        <v>0</v>
      </c>
      <c r="G339" s="288"/>
      <c r="H339" s="38"/>
      <c r="I339" s="244"/>
      <c r="J339" s="243"/>
      <c r="K339" s="38"/>
      <c r="L339" s="266">
        <f>SUMIFS(BV_Data_An_Cour!$AN:$AN,BV_Data_An_Cour!$AP:$AP,$B339,BV_Data_An_Cour!$AQ:$AQ,$C339,BV_Data_An_Cour!$AR:$AR,$L$2)</f>
        <v>11297</v>
      </c>
      <c r="M339" s="243"/>
      <c r="N339" s="266">
        <f t="shared" si="79"/>
        <v>11297</v>
      </c>
      <c r="O339" s="243"/>
      <c r="P339" s="38"/>
      <c r="Q339" s="266" cm="1">
        <f t="array" ref="Q339">+SUMPRODUCT(('Réel 2024'!$A$8:$A$501=$A339)*('Réel 2024'!$C$3:$AO$3=Q$2),'Réel 2024'!$C$8:$AO$501)</f>
        <v>0</v>
      </c>
      <c r="R339" s="243"/>
      <c r="S339" s="266">
        <f t="shared" si="80"/>
        <v>11297</v>
      </c>
      <c r="T339" s="38"/>
      <c r="U339" s="38"/>
      <c r="V339" s="38"/>
      <c r="W339" s="38"/>
      <c r="X339" s="38"/>
      <c r="Y339" s="38"/>
      <c r="Z339" s="38"/>
      <c r="AA339" s="38"/>
      <c r="AB339" s="38"/>
      <c r="AC339" s="38"/>
      <c r="AD339" s="38"/>
      <c r="AE339" s="38"/>
      <c r="AF339" s="38"/>
      <c r="AG339" s="38"/>
      <c r="AH339" s="38"/>
      <c r="AI339" s="38"/>
      <c r="AJ339" s="38"/>
      <c r="AK339" s="38"/>
      <c r="AL339" s="38"/>
      <c r="AM339" s="38"/>
      <c r="AN339" s="38"/>
    </row>
    <row r="340" spans="1:40" ht="15.75" customHeight="1">
      <c r="A340" s="5" t="str">
        <f t="shared" si="75"/>
        <v>CarrosserieCsst</v>
      </c>
      <c r="B340" s="38" t="s">
        <v>172</v>
      </c>
      <c r="C340" s="298" t="s">
        <v>123</v>
      </c>
      <c r="D340" s="287"/>
      <c r="E340" s="38"/>
      <c r="F340" s="244" cm="1">
        <f t="array" ref="F340">+SUMPRODUCT(('Budget original'!$A$8:$A$501=$A340)*('Budget original'!$C$3:$AO$3=F$2),'Budget original'!$C$8:$AO$501)</f>
        <v>0</v>
      </c>
      <c r="G340" s="288"/>
      <c r="H340" s="38"/>
      <c r="I340" s="244"/>
      <c r="J340" s="243"/>
      <c r="K340" s="38"/>
      <c r="L340" s="266">
        <f>SUMIFS(BV_Data_An_Cour!$AN:$AN,BV_Data_An_Cour!$AP:$AP,$B340,BV_Data_An_Cour!$AQ:$AQ,$C340,BV_Data_An_Cour!$AR:$AR,$L$2)</f>
        <v>156.05000000000001</v>
      </c>
      <c r="M340" s="243"/>
      <c r="N340" s="266">
        <f t="shared" si="79"/>
        <v>156.05000000000001</v>
      </c>
      <c r="O340" s="243"/>
      <c r="P340" s="38"/>
      <c r="Q340" s="266" cm="1">
        <f t="array" ref="Q340">+SUMPRODUCT(('Réel 2024'!$A$8:$A$501=$A340)*('Réel 2024'!$C$3:$AO$3=Q$2),'Réel 2024'!$C$8:$AO$501)</f>
        <v>0</v>
      </c>
      <c r="R340" s="243"/>
      <c r="S340" s="266">
        <f t="shared" si="80"/>
        <v>156.05000000000001</v>
      </c>
      <c r="T340" s="38"/>
      <c r="U340" s="38"/>
      <c r="V340" s="38"/>
      <c r="W340" s="38"/>
      <c r="X340" s="38"/>
      <c r="Y340" s="38"/>
      <c r="Z340" s="38"/>
      <c r="AA340" s="38"/>
      <c r="AB340" s="38"/>
      <c r="AC340" s="38"/>
      <c r="AD340" s="38"/>
      <c r="AE340" s="38"/>
      <c r="AF340" s="38"/>
      <c r="AG340" s="38"/>
      <c r="AH340" s="38"/>
      <c r="AI340" s="38"/>
      <c r="AJ340" s="38"/>
      <c r="AK340" s="38"/>
      <c r="AL340" s="38"/>
      <c r="AM340" s="38"/>
      <c r="AN340" s="38"/>
    </row>
    <row r="341" spans="1:40" ht="20.399999999999999" hidden="1" customHeight="1">
      <c r="A341" s="5" t="str">
        <f t="shared" si="75"/>
        <v>Carrosserie[...]</v>
      </c>
      <c r="B341" s="38" t="s">
        <v>172</v>
      </c>
      <c r="C341" s="243" t="s">
        <v>55</v>
      </c>
      <c r="D341" s="289"/>
      <c r="E341" s="304"/>
      <c r="F341" s="244">
        <f t="array" ref="F341">+INDEX('Budget original'!$A$2:$AO$501,MATCH($A341,'Budget original'!$A$2:$A$501,0),MATCH(F$2,'Budget original'!$A$2:$AO$2,0))</f>
        <v>0</v>
      </c>
      <c r="G341" s="290"/>
      <c r="H341" s="304"/>
      <c r="I341" s="244"/>
      <c r="J341" s="238"/>
      <c r="K341" s="304"/>
      <c r="L341" s="266">
        <f>SUMIFS(BV_Data_An_Cour!$AN:$AN,BV_Data_An_Cour!$AP:$AP,$B341,BV_Data_An_Cour!$AQ:$AQ,$C341,BV_Data_An_Cour!$AR:$AR,$L$2)</f>
        <v>0</v>
      </c>
      <c r="M341" s="238"/>
      <c r="N341" s="286">
        <f t="shared" si="79"/>
        <v>0</v>
      </c>
      <c r="O341" s="238"/>
      <c r="P341" s="304"/>
      <c r="Q341" s="266" cm="1">
        <f t="array" ref="Q341">+SUMPRODUCT(('Réel 2024'!$A$8:$A$501=$A341)*('Réel 2024'!$C$3:$AO$3=Q$2),'Réel 2024'!$C$8:$AO$501)</f>
        <v>0</v>
      </c>
      <c r="R341" s="238"/>
      <c r="S341" s="286">
        <f t="shared" si="80"/>
        <v>0</v>
      </c>
      <c r="T341" s="38"/>
      <c r="U341" s="38"/>
      <c r="V341" s="38"/>
      <c r="W341" s="38"/>
      <c r="X341" s="38"/>
      <c r="Y341" s="38"/>
      <c r="Z341" s="38"/>
      <c r="AA341" s="38"/>
      <c r="AB341" s="38"/>
      <c r="AC341" s="38"/>
      <c r="AD341" s="38"/>
      <c r="AE341" s="38"/>
      <c r="AF341" s="38"/>
      <c r="AG341" s="38"/>
      <c r="AH341" s="38"/>
      <c r="AI341" s="38"/>
      <c r="AJ341" s="38"/>
      <c r="AK341" s="38"/>
      <c r="AL341" s="38"/>
      <c r="AM341" s="38"/>
      <c r="AN341" s="38"/>
    </row>
    <row r="342" spans="1:40" ht="18.600000000000001" customHeight="1">
      <c r="A342" s="5" t="str">
        <f t="shared" si="75"/>
        <v>CarrosserieTOTAL PERSONNEL</v>
      </c>
      <c r="B342" s="38" t="s">
        <v>172</v>
      </c>
      <c r="C342" s="291" t="s">
        <v>124</v>
      </c>
      <c r="D342" s="292" t="s">
        <v>115</v>
      </c>
      <c r="E342" s="293" t="e">
        <f>F342/F$318</f>
        <v>#DIV/0!</v>
      </c>
      <c r="F342" s="294">
        <f>+SUM(F330:F341)</f>
        <v>0</v>
      </c>
      <c r="G342" s="295"/>
      <c r="H342" s="293"/>
      <c r="I342" s="294"/>
      <c r="J342" s="295" t="s">
        <v>115</v>
      </c>
      <c r="K342" s="293">
        <f>IF(L318=0,0,L342/L$318)</f>
        <v>21.944391807616991</v>
      </c>
      <c r="L342" s="294">
        <f>+SUM(L330:L341)</f>
        <v>114184.79</v>
      </c>
      <c r="M342" s="296"/>
      <c r="N342" s="294">
        <f t="shared" si="79"/>
        <v>114184.79</v>
      </c>
      <c r="O342" s="295" t="s">
        <v>115</v>
      </c>
      <c r="P342" s="293" t="e">
        <f>Q342/Q$318</f>
        <v>#DIV/0!</v>
      </c>
      <c r="Q342" s="294">
        <f>+SUM(Q330:Q341)</f>
        <v>0</v>
      </c>
      <c r="R342" s="297"/>
      <c r="S342" s="294">
        <f t="shared" si="80"/>
        <v>114184.79</v>
      </c>
      <c r="T342" s="38"/>
      <c r="U342" s="38"/>
      <c r="V342" s="38"/>
      <c r="W342" s="38"/>
      <c r="X342" s="38"/>
      <c r="Y342" s="38"/>
      <c r="Z342" s="38"/>
      <c r="AA342" s="38"/>
      <c r="AB342" s="38"/>
      <c r="AC342" s="38"/>
      <c r="AD342" s="38"/>
      <c r="AE342" s="38"/>
      <c r="AF342" s="38"/>
      <c r="AG342" s="38"/>
      <c r="AH342" s="38"/>
      <c r="AI342" s="38"/>
      <c r="AJ342" s="38"/>
      <c r="AK342" s="38"/>
      <c r="AL342" s="38"/>
      <c r="AM342" s="38"/>
      <c r="AN342" s="38"/>
    </row>
    <row r="343" spans="1:40" ht="15.75" customHeight="1">
      <c r="A343" s="5" t="str">
        <f t="shared" si="75"/>
        <v>CarrosseriePublicité 2</v>
      </c>
      <c r="B343" s="38" t="s">
        <v>172</v>
      </c>
      <c r="C343" s="369" t="s">
        <v>125</v>
      </c>
      <c r="D343" s="287"/>
      <c r="E343" s="38"/>
      <c r="F343" s="244" cm="1">
        <f t="array" ref="F343">+SUMPRODUCT(('Budget original'!$A$8:$A$501=$A343)*('Budget original'!$C$3:$AO$3=F$2),'Budget original'!$C$8:$AO$501)</f>
        <v>0</v>
      </c>
      <c r="G343" s="288"/>
      <c r="H343" s="38"/>
      <c r="I343" s="244"/>
      <c r="J343" s="243"/>
      <c r="K343" s="38"/>
      <c r="L343" s="266">
        <f>SUMIFS(BV_Data_An_Cour!$AN:$AN,BV_Data_An_Cour!$AP:$AP,$B343,BV_Data_An_Cour!$AQ:$AQ,$C343,BV_Data_An_Cour!$AR:$AR,$L$2)</f>
        <v>1663.98</v>
      </c>
      <c r="M343" s="243"/>
      <c r="N343" s="266">
        <f t="shared" si="79"/>
        <v>1663.98</v>
      </c>
      <c r="O343" s="243"/>
      <c r="P343" s="38"/>
      <c r="Q343" s="266" cm="1">
        <f t="array" ref="Q343">+SUMPRODUCT(('Réel 2024'!$A$8:$A$501=$A343)*('Réel 2024'!$C$3:$AO$3=Q$2),'Réel 2024'!$C$8:$AO$501)</f>
        <v>0</v>
      </c>
      <c r="R343" s="243"/>
      <c r="S343" s="266">
        <f t="shared" si="80"/>
        <v>1663.98</v>
      </c>
      <c r="T343" s="38"/>
      <c r="U343" s="38"/>
      <c r="V343" s="38"/>
      <c r="W343" s="38"/>
      <c r="X343" s="38"/>
      <c r="Y343" s="38"/>
      <c r="Z343" s="38"/>
      <c r="AA343" s="38"/>
      <c r="AB343" s="38"/>
      <c r="AC343" s="38"/>
      <c r="AD343" s="38"/>
      <c r="AE343" s="38"/>
      <c r="AF343" s="38"/>
      <c r="AG343" s="38"/>
      <c r="AH343" s="38"/>
      <c r="AI343" s="38"/>
      <c r="AJ343" s="38"/>
      <c r="AK343" s="38"/>
      <c r="AL343" s="38"/>
      <c r="AM343" s="38"/>
      <c r="AN343" s="38"/>
    </row>
    <row r="344" spans="1:40" ht="15.75" customHeight="1">
      <c r="A344" s="5" t="str">
        <f t="shared" si="75"/>
        <v>CarrosserieService gratuit 2</v>
      </c>
      <c r="B344" s="38" t="s">
        <v>172</v>
      </c>
      <c r="C344" s="298" t="s">
        <v>126</v>
      </c>
      <c r="D344" s="287"/>
      <c r="E344" s="38"/>
      <c r="F344" s="244" cm="1">
        <f t="array" ref="F344">+SUMPRODUCT(('Budget original'!$A$8:$A$501=$A344)*('Budget original'!$C$3:$AO$3=F$2),'Budget original'!$C$8:$AO$501)</f>
        <v>0</v>
      </c>
      <c r="G344" s="288"/>
      <c r="H344" s="38"/>
      <c r="I344" s="244"/>
      <c r="J344" s="243"/>
      <c r="K344" s="38"/>
      <c r="L344" s="266">
        <f>SUMIFS(BV_Data_An_Cour!$AN:$AN,BV_Data_An_Cour!$AP:$AP,$B344,BV_Data_An_Cour!$AQ:$AQ,$C344,BV_Data_An_Cour!$AR:$AR,$L$2)</f>
        <v>7480.21</v>
      </c>
      <c r="M344" s="243"/>
      <c r="N344" s="266">
        <f t="shared" si="79"/>
        <v>7480.21</v>
      </c>
      <c r="O344" s="243"/>
      <c r="P344" s="38"/>
      <c r="Q344" s="266" cm="1">
        <f t="array" ref="Q344">+SUMPRODUCT(('Réel 2024'!$A$8:$A$501=$A344)*('Réel 2024'!$C$3:$AO$3=Q$2),'Réel 2024'!$C$8:$AO$501)</f>
        <v>0</v>
      </c>
      <c r="R344" s="243"/>
      <c r="S344" s="266">
        <f t="shared" si="80"/>
        <v>7480.21</v>
      </c>
      <c r="T344" s="38"/>
      <c r="U344" s="747"/>
      <c r="V344" s="38"/>
      <c r="W344" s="38"/>
      <c r="X344" s="38"/>
      <c r="Y344" s="38"/>
      <c r="Z344" s="38"/>
      <c r="AA344" s="38"/>
      <c r="AB344" s="38"/>
      <c r="AC344" s="38"/>
      <c r="AD344" s="38"/>
      <c r="AE344" s="38"/>
      <c r="AF344" s="38"/>
      <c r="AG344" s="38"/>
      <c r="AH344" s="38"/>
      <c r="AI344" s="38"/>
      <c r="AJ344" s="38"/>
      <c r="AK344" s="38"/>
      <c r="AL344" s="38"/>
      <c r="AM344" s="38"/>
      <c r="AN344" s="38"/>
    </row>
    <row r="345" spans="1:40" ht="15.75" customHeight="1">
      <c r="A345" s="5" t="str">
        <f t="shared" si="75"/>
        <v>CarrosserieFrais véhicules de cie</v>
      </c>
      <c r="B345" s="38" t="s">
        <v>172</v>
      </c>
      <c r="C345" s="299" t="s">
        <v>127</v>
      </c>
      <c r="D345" s="289"/>
      <c r="E345" s="304"/>
      <c r="F345" s="240" cm="1">
        <f t="array" ref="F345">+SUMPRODUCT(('Budget original'!$A$8:$A$501=$A345)*('Budget original'!$C$3:$AO$3=F$2),'Budget original'!$C$8:$AO$501)</f>
        <v>0</v>
      </c>
      <c r="G345" s="290"/>
      <c r="H345" s="304"/>
      <c r="I345" s="240"/>
      <c r="J345" s="238"/>
      <c r="K345" s="304"/>
      <c r="L345" s="266">
        <f>SUMIFS(BV_Data_An_Cour!$AN:$AN,BV_Data_An_Cour!$AP:$AP,$B345,BV_Data_An_Cour!$AQ:$AQ,$C345,BV_Data_An_Cour!$AR:$AR,$L$2)</f>
        <v>-544.38999999999987</v>
      </c>
      <c r="M345" s="238"/>
      <c r="N345" s="286">
        <f t="shared" si="79"/>
        <v>-544.38999999999987</v>
      </c>
      <c r="O345" s="238"/>
      <c r="P345" s="304"/>
      <c r="Q345" s="266" cm="1">
        <f t="array" ref="Q345">+SUMPRODUCT(('Réel 2024'!$A$8:$A$501=$A345)*('Réel 2024'!$C$3:$AO$3=Q$2),'Réel 2024'!$C$8:$AO$501)</f>
        <v>0</v>
      </c>
      <c r="R345" s="238"/>
      <c r="S345" s="286">
        <f t="shared" si="80"/>
        <v>-544.38999999999987</v>
      </c>
      <c r="T345" s="38"/>
      <c r="U345" s="38"/>
      <c r="V345" s="38"/>
      <c r="W345" s="38"/>
      <c r="X345" s="38"/>
      <c r="Y345" s="38"/>
      <c r="Z345" s="38"/>
      <c r="AA345" s="38"/>
      <c r="AB345" s="38"/>
      <c r="AC345" s="38"/>
      <c r="AD345" s="38"/>
      <c r="AE345" s="38"/>
      <c r="AF345" s="38"/>
      <c r="AG345" s="38"/>
      <c r="AH345" s="38"/>
      <c r="AI345" s="38"/>
      <c r="AJ345" s="38"/>
      <c r="AK345" s="38"/>
      <c r="AL345" s="38"/>
      <c r="AM345" s="38"/>
      <c r="AN345" s="38"/>
    </row>
    <row r="346" spans="1:40" ht="15.75" customHeight="1">
      <c r="A346" s="5" t="str">
        <f t="shared" si="75"/>
        <v>CarrosserieInformatique</v>
      </c>
      <c r="B346" s="38" t="s">
        <v>172</v>
      </c>
      <c r="C346" s="298" t="s">
        <v>128</v>
      </c>
      <c r="D346" s="287"/>
      <c r="E346" s="38"/>
      <c r="F346" s="244" cm="1">
        <f t="array" ref="F346">+SUMPRODUCT(('Budget original'!$A$8:$A$501=$A346)*('Budget original'!$C$3:$AO$3=F$2),'Budget original'!$C$8:$AO$501)</f>
        <v>0</v>
      </c>
      <c r="G346" s="288"/>
      <c r="H346" s="38"/>
      <c r="I346" s="244"/>
      <c r="J346" s="243"/>
      <c r="K346" s="38"/>
      <c r="L346" s="303">
        <f>SUMIFS(BV_Data_An_Cour!$AN:$AN,BV_Data_An_Cour!$AP:$AP,$B346,BV_Data_An_Cour!$AQ:$AQ,$C346,BV_Data_An_Cour!$AR:$AR,$L$2)</f>
        <v>6529.65</v>
      </c>
      <c r="M346" s="243"/>
      <c r="N346" s="266">
        <f t="shared" si="79"/>
        <v>6529.65</v>
      </c>
      <c r="O346" s="243"/>
      <c r="P346" s="38"/>
      <c r="Q346" s="303" cm="1">
        <f t="array" ref="Q346">+SUMPRODUCT(('Réel 2024'!$A$8:$A$501=$A346)*('Réel 2024'!$C$3:$AO$3=Q$2),'Réel 2024'!$C$8:$AO$501)</f>
        <v>0</v>
      </c>
      <c r="R346" s="243"/>
      <c r="S346" s="266">
        <f t="shared" si="80"/>
        <v>6529.65</v>
      </c>
      <c r="T346" s="38"/>
      <c r="U346" s="38"/>
      <c r="V346" s="38"/>
      <c r="W346" s="38"/>
      <c r="X346" s="38"/>
      <c r="Y346" s="38"/>
      <c r="Z346" s="38"/>
      <c r="AA346" s="38"/>
      <c r="AB346" s="38"/>
      <c r="AC346" s="38"/>
      <c r="AD346" s="38"/>
      <c r="AE346" s="38"/>
      <c r="AF346" s="38"/>
      <c r="AG346" s="38"/>
      <c r="AH346" s="38"/>
      <c r="AI346" s="38"/>
      <c r="AJ346" s="38"/>
      <c r="AK346" s="38"/>
      <c r="AL346" s="38"/>
      <c r="AM346" s="38"/>
      <c r="AN346" s="38"/>
    </row>
    <row r="347" spans="1:40" ht="15.75" customHeight="1">
      <c r="A347" s="5" t="str">
        <f t="shared" si="75"/>
        <v>CarrosserieFrais de déplacement</v>
      </c>
      <c r="B347" s="38" t="s">
        <v>172</v>
      </c>
      <c r="C347" s="298" t="s">
        <v>129</v>
      </c>
      <c r="D347" s="287"/>
      <c r="E347" s="38"/>
      <c r="F347" s="244" cm="1">
        <f t="array" ref="F347">+SUMPRODUCT(('Budget original'!$A$8:$A$501=$A347)*('Budget original'!$C$3:$AO$3=F$2),'Budget original'!$C$8:$AO$501)</f>
        <v>0</v>
      </c>
      <c r="G347" s="288"/>
      <c r="H347" s="38"/>
      <c r="I347" s="244"/>
      <c r="J347" s="243"/>
      <c r="K347" s="38"/>
      <c r="L347" s="266">
        <f>SUMIFS(BV_Data_An_Cour!$AN:$AN,BV_Data_An_Cour!$AP:$AP,$B347,BV_Data_An_Cour!$AQ:$AQ,$C347,BV_Data_An_Cour!$AR:$AR,$L$2)</f>
        <v>2439.1999999999998</v>
      </c>
      <c r="M347" s="243"/>
      <c r="N347" s="266">
        <f t="shared" si="79"/>
        <v>2439.1999999999998</v>
      </c>
      <c r="O347" s="243"/>
      <c r="P347" s="38"/>
      <c r="Q347" s="266" cm="1">
        <f t="array" ref="Q347">+SUMPRODUCT(('Réel 2024'!$A$8:$A$501=$A347)*('Réel 2024'!$C$3:$AO$3=Q$2),'Réel 2024'!$C$8:$AO$501)</f>
        <v>0</v>
      </c>
      <c r="R347" s="243"/>
      <c r="S347" s="266">
        <f t="shared" si="80"/>
        <v>2439.1999999999998</v>
      </c>
      <c r="T347" s="38"/>
      <c r="U347" s="38"/>
      <c r="V347" s="38"/>
      <c r="W347" s="38"/>
      <c r="X347" s="38"/>
      <c r="Y347" s="38"/>
      <c r="Z347" s="38"/>
      <c r="AA347" s="38"/>
      <c r="AB347" s="38"/>
      <c r="AC347" s="38"/>
      <c r="AD347" s="38"/>
      <c r="AE347" s="38"/>
      <c r="AF347" s="38"/>
      <c r="AG347" s="38"/>
      <c r="AH347" s="38"/>
      <c r="AI347" s="38"/>
      <c r="AJ347" s="38"/>
      <c r="AK347" s="38"/>
      <c r="AL347" s="38"/>
      <c r="AM347" s="38"/>
      <c r="AN347" s="38"/>
    </row>
    <row r="348" spans="1:40" ht="15.75" customHeight="1">
      <c r="A348" s="5" t="str">
        <f t="shared" si="75"/>
        <v>CarrosserieServices extérieurs</v>
      </c>
      <c r="B348" s="38" t="s">
        <v>172</v>
      </c>
      <c r="C348" s="298" t="s">
        <v>130</v>
      </c>
      <c r="D348" s="289"/>
      <c r="E348" s="304"/>
      <c r="F348" s="240" cm="1">
        <f t="array" ref="F348">+SUMPRODUCT(('Budget original'!$A$8:$A$501=$A348)*('Budget original'!$C$3:$AO$3=F$2),'Budget original'!$C$8:$AO$501)</f>
        <v>0</v>
      </c>
      <c r="G348" s="290"/>
      <c r="H348" s="304"/>
      <c r="I348" s="240"/>
      <c r="J348" s="238"/>
      <c r="K348" s="304"/>
      <c r="L348" s="266">
        <f>SUMIFS(BV_Data_An_Cour!$AN:$AN,BV_Data_An_Cour!$AP:$AP,$B348,BV_Data_An_Cour!$AQ:$AQ,$C348,BV_Data_An_Cour!$AR:$AR,$L$2)</f>
        <v>22404</v>
      </c>
      <c r="M348" s="238"/>
      <c r="N348" s="286">
        <f t="shared" si="79"/>
        <v>22404</v>
      </c>
      <c r="O348" s="238"/>
      <c r="P348" s="304"/>
      <c r="Q348" s="266" cm="1">
        <f t="array" ref="Q348">+SUMPRODUCT(('Réel 2024'!$A$8:$A$501=$A348)*('Réel 2024'!$C$3:$AO$3=Q$2),'Réel 2024'!$C$8:$AO$501)</f>
        <v>0</v>
      </c>
      <c r="R348" s="238"/>
      <c r="S348" s="286">
        <f t="shared" si="80"/>
        <v>22404</v>
      </c>
      <c r="T348" s="38"/>
      <c r="U348" s="38"/>
      <c r="V348" s="38"/>
      <c r="W348" s="38"/>
      <c r="X348" s="38"/>
      <c r="Y348" s="38"/>
      <c r="Z348" s="38"/>
      <c r="AA348" s="38"/>
      <c r="AB348" s="38"/>
      <c r="AC348" s="38"/>
      <c r="AD348" s="38"/>
      <c r="AE348" s="38"/>
      <c r="AF348" s="38"/>
      <c r="AG348" s="38"/>
      <c r="AH348" s="38"/>
      <c r="AI348" s="38"/>
      <c r="AJ348" s="38"/>
      <c r="AK348" s="38"/>
      <c r="AL348" s="38"/>
      <c r="AM348" s="38"/>
      <c r="AN348" s="38"/>
    </row>
    <row r="349" spans="1:40" ht="15.75" customHeight="1">
      <c r="A349" s="5" t="str">
        <f t="shared" si="75"/>
        <v>CarrosserieFournitures d'atelier</v>
      </c>
      <c r="B349" s="38" t="s">
        <v>172</v>
      </c>
      <c r="C349" s="369" t="s">
        <v>483</v>
      </c>
      <c r="D349" s="287"/>
      <c r="E349" s="38"/>
      <c r="F349" s="244"/>
      <c r="G349" s="288"/>
      <c r="H349" s="38"/>
      <c r="I349" s="244"/>
      <c r="J349" s="243"/>
      <c r="K349" s="38"/>
      <c r="L349" s="303">
        <f>SUMIFS(BV_Data_An_Cour!$AN:$AN,BV_Data_An_Cour!$AP:$AP,$B349,BV_Data_An_Cour!$AQ:$AQ,$C349,BV_Data_An_Cour!$AR:$AR,$L$2)</f>
        <v>0</v>
      </c>
      <c r="M349" s="243"/>
      <c r="N349" s="266">
        <f t="shared" si="79"/>
        <v>0</v>
      </c>
      <c r="O349" s="243"/>
      <c r="P349" s="38"/>
      <c r="Q349" s="303"/>
      <c r="R349" s="243"/>
      <c r="S349" s="266">
        <f t="shared" si="80"/>
        <v>0</v>
      </c>
      <c r="T349" s="38"/>
      <c r="U349" s="38"/>
      <c r="V349" s="38"/>
      <c r="W349" s="38"/>
      <c r="X349" s="38"/>
      <c r="Y349" s="38"/>
      <c r="Z349" s="38"/>
      <c r="AA349" s="38"/>
      <c r="AB349" s="38"/>
      <c r="AC349" s="38"/>
      <c r="AD349" s="38"/>
      <c r="AE349" s="38"/>
      <c r="AF349" s="38"/>
      <c r="AG349" s="38"/>
      <c r="AH349" s="38"/>
      <c r="AI349" s="38"/>
      <c r="AJ349" s="38"/>
      <c r="AK349" s="38"/>
      <c r="AL349" s="38"/>
      <c r="AM349" s="38"/>
      <c r="AN349" s="38"/>
    </row>
    <row r="350" spans="1:40" ht="15.75" customHeight="1">
      <c r="A350" s="5" t="str">
        <f t="shared" si="75"/>
        <v>CarrosserieFournitures autres</v>
      </c>
      <c r="B350" s="38" t="s">
        <v>172</v>
      </c>
      <c r="C350" s="298" t="s">
        <v>131</v>
      </c>
      <c r="D350" s="287"/>
      <c r="E350" s="38"/>
      <c r="F350" s="244" cm="1">
        <f t="array" ref="F350">+SUMPRODUCT(('Budget original'!$A$8:$A$501=$A350)*('Budget original'!$C$3:$AO$3=F$2),'Budget original'!$C$8:$AO$501)</f>
        <v>0</v>
      </c>
      <c r="G350" s="288"/>
      <c r="H350" s="38"/>
      <c r="I350" s="244"/>
      <c r="J350" s="243"/>
      <c r="K350" s="38"/>
      <c r="L350" s="266">
        <f>SUMIFS(BV_Data_An_Cour!$AN:$AN,BV_Data_An_Cour!$AP:$AP,$B350,BV_Data_An_Cour!$AQ:$AQ,$C350,BV_Data_An_Cour!$AR:$AR,$L$2)</f>
        <v>0</v>
      </c>
      <c r="M350" s="243"/>
      <c r="N350" s="266">
        <f t="shared" si="79"/>
        <v>0</v>
      </c>
      <c r="O350" s="243"/>
      <c r="P350" s="38"/>
      <c r="Q350" s="266" cm="1">
        <f t="array" ref="Q350">+SUMPRODUCT(('Réel 2024'!$A$8:$A$501=$A350)*('Réel 2024'!$C$3:$AO$3=Q$2),'Réel 2024'!$C$8:$AO$501)</f>
        <v>0</v>
      </c>
      <c r="R350" s="243"/>
      <c r="S350" s="266">
        <f t="shared" si="80"/>
        <v>0</v>
      </c>
      <c r="T350" s="38"/>
      <c r="U350" s="38"/>
      <c r="V350" s="38"/>
      <c r="W350" s="38"/>
      <c r="X350" s="38"/>
      <c r="Y350" s="38"/>
      <c r="Z350" s="38"/>
      <c r="AA350" s="38"/>
      <c r="AB350" s="38"/>
      <c r="AC350" s="38"/>
      <c r="AD350" s="38"/>
      <c r="AE350" s="38"/>
      <c r="AF350" s="38"/>
      <c r="AG350" s="38"/>
      <c r="AH350" s="38"/>
      <c r="AI350" s="38"/>
      <c r="AJ350" s="38"/>
      <c r="AK350" s="38"/>
      <c r="AL350" s="38"/>
      <c r="AM350" s="38"/>
      <c r="AN350" s="38"/>
    </row>
    <row r="351" spans="1:40" ht="15.75" customHeight="1">
      <c r="A351" s="5" t="str">
        <f t="shared" si="75"/>
        <v>CarrosserieUniformes</v>
      </c>
      <c r="B351" s="38" t="s">
        <v>172</v>
      </c>
      <c r="C351" s="298" t="s">
        <v>132</v>
      </c>
      <c r="D351" s="287"/>
      <c r="E351" s="38"/>
      <c r="F351" s="244" cm="1">
        <f t="array" ref="F351">+SUMPRODUCT(('Budget original'!$A$8:$A$501=$A351)*('Budget original'!$C$3:$AO$3=F$2),'Budget original'!$C$8:$AO$501)</f>
        <v>0</v>
      </c>
      <c r="G351" s="288"/>
      <c r="H351" s="38"/>
      <c r="I351" s="244"/>
      <c r="J351" s="243"/>
      <c r="K351" s="38"/>
      <c r="L351" s="266">
        <f>SUMIFS(BV_Data_An_Cour!$AN:$AN,BV_Data_An_Cour!$AP:$AP,$B351,BV_Data_An_Cour!$AQ:$AQ,$C351,BV_Data_An_Cour!$AR:$AR,$L$2)</f>
        <v>0</v>
      </c>
      <c r="M351" s="243"/>
      <c r="N351" s="266">
        <f t="shared" si="79"/>
        <v>0</v>
      </c>
      <c r="O351" s="243"/>
      <c r="P351" s="38"/>
      <c r="Q351" s="266" cm="1">
        <f t="array" ref="Q351">+SUMPRODUCT(('Réel 2024'!$A$8:$A$501=$A351)*('Réel 2024'!$C$3:$AO$3=Q$2),'Réel 2024'!$C$8:$AO$501)</f>
        <v>0</v>
      </c>
      <c r="R351" s="243"/>
      <c r="S351" s="266">
        <f t="shared" si="80"/>
        <v>0</v>
      </c>
      <c r="T351" s="38"/>
      <c r="U351" s="38"/>
      <c r="V351" s="38"/>
      <c r="W351" s="38"/>
      <c r="X351" s="38"/>
      <c r="Y351" s="38"/>
      <c r="Z351" s="38"/>
      <c r="AA351" s="38"/>
      <c r="AB351" s="38"/>
      <c r="AC351" s="38"/>
      <c r="AD351" s="38"/>
      <c r="AE351" s="38"/>
      <c r="AF351" s="38"/>
      <c r="AG351" s="38"/>
      <c r="AH351" s="38"/>
      <c r="AI351" s="38"/>
      <c r="AJ351" s="38"/>
      <c r="AK351" s="38"/>
      <c r="AL351" s="38"/>
      <c r="AM351" s="38"/>
      <c r="AN351" s="38"/>
    </row>
    <row r="352" spans="1:40" ht="15.75" customHeight="1">
      <c r="A352" s="5" t="str">
        <f t="shared" si="75"/>
        <v>CarrosseriePapeterie</v>
      </c>
      <c r="B352" s="38" t="s">
        <v>172</v>
      </c>
      <c r="C352" s="298" t="s">
        <v>133</v>
      </c>
      <c r="D352" s="287"/>
      <c r="E352" s="38"/>
      <c r="F352" s="244" cm="1">
        <f t="array" ref="F352">+SUMPRODUCT(('Budget original'!$A$8:$A$501=$A352)*('Budget original'!$C$3:$AO$3=F$2),'Budget original'!$C$8:$AO$501)</f>
        <v>0</v>
      </c>
      <c r="G352" s="288"/>
      <c r="H352" s="38"/>
      <c r="I352" s="244"/>
      <c r="J352" s="243"/>
      <c r="K352" s="38"/>
      <c r="L352" s="266">
        <f>SUMIFS(BV_Data_An_Cour!$AN:$AN,BV_Data_An_Cour!$AP:$AP,$B352,BV_Data_An_Cour!$AQ:$AQ,$C352,BV_Data_An_Cour!$AR:$AR,$L$2)</f>
        <v>2814.28</v>
      </c>
      <c r="M352" s="243"/>
      <c r="N352" s="266">
        <f t="shared" si="79"/>
        <v>2814.28</v>
      </c>
      <c r="O352" s="243"/>
      <c r="P352" s="38"/>
      <c r="Q352" s="266" cm="1">
        <f t="array" ref="Q352">+SUMPRODUCT(('Réel 2024'!$A$8:$A$501=$A352)*('Réel 2024'!$C$3:$AO$3=Q$2),'Réel 2024'!$C$8:$AO$501)</f>
        <v>0</v>
      </c>
      <c r="R352" s="243"/>
      <c r="S352" s="266">
        <f t="shared" si="80"/>
        <v>2814.28</v>
      </c>
      <c r="T352" s="38"/>
      <c r="U352" s="38"/>
      <c r="V352" s="38"/>
      <c r="W352" s="38"/>
      <c r="X352" s="38"/>
      <c r="Y352" s="38"/>
      <c r="Z352" s="38"/>
      <c r="AA352" s="38"/>
      <c r="AB352" s="38"/>
      <c r="AC352" s="38"/>
      <c r="AD352" s="38"/>
      <c r="AE352" s="38"/>
      <c r="AF352" s="38"/>
      <c r="AG352" s="38"/>
      <c r="AH352" s="38"/>
      <c r="AI352" s="38"/>
      <c r="AJ352" s="38"/>
      <c r="AK352" s="38"/>
      <c r="AL352" s="38"/>
      <c r="AM352" s="38"/>
      <c r="AN352" s="38"/>
    </row>
    <row r="353" spans="1:40" ht="15.75" customHeight="1">
      <c r="A353" s="5" t="str">
        <f t="shared" si="75"/>
        <v>CarrosserieTéléphone</v>
      </c>
      <c r="B353" s="38" t="s">
        <v>172</v>
      </c>
      <c r="C353" s="298" t="s">
        <v>134</v>
      </c>
      <c r="D353" s="287"/>
      <c r="E353" s="38"/>
      <c r="F353" s="244" cm="1">
        <f t="array" ref="F353">+SUMPRODUCT(('Budget original'!$A$8:$A$501=$A353)*('Budget original'!$C$3:$AO$3=F$2),'Budget original'!$C$8:$AO$501)</f>
        <v>0</v>
      </c>
      <c r="G353" s="288"/>
      <c r="H353" s="38"/>
      <c r="I353" s="244"/>
      <c r="J353" s="243"/>
      <c r="K353" s="38"/>
      <c r="L353" s="266">
        <f>SUMIFS(BV_Data_An_Cour!$AN:$AN,BV_Data_An_Cour!$AP:$AP,$B353,BV_Data_An_Cour!$AQ:$AQ,$C353,BV_Data_An_Cour!$AR:$AR,$L$2)</f>
        <v>1416.03</v>
      </c>
      <c r="M353" s="243"/>
      <c r="N353" s="266">
        <f t="shared" si="79"/>
        <v>1416.03</v>
      </c>
      <c r="O353" s="243"/>
      <c r="P353" s="38"/>
      <c r="Q353" s="266" cm="1">
        <f t="array" ref="Q353">+SUMPRODUCT(('Réel 2024'!$A$8:$A$501=$A353)*('Réel 2024'!$C$3:$AO$3=Q$2),'Réel 2024'!$C$8:$AO$501)</f>
        <v>0</v>
      </c>
      <c r="R353" s="243"/>
      <c r="S353" s="266">
        <f t="shared" si="80"/>
        <v>1416.03</v>
      </c>
      <c r="T353" s="38"/>
      <c r="U353" s="38"/>
      <c r="V353" s="38"/>
      <c r="W353" s="38"/>
      <c r="X353" s="38"/>
      <c r="Y353" s="38"/>
      <c r="Z353" s="38"/>
      <c r="AA353" s="38"/>
      <c r="AB353" s="38"/>
      <c r="AC353" s="38"/>
      <c r="AD353" s="38"/>
      <c r="AE353" s="38"/>
      <c r="AF353" s="38"/>
      <c r="AG353" s="38"/>
      <c r="AH353" s="38"/>
      <c r="AI353" s="38"/>
      <c r="AJ353" s="38"/>
      <c r="AK353" s="38"/>
      <c r="AL353" s="38"/>
      <c r="AM353" s="38"/>
      <c r="AN353" s="38"/>
    </row>
    <row r="354" spans="1:40" ht="15.75" customHeight="1">
      <c r="A354" s="5" t="str">
        <f t="shared" si="75"/>
        <v>CarrosserieFrais postaux</v>
      </c>
      <c r="B354" s="38" t="s">
        <v>172</v>
      </c>
      <c r="C354" s="298" t="s">
        <v>135</v>
      </c>
      <c r="D354" s="287"/>
      <c r="E354" s="38"/>
      <c r="F354" s="244" cm="1">
        <f t="array" ref="F354">+SUMPRODUCT(('Budget original'!$A$8:$A$501=$A354)*('Budget original'!$C$3:$AO$3=F$2),'Budget original'!$C$8:$AO$501)</f>
        <v>0</v>
      </c>
      <c r="G354" s="288"/>
      <c r="H354" s="38"/>
      <c r="I354" s="244"/>
      <c r="J354" s="243"/>
      <c r="K354" s="38"/>
      <c r="L354" s="266">
        <f>SUMIFS(BV_Data_An_Cour!$AN:$AN,BV_Data_An_Cour!$AP:$AP,$B354,BV_Data_An_Cour!$AQ:$AQ,$C354,BV_Data_An_Cour!$AR:$AR,$L$2)</f>
        <v>854.16</v>
      </c>
      <c r="M354" s="243"/>
      <c r="N354" s="266">
        <f t="shared" si="79"/>
        <v>854.16</v>
      </c>
      <c r="O354" s="243"/>
      <c r="P354" s="38"/>
      <c r="Q354" s="266" cm="1">
        <f t="array" ref="Q354">+SUMPRODUCT(('Réel 2024'!$A$8:$A$501=$A354)*('Réel 2024'!$C$3:$AO$3=Q$2),'Réel 2024'!$C$8:$AO$501)</f>
        <v>0</v>
      </c>
      <c r="R354" s="243"/>
      <c r="S354" s="266">
        <f t="shared" si="80"/>
        <v>854.16</v>
      </c>
      <c r="T354" s="38"/>
      <c r="U354" s="38"/>
      <c r="V354" s="38"/>
      <c r="W354" s="38"/>
      <c r="X354" s="38"/>
      <c r="Y354" s="38"/>
      <c r="Z354" s="38"/>
      <c r="AA354" s="38"/>
      <c r="AB354" s="38"/>
      <c r="AC354" s="38"/>
      <c r="AD354" s="38"/>
      <c r="AE354" s="38"/>
      <c r="AF354" s="38"/>
      <c r="AG354" s="38"/>
      <c r="AH354" s="38"/>
      <c r="AI354" s="38"/>
      <c r="AJ354" s="38"/>
      <c r="AK354" s="38"/>
      <c r="AL354" s="38"/>
      <c r="AM354" s="38"/>
      <c r="AN354" s="38"/>
    </row>
    <row r="355" spans="1:40" ht="15.75" customHeight="1">
      <c r="A355" s="5" t="str">
        <f t="shared" si="75"/>
        <v>CarrosserieDivers</v>
      </c>
      <c r="B355" s="38" t="s">
        <v>172</v>
      </c>
      <c r="C355" s="298" t="s">
        <v>136</v>
      </c>
      <c r="D355" s="287"/>
      <c r="E355" s="38"/>
      <c r="F355" s="244" cm="1">
        <f t="array" ref="F355">+SUMPRODUCT(('Budget original'!$A$8:$A$501=$A355)*('Budget original'!$C$3:$AO$3=F$2),'Budget original'!$C$8:$AO$501)</f>
        <v>0</v>
      </c>
      <c r="G355" s="288"/>
      <c r="H355" s="38"/>
      <c r="I355" s="244"/>
      <c r="J355" s="243"/>
      <c r="K355" s="38"/>
      <c r="L355" s="266">
        <f>SUMIFS(BV_Data_An_Cour!$AN:$AN,BV_Data_An_Cour!$AP:$AP,$B355,BV_Data_An_Cour!$AQ:$AQ,$C355,BV_Data_An_Cour!$AR:$AR,$L$2)</f>
        <v>7091.04</v>
      </c>
      <c r="M355" s="243"/>
      <c r="N355" s="266">
        <f t="shared" si="79"/>
        <v>7091.04</v>
      </c>
      <c r="O355" s="243"/>
      <c r="P355" s="38"/>
      <c r="Q355" s="266" cm="1">
        <f t="array" ref="Q355">+SUMPRODUCT(('Réel 2024'!$A$8:$A$501=$A355)*('Réel 2024'!$C$3:$AO$3=Q$2),'Réel 2024'!$C$8:$AO$501)</f>
        <v>0</v>
      </c>
      <c r="R355" s="243"/>
      <c r="S355" s="266">
        <f t="shared" si="80"/>
        <v>7091.04</v>
      </c>
      <c r="T355" s="38"/>
      <c r="U355" s="38"/>
      <c r="V355" s="38"/>
      <c r="W355" s="38"/>
      <c r="X355" s="38"/>
      <c r="Y355" s="38"/>
      <c r="Z355" s="38"/>
      <c r="AA355" s="38"/>
      <c r="AB355" s="38"/>
      <c r="AC355" s="38"/>
      <c r="AD355" s="38"/>
      <c r="AE355" s="38"/>
      <c r="AF355" s="38"/>
      <c r="AG355" s="38"/>
      <c r="AH355" s="38"/>
      <c r="AI355" s="38"/>
      <c r="AJ355" s="38"/>
      <c r="AK355" s="38"/>
      <c r="AL355" s="38"/>
      <c r="AM355" s="38"/>
      <c r="AN355" s="38"/>
    </row>
    <row r="356" spans="1:40" ht="15.75" customHeight="1">
      <c r="A356" s="5" t="str">
        <f t="shared" si="75"/>
        <v>CarrosserieFormation</v>
      </c>
      <c r="B356" s="38" t="s">
        <v>172</v>
      </c>
      <c r="C356" s="298" t="s">
        <v>137</v>
      </c>
      <c r="D356" s="287"/>
      <c r="E356" s="38"/>
      <c r="F356" s="244" cm="1">
        <f t="array" ref="F356">+SUMPRODUCT(('Budget original'!$A$8:$A$501=$A356)*('Budget original'!$C$3:$AO$3=F$2),'Budget original'!$C$8:$AO$501)</f>
        <v>0</v>
      </c>
      <c r="G356" s="288"/>
      <c r="H356" s="38"/>
      <c r="I356" s="244"/>
      <c r="J356" s="243"/>
      <c r="K356" s="38"/>
      <c r="L356" s="266">
        <f>SUMIFS(BV_Data_An_Cour!$AN:$AN,BV_Data_An_Cour!$AP:$AP,$B356,BV_Data_An_Cour!$AQ:$AQ,$C356,BV_Data_An_Cour!$AR:$AR,$L$2)</f>
        <v>1310.4000000000001</v>
      </c>
      <c r="M356" s="243"/>
      <c r="N356" s="266">
        <f t="shared" si="79"/>
        <v>1310.4000000000001</v>
      </c>
      <c r="O356" s="243"/>
      <c r="P356" s="38"/>
      <c r="Q356" s="266" cm="1">
        <f t="array" ref="Q356">+SUMPRODUCT(('Réel 2024'!$A$8:$A$501=$A356)*('Réel 2024'!$C$3:$AO$3=Q$2),'Réel 2024'!$C$8:$AO$501)</f>
        <v>0</v>
      </c>
      <c r="R356" s="243"/>
      <c r="S356" s="266">
        <f t="shared" si="80"/>
        <v>1310.4000000000001</v>
      </c>
      <c r="T356" s="38"/>
      <c r="X356" s="38"/>
      <c r="Y356" s="38"/>
      <c r="Z356" s="38"/>
      <c r="AA356" s="38"/>
      <c r="AB356" s="38"/>
      <c r="AC356" s="38"/>
      <c r="AD356" s="38"/>
      <c r="AE356" s="38"/>
      <c r="AF356" s="38"/>
      <c r="AG356" s="38"/>
      <c r="AH356" s="38"/>
      <c r="AI356" s="38"/>
      <c r="AJ356" s="38"/>
      <c r="AK356" s="38"/>
      <c r="AL356" s="38"/>
      <c r="AM356" s="38"/>
      <c r="AN356" s="38"/>
    </row>
    <row r="357" spans="1:40" ht="15.75" customHeight="1">
      <c r="A357" s="5" t="str">
        <f t="shared" si="75"/>
        <v>CarrosserieFrais bancaires</v>
      </c>
      <c r="B357" s="38" t="s">
        <v>172</v>
      </c>
      <c r="C357" s="298" t="s">
        <v>138</v>
      </c>
      <c r="D357" s="287"/>
      <c r="E357" s="38"/>
      <c r="F357" s="244" cm="1">
        <f t="array" ref="F357">+SUMPRODUCT(('Budget original'!$A$8:$A$501=$A357)*('Budget original'!$C$3:$AO$3=F$2),'Budget original'!$C$8:$AO$501)</f>
        <v>0</v>
      </c>
      <c r="G357" s="288"/>
      <c r="H357" s="38"/>
      <c r="I357" s="244"/>
      <c r="J357" s="243"/>
      <c r="K357" s="38"/>
      <c r="L357" s="266">
        <f>SUMIFS(BV_Data_An_Cour!$AN:$AN,BV_Data_An_Cour!$AP:$AP,$B357,BV_Data_An_Cour!$AQ:$AQ,$C357,BV_Data_An_Cour!$AR:$AR,L$2)</f>
        <v>478.89</v>
      </c>
      <c r="M357" s="243"/>
      <c r="N357" s="266">
        <f t="shared" si="79"/>
        <v>478.89</v>
      </c>
      <c r="O357" s="243"/>
      <c r="P357" s="38"/>
      <c r="Q357" s="266" cm="1">
        <f t="array" ref="Q357">+SUMPRODUCT(('Réel 2024'!$A$8:$A$501=$A357)*('Réel 2024'!$C$3:$AO$3=Q$2),'Réel 2024'!$C$8:$AO$501)</f>
        <v>0</v>
      </c>
      <c r="R357" s="243"/>
      <c r="S357" s="266">
        <f t="shared" si="80"/>
        <v>478.89</v>
      </c>
      <c r="T357" s="38"/>
      <c r="X357" s="38"/>
      <c r="Y357" s="38"/>
      <c r="Z357" s="38"/>
      <c r="AA357" s="38"/>
      <c r="AB357" s="38"/>
      <c r="AC357" s="38"/>
      <c r="AD357" s="38"/>
      <c r="AE357" s="38"/>
      <c r="AF357" s="38"/>
      <c r="AG357" s="38"/>
      <c r="AH357" s="38"/>
      <c r="AI357" s="38"/>
      <c r="AJ357" s="38"/>
      <c r="AK357" s="38"/>
      <c r="AL357" s="38"/>
      <c r="AM357" s="38"/>
      <c r="AN357" s="38"/>
    </row>
    <row r="358" spans="1:40" ht="20.399999999999999" customHeight="1">
      <c r="A358" s="5" t="str">
        <f t="shared" si="75"/>
        <v>CarrosserieFrais assurances</v>
      </c>
      <c r="B358" s="38" t="s">
        <v>172</v>
      </c>
      <c r="C358" s="298" t="s">
        <v>3148</v>
      </c>
      <c r="D358" s="287"/>
      <c r="E358" s="38"/>
      <c r="F358" s="244" cm="1">
        <f t="array" ref="F358">+SUMPRODUCT(('Budget original'!$A$8:$A$501=$A358)*('Budget original'!$C$3:$AO$3=F$2),'Budget original'!$C$8:$AO$501)</f>
        <v>0</v>
      </c>
      <c r="G358" s="288"/>
      <c r="H358" s="38"/>
      <c r="I358" s="244"/>
      <c r="J358" s="243"/>
      <c r="K358" s="38"/>
      <c r="L358" s="266">
        <f>SUMIFS(BV_Data_An_Cour!$AN:$AN,BV_Data_An_Cour!$AP:$AP,$B358,BV_Data_An_Cour!$AQ:$AQ,$C358,BV_Data_An_Cour!$AR:$AR,$L$2)</f>
        <v>0</v>
      </c>
      <c r="M358" s="243"/>
      <c r="N358" s="266">
        <f t="shared" si="79"/>
        <v>0</v>
      </c>
      <c r="O358" s="243"/>
      <c r="P358" s="38"/>
      <c r="Q358" s="266" cm="1">
        <f t="array" ref="Q358">+SUMPRODUCT(('Réel 2024'!$A$8:$A$501=$A358)*('Réel 2024'!$C$3:$AO$3=Q$2),'Réel 2024'!$C$8:$AO$501)</f>
        <v>0</v>
      </c>
      <c r="R358" s="243"/>
      <c r="S358" s="266">
        <f t="shared" si="80"/>
        <v>0</v>
      </c>
      <c r="T358" s="38"/>
      <c r="X358" s="38"/>
      <c r="Y358" s="38"/>
      <c r="Z358" s="38"/>
      <c r="AA358" s="38"/>
      <c r="AB358" s="38"/>
      <c r="AC358" s="38"/>
      <c r="AD358" s="38"/>
      <c r="AE358" s="38"/>
      <c r="AF358" s="38"/>
      <c r="AG358" s="38"/>
      <c r="AH358" s="38"/>
      <c r="AI358" s="38"/>
      <c r="AJ358" s="38"/>
      <c r="AK358" s="38"/>
      <c r="AL358" s="38"/>
      <c r="AM358" s="38"/>
      <c r="AN358" s="38"/>
    </row>
    <row r="359" spans="1:40" ht="20.399999999999999" hidden="1" customHeight="1">
      <c r="A359" s="5" t="str">
        <f t="shared" si="75"/>
        <v>Carrosserie[...]</v>
      </c>
      <c r="B359" s="38" t="s">
        <v>172</v>
      </c>
      <c r="C359" s="298" t="s">
        <v>55</v>
      </c>
      <c r="D359" s="287"/>
      <c r="E359" s="38"/>
      <c r="F359" s="244" cm="1">
        <f t="array" ref="F359">+SUMPRODUCT(('Budget original'!$A$8:$A$501=$A359)*('Budget original'!$C$3:$AO$3=F$2),'Budget original'!$C$8:$AO$501)</f>
        <v>0</v>
      </c>
      <c r="G359" s="288"/>
      <c r="H359" s="38"/>
      <c r="I359" s="244"/>
      <c r="J359" s="243"/>
      <c r="K359" s="38"/>
      <c r="L359" s="266">
        <f>SUMIFS(BV_Data_An_Cour!$AN:$AN,BV_Data_An_Cour!$AP:$AP,$B359,BV_Data_An_Cour!$AQ:$AQ,$C359,BV_Data_An_Cour!$AR:$AR,$L$2)</f>
        <v>0</v>
      </c>
      <c r="M359" s="243"/>
      <c r="N359" s="266">
        <f t="shared" si="79"/>
        <v>0</v>
      </c>
      <c r="O359" s="243"/>
      <c r="P359" s="38"/>
      <c r="Q359" s="266" cm="1">
        <f t="array" ref="Q359">+SUMPRODUCT(('Réel 2024'!$A$8:$A$501=$A359)*('Réel 2024'!$C$3:$AO$3=Q$2),'Réel 2024'!$C$8:$AO$501)</f>
        <v>0</v>
      </c>
      <c r="R359" s="243"/>
      <c r="S359" s="266">
        <f t="shared" si="80"/>
        <v>0</v>
      </c>
      <c r="T359" s="38"/>
      <c r="X359" s="38"/>
      <c r="Y359" s="38"/>
      <c r="Z359" s="38"/>
      <c r="AA359" s="38"/>
      <c r="AB359" s="38"/>
      <c r="AC359" s="38"/>
      <c r="AD359" s="38"/>
      <c r="AE359" s="38"/>
      <c r="AF359" s="38"/>
      <c r="AG359" s="38"/>
      <c r="AH359" s="38"/>
      <c r="AI359" s="38"/>
      <c r="AJ359" s="38"/>
      <c r="AK359" s="38"/>
      <c r="AL359" s="38"/>
      <c r="AM359" s="38"/>
      <c r="AN359" s="38"/>
    </row>
    <row r="360" spans="1:40" ht="20.399999999999999" hidden="1" customHeight="1">
      <c r="A360" s="5" t="str">
        <f t="shared" si="75"/>
        <v>Carrosserie[...]</v>
      </c>
      <c r="B360" s="38" t="s">
        <v>172</v>
      </c>
      <c r="C360" s="298" t="s">
        <v>55</v>
      </c>
      <c r="D360" s="287"/>
      <c r="E360" s="38"/>
      <c r="F360" s="244" cm="1">
        <f t="array" ref="F360">+SUMPRODUCT(('Budget original'!$A$8:$A$501=$A360)*('Budget original'!$C$3:$AO$3=F$2),'Budget original'!$C$8:$AO$501)</f>
        <v>0</v>
      </c>
      <c r="G360" s="288"/>
      <c r="H360" s="38"/>
      <c r="I360" s="244"/>
      <c r="J360" s="243"/>
      <c r="K360" s="38"/>
      <c r="L360" s="266">
        <f>SUMIFS(BV_Data_An_Cour!$AN:$AN,BV_Data_An_Cour!$AP:$AP,$B360,BV_Data_An_Cour!$AQ:$AQ,$C360,BV_Data_An_Cour!$AR:$AR,$L$2)</f>
        <v>0</v>
      </c>
      <c r="M360" s="243"/>
      <c r="N360" s="266">
        <f t="shared" si="79"/>
        <v>0</v>
      </c>
      <c r="O360" s="243"/>
      <c r="P360" s="38"/>
      <c r="Q360" s="266" cm="1">
        <f t="array" ref="Q360">+SUMPRODUCT(('Réel 2024'!$A$8:$A$501=$A360)*('Réel 2024'!$C$3:$AO$3=Q$2),'Réel 2024'!$C$8:$AO$501)</f>
        <v>0</v>
      </c>
      <c r="R360" s="243"/>
      <c r="S360" s="266">
        <f t="shared" si="80"/>
        <v>0</v>
      </c>
      <c r="T360" s="38"/>
      <c r="X360" s="38"/>
      <c r="Y360" s="38"/>
      <c r="Z360" s="38"/>
      <c r="AA360" s="38"/>
      <c r="AB360" s="38"/>
      <c r="AC360" s="38"/>
      <c r="AD360" s="38"/>
      <c r="AE360" s="38"/>
      <c r="AF360" s="38"/>
      <c r="AG360" s="38"/>
      <c r="AH360" s="38"/>
      <c r="AI360" s="38"/>
      <c r="AJ360" s="38"/>
      <c r="AK360" s="38"/>
      <c r="AL360" s="38"/>
      <c r="AM360" s="38"/>
      <c r="AN360" s="38"/>
    </row>
    <row r="361" spans="1:40" ht="18.600000000000001" customHeight="1">
      <c r="A361" s="5"/>
      <c r="B361" s="38"/>
      <c r="C361" s="291" t="s">
        <v>139</v>
      </c>
      <c r="D361" s="292" t="s">
        <v>115</v>
      </c>
      <c r="E361" s="293">
        <f>IF(F326=0,0,F361/F$326)</f>
        <v>0</v>
      </c>
      <c r="F361" s="294">
        <f>+SUM(F343:F360)</f>
        <v>0</v>
      </c>
      <c r="G361" s="295"/>
      <c r="H361" s="293"/>
      <c r="I361" s="294"/>
      <c r="J361" s="295" t="s">
        <v>115</v>
      </c>
      <c r="K361" s="293">
        <f>IF(L338=0,0,L361/L$315)</f>
        <v>0.25540658659097482</v>
      </c>
      <c r="L361" s="294">
        <f>+SUM(L343:L360)</f>
        <v>53937.450000000004</v>
      </c>
      <c r="M361" s="296"/>
      <c r="N361" s="294">
        <f>+SUM(N343:N360)</f>
        <v>53937.450000000004</v>
      </c>
      <c r="O361" s="295" t="s">
        <v>115</v>
      </c>
      <c r="P361" s="293">
        <f>IF(Q326=0,0,Q361/Q$326)</f>
        <v>0</v>
      </c>
      <c r="Q361" s="294">
        <f>+SUM(Q343:Q360)</f>
        <v>0</v>
      </c>
      <c r="R361" s="297"/>
      <c r="S361" s="294">
        <f t="shared" si="80"/>
        <v>53937.450000000004</v>
      </c>
      <c r="T361" s="38"/>
      <c r="U361" s="38"/>
      <c r="V361" s="38"/>
      <c r="W361" s="38"/>
      <c r="X361" s="38"/>
      <c r="Y361" s="38"/>
      <c r="Z361" s="38"/>
      <c r="AA361" s="38"/>
      <c r="AB361" s="38"/>
      <c r="AC361" s="38"/>
      <c r="AD361" s="38"/>
      <c r="AE361" s="38"/>
      <c r="AF361" s="38"/>
      <c r="AG361" s="38"/>
      <c r="AH361" s="38"/>
      <c r="AI361" s="38"/>
      <c r="AJ361" s="38"/>
      <c r="AK361" s="38"/>
      <c r="AL361" s="38"/>
      <c r="AM361" s="38"/>
      <c r="AN361" s="38"/>
    </row>
    <row r="362" spans="1:40" ht="15.75" customHeight="1">
      <c r="B362" s="38"/>
      <c r="C362" s="238"/>
      <c r="D362" s="289"/>
      <c r="E362" s="304"/>
      <c r="F362" s="266"/>
      <c r="G362" s="290"/>
      <c r="H362" s="304"/>
      <c r="I362" s="266"/>
      <c r="J362" s="238"/>
      <c r="K362" s="304"/>
      <c r="L362" s="286"/>
      <c r="M362" s="238"/>
      <c r="N362" s="286"/>
      <c r="O362" s="238"/>
      <c r="P362" s="304"/>
      <c r="Q362" s="286"/>
      <c r="R362" s="238"/>
      <c r="S362" s="286"/>
      <c r="T362" s="11"/>
      <c r="U362" s="38"/>
      <c r="V362" s="38"/>
      <c r="W362" s="38"/>
      <c r="X362" s="38"/>
      <c r="Y362" s="38"/>
      <c r="Z362" s="38"/>
      <c r="AA362" s="38"/>
      <c r="AB362" s="38"/>
      <c r="AC362" s="38"/>
      <c r="AD362" s="38"/>
      <c r="AE362" s="38"/>
      <c r="AF362" s="38"/>
      <c r="AG362" s="38"/>
      <c r="AH362" s="38"/>
      <c r="AI362" s="38"/>
      <c r="AJ362" s="38"/>
      <c r="AK362" s="38"/>
      <c r="AL362" s="38"/>
      <c r="AM362" s="38"/>
      <c r="AN362" s="38"/>
    </row>
    <row r="363" spans="1:40" ht="18.600000000000001" customHeight="1">
      <c r="A363" s="5"/>
      <c r="B363" s="38"/>
      <c r="C363" s="291" t="s">
        <v>140</v>
      </c>
      <c r="D363" s="292" t="s">
        <v>115</v>
      </c>
      <c r="E363" s="293">
        <f>IF(F326=0,0,F363/F$326)</f>
        <v>0</v>
      </c>
      <c r="F363" s="294">
        <f>F342+F361</f>
        <v>0</v>
      </c>
      <c r="G363" s="295"/>
      <c r="H363" s="293"/>
      <c r="I363" s="294"/>
      <c r="J363" s="295" t="s">
        <v>115</v>
      </c>
      <c r="K363" s="293">
        <f>IF(L340=0,0,L363/L$318)</f>
        <v>32.310260465813506</v>
      </c>
      <c r="L363" s="294">
        <f>L342+L361</f>
        <v>168122.23999999999</v>
      </c>
      <c r="M363" s="296"/>
      <c r="N363" s="294">
        <f>L363-F363</f>
        <v>168122.23999999999</v>
      </c>
      <c r="O363" s="295" t="s">
        <v>115</v>
      </c>
      <c r="P363" s="293" t="e">
        <f>Q363/Q$326</f>
        <v>#DIV/0!</v>
      </c>
      <c r="Q363" s="294">
        <f>Q342+Q361</f>
        <v>0</v>
      </c>
      <c r="R363" s="297"/>
      <c r="S363" s="294">
        <f>L363-Q363</f>
        <v>168122.23999999999</v>
      </c>
      <c r="T363" s="38"/>
      <c r="U363" s="38"/>
      <c r="V363" s="38"/>
      <c r="W363" s="38"/>
      <c r="X363" s="38"/>
      <c r="Y363" s="38"/>
      <c r="Z363" s="38"/>
      <c r="AA363" s="38"/>
      <c r="AB363" s="38"/>
      <c r="AC363" s="38"/>
      <c r="AD363" s="38"/>
      <c r="AE363" s="38"/>
      <c r="AF363" s="38"/>
      <c r="AG363" s="38"/>
      <c r="AH363" s="38"/>
      <c r="AI363" s="38"/>
      <c r="AJ363" s="38"/>
      <c r="AK363" s="38"/>
      <c r="AL363" s="38"/>
      <c r="AM363" s="38"/>
      <c r="AN363" s="38"/>
    </row>
    <row r="364" spans="1:40" ht="15.75" customHeight="1">
      <c r="B364" s="38"/>
      <c r="C364" s="243"/>
      <c r="D364" s="287"/>
      <c r="E364" s="38"/>
      <c r="F364" s="266"/>
      <c r="G364" s="288"/>
      <c r="H364" s="38"/>
      <c r="I364" s="266"/>
      <c r="J364" s="243"/>
      <c r="K364" s="38"/>
      <c r="L364" s="266"/>
      <c r="M364" s="243"/>
      <c r="N364" s="266">
        <f>L364-F364</f>
        <v>0</v>
      </c>
      <c r="O364" s="243"/>
      <c r="P364" s="38"/>
      <c r="Q364" s="266"/>
      <c r="R364" s="243"/>
      <c r="S364" s="266"/>
      <c r="T364" s="38"/>
      <c r="U364" s="38"/>
      <c r="V364" s="38"/>
      <c r="W364" s="38"/>
      <c r="X364" s="38"/>
      <c r="Y364" s="38"/>
      <c r="Z364" s="38"/>
      <c r="AA364" s="38"/>
      <c r="AB364" s="38"/>
      <c r="AC364" s="38"/>
      <c r="AD364" s="38"/>
      <c r="AE364" s="38"/>
      <c r="AF364" s="38"/>
      <c r="AG364" s="38"/>
      <c r="AH364" s="38"/>
      <c r="AI364" s="38"/>
      <c r="AJ364" s="38"/>
      <c r="AK364" s="38"/>
      <c r="AL364" s="38"/>
      <c r="AM364" s="38"/>
      <c r="AN364" s="38"/>
    </row>
    <row r="365" spans="1:40" ht="18.600000000000001" customHeight="1" thickBot="1">
      <c r="A365" s="5"/>
      <c r="B365" s="38"/>
      <c r="C365" s="955" t="s">
        <v>147</v>
      </c>
      <c r="D365" s="956"/>
      <c r="E365" s="957"/>
      <c r="F365" s="958">
        <f>F326-F363</f>
        <v>0</v>
      </c>
      <c r="G365" s="959"/>
      <c r="H365" s="957"/>
      <c r="I365" s="958"/>
      <c r="J365" s="959"/>
      <c r="K365" s="957"/>
      <c r="L365" s="958">
        <f>L326-L363</f>
        <v>38233.540000000066</v>
      </c>
      <c r="M365" s="960"/>
      <c r="N365" s="958">
        <f>L365-F365</f>
        <v>38233.540000000066</v>
      </c>
      <c r="O365" s="959"/>
      <c r="P365" s="957"/>
      <c r="Q365" s="958">
        <f>Q326-Q363</f>
        <v>0</v>
      </c>
      <c r="R365" s="961"/>
      <c r="S365" s="958">
        <f>L365-Q365</f>
        <v>38233.540000000066</v>
      </c>
      <c r="T365" s="38"/>
      <c r="U365" s="38"/>
      <c r="V365" s="38"/>
      <c r="W365" s="38"/>
      <c r="X365" s="38"/>
      <c r="Y365" s="38"/>
      <c r="Z365" s="38"/>
      <c r="AA365" s="38"/>
      <c r="AB365" s="38"/>
      <c r="AC365" s="38"/>
      <c r="AD365" s="38"/>
      <c r="AE365" s="38"/>
      <c r="AF365" s="38"/>
      <c r="AG365" s="38"/>
      <c r="AH365" s="38"/>
      <c r="AI365" s="38"/>
      <c r="AJ365" s="38"/>
      <c r="AK365" s="38"/>
      <c r="AL365" s="38"/>
      <c r="AM365" s="38"/>
      <c r="AN365" s="38"/>
    </row>
    <row r="366" spans="1:40" ht="15.75" customHeight="1" thickTop="1">
      <c r="B366" s="38"/>
      <c r="C366" s="38"/>
      <c r="D366" s="38"/>
      <c r="E366" s="38"/>
      <c r="F366" s="38"/>
      <c r="G366" s="38"/>
      <c r="H366" s="38"/>
      <c r="I366" s="38"/>
      <c r="J366" s="38"/>
      <c r="K366" s="38"/>
      <c r="L366" s="281"/>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row>
    <row r="367" spans="1:40" ht="36" customHeight="1">
      <c r="B367" s="38"/>
      <c r="C367" s="653" t="str">
        <f>C1</f>
        <v>Ste-Marie Auto</v>
      </c>
      <c r="D367" s="911"/>
      <c r="E367" s="912"/>
      <c r="F367" s="911"/>
      <c r="G367" s="911"/>
      <c r="H367" s="913"/>
      <c r="I367" s="911"/>
      <c r="J367" s="913"/>
      <c r="K367" s="914" t="s">
        <v>176</v>
      </c>
      <c r="L367" s="911"/>
      <c r="M367" s="911"/>
      <c r="N367" s="915"/>
      <c r="O367" s="653"/>
      <c r="P367" s="654"/>
      <c r="Q367" s="653"/>
      <c r="R367" s="654"/>
      <c r="S367" s="655" t="str">
        <f>$S$1</f>
        <v>Réalisé AAD, Avril 2025</v>
      </c>
      <c r="T367" s="38"/>
      <c r="U367" s="38"/>
      <c r="V367" s="38"/>
      <c r="W367" s="38"/>
      <c r="X367" s="38"/>
      <c r="Y367" s="38"/>
      <c r="Z367" s="38"/>
      <c r="AA367" s="38"/>
      <c r="AB367" s="38"/>
      <c r="AC367" s="38"/>
      <c r="AD367" s="38"/>
      <c r="AE367" s="38"/>
      <c r="AF367" s="38"/>
      <c r="AG367" s="38"/>
      <c r="AH367" s="38"/>
      <c r="AI367" s="38"/>
      <c r="AJ367" s="38"/>
      <c r="AK367" s="38"/>
      <c r="AL367" s="38"/>
      <c r="AM367" s="38"/>
      <c r="AN367" s="38"/>
    </row>
    <row r="368" spans="1:40" ht="15.75" customHeight="1" thickBot="1">
      <c r="B368" s="38"/>
      <c r="C368" s="34"/>
      <c r="D368" s="35"/>
      <c r="E368" s="35"/>
      <c r="F368" s="35"/>
      <c r="G368" s="35"/>
      <c r="H368" s="35"/>
      <c r="I368" s="35"/>
      <c r="J368" s="35"/>
      <c r="K368" s="35"/>
      <c r="L368" s="35"/>
      <c r="M368" s="35"/>
      <c r="N368" s="35"/>
      <c r="O368" s="35"/>
      <c r="P368" s="35"/>
      <c r="Q368" s="35"/>
      <c r="R368" s="35"/>
      <c r="S368" s="35"/>
      <c r="T368" s="38"/>
      <c r="U368" s="38"/>
      <c r="V368" s="38"/>
      <c r="W368" s="38"/>
      <c r="X368" s="38"/>
      <c r="Y368" s="38"/>
      <c r="Z368" s="38"/>
      <c r="AA368" s="38"/>
      <c r="AB368" s="38"/>
      <c r="AC368" s="38"/>
      <c r="AD368" s="38"/>
      <c r="AE368" s="38"/>
      <c r="AF368" s="38"/>
      <c r="AG368" s="38"/>
      <c r="AH368" s="38"/>
      <c r="AI368" s="38"/>
      <c r="AJ368" s="38"/>
      <c r="AK368" s="38"/>
      <c r="AL368" s="38"/>
      <c r="AM368" s="38"/>
      <c r="AN368" s="38"/>
    </row>
    <row r="369" spans="1:40" ht="15.75" customHeight="1" thickTop="1">
      <c r="B369" s="38"/>
      <c r="C369" s="230"/>
      <c r="D369" s="1065" t="s">
        <v>339</v>
      </c>
      <c r="E369" s="1070"/>
      <c r="F369" s="1071"/>
      <c r="G369" s="1072"/>
      <c r="H369" s="1070"/>
      <c r="I369" s="1071"/>
      <c r="J369" s="1072" t="s">
        <v>340</v>
      </c>
      <c r="K369" s="1070"/>
      <c r="L369" s="1071"/>
      <c r="M369" s="1072" t="s">
        <v>668</v>
      </c>
      <c r="N369" s="1071"/>
      <c r="O369" s="1065" t="s">
        <v>341</v>
      </c>
      <c r="P369" s="1070"/>
      <c r="Q369" s="1071"/>
      <c r="R369" s="1064" t="s">
        <v>670</v>
      </c>
      <c r="S369" s="1073"/>
      <c r="T369" s="38"/>
      <c r="U369" s="38"/>
      <c r="V369" s="38"/>
      <c r="W369" s="38"/>
      <c r="X369" s="38"/>
      <c r="Y369" s="38"/>
      <c r="Z369" s="38"/>
      <c r="AA369" s="38"/>
      <c r="AB369" s="38"/>
      <c r="AC369" s="38"/>
      <c r="AD369" s="38"/>
      <c r="AE369" s="38"/>
      <c r="AF369" s="38"/>
      <c r="AG369" s="38"/>
      <c r="AH369" s="38"/>
      <c r="AI369" s="38"/>
      <c r="AJ369" s="38"/>
      <c r="AK369" s="38"/>
      <c r="AL369" s="38"/>
      <c r="AM369" s="38"/>
      <c r="AN369" s="38"/>
    </row>
    <row r="370" spans="1:40" ht="15.75" customHeight="1">
      <c r="A370" s="5" t="str">
        <f t="shared" ref="A370:A424" si="81">+B370&amp;C370</f>
        <v>Pièces</v>
      </c>
      <c r="B370" s="38" t="s">
        <v>176</v>
      </c>
      <c r="C370" s="906"/>
      <c r="D370" s="36" t="s">
        <v>159</v>
      </c>
      <c r="E370" s="36" t="s">
        <v>177</v>
      </c>
      <c r="F370" s="318" t="s">
        <v>91</v>
      </c>
      <c r="G370" s="319"/>
      <c r="H370" s="36"/>
      <c r="I370" s="318"/>
      <c r="J370" s="36" t="s">
        <v>159</v>
      </c>
      <c r="K370" s="36" t="s">
        <v>177</v>
      </c>
      <c r="L370" s="318" t="s">
        <v>91</v>
      </c>
      <c r="M370" s="319" t="s">
        <v>158</v>
      </c>
      <c r="N370" s="318" t="s">
        <v>669</v>
      </c>
      <c r="O370" s="36" t="s">
        <v>159</v>
      </c>
      <c r="P370" s="36" t="s">
        <v>177</v>
      </c>
      <c r="Q370" s="318" t="s">
        <v>91</v>
      </c>
      <c r="R370" s="319" t="s">
        <v>453</v>
      </c>
      <c r="S370" s="318" t="s">
        <v>91</v>
      </c>
      <c r="T370" s="38"/>
      <c r="U370" s="38"/>
      <c r="V370" s="38"/>
      <c r="W370" s="38"/>
      <c r="X370" s="38"/>
      <c r="Y370" s="38"/>
      <c r="Z370" s="38"/>
      <c r="AA370" s="38"/>
      <c r="AB370" s="38"/>
      <c r="AC370" s="38"/>
      <c r="AD370" s="38"/>
      <c r="AE370" s="38"/>
      <c r="AF370" s="38"/>
      <c r="AG370" s="38"/>
      <c r="AH370" s="38"/>
      <c r="AI370" s="38"/>
      <c r="AJ370" s="38"/>
      <c r="AK370" s="38"/>
      <c r="AL370" s="38"/>
      <c r="AM370" s="38"/>
      <c r="AN370" s="38"/>
    </row>
    <row r="371" spans="1:40" ht="15.75" customHeight="1">
      <c r="A371" s="5" t="str">
        <f t="shared" si="81"/>
        <v>PiècesPièces Ro Clients</v>
      </c>
      <c r="B371" s="38" t="s">
        <v>176</v>
      </c>
      <c r="C371" s="907" t="s">
        <v>178</v>
      </c>
      <c r="D371" s="281" cm="1">
        <f t="array" ref="D371">+SUMPRODUCT(('Budget original'!$A$8:$A$501=$A371)*('Budget original'!$C$3:$AO$3=D$2),'Budget original'!$C$8:$AO$501)</f>
        <v>0</v>
      </c>
      <c r="E371" s="327">
        <f t="shared" ref="E371:E379" si="82">IF(D371=0,0,F371/D371)</f>
        <v>0</v>
      </c>
      <c r="F371" s="266" cm="1">
        <f t="array" ref="F371">+SUMPRODUCT(('Budget original'!$A$8:$A$501=$A371)*('Budget original'!$C$3:$AO$3=F$2),'Budget original'!$C$8:$AO$501)</f>
        <v>0</v>
      </c>
      <c r="G371" s="281"/>
      <c r="H371" s="327"/>
      <c r="I371" s="266"/>
      <c r="J371" s="281">
        <f>-SUMIFS(BV_Data_An_Cour!$AN:$AN,BV_Data_An_Cour!$AS:$AS,"Oui",BV_Data_An_Cour!$AP:$AP,$B371,BV_Data_An_Cour!$AQ:$AQ,$C371)</f>
        <v>232257.05</v>
      </c>
      <c r="K371" s="327">
        <f t="shared" ref="K371:K380" si="83">IF(J371&lt;=0,0,L371/J371)</f>
        <v>0.34426709544446549</v>
      </c>
      <c r="L371" s="266">
        <f>-SUMIFS(BV_Data_An_Cour!$AN:$AN,BV_Data_An_Cour!$AP:$AP,$B371,BV_Data_An_Cour!$AQ:$AQ,$C371,BV_Data_An_Cour!$AR:$AR,$L$2)</f>
        <v>79958.459999999992</v>
      </c>
      <c r="M371" s="282" t="e">
        <f t="shared" ref="M371:M377" si="84">(+J371-D371)/D371</f>
        <v>#DIV/0!</v>
      </c>
      <c r="N371" s="266">
        <f t="shared" ref="N371:N380" si="85">L371-F371</f>
        <v>79958.459999999992</v>
      </c>
      <c r="O371" s="281">
        <f>-SUMIFS(BV_Data_An_Prec!$AN:$AN,BV_Data_An_Prec!$AS:$AS,"Oui",BV_Data_An_Prec!$AP:$AP,$B371,BV_Data_An_Prec!$AQ:$AQ,$C371)</f>
        <v>0</v>
      </c>
      <c r="P371" s="327">
        <f t="shared" ref="P371:P380" si="86">IF(O371&lt;=0,0,Q371/O371)</f>
        <v>0</v>
      </c>
      <c r="Q371" s="266">
        <f>-SUMIFS(BV_Data_An_Prec!$AN:$AN,BV_Data_An_Prec!$AP:$AP,$B371,BV_Data_An_Prec!$AQ:$AQ,$C371,BV_Data_An_Prec!$AR:$AR,$L$2)</f>
        <v>0</v>
      </c>
      <c r="R371" s="282">
        <f t="shared" ref="R371:R380" si="87">IF(O371=0,0,(J371-O371)/O371)</f>
        <v>0</v>
      </c>
      <c r="S371" s="266">
        <f t="shared" ref="S371:S380" si="88">L371-Q371</f>
        <v>79958.459999999992</v>
      </c>
      <c r="T371" s="38"/>
      <c r="U371" s="38"/>
      <c r="V371" s="38"/>
      <c r="W371" s="38"/>
      <c r="X371" s="38"/>
      <c r="Y371" s="38"/>
      <c r="Z371" s="38"/>
      <c r="AA371" s="38"/>
      <c r="AB371" s="38"/>
      <c r="AC371" s="38"/>
      <c r="AD371" s="38"/>
      <c r="AE371" s="38"/>
      <c r="AF371" s="38"/>
      <c r="AG371" s="38"/>
      <c r="AH371" s="38"/>
      <c r="AI371" s="38"/>
      <c r="AJ371" s="38"/>
      <c r="AK371" s="38"/>
      <c r="AL371" s="38"/>
      <c r="AM371" s="38"/>
      <c r="AN371" s="38"/>
    </row>
    <row r="372" spans="1:40" ht="15.75" customHeight="1">
      <c r="A372" s="5" t="str">
        <f t="shared" si="81"/>
        <v>PiècesPièces Ro Carrosserie</v>
      </c>
      <c r="B372" s="38" t="s">
        <v>176</v>
      </c>
      <c r="C372" s="907" t="s">
        <v>179</v>
      </c>
      <c r="D372" s="281" cm="1">
        <f t="array" ref="D372">+SUMPRODUCT(('Budget original'!$A$8:$A$501=$A372)*('Budget original'!$C$3:$AO$3=D$2),'Budget original'!$C$8:$AO$501)</f>
        <v>0</v>
      </c>
      <c r="E372" s="327">
        <f t="shared" si="82"/>
        <v>0</v>
      </c>
      <c r="F372" s="266" cm="1">
        <f t="array" ref="F372">+SUMPRODUCT(('Budget original'!$A$8:$A$501=$A372)*('Budget original'!$C$3:$AO$3=F$2),'Budget original'!$C$8:$AO$501)</f>
        <v>0</v>
      </c>
      <c r="G372" s="281"/>
      <c r="H372" s="327"/>
      <c r="I372" s="266"/>
      <c r="J372" s="281">
        <f>-SUMIFS(BV_Data_An_Cour!$AN:$AN,BV_Data_An_Cour!$AS:$AS,"Oui",BV_Data_An_Cour!$AP:$AP,$B372,BV_Data_An_Cour!$AQ:$AQ,$C372)</f>
        <v>0</v>
      </c>
      <c r="K372" s="327">
        <f t="shared" si="83"/>
        <v>0</v>
      </c>
      <c r="L372" s="266">
        <f>-SUMIFS(BV_Data_An_Cour!$AN:$AN,BV_Data_An_Cour!$AP:$AP,$B372,BV_Data_An_Cour!$AQ:$AQ,$C372,BV_Data_An_Cour!$AR:$AR,$L$2)</f>
        <v>0</v>
      </c>
      <c r="M372" s="282" t="e">
        <f t="shared" si="84"/>
        <v>#DIV/0!</v>
      </c>
      <c r="N372" s="266">
        <f t="shared" si="85"/>
        <v>0</v>
      </c>
      <c r="O372" s="281">
        <f>-SUMIFS(BV_Data_An_Prec!$AN:$AN,BV_Data_An_Prec!$AS:$AS,"Oui",BV_Data_An_Prec!$AP:$AP,$B372,BV_Data_An_Prec!$AQ:$AQ,$C372)</f>
        <v>0</v>
      </c>
      <c r="P372" s="327">
        <f t="shared" si="86"/>
        <v>0</v>
      </c>
      <c r="Q372" s="266">
        <f>-SUMIFS(BV_Data_An_Prec!$AN:$AN,BV_Data_An_Prec!$AP:$AP,$B372,BV_Data_An_Prec!$AQ:$AQ,$C372,BV_Data_An_Prec!$AR:$AR,$L$2)</f>
        <v>0</v>
      </c>
      <c r="R372" s="282">
        <f t="shared" si="87"/>
        <v>0</v>
      </c>
      <c r="S372" s="266">
        <f t="shared" si="88"/>
        <v>0</v>
      </c>
      <c r="T372" s="38"/>
      <c r="U372" s="38"/>
      <c r="V372" s="38"/>
      <c r="W372" s="38"/>
      <c r="X372" s="38"/>
      <c r="Y372" s="38"/>
      <c r="Z372" s="38"/>
      <c r="AA372" s="38"/>
      <c r="AB372" s="38"/>
      <c r="AC372" s="38"/>
      <c r="AD372" s="38"/>
      <c r="AE372" s="38"/>
      <c r="AF372" s="38"/>
      <c r="AG372" s="38"/>
      <c r="AH372" s="38"/>
      <c r="AI372" s="38"/>
      <c r="AJ372" s="38"/>
      <c r="AK372" s="38"/>
      <c r="AL372" s="38"/>
      <c r="AM372" s="38"/>
      <c r="AN372" s="38"/>
    </row>
    <row r="373" spans="1:40" ht="15.75" customHeight="1">
      <c r="A373" s="5" t="str">
        <f t="shared" si="81"/>
        <v>PiècesP/A Garantie</v>
      </c>
      <c r="B373" s="38" t="s">
        <v>176</v>
      </c>
      <c r="C373" s="907" t="s">
        <v>180</v>
      </c>
      <c r="D373" s="281" cm="1">
        <f t="array" ref="D373">+SUMPRODUCT(('Budget original'!$A$8:$A$501=$A373)*('Budget original'!$C$3:$AO$3=D$2),'Budget original'!$C$8:$AO$501)</f>
        <v>0</v>
      </c>
      <c r="E373" s="327">
        <f t="shared" si="82"/>
        <v>0</v>
      </c>
      <c r="F373" s="266" cm="1">
        <f t="array" ref="F373">+SUMPRODUCT(('Budget original'!$A$8:$A$501=$A373)*('Budget original'!$C$3:$AO$3=F$2),'Budget original'!$C$8:$AO$501)</f>
        <v>0</v>
      </c>
      <c r="G373" s="281"/>
      <c r="H373" s="327"/>
      <c r="I373" s="266"/>
      <c r="J373" s="281">
        <f>-SUMIFS(BV_Data_An_Cour!$AN:$AN,BV_Data_An_Cour!$AS:$AS,"Oui",BV_Data_An_Cour!$AP:$AP,$B373,BV_Data_An_Cour!$AQ:$AQ,$C373)</f>
        <v>201755.58</v>
      </c>
      <c r="K373" s="327">
        <f t="shared" si="83"/>
        <v>0.27811944532091748</v>
      </c>
      <c r="L373" s="266">
        <f>-SUMIFS(BV_Data_An_Cour!$AN:$AN,BV_Data_An_Cour!$AP:$AP,$B373,BV_Data_An_Cour!$AQ:$AQ,$C373,BV_Data_An_Cour!$AR:$AR,$L$2)</f>
        <v>56112.149999999994</v>
      </c>
      <c r="M373" s="282" t="e">
        <f t="shared" si="84"/>
        <v>#DIV/0!</v>
      </c>
      <c r="N373" s="266">
        <f t="shared" si="85"/>
        <v>56112.149999999994</v>
      </c>
      <c r="O373" s="281">
        <f>-SUMIFS(BV_Data_An_Prec!$AN:$AN,BV_Data_An_Prec!$AS:$AS,"Oui",BV_Data_An_Prec!$AP:$AP,$B373,BV_Data_An_Prec!$AQ:$AQ,$C373)</f>
        <v>0</v>
      </c>
      <c r="P373" s="327">
        <f t="shared" si="86"/>
        <v>0</v>
      </c>
      <c r="Q373" s="266">
        <f>-SUMIFS(BV_Data_An_Prec!$AN:$AN,BV_Data_An_Prec!$AP:$AP,$B373,BV_Data_An_Prec!$AQ:$AQ,$C373,BV_Data_An_Prec!$AR:$AR,$L$2)</f>
        <v>0</v>
      </c>
      <c r="R373" s="282">
        <f t="shared" si="87"/>
        <v>0</v>
      </c>
      <c r="S373" s="266">
        <f t="shared" si="88"/>
        <v>56112.149999999994</v>
      </c>
      <c r="T373" s="38"/>
      <c r="U373" s="38"/>
      <c r="V373" s="38"/>
      <c r="W373" s="38"/>
      <c r="X373" s="38"/>
      <c r="Y373" s="38"/>
      <c r="Z373" s="38"/>
      <c r="AA373" s="38"/>
      <c r="AB373" s="38"/>
      <c r="AC373" s="38"/>
      <c r="AD373" s="38"/>
      <c r="AE373" s="38"/>
      <c r="AF373" s="38"/>
      <c r="AG373" s="38"/>
      <c r="AH373" s="38"/>
      <c r="AI373" s="38"/>
      <c r="AJ373" s="38"/>
      <c r="AK373" s="38"/>
      <c r="AL373" s="38"/>
      <c r="AM373" s="38"/>
      <c r="AN373" s="38"/>
    </row>
    <row r="374" spans="1:40" ht="15.75" customHeight="1">
      <c r="A374" s="5" t="str">
        <f t="shared" si="81"/>
        <v>PiècesVentes Internes</v>
      </c>
      <c r="B374" s="38" t="s">
        <v>176</v>
      </c>
      <c r="C374" s="907" t="s">
        <v>181</v>
      </c>
      <c r="D374" s="281" cm="1">
        <f t="array" ref="D374">+SUMPRODUCT(('Budget original'!$A$8:$A$501=$A374)*('Budget original'!$C$3:$AO$3=D$2),'Budget original'!$C$8:$AO$501)</f>
        <v>0</v>
      </c>
      <c r="E374" s="327">
        <f t="shared" si="82"/>
        <v>0</v>
      </c>
      <c r="F374" s="266" cm="1">
        <f t="array" ref="F374">+SUMPRODUCT(('Budget original'!$A$8:$A$501=$A374)*('Budget original'!$C$3:$AO$3=F$2),'Budget original'!$C$8:$AO$501)</f>
        <v>0</v>
      </c>
      <c r="G374" s="281"/>
      <c r="H374" s="327"/>
      <c r="I374" s="266"/>
      <c r="J374" s="281">
        <f>-SUMIFS(BV_Data_An_Cour!$AN:$AN,BV_Data_An_Cour!$AS:$AS,"Oui",BV_Data_An_Cour!$AP:$AP,$B374,BV_Data_An_Cour!$AQ:$AQ,$C374)</f>
        <v>279288.38</v>
      </c>
      <c r="K374" s="327">
        <f t="shared" si="83"/>
        <v>0.25546909613640217</v>
      </c>
      <c r="L374" s="266">
        <f>-SUMIFS(BV_Data_An_Cour!$AN:$AN,BV_Data_An_Cour!$AP:$AP,$B374,BV_Data_An_Cour!$AQ:$AQ,$C374,BV_Data_An_Cour!$AR:$AR,$L$2)</f>
        <v>71349.550000000017</v>
      </c>
      <c r="M374" s="282" t="e">
        <f t="shared" si="84"/>
        <v>#DIV/0!</v>
      </c>
      <c r="N374" s="266">
        <f t="shared" si="85"/>
        <v>71349.550000000017</v>
      </c>
      <c r="O374" s="281">
        <f>-SUMIFS(BV_Data_An_Prec!$AN:$AN,BV_Data_An_Prec!$AS:$AS,"Oui",BV_Data_An_Prec!$AP:$AP,$B374,BV_Data_An_Prec!$AQ:$AQ,$C374)</f>
        <v>0</v>
      </c>
      <c r="P374" s="327">
        <f t="shared" si="86"/>
        <v>0</v>
      </c>
      <c r="Q374" s="266">
        <f>-SUMIFS(BV_Data_An_Prec!$AN:$AN,BV_Data_An_Prec!$AP:$AP,$B374,BV_Data_An_Prec!$AQ:$AQ,$C374,BV_Data_An_Prec!$AR:$AR,$L$2)</f>
        <v>0</v>
      </c>
      <c r="R374" s="282">
        <f t="shared" si="87"/>
        <v>0</v>
      </c>
      <c r="S374" s="266">
        <f t="shared" si="88"/>
        <v>71349.550000000017</v>
      </c>
      <c r="T374" s="38"/>
      <c r="U374" s="38"/>
      <c r="V374" s="38"/>
      <c r="W374" s="38"/>
      <c r="X374" s="38"/>
      <c r="Y374" s="38"/>
      <c r="Z374" s="38"/>
      <c r="AA374" s="38"/>
      <c r="AB374" s="38"/>
      <c r="AC374" s="38"/>
      <c r="AD374" s="38"/>
      <c r="AE374" s="38"/>
      <c r="AF374" s="38"/>
      <c r="AG374" s="38"/>
      <c r="AH374" s="38"/>
      <c r="AI374" s="38"/>
      <c r="AJ374" s="38"/>
      <c r="AK374" s="38"/>
      <c r="AL374" s="38"/>
      <c r="AM374" s="38"/>
      <c r="AN374" s="38"/>
    </row>
    <row r="375" spans="1:40" ht="15.75" customHeight="1">
      <c r="A375" s="5" t="str">
        <f t="shared" si="81"/>
        <v>PiècesVentes Détails</v>
      </c>
      <c r="B375" s="38" t="s">
        <v>176</v>
      </c>
      <c r="C375" s="907" t="s">
        <v>182</v>
      </c>
      <c r="D375" s="281" cm="1">
        <f t="array" ref="D375">+SUMPRODUCT(('Budget original'!$A$8:$A$501=$A375)*('Budget original'!$C$3:$AO$3=D$2),'Budget original'!$C$8:$AO$501)</f>
        <v>0</v>
      </c>
      <c r="E375" s="327">
        <f t="shared" si="82"/>
        <v>0</v>
      </c>
      <c r="F375" s="266" cm="1">
        <f t="array" ref="F375">+SUMPRODUCT(('Budget original'!$A$8:$A$501=$A375)*('Budget original'!$C$3:$AO$3=F$2),'Budget original'!$C$8:$AO$501)</f>
        <v>0</v>
      </c>
      <c r="G375" s="281"/>
      <c r="H375" s="327"/>
      <c r="I375" s="266"/>
      <c r="J375" s="281">
        <f>-SUMIFS(BV_Data_An_Cour!$AN:$AN,BV_Data_An_Cour!$AS:$AS,"Oui",BV_Data_An_Cour!$AP:$AP,$B375,BV_Data_An_Cour!$AQ:$AQ,$C375)</f>
        <v>117976.27</v>
      </c>
      <c r="K375" s="327">
        <f t="shared" si="83"/>
        <v>0.21288535397838901</v>
      </c>
      <c r="L375" s="266">
        <f>-SUMIFS(BV_Data_An_Cour!$AN:$AN,BV_Data_An_Cour!$AP:$AP,$B375,BV_Data_An_Cour!$AQ:$AQ,$C375,BV_Data_An_Cour!$AR:$AR,$L$2)</f>
        <v>25115.42</v>
      </c>
      <c r="M375" s="282" t="e">
        <f t="shared" si="84"/>
        <v>#DIV/0!</v>
      </c>
      <c r="N375" s="266">
        <f t="shared" si="85"/>
        <v>25115.42</v>
      </c>
      <c r="O375" s="281">
        <f>-SUMIFS(BV_Data_An_Prec!$AN:$AN,BV_Data_An_Prec!$AS:$AS,"Oui",BV_Data_An_Prec!$AP:$AP,$B375,BV_Data_An_Prec!$AQ:$AQ,$C375)</f>
        <v>0</v>
      </c>
      <c r="P375" s="327">
        <f t="shared" si="86"/>
        <v>0</v>
      </c>
      <c r="Q375" s="266">
        <f>-SUMIFS(BV_Data_An_Prec!$AN:$AN,BV_Data_An_Prec!$AP:$AP,$B375,BV_Data_An_Prec!$AQ:$AQ,$C375,BV_Data_An_Prec!$AR:$AR,$L$2)</f>
        <v>0</v>
      </c>
      <c r="R375" s="282">
        <f t="shared" si="87"/>
        <v>0</v>
      </c>
      <c r="S375" s="266">
        <f t="shared" si="88"/>
        <v>25115.42</v>
      </c>
      <c r="T375" s="38"/>
      <c r="U375" s="38"/>
      <c r="V375" s="38"/>
      <c r="W375" s="38"/>
      <c r="X375" s="38"/>
      <c r="Y375" s="38"/>
      <c r="Z375" s="38"/>
      <c r="AA375" s="38"/>
      <c r="AB375" s="38"/>
      <c r="AC375" s="38"/>
      <c r="AD375" s="38"/>
      <c r="AE375" s="38"/>
      <c r="AF375" s="38"/>
      <c r="AG375" s="38"/>
      <c r="AH375" s="38"/>
      <c r="AI375" s="38"/>
      <c r="AJ375" s="38"/>
      <c r="AK375" s="38"/>
      <c r="AL375" s="38"/>
      <c r="AM375" s="38"/>
      <c r="AN375" s="38"/>
    </row>
    <row r="376" spans="1:40" ht="15.75" customHeight="1">
      <c r="A376" s="5" t="str">
        <f t="shared" si="81"/>
        <v>PiècesVentes de Gros</v>
      </c>
      <c r="B376" s="38" t="s">
        <v>176</v>
      </c>
      <c r="C376" s="907" t="s">
        <v>183</v>
      </c>
      <c r="D376" s="281" cm="1">
        <f t="array" ref="D376">+SUMPRODUCT(('Budget original'!$A$8:$A$501=$A376)*('Budget original'!$C$3:$AO$3=D$2),'Budget original'!$C$8:$AO$501)</f>
        <v>0</v>
      </c>
      <c r="E376" s="327">
        <f t="shared" si="82"/>
        <v>0</v>
      </c>
      <c r="F376" s="266" cm="1">
        <f t="array" ref="F376">+SUMPRODUCT(('Budget original'!$A$8:$A$501=$A376)*('Budget original'!$C$3:$AO$3=F$2),'Budget original'!$C$8:$AO$501)</f>
        <v>0</v>
      </c>
      <c r="G376" s="281"/>
      <c r="H376" s="327"/>
      <c r="I376" s="266"/>
      <c r="J376" s="281">
        <f>-SUMIFS(BV_Data_An_Cour!$AN:$AN,BV_Data_An_Cour!$AS:$AS,"Oui",BV_Data_An_Cour!$AP:$AP,$B376,BV_Data_An_Cour!$AQ:$AQ,$C376)</f>
        <v>594713.93999999994</v>
      </c>
      <c r="K376" s="327">
        <f t="shared" si="83"/>
        <v>0.1297730636682233</v>
      </c>
      <c r="L376" s="266">
        <f>-SUMIFS(BV_Data_An_Cour!$AN:$AN,BV_Data_An_Cour!$AP:$AP,$B376,BV_Data_An_Cour!$AQ:$AQ,$C376,BV_Data_An_Cour!$AR:$AR,$L$2)</f>
        <v>77177.849999999919</v>
      </c>
      <c r="M376" s="282" t="e">
        <f t="shared" si="84"/>
        <v>#DIV/0!</v>
      </c>
      <c r="N376" s="266">
        <f t="shared" si="85"/>
        <v>77177.849999999919</v>
      </c>
      <c r="O376" s="281">
        <f>-SUMIFS(BV_Data_An_Prec!$AN:$AN,BV_Data_An_Prec!$AS:$AS,"Oui",BV_Data_An_Prec!$AP:$AP,$B376,BV_Data_An_Prec!$AQ:$AQ,$C376)</f>
        <v>0</v>
      </c>
      <c r="P376" s="327">
        <f t="shared" si="86"/>
        <v>0</v>
      </c>
      <c r="Q376" s="266">
        <f>-SUMIFS(BV_Data_An_Prec!$AN:$AN,BV_Data_An_Prec!$AP:$AP,$B376,BV_Data_An_Prec!$AQ:$AQ,$C376,BV_Data_An_Prec!$AR:$AR,$L$2)</f>
        <v>0</v>
      </c>
      <c r="R376" s="282">
        <f t="shared" si="87"/>
        <v>0</v>
      </c>
      <c r="S376" s="266">
        <f t="shared" si="88"/>
        <v>77177.849999999919</v>
      </c>
      <c r="T376" s="38"/>
      <c r="U376" s="38"/>
      <c r="V376" s="38"/>
      <c r="W376" s="38"/>
      <c r="X376" s="38"/>
      <c r="Y376" s="38"/>
      <c r="Z376" s="38"/>
      <c r="AA376" s="38"/>
      <c r="AB376" s="38"/>
      <c r="AC376" s="38"/>
      <c r="AD376" s="38"/>
      <c r="AE376" s="38"/>
      <c r="AF376" s="38"/>
      <c r="AG376" s="38"/>
      <c r="AH376" s="38"/>
      <c r="AI376" s="38"/>
      <c r="AJ376" s="38"/>
      <c r="AK376" s="38"/>
      <c r="AL376" s="38"/>
      <c r="AM376" s="38"/>
      <c r="AN376" s="38"/>
    </row>
    <row r="377" spans="1:40" ht="20.399999999999999" hidden="1" customHeight="1">
      <c r="A377" s="5" t="str">
        <f t="shared" si="81"/>
        <v>Pièces[...]</v>
      </c>
      <c r="B377" s="38" t="s">
        <v>176</v>
      </c>
      <c r="C377" s="907" t="s">
        <v>55</v>
      </c>
      <c r="D377" s="281" cm="1">
        <f t="array" ref="D377">+SUMPRODUCT(('Budget original'!$A$8:$A$501=$A377)*('Budget original'!$C$3:$AO$3=D$2),'Budget original'!$C$8:$AO$501)</f>
        <v>0</v>
      </c>
      <c r="E377" s="327">
        <f t="shared" si="82"/>
        <v>0</v>
      </c>
      <c r="F377" s="266" cm="1">
        <f t="array" ref="F377">+SUMPRODUCT(('Budget original'!$A$8:$A$501=$A377)*('Budget original'!$C$3:$AO$3=F$2),'Budget original'!$C$8:$AO$501)</f>
        <v>0</v>
      </c>
      <c r="G377" s="281"/>
      <c r="H377" s="327"/>
      <c r="I377" s="266"/>
      <c r="J377" s="281">
        <f>-SUMIFS(BV_Data_An_Cour!$AN:$AN,BV_Data_An_Cour!$AS:$AS,"Oui",BV_Data_An_Cour!$AP:$AP,$B377,BV_Data_An_Cour!$AQ:$AQ,$C377)</f>
        <v>0</v>
      </c>
      <c r="K377" s="327">
        <f t="shared" si="83"/>
        <v>0</v>
      </c>
      <c r="L377" s="266">
        <f>-SUMIFS(BV_Data_An_Cour!$AN:$AN,BV_Data_An_Cour!$AP:$AP,$B377,BV_Data_An_Cour!$AQ:$AQ,$C377,BV_Data_An_Cour!$AR:$AR,$L$2)</f>
        <v>0</v>
      </c>
      <c r="M377" s="282" t="e">
        <f t="shared" si="84"/>
        <v>#DIV/0!</v>
      </c>
      <c r="N377" s="266">
        <f t="shared" si="85"/>
        <v>0</v>
      </c>
      <c r="O377" s="281">
        <f>-SUMIFS(BV_Data_An_Prec!$AN:$AN,BV_Data_An_Prec!$AS:$AS,"Oui",BV_Data_An_Prec!$AP:$AP,$B377,BV_Data_An_Prec!$AQ:$AQ,$C377)</f>
        <v>0</v>
      </c>
      <c r="P377" s="327">
        <f t="shared" si="86"/>
        <v>0</v>
      </c>
      <c r="Q377" s="266">
        <f>-SUMIFS(BV_Data_An_Prec!$AN:$AN,BV_Data_An_Prec!$AP:$AP,$B377,BV_Data_An_Prec!$AQ:$AQ,$C377,BV_Data_An_Prec!$AR:$AR,$L$2)</f>
        <v>0</v>
      </c>
      <c r="R377" s="282">
        <f t="shared" si="87"/>
        <v>0</v>
      </c>
      <c r="S377" s="266">
        <f t="shared" si="88"/>
        <v>0</v>
      </c>
      <c r="T377" s="38"/>
      <c r="U377" s="38"/>
      <c r="V377" s="38"/>
      <c r="W377" s="38"/>
      <c r="X377" s="38"/>
      <c r="Y377" s="38"/>
      <c r="Z377" s="38"/>
      <c r="AA377" s="38"/>
      <c r="AB377" s="38"/>
      <c r="AC377" s="38"/>
      <c r="AD377" s="38"/>
      <c r="AE377" s="38"/>
      <c r="AF377" s="38"/>
      <c r="AG377" s="38"/>
      <c r="AH377" s="38"/>
      <c r="AI377" s="38"/>
      <c r="AJ377" s="38"/>
      <c r="AK377" s="38"/>
      <c r="AL377" s="38"/>
      <c r="AM377" s="38"/>
      <c r="AN377" s="38"/>
    </row>
    <row r="378" spans="1:40" ht="15.75" customHeight="1">
      <c r="A378" s="5" t="str">
        <f t="shared" si="81"/>
        <v>PiècesEscomptes</v>
      </c>
      <c r="B378" s="38" t="s">
        <v>176</v>
      </c>
      <c r="C378" s="907" t="s">
        <v>184</v>
      </c>
      <c r="D378" s="281" cm="1">
        <f t="array" ref="D378">+SUMPRODUCT(('Budget original'!$A$8:$A$501=$A378)*('Budget original'!$C$3:$AO$3=D$2),'Budget original'!$C$8:$AO$501)</f>
        <v>0</v>
      </c>
      <c r="E378" s="327">
        <f t="shared" si="82"/>
        <v>0</v>
      </c>
      <c r="F378" s="266" cm="1">
        <f t="array" ref="F378">+SUMPRODUCT(('Budget original'!$A$8:$A$501=$A378)*('Budget original'!$C$3:$AO$3=F$2),'Budget original'!$C$8:$AO$501)</f>
        <v>0</v>
      </c>
      <c r="G378" s="281"/>
      <c r="H378" s="327"/>
      <c r="I378" s="266"/>
      <c r="J378" s="281">
        <f>-SUMIFS(BV_Data_An_Cour!$AN:$AN,BV_Data_An_Cour!$AS:$AS,"Oui",BV_Data_An_Cour!$AP:$AP,$B378,BV_Data_An_Cour!$AQ:$AQ,$C378)</f>
        <v>0</v>
      </c>
      <c r="K378" s="327">
        <f t="shared" si="83"/>
        <v>0</v>
      </c>
      <c r="L378" s="266">
        <f>-SUMIFS(BV_Data_An_Cour!$AN:$AN,BV_Data_An_Cour!$AP:$AP,$B378,BV_Data_An_Cour!$AQ:$AQ,$C378,BV_Data_An_Cour!$AR:$AR,$L$2)</f>
        <v>28902.84</v>
      </c>
      <c r="M378" s="282"/>
      <c r="N378" s="266">
        <f t="shared" si="85"/>
        <v>28902.84</v>
      </c>
      <c r="O378" s="281">
        <f>-SUMIFS(BV_Data_An_Prec!$AN:$AN,BV_Data_An_Prec!$AS:$AS,"Oui",BV_Data_An_Prec!$AP:$AP,$B378,BV_Data_An_Prec!$AQ:$AQ,$C378)</f>
        <v>0</v>
      </c>
      <c r="P378" s="327">
        <f t="shared" si="86"/>
        <v>0</v>
      </c>
      <c r="Q378" s="266">
        <f>-SUMIFS(BV_Data_An_Prec!$AN:$AN,BV_Data_An_Prec!$AP:$AP,$B378,BV_Data_An_Prec!$AQ:$AQ,$C378,BV_Data_An_Prec!$AR:$AR,$L$2)</f>
        <v>0</v>
      </c>
      <c r="R378" s="282">
        <f t="shared" si="87"/>
        <v>0</v>
      </c>
      <c r="S378" s="266">
        <f t="shared" si="88"/>
        <v>28902.84</v>
      </c>
      <c r="T378" s="38"/>
      <c r="U378" s="38"/>
      <c r="V378" s="38"/>
      <c r="W378" s="38"/>
      <c r="X378" s="38"/>
      <c r="Y378" s="38"/>
      <c r="Z378" s="38"/>
      <c r="AA378" s="38"/>
      <c r="AB378" s="38"/>
      <c r="AC378" s="38"/>
      <c r="AD378" s="38"/>
      <c r="AE378" s="38"/>
      <c r="AF378" s="38"/>
      <c r="AG378" s="38"/>
      <c r="AH378" s="38"/>
      <c r="AI378" s="38"/>
      <c r="AJ378" s="38"/>
      <c r="AK378" s="38"/>
      <c r="AL378" s="38"/>
      <c r="AM378" s="38"/>
      <c r="AN378" s="38"/>
    </row>
    <row r="379" spans="1:40" ht="15.75" customHeight="1">
      <c r="A379" s="5" t="str">
        <f t="shared" si="81"/>
        <v>PiècesRectif. Inventaire</v>
      </c>
      <c r="B379" s="38" t="s">
        <v>176</v>
      </c>
      <c r="C379" s="908" t="s">
        <v>185</v>
      </c>
      <c r="D379" s="281" cm="1">
        <f t="array" ref="D379">+SUMPRODUCT(('Budget original'!$A$8:$A$501=$A379)*('Budget original'!$C$3:$AO$3=D$2),'Budget original'!$C$8:$AO$501)</f>
        <v>0</v>
      </c>
      <c r="E379" s="327">
        <f t="shared" si="82"/>
        <v>0</v>
      </c>
      <c r="F379" s="266" cm="1">
        <f t="array" ref="F379">+SUMPRODUCT(('Budget original'!$A$8:$A$501=$A379)*('Budget original'!$C$3:$AO$3=F$2),'Budget original'!$C$8:$AO$501)</f>
        <v>0</v>
      </c>
      <c r="G379" s="281"/>
      <c r="H379" s="327"/>
      <c r="I379" s="266"/>
      <c r="J379" s="281">
        <f>-SUMIFS(BV_Data_An_Cour!$AN:$AN,BV_Data_An_Cour!$AS:$AS,"Oui",BV_Data_An_Cour!$AP:$AP,$B379,BV_Data_An_Cour!$AQ:$AQ,$C379)</f>
        <v>0</v>
      </c>
      <c r="K379" s="327">
        <f t="shared" si="83"/>
        <v>0</v>
      </c>
      <c r="L379" s="266">
        <f>-SUMIFS(BV_Data_An_Cour!$AN:$AN,BV_Data_An_Cour!$AP:$AP,$B379,BV_Data_An_Cour!$AQ:$AQ,$C379,BV_Data_An_Cour!$AR:$AR,$L$2)</f>
        <v>15602.56</v>
      </c>
      <c r="M379" s="282"/>
      <c r="N379" s="266">
        <f t="shared" si="85"/>
        <v>15602.56</v>
      </c>
      <c r="O379" s="281">
        <f>-SUMIFS(BV_Data_An_Prec!$AN:$AN,BV_Data_An_Prec!$AS:$AS,"Oui",BV_Data_An_Prec!$AP:$AP,$B379,BV_Data_An_Prec!$AQ:$AQ,$C379)</f>
        <v>0</v>
      </c>
      <c r="P379" s="327">
        <f t="shared" si="86"/>
        <v>0</v>
      </c>
      <c r="Q379" s="266">
        <f>-SUMIFS(BV_Data_An_Prec!$AN:$AN,BV_Data_An_Prec!$AP:$AP,$B379,BV_Data_An_Prec!$AQ:$AQ,$C379,BV_Data_An_Prec!$AR:$AR,$L$2)</f>
        <v>0</v>
      </c>
      <c r="R379" s="282">
        <f t="shared" si="87"/>
        <v>0</v>
      </c>
      <c r="S379" s="266">
        <f t="shared" si="88"/>
        <v>15602.56</v>
      </c>
      <c r="T379" s="38"/>
      <c r="U379" s="38"/>
      <c r="V379" s="38"/>
      <c r="W379" s="38"/>
      <c r="X379" s="38"/>
      <c r="Y379" s="38"/>
      <c r="Z379" s="38"/>
      <c r="AA379" s="38"/>
      <c r="AB379" s="38"/>
      <c r="AC379" s="38"/>
      <c r="AD379" s="38"/>
      <c r="AE379" s="38"/>
      <c r="AF379" s="38"/>
      <c r="AG379" s="38"/>
      <c r="AH379" s="38"/>
      <c r="AI379" s="38"/>
      <c r="AJ379" s="38"/>
      <c r="AK379" s="38"/>
      <c r="AL379" s="38"/>
      <c r="AM379" s="38"/>
      <c r="AN379" s="38"/>
    </row>
    <row r="380" spans="1:40" ht="15.75" customHeight="1">
      <c r="A380" s="5" t="str">
        <f t="shared" si="81"/>
        <v>PiècesSous-total Pièces</v>
      </c>
      <c r="B380" s="38" t="s">
        <v>176</v>
      </c>
      <c r="C380" s="909" t="s">
        <v>186</v>
      </c>
      <c r="D380" s="355">
        <f>SUM(D371:D379)</f>
        <v>0</v>
      </c>
      <c r="E380" s="370">
        <f>IF(D380&lt;=0,0,F380/D380)</f>
        <v>0</v>
      </c>
      <c r="F380" s="356">
        <f t="shared" ref="F380" si="89">SUM(F371:F379)</f>
        <v>0</v>
      </c>
      <c r="G380" s="355"/>
      <c r="H380" s="370"/>
      <c r="I380" s="356"/>
      <c r="J380" s="355">
        <f t="shared" ref="J380" si="90">SUM(J371:J379)</f>
        <v>1425991.22</v>
      </c>
      <c r="K380" s="370">
        <f t="shared" si="83"/>
        <v>0.24840183097340526</v>
      </c>
      <c r="L380" s="356">
        <f>SUM(L371:L379)</f>
        <v>354218.82999999996</v>
      </c>
      <c r="M380" s="371" t="e">
        <f>(+J380-D380)/D380</f>
        <v>#DIV/0!</v>
      </c>
      <c r="N380" s="356">
        <f t="shared" si="85"/>
        <v>354218.82999999996</v>
      </c>
      <c r="O380" s="355">
        <f t="shared" ref="O380" si="91">SUM(O371:O379)</f>
        <v>0</v>
      </c>
      <c r="P380" s="370">
        <f t="shared" si="86"/>
        <v>0</v>
      </c>
      <c r="Q380" s="356">
        <f>SUM(Q371:Q379)</f>
        <v>0</v>
      </c>
      <c r="R380" s="371">
        <f t="shared" si="87"/>
        <v>0</v>
      </c>
      <c r="S380" s="356">
        <f t="shared" si="88"/>
        <v>354218.82999999996</v>
      </c>
      <c r="T380" s="38"/>
      <c r="U380" s="38"/>
      <c r="V380" s="38"/>
      <c r="W380" s="38"/>
      <c r="X380" s="38"/>
      <c r="Y380" s="38"/>
      <c r="Z380" s="38"/>
      <c r="AA380" s="38"/>
      <c r="AB380" s="38"/>
      <c r="AC380" s="38"/>
      <c r="AD380" s="38"/>
      <c r="AE380" s="38"/>
      <c r="AF380" s="38"/>
      <c r="AG380" s="38"/>
      <c r="AH380" s="38"/>
      <c r="AI380" s="38"/>
      <c r="AJ380" s="38"/>
      <c r="AK380" s="38"/>
      <c r="AL380" s="38"/>
      <c r="AM380" s="38"/>
      <c r="AN380" s="38"/>
    </row>
    <row r="381" spans="1:40" ht="15.75" customHeight="1">
      <c r="A381" s="5" t="str">
        <f t="shared" si="81"/>
        <v>Pièces</v>
      </c>
      <c r="B381" s="38" t="s">
        <v>176</v>
      </c>
      <c r="C381" s="907"/>
      <c r="D381" s="38"/>
      <c r="E381" s="38"/>
      <c r="F381" s="253"/>
      <c r="G381" s="243"/>
      <c r="H381" s="38"/>
      <c r="I381" s="253"/>
      <c r="J381" s="267"/>
      <c r="K381" s="38"/>
      <c r="L381" s="266"/>
      <c r="M381" s="243"/>
      <c r="N381" s="255" t="e">
        <f>N380/F380</f>
        <v>#DIV/0!</v>
      </c>
      <c r="O381" s="267"/>
      <c r="P381" s="38"/>
      <c r="Q381" s="266"/>
      <c r="R381" s="243"/>
      <c r="S381" s="255">
        <f>IF(Q380=0,0,S380/Q380)</f>
        <v>0</v>
      </c>
      <c r="T381" s="38"/>
      <c r="U381" s="38"/>
      <c r="V381" s="38"/>
      <c r="W381" s="38"/>
      <c r="X381" s="38"/>
      <c r="Y381" s="38"/>
      <c r="Z381" s="38"/>
      <c r="AA381" s="38"/>
      <c r="AB381" s="38"/>
      <c r="AC381" s="38"/>
      <c r="AD381" s="38"/>
      <c r="AE381" s="38"/>
      <c r="AF381" s="38"/>
      <c r="AG381" s="38"/>
      <c r="AH381" s="38"/>
      <c r="AI381" s="38"/>
      <c r="AJ381" s="38"/>
      <c r="AK381" s="38"/>
      <c r="AL381" s="38"/>
      <c r="AM381" s="38"/>
      <c r="AN381" s="38"/>
    </row>
    <row r="382" spans="1:40" ht="15.75" customHeight="1">
      <c r="A382" s="5" t="str">
        <f t="shared" si="81"/>
        <v>Pièces</v>
      </c>
      <c r="B382" s="38" t="s">
        <v>176</v>
      </c>
      <c r="C382" s="908"/>
      <c r="D382" s="304"/>
      <c r="E382" s="304"/>
      <c r="F382" s="372"/>
      <c r="G382" s="238"/>
      <c r="H382" s="304"/>
      <c r="I382" s="372"/>
      <c r="J382" s="335"/>
      <c r="K382" s="304"/>
      <c r="L382" s="286"/>
      <c r="M382" s="238"/>
      <c r="N382" s="339"/>
      <c r="O382" s="335"/>
      <c r="P382" s="304"/>
      <c r="Q382" s="286"/>
      <c r="R382" s="238"/>
      <c r="S382" s="344"/>
      <c r="T382" s="38"/>
      <c r="U382" s="38"/>
      <c r="V382" s="38"/>
      <c r="W382" s="38"/>
      <c r="X382" s="38"/>
      <c r="Y382" s="38"/>
      <c r="Z382" s="38"/>
      <c r="AA382" s="38"/>
      <c r="AB382" s="38"/>
      <c r="AC382" s="38"/>
      <c r="AD382" s="38"/>
      <c r="AE382" s="38"/>
      <c r="AF382" s="38"/>
      <c r="AG382" s="38"/>
      <c r="AH382" s="38"/>
      <c r="AI382" s="38"/>
      <c r="AJ382" s="38"/>
      <c r="AK382" s="38"/>
      <c r="AL382" s="38"/>
      <c r="AM382" s="38"/>
      <c r="AN382" s="38"/>
    </row>
    <row r="383" spans="1:40" ht="15.75" customHeight="1">
      <c r="A383" s="5" t="str">
        <f t="shared" si="81"/>
        <v>PiècesVentes Pneus</v>
      </c>
      <c r="B383" s="38" t="s">
        <v>176</v>
      </c>
      <c r="C383" s="907" t="s">
        <v>187</v>
      </c>
      <c r="D383" s="281" cm="1">
        <f t="array" ref="D383">+SUMPRODUCT(('Budget original'!$A$8:$A$501=$A383)*('Budget original'!$C$3:$AO$3=D$2),'Budget original'!$C$8:$AO$501)</f>
        <v>0</v>
      </c>
      <c r="E383" s="327">
        <f t="shared" ref="E383:E384" si="92">IF(D383=0,0,F383/D383)</f>
        <v>0</v>
      </c>
      <c r="F383" s="303" cm="1">
        <f t="array" ref="F383">+SUMPRODUCT(('Budget original'!$A$8:$A$501=$A383)*('Budget original'!$C$3:$AO$3=F$2),'Budget original'!$C$8:$AO$501)</f>
        <v>0</v>
      </c>
      <c r="G383" s="281"/>
      <c r="H383" s="327"/>
      <c r="I383" s="303"/>
      <c r="J383" s="281">
        <f>-SUMIFS(BV_Data_An_Cour!$AN:$AN,BV_Data_An_Cour!$AS:$AS,"Oui",BV_Data_An_Cour!$AP:$AP,$B383,BV_Data_An_Cour!$AQ:$AQ,$C383)</f>
        <v>49787.040000000001</v>
      </c>
      <c r="K383" s="327">
        <f t="shared" ref="K383:K385" si="93">IF(J383&lt;=0,0,L383/J383)</f>
        <v>0.30424644646478277</v>
      </c>
      <c r="L383" s="303">
        <f>-SUMIFS(BV_Data_An_Cour!$AN:$AN,BV_Data_An_Cour!$AP:$AP,$B383,BV_Data_An_Cour!$AQ:$AQ,$C383,BV_Data_An_Cour!$AR:$AR,$L$2)</f>
        <v>15147.529999999999</v>
      </c>
      <c r="M383" s="282" t="e">
        <f>(+J383-D383)/D383</f>
        <v>#DIV/0!</v>
      </c>
      <c r="N383" s="266">
        <f>L383-F383</f>
        <v>15147.529999999999</v>
      </c>
      <c r="O383" s="281">
        <f>-SUMIFS(BV_Data_An_Prec!$AN:$AN,BV_Data_An_Prec!$AS:$AS,"Oui",BV_Data_An_Prec!$AP:$AP,$B383,BV_Data_An_Prec!$AQ:$AQ,$C383)</f>
        <v>0</v>
      </c>
      <c r="P383" s="327">
        <f t="shared" ref="P383:P385" si="94">IF(O383&lt;=0,0,Q383/O383)</f>
        <v>0</v>
      </c>
      <c r="Q383" s="303">
        <f>-SUMIFS(BV_Data_An_Prec!$AN:$AN,BV_Data_An_Prec!$AP:$AP,$B383,BV_Data_An_Prec!$AQ:$AQ,$C383,BV_Data_An_Prec!$AR:$AR,$L$2)</f>
        <v>0</v>
      </c>
      <c r="R383" s="282">
        <f t="shared" ref="R383:R385" si="95">IF(O383=0,0,(J383-O383)/O383)</f>
        <v>0</v>
      </c>
      <c r="S383" s="266">
        <f t="shared" ref="S383:S385" si="96">L383-Q383</f>
        <v>15147.529999999999</v>
      </c>
      <c r="T383" s="38"/>
      <c r="U383" s="38"/>
      <c r="V383" s="38"/>
      <c r="W383" s="38"/>
      <c r="X383" s="38"/>
      <c r="Y383" s="38"/>
      <c r="Z383" s="38"/>
      <c r="AA383" s="38"/>
      <c r="AB383" s="38"/>
      <c r="AC383" s="38"/>
      <c r="AD383" s="38"/>
      <c r="AE383" s="38"/>
      <c r="AF383" s="38"/>
      <c r="AG383" s="38"/>
      <c r="AH383" s="38"/>
      <c r="AI383" s="38"/>
      <c r="AJ383" s="38"/>
      <c r="AK383" s="38"/>
      <c r="AL383" s="38"/>
      <c r="AM383" s="38"/>
      <c r="AN383" s="38"/>
    </row>
    <row r="384" spans="1:40" ht="15.75" customHeight="1">
      <c r="A384" s="5" t="str">
        <f t="shared" si="81"/>
        <v>PiècesHuiles et Graisse</v>
      </c>
      <c r="B384" s="38" t="s">
        <v>176</v>
      </c>
      <c r="C384" s="908" t="s">
        <v>188</v>
      </c>
      <c r="D384" s="281" cm="1">
        <f t="array" ref="D384">+SUMPRODUCT(('Budget original'!$A$8:$A$501=$A384)*('Budget original'!$C$3:$AO$3=D$2),'Budget original'!$C$8:$AO$501)</f>
        <v>0</v>
      </c>
      <c r="E384" s="327">
        <f t="shared" si="92"/>
        <v>0</v>
      </c>
      <c r="F384" s="286" cm="1">
        <f t="array" ref="F384">+SUMPRODUCT(('Budget original'!$A$8:$A$501=$A384)*('Budget original'!$C$3:$AO$3=F$2),'Budget original'!$C$8:$AO$501)</f>
        <v>0</v>
      </c>
      <c r="G384" s="281"/>
      <c r="H384" s="327"/>
      <c r="I384" s="286"/>
      <c r="J384" s="281">
        <f>-SUMIFS(BV_Data_An_Cour!$AN:$AN,BV_Data_An_Cour!$AS:$AS,"Oui",BV_Data_An_Cour!$AP:$AP,$B384,BV_Data_An_Cour!$AQ:$AQ,$C384)</f>
        <v>14011.43</v>
      </c>
      <c r="K384" s="327">
        <f t="shared" si="93"/>
        <v>0.22089108677700992</v>
      </c>
      <c r="L384" s="286">
        <f>-SUMIFS(BV_Data_An_Cour!$AN:$AN,BV_Data_An_Cour!$AP:$AP,$B384,BV_Data_An_Cour!$AQ:$AQ,$C384,BV_Data_An_Cour!$AR:$AR,$L$2)</f>
        <v>3095</v>
      </c>
      <c r="M384" s="282" t="e">
        <f>(+J384-D384)/D384</f>
        <v>#DIV/0!</v>
      </c>
      <c r="N384" s="266">
        <f>L384-F384</f>
        <v>3095</v>
      </c>
      <c r="O384" s="281">
        <f>-SUMIFS(BV_Data_An_Prec!$AN:$AN,BV_Data_An_Prec!$AS:$AS,"Oui",BV_Data_An_Prec!$AP:$AP,$B384,BV_Data_An_Prec!$AQ:$AQ,$C384)</f>
        <v>0</v>
      </c>
      <c r="P384" s="327">
        <f t="shared" si="94"/>
        <v>0</v>
      </c>
      <c r="Q384" s="286">
        <f>-SUMIFS(BV_Data_An_Prec!$AN:$AN,BV_Data_An_Prec!$AP:$AP,$B384,BV_Data_An_Prec!$AQ:$AQ,$C384,BV_Data_An_Prec!$AR:$AR,$L$2)</f>
        <v>0</v>
      </c>
      <c r="R384" s="282">
        <f t="shared" si="95"/>
        <v>0</v>
      </c>
      <c r="S384" s="266">
        <f t="shared" si="96"/>
        <v>3095</v>
      </c>
      <c r="T384" s="38"/>
      <c r="U384" s="38"/>
      <c r="V384" s="38"/>
      <c r="W384" s="38"/>
      <c r="X384" s="38"/>
      <c r="Y384" s="38"/>
      <c r="Z384" s="38"/>
      <c r="AA384" s="38"/>
      <c r="AB384" s="38"/>
      <c r="AC384" s="38"/>
      <c r="AD384" s="38"/>
      <c r="AE384" s="38"/>
      <c r="AF384" s="38"/>
      <c r="AG384" s="38"/>
      <c r="AH384" s="38"/>
      <c r="AI384" s="38"/>
      <c r="AJ384" s="38"/>
      <c r="AK384" s="38"/>
      <c r="AL384" s="38"/>
      <c r="AM384" s="38"/>
      <c r="AN384" s="38"/>
    </row>
    <row r="385" spans="1:40" ht="15.75" customHeight="1">
      <c r="A385" s="5" t="str">
        <f t="shared" si="81"/>
        <v>PiècesSous-total Pièces et Acc.</v>
      </c>
      <c r="B385" s="38" t="s">
        <v>176</v>
      </c>
      <c r="C385" s="260" t="s">
        <v>189</v>
      </c>
      <c r="D385" s="355">
        <f>D380+D383+D384</f>
        <v>0</v>
      </c>
      <c r="E385" s="370">
        <f>IF(D385&lt;=0,0,F385/D385)</f>
        <v>0</v>
      </c>
      <c r="F385" s="356">
        <f t="shared" ref="F385" si="97">F380+F383+F384</f>
        <v>0</v>
      </c>
      <c r="G385" s="357"/>
      <c r="H385" s="370"/>
      <c r="I385" s="356"/>
      <c r="J385" s="357">
        <f t="shared" ref="J385" si="98">J380+J383+J384</f>
        <v>1489789.69</v>
      </c>
      <c r="K385" s="370">
        <f t="shared" si="93"/>
        <v>0.25000935534733093</v>
      </c>
      <c r="L385" s="356">
        <f>L380+L383+L384</f>
        <v>372461.36</v>
      </c>
      <c r="M385" s="371" t="e">
        <f>(+J385-D385)/D385</f>
        <v>#DIV/0!</v>
      </c>
      <c r="N385" s="356">
        <f>L385-F385</f>
        <v>372461.36</v>
      </c>
      <c r="O385" s="357">
        <f t="shared" ref="O385" si="99">O380+O383+O384</f>
        <v>0</v>
      </c>
      <c r="P385" s="370">
        <f t="shared" si="94"/>
        <v>0</v>
      </c>
      <c r="Q385" s="356">
        <f>Q380+Q383+Q384</f>
        <v>0</v>
      </c>
      <c r="R385" s="371">
        <f t="shared" si="95"/>
        <v>0</v>
      </c>
      <c r="S385" s="356">
        <f t="shared" si="96"/>
        <v>372461.36</v>
      </c>
      <c r="T385" s="38"/>
      <c r="U385" s="281"/>
      <c r="V385" s="38"/>
      <c r="W385" s="38"/>
      <c r="X385" s="38"/>
      <c r="Y385" s="38"/>
      <c r="Z385" s="38"/>
      <c r="AA385" s="38"/>
      <c r="AB385" s="38"/>
      <c r="AC385" s="38"/>
      <c r="AD385" s="38"/>
      <c r="AE385" s="38"/>
      <c r="AF385" s="38"/>
      <c r="AG385" s="38"/>
      <c r="AH385" s="38"/>
      <c r="AI385" s="38"/>
      <c r="AJ385" s="38"/>
      <c r="AK385" s="38"/>
      <c r="AL385" s="38"/>
      <c r="AM385" s="38"/>
      <c r="AN385" s="38"/>
    </row>
    <row r="386" spans="1:40" ht="21" hidden="1" customHeight="1">
      <c r="A386" s="5" t="str">
        <f t="shared" si="81"/>
        <v>Pièces</v>
      </c>
      <c r="B386" s="38" t="s">
        <v>176</v>
      </c>
      <c r="C386" s="243"/>
      <c r="D386" s="38"/>
      <c r="E386" s="38"/>
      <c r="F386" s="253"/>
      <c r="G386" s="243"/>
      <c r="H386" s="38"/>
      <c r="I386" s="253"/>
      <c r="J386" s="267"/>
      <c r="K386" s="38"/>
      <c r="L386" s="266"/>
      <c r="M386" s="243"/>
      <c r="N386" s="255" t="e">
        <f>N385/F385</f>
        <v>#DIV/0!</v>
      </c>
      <c r="O386" s="267"/>
      <c r="P386" s="38"/>
      <c r="Q386" s="266"/>
      <c r="R386" s="243"/>
      <c r="S386" s="343">
        <f>IF(Q385=0,0,S385/Q385)</f>
        <v>0</v>
      </c>
      <c r="T386" s="38"/>
      <c r="U386" s="38"/>
      <c r="V386" s="38"/>
      <c r="W386" s="38"/>
      <c r="X386" s="38"/>
      <c r="Y386" s="38"/>
      <c r="Z386" s="38"/>
      <c r="AA386" s="38"/>
      <c r="AB386" s="38"/>
      <c r="AC386" s="38"/>
      <c r="AD386" s="38"/>
      <c r="AE386" s="38"/>
      <c r="AF386" s="38"/>
      <c r="AG386" s="38"/>
      <c r="AH386" s="38"/>
      <c r="AI386" s="38"/>
      <c r="AJ386" s="38"/>
      <c r="AK386" s="38"/>
      <c r="AL386" s="38"/>
      <c r="AM386" s="38"/>
      <c r="AN386" s="38"/>
    </row>
    <row r="387" spans="1:40" ht="21" hidden="1" customHeight="1">
      <c r="A387" s="5" t="str">
        <f t="shared" si="81"/>
        <v>Pièces</v>
      </c>
      <c r="B387" s="38" t="s">
        <v>176</v>
      </c>
      <c r="C387" s="243"/>
      <c r="D387" s="38"/>
      <c r="E387" s="38"/>
      <c r="F387" s="253"/>
      <c r="G387" s="243"/>
      <c r="H387" s="38"/>
      <c r="I387" s="253"/>
      <c r="J387" s="267"/>
      <c r="K387" s="38"/>
      <c r="L387" s="266"/>
      <c r="M387" s="243"/>
      <c r="N387" s="255"/>
      <c r="O387" s="267"/>
      <c r="P387" s="38"/>
      <c r="Q387" s="266"/>
      <c r="R387" s="243"/>
      <c r="S387" s="343"/>
      <c r="T387" s="38"/>
      <c r="U387" s="38"/>
      <c r="V387" s="38"/>
      <c r="W387" s="38"/>
      <c r="X387" s="38"/>
      <c r="Y387" s="38"/>
      <c r="Z387" s="38"/>
      <c r="AA387" s="38"/>
      <c r="AB387" s="38"/>
      <c r="AC387" s="38"/>
      <c r="AD387" s="38"/>
      <c r="AE387" s="38"/>
      <c r="AF387" s="38"/>
      <c r="AG387" s="38"/>
      <c r="AH387" s="38"/>
      <c r="AI387" s="38"/>
      <c r="AJ387" s="38"/>
      <c r="AK387" s="38"/>
      <c r="AL387" s="38"/>
      <c r="AM387" s="38"/>
      <c r="AN387" s="38"/>
    </row>
    <row r="388" spans="1:40" ht="20.399999999999999" hidden="1" customHeight="1">
      <c r="A388" s="5" t="str">
        <f t="shared" si="81"/>
        <v>PiècesAutostock</v>
      </c>
      <c r="B388" s="38" t="s">
        <v>176</v>
      </c>
      <c r="C388" s="238" t="s">
        <v>190</v>
      </c>
      <c r="D388" s="284" cm="1">
        <f t="array" ref="D388">+SUMPRODUCT(('Budget original'!$A$8:$A$501=$A388)*('Budget original'!$C$3:$AO$3=D$2),'Budget original'!$C$8:$AO$501)</f>
        <v>0</v>
      </c>
      <c r="E388" s="328">
        <f>IF(D388=0,0,F388/D388)</f>
        <v>0</v>
      </c>
      <c r="F388" s="286" cm="1">
        <f t="array" ref="F388">+SUMPRODUCT(('Budget original'!$A$8:$A$501=$A388)*('Budget original'!$C$3:$AO$3=F$2),'Budget original'!$C$8:$AO$501)</f>
        <v>0</v>
      </c>
      <c r="G388" s="335"/>
      <c r="H388" s="328"/>
      <c r="I388" s="286"/>
      <c r="J388" s="335">
        <f>-SUMIFS(BV_Data_An_Cour!$AN:$AN,BV_Data_An_Cour!$AS:$AS,"Oui",BV_Data_An_Cour!$AP:$AP,$B388,BV_Data_An_Cour!$AQ:$AQ,$C388)</f>
        <v>0</v>
      </c>
      <c r="K388" s="328">
        <f>IF(J388&lt;=0,0,L388/J388)</f>
        <v>0</v>
      </c>
      <c r="L388" s="286">
        <f>-SUMIFS(BV_Data_An_Cour!$AN:$AN,BV_Data_An_Cour!$AP:$AP,$B388,BV_Data_An_Cour!$AQ:$AQ,$C388,BV_Data_An_Cour!$AR:$AR,$L$2)</f>
        <v>0</v>
      </c>
      <c r="M388" s="328">
        <f>IF(F388=0,0,(+L388-F388)/F388)</f>
        <v>0</v>
      </c>
      <c r="N388" s="286">
        <f>L388-F388</f>
        <v>0</v>
      </c>
      <c r="O388" s="335">
        <f>-SUMIFS(BV_Data_An_Prec!$AN:$AN,BV_Data_An_Prec!$AS:$AS,"Oui",BV_Data_An_Prec!$AP:$AP,$B388,BV_Data_An_Prec!$AQ:$AQ,$C388)</f>
        <v>0</v>
      </c>
      <c r="P388" s="328">
        <f>IF(O388&lt;=0,0,Q388/O388)</f>
        <v>0</v>
      </c>
      <c r="Q388" s="286">
        <f>-SUMIFS(BV_Data_An_Prec!$AN:$AN,BV_Data_An_Prec!$AP:$AP,$B388,BV_Data_An_Prec!$AQ:$AQ,$C388,BV_Data_An_Prec!$AR:$AR,$L$2)</f>
        <v>0</v>
      </c>
      <c r="R388" s="328">
        <f>IF(S388=0,0,(+O388-K388)/K388)</f>
        <v>0</v>
      </c>
      <c r="S388" s="286">
        <f>L388-Q388</f>
        <v>0</v>
      </c>
      <c r="T388" s="38"/>
      <c r="U388" s="281"/>
      <c r="V388" s="38"/>
      <c r="W388" s="38"/>
      <c r="X388" s="38"/>
      <c r="Y388" s="38"/>
      <c r="Z388" s="38"/>
      <c r="AA388" s="38"/>
      <c r="AB388" s="38"/>
      <c r="AC388" s="38"/>
      <c r="AD388" s="38"/>
      <c r="AE388" s="38"/>
      <c r="AF388" s="38"/>
      <c r="AG388" s="38"/>
      <c r="AH388" s="38"/>
      <c r="AI388" s="38"/>
      <c r="AJ388" s="38"/>
      <c r="AK388" s="38"/>
      <c r="AL388" s="38"/>
      <c r="AM388" s="38"/>
      <c r="AN388" s="38"/>
    </row>
    <row r="389" spans="1:40" ht="15.75" customHeight="1" thickBot="1">
      <c r="A389" s="5" t="str">
        <f t="shared" si="81"/>
        <v>Pièces</v>
      </c>
      <c r="B389" s="38" t="s">
        <v>176</v>
      </c>
      <c r="C389" s="243"/>
      <c r="D389" s="281"/>
      <c r="E389" s="327"/>
      <c r="F389" s="266"/>
      <c r="G389" s="267"/>
      <c r="H389" s="327"/>
      <c r="I389" s="266"/>
      <c r="J389" s="267"/>
      <c r="K389" s="327"/>
      <c r="L389" s="266"/>
      <c r="M389" s="282"/>
      <c r="N389" s="266"/>
      <c r="O389" s="267"/>
      <c r="P389" s="327"/>
      <c r="Q389" s="266"/>
      <c r="R389" s="282"/>
      <c r="S389" s="266"/>
      <c r="T389" s="38"/>
      <c r="U389" s="38"/>
      <c r="V389" s="38"/>
      <c r="W389" s="38"/>
      <c r="X389" s="38"/>
      <c r="Y389" s="38"/>
      <c r="Z389" s="38"/>
      <c r="AA389" s="38"/>
      <c r="AB389" s="38"/>
      <c r="AC389" s="38"/>
      <c r="AD389" s="38"/>
      <c r="AE389" s="38"/>
      <c r="AF389" s="38"/>
      <c r="AG389" s="38"/>
      <c r="AH389" s="38"/>
      <c r="AI389" s="38"/>
      <c r="AJ389" s="38"/>
      <c r="AK389" s="38"/>
      <c r="AL389" s="38"/>
      <c r="AM389" s="38"/>
      <c r="AN389" s="38"/>
    </row>
    <row r="390" spans="1:40" ht="18" customHeight="1" thickTop="1">
      <c r="A390" s="5" t="str">
        <f t="shared" si="81"/>
        <v>PiècesTotal Dépt. Pièces</v>
      </c>
      <c r="B390" s="38" t="s">
        <v>176</v>
      </c>
      <c r="C390" s="268" t="s">
        <v>191</v>
      </c>
      <c r="D390" s="269">
        <f>D385+D388</f>
        <v>0</v>
      </c>
      <c r="E390" s="270">
        <f>IF(D390&lt;=0,0,F390/D390)</f>
        <v>0</v>
      </c>
      <c r="F390" s="271">
        <f t="shared" ref="F390" si="100">F385+F388</f>
        <v>0</v>
      </c>
      <c r="G390" s="272"/>
      <c r="H390" s="270"/>
      <c r="I390" s="271"/>
      <c r="J390" s="272">
        <f t="shared" ref="J390" si="101">J385+J388</f>
        <v>1489789.69</v>
      </c>
      <c r="K390" s="373">
        <f>IF(J390&lt;=0,0,L390/J390)</f>
        <v>0.25000935534733093</v>
      </c>
      <c r="L390" s="271">
        <f>L385+L388</f>
        <v>372461.36</v>
      </c>
      <c r="M390" s="272" t="e">
        <f>(+J390-D390)/D390</f>
        <v>#DIV/0!</v>
      </c>
      <c r="N390" s="271">
        <f>L390-F390</f>
        <v>372461.36</v>
      </c>
      <c r="O390" s="272">
        <f t="shared" ref="O390" si="102">O385+O388</f>
        <v>0</v>
      </c>
      <c r="P390" s="373">
        <f>IF(O390&lt;=0,0,Q390/O390)</f>
        <v>0</v>
      </c>
      <c r="Q390" s="271">
        <f>Q385+Q388</f>
        <v>0</v>
      </c>
      <c r="R390" s="363">
        <f>IF(O390=0,0,(J390-O390)/O390)</f>
        <v>0</v>
      </c>
      <c r="S390" s="271">
        <f>L390-Q390</f>
        <v>372461.36</v>
      </c>
      <c r="T390" s="38"/>
      <c r="U390" s="38"/>
      <c r="V390" s="38"/>
      <c r="W390" s="38"/>
      <c r="X390" s="38"/>
      <c r="Y390" s="38"/>
      <c r="Z390" s="38"/>
      <c r="AA390" s="38"/>
      <c r="AB390" s="38"/>
      <c r="AC390" s="38"/>
      <c r="AD390" s="38"/>
      <c r="AE390" s="38"/>
      <c r="AF390" s="38"/>
      <c r="AG390" s="38"/>
      <c r="AH390" s="38"/>
      <c r="AI390" s="38"/>
      <c r="AJ390" s="38"/>
      <c r="AK390" s="38"/>
      <c r="AL390" s="38"/>
      <c r="AM390" s="38"/>
      <c r="AN390" s="38"/>
    </row>
    <row r="391" spans="1:40" ht="22.5" customHeight="1" thickBot="1">
      <c r="A391" s="5" t="str">
        <f t="shared" si="81"/>
        <v>Pièces</v>
      </c>
      <c r="B391" s="38" t="s">
        <v>176</v>
      </c>
      <c r="C391" s="273"/>
      <c r="D391" s="274"/>
      <c r="E391" s="274"/>
      <c r="F391" s="275"/>
      <c r="G391" s="273"/>
      <c r="H391" s="274"/>
      <c r="I391" s="275"/>
      <c r="J391" s="273"/>
      <c r="K391" s="947"/>
      <c r="L391" s="962"/>
      <c r="M391" s="276"/>
      <c r="N391" s="277" t="e">
        <f>N390/F390</f>
        <v>#DIV/0!</v>
      </c>
      <c r="O391" s="273"/>
      <c r="P391" s="947"/>
      <c r="Q391" s="326"/>
      <c r="R391" s="276"/>
      <c r="S391" s="326">
        <f>IF(Q390=0,0,S390/Q390)</f>
        <v>0</v>
      </c>
      <c r="T391" s="38"/>
      <c r="U391" s="38"/>
      <c r="V391" s="38"/>
      <c r="W391" s="38"/>
      <c r="X391" s="38"/>
      <c r="Y391" s="38"/>
      <c r="Z391" s="38"/>
      <c r="AA391" s="38"/>
      <c r="AB391" s="38"/>
      <c r="AC391" s="38"/>
      <c r="AD391" s="38"/>
      <c r="AE391" s="38"/>
      <c r="AF391" s="38"/>
      <c r="AG391" s="38"/>
      <c r="AH391" s="38"/>
      <c r="AI391" s="38"/>
      <c r="AJ391" s="38"/>
      <c r="AK391" s="38"/>
      <c r="AL391" s="38"/>
      <c r="AM391" s="38"/>
      <c r="AN391" s="38"/>
    </row>
    <row r="392" spans="1:40" ht="15.75" customHeight="1" thickTop="1">
      <c r="A392" s="5" t="str">
        <f t="shared" si="81"/>
        <v>Pièces</v>
      </c>
      <c r="B392" s="38" t="s">
        <v>176</v>
      </c>
      <c r="C392" s="260"/>
      <c r="D392" s="305"/>
      <c r="E392" s="341"/>
      <c r="F392" s="343"/>
      <c r="G392" s="342"/>
      <c r="H392" s="341"/>
      <c r="I392" s="343"/>
      <c r="J392" s="342"/>
      <c r="K392" s="341"/>
      <c r="L392" s="343"/>
      <c r="M392" s="243"/>
      <c r="N392" s="255"/>
      <c r="O392" s="342"/>
      <c r="P392" s="341"/>
      <c r="Q392" s="343"/>
      <c r="R392" s="243"/>
      <c r="S392" s="255"/>
      <c r="T392" s="38"/>
      <c r="U392" s="38"/>
      <c r="V392" s="38"/>
      <c r="W392" s="38"/>
      <c r="X392" s="38"/>
      <c r="Y392" s="38"/>
      <c r="Z392" s="38"/>
      <c r="AA392" s="38"/>
      <c r="AB392" s="38"/>
      <c r="AC392" s="38"/>
      <c r="AD392" s="38"/>
      <c r="AE392" s="38"/>
      <c r="AF392" s="38"/>
      <c r="AG392" s="38"/>
      <c r="AH392" s="38"/>
      <c r="AI392" s="38"/>
      <c r="AJ392" s="38"/>
      <c r="AK392" s="38"/>
      <c r="AL392" s="38"/>
      <c r="AM392" s="38"/>
      <c r="AN392" s="38"/>
    </row>
    <row r="393" spans="1:40" ht="15.75" customHeight="1">
      <c r="A393" s="5" t="str">
        <f t="shared" si="81"/>
        <v>PiècesDEPENSES</v>
      </c>
      <c r="B393" s="38" t="s">
        <v>176</v>
      </c>
      <c r="C393" s="279" t="s">
        <v>106</v>
      </c>
      <c r="D393" s="38"/>
      <c r="E393" s="38"/>
      <c r="F393" s="266"/>
      <c r="G393" s="243"/>
      <c r="H393" s="38"/>
      <c r="I393" s="266"/>
      <c r="J393" s="243"/>
      <c r="K393" s="38"/>
      <c r="L393" s="253"/>
      <c r="M393" s="243"/>
      <c r="N393" s="253"/>
      <c r="O393" s="243"/>
      <c r="P393" s="38"/>
      <c r="Q393" s="253"/>
      <c r="R393" s="243"/>
      <c r="S393" s="253"/>
      <c r="T393" s="38"/>
      <c r="U393" s="38"/>
      <c r="V393" s="38"/>
      <c r="W393" s="38"/>
      <c r="X393" s="38"/>
      <c r="Y393" s="38"/>
      <c r="Z393" s="38"/>
      <c r="AA393" s="38"/>
      <c r="AB393" s="38"/>
      <c r="AC393" s="38"/>
      <c r="AD393" s="38"/>
      <c r="AE393" s="38"/>
      <c r="AF393" s="38"/>
      <c r="AG393" s="38"/>
      <c r="AH393" s="38"/>
      <c r="AI393" s="38"/>
      <c r="AJ393" s="38"/>
      <c r="AK393" s="38"/>
      <c r="AL393" s="38"/>
      <c r="AM393" s="38"/>
      <c r="AN393" s="38"/>
    </row>
    <row r="394" spans="1:40" ht="15.75" customHeight="1">
      <c r="A394" s="5" t="str">
        <f t="shared" si="81"/>
        <v>PiècesSalaires cadres</v>
      </c>
      <c r="B394" s="38" t="s">
        <v>176</v>
      </c>
      <c r="C394" s="298" t="s">
        <v>116</v>
      </c>
      <c r="D394" s="38"/>
      <c r="E394" s="38"/>
      <c r="F394" s="244" cm="1">
        <f t="array" ref="F394">+SUMPRODUCT(('Budget original'!$A$8:$A$501=$A394)*('Budget original'!$C$3:$AO$3=F$2),'Budget original'!$C$8:$AO$501)</f>
        <v>0</v>
      </c>
      <c r="G394" s="243"/>
      <c r="H394" s="38"/>
      <c r="I394" s="244"/>
      <c r="J394" s="243"/>
      <c r="K394" s="38"/>
      <c r="L394" s="266">
        <f>SUMIFS(BV_Data_An_Cour!$AN:$AN,BV_Data_An_Cour!$AP:$AP,$B394,BV_Data_An_Cour!$AQ:$AQ,$C394,BV_Data_An_Cour!$AR:$AR,$L$2)</f>
        <v>17719.759999999998</v>
      </c>
      <c r="M394" s="243"/>
      <c r="N394" s="246">
        <f t="shared" ref="N394:N424" si="103">L394-F394</f>
        <v>17719.759999999998</v>
      </c>
      <c r="O394" s="243"/>
      <c r="P394" s="38"/>
      <c r="Q394" s="266">
        <f>SUMIFS(BV_Data_An_Prec!$AN:$AN,BV_Data_An_Prec!$AP:$AP,$B394,BV_Data_An_Prec!$AQ:$AQ,$C394,BV_Data_An_Prec!$AR:$AR,$L$2)</f>
        <v>0</v>
      </c>
      <c r="R394" s="243"/>
      <c r="S394" s="266">
        <f t="shared" ref="S394:S424" si="104">L394-Q394</f>
        <v>17719.759999999998</v>
      </c>
      <c r="T394" s="38"/>
      <c r="U394" s="38"/>
      <c r="V394" s="38"/>
      <c r="W394" s="38"/>
      <c r="X394" s="38"/>
      <c r="Y394" s="38"/>
      <c r="Z394" s="38"/>
      <c r="AA394" s="38"/>
      <c r="AB394" s="38"/>
      <c r="AC394" s="38"/>
      <c r="AD394" s="38"/>
      <c r="AE394" s="38"/>
      <c r="AF394" s="38"/>
      <c r="AG394" s="38"/>
      <c r="AH394" s="38"/>
      <c r="AI394" s="38"/>
      <c r="AJ394" s="38"/>
      <c r="AK394" s="38"/>
      <c r="AL394" s="38"/>
      <c r="AM394" s="38"/>
      <c r="AN394" s="38"/>
    </row>
    <row r="395" spans="1:40" ht="15.75" customHeight="1">
      <c r="A395" s="5" t="str">
        <f t="shared" si="81"/>
        <v>PiècesSalaires commis</v>
      </c>
      <c r="B395" s="38" t="s">
        <v>176</v>
      </c>
      <c r="C395" s="299" t="s">
        <v>117</v>
      </c>
      <c r="D395" s="287"/>
      <c r="E395" s="38"/>
      <c r="F395" s="240" cm="1">
        <f t="array" ref="F395">+SUMPRODUCT(('Budget original'!$A$8:$A$501=$A395)*('Budget original'!$C$3:$AO$3=F$2),'Budget original'!$C$8:$AO$501)</f>
        <v>0</v>
      </c>
      <c r="G395" s="288"/>
      <c r="H395" s="38"/>
      <c r="I395" s="240"/>
      <c r="J395" s="243"/>
      <c r="K395" s="38"/>
      <c r="L395" s="266">
        <f>SUMIFS(BV_Data_An_Cour!$AN:$AN,BV_Data_An_Cour!$AP:$AP,$B395,BV_Data_An_Cour!$AQ:$AQ,$C395,BV_Data_An_Cour!$AR:$AR,$L$2)</f>
        <v>8535.6299999999992</v>
      </c>
      <c r="M395" s="243"/>
      <c r="N395" s="246">
        <f t="shared" si="103"/>
        <v>8535.6299999999992</v>
      </c>
      <c r="O395" s="243"/>
      <c r="P395" s="38"/>
      <c r="Q395" s="266">
        <f>SUMIFS(BV_Data_An_Prec!$AN:$AN,BV_Data_An_Prec!$AP:$AP,$B395,BV_Data_An_Prec!$AQ:$AQ,$C395,BV_Data_An_Prec!$AR:$AR,$L$2)</f>
        <v>0</v>
      </c>
      <c r="R395" s="243"/>
      <c r="S395" s="266">
        <f t="shared" si="104"/>
        <v>8535.6299999999992</v>
      </c>
      <c r="T395" s="38"/>
      <c r="U395" s="38"/>
      <c r="V395" s="38"/>
      <c r="W395" s="38"/>
      <c r="X395" s="38"/>
      <c r="Y395" s="38"/>
      <c r="Z395" s="38"/>
      <c r="AA395" s="38"/>
      <c r="AB395" s="38"/>
      <c r="AC395" s="38"/>
      <c r="AD395" s="38"/>
      <c r="AE395" s="38"/>
      <c r="AF395" s="38"/>
      <c r="AG395" s="38"/>
      <c r="AH395" s="38"/>
      <c r="AI395" s="38"/>
      <c r="AJ395" s="38"/>
      <c r="AK395" s="38"/>
      <c r="AL395" s="38"/>
      <c r="AM395" s="38"/>
      <c r="AN395" s="38"/>
    </row>
    <row r="396" spans="1:40" ht="15.75" customHeight="1">
      <c r="A396" s="5" t="str">
        <f t="shared" si="81"/>
        <v>PiècesSalaires autres</v>
      </c>
      <c r="B396" s="38" t="s">
        <v>176</v>
      </c>
      <c r="C396" s="298" t="s">
        <v>118</v>
      </c>
      <c r="D396" s="300"/>
      <c r="E396" s="301"/>
      <c r="F396" s="244" cm="1">
        <f t="array" ref="F396">+SUMPRODUCT(('Budget original'!$A$8:$A$501=$A396)*('Budget original'!$C$3:$AO$3=F$2),'Budget original'!$C$8:$AO$501)</f>
        <v>0</v>
      </c>
      <c r="G396" s="302"/>
      <c r="H396" s="301"/>
      <c r="I396" s="244"/>
      <c r="J396" s="233"/>
      <c r="K396" s="301"/>
      <c r="L396" s="303">
        <f>SUMIFS(BV_Data_An_Cour!$AN:$AN,BV_Data_An_Cour!$AP:$AP,$B396,BV_Data_An_Cour!$AQ:$AQ,$C396,BV_Data_An_Cour!$AR:$AR,$L$2)</f>
        <v>58642.1</v>
      </c>
      <c r="M396" s="233"/>
      <c r="N396" s="262">
        <f t="shared" si="103"/>
        <v>58642.1</v>
      </c>
      <c r="O396" s="233"/>
      <c r="P396" s="301"/>
      <c r="Q396" s="303">
        <f>SUMIFS(BV_Data_An_Prec!$AN:$AN,BV_Data_An_Prec!$AP:$AP,$B396,BV_Data_An_Prec!$AQ:$AQ,$C396,BV_Data_An_Prec!$AR:$AR,$L$2)</f>
        <v>0</v>
      </c>
      <c r="R396" s="233"/>
      <c r="S396" s="303">
        <f t="shared" si="104"/>
        <v>58642.1</v>
      </c>
      <c r="T396" s="38"/>
      <c r="U396" s="374"/>
      <c r="V396" s="374"/>
      <c r="W396" s="38"/>
      <c r="X396" s="38"/>
      <c r="Y396" s="38"/>
      <c r="Z396" s="38"/>
      <c r="AA396" s="38"/>
      <c r="AB396" s="38"/>
      <c r="AC396" s="38"/>
      <c r="AD396" s="38"/>
      <c r="AE396" s="38"/>
      <c r="AF396" s="38"/>
      <c r="AG396" s="38"/>
      <c r="AH396" s="38"/>
      <c r="AI396" s="38"/>
      <c r="AJ396" s="38"/>
      <c r="AK396" s="38"/>
      <c r="AL396" s="38"/>
      <c r="AM396" s="38"/>
      <c r="AN396" s="38"/>
    </row>
    <row r="397" spans="1:40" ht="20.399999999999999" hidden="1" customHeight="1">
      <c r="A397" s="5" t="str">
        <f t="shared" si="81"/>
        <v>PiècesSalaires spécialistes</v>
      </c>
      <c r="B397" s="38" t="s">
        <v>176</v>
      </c>
      <c r="C397" s="298" t="s">
        <v>119</v>
      </c>
      <c r="D397" s="287"/>
      <c r="E397" s="38"/>
      <c r="F397" s="244" cm="1">
        <f t="array" ref="F397">+SUMPRODUCT(('Budget original'!$A$8:$A$501=$A397)*('Budget original'!$C$3:$AO$3=F$2),'Budget original'!$C$8:$AO$501)</f>
        <v>0</v>
      </c>
      <c r="G397" s="288"/>
      <c r="H397" s="38"/>
      <c r="I397" s="244"/>
      <c r="J397" s="243"/>
      <c r="K397" s="38"/>
      <c r="L397" s="266">
        <f>SUMIFS(BV_Data_An_Cour!$AN:$AN,BV_Data_An_Cour!$AP:$AP,$B397,BV_Data_An_Cour!$AQ:$AQ,$C397,BV_Data_An_Cour!$AR:$AR,$L$2)</f>
        <v>0</v>
      </c>
      <c r="M397" s="243"/>
      <c r="N397" s="246">
        <f t="shared" si="103"/>
        <v>0</v>
      </c>
      <c r="O397" s="243"/>
      <c r="P397" s="38"/>
      <c r="Q397" s="266">
        <f>SUMIFS(BV_Data_An_Prec!$AN:$AN,BV_Data_An_Prec!$AP:$AP,$B397,BV_Data_An_Prec!$AQ:$AQ,$C397,BV_Data_An_Prec!$AR:$AR,$L$2)</f>
        <v>0</v>
      </c>
      <c r="R397" s="243"/>
      <c r="S397" s="266">
        <f t="shared" si="104"/>
        <v>0</v>
      </c>
      <c r="T397" s="38"/>
      <c r="U397" s="38"/>
      <c r="V397" s="38"/>
      <c r="W397" s="38"/>
      <c r="X397" s="38"/>
      <c r="Y397" s="38"/>
      <c r="Z397" s="38"/>
      <c r="AA397" s="38"/>
      <c r="AB397" s="38"/>
      <c r="AC397" s="38"/>
      <c r="AD397" s="38"/>
      <c r="AE397" s="38"/>
      <c r="AF397" s="38"/>
      <c r="AG397" s="38"/>
      <c r="AH397" s="38"/>
      <c r="AI397" s="38"/>
      <c r="AJ397" s="38"/>
      <c r="AK397" s="38"/>
      <c r="AL397" s="38"/>
      <c r="AM397" s="38"/>
      <c r="AN397" s="38"/>
    </row>
    <row r="398" spans="1:40" ht="20.399999999999999" hidden="1" customHeight="1">
      <c r="A398" s="5" t="str">
        <f t="shared" si="81"/>
        <v>Pièces[...]</v>
      </c>
      <c r="B398" s="38" t="s">
        <v>176</v>
      </c>
      <c r="C398" s="243" t="s">
        <v>55</v>
      </c>
      <c r="D398" s="287"/>
      <c r="E398" s="38"/>
      <c r="F398" s="244" cm="1">
        <f t="array" ref="F398">+SUMPRODUCT(('Budget original'!$A$8:$A$501=$A398)*('Budget original'!$C$3:$AO$3=F$2),'Budget original'!$C$8:$AO$501)</f>
        <v>0</v>
      </c>
      <c r="G398" s="288"/>
      <c r="H398" s="38"/>
      <c r="I398" s="244"/>
      <c r="J398" s="243"/>
      <c r="K398" s="38"/>
      <c r="L398" s="266">
        <f>SUMIFS(BV_Data_An_Cour!$AN:$AN,BV_Data_An_Cour!$AP:$AP,$B398,BV_Data_An_Cour!$AQ:$AQ,$C398,BV_Data_An_Cour!$AR:$AR,$L$2)</f>
        <v>0</v>
      </c>
      <c r="M398" s="243"/>
      <c r="N398" s="246">
        <f t="shared" si="103"/>
        <v>0</v>
      </c>
      <c r="O398" s="243"/>
      <c r="P398" s="38"/>
      <c r="Q398" s="266">
        <f>SUMIFS(BV_Data_An_Prec!$AN:$AN,BV_Data_An_Prec!$AP:$AP,$B398,BV_Data_An_Prec!$AQ:$AQ,$C398,BV_Data_An_Prec!$AR:$AR,$L$2)</f>
        <v>0</v>
      </c>
      <c r="R398" s="243"/>
      <c r="S398" s="266">
        <f t="shared" si="104"/>
        <v>0</v>
      </c>
      <c r="T398" s="38"/>
      <c r="U398" s="38"/>
      <c r="V398" s="38"/>
      <c r="W398" s="38"/>
      <c r="X398" s="38"/>
      <c r="Y398" s="38"/>
      <c r="Z398" s="38"/>
      <c r="AA398" s="38"/>
      <c r="AB398" s="38"/>
      <c r="AC398" s="38"/>
      <c r="AD398" s="38"/>
      <c r="AE398" s="38"/>
      <c r="AF398" s="38"/>
      <c r="AG398" s="38"/>
      <c r="AH398" s="38"/>
      <c r="AI398" s="38"/>
      <c r="AJ398" s="38"/>
      <c r="AK398" s="38"/>
      <c r="AL398" s="38"/>
      <c r="AM398" s="38"/>
      <c r="AN398" s="38"/>
    </row>
    <row r="399" spans="1:40" ht="20.399999999999999" hidden="1" customHeight="1">
      <c r="A399" s="5" t="str">
        <f t="shared" si="81"/>
        <v>Pièces[...]</v>
      </c>
      <c r="B399" s="38" t="s">
        <v>176</v>
      </c>
      <c r="C399" s="243" t="s">
        <v>55</v>
      </c>
      <c r="D399" s="287"/>
      <c r="E399" s="38"/>
      <c r="F399" s="244" cm="1">
        <f t="array" ref="F399">+SUMPRODUCT(('Budget original'!$A$8:$A$501=$A399)*('Budget original'!$C$3:$AO$3=F$2),'Budget original'!$C$8:$AO$501)</f>
        <v>0</v>
      </c>
      <c r="G399" s="288"/>
      <c r="H399" s="38"/>
      <c r="I399" s="244"/>
      <c r="J399" s="243"/>
      <c r="K399" s="38"/>
      <c r="L399" s="266">
        <f>SUMIFS(BV_Data_An_Cour!$AN:$AN,BV_Data_An_Cour!$AP:$AP,$B399,BV_Data_An_Cour!$AQ:$AQ,$C399,BV_Data_An_Cour!$AR:$AR,$L$2)</f>
        <v>0</v>
      </c>
      <c r="M399" s="243"/>
      <c r="N399" s="246">
        <f t="shared" si="103"/>
        <v>0</v>
      </c>
      <c r="O399" s="243"/>
      <c r="P399" s="38"/>
      <c r="Q399" s="266">
        <f>SUMIFS(BV_Data_An_Prec!$AN:$AN,BV_Data_An_Prec!$AP:$AP,$B399,BV_Data_An_Prec!$AQ:$AQ,$C399,BV_Data_An_Prec!$AR:$AR,$L$2)</f>
        <v>0</v>
      </c>
      <c r="R399" s="243"/>
      <c r="S399" s="266">
        <f t="shared" si="104"/>
        <v>0</v>
      </c>
      <c r="T399" s="38"/>
      <c r="U399" s="38"/>
      <c r="V399" s="38"/>
      <c r="W399" s="38"/>
      <c r="X399" s="38"/>
      <c r="Y399" s="38"/>
      <c r="Z399" s="38"/>
      <c r="AA399" s="38"/>
      <c r="AB399" s="38"/>
      <c r="AC399" s="38"/>
      <c r="AD399" s="38"/>
      <c r="AE399" s="38"/>
      <c r="AF399" s="38"/>
      <c r="AG399" s="38"/>
      <c r="AH399" s="38"/>
      <c r="AI399" s="38"/>
      <c r="AJ399" s="38"/>
      <c r="AK399" s="38"/>
      <c r="AL399" s="38"/>
      <c r="AM399" s="38"/>
      <c r="AN399" s="38"/>
    </row>
    <row r="400" spans="1:40" ht="20.399999999999999" hidden="1" customHeight="1">
      <c r="A400" s="5" t="str">
        <f t="shared" si="81"/>
        <v>Pièces[...]</v>
      </c>
      <c r="B400" s="38" t="s">
        <v>176</v>
      </c>
      <c r="C400" s="243" t="s">
        <v>55</v>
      </c>
      <c r="D400" s="287"/>
      <c r="E400" s="38"/>
      <c r="F400" s="244" cm="1">
        <f t="array" ref="F400">+SUMPRODUCT(('Budget original'!$A$8:$A$501=$A400)*('Budget original'!$C$3:$AO$3=F$2),'Budget original'!$C$8:$AO$501)</f>
        <v>0</v>
      </c>
      <c r="G400" s="288"/>
      <c r="H400" s="38"/>
      <c r="I400" s="244"/>
      <c r="J400" s="243"/>
      <c r="K400" s="38"/>
      <c r="L400" s="266">
        <f>SUMIFS(BV_Data_An_Cour!$AN:$AN,BV_Data_An_Cour!$AP:$AP,$B400,BV_Data_An_Cour!$AQ:$AQ,$C400,BV_Data_An_Cour!$AR:$AR,$L$2)</f>
        <v>0</v>
      </c>
      <c r="M400" s="243"/>
      <c r="N400" s="246">
        <f t="shared" si="103"/>
        <v>0</v>
      </c>
      <c r="O400" s="243"/>
      <c r="P400" s="38"/>
      <c r="Q400" s="266">
        <f>SUMIFS(BV_Data_An_Prec!$AN:$AN,BV_Data_An_Prec!$AP:$AP,$B400,BV_Data_An_Prec!$AQ:$AQ,$C400,BV_Data_An_Prec!$AR:$AR,$L$2)</f>
        <v>0</v>
      </c>
      <c r="R400" s="243"/>
      <c r="S400" s="266">
        <f t="shared" si="104"/>
        <v>0</v>
      </c>
      <c r="T400" s="38"/>
      <c r="U400" s="38"/>
      <c r="V400" s="38"/>
      <c r="W400" s="38"/>
      <c r="X400" s="38"/>
      <c r="Y400" s="38"/>
      <c r="Z400" s="38"/>
      <c r="AA400" s="38"/>
      <c r="AB400" s="38"/>
      <c r="AC400" s="38"/>
      <c r="AD400" s="38"/>
      <c r="AE400" s="38"/>
      <c r="AF400" s="38"/>
      <c r="AG400" s="38"/>
      <c r="AH400" s="38"/>
      <c r="AI400" s="38"/>
      <c r="AJ400" s="38"/>
      <c r="AK400" s="38"/>
      <c r="AL400" s="38"/>
      <c r="AM400" s="38"/>
      <c r="AN400" s="38"/>
    </row>
    <row r="401" spans="1:40" ht="15.75" customHeight="1">
      <c r="A401" s="5" t="str">
        <f t="shared" si="81"/>
        <v>PiècesSalaires en absences</v>
      </c>
      <c r="B401" s="38" t="s">
        <v>176</v>
      </c>
      <c r="C401" s="299" t="s">
        <v>120</v>
      </c>
      <c r="D401" s="287"/>
      <c r="E401" s="38"/>
      <c r="F401" s="240" cm="1">
        <f t="array" ref="F401">+SUMPRODUCT(('Budget original'!$A$8:$A$501=$A401)*('Budget original'!$C$3:$AO$3=F$2),'Budget original'!$C$8:$AO$501)</f>
        <v>0</v>
      </c>
      <c r="G401" s="288"/>
      <c r="H401" s="38"/>
      <c r="I401" s="240"/>
      <c r="J401" s="243"/>
      <c r="K401" s="38"/>
      <c r="L401" s="266">
        <f>SUMIFS(BV_Data_An_Cour!$AN:$AN,BV_Data_An_Cour!$AP:$AP,$B401,BV_Data_An_Cour!$AQ:$AQ,$C401,BV_Data_An_Cour!$AR:$AR,$L$2)</f>
        <v>9300.56</v>
      </c>
      <c r="M401" s="243"/>
      <c r="N401" s="246">
        <f t="shared" si="103"/>
        <v>9300.56</v>
      </c>
      <c r="O401" s="243"/>
      <c r="P401" s="38"/>
      <c r="Q401" s="266">
        <f>SUMIFS(BV_Data_An_Prec!$AN:$AN,BV_Data_An_Prec!$AP:$AP,$B401,BV_Data_An_Prec!$AQ:$AQ,$C401,BV_Data_An_Prec!$AR:$AR,$L$2)</f>
        <v>0</v>
      </c>
      <c r="R401" s="243"/>
      <c r="S401" s="266">
        <f t="shared" si="104"/>
        <v>9300.56</v>
      </c>
      <c r="T401" s="38"/>
      <c r="U401" s="38"/>
      <c r="V401" s="38"/>
      <c r="W401" s="38"/>
      <c r="X401" s="38"/>
      <c r="Y401" s="38"/>
      <c r="Z401" s="38"/>
      <c r="AA401" s="38"/>
      <c r="AB401" s="38"/>
      <c r="AC401" s="38"/>
      <c r="AD401" s="38"/>
      <c r="AE401" s="38"/>
      <c r="AF401" s="38"/>
      <c r="AG401" s="38"/>
      <c r="AH401" s="38"/>
      <c r="AI401" s="38"/>
      <c r="AJ401" s="38"/>
      <c r="AK401" s="38"/>
      <c r="AL401" s="38"/>
      <c r="AM401" s="38"/>
      <c r="AN401" s="38"/>
    </row>
    <row r="402" spans="1:40" ht="15.75" customHeight="1">
      <c r="A402" s="5" t="str">
        <f t="shared" si="81"/>
        <v>PiècesDéduction à la source</v>
      </c>
      <c r="B402" s="38" t="s">
        <v>176</v>
      </c>
      <c r="C402" s="298" t="s">
        <v>121</v>
      </c>
      <c r="D402" s="300"/>
      <c r="E402" s="301"/>
      <c r="F402" s="244" cm="1">
        <f t="array" ref="F402">+SUMPRODUCT(('Budget original'!$A$8:$A$501=$A402)*('Budget original'!$C$3:$AO$3=F$2),'Budget original'!$C$8:$AO$501)</f>
        <v>0</v>
      </c>
      <c r="G402" s="302"/>
      <c r="H402" s="301"/>
      <c r="I402" s="244"/>
      <c r="J402" s="233"/>
      <c r="K402" s="301"/>
      <c r="L402" s="303">
        <f>SUMIFS(BV_Data_An_Cour!$AN:$AN,BV_Data_An_Cour!$AP:$AP,$B402,BV_Data_An_Cour!$AQ:$AQ,$C402,BV_Data_An_Cour!$AR:$AR,$L$2)</f>
        <v>13556.89</v>
      </c>
      <c r="M402" s="233"/>
      <c r="N402" s="262">
        <f t="shared" si="103"/>
        <v>13556.89</v>
      </c>
      <c r="O402" s="233"/>
      <c r="P402" s="301"/>
      <c r="Q402" s="303">
        <f>SUMIFS(BV_Data_An_Prec!$AN:$AN,BV_Data_An_Prec!$AP:$AP,$B402,BV_Data_An_Prec!$AQ:$AQ,$C402,BV_Data_An_Prec!$AR:$AR,$L$2)</f>
        <v>0</v>
      </c>
      <c r="R402" s="233"/>
      <c r="S402" s="303">
        <f t="shared" si="104"/>
        <v>13556.89</v>
      </c>
      <c r="T402" s="38"/>
      <c r="U402" s="38"/>
      <c r="V402" s="38"/>
      <c r="W402" s="38"/>
      <c r="X402" s="38"/>
      <c r="Y402" s="38"/>
      <c r="Z402" s="38"/>
      <c r="AA402" s="38"/>
      <c r="AB402" s="38"/>
      <c r="AC402" s="38"/>
      <c r="AD402" s="38"/>
      <c r="AE402" s="38"/>
      <c r="AF402" s="38"/>
      <c r="AG402" s="38"/>
      <c r="AH402" s="38"/>
      <c r="AI402" s="38"/>
      <c r="AJ402" s="38"/>
      <c r="AK402" s="38"/>
      <c r="AL402" s="38"/>
      <c r="AM402" s="38"/>
      <c r="AN402" s="38"/>
    </row>
    <row r="403" spans="1:40" ht="15.75" customHeight="1">
      <c r="A403" s="5" t="str">
        <f t="shared" si="81"/>
        <v>PiècesBénéfices marginaux</v>
      </c>
      <c r="B403" s="38" t="s">
        <v>176</v>
      </c>
      <c r="C403" s="298" t="s">
        <v>122</v>
      </c>
      <c r="D403" s="287"/>
      <c r="E403" s="38"/>
      <c r="F403" s="244" cm="1">
        <f t="array" ref="F403">+SUMPRODUCT(('Budget original'!$A$8:$A$501=$A403)*('Budget original'!$C$3:$AO$3=F$2),'Budget original'!$C$8:$AO$501)</f>
        <v>0</v>
      </c>
      <c r="G403" s="288"/>
      <c r="H403" s="38"/>
      <c r="I403" s="244"/>
      <c r="J403" s="243"/>
      <c r="K403" s="38"/>
      <c r="L403" s="266">
        <f>SUMIFS(BV_Data_An_Cour!$AN:$AN,BV_Data_An_Cour!$AP:$AP,$B403,BV_Data_An_Cour!$AQ:$AQ,$C403,BV_Data_An_Cour!$AR:$AR,$L$2)</f>
        <v>6781.75</v>
      </c>
      <c r="M403" s="243"/>
      <c r="N403" s="246">
        <f t="shared" si="103"/>
        <v>6781.75</v>
      </c>
      <c r="O403" s="243"/>
      <c r="P403" s="38"/>
      <c r="Q403" s="266">
        <f>SUMIFS(BV_Data_An_Prec!$AN:$AN,BV_Data_An_Prec!$AP:$AP,$B403,BV_Data_An_Prec!$AQ:$AQ,$C403,BV_Data_An_Prec!$AR:$AR,$L$2)</f>
        <v>0</v>
      </c>
      <c r="R403" s="243"/>
      <c r="S403" s="266">
        <f t="shared" si="104"/>
        <v>6781.75</v>
      </c>
      <c r="T403" s="38"/>
      <c r="U403" s="38"/>
      <c r="V403" s="38"/>
      <c r="W403" s="38"/>
      <c r="X403" s="38"/>
      <c r="Y403" s="38"/>
      <c r="Z403" s="38"/>
      <c r="AA403" s="38"/>
      <c r="AB403" s="38"/>
      <c r="AC403" s="38"/>
      <c r="AD403" s="38"/>
      <c r="AE403" s="38"/>
      <c r="AF403" s="38"/>
      <c r="AG403" s="38"/>
      <c r="AH403" s="38"/>
      <c r="AI403" s="38"/>
      <c r="AJ403" s="38"/>
      <c r="AK403" s="38"/>
      <c r="AL403" s="38"/>
      <c r="AM403" s="38"/>
      <c r="AN403" s="38"/>
    </row>
    <row r="404" spans="1:40" ht="15.75" customHeight="1">
      <c r="A404" s="5" t="str">
        <f t="shared" si="81"/>
        <v>PiècesCsst</v>
      </c>
      <c r="B404" s="38" t="s">
        <v>176</v>
      </c>
      <c r="C404" s="298" t="s">
        <v>123</v>
      </c>
      <c r="D404" s="287"/>
      <c r="E404" s="38"/>
      <c r="F404" s="244" cm="1">
        <f t="array" ref="F404">+SUMPRODUCT(('Budget original'!$A$8:$A$501=$A404)*('Budget original'!$C$3:$AO$3=F$2),'Budget original'!$C$8:$AO$501)</f>
        <v>0</v>
      </c>
      <c r="G404" s="288"/>
      <c r="H404" s="38"/>
      <c r="I404" s="244"/>
      <c r="J404" s="243"/>
      <c r="K404" s="38"/>
      <c r="L404" s="266">
        <f>SUMIFS(BV_Data_An_Cour!$AN:$AN,BV_Data_An_Cour!$AP:$AP,$B404,BV_Data_An_Cour!$AQ:$AQ,$C404,BV_Data_An_Cour!$AR:$AR,$L$2)</f>
        <v>1012.88</v>
      </c>
      <c r="M404" s="243"/>
      <c r="N404" s="246">
        <f t="shared" si="103"/>
        <v>1012.88</v>
      </c>
      <c r="O404" s="243"/>
      <c r="P404" s="38"/>
      <c r="Q404" s="266">
        <f>SUMIFS(BV_Data_An_Prec!$AN:$AN,BV_Data_An_Prec!$AP:$AP,$B404,BV_Data_An_Prec!$AQ:$AQ,$C404,BV_Data_An_Prec!$AR:$AR,$L$2)</f>
        <v>0</v>
      </c>
      <c r="R404" s="243"/>
      <c r="S404" s="266">
        <f t="shared" si="104"/>
        <v>1012.88</v>
      </c>
      <c r="T404" s="38"/>
      <c r="U404" s="38"/>
      <c r="V404" s="38"/>
      <c r="W404" s="38"/>
      <c r="X404" s="38"/>
      <c r="Y404" s="38"/>
      <c r="Z404" s="38"/>
      <c r="AA404" s="38"/>
      <c r="AB404" s="38"/>
      <c r="AC404" s="38"/>
      <c r="AD404" s="38"/>
      <c r="AE404" s="38"/>
      <c r="AF404" s="38"/>
      <c r="AG404" s="38"/>
      <c r="AH404" s="38"/>
      <c r="AI404" s="38"/>
      <c r="AJ404" s="38"/>
      <c r="AK404" s="38"/>
      <c r="AL404" s="38"/>
      <c r="AM404" s="38"/>
      <c r="AN404" s="38"/>
    </row>
    <row r="405" spans="1:40" ht="20.399999999999999" hidden="1" customHeight="1">
      <c r="A405" s="5" t="str">
        <f t="shared" si="81"/>
        <v>Pièces[...]</v>
      </c>
      <c r="B405" s="38" t="s">
        <v>176</v>
      </c>
      <c r="C405" s="243" t="s">
        <v>55</v>
      </c>
      <c r="D405" s="289"/>
      <c r="E405" s="304"/>
      <c r="F405" s="244" cm="1">
        <f t="array" ref="F405">+SUMPRODUCT(('Budget original'!$A$8:$A$501=$A405)*('Budget original'!$C$3:$AO$3=F$2),'Budget original'!$C$8:$AO$501)</f>
        <v>0</v>
      </c>
      <c r="G405" s="290"/>
      <c r="H405" s="304"/>
      <c r="I405" s="244"/>
      <c r="J405" s="238"/>
      <c r="K405" s="304"/>
      <c r="L405" s="266">
        <f>SUMIFS(BV_Data_An_Cour!$AN:$AN,BV_Data_An_Cour!$AP:$AP,$B405,BV_Data_An_Cour!$AQ:$AQ,$C405,BV_Data_An_Cour!$AR:$AR,$L$2)</f>
        <v>0</v>
      </c>
      <c r="M405" s="238"/>
      <c r="N405" s="286">
        <f t="shared" si="103"/>
        <v>0</v>
      </c>
      <c r="O405" s="238"/>
      <c r="P405" s="304"/>
      <c r="Q405" s="266">
        <f>SUMIFS(BV_Data_An_Prec!$AN:$AN,BV_Data_An_Prec!$AP:$AP,$B405,BV_Data_An_Prec!$AQ:$AQ,$C405,BV_Data_An_Prec!$AR:$AR,$L$2)</f>
        <v>0</v>
      </c>
      <c r="R405" s="238"/>
      <c r="S405" s="286">
        <f t="shared" si="104"/>
        <v>0</v>
      </c>
      <c r="T405" s="38"/>
      <c r="U405" s="38"/>
      <c r="V405" s="38"/>
      <c r="W405" s="38"/>
      <c r="X405" s="38"/>
      <c r="Y405" s="38"/>
      <c r="Z405" s="38"/>
      <c r="AA405" s="38"/>
      <c r="AB405" s="38"/>
      <c r="AC405" s="38"/>
      <c r="AD405" s="38"/>
      <c r="AE405" s="38"/>
      <c r="AF405" s="38"/>
      <c r="AG405" s="38"/>
      <c r="AH405" s="38"/>
      <c r="AI405" s="38"/>
      <c r="AJ405" s="38"/>
      <c r="AK405" s="38"/>
      <c r="AL405" s="38"/>
      <c r="AM405" s="38"/>
      <c r="AN405" s="38"/>
    </row>
    <row r="406" spans="1:40" ht="18.600000000000001" customHeight="1">
      <c r="A406" s="5" t="str">
        <f t="shared" si="81"/>
        <v>PiècesTOTAL PERSONNEL</v>
      </c>
      <c r="B406" s="38" t="s">
        <v>176</v>
      </c>
      <c r="C406" s="291" t="s">
        <v>124</v>
      </c>
      <c r="D406" s="292" t="s">
        <v>115</v>
      </c>
      <c r="E406" s="293" t="e">
        <f>F406/F$390</f>
        <v>#DIV/0!</v>
      </c>
      <c r="F406" s="294">
        <f>+SUM(F394:F405)</f>
        <v>0</v>
      </c>
      <c r="G406" s="295"/>
      <c r="H406" s="293"/>
      <c r="I406" s="294"/>
      <c r="J406" s="295" t="s">
        <v>115</v>
      </c>
      <c r="K406" s="293">
        <f>L406/L$390</f>
        <v>0.31023236880196109</v>
      </c>
      <c r="L406" s="294">
        <f>+SUM(L394:L405)</f>
        <v>115549.56999999999</v>
      </c>
      <c r="M406" s="296"/>
      <c r="N406" s="294">
        <f t="shared" si="103"/>
        <v>115549.56999999999</v>
      </c>
      <c r="O406" s="295" t="s">
        <v>115</v>
      </c>
      <c r="P406" s="293" t="e">
        <f>Q406/Q$390</f>
        <v>#DIV/0!</v>
      </c>
      <c r="Q406" s="294">
        <f>+SUM(Q394:Q405)</f>
        <v>0</v>
      </c>
      <c r="R406" s="297"/>
      <c r="S406" s="294">
        <f t="shared" si="104"/>
        <v>115549.56999999999</v>
      </c>
      <c r="T406" s="38"/>
      <c r="U406" s="38"/>
      <c r="V406" s="38"/>
      <c r="W406" s="38"/>
      <c r="X406" s="38"/>
      <c r="Y406" s="38"/>
      <c r="Z406" s="38"/>
      <c r="AA406" s="38"/>
      <c r="AB406" s="38"/>
      <c r="AC406" s="38"/>
      <c r="AD406" s="38"/>
      <c r="AE406" s="38"/>
      <c r="AF406" s="38"/>
      <c r="AG406" s="38"/>
      <c r="AH406" s="38"/>
      <c r="AI406" s="38"/>
      <c r="AJ406" s="38"/>
      <c r="AK406" s="38"/>
      <c r="AL406" s="38"/>
      <c r="AM406" s="38"/>
      <c r="AN406" s="38"/>
    </row>
    <row r="407" spans="1:40" ht="15.75" customHeight="1">
      <c r="A407" s="5" t="str">
        <f t="shared" si="81"/>
        <v>PiècesPublicité 2</v>
      </c>
      <c r="B407" s="38" t="s">
        <v>176</v>
      </c>
      <c r="C407" s="369" t="s">
        <v>125</v>
      </c>
      <c r="D407" s="287"/>
      <c r="E407" s="38"/>
      <c r="F407" s="244" cm="1">
        <f t="array" ref="F407">+SUMPRODUCT(('Budget original'!$A$8:$A$501=$A407)*('Budget original'!$C$3:$AO$3=F$2),'Budget original'!$C$8:$AO$501)</f>
        <v>0</v>
      </c>
      <c r="G407" s="288"/>
      <c r="H407" s="38"/>
      <c r="I407" s="244"/>
      <c r="J407" s="243"/>
      <c r="K407" s="38"/>
      <c r="L407" s="266">
        <f>SUMIFS(BV_Data_An_Cour!$AN:$AN,BV_Data_An_Cour!$AP:$AP,$B407,BV_Data_An_Cour!$AQ:$AQ,$C407,BV_Data_An_Cour!$AR:$AR,$L$2)</f>
        <v>5220.9399999999996</v>
      </c>
      <c r="M407" s="243"/>
      <c r="N407" s="266">
        <f t="shared" si="103"/>
        <v>5220.9399999999996</v>
      </c>
      <c r="O407" s="243"/>
      <c r="P407" s="38"/>
      <c r="Q407" s="266">
        <f>SUMIFS(BV_Data_An_Prec!$AN:$AN,BV_Data_An_Prec!$AP:$AP,$B407,BV_Data_An_Prec!$AQ:$AQ,$C407,BV_Data_An_Prec!$AR:$AR,$L$2)</f>
        <v>0</v>
      </c>
      <c r="R407" s="243"/>
      <c r="S407" s="266">
        <f t="shared" si="104"/>
        <v>5220.9399999999996</v>
      </c>
      <c r="T407" s="38"/>
      <c r="U407" s="38"/>
      <c r="V407" s="38"/>
      <c r="W407" s="281"/>
      <c r="X407" s="38"/>
      <c r="Y407" s="38"/>
      <c r="Z407" s="38"/>
      <c r="AA407" s="38"/>
      <c r="AB407" s="38"/>
      <c r="AC407" s="38"/>
      <c r="AD407" s="38"/>
      <c r="AE407" s="38"/>
      <c r="AF407" s="38"/>
      <c r="AG407" s="38"/>
      <c r="AH407" s="38"/>
      <c r="AI407" s="38"/>
      <c r="AJ407" s="38"/>
      <c r="AK407" s="38"/>
      <c r="AL407" s="38"/>
      <c r="AM407" s="38"/>
      <c r="AN407" s="38"/>
    </row>
    <row r="408" spans="1:40" ht="15.75" customHeight="1">
      <c r="A408" s="5" t="str">
        <f t="shared" si="81"/>
        <v>PiècesService gratuit 2</v>
      </c>
      <c r="B408" s="38" t="s">
        <v>176</v>
      </c>
      <c r="C408" s="298" t="s">
        <v>126</v>
      </c>
      <c r="D408" s="287"/>
      <c r="E408" s="38"/>
      <c r="F408" s="244" cm="1">
        <f t="array" ref="F408">+SUMPRODUCT(('Budget original'!$A$8:$A$501=$A408)*('Budget original'!$C$3:$AO$3=F$2),'Budget original'!$C$8:$AO$501)</f>
        <v>0</v>
      </c>
      <c r="G408" s="288"/>
      <c r="H408" s="38"/>
      <c r="I408" s="244"/>
      <c r="J408" s="243"/>
      <c r="K408" s="38"/>
      <c r="L408" s="266">
        <f>SUMIFS(BV_Data_An_Cour!$AN:$AN,BV_Data_An_Cour!$AP:$AP,$B408,BV_Data_An_Cour!$AQ:$AQ,$C408,BV_Data_An_Cour!$AR:$AR,$L$2)</f>
        <v>680.87</v>
      </c>
      <c r="M408" s="243"/>
      <c r="N408" s="266">
        <f t="shared" si="103"/>
        <v>680.87</v>
      </c>
      <c r="O408" s="243"/>
      <c r="P408" s="38"/>
      <c r="Q408" s="266">
        <f>SUMIFS(BV_Data_An_Prec!$AN:$AN,BV_Data_An_Prec!$AP:$AP,$B408,BV_Data_An_Prec!$AQ:$AQ,$C408,BV_Data_An_Prec!$AR:$AR,$L$2)</f>
        <v>0</v>
      </c>
      <c r="R408" s="243"/>
      <c r="S408" s="266">
        <f t="shared" si="104"/>
        <v>680.87</v>
      </c>
      <c r="T408" s="38"/>
      <c r="U408" s="38"/>
      <c r="V408" s="38"/>
      <c r="W408" s="38"/>
      <c r="X408" s="38"/>
      <c r="Y408" s="38"/>
      <c r="Z408" s="38"/>
      <c r="AA408" s="38"/>
      <c r="AB408" s="38"/>
      <c r="AC408" s="38"/>
      <c r="AD408" s="38"/>
      <c r="AE408" s="38"/>
      <c r="AF408" s="38"/>
      <c r="AG408" s="38"/>
      <c r="AH408" s="38"/>
      <c r="AI408" s="38"/>
      <c r="AJ408" s="38"/>
      <c r="AK408" s="38"/>
      <c r="AL408" s="38"/>
      <c r="AM408" s="38"/>
      <c r="AN408" s="38"/>
    </row>
    <row r="409" spans="1:40" ht="15.75" customHeight="1">
      <c r="A409" s="5" t="str">
        <f t="shared" si="81"/>
        <v>PiècesFrais véhicules de cie</v>
      </c>
      <c r="B409" s="38" t="s">
        <v>176</v>
      </c>
      <c r="C409" s="299" t="s">
        <v>127</v>
      </c>
      <c r="D409" s="289"/>
      <c r="E409" s="304"/>
      <c r="F409" s="240" cm="1">
        <f t="array" ref="F409">+SUMPRODUCT(('Budget original'!$A$8:$A$501=$A409)*('Budget original'!$C$3:$AO$3=F$2),'Budget original'!$C$8:$AO$501)</f>
        <v>0</v>
      </c>
      <c r="G409" s="290"/>
      <c r="H409" s="304"/>
      <c r="I409" s="240"/>
      <c r="J409" s="238"/>
      <c r="K409" s="304"/>
      <c r="L409" s="286">
        <f>SUMIFS(BV_Data_An_Cour!$AN:$AN,BV_Data_An_Cour!$AP:$AP,$B409,BV_Data_An_Cour!$AQ:$AQ,$C409,BV_Data_An_Cour!$AR:$AR,$L$2)</f>
        <v>13395.62</v>
      </c>
      <c r="M409" s="238"/>
      <c r="N409" s="286">
        <f t="shared" si="103"/>
        <v>13395.62</v>
      </c>
      <c r="O409" s="238"/>
      <c r="P409" s="304"/>
      <c r="Q409" s="286">
        <f>SUMIFS(BV_Data_An_Prec!$AN:$AN,BV_Data_An_Prec!$AP:$AP,$B409,BV_Data_An_Prec!$AQ:$AQ,$C409,BV_Data_An_Prec!$AR:$AR,$L$2)</f>
        <v>0</v>
      </c>
      <c r="R409" s="238"/>
      <c r="S409" s="286">
        <f t="shared" si="104"/>
        <v>13395.62</v>
      </c>
      <c r="T409" s="38"/>
      <c r="U409" s="38"/>
      <c r="V409" s="38"/>
      <c r="W409" s="38"/>
      <c r="X409" s="38"/>
      <c r="Y409" s="38"/>
      <c r="Z409" s="38"/>
      <c r="AA409" s="38"/>
      <c r="AB409" s="38"/>
      <c r="AC409" s="38"/>
      <c r="AD409" s="38"/>
      <c r="AE409" s="38"/>
      <c r="AF409" s="38"/>
      <c r="AG409" s="38"/>
      <c r="AH409" s="38"/>
      <c r="AI409" s="38"/>
      <c r="AJ409" s="38"/>
      <c r="AK409" s="38"/>
      <c r="AL409" s="38"/>
      <c r="AM409" s="38"/>
      <c r="AN409" s="38"/>
    </row>
    <row r="410" spans="1:40" ht="15.75" customHeight="1">
      <c r="A410" s="5" t="str">
        <f t="shared" si="81"/>
        <v>PiècesInformatique</v>
      </c>
      <c r="B410" s="38" t="s">
        <v>176</v>
      </c>
      <c r="C410" s="298" t="s">
        <v>128</v>
      </c>
      <c r="D410" s="287"/>
      <c r="E410" s="38"/>
      <c r="F410" s="244" cm="1">
        <f t="array" ref="F410">+SUMPRODUCT(('Budget original'!$A$8:$A$501=$A410)*('Budget original'!$C$3:$AO$3=F$2),'Budget original'!$C$8:$AO$501)</f>
        <v>0</v>
      </c>
      <c r="G410" s="288"/>
      <c r="H410" s="38"/>
      <c r="I410" s="244"/>
      <c r="J410" s="243"/>
      <c r="K410" s="38"/>
      <c r="L410" s="266">
        <f>SUMIFS(BV_Data_An_Cour!$AN:$AN,BV_Data_An_Cour!$AP:$AP,$B410,BV_Data_An_Cour!$AQ:$AQ,$C410,BV_Data_An_Cour!$AR:$AR,$L$2)</f>
        <v>6414.52</v>
      </c>
      <c r="M410" s="243"/>
      <c r="N410" s="266">
        <f t="shared" si="103"/>
        <v>6414.52</v>
      </c>
      <c r="O410" s="243"/>
      <c r="P410" s="38"/>
      <c r="Q410" s="266">
        <f>SUMIFS(BV_Data_An_Prec!$AN:$AN,BV_Data_An_Prec!$AP:$AP,$B410,BV_Data_An_Prec!$AQ:$AQ,$C410,BV_Data_An_Prec!$AR:$AR,$L$2)</f>
        <v>0</v>
      </c>
      <c r="R410" s="243"/>
      <c r="S410" s="266">
        <f t="shared" si="104"/>
        <v>6414.52</v>
      </c>
      <c r="T410" s="38"/>
      <c r="U410" s="38"/>
      <c r="V410" s="38"/>
      <c r="W410" s="38"/>
      <c r="X410" s="38"/>
      <c r="Y410" s="38"/>
      <c r="Z410" s="38"/>
      <c r="AA410" s="38"/>
      <c r="AB410" s="38"/>
      <c r="AC410" s="38"/>
      <c r="AD410" s="38"/>
      <c r="AE410" s="38"/>
      <c r="AF410" s="38"/>
      <c r="AG410" s="38"/>
      <c r="AH410" s="38"/>
      <c r="AI410" s="38"/>
      <c r="AJ410" s="38"/>
      <c r="AK410" s="38"/>
      <c r="AL410" s="38"/>
      <c r="AM410" s="38"/>
      <c r="AN410" s="38"/>
    </row>
    <row r="411" spans="1:40" ht="15.75" customHeight="1">
      <c r="A411" s="5" t="str">
        <f t="shared" si="81"/>
        <v>PiècesFrais de déplacement</v>
      </c>
      <c r="B411" s="38" t="s">
        <v>176</v>
      </c>
      <c r="C411" s="298" t="s">
        <v>129</v>
      </c>
      <c r="D411" s="287"/>
      <c r="E411" s="38"/>
      <c r="F411" s="244" cm="1">
        <f t="array" ref="F411">+SUMPRODUCT(('Budget original'!$A$8:$A$501=$A411)*('Budget original'!$C$3:$AO$3=F$2),'Budget original'!$C$8:$AO$501)</f>
        <v>0</v>
      </c>
      <c r="G411" s="288"/>
      <c r="H411" s="38"/>
      <c r="I411" s="244"/>
      <c r="J411" s="243"/>
      <c r="K411" s="38"/>
      <c r="L411" s="266">
        <f>SUMIFS(BV_Data_An_Cour!$AN:$AN,BV_Data_An_Cour!$AP:$AP,$B411,BV_Data_An_Cour!$AQ:$AQ,$C411,BV_Data_An_Cour!$AR:$AR,$L$2)</f>
        <v>3516.98</v>
      </c>
      <c r="M411" s="243"/>
      <c r="N411" s="266">
        <f t="shared" si="103"/>
        <v>3516.98</v>
      </c>
      <c r="O411" s="243"/>
      <c r="P411" s="38"/>
      <c r="Q411" s="266">
        <f>SUMIFS(BV_Data_An_Prec!$AN:$AN,BV_Data_An_Prec!$AP:$AP,$B411,BV_Data_An_Prec!$AQ:$AQ,$C411,BV_Data_An_Prec!$AR:$AR,$L$2)</f>
        <v>0</v>
      </c>
      <c r="R411" s="243"/>
      <c r="S411" s="266">
        <f t="shared" si="104"/>
        <v>3516.98</v>
      </c>
      <c r="T411" s="38"/>
      <c r="U411" s="38"/>
      <c r="V411" s="38"/>
      <c r="W411" s="38"/>
      <c r="X411" s="38"/>
      <c r="Y411" s="38"/>
      <c r="Z411" s="38"/>
      <c r="AA411" s="38"/>
      <c r="AB411" s="38"/>
      <c r="AC411" s="38"/>
      <c r="AD411" s="38"/>
      <c r="AE411" s="38"/>
      <c r="AF411" s="38"/>
      <c r="AG411" s="38"/>
      <c r="AH411" s="38"/>
      <c r="AI411" s="38"/>
      <c r="AJ411" s="38"/>
      <c r="AK411" s="38"/>
      <c r="AL411" s="38"/>
      <c r="AM411" s="38"/>
      <c r="AN411" s="38"/>
    </row>
    <row r="412" spans="1:40" ht="15.75" customHeight="1">
      <c r="A412" s="5" t="str">
        <f t="shared" si="81"/>
        <v>PiècesServices extérieurs</v>
      </c>
      <c r="B412" s="38" t="s">
        <v>176</v>
      </c>
      <c r="C412" s="299" t="s">
        <v>130</v>
      </c>
      <c r="D412" s="289"/>
      <c r="E412" s="304"/>
      <c r="F412" s="240" cm="1">
        <f t="array" ref="F412">+SUMPRODUCT(('Budget original'!$A$8:$A$501=$A412)*('Budget original'!$C$3:$AO$3=F$2),'Budget original'!$C$8:$AO$501)</f>
        <v>0</v>
      </c>
      <c r="G412" s="290"/>
      <c r="H412" s="304"/>
      <c r="I412" s="240"/>
      <c r="J412" s="238"/>
      <c r="K412" s="304"/>
      <c r="L412" s="286">
        <f>SUMIFS(BV_Data_An_Cour!$AN:$AN,BV_Data_An_Cour!$AP:$AP,$B412,BV_Data_An_Cour!$AQ:$AQ,$C412,BV_Data_An_Cour!$AR:$AR,$L$2)</f>
        <v>8832.64</v>
      </c>
      <c r="M412" s="238"/>
      <c r="N412" s="286">
        <f t="shared" si="103"/>
        <v>8832.64</v>
      </c>
      <c r="O412" s="238"/>
      <c r="P412" s="304"/>
      <c r="Q412" s="286">
        <f>SUMIFS(BV_Data_An_Prec!$AN:$AN,BV_Data_An_Prec!$AP:$AP,$B412,BV_Data_An_Prec!$AQ:$AQ,$C412,BV_Data_An_Prec!$AR:$AR,$L$2)</f>
        <v>0</v>
      </c>
      <c r="R412" s="238"/>
      <c r="S412" s="286">
        <f t="shared" si="104"/>
        <v>8832.64</v>
      </c>
      <c r="T412" s="38"/>
      <c r="U412" s="135"/>
      <c r="V412" s="38"/>
      <c r="W412" s="38"/>
      <c r="X412" s="38"/>
      <c r="Y412" s="38"/>
      <c r="Z412" s="38"/>
      <c r="AA412" s="38"/>
      <c r="AB412" s="38"/>
      <c r="AC412" s="38"/>
      <c r="AD412" s="38"/>
      <c r="AE412" s="38"/>
      <c r="AF412" s="38"/>
      <c r="AG412" s="38"/>
      <c r="AH412" s="38"/>
      <c r="AI412" s="38"/>
      <c r="AJ412" s="38"/>
      <c r="AK412" s="38"/>
      <c r="AL412" s="38"/>
      <c r="AM412" s="38"/>
      <c r="AN412" s="38"/>
    </row>
    <row r="413" spans="1:40" ht="15.75" customHeight="1">
      <c r="A413" s="5" t="str">
        <f t="shared" si="81"/>
        <v>PiècesFournitures d'atelier</v>
      </c>
      <c r="B413" s="38" t="s">
        <v>176</v>
      </c>
      <c r="C413" s="298" t="s">
        <v>483</v>
      </c>
      <c r="D413" s="287"/>
      <c r="E413" s="38"/>
      <c r="F413" s="244"/>
      <c r="G413" s="288"/>
      <c r="H413" s="38"/>
      <c r="I413" s="244"/>
      <c r="J413" s="243"/>
      <c r="K413" s="38"/>
      <c r="L413" s="266">
        <f>SUMIFS(BV_Data_An_Cour!$AN:$AN,BV_Data_An_Cour!$AP:$AP,$B413,BV_Data_An_Cour!$AQ:$AQ,$C413,BV_Data_An_Cour!$AR:$AR,$L$2)</f>
        <v>0</v>
      </c>
      <c r="M413" s="243"/>
      <c r="N413" s="266">
        <f t="shared" si="103"/>
        <v>0</v>
      </c>
      <c r="O413" s="243"/>
      <c r="P413" s="38"/>
      <c r="Q413" s="266">
        <f>SUMIFS(BV_Data_An_Prec!$AN:$AN,BV_Data_An_Prec!$AP:$AP,$B413,BV_Data_An_Prec!$AQ:$AQ,$C413,BV_Data_An_Prec!$AR:$AR,$L$2)</f>
        <v>0</v>
      </c>
      <c r="R413" s="243"/>
      <c r="S413" s="266">
        <f t="shared" si="104"/>
        <v>0</v>
      </c>
      <c r="T413" s="38"/>
      <c r="U413" s="38"/>
      <c r="V413" s="38"/>
      <c r="W413" s="38"/>
      <c r="X413" s="38"/>
      <c r="Y413" s="38"/>
      <c r="Z413" s="38"/>
      <c r="AA413" s="38"/>
      <c r="AB413" s="38"/>
      <c r="AC413" s="38"/>
      <c r="AD413" s="38"/>
      <c r="AE413" s="38"/>
      <c r="AF413" s="38"/>
      <c r="AG413" s="38"/>
      <c r="AH413" s="38"/>
      <c r="AI413" s="38"/>
      <c r="AJ413" s="38"/>
      <c r="AK413" s="38"/>
      <c r="AL413" s="38"/>
      <c r="AM413" s="38"/>
      <c r="AN413" s="38"/>
    </row>
    <row r="414" spans="1:40" ht="15.75" customHeight="1">
      <c r="A414" s="5" t="str">
        <f t="shared" si="81"/>
        <v>PiècesFournitures autres</v>
      </c>
      <c r="B414" s="38" t="s">
        <v>176</v>
      </c>
      <c r="C414" s="298" t="s">
        <v>131</v>
      </c>
      <c r="D414" s="287"/>
      <c r="E414" s="38"/>
      <c r="F414" s="244" cm="1">
        <f t="array" ref="F414">+SUMPRODUCT(('Budget original'!$A$8:$A$501=$A414)*('Budget original'!$C$3:$AO$3=F$2),'Budget original'!$C$8:$AO$501)</f>
        <v>0</v>
      </c>
      <c r="G414" s="288"/>
      <c r="H414" s="38"/>
      <c r="I414" s="244"/>
      <c r="J414" s="243"/>
      <c r="K414" s="38"/>
      <c r="L414" s="266">
        <f>SUMIFS(BV_Data_An_Cour!$AN:$AN,BV_Data_An_Cour!$AP:$AP,$B414,BV_Data_An_Cour!$AQ:$AQ,$C414,BV_Data_An_Cour!$AR:$AR,$L$2)</f>
        <v>569.53</v>
      </c>
      <c r="M414" s="243"/>
      <c r="N414" s="266">
        <f t="shared" si="103"/>
        <v>569.53</v>
      </c>
      <c r="O414" s="243"/>
      <c r="P414" s="38"/>
      <c r="Q414" s="266">
        <f>SUMIFS(BV_Data_An_Prec!$AN:$AN,BV_Data_An_Prec!$AP:$AP,$B414,BV_Data_An_Prec!$AQ:$AQ,$C414,BV_Data_An_Prec!$AR:$AR,$L$2)</f>
        <v>0</v>
      </c>
      <c r="R414" s="243"/>
      <c r="S414" s="266">
        <f t="shared" si="104"/>
        <v>569.53</v>
      </c>
      <c r="T414" s="38"/>
      <c r="U414" s="38"/>
      <c r="V414" s="38"/>
      <c r="W414" s="38"/>
      <c r="X414" s="38"/>
      <c r="Y414" s="38"/>
      <c r="Z414" s="38"/>
      <c r="AA414" s="38"/>
      <c r="AB414" s="38"/>
      <c r="AC414" s="38"/>
      <c r="AD414" s="38"/>
      <c r="AE414" s="38"/>
      <c r="AF414" s="38"/>
      <c r="AG414" s="38"/>
      <c r="AH414" s="38"/>
      <c r="AI414" s="38"/>
      <c r="AJ414" s="38"/>
      <c r="AK414" s="38"/>
      <c r="AL414" s="38"/>
      <c r="AM414" s="38"/>
      <c r="AN414" s="38"/>
    </row>
    <row r="415" spans="1:40" ht="15.75" customHeight="1">
      <c r="A415" s="5" t="str">
        <f t="shared" si="81"/>
        <v>PiècesUniformes</v>
      </c>
      <c r="B415" s="38" t="s">
        <v>176</v>
      </c>
      <c r="C415" s="298" t="s">
        <v>132</v>
      </c>
      <c r="D415" s="287"/>
      <c r="E415" s="38"/>
      <c r="F415" s="244" cm="1">
        <f t="array" ref="F415">+SUMPRODUCT(('Budget original'!$A$8:$A$501=$A415)*('Budget original'!$C$3:$AO$3=F$2),'Budget original'!$C$8:$AO$501)</f>
        <v>0</v>
      </c>
      <c r="G415" s="288"/>
      <c r="H415" s="38"/>
      <c r="I415" s="244"/>
      <c r="J415" s="243"/>
      <c r="K415" s="38"/>
      <c r="L415" s="266">
        <f>SUMIFS(BV_Data_An_Cour!$AN:$AN,BV_Data_An_Cour!$AP:$AP,$B415,BV_Data_An_Cour!$AQ:$AQ,$C415,BV_Data_An_Cour!$AR:$AR,$L$2)</f>
        <v>0</v>
      </c>
      <c r="M415" s="243"/>
      <c r="N415" s="266">
        <f t="shared" si="103"/>
        <v>0</v>
      </c>
      <c r="O415" s="243"/>
      <c r="P415" s="38"/>
      <c r="Q415" s="266">
        <f>SUMIFS(BV_Data_An_Prec!$AN:$AN,BV_Data_An_Prec!$AP:$AP,$B415,BV_Data_An_Prec!$AQ:$AQ,$C415,BV_Data_An_Prec!$AR:$AR,$L$2)</f>
        <v>0</v>
      </c>
      <c r="R415" s="243"/>
      <c r="S415" s="266">
        <f t="shared" si="104"/>
        <v>0</v>
      </c>
      <c r="T415" s="38"/>
      <c r="U415" s="38"/>
      <c r="V415" s="38"/>
      <c r="W415" s="38"/>
      <c r="X415" s="38"/>
      <c r="Y415" s="38"/>
      <c r="Z415" s="38"/>
      <c r="AA415" s="38"/>
      <c r="AB415" s="38"/>
      <c r="AC415" s="38"/>
      <c r="AD415" s="38"/>
      <c r="AE415" s="38"/>
      <c r="AF415" s="38"/>
      <c r="AG415" s="38"/>
      <c r="AH415" s="38"/>
      <c r="AI415" s="38"/>
      <c r="AJ415" s="38"/>
      <c r="AK415" s="38"/>
      <c r="AL415" s="38"/>
      <c r="AM415" s="38"/>
      <c r="AN415" s="38"/>
    </row>
    <row r="416" spans="1:40" ht="15.75" customHeight="1">
      <c r="A416" s="5" t="str">
        <f t="shared" si="81"/>
        <v>PiècesPapeterie</v>
      </c>
      <c r="B416" s="38" t="s">
        <v>176</v>
      </c>
      <c r="C416" s="298" t="s">
        <v>133</v>
      </c>
      <c r="D416" s="287"/>
      <c r="E416" s="38"/>
      <c r="F416" s="244" cm="1">
        <f t="array" ref="F416">+SUMPRODUCT(('Budget original'!$A$8:$A$501=$A416)*('Budget original'!$C$3:$AO$3=F$2),'Budget original'!$C$8:$AO$501)</f>
        <v>0</v>
      </c>
      <c r="G416" s="288"/>
      <c r="H416" s="38"/>
      <c r="I416" s="244"/>
      <c r="J416" s="243"/>
      <c r="K416" s="38"/>
      <c r="L416" s="266">
        <f>SUMIFS(BV_Data_An_Cour!$AN:$AN,BV_Data_An_Cour!$AP:$AP,$B416,BV_Data_An_Cour!$AQ:$AQ,$C416,BV_Data_An_Cour!$AR:$AR,$L$2)</f>
        <v>1729.91</v>
      </c>
      <c r="M416" s="243"/>
      <c r="N416" s="266">
        <f t="shared" si="103"/>
        <v>1729.91</v>
      </c>
      <c r="O416" s="243"/>
      <c r="P416" s="38"/>
      <c r="Q416" s="266">
        <f>SUMIFS(BV_Data_An_Prec!$AN:$AN,BV_Data_An_Prec!$AP:$AP,$B416,BV_Data_An_Prec!$AQ:$AQ,$C416,BV_Data_An_Prec!$AR:$AR,$L$2)</f>
        <v>0</v>
      </c>
      <c r="R416" s="243"/>
      <c r="S416" s="266">
        <f t="shared" si="104"/>
        <v>1729.91</v>
      </c>
      <c r="T416" s="38"/>
      <c r="U416" s="38"/>
      <c r="V416" s="38"/>
      <c r="W416" s="38"/>
      <c r="X416" s="38"/>
      <c r="Y416" s="38"/>
      <c r="Z416" s="38"/>
      <c r="AA416" s="38"/>
      <c r="AB416" s="38"/>
      <c r="AC416" s="38"/>
      <c r="AD416" s="38"/>
      <c r="AE416" s="38"/>
      <c r="AF416" s="38"/>
      <c r="AG416" s="38"/>
      <c r="AH416" s="38"/>
      <c r="AI416" s="38"/>
      <c r="AJ416" s="38"/>
      <c r="AK416" s="38"/>
      <c r="AL416" s="38"/>
      <c r="AM416" s="38"/>
      <c r="AN416" s="38"/>
    </row>
    <row r="417" spans="1:40" ht="15.75" customHeight="1">
      <c r="A417" s="5" t="str">
        <f t="shared" si="81"/>
        <v>PiècesTéléphone</v>
      </c>
      <c r="B417" s="38" t="s">
        <v>176</v>
      </c>
      <c r="C417" s="298" t="s">
        <v>134</v>
      </c>
      <c r="D417" s="287"/>
      <c r="E417" s="38"/>
      <c r="F417" s="244" cm="1">
        <f t="array" ref="F417">+SUMPRODUCT(('Budget original'!$A$8:$A$501=$A417)*('Budget original'!$C$3:$AO$3=F$2),'Budget original'!$C$8:$AO$501)</f>
        <v>0</v>
      </c>
      <c r="G417" s="288"/>
      <c r="H417" s="38"/>
      <c r="I417" s="244"/>
      <c r="J417" s="243"/>
      <c r="K417" s="38"/>
      <c r="L417" s="266">
        <f>SUMIFS(BV_Data_An_Cour!$AN:$AN,BV_Data_An_Cour!$AP:$AP,$B417,BV_Data_An_Cour!$AQ:$AQ,$C417,BV_Data_An_Cour!$AR:$AR,$L$2)</f>
        <v>1485.98</v>
      </c>
      <c r="M417" s="243"/>
      <c r="N417" s="266">
        <f t="shared" si="103"/>
        <v>1485.98</v>
      </c>
      <c r="O417" s="243"/>
      <c r="P417" s="38"/>
      <c r="Q417" s="266">
        <f>SUMIFS(BV_Data_An_Prec!$AN:$AN,BV_Data_An_Prec!$AP:$AP,$B417,BV_Data_An_Prec!$AQ:$AQ,$C417,BV_Data_An_Prec!$AR:$AR,$L$2)</f>
        <v>0</v>
      </c>
      <c r="R417" s="243"/>
      <c r="S417" s="266">
        <f t="shared" si="104"/>
        <v>1485.98</v>
      </c>
      <c r="T417" s="38"/>
      <c r="U417" s="38"/>
      <c r="V417" s="38"/>
      <c r="W417" s="38"/>
      <c r="X417" s="38"/>
      <c r="Y417" s="38"/>
      <c r="Z417" s="38"/>
      <c r="AA417" s="38"/>
      <c r="AB417" s="38"/>
      <c r="AC417" s="38"/>
      <c r="AD417" s="38"/>
      <c r="AE417" s="38"/>
      <c r="AF417" s="38"/>
      <c r="AG417" s="38"/>
      <c r="AH417" s="38"/>
      <c r="AI417" s="38"/>
      <c r="AJ417" s="38"/>
      <c r="AK417" s="38"/>
      <c r="AL417" s="38"/>
      <c r="AM417" s="38"/>
      <c r="AN417" s="38"/>
    </row>
    <row r="418" spans="1:40" ht="15.75" customHeight="1">
      <c r="A418" s="5" t="str">
        <f t="shared" si="81"/>
        <v>PiècesFrais postaux</v>
      </c>
      <c r="B418" s="38" t="s">
        <v>176</v>
      </c>
      <c r="C418" s="298" t="s">
        <v>135</v>
      </c>
      <c r="D418" s="287"/>
      <c r="E418" s="38"/>
      <c r="F418" s="244" cm="1">
        <f t="array" ref="F418">+SUMPRODUCT(('Budget original'!$A$8:$A$501=$A418)*('Budget original'!$C$3:$AO$3=F$2),'Budget original'!$C$8:$AO$501)</f>
        <v>0</v>
      </c>
      <c r="G418" s="288"/>
      <c r="H418" s="38"/>
      <c r="I418" s="244"/>
      <c r="J418" s="243"/>
      <c r="K418" s="38"/>
      <c r="L418" s="266">
        <f>SUMIFS(BV_Data_An_Cour!$AN:$AN,BV_Data_An_Cour!$AP:$AP,$B418,BV_Data_An_Cour!$AQ:$AQ,$C418,BV_Data_An_Cour!$AR:$AR,$L$2)</f>
        <v>1930.48</v>
      </c>
      <c r="M418" s="243"/>
      <c r="N418" s="266">
        <f t="shared" si="103"/>
        <v>1930.48</v>
      </c>
      <c r="O418" s="243"/>
      <c r="P418" s="38"/>
      <c r="Q418" s="266">
        <f>SUMIFS(BV_Data_An_Prec!$AN:$AN,BV_Data_An_Prec!$AP:$AP,$B418,BV_Data_An_Prec!$AQ:$AQ,$C418,BV_Data_An_Prec!$AR:$AR,$L$2)</f>
        <v>0</v>
      </c>
      <c r="R418" s="243"/>
      <c r="S418" s="266">
        <f t="shared" si="104"/>
        <v>1930.48</v>
      </c>
      <c r="T418" s="38"/>
      <c r="U418" s="38"/>
      <c r="V418" s="38"/>
      <c r="W418" s="38"/>
      <c r="X418" s="38"/>
      <c r="Y418" s="38"/>
      <c r="Z418" s="38"/>
      <c r="AA418" s="38"/>
      <c r="AB418" s="38"/>
      <c r="AC418" s="38"/>
      <c r="AD418" s="38"/>
      <c r="AE418" s="38"/>
      <c r="AF418" s="38"/>
      <c r="AG418" s="38"/>
      <c r="AH418" s="38"/>
      <c r="AI418" s="38"/>
      <c r="AJ418" s="38"/>
      <c r="AK418" s="38"/>
      <c r="AL418" s="38"/>
      <c r="AM418" s="38"/>
      <c r="AN418" s="38"/>
    </row>
    <row r="419" spans="1:40" ht="15.75" customHeight="1">
      <c r="A419" s="5" t="str">
        <f t="shared" si="81"/>
        <v>PiècesDivers</v>
      </c>
      <c r="B419" s="38" t="s">
        <v>176</v>
      </c>
      <c r="C419" s="298" t="s">
        <v>136</v>
      </c>
      <c r="D419" s="287"/>
      <c r="E419" s="38"/>
      <c r="F419" s="244" cm="1">
        <f t="array" ref="F419">+SUMPRODUCT(('Budget original'!$A$8:$A$501=$A419)*('Budget original'!$C$3:$AO$3=F$2),'Budget original'!$C$8:$AO$501)</f>
        <v>0</v>
      </c>
      <c r="G419" s="288"/>
      <c r="H419" s="38"/>
      <c r="I419" s="244"/>
      <c r="J419" s="243"/>
      <c r="K419" s="38"/>
      <c r="L419" s="266">
        <f>SUMIFS(BV_Data_An_Cour!$AN:$AN,BV_Data_An_Cour!$AP:$AP,$B419,BV_Data_An_Cour!$AQ:$AQ,$C419,BV_Data_An_Cour!$AR:$AR,$L$2)</f>
        <v>3299.99</v>
      </c>
      <c r="M419" s="243"/>
      <c r="N419" s="266">
        <f t="shared" si="103"/>
        <v>3299.99</v>
      </c>
      <c r="O419" s="243"/>
      <c r="P419" s="38"/>
      <c r="Q419" s="266">
        <f>SUMIFS(BV_Data_An_Prec!$AN:$AN,BV_Data_An_Prec!$AP:$AP,$B419,BV_Data_An_Prec!$AQ:$AQ,$C419,BV_Data_An_Prec!$AR:$AR,$L$2)</f>
        <v>0</v>
      </c>
      <c r="R419" s="243"/>
      <c r="S419" s="266">
        <f t="shared" si="104"/>
        <v>3299.99</v>
      </c>
      <c r="T419" s="38"/>
      <c r="U419" s="38"/>
      <c r="V419" s="38"/>
      <c r="W419" s="38"/>
      <c r="X419" s="38"/>
      <c r="Y419" s="38"/>
      <c r="Z419" s="38"/>
      <c r="AA419" s="38"/>
      <c r="AB419" s="38"/>
      <c r="AC419" s="38"/>
      <c r="AD419" s="38"/>
      <c r="AE419" s="38"/>
      <c r="AF419" s="38"/>
      <c r="AG419" s="38"/>
      <c r="AH419" s="38"/>
      <c r="AI419" s="38"/>
      <c r="AJ419" s="38"/>
      <c r="AK419" s="38"/>
      <c r="AL419" s="38"/>
      <c r="AM419" s="38"/>
      <c r="AN419" s="38"/>
    </row>
    <row r="420" spans="1:40" ht="15.75" customHeight="1">
      <c r="A420" s="5" t="str">
        <f t="shared" si="81"/>
        <v>PiècesFormation</v>
      </c>
      <c r="B420" s="38" t="s">
        <v>176</v>
      </c>
      <c r="C420" s="298" t="s">
        <v>137</v>
      </c>
      <c r="D420" s="287"/>
      <c r="E420" s="38"/>
      <c r="F420" s="244" cm="1">
        <f t="array" ref="F420">+SUMPRODUCT(('Budget original'!$A$8:$A$501=$A420)*('Budget original'!$C$3:$AO$3=F$2),'Budget original'!$C$8:$AO$501)</f>
        <v>0</v>
      </c>
      <c r="G420" s="288"/>
      <c r="H420" s="38"/>
      <c r="I420" s="244"/>
      <c r="J420" s="243"/>
      <c r="K420" s="38"/>
      <c r="L420" s="266">
        <f>SUMIFS(BV_Data_An_Cour!$AN:$AN,BV_Data_An_Cour!$AP:$AP,$B420,BV_Data_An_Cour!$AQ:$AQ,$C420,BV_Data_An_Cour!$AR:$AR,$L$2)</f>
        <v>3044.5</v>
      </c>
      <c r="M420" s="243"/>
      <c r="N420" s="266">
        <f t="shared" si="103"/>
        <v>3044.5</v>
      </c>
      <c r="O420" s="243"/>
      <c r="P420" s="38"/>
      <c r="Q420" s="266">
        <f>SUMIFS(BV_Data_An_Prec!$AN:$AN,BV_Data_An_Prec!$AP:$AP,$B420,BV_Data_An_Prec!$AQ:$AQ,$C420,BV_Data_An_Prec!$AR:$AR,$L$2)</f>
        <v>0</v>
      </c>
      <c r="R420" s="243"/>
      <c r="S420" s="266">
        <f t="shared" si="104"/>
        <v>3044.5</v>
      </c>
      <c r="T420" s="38"/>
      <c r="X420" s="38"/>
      <c r="Y420" s="38"/>
      <c r="Z420" s="38"/>
      <c r="AA420" s="38"/>
      <c r="AB420" s="38"/>
      <c r="AC420" s="38"/>
      <c r="AD420" s="38"/>
      <c r="AE420" s="38"/>
      <c r="AF420" s="38"/>
      <c r="AG420" s="38"/>
      <c r="AH420" s="38"/>
      <c r="AI420" s="38"/>
      <c r="AJ420" s="38"/>
      <c r="AK420" s="38"/>
      <c r="AL420" s="38"/>
      <c r="AM420" s="38"/>
      <c r="AN420" s="38"/>
    </row>
    <row r="421" spans="1:40" ht="15.75" customHeight="1">
      <c r="A421" s="5" t="str">
        <f t="shared" si="81"/>
        <v>PiècesFrais bancaires</v>
      </c>
      <c r="B421" s="38" t="s">
        <v>176</v>
      </c>
      <c r="C421" s="298" t="s">
        <v>138</v>
      </c>
      <c r="D421" s="287"/>
      <c r="E421" s="38"/>
      <c r="F421" s="244" cm="1">
        <f t="array" ref="F421">+SUMPRODUCT(('Budget original'!$A$8:$A$501=$A421)*('Budget original'!$C$3:$AO$3=F$2),'Budget original'!$C$8:$AO$501)</f>
        <v>0</v>
      </c>
      <c r="G421" s="288"/>
      <c r="H421" s="38"/>
      <c r="I421" s="244"/>
      <c r="J421" s="243"/>
      <c r="K421" s="38"/>
      <c r="L421" s="266">
        <f>SUMIFS(BV_Data_An_Cour!$AN:$AN,BV_Data_An_Cour!$AP:$AP,$B421,BV_Data_An_Cour!$AQ:$AQ,$C421,BV_Data_An_Cour!$AR:$AR,L$2)</f>
        <v>478.91</v>
      </c>
      <c r="M421" s="243"/>
      <c r="N421" s="266">
        <f t="shared" si="103"/>
        <v>478.91</v>
      </c>
      <c r="O421" s="243"/>
      <c r="P421" s="38"/>
      <c r="Q421" s="266">
        <f>SUMIFS(BV_Data_An_Prec!$AN:$AN,BV_Data_An_Prec!$AP:$AP,$B421,BV_Data_An_Prec!$AQ:$AQ,$C421,BV_Data_An_Prec!$AR:$AR,Q$2)</f>
        <v>0</v>
      </c>
      <c r="R421" s="243"/>
      <c r="S421" s="266">
        <f t="shared" si="104"/>
        <v>478.91</v>
      </c>
      <c r="T421" s="38"/>
      <c r="X421" s="38"/>
      <c r="Y421" s="38"/>
      <c r="Z421" s="38"/>
      <c r="AA421" s="38"/>
      <c r="AB421" s="38"/>
      <c r="AC421" s="38"/>
      <c r="AD421" s="38"/>
      <c r="AE421" s="38"/>
      <c r="AF421" s="38"/>
      <c r="AG421" s="38"/>
      <c r="AH421" s="38"/>
      <c r="AI421" s="38"/>
      <c r="AJ421" s="38"/>
      <c r="AK421" s="38"/>
      <c r="AL421" s="38"/>
      <c r="AM421" s="38"/>
      <c r="AN421" s="38"/>
    </row>
    <row r="422" spans="1:40" ht="20.399999999999999" hidden="1" customHeight="1">
      <c r="A422" s="5" t="str">
        <f t="shared" si="81"/>
        <v>Pièces[...]</v>
      </c>
      <c r="B422" s="38" t="s">
        <v>176</v>
      </c>
      <c r="C422" s="298" t="s">
        <v>55</v>
      </c>
      <c r="D422" s="287"/>
      <c r="E422" s="38"/>
      <c r="F422" s="244" cm="1">
        <f t="array" ref="F422">+SUMPRODUCT(('Budget original'!$A$8:$A$501=$A422)*('Budget original'!$C$3:$AO$3=F$2),'Budget original'!$C$8:$AO$501)</f>
        <v>0</v>
      </c>
      <c r="G422" s="288"/>
      <c r="H422" s="38"/>
      <c r="I422" s="244"/>
      <c r="J422" s="243"/>
      <c r="K422" s="38"/>
      <c r="L422" s="266">
        <f>SUMIFS(BV_Data_An_Cour!$AN:$AN,BV_Data_An_Cour!$AP:$AP,$B422,BV_Data_An_Cour!$AQ:$AQ,$C422,BV_Data_An_Cour!$AR:$AR,$L$2)</f>
        <v>0</v>
      </c>
      <c r="M422" s="243"/>
      <c r="N422" s="266">
        <f t="shared" si="103"/>
        <v>0</v>
      </c>
      <c r="O422" s="243"/>
      <c r="P422" s="38"/>
      <c r="Q422" s="266">
        <f>SUMIFS(BV_Data_An_Prec!$AN:$AN,BV_Data_An_Prec!$AP:$AP,$B422,BV_Data_An_Prec!$AQ:$AQ,$C422,BV_Data_An_Prec!$AR:$AR,$L$2)</f>
        <v>0</v>
      </c>
      <c r="R422" s="243"/>
      <c r="S422" s="266">
        <f t="shared" si="104"/>
        <v>0</v>
      </c>
      <c r="T422" s="38"/>
      <c r="X422" s="38"/>
      <c r="Y422" s="38"/>
      <c r="Z422" s="38"/>
      <c r="AA422" s="38"/>
      <c r="AB422" s="38"/>
      <c r="AC422" s="38"/>
      <c r="AD422" s="38"/>
      <c r="AE422" s="38"/>
      <c r="AF422" s="38"/>
      <c r="AG422" s="38"/>
      <c r="AH422" s="38"/>
      <c r="AI422" s="38"/>
      <c r="AJ422" s="38"/>
      <c r="AK422" s="38"/>
      <c r="AL422" s="38"/>
      <c r="AM422" s="38"/>
      <c r="AN422" s="38"/>
    </row>
    <row r="423" spans="1:40" ht="20.399999999999999" hidden="1" customHeight="1">
      <c r="A423" s="5" t="str">
        <f t="shared" si="81"/>
        <v>Pièces[...]</v>
      </c>
      <c r="B423" s="38" t="s">
        <v>176</v>
      </c>
      <c r="C423" s="298" t="s">
        <v>55</v>
      </c>
      <c r="D423" s="287"/>
      <c r="E423" s="38"/>
      <c r="F423" s="244" cm="1">
        <f t="array" ref="F423">+SUMPRODUCT(('Budget original'!$A$8:$A$501=$A423)*('Budget original'!$C$3:$AO$3=F$2),'Budget original'!$C$8:$AO$501)</f>
        <v>0</v>
      </c>
      <c r="G423" s="288"/>
      <c r="H423" s="38"/>
      <c r="I423" s="244"/>
      <c r="J423" s="243"/>
      <c r="K423" s="38"/>
      <c r="L423" s="266">
        <f>SUMIFS(BV_Data_An_Cour!$AN:$AN,BV_Data_An_Cour!$AP:$AP,$B423,BV_Data_An_Cour!$AQ:$AQ,$C423,BV_Data_An_Cour!$AR:$AR,$L$2)</f>
        <v>0</v>
      </c>
      <c r="M423" s="243"/>
      <c r="N423" s="266">
        <f t="shared" si="103"/>
        <v>0</v>
      </c>
      <c r="O423" s="243"/>
      <c r="P423" s="38"/>
      <c r="Q423" s="266">
        <f>SUMIFS(BV_Data_An_Prec!$AN:$AN,BV_Data_An_Prec!$AP:$AP,$B423,BV_Data_An_Prec!$AQ:$AQ,$C423,BV_Data_An_Prec!$AR:$AR,$L$2)</f>
        <v>0</v>
      </c>
      <c r="R423" s="243"/>
      <c r="S423" s="266">
        <f t="shared" si="104"/>
        <v>0</v>
      </c>
      <c r="T423" s="38"/>
      <c r="X423" s="38"/>
      <c r="Y423" s="38"/>
      <c r="Z423" s="38"/>
      <c r="AA423" s="38"/>
      <c r="AB423" s="38"/>
      <c r="AC423" s="38"/>
      <c r="AD423" s="38"/>
      <c r="AE423" s="38"/>
      <c r="AF423" s="38"/>
      <c r="AG423" s="38"/>
      <c r="AH423" s="38"/>
      <c r="AI423" s="38"/>
      <c r="AJ423" s="38"/>
      <c r="AK423" s="38"/>
      <c r="AL423" s="38"/>
      <c r="AM423" s="38"/>
      <c r="AN423" s="38"/>
    </row>
    <row r="424" spans="1:40" ht="20.399999999999999" hidden="1" customHeight="1">
      <c r="A424" s="5" t="str">
        <f t="shared" si="81"/>
        <v>Pièces[...]</v>
      </c>
      <c r="B424" s="38" t="s">
        <v>176</v>
      </c>
      <c r="C424" s="298" t="s">
        <v>55</v>
      </c>
      <c r="D424" s="287"/>
      <c r="E424" s="38"/>
      <c r="F424" s="244" cm="1">
        <f t="array" ref="F424">+SUMPRODUCT(('Budget original'!$A$8:$A$501=$A424)*('Budget original'!$C$3:$AO$3=F$2),'Budget original'!$C$8:$AO$501)</f>
        <v>0</v>
      </c>
      <c r="G424" s="288"/>
      <c r="H424" s="38"/>
      <c r="I424" s="244"/>
      <c r="J424" s="243"/>
      <c r="K424" s="38"/>
      <c r="L424" s="266">
        <f>SUMIFS(BV_Data_An_Cour!$AN:$AN,BV_Data_An_Cour!$AP:$AP,$B424,BV_Data_An_Cour!$AQ:$AQ,$C424,BV_Data_An_Cour!$AR:$AR,$L$2)</f>
        <v>0</v>
      </c>
      <c r="M424" s="243"/>
      <c r="N424" s="266">
        <f t="shared" si="103"/>
        <v>0</v>
      </c>
      <c r="O424" s="243"/>
      <c r="P424" s="38"/>
      <c r="Q424" s="266">
        <f>SUMIFS(BV_Data_An_Prec!$AN:$AN,BV_Data_An_Prec!$AP:$AP,$B424,BV_Data_An_Prec!$AQ:$AQ,$C424,BV_Data_An_Prec!$AR:$AR,$L$2)</f>
        <v>0</v>
      </c>
      <c r="R424" s="243"/>
      <c r="S424" s="266">
        <f t="shared" si="104"/>
        <v>0</v>
      </c>
      <c r="T424" s="38"/>
      <c r="X424" s="38"/>
      <c r="Y424" s="38"/>
      <c r="Z424" s="38"/>
      <c r="AA424" s="38"/>
      <c r="AB424" s="38"/>
      <c r="AC424" s="38"/>
      <c r="AD424" s="38"/>
      <c r="AE424" s="38"/>
      <c r="AF424" s="38"/>
      <c r="AG424" s="38"/>
      <c r="AH424" s="38"/>
      <c r="AI424" s="38"/>
      <c r="AJ424" s="38"/>
      <c r="AK424" s="38"/>
      <c r="AL424" s="38"/>
      <c r="AM424" s="38"/>
      <c r="AN424" s="38"/>
    </row>
    <row r="425" spans="1:40" ht="18.600000000000001" customHeight="1">
      <c r="A425" s="5"/>
      <c r="B425" s="38"/>
      <c r="C425" s="291" t="s">
        <v>139</v>
      </c>
      <c r="D425" s="292" t="s">
        <v>115</v>
      </c>
      <c r="E425" s="293" t="e">
        <f>F425/F$390</f>
        <v>#DIV/0!</v>
      </c>
      <c r="F425" s="294">
        <f>+SUM(F407:F424)</f>
        <v>0</v>
      </c>
      <c r="G425" s="295"/>
      <c r="H425" s="293"/>
      <c r="I425" s="294"/>
      <c r="J425" s="295" t="s">
        <v>115</v>
      </c>
      <c r="K425" s="293">
        <f>L425/L$390</f>
        <v>0.13585535423057041</v>
      </c>
      <c r="L425" s="294">
        <f>+SUM(L407:L424)</f>
        <v>50600.87000000001</v>
      </c>
      <c r="M425" s="296"/>
      <c r="N425" s="294">
        <f>+SUM(N407:N424)</f>
        <v>50600.87000000001</v>
      </c>
      <c r="O425" s="295" t="s">
        <v>115</v>
      </c>
      <c r="P425" s="293" t="e">
        <f>Q425/Q$390</f>
        <v>#DIV/0!</v>
      </c>
      <c r="Q425" s="294">
        <f>+SUM(Q407:Q424)</f>
        <v>0</v>
      </c>
      <c r="R425" s="297"/>
      <c r="S425" s="294">
        <f>+SUM(S407:S424)</f>
        <v>50600.87000000001</v>
      </c>
      <c r="T425" s="38"/>
      <c r="U425" s="38"/>
      <c r="V425" s="38"/>
      <c r="W425" s="38"/>
      <c r="X425" s="38"/>
      <c r="Y425" s="38"/>
      <c r="Z425" s="38"/>
      <c r="AA425" s="38"/>
      <c r="AB425" s="38"/>
      <c r="AC425" s="38"/>
      <c r="AD425" s="38"/>
      <c r="AE425" s="38"/>
      <c r="AF425" s="38"/>
      <c r="AG425" s="38"/>
      <c r="AH425" s="38"/>
      <c r="AI425" s="38"/>
      <c r="AJ425" s="38"/>
      <c r="AK425" s="38"/>
      <c r="AL425" s="38"/>
      <c r="AM425" s="38"/>
      <c r="AN425" s="38"/>
    </row>
    <row r="426" spans="1:40" ht="15.75" customHeight="1">
      <c r="B426" s="3"/>
      <c r="C426" s="238"/>
      <c r="D426" s="289"/>
      <c r="E426" s="304"/>
      <c r="F426" s="266"/>
      <c r="G426" s="290"/>
      <c r="H426" s="304"/>
      <c r="I426" s="266"/>
      <c r="J426" s="238"/>
      <c r="K426" s="304"/>
      <c r="L426" s="286"/>
      <c r="M426" s="238"/>
      <c r="N426" s="286"/>
      <c r="O426" s="238"/>
      <c r="P426" s="304"/>
      <c r="Q426" s="286"/>
      <c r="R426" s="238"/>
      <c r="S426" s="286"/>
      <c r="T426" s="38"/>
      <c r="U426" s="38"/>
      <c r="V426" s="38"/>
      <c r="W426" s="38"/>
      <c r="X426" s="38"/>
      <c r="Y426" s="38"/>
      <c r="Z426" s="38"/>
      <c r="AA426" s="38"/>
      <c r="AB426" s="38"/>
      <c r="AC426" s="38"/>
      <c r="AD426" s="38"/>
      <c r="AE426" s="38"/>
      <c r="AF426" s="38"/>
      <c r="AG426" s="38"/>
      <c r="AH426" s="38"/>
      <c r="AI426" s="38"/>
      <c r="AJ426" s="38"/>
      <c r="AK426" s="38"/>
      <c r="AL426" s="38"/>
      <c r="AM426" s="38"/>
      <c r="AN426" s="38"/>
    </row>
    <row r="427" spans="1:40" ht="18.600000000000001" customHeight="1">
      <c r="A427" s="5"/>
      <c r="B427" s="38"/>
      <c r="C427" s="291" t="s">
        <v>140</v>
      </c>
      <c r="D427" s="292" t="s">
        <v>115</v>
      </c>
      <c r="E427" s="293" t="e">
        <f>F427/F$390</f>
        <v>#DIV/0!</v>
      </c>
      <c r="F427" s="294">
        <f>F406+F425</f>
        <v>0</v>
      </c>
      <c r="G427" s="295"/>
      <c r="H427" s="293"/>
      <c r="I427" s="294"/>
      <c r="J427" s="295" t="s">
        <v>115</v>
      </c>
      <c r="K427" s="293">
        <f>L427/L$390</f>
        <v>0.44608772303253152</v>
      </c>
      <c r="L427" s="294">
        <f>L406+L425</f>
        <v>166150.44</v>
      </c>
      <c r="M427" s="296"/>
      <c r="N427" s="294">
        <f>L427-F427</f>
        <v>166150.44</v>
      </c>
      <c r="O427" s="295" t="s">
        <v>115</v>
      </c>
      <c r="P427" s="293" t="e">
        <f>Q427/Q$390</f>
        <v>#DIV/0!</v>
      </c>
      <c r="Q427" s="294">
        <f>Q406+Q425</f>
        <v>0</v>
      </c>
      <c r="R427" s="297"/>
      <c r="S427" s="294">
        <f>L427-Q427</f>
        <v>166150.44</v>
      </c>
      <c r="T427" s="38"/>
      <c r="U427" s="38"/>
      <c r="V427" s="38"/>
      <c r="W427" s="38"/>
      <c r="X427" s="38"/>
      <c r="Y427" s="38"/>
      <c r="Z427" s="38"/>
      <c r="AA427" s="38"/>
      <c r="AB427" s="38"/>
      <c r="AC427" s="38"/>
      <c r="AD427" s="38"/>
      <c r="AE427" s="38"/>
      <c r="AF427" s="38"/>
      <c r="AG427" s="38"/>
      <c r="AH427" s="38"/>
      <c r="AI427" s="38"/>
      <c r="AJ427" s="38"/>
      <c r="AK427" s="38"/>
      <c r="AL427" s="38"/>
      <c r="AM427" s="38"/>
      <c r="AN427" s="38"/>
    </row>
    <row r="428" spans="1:40" ht="15.75" customHeight="1">
      <c r="B428" s="3"/>
      <c r="C428" s="243"/>
      <c r="D428" s="287"/>
      <c r="E428" s="38"/>
      <c r="F428" s="266"/>
      <c r="G428" s="288"/>
      <c r="H428" s="38"/>
      <c r="I428" s="266"/>
      <c r="J428" s="243"/>
      <c r="K428" s="38"/>
      <c r="L428" s="266"/>
      <c r="M428" s="243"/>
      <c r="N428" s="266">
        <f>L428-F428</f>
        <v>0</v>
      </c>
      <c r="O428" s="243"/>
      <c r="P428" s="38"/>
      <c r="Q428" s="266"/>
      <c r="R428" s="243"/>
      <c r="S428" s="266"/>
      <c r="T428" s="38"/>
      <c r="U428" s="38"/>
      <c r="V428" s="38"/>
      <c r="W428" s="38"/>
      <c r="X428" s="38"/>
      <c r="Y428" s="38"/>
      <c r="Z428" s="38"/>
      <c r="AA428" s="38"/>
      <c r="AB428" s="38"/>
      <c r="AC428" s="38"/>
      <c r="AD428" s="38"/>
      <c r="AE428" s="38"/>
      <c r="AF428" s="38"/>
      <c r="AG428" s="38"/>
      <c r="AH428" s="38"/>
      <c r="AI428" s="38"/>
      <c r="AJ428" s="38"/>
      <c r="AK428" s="38"/>
      <c r="AL428" s="38"/>
      <c r="AM428" s="38"/>
      <c r="AN428" s="38"/>
    </row>
    <row r="429" spans="1:40" ht="18.600000000000001" customHeight="1" thickBot="1">
      <c r="A429" s="5"/>
      <c r="B429" s="38"/>
      <c r="C429" s="955" t="s">
        <v>147</v>
      </c>
      <c r="D429" s="956"/>
      <c r="E429" s="957"/>
      <c r="F429" s="958">
        <f>F390-F427</f>
        <v>0</v>
      </c>
      <c r="G429" s="959"/>
      <c r="H429" s="957"/>
      <c r="I429" s="958"/>
      <c r="J429" s="959"/>
      <c r="K429" s="957"/>
      <c r="L429" s="958">
        <f>L390-L427</f>
        <v>206310.91999999998</v>
      </c>
      <c r="M429" s="960"/>
      <c r="N429" s="958">
        <f>L429-F429</f>
        <v>206310.91999999998</v>
      </c>
      <c r="O429" s="959"/>
      <c r="P429" s="957"/>
      <c r="Q429" s="958">
        <f>Q390-Q427</f>
        <v>0</v>
      </c>
      <c r="R429" s="961"/>
      <c r="S429" s="958">
        <f>L429-Q429</f>
        <v>206310.91999999998</v>
      </c>
      <c r="T429" s="38"/>
      <c r="U429" s="38"/>
      <c r="V429" s="38"/>
      <c r="W429" s="38"/>
      <c r="X429" s="38"/>
      <c r="Y429" s="38"/>
      <c r="Z429" s="38"/>
      <c r="AA429" s="38"/>
      <c r="AB429" s="38"/>
      <c r="AC429" s="38"/>
      <c r="AD429" s="38"/>
      <c r="AE429" s="38"/>
      <c r="AF429" s="38"/>
      <c r="AG429" s="38"/>
      <c r="AH429" s="38"/>
      <c r="AI429" s="38"/>
      <c r="AJ429" s="38"/>
      <c r="AK429" s="38"/>
      <c r="AL429" s="38"/>
      <c r="AM429" s="38"/>
      <c r="AN429" s="38"/>
    </row>
    <row r="430" spans="1:40" ht="15.75" customHeight="1" thickTop="1">
      <c r="B430" s="3"/>
      <c r="C430" s="11"/>
      <c r="D430" s="287"/>
      <c r="E430" s="38"/>
      <c r="F430" s="305"/>
      <c r="G430" s="287"/>
      <c r="H430" s="38"/>
      <c r="I430" s="305"/>
      <c r="J430" s="11"/>
      <c r="K430" s="11"/>
      <c r="L430" s="305"/>
      <c r="M430" s="11"/>
      <c r="N430" s="305"/>
      <c r="O430" s="11"/>
      <c r="P430" s="11"/>
      <c r="Q430" s="305"/>
      <c r="R430" s="11"/>
      <c r="S430" s="305"/>
      <c r="T430" s="38"/>
      <c r="U430" s="38"/>
      <c r="V430" s="38"/>
      <c r="W430" s="38"/>
      <c r="X430" s="38"/>
      <c r="Y430" s="38"/>
      <c r="Z430" s="38"/>
      <c r="AA430" s="38"/>
      <c r="AB430" s="38"/>
      <c r="AC430" s="38"/>
      <c r="AD430" s="38"/>
      <c r="AE430" s="38"/>
      <c r="AF430" s="38"/>
      <c r="AG430" s="38"/>
      <c r="AH430" s="38"/>
      <c r="AI430" s="38"/>
      <c r="AJ430" s="38"/>
      <c r="AK430" s="38"/>
      <c r="AL430" s="38"/>
      <c r="AM430" s="38"/>
      <c r="AN430" s="38"/>
    </row>
    <row r="431" spans="1:40" ht="15.75" customHeight="1">
      <c r="B431" s="3"/>
      <c r="C431" s="11"/>
      <c r="D431" s="287"/>
      <c r="E431" s="38"/>
      <c r="F431" s="305"/>
      <c r="G431" s="287"/>
      <c r="H431" s="38"/>
      <c r="I431" s="305"/>
      <c r="J431" s="11"/>
      <c r="K431" s="11"/>
      <c r="L431" s="305"/>
      <c r="M431" s="11"/>
      <c r="N431" s="305"/>
      <c r="O431" s="11"/>
      <c r="P431" s="11"/>
      <c r="Q431" s="305"/>
      <c r="R431" s="11"/>
      <c r="S431" s="305"/>
      <c r="T431" s="38"/>
      <c r="U431" s="38"/>
      <c r="V431" s="38"/>
      <c r="W431" s="38"/>
      <c r="X431" s="38"/>
      <c r="Y431" s="38"/>
      <c r="Z431" s="38"/>
      <c r="AA431" s="38"/>
      <c r="AB431" s="38"/>
      <c r="AC431" s="38"/>
      <c r="AD431" s="38"/>
      <c r="AE431" s="38"/>
      <c r="AF431" s="38"/>
      <c r="AG431" s="38"/>
      <c r="AH431" s="38"/>
      <c r="AI431" s="38"/>
      <c r="AJ431" s="38"/>
      <c r="AK431" s="38"/>
      <c r="AL431" s="38"/>
      <c r="AM431" s="38"/>
      <c r="AN431" s="38"/>
    </row>
    <row r="432" spans="1:40" ht="34.5" customHeight="1">
      <c r="B432" s="3"/>
      <c r="C432" s="653" t="str">
        <f>+C367</f>
        <v>Ste-Marie Auto</v>
      </c>
      <c r="D432" s="911"/>
      <c r="E432" s="912"/>
      <c r="F432" s="911"/>
      <c r="G432" s="911"/>
      <c r="H432" s="913"/>
      <c r="I432" s="911"/>
      <c r="J432" s="913"/>
      <c r="K432" s="914" t="s">
        <v>1162</v>
      </c>
      <c r="L432" s="911"/>
      <c r="M432" s="911"/>
      <c r="N432" s="915"/>
      <c r="O432" s="653"/>
      <c r="P432" s="654"/>
      <c r="Q432" s="653"/>
      <c r="R432" s="654"/>
      <c r="S432" s="655" t="str">
        <f>$S$1</f>
        <v>Réalisé AAD, Avril 2025</v>
      </c>
      <c r="T432" s="35"/>
      <c r="U432" s="35"/>
      <c r="V432" s="38"/>
      <c r="W432" s="35"/>
      <c r="X432" s="35"/>
      <c r="Y432" s="35"/>
      <c r="Z432" s="35"/>
      <c r="AA432" s="35"/>
      <c r="AB432" s="35"/>
      <c r="AC432" s="35"/>
      <c r="AD432" s="35"/>
      <c r="AE432" s="35"/>
      <c r="AF432" s="35"/>
      <c r="AG432" s="35"/>
      <c r="AH432" s="35"/>
      <c r="AI432" s="35"/>
      <c r="AJ432" s="35"/>
      <c r="AK432" s="35"/>
      <c r="AL432" s="35"/>
      <c r="AM432" s="35"/>
      <c r="AN432" s="35"/>
    </row>
    <row r="433" spans="1:40" ht="15.75" customHeight="1" thickBot="1">
      <c r="B433" s="3"/>
      <c r="C433" s="34"/>
      <c r="D433" s="35"/>
      <c r="E433" s="35"/>
      <c r="F433" s="35"/>
      <c r="G433" s="35"/>
      <c r="H433" s="35"/>
      <c r="I433" s="35"/>
      <c r="J433" s="35"/>
      <c r="K433" s="35"/>
      <c r="L433" s="35"/>
      <c r="M433" s="35"/>
      <c r="N433" s="35"/>
      <c r="O433" s="35"/>
      <c r="P433" s="35"/>
      <c r="Q433" s="35"/>
      <c r="R433" s="35"/>
      <c r="S433" s="35"/>
      <c r="T433" s="35"/>
      <c r="U433" s="35"/>
      <c r="V433" s="38"/>
      <c r="W433" s="35"/>
      <c r="X433" s="35"/>
      <c r="Y433" s="35"/>
      <c r="Z433" s="35"/>
      <c r="AA433" s="35"/>
      <c r="AB433" s="35"/>
      <c r="AC433" s="35"/>
      <c r="AD433" s="35"/>
      <c r="AE433" s="35"/>
      <c r="AF433" s="35"/>
      <c r="AG433" s="35"/>
      <c r="AH433" s="35"/>
      <c r="AI433" s="35"/>
      <c r="AJ433" s="35"/>
      <c r="AK433" s="35"/>
      <c r="AL433" s="35"/>
      <c r="AM433" s="35"/>
      <c r="AN433" s="35"/>
    </row>
    <row r="434" spans="1:40" ht="15.75" customHeight="1" thickTop="1">
      <c r="B434" s="3"/>
      <c r="C434" s="230"/>
      <c r="D434" s="1065" t="s">
        <v>339</v>
      </c>
      <c r="E434" s="1070"/>
      <c r="F434" s="1071"/>
      <c r="G434" s="1072"/>
      <c r="H434" s="1070"/>
      <c r="I434" s="1071"/>
      <c r="J434" s="1072" t="s">
        <v>340</v>
      </c>
      <c r="K434" s="1070"/>
      <c r="L434" s="1071"/>
      <c r="M434" s="1072"/>
      <c r="N434" s="1071"/>
      <c r="O434" s="1065" t="s">
        <v>341</v>
      </c>
      <c r="P434" s="1070"/>
      <c r="Q434" s="1071"/>
      <c r="R434" s="1072" t="s">
        <v>342</v>
      </c>
      <c r="S434" s="1071"/>
      <c r="T434" s="35"/>
      <c r="U434" s="35"/>
      <c r="V434" s="38"/>
      <c r="W434" s="35"/>
      <c r="X434" s="35"/>
      <c r="Y434" s="35"/>
      <c r="Z434" s="35"/>
      <c r="AA434" s="35"/>
      <c r="AB434" s="35"/>
      <c r="AC434" s="35"/>
      <c r="AD434" s="35"/>
      <c r="AE434" s="35"/>
      <c r="AF434" s="35"/>
      <c r="AG434" s="35"/>
      <c r="AH434" s="35"/>
      <c r="AI434" s="35"/>
      <c r="AJ434" s="35"/>
      <c r="AK434" s="35"/>
      <c r="AL434" s="35"/>
      <c r="AM434" s="35"/>
      <c r="AN434" s="35"/>
    </row>
    <row r="435" spans="1:40" ht="15.75" customHeight="1">
      <c r="A435" s="5" t="str">
        <f t="shared" ref="A435:A481" si="105">+B435&amp;C435</f>
        <v>SAAQ</v>
      </c>
      <c r="B435" s="38" t="s">
        <v>1162</v>
      </c>
      <c r="C435" s="906"/>
      <c r="D435" s="36" t="s">
        <v>159</v>
      </c>
      <c r="E435" s="36" t="s">
        <v>177</v>
      </c>
      <c r="F435" s="318" t="s">
        <v>91</v>
      </c>
      <c r="G435" s="319"/>
      <c r="H435" s="36"/>
      <c r="I435" s="318"/>
      <c r="J435" s="319" t="s">
        <v>158</v>
      </c>
      <c r="K435" s="36" t="s">
        <v>159</v>
      </c>
      <c r="L435" s="318" t="s">
        <v>91</v>
      </c>
      <c r="M435" s="319" t="s">
        <v>158</v>
      </c>
      <c r="N435" s="318" t="s">
        <v>669</v>
      </c>
      <c r="O435" s="36" t="s">
        <v>158</v>
      </c>
      <c r="P435" s="36" t="s">
        <v>159</v>
      </c>
      <c r="Q435" s="318" t="s">
        <v>91</v>
      </c>
      <c r="R435" s="319" t="s">
        <v>453</v>
      </c>
      <c r="S435" s="318" t="s">
        <v>91</v>
      </c>
      <c r="T435" s="35"/>
      <c r="U435" s="35"/>
      <c r="V435" s="38"/>
      <c r="W435" s="35"/>
      <c r="X435" s="35"/>
      <c r="Y435" s="35"/>
      <c r="Z435" s="35"/>
      <c r="AA435" s="35"/>
      <c r="AB435" s="35"/>
      <c r="AC435" s="35"/>
      <c r="AD435" s="35"/>
      <c r="AE435" s="35"/>
      <c r="AF435" s="35"/>
      <c r="AG435" s="35"/>
      <c r="AH435" s="35"/>
      <c r="AI435" s="35"/>
      <c r="AJ435" s="35"/>
      <c r="AK435" s="35"/>
      <c r="AL435" s="35"/>
      <c r="AM435" s="35"/>
      <c r="AN435" s="35"/>
    </row>
    <row r="436" spans="1:40" ht="15.75" customHeight="1">
      <c r="A436" s="5"/>
      <c r="B436" s="38" t="s">
        <v>1162</v>
      </c>
      <c r="C436" s="681"/>
      <c r="D436" s="921"/>
      <c r="E436" s="921"/>
      <c r="F436" s="920"/>
      <c r="G436" s="921"/>
      <c r="H436" s="921"/>
      <c r="I436" s="921"/>
      <c r="J436" s="919"/>
      <c r="K436" s="36"/>
      <c r="L436" s="920"/>
      <c r="M436" s="919"/>
      <c r="N436" s="920"/>
      <c r="O436" s="919"/>
      <c r="P436" s="36"/>
      <c r="Q436" s="920"/>
      <c r="R436" s="919"/>
      <c r="S436" s="920"/>
      <c r="T436" s="35"/>
      <c r="U436" s="35"/>
      <c r="V436" s="38"/>
      <c r="W436" s="35"/>
      <c r="X436" s="35"/>
      <c r="Y436" s="35"/>
      <c r="Z436" s="35"/>
      <c r="AA436" s="35"/>
      <c r="AB436" s="35"/>
      <c r="AC436" s="35"/>
      <c r="AD436" s="35"/>
      <c r="AE436" s="35"/>
      <c r="AF436" s="35"/>
      <c r="AG436" s="35"/>
      <c r="AH436" s="35"/>
      <c r="AI436" s="35"/>
      <c r="AJ436" s="35"/>
      <c r="AK436" s="35"/>
      <c r="AL436" s="35"/>
      <c r="AM436" s="35"/>
      <c r="AN436" s="35"/>
    </row>
    <row r="437" spans="1:40" ht="15.75" customHeight="1">
      <c r="A437" s="5"/>
      <c r="B437" s="38" t="s">
        <v>1162</v>
      </c>
      <c r="C437" s="681" t="s">
        <v>1170</v>
      </c>
      <c r="D437" s="922" cm="1">
        <f t="array" ref="D437">+SUMPRODUCT(('Budget original'!$A$8:$A$501=$A437)*('Budget original'!$C$3:$AO$3=D$2),'Budget original'!$C$8:$AO$501)</f>
        <v>0</v>
      </c>
      <c r="E437" s="922" cm="1">
        <f t="array" ref="E437">+SUMPRODUCT(('Budget original'!$A$8:$A$501=$A437)*('Budget original'!$C$3:$AO$3=E$2),'Budget original'!$C$8:$AO$501)</f>
        <v>0</v>
      </c>
      <c r="F437" s="922" cm="1">
        <f t="array" ref="F437">+SUMPRODUCT(('Budget original'!$A$8:$A$501=$A437)*('Budget original'!$C$3:$AO$3=F$2),'Budget original'!$C$8:$AO$501)</f>
        <v>0</v>
      </c>
      <c r="G437" s="923"/>
      <c r="H437" s="922"/>
      <c r="I437" s="922"/>
      <c r="J437" s="924">
        <f>-SUMIFS(BV_Data_An_Cour!$AN:$AN,BV_Data_An_Cour!$AP:$AP,$B437,BV_Data_An_Cour!$AQ:$AQ,$C437,BV_Data_An_Cour!$AR:$AR,J$2)</f>
        <v>0</v>
      </c>
      <c r="K437" s="922">
        <f>-SUMIFS(BV_Data_An_Cour!$AN:$AN,BV_Data_An_Cour!$AS:$AS,"Oui",BV_Data_An_Cour!$AP:$AP,$B437,BV_Data_An_Cour!$AQ:$AQ,$C437)</f>
        <v>0</v>
      </c>
      <c r="L437" s="658">
        <f>-SUMIFS(BV_Data_An_Cour!$AN:$AN,BV_Data_An_Cour!$AP:$AP,$B437,BV_Data_An_Cour!$AQ:$AQ,$C437,BV_Data_An_Cour!$AR:$AR,$L$2)</f>
        <v>0</v>
      </c>
      <c r="M437" s="925">
        <f>IFERROR((K437-E437)/E437,0)</f>
        <v>0</v>
      </c>
      <c r="N437" s="658">
        <f>L437-F437</f>
        <v>0</v>
      </c>
      <c r="O437" s="924" cm="1">
        <f t="array" ref="O437">+SUMPRODUCT(('Réel 2024'!$A$8:$A$501=$A437)*('Réel 2024'!$C$3:$AO$3=O$2),'Réel 2024'!$C$8:$AO$501)</f>
        <v>0</v>
      </c>
      <c r="P437" s="922">
        <f>-SUMIFS(BV_Data_An_Prec!$AN:$AN,BV_Data_An_Prec!$AS:$AS,"Oui",BV_Data_An_Prec!$AP:$AP,$B437,BV_Data_An_Prec!$AQ:$AQ,$C437)</f>
        <v>0</v>
      </c>
      <c r="Q437" s="658">
        <f>-SUMIFS(BV_Data_An_Prec!$AN:$AN,BV_Data_An_Prec!$AP:$AP,$B437,BV_Data_An_Prec!$AQ:$AQ,$C437,BV_Data_An_Prec!$AR:$AR,$L$2)</f>
        <v>0</v>
      </c>
      <c r="R437" s="282">
        <f>IF(O437=0,0,J437/O437)</f>
        <v>0</v>
      </c>
      <c r="S437" s="266">
        <f>L437-Q437</f>
        <v>0</v>
      </c>
      <c r="T437" s="35"/>
      <c r="U437" s="35"/>
      <c r="V437" s="38"/>
      <c r="W437" s="35"/>
      <c r="X437" s="35"/>
      <c r="Y437" s="35"/>
      <c r="Z437" s="35"/>
      <c r="AA437" s="35"/>
      <c r="AB437" s="35"/>
      <c r="AC437" s="35"/>
      <c r="AD437" s="35"/>
      <c r="AE437" s="35"/>
      <c r="AF437" s="35"/>
      <c r="AG437" s="35"/>
      <c r="AH437" s="35"/>
      <c r="AI437" s="35"/>
      <c r="AJ437" s="35"/>
      <c r="AK437" s="35"/>
      <c r="AL437" s="35"/>
      <c r="AM437" s="35"/>
      <c r="AN437" s="35"/>
    </row>
    <row r="438" spans="1:40" ht="15.75" customHeight="1">
      <c r="A438" s="5"/>
      <c r="B438" s="38" t="s">
        <v>1162</v>
      </c>
      <c r="C438" s="243" t="s">
        <v>161</v>
      </c>
      <c r="D438" s="36"/>
      <c r="E438" s="325"/>
      <c r="F438" s="332">
        <f>IFERROR(F437/E437,0)</f>
        <v>0</v>
      </c>
      <c r="G438" s="243"/>
      <c r="H438" s="325"/>
      <c r="I438" s="332"/>
      <c r="J438" s="267"/>
      <c r="K438" s="38"/>
      <c r="L438" s="332">
        <f>IFERROR(L437/K437,0)</f>
        <v>0</v>
      </c>
      <c r="M438" s="282"/>
      <c r="N438" s="266">
        <f>IFERROR(N437/M437,0)</f>
        <v>0</v>
      </c>
      <c r="O438" s="267"/>
      <c r="P438" s="38"/>
      <c r="Q438" s="332">
        <f>IFERROR(Q437/P437,0)</f>
        <v>0</v>
      </c>
      <c r="R438" s="267"/>
      <c r="S438" s="266"/>
      <c r="T438" s="35"/>
      <c r="U438" s="35"/>
      <c r="V438" s="38"/>
      <c r="W438" s="35"/>
      <c r="X438" s="35"/>
      <c r="Y438" s="35"/>
      <c r="Z438" s="35"/>
      <c r="AA438" s="35"/>
      <c r="AB438" s="35"/>
      <c r="AC438" s="35"/>
      <c r="AD438" s="35"/>
      <c r="AE438" s="35"/>
      <c r="AF438" s="35"/>
      <c r="AG438" s="35"/>
      <c r="AH438" s="35"/>
      <c r="AI438" s="35"/>
      <c r="AJ438" s="35"/>
      <c r="AK438" s="35"/>
      <c r="AL438" s="35"/>
      <c r="AM438" s="35"/>
      <c r="AN438" s="35"/>
    </row>
    <row r="439" spans="1:40" ht="15.75" customHeight="1">
      <c r="A439" s="5"/>
      <c r="B439" s="38" t="s">
        <v>1162</v>
      </c>
      <c r="C439" s="243"/>
      <c r="D439" s="36"/>
      <c r="E439" s="365"/>
      <c r="F439" s="321"/>
      <c r="G439" s="319"/>
      <c r="H439" s="365"/>
      <c r="I439" s="321"/>
      <c r="J439" s="319"/>
      <c r="K439" s="36"/>
      <c r="L439" s="318"/>
      <c r="M439" s="319"/>
      <c r="N439" s="318"/>
      <c r="O439" s="319"/>
      <c r="P439" s="36"/>
      <c r="Q439" s="318"/>
      <c r="R439" s="320"/>
      <c r="S439" s="932"/>
      <c r="T439" s="35"/>
      <c r="U439" s="35"/>
      <c r="V439" s="38"/>
      <c r="W439" s="35"/>
      <c r="X439" s="35"/>
      <c r="Y439" s="35"/>
      <c r="Z439" s="35"/>
      <c r="AA439" s="35"/>
      <c r="AB439" s="35"/>
      <c r="AC439" s="35"/>
      <c r="AD439" s="35"/>
      <c r="AE439" s="35"/>
      <c r="AF439" s="35"/>
      <c r="AG439" s="35"/>
      <c r="AH439" s="35"/>
      <c r="AI439" s="35"/>
      <c r="AJ439" s="35"/>
      <c r="AK439" s="35"/>
      <c r="AL439" s="35"/>
      <c r="AM439" s="35"/>
      <c r="AN439" s="35"/>
    </row>
    <row r="440" spans="1:40" ht="15.75" customHeight="1">
      <c r="A440" s="5"/>
      <c r="B440" s="38" t="s">
        <v>1162</v>
      </c>
      <c r="C440" s="926" t="s">
        <v>1171</v>
      </c>
      <c r="D440" s="336" cm="1">
        <f t="array" ref="D440">+SUMPRODUCT(('Budget original'!$A$8:$A$501=$A440)*('Budget original'!$C$3:$AO$3=D$2),'Budget original'!$C$8:$AO$501)</f>
        <v>0</v>
      </c>
      <c r="E440" s="281" cm="1">
        <f t="array" ref="E440">+SUMPRODUCT(('Budget original'!$A$8:$A$501=$A440)*('Budget original'!$C$3:$AO$3=E$2),'Budget original'!$C$8:$AO$501)</f>
        <v>0</v>
      </c>
      <c r="F440" s="281" cm="1">
        <f t="array" ref="F440">+SUMPRODUCT(('Budget original'!$A$8:$A$501=$A440)*('Budget original'!$C$3:$AO$3=F$2),'Budget original'!$C$8:$AO$501)</f>
        <v>0</v>
      </c>
      <c r="G440" s="366"/>
      <c r="H440" s="281"/>
      <c r="I440" s="281"/>
      <c r="J440" s="337">
        <f>-SUMIFS(BV_Data_An_Cour!$AN:$AN,BV_Data_An_Cour!$AP:$AP,$B440,BV_Data_An_Cour!$AQ:$AQ,$C440,BV_Data_An_Cour!$AR:$AR,J$2)</f>
        <v>0</v>
      </c>
      <c r="K440" s="336">
        <f>-SUMIFS(BV_Data_An_Cour!$AN:$AN,BV_Data_An_Cour!$AS:$AS,"Oui",BV_Data_An_Cour!$AP:$AP,$B440,BV_Data_An_Cour!$AQ:$AQ,$C440)</f>
        <v>358983.99</v>
      </c>
      <c r="L440" s="303">
        <f>-SUMIFS(BV_Data_An_Cour!$AN:$AN,BV_Data_An_Cour!$AP:$AP,$B440,BV_Data_An_Cour!$AQ:$AQ,$C440,BV_Data_An_Cour!$AR:$AR,$L$2)</f>
        <v>268269.06</v>
      </c>
      <c r="M440" s="340">
        <f>IFERROR((K440-E440)/E440,0)</f>
        <v>0</v>
      </c>
      <c r="N440" s="303">
        <f>L440-F440</f>
        <v>268269.06</v>
      </c>
      <c r="O440" s="337" cm="1">
        <f t="array" ref="O440">+SUMPRODUCT(('Réel 2024'!$A$8:$A$501=$A440)*('Réel 2024'!$C$3:$AO$3=O$2),'Réel 2024'!$C$8:$AO$501)</f>
        <v>0</v>
      </c>
      <c r="P440" s="336">
        <f>-SUMIFS(BV_Data_An_Prec!$AN:$AN,BV_Data_An_Prec!$AS:$AS,"Oui",BV_Data_An_Prec!$AP:$AP,$B440,BV_Data_An_Prec!$AQ:$AQ,$C440)</f>
        <v>0</v>
      </c>
      <c r="Q440" s="303">
        <f>-SUMIFS(BV_Data_An_Prec!$AN:$AN,BV_Data_An_Prec!$AP:$AP,$B440,BV_Data_An_Prec!$AQ:$AQ,$C440,BV_Data_An_Prec!$AR:$AR,$L$2)</f>
        <v>0</v>
      </c>
      <c r="R440" s="282">
        <f>IF(O440=0,0,J440/O440)</f>
        <v>0</v>
      </c>
      <c r="S440" s="266">
        <f>L440-Q440</f>
        <v>268269.06</v>
      </c>
      <c r="T440" s="35"/>
      <c r="U440" s="35"/>
      <c r="V440" s="38"/>
      <c r="W440" s="35"/>
      <c r="X440" s="35"/>
      <c r="Y440" s="35"/>
      <c r="Z440" s="35"/>
      <c r="AA440" s="35"/>
      <c r="AB440" s="35"/>
      <c r="AC440" s="35"/>
      <c r="AD440" s="35"/>
      <c r="AE440" s="35"/>
      <c r="AF440" s="35"/>
      <c r="AG440" s="35"/>
      <c r="AH440" s="35"/>
      <c r="AI440" s="35"/>
      <c r="AJ440" s="35"/>
      <c r="AK440" s="35"/>
      <c r="AL440" s="35"/>
      <c r="AM440" s="35"/>
      <c r="AN440" s="35"/>
    </row>
    <row r="441" spans="1:40" ht="15.75" customHeight="1">
      <c r="A441" s="5"/>
      <c r="B441" s="38" t="s">
        <v>1162</v>
      </c>
      <c r="C441" s="243" t="s">
        <v>161</v>
      </c>
      <c r="D441" s="38"/>
      <c r="E441" s="325"/>
      <c r="F441" s="332">
        <f>IFERROR(F440/E440,0)</f>
        <v>0</v>
      </c>
      <c r="G441" s="243"/>
      <c r="H441" s="325"/>
      <c r="I441" s="332"/>
      <c r="J441" s="267"/>
      <c r="K441" s="38"/>
      <c r="L441" s="332">
        <f>IFERROR(L440/K440,0)</f>
        <v>0.7473009033076935</v>
      </c>
      <c r="M441" s="282"/>
      <c r="N441" s="266">
        <f>IFERROR(N440/M440,0)</f>
        <v>0</v>
      </c>
      <c r="O441" s="267"/>
      <c r="P441" s="38"/>
      <c r="Q441" s="332">
        <f>IFERROR(Q440/P440,0)</f>
        <v>0</v>
      </c>
      <c r="R441" s="267"/>
      <c r="S441" s="266"/>
      <c r="T441" s="35"/>
      <c r="U441" s="35"/>
      <c r="V441" s="38"/>
      <c r="W441" s="35"/>
      <c r="X441" s="35"/>
      <c r="Y441" s="35"/>
      <c r="Z441" s="35"/>
      <c r="AA441" s="35"/>
      <c r="AB441" s="35"/>
      <c r="AC441" s="35"/>
      <c r="AD441" s="35"/>
      <c r="AE441" s="35"/>
      <c r="AF441" s="35"/>
      <c r="AG441" s="35"/>
      <c r="AH441" s="35"/>
      <c r="AI441" s="35"/>
      <c r="AJ441" s="35"/>
      <c r="AK441" s="35"/>
      <c r="AL441" s="35"/>
      <c r="AM441" s="35"/>
      <c r="AN441" s="35"/>
    </row>
    <row r="442" spans="1:40" ht="15.75" customHeight="1">
      <c r="A442" s="5"/>
      <c r="B442" s="38" t="s">
        <v>1162</v>
      </c>
      <c r="C442" s="238"/>
      <c r="D442" s="304"/>
      <c r="E442" s="367"/>
      <c r="F442" s="334"/>
      <c r="G442" s="238"/>
      <c r="H442" s="367"/>
      <c r="I442" s="334"/>
      <c r="J442" s="335"/>
      <c r="K442" s="368"/>
      <c r="L442" s="334"/>
      <c r="M442" s="285"/>
      <c r="N442" s="286"/>
      <c r="O442" s="335"/>
      <c r="P442" s="368"/>
      <c r="Q442" s="334"/>
      <c r="R442" s="335"/>
      <c r="S442" s="286"/>
      <c r="T442" s="35"/>
      <c r="U442" s="35"/>
      <c r="V442" s="38"/>
      <c r="W442" s="35"/>
      <c r="X442" s="35"/>
      <c r="Y442" s="35"/>
      <c r="Z442" s="35"/>
      <c r="AA442" s="35"/>
      <c r="AB442" s="35"/>
      <c r="AC442" s="35"/>
      <c r="AD442" s="35"/>
      <c r="AE442" s="35"/>
      <c r="AF442" s="35"/>
      <c r="AG442" s="35"/>
      <c r="AH442" s="35"/>
      <c r="AI442" s="35"/>
      <c r="AJ442" s="35"/>
      <c r="AK442" s="35"/>
      <c r="AL442" s="35"/>
      <c r="AM442" s="35"/>
      <c r="AN442" s="35"/>
    </row>
    <row r="443" spans="1:40" ht="15.75" customHeight="1">
      <c r="A443" s="5"/>
      <c r="B443" s="38" t="s">
        <v>1162</v>
      </c>
      <c r="C443" s="926" t="s">
        <v>1169</v>
      </c>
      <c r="D443" s="336" cm="1">
        <f t="array" ref="D443">+SUMPRODUCT(('Budget original'!$A$8:$A$501=$A443)*('Budget original'!$C$3:$AO$3=D$2),'Budget original'!$C$8:$AO$501)</f>
        <v>0</v>
      </c>
      <c r="E443" s="281" cm="1">
        <f t="array" ref="E443">+SUMPRODUCT(('Budget original'!$A$8:$A$501=$A443)*('Budget original'!$C$3:$AO$3=E$2),'Budget original'!$C$8:$AO$501)</f>
        <v>0</v>
      </c>
      <c r="F443" s="281" cm="1">
        <f t="array" ref="F443">+SUMPRODUCT(('Budget original'!$A$8:$A$501=$A443)*('Budget original'!$C$3:$AO$3=F$2),'Budget original'!$C$8:$AO$501)</f>
        <v>0</v>
      </c>
      <c r="G443" s="337"/>
      <c r="H443" s="281"/>
      <c r="I443" s="281"/>
      <c r="J443" s="337">
        <f>-SUMIFS(BV_Data_An_Cour!$AN:$AN,BV_Data_An_Cour!$AP:$AP,$B443,BV_Data_An_Cour!$AQ:$AQ,$C443,BV_Data_An_Cour!$AR:$AR,J$2)</f>
        <v>0</v>
      </c>
      <c r="K443" s="281">
        <f>-SUMIFS(BV_Data_An_Cour!$AN:$AN,BV_Data_An_Cour!$AS:$AS,"Oui",BV_Data_An_Cour!$AP:$AP,$B443,BV_Data_An_Cour!$AQ:$AQ,$C443)</f>
        <v>520</v>
      </c>
      <c r="L443" s="266">
        <f>-SUMIFS(BV_Data_An_Cour!$AN:$AN,BV_Data_An_Cour!$AP:$AP,$B443,BV_Data_An_Cour!$AQ:$AQ,$C443,BV_Data_An_Cour!$AR:$AR,$L$2)</f>
        <v>357.77</v>
      </c>
      <c r="M443" s="282">
        <f>IFERROR((K443-E443)/E443,0)</f>
        <v>0</v>
      </c>
      <c r="N443" s="303">
        <f>L443-F443</f>
        <v>357.77</v>
      </c>
      <c r="O443" s="337" cm="1">
        <f t="array" ref="O443">+SUMPRODUCT(('Réel 2024'!$A$8:$A$501=$A443)*('Réel 2024'!$C$3:$AO$3=O$2),'Réel 2024'!$C$8:$AO$501)</f>
        <v>0</v>
      </c>
      <c r="P443" s="281">
        <f>-SUMIFS(BV_Data_An_Prec!$AN:$AN,BV_Data_An_Prec!$AS:$AS,"Oui",BV_Data_An_Prec!$AP:$AP,$B443,BV_Data_An_Prec!$AQ:$AQ,$C443)</f>
        <v>0</v>
      </c>
      <c r="Q443" s="266">
        <f>-SUMIFS(BV_Data_An_Prec!$AN:$AN,BV_Data_An_Prec!$AP:$AP,$B443,BV_Data_An_Prec!$AQ:$AQ,$C443,BV_Data_An_Prec!$AR:$AR,$L$2)</f>
        <v>0</v>
      </c>
      <c r="R443" s="282">
        <f>IF(O443=0,0,J443/O443)</f>
        <v>0</v>
      </c>
      <c r="S443" s="266">
        <f>L443-Q443</f>
        <v>357.77</v>
      </c>
      <c r="T443" s="35"/>
      <c r="U443" s="35"/>
      <c r="V443" s="38"/>
      <c r="W443" s="35"/>
      <c r="X443" s="35"/>
      <c r="Y443" s="35"/>
      <c r="Z443" s="35"/>
      <c r="AA443" s="35"/>
      <c r="AB443" s="35"/>
      <c r="AC443" s="35"/>
      <c r="AD443" s="35"/>
      <c r="AE443" s="35"/>
      <c r="AF443" s="35"/>
      <c r="AG443" s="35"/>
      <c r="AH443" s="35"/>
      <c r="AI443" s="35"/>
      <c r="AJ443" s="35"/>
      <c r="AK443" s="35"/>
      <c r="AL443" s="35"/>
      <c r="AM443" s="35"/>
      <c r="AN443" s="35"/>
    </row>
    <row r="444" spans="1:40" ht="15.75" customHeight="1">
      <c r="A444" s="5"/>
      <c r="B444" s="38" t="s">
        <v>1162</v>
      </c>
      <c r="C444" s="243" t="s">
        <v>161</v>
      </c>
      <c r="D444" s="38"/>
      <c r="E444" s="38"/>
      <c r="F444" s="332">
        <f>IFERROR(F443/E443,0)</f>
        <v>0</v>
      </c>
      <c r="G444" s="243"/>
      <c r="H444" s="325"/>
      <c r="I444" s="332"/>
      <c r="J444" s="267"/>
      <c r="K444" s="38"/>
      <c r="L444" s="332">
        <f>IFERROR(L443/K443,0)</f>
        <v>0.68801923076923077</v>
      </c>
      <c r="M444" s="282"/>
      <c r="N444" s="266">
        <f>IFERROR(N443/M443,0)</f>
        <v>0</v>
      </c>
      <c r="O444" s="267"/>
      <c r="P444" s="38"/>
      <c r="Q444" s="332">
        <f>IFERROR(Q443/P443,0)</f>
        <v>0</v>
      </c>
      <c r="R444" s="267"/>
      <c r="S444" s="266"/>
      <c r="T444" s="35"/>
      <c r="U444" s="35"/>
      <c r="V444" s="38"/>
      <c r="W444" s="35"/>
      <c r="X444" s="35"/>
      <c r="Y444" s="35"/>
      <c r="Z444" s="35"/>
      <c r="AA444" s="35"/>
      <c r="AB444" s="35"/>
      <c r="AC444" s="35"/>
      <c r="AD444" s="35"/>
      <c r="AE444" s="35"/>
      <c r="AF444" s="35"/>
      <c r="AG444" s="35"/>
      <c r="AH444" s="35"/>
      <c r="AI444" s="35"/>
      <c r="AJ444" s="35"/>
      <c r="AK444" s="35"/>
      <c r="AL444" s="35"/>
      <c r="AM444" s="35"/>
      <c r="AN444" s="35"/>
    </row>
    <row r="445" spans="1:40" ht="15.75" customHeight="1">
      <c r="A445" s="5"/>
      <c r="B445" s="38" t="s">
        <v>1162</v>
      </c>
      <c r="C445" s="681"/>
      <c r="D445" s="38"/>
      <c r="E445" s="38"/>
      <c r="F445" s="927"/>
      <c r="G445" s="680"/>
      <c r="H445" s="325"/>
      <c r="I445" s="758"/>
      <c r="J445" s="924"/>
      <c r="K445" s="38"/>
      <c r="L445" s="927"/>
      <c r="M445" s="925"/>
      <c r="N445" s="658"/>
      <c r="O445" s="924"/>
      <c r="P445" s="38"/>
      <c r="Q445" s="927"/>
      <c r="R445" s="924"/>
      <c r="S445" s="658"/>
      <c r="T445" s="35"/>
      <c r="U445" s="35"/>
      <c r="V445" s="38"/>
      <c r="W445" s="35"/>
      <c r="X445" s="35"/>
      <c r="Y445" s="35"/>
      <c r="Z445" s="35"/>
      <c r="AA445" s="35"/>
      <c r="AB445" s="35"/>
      <c r="AC445" s="35"/>
      <c r="AD445" s="35"/>
      <c r="AE445" s="35"/>
      <c r="AF445" s="35"/>
      <c r="AG445" s="35"/>
      <c r="AH445" s="35"/>
      <c r="AI445" s="35"/>
      <c r="AJ445" s="35"/>
      <c r="AK445" s="35"/>
      <c r="AL445" s="35"/>
      <c r="AM445" s="35"/>
      <c r="AN445" s="35"/>
    </row>
    <row r="446" spans="1:40" ht="15.75" customHeight="1">
      <c r="A446" s="5"/>
      <c r="B446" s="38" t="s">
        <v>1162</v>
      </c>
      <c r="C446" s="681" t="s">
        <v>1176</v>
      </c>
      <c r="D446" s="38"/>
      <c r="E446" s="38"/>
      <c r="F446" s="927"/>
      <c r="G446" s="680"/>
      <c r="H446" s="325"/>
      <c r="I446" s="758"/>
      <c r="J446" s="924"/>
      <c r="K446" s="38"/>
      <c r="L446" s="927"/>
      <c r="M446" s="925"/>
      <c r="N446" s="658"/>
      <c r="O446" s="924"/>
      <c r="P446" s="38"/>
      <c r="Q446" s="927"/>
      <c r="R446" s="924"/>
      <c r="S446" s="658"/>
      <c r="T446" s="35"/>
      <c r="U446" s="35"/>
      <c r="V446" s="38"/>
      <c r="W446" s="35"/>
      <c r="X446" s="35"/>
      <c r="Y446" s="35"/>
      <c r="Z446" s="35"/>
      <c r="AA446" s="35"/>
      <c r="AB446" s="35"/>
      <c r="AC446" s="35"/>
      <c r="AD446" s="35"/>
      <c r="AE446" s="35"/>
      <c r="AF446" s="35"/>
      <c r="AG446" s="35"/>
      <c r="AH446" s="35"/>
      <c r="AI446" s="35"/>
      <c r="AJ446" s="35"/>
      <c r="AK446" s="35"/>
      <c r="AL446" s="35"/>
      <c r="AM446" s="35"/>
      <c r="AN446" s="35"/>
    </row>
    <row r="447" spans="1:40" ht="15.75" customHeight="1" thickBot="1">
      <c r="A447" s="5"/>
      <c r="B447" s="38" t="s">
        <v>1162</v>
      </c>
      <c r="C447" s="681"/>
      <c r="D447" s="921"/>
      <c r="E447" s="921"/>
      <c r="F447" s="920"/>
      <c r="G447" s="921"/>
      <c r="H447" s="921"/>
      <c r="I447" s="921"/>
      <c r="J447" s="919"/>
      <c r="K447" s="36"/>
      <c r="L447" s="920"/>
      <c r="M447" s="919"/>
      <c r="N447" s="920"/>
      <c r="O447" s="919"/>
      <c r="P447" s="36"/>
      <c r="Q447" s="920"/>
      <c r="R447" s="919"/>
      <c r="S447" s="920"/>
      <c r="T447" s="35"/>
      <c r="U447" s="35"/>
      <c r="V447" s="38"/>
      <c r="W447" s="35"/>
      <c r="X447" s="35"/>
      <c r="Y447" s="35"/>
      <c r="Z447" s="35"/>
      <c r="AA447" s="35"/>
      <c r="AB447" s="35"/>
      <c r="AC447" s="35"/>
      <c r="AD447" s="35"/>
      <c r="AE447" s="35"/>
      <c r="AF447" s="35"/>
      <c r="AG447" s="35"/>
      <c r="AH447" s="35"/>
      <c r="AI447" s="35"/>
      <c r="AJ447" s="35"/>
      <c r="AK447" s="35"/>
      <c r="AL447" s="35"/>
      <c r="AM447" s="35"/>
      <c r="AN447" s="35"/>
    </row>
    <row r="448" spans="1:40" ht="18" customHeight="1" thickTop="1">
      <c r="A448" s="5" t="str">
        <f t="shared" si="105"/>
        <v>SAAQTotal Dépt. SAAQ</v>
      </c>
      <c r="B448" s="38" t="s">
        <v>1162</v>
      </c>
      <c r="C448" s="268" t="s">
        <v>1168</v>
      </c>
      <c r="D448" s="269" t="e">
        <f>+INDEX('Budget original'!$A$2:$AO$501,MATCH($A448,'Budget original'!$A$2:$A$501,0),MATCH(D$2,'Budget original'!$A$2:$AO$2,0))</f>
        <v>#N/A</v>
      </c>
      <c r="E448" s="270">
        <f>IFERROR(F448/D448,0)</f>
        <v>0</v>
      </c>
      <c r="F448" s="271" t="e">
        <f>+INDEX('Budget original'!$A$2:$AO$501,MATCH($A448,'Budget original'!$A$2:$A$501,0),MATCH(F$2,'Budget original'!$A$2:$AO$2,0))</f>
        <v>#N/A</v>
      </c>
      <c r="G448" s="272"/>
      <c r="H448" s="270"/>
      <c r="I448" s="271"/>
      <c r="J448" s="272"/>
      <c r="K448" s="269">
        <f>K437+K440+K443</f>
        <v>359503.99</v>
      </c>
      <c r="L448" s="271">
        <f>L437+L440+L443</f>
        <v>268626.83</v>
      </c>
      <c r="M448" s="272"/>
      <c r="N448" s="271"/>
      <c r="O448" s="272"/>
      <c r="P448" s="269">
        <f>P437+P440+P443</f>
        <v>0</v>
      </c>
      <c r="Q448" s="271">
        <f>Q437+Q440+Q443</f>
        <v>0</v>
      </c>
      <c r="R448" s="272">
        <f>IF(O448=0,0,(J448-O448)/O448)</f>
        <v>0</v>
      </c>
      <c r="S448" s="271">
        <f>L448-Q448</f>
        <v>268626.83</v>
      </c>
      <c r="T448" s="38"/>
      <c r="U448" s="38"/>
      <c r="V448" s="38"/>
      <c r="W448" s="38"/>
      <c r="X448" s="38"/>
      <c r="Y448" s="38"/>
      <c r="Z448" s="38"/>
      <c r="AA448" s="38"/>
      <c r="AB448" s="38"/>
      <c r="AC448" s="38"/>
      <c r="AD448" s="38"/>
      <c r="AE448" s="38"/>
      <c r="AF448" s="38"/>
      <c r="AG448" s="38"/>
      <c r="AH448" s="38"/>
      <c r="AI448" s="38"/>
      <c r="AJ448" s="38"/>
      <c r="AK448" s="38"/>
      <c r="AL448" s="38"/>
      <c r="AM448" s="38"/>
      <c r="AN448" s="38"/>
    </row>
    <row r="449" spans="1:40" ht="22.5" customHeight="1" thickBot="1">
      <c r="A449" s="5" t="str">
        <f t="shared" si="105"/>
        <v>SAAQ</v>
      </c>
      <c r="B449" s="38" t="s">
        <v>1162</v>
      </c>
      <c r="C449" s="273"/>
      <c r="D449" s="274"/>
      <c r="E449" s="274"/>
      <c r="F449" s="275"/>
      <c r="G449" s="273"/>
      <c r="H449" s="274"/>
      <c r="I449" s="275"/>
      <c r="J449" s="273"/>
      <c r="K449" s="947"/>
      <c r="L449" s="326">
        <f>L448/K448</f>
        <v>0.74721515608213418</v>
      </c>
      <c r="M449" s="276"/>
      <c r="N449" s="277"/>
      <c r="O449" s="273"/>
      <c r="P449" s="947"/>
      <c r="Q449" s="326" t="e">
        <f>Q448/P448</f>
        <v>#DIV/0!</v>
      </c>
      <c r="R449" s="276"/>
      <c r="S449" s="326">
        <f>IF(Q448=0,0,S448/Q448)</f>
        <v>0</v>
      </c>
      <c r="T449" s="38"/>
      <c r="U449" s="38"/>
      <c r="V449" s="38"/>
      <c r="W449" s="38"/>
      <c r="X449" s="38"/>
      <c r="Y449" s="38"/>
      <c r="Z449" s="38"/>
      <c r="AA449" s="38"/>
      <c r="AB449" s="38"/>
      <c r="AC449" s="38"/>
      <c r="AD449" s="38"/>
      <c r="AE449" s="38"/>
      <c r="AF449" s="38"/>
      <c r="AG449" s="38"/>
      <c r="AH449" s="38"/>
      <c r="AI449" s="38"/>
      <c r="AJ449" s="38"/>
      <c r="AK449" s="38"/>
      <c r="AL449" s="38"/>
      <c r="AM449" s="38"/>
      <c r="AN449" s="38"/>
    </row>
    <row r="450" spans="1:40" ht="15.75" customHeight="1" thickTop="1">
      <c r="A450" s="5" t="str">
        <f t="shared" si="105"/>
        <v>SAAQ</v>
      </c>
      <c r="B450" s="38" t="s">
        <v>1162</v>
      </c>
      <c r="C450" s="279"/>
      <c r="D450" s="38"/>
      <c r="E450" s="38"/>
      <c r="F450" s="266"/>
      <c r="G450" s="243"/>
      <c r="H450" s="38"/>
      <c r="I450" s="266"/>
      <c r="J450" s="243"/>
      <c r="K450" s="38"/>
      <c r="L450" s="253"/>
      <c r="M450" s="243"/>
      <c r="N450" s="332"/>
      <c r="O450" s="243"/>
      <c r="P450" s="38"/>
      <c r="Q450" s="253"/>
      <c r="R450" s="243"/>
      <c r="S450" s="253"/>
      <c r="T450" s="35"/>
      <c r="U450" s="35"/>
      <c r="V450" s="38"/>
      <c r="W450" s="35"/>
      <c r="X450" s="35"/>
      <c r="Y450" s="35"/>
      <c r="Z450" s="35"/>
      <c r="AA450" s="35"/>
      <c r="AB450" s="35"/>
      <c r="AC450" s="35"/>
      <c r="AD450" s="35"/>
      <c r="AE450" s="35"/>
      <c r="AF450" s="35"/>
      <c r="AG450" s="35"/>
      <c r="AH450" s="35"/>
      <c r="AI450" s="35"/>
      <c r="AJ450" s="35"/>
      <c r="AK450" s="35"/>
      <c r="AL450" s="35"/>
      <c r="AM450" s="35"/>
      <c r="AN450" s="35"/>
    </row>
    <row r="451" spans="1:40" ht="15.75" customHeight="1">
      <c r="A451" s="5" t="str">
        <f t="shared" si="105"/>
        <v>SAAQDEPENSES</v>
      </c>
      <c r="B451" s="38" t="s">
        <v>1162</v>
      </c>
      <c r="C451" s="279" t="s">
        <v>106</v>
      </c>
      <c r="D451" s="38"/>
      <c r="E451" s="38"/>
      <c r="F451" s="266"/>
      <c r="G451" s="243"/>
      <c r="H451" s="38"/>
      <c r="I451" s="266"/>
      <c r="J451" s="243"/>
      <c r="K451" s="38"/>
      <c r="L451" s="253"/>
      <c r="M451" s="243"/>
      <c r="N451" s="253"/>
      <c r="O451" s="243"/>
      <c r="P451" s="38"/>
      <c r="Q451" s="253"/>
      <c r="R451" s="243"/>
      <c r="S451" s="253"/>
      <c r="T451" s="35"/>
      <c r="U451" s="35"/>
      <c r="V451" s="38"/>
      <c r="W451" s="35"/>
      <c r="X451" s="35"/>
      <c r="Y451" s="35"/>
      <c r="Z451" s="35"/>
      <c r="AA451" s="35"/>
      <c r="AB451" s="35"/>
      <c r="AC451" s="35"/>
      <c r="AD451" s="35"/>
      <c r="AE451" s="35"/>
      <c r="AF451" s="35"/>
      <c r="AG451" s="35"/>
      <c r="AH451" s="35"/>
      <c r="AI451" s="35"/>
      <c r="AJ451" s="35"/>
      <c r="AK451" s="35"/>
      <c r="AL451" s="35"/>
      <c r="AM451" s="35"/>
      <c r="AN451" s="35"/>
    </row>
    <row r="452" spans="1:40" ht="15.75" customHeight="1">
      <c r="A452" s="5" t="str">
        <f t="shared" si="105"/>
        <v>SAAQSalaires cadres</v>
      </c>
      <c r="B452" s="38" t="s">
        <v>1162</v>
      </c>
      <c r="C452" s="298" t="s">
        <v>116</v>
      </c>
      <c r="D452" s="38"/>
      <c r="E452" s="38"/>
      <c r="F452" s="244" cm="1">
        <f t="array" ref="F452">+SUMPRODUCT(('Budget original'!$A$8:$A$501=$A452)*('Budget original'!$C$3:$AO$3=F$2),'Budget original'!$C$8:$AO$501)</f>
        <v>0</v>
      </c>
      <c r="G452" s="243"/>
      <c r="H452" s="38"/>
      <c r="I452" s="244"/>
      <c r="J452" s="243"/>
      <c r="K452" s="38"/>
      <c r="L452" s="266">
        <f>SUMIFS(BV_Data_An_Cour!$AN:$AN,BV_Data_An_Cour!$AP:$AP,$B452,BV_Data_An_Cour!$AQ:$AQ,$C452,BV_Data_An_Cour!$AR:$AR,$L$2)</f>
        <v>0</v>
      </c>
      <c r="M452" s="243"/>
      <c r="N452" s="253"/>
      <c r="O452" s="243"/>
      <c r="P452" s="38"/>
      <c r="Q452" s="266" cm="1">
        <f t="array" ref="Q452">+SUMPRODUCT(('Réel 2024'!$A$8:$A$501=$A452)*('Réel 2024'!$C$3:$AO$3=Q$2),'Réel 2024'!$C$8:$AO$501)</f>
        <v>0</v>
      </c>
      <c r="R452" s="243"/>
      <c r="S452" s="266">
        <f t="shared" ref="S452:S481" si="106">L452-Q452</f>
        <v>0</v>
      </c>
      <c r="T452" s="35"/>
      <c r="U452" s="35"/>
      <c r="V452" s="38"/>
      <c r="W452" s="35"/>
      <c r="X452" s="35"/>
      <c r="Y452" s="35"/>
      <c r="Z452" s="35"/>
      <c r="AA452" s="35"/>
      <c r="AB452" s="35"/>
      <c r="AC452" s="35"/>
      <c r="AD452" s="35"/>
      <c r="AE452" s="35"/>
      <c r="AF452" s="35"/>
      <c r="AG452" s="35"/>
      <c r="AH452" s="35"/>
      <c r="AI452" s="35"/>
      <c r="AJ452" s="35"/>
      <c r="AK452" s="35"/>
      <c r="AL452" s="35"/>
      <c r="AM452" s="35"/>
      <c r="AN452" s="35"/>
    </row>
    <row r="453" spans="1:40" ht="15.75" customHeight="1">
      <c r="A453" s="5" t="str">
        <f t="shared" si="105"/>
        <v>SAAQSalaires commis</v>
      </c>
      <c r="B453" s="38" t="s">
        <v>1162</v>
      </c>
      <c r="C453" s="299" t="s">
        <v>117</v>
      </c>
      <c r="D453" s="287"/>
      <c r="E453" s="38"/>
      <c r="F453" s="240" cm="1">
        <f t="array" ref="F453">+SUMPRODUCT(('Budget original'!$A$8:$A$501=$A453)*('Budget original'!$C$3:$AO$3=F$2),'Budget original'!$C$8:$AO$501)</f>
        <v>0</v>
      </c>
      <c r="G453" s="288"/>
      <c r="H453" s="38"/>
      <c r="I453" s="240"/>
      <c r="J453" s="243"/>
      <c r="K453" s="38"/>
      <c r="L453" s="286">
        <f>SUMIFS(BV_Data_An_Cour!$AN:$AN,BV_Data_An_Cour!$AP:$AP,$B453,BV_Data_An_Cour!$AQ:$AQ,$C453,BV_Data_An_Cour!$AR:$AR,$L$2)</f>
        <v>0</v>
      </c>
      <c r="M453" s="243"/>
      <c r="N453" s="266"/>
      <c r="O453" s="243"/>
      <c r="P453" s="38"/>
      <c r="Q453" s="286" cm="1">
        <f t="array" ref="Q453">+SUMPRODUCT(('Réel 2024'!$A$8:$A$501=$A453)*('Réel 2024'!$C$3:$AO$3=Q$2),'Réel 2024'!$C$8:$AO$501)</f>
        <v>0</v>
      </c>
      <c r="R453" s="243"/>
      <c r="S453" s="266">
        <f t="shared" si="106"/>
        <v>0</v>
      </c>
      <c r="T453" s="35"/>
      <c r="U453" s="35"/>
      <c r="V453" s="38"/>
      <c r="W453" s="35"/>
      <c r="X453" s="35"/>
      <c r="Y453" s="35"/>
      <c r="Z453" s="35"/>
      <c r="AA453" s="35"/>
      <c r="AB453" s="35"/>
      <c r="AC453" s="35"/>
      <c r="AD453" s="35"/>
      <c r="AE453" s="35"/>
      <c r="AF453" s="35"/>
      <c r="AG453" s="35"/>
      <c r="AH453" s="35"/>
      <c r="AI453" s="35"/>
      <c r="AJ453" s="35"/>
      <c r="AK453" s="35"/>
      <c r="AL453" s="35"/>
      <c r="AM453" s="35"/>
      <c r="AN453" s="35"/>
    </row>
    <row r="454" spans="1:40" ht="15.75" customHeight="1">
      <c r="A454" s="5" t="str">
        <f t="shared" si="105"/>
        <v>SAAQSalaires autres</v>
      </c>
      <c r="B454" s="38" t="s">
        <v>1162</v>
      </c>
      <c r="C454" s="298" t="s">
        <v>118</v>
      </c>
      <c r="D454" s="300"/>
      <c r="E454" s="301"/>
      <c r="F454" s="244" cm="1">
        <f t="array" ref="F454">+SUMPRODUCT(('Budget original'!$A$8:$A$501=$A454)*('Budget original'!$C$3:$AO$3=F$2),'Budget original'!$C$8:$AO$501)</f>
        <v>0</v>
      </c>
      <c r="G454" s="302"/>
      <c r="H454" s="301"/>
      <c r="I454" s="244"/>
      <c r="J454" s="233"/>
      <c r="K454" s="301"/>
      <c r="L454" s="266">
        <f>SUMIFS(BV_Data_An_Cour!$AN:$AN,BV_Data_An_Cour!$AP:$AP,$B454,BV_Data_An_Cour!$AQ:$AQ,$C454,BV_Data_An_Cour!$AR:$AR,$L$2)</f>
        <v>0</v>
      </c>
      <c r="M454" s="233"/>
      <c r="N454" s="303"/>
      <c r="O454" s="233"/>
      <c r="P454" s="301"/>
      <c r="Q454" s="266" cm="1">
        <f t="array" ref="Q454">+SUMPRODUCT(('Réel 2024'!$A$8:$A$501=$A454)*('Réel 2024'!$C$3:$AO$3=Q$2),'Réel 2024'!$C$8:$AO$501)</f>
        <v>0</v>
      </c>
      <c r="R454" s="233"/>
      <c r="S454" s="303">
        <f t="shared" si="106"/>
        <v>0</v>
      </c>
      <c r="T454" s="35"/>
      <c r="U454" s="35"/>
      <c r="V454" s="38"/>
      <c r="W454" s="35"/>
      <c r="X454" s="35"/>
      <c r="Y454" s="35"/>
      <c r="Z454" s="35"/>
      <c r="AA454" s="35"/>
      <c r="AB454" s="35"/>
      <c r="AC454" s="35"/>
      <c r="AD454" s="35"/>
      <c r="AE454" s="35"/>
      <c r="AF454" s="35"/>
      <c r="AG454" s="35"/>
      <c r="AH454" s="35"/>
      <c r="AI454" s="35"/>
      <c r="AJ454" s="35"/>
      <c r="AK454" s="35"/>
      <c r="AL454" s="35"/>
      <c r="AM454" s="35"/>
      <c r="AN454" s="35"/>
    </row>
    <row r="455" spans="1:40" ht="15.75" customHeight="1">
      <c r="A455" s="5" t="str">
        <f t="shared" si="105"/>
        <v>SAAQSalaires spécialistes</v>
      </c>
      <c r="B455" s="38" t="s">
        <v>1162</v>
      </c>
      <c r="C455" s="298" t="s">
        <v>119</v>
      </c>
      <c r="D455" s="287"/>
      <c r="E455" s="38"/>
      <c r="F455" s="244" cm="1">
        <f t="array" ref="F455">+SUMPRODUCT(('Budget original'!$A$8:$A$501=$A455)*('Budget original'!$C$3:$AO$3=F$2),'Budget original'!$C$8:$AO$501)</f>
        <v>0</v>
      </c>
      <c r="G455" s="288"/>
      <c r="H455" s="38"/>
      <c r="I455" s="244"/>
      <c r="J455" s="243"/>
      <c r="K455" s="38"/>
      <c r="L455" s="266">
        <f>SUMIFS(BV_Data_An_Cour!$AN:$AN,BV_Data_An_Cour!$AP:$AP,$B455,BV_Data_An_Cour!$AQ:$AQ,$C455,BV_Data_An_Cour!$AR:$AR,$L$2)</f>
        <v>0</v>
      </c>
      <c r="M455" s="243"/>
      <c r="N455" s="266"/>
      <c r="O455" s="243"/>
      <c r="P455" s="38"/>
      <c r="Q455" s="266" cm="1">
        <f t="array" ref="Q455">+SUMPRODUCT(('Réel 2024'!$A$8:$A$501=$A455)*('Réel 2024'!$C$3:$AO$3=Q$2),'Réel 2024'!$C$8:$AO$501)</f>
        <v>0</v>
      </c>
      <c r="R455" s="243"/>
      <c r="S455" s="266">
        <f t="shared" si="106"/>
        <v>0</v>
      </c>
      <c r="T455" s="35"/>
      <c r="U455" s="35"/>
      <c r="V455" s="38"/>
      <c r="W455" s="35"/>
      <c r="X455" s="35"/>
      <c r="Y455" s="35"/>
      <c r="Z455" s="35"/>
      <c r="AA455" s="35"/>
      <c r="AB455" s="35"/>
      <c r="AC455" s="35"/>
      <c r="AD455" s="35"/>
      <c r="AE455" s="35"/>
      <c r="AF455" s="35"/>
      <c r="AG455" s="35"/>
      <c r="AH455" s="35"/>
      <c r="AI455" s="35"/>
      <c r="AJ455" s="35"/>
      <c r="AK455" s="35"/>
      <c r="AL455" s="35"/>
      <c r="AM455" s="35"/>
      <c r="AN455" s="35"/>
    </row>
    <row r="456" spans="1:40" ht="20.399999999999999" hidden="1" customHeight="1">
      <c r="A456" s="5" t="str">
        <f t="shared" si="105"/>
        <v>SAAQ[...]</v>
      </c>
      <c r="B456" s="38" t="s">
        <v>1162</v>
      </c>
      <c r="C456" s="243" t="s">
        <v>55</v>
      </c>
      <c r="D456" s="287"/>
      <c r="E456" s="38"/>
      <c r="F456" s="244" cm="1">
        <f t="array" ref="F456">+SUMPRODUCT(('Budget original'!$A$8:$A$501=$A456)*('Budget original'!$C$3:$AO$3=F$2),'Budget original'!$C$8:$AO$501)</f>
        <v>0</v>
      </c>
      <c r="G456" s="288"/>
      <c r="H456" s="38"/>
      <c r="I456" s="244"/>
      <c r="J456" s="243"/>
      <c r="K456" s="38"/>
      <c r="L456" s="266">
        <f>SUMIFS(BV_Data_An_Cour!$AN:$AN,BV_Data_An_Cour!$AP:$AP,$B456,BV_Data_An_Cour!$AQ:$AQ,$C456,BV_Data_An_Cour!$AR:$AR,$L$2)</f>
        <v>0</v>
      </c>
      <c r="M456" s="243"/>
      <c r="N456" s="266"/>
      <c r="O456" s="243"/>
      <c r="P456" s="38"/>
      <c r="Q456" s="266" cm="1">
        <f t="array" ref="Q456">+SUMPRODUCT(('Réel 2024'!$A$8:$A$501=$A456)*('Réel 2024'!$C$3:$AO$3=Q$2),'Réel 2024'!$C$8:$AO$501)</f>
        <v>0</v>
      </c>
      <c r="R456" s="243"/>
      <c r="S456" s="266">
        <f t="shared" si="106"/>
        <v>0</v>
      </c>
      <c r="T456" s="35"/>
      <c r="U456" s="35"/>
      <c r="V456" s="38"/>
      <c r="W456" s="35"/>
      <c r="X456" s="35"/>
      <c r="Y456" s="35"/>
      <c r="Z456" s="35"/>
      <c r="AA456" s="35"/>
      <c r="AB456" s="35"/>
      <c r="AC456" s="35"/>
      <c r="AD456" s="35"/>
      <c r="AE456" s="35"/>
      <c r="AF456" s="35"/>
      <c r="AG456" s="35"/>
      <c r="AH456" s="35"/>
      <c r="AI456" s="35"/>
      <c r="AJ456" s="35"/>
      <c r="AK456" s="35"/>
      <c r="AL456" s="35"/>
      <c r="AM456" s="35"/>
      <c r="AN456" s="35"/>
    </row>
    <row r="457" spans="1:40" ht="20.399999999999999" hidden="1" customHeight="1">
      <c r="A457" s="5" t="str">
        <f t="shared" si="105"/>
        <v>SAAQ[...]</v>
      </c>
      <c r="B457" s="38" t="s">
        <v>1162</v>
      </c>
      <c r="C457" s="243" t="s">
        <v>55</v>
      </c>
      <c r="D457" s="287"/>
      <c r="E457" s="38"/>
      <c r="F457" s="244" cm="1">
        <f t="array" ref="F457">+SUMPRODUCT(('Budget original'!$A$8:$A$501=$A457)*('Budget original'!$C$3:$AO$3=F$2),'Budget original'!$C$8:$AO$501)</f>
        <v>0</v>
      </c>
      <c r="G457" s="288"/>
      <c r="H457" s="38"/>
      <c r="I457" s="244"/>
      <c r="J457" s="243"/>
      <c r="K457" s="38"/>
      <c r="L457" s="266">
        <f>SUMIFS(BV_Data_An_Cour!$AN:$AN,BV_Data_An_Cour!$AP:$AP,$B457,BV_Data_An_Cour!$AQ:$AQ,$C457,BV_Data_An_Cour!$AR:$AR,$L$2)</f>
        <v>0</v>
      </c>
      <c r="M457" s="243"/>
      <c r="N457" s="266"/>
      <c r="O457" s="243"/>
      <c r="P457" s="38"/>
      <c r="Q457" s="266" cm="1">
        <f t="array" ref="Q457">+SUMPRODUCT(('Réel 2024'!$A$8:$A$501=$A457)*('Réel 2024'!$C$3:$AO$3=Q$2),'Réel 2024'!$C$8:$AO$501)</f>
        <v>0</v>
      </c>
      <c r="R457" s="243"/>
      <c r="S457" s="266">
        <f t="shared" si="106"/>
        <v>0</v>
      </c>
      <c r="T457" s="35"/>
      <c r="U457" s="35"/>
      <c r="V457" s="38"/>
      <c r="W457" s="35"/>
      <c r="X457" s="35"/>
      <c r="Y457" s="35"/>
      <c r="Z457" s="35"/>
      <c r="AA457" s="35"/>
      <c r="AB457" s="35"/>
      <c r="AC457" s="35"/>
      <c r="AD457" s="35"/>
      <c r="AE457" s="35"/>
      <c r="AF457" s="35"/>
      <c r="AG457" s="35"/>
      <c r="AH457" s="35"/>
      <c r="AI457" s="35"/>
      <c r="AJ457" s="35"/>
      <c r="AK457" s="35"/>
      <c r="AL457" s="35"/>
      <c r="AM457" s="35"/>
      <c r="AN457" s="35"/>
    </row>
    <row r="458" spans="1:40" ht="20.399999999999999" hidden="1" customHeight="1">
      <c r="A458" s="5" t="str">
        <f t="shared" si="105"/>
        <v>SAAQ[...]</v>
      </c>
      <c r="B458" s="38" t="s">
        <v>1162</v>
      </c>
      <c r="C458" s="243" t="s">
        <v>55</v>
      </c>
      <c r="D458" s="287"/>
      <c r="E458" s="38"/>
      <c r="F458" s="244" cm="1">
        <f t="array" ref="F458">+SUMPRODUCT(('Budget original'!$A$8:$A$501=$A458)*('Budget original'!$C$3:$AO$3=F$2),'Budget original'!$C$8:$AO$501)</f>
        <v>0</v>
      </c>
      <c r="G458" s="288"/>
      <c r="H458" s="38"/>
      <c r="I458" s="244"/>
      <c r="J458" s="243"/>
      <c r="K458" s="38"/>
      <c r="L458" s="266">
        <f>SUMIFS(BV_Data_An_Cour!$AN:$AN,BV_Data_An_Cour!$AP:$AP,$B458,BV_Data_An_Cour!$AQ:$AQ,$C458,BV_Data_An_Cour!$AR:$AR,$L$2)</f>
        <v>0</v>
      </c>
      <c r="M458" s="243"/>
      <c r="N458" s="266"/>
      <c r="O458" s="243"/>
      <c r="P458" s="38"/>
      <c r="Q458" s="266" cm="1">
        <f t="array" ref="Q458">+SUMPRODUCT(('Réel 2024'!$A$8:$A$501=$A458)*('Réel 2024'!$C$3:$AO$3=Q$2),'Réel 2024'!$C$8:$AO$501)</f>
        <v>0</v>
      </c>
      <c r="R458" s="243"/>
      <c r="S458" s="266">
        <f t="shared" si="106"/>
        <v>0</v>
      </c>
      <c r="T458" s="35"/>
      <c r="U458" s="35"/>
      <c r="V458" s="38"/>
      <c r="W458" s="35"/>
      <c r="X458" s="35"/>
      <c r="Y458" s="35"/>
      <c r="Z458" s="35"/>
      <c r="AA458" s="35"/>
      <c r="AB458" s="35"/>
      <c r="AC458" s="35"/>
      <c r="AD458" s="35"/>
      <c r="AE458" s="35"/>
      <c r="AF458" s="35"/>
      <c r="AG458" s="35"/>
      <c r="AH458" s="35"/>
      <c r="AI458" s="35"/>
      <c r="AJ458" s="35"/>
      <c r="AK458" s="35"/>
      <c r="AL458" s="35"/>
      <c r="AM458" s="35"/>
      <c r="AN458" s="35"/>
    </row>
    <row r="459" spans="1:40" ht="15.75" customHeight="1">
      <c r="A459" s="5" t="str">
        <f t="shared" si="105"/>
        <v>SAAQSalaires en absences</v>
      </c>
      <c r="B459" s="38" t="s">
        <v>1162</v>
      </c>
      <c r="C459" s="299" t="s">
        <v>120</v>
      </c>
      <c r="D459" s="287"/>
      <c r="E459" s="38"/>
      <c r="F459" s="240" cm="1">
        <f t="array" ref="F459">+SUMPRODUCT(('Budget original'!$A$8:$A$501=$A459)*('Budget original'!$C$3:$AO$3=F$2),'Budget original'!$C$8:$AO$501)</f>
        <v>0</v>
      </c>
      <c r="G459" s="288"/>
      <c r="H459" s="38"/>
      <c r="I459" s="240"/>
      <c r="J459" s="243"/>
      <c r="K459" s="38"/>
      <c r="L459" s="286">
        <f>SUMIFS(BV_Data_An_Cour!$AN:$AN,BV_Data_An_Cour!$AP:$AP,$B459,BV_Data_An_Cour!$AQ:$AQ,$C459,BV_Data_An_Cour!$AR:$AR,$L$2)</f>
        <v>0</v>
      </c>
      <c r="M459" s="243"/>
      <c r="N459" s="266"/>
      <c r="O459" s="243"/>
      <c r="P459" s="38"/>
      <c r="Q459" s="286" cm="1">
        <f t="array" ref="Q459">+SUMPRODUCT(('Réel 2024'!$A$8:$A$501=$A459)*('Réel 2024'!$C$3:$AO$3=Q$2),'Réel 2024'!$C$8:$AO$501)</f>
        <v>0</v>
      </c>
      <c r="R459" s="243"/>
      <c r="S459" s="266">
        <f t="shared" si="106"/>
        <v>0</v>
      </c>
      <c r="T459" s="35"/>
      <c r="U459" s="35"/>
      <c r="V459" s="38"/>
      <c r="W459" s="35"/>
      <c r="X459" s="35"/>
      <c r="Y459" s="35"/>
      <c r="Z459" s="35"/>
      <c r="AA459" s="35"/>
      <c r="AB459" s="35"/>
      <c r="AC459" s="35"/>
      <c r="AD459" s="35"/>
      <c r="AE459" s="35"/>
      <c r="AF459" s="35"/>
      <c r="AG459" s="35"/>
      <c r="AH459" s="35"/>
      <c r="AI459" s="35"/>
      <c r="AJ459" s="35"/>
      <c r="AK459" s="35"/>
      <c r="AL459" s="35"/>
      <c r="AM459" s="35"/>
      <c r="AN459" s="35"/>
    </row>
    <row r="460" spans="1:40" ht="15.75" customHeight="1">
      <c r="A460" s="5" t="str">
        <f t="shared" si="105"/>
        <v>SAAQDéduction à la source</v>
      </c>
      <c r="B460" s="38" t="s">
        <v>1162</v>
      </c>
      <c r="C460" s="298" t="s">
        <v>121</v>
      </c>
      <c r="D460" s="300"/>
      <c r="E460" s="301"/>
      <c r="F460" s="244" cm="1">
        <f t="array" ref="F460">+SUMPRODUCT(('Budget original'!$A$8:$A$501=$A460)*('Budget original'!$C$3:$AO$3=F$2),'Budget original'!$C$8:$AO$501)</f>
        <v>0</v>
      </c>
      <c r="G460" s="302"/>
      <c r="H460" s="301"/>
      <c r="I460" s="244"/>
      <c r="J460" s="233"/>
      <c r="K460" s="301"/>
      <c r="L460" s="266">
        <f>SUMIFS(BV_Data_An_Cour!$AN:$AN,BV_Data_An_Cour!$AP:$AP,$B460,BV_Data_An_Cour!$AQ:$AQ,$C460,BV_Data_An_Cour!$AR:$AR,$L$2)</f>
        <v>0</v>
      </c>
      <c r="M460" s="233"/>
      <c r="N460" s="303"/>
      <c r="O460" s="233"/>
      <c r="P460" s="301"/>
      <c r="Q460" s="266" cm="1">
        <f t="array" ref="Q460">+SUMPRODUCT(('Réel 2024'!$A$8:$A$501=$A460)*('Réel 2024'!$C$3:$AO$3=Q$2),'Réel 2024'!$C$8:$AO$501)</f>
        <v>0</v>
      </c>
      <c r="R460" s="233"/>
      <c r="S460" s="303">
        <f t="shared" si="106"/>
        <v>0</v>
      </c>
      <c r="T460" s="35"/>
      <c r="U460" s="35"/>
      <c r="V460" s="38"/>
      <c r="W460" s="35"/>
      <c r="X460" s="35"/>
      <c r="Y460" s="35"/>
      <c r="Z460" s="35"/>
      <c r="AA460" s="35"/>
      <c r="AB460" s="35"/>
      <c r="AC460" s="35"/>
      <c r="AD460" s="35"/>
      <c r="AE460" s="35"/>
      <c r="AF460" s="35"/>
      <c r="AG460" s="35"/>
      <c r="AH460" s="35"/>
      <c r="AI460" s="35"/>
      <c r="AJ460" s="35"/>
      <c r="AK460" s="35"/>
      <c r="AL460" s="35"/>
      <c r="AM460" s="35"/>
      <c r="AN460" s="35"/>
    </row>
    <row r="461" spans="1:40" ht="15.75" customHeight="1">
      <c r="A461" s="5" t="str">
        <f t="shared" si="105"/>
        <v>SAAQBénéfices marginaux</v>
      </c>
      <c r="B461" s="38" t="s">
        <v>1162</v>
      </c>
      <c r="C461" s="298" t="s">
        <v>122</v>
      </c>
      <c r="D461" s="287"/>
      <c r="E461" s="38"/>
      <c r="F461" s="244" cm="1">
        <f t="array" ref="F461">+SUMPRODUCT(('Budget original'!$A$8:$A$501=$A461)*('Budget original'!$C$3:$AO$3=F$2),'Budget original'!$C$8:$AO$501)</f>
        <v>0</v>
      </c>
      <c r="G461" s="288"/>
      <c r="H461" s="38"/>
      <c r="I461" s="244"/>
      <c r="J461" s="243"/>
      <c r="K461" s="38"/>
      <c r="L461" s="266">
        <f>SUMIFS(BV_Data_An_Cour!$AN:$AN,BV_Data_An_Cour!$AP:$AP,$B461,BV_Data_An_Cour!$AQ:$AQ,$C461,BV_Data_An_Cour!$AR:$AR,$L$2)</f>
        <v>0</v>
      </c>
      <c r="M461" s="243"/>
      <c r="N461" s="266"/>
      <c r="O461" s="243"/>
      <c r="P461" s="38"/>
      <c r="Q461" s="266" cm="1">
        <f t="array" ref="Q461">+SUMPRODUCT(('Réel 2024'!$A$8:$A$501=$A461)*('Réel 2024'!$C$3:$AO$3=Q$2),'Réel 2024'!$C$8:$AO$501)</f>
        <v>0</v>
      </c>
      <c r="R461" s="243"/>
      <c r="S461" s="266">
        <f t="shared" si="106"/>
        <v>0</v>
      </c>
      <c r="T461" s="35"/>
      <c r="U461" s="35"/>
      <c r="V461" s="38"/>
      <c r="W461" s="35"/>
      <c r="X461" s="35"/>
      <c r="Y461" s="35"/>
      <c r="Z461" s="35"/>
      <c r="AA461" s="35"/>
      <c r="AB461" s="35"/>
      <c r="AC461" s="35"/>
      <c r="AD461" s="35"/>
      <c r="AE461" s="35"/>
      <c r="AF461" s="35"/>
      <c r="AG461" s="35"/>
      <c r="AH461" s="35"/>
      <c r="AI461" s="35"/>
      <c r="AJ461" s="35"/>
      <c r="AK461" s="35"/>
      <c r="AL461" s="35"/>
      <c r="AM461" s="35"/>
      <c r="AN461" s="35"/>
    </row>
    <row r="462" spans="1:40" ht="15.75" customHeight="1">
      <c r="A462" s="5" t="str">
        <f t="shared" si="105"/>
        <v>SAAQCsst</v>
      </c>
      <c r="B462" s="38" t="s">
        <v>1162</v>
      </c>
      <c r="C462" s="298" t="s">
        <v>123</v>
      </c>
      <c r="D462" s="287"/>
      <c r="E462" s="38"/>
      <c r="F462" s="244" cm="1">
        <f t="array" ref="F462">+SUMPRODUCT(('Budget original'!$A$8:$A$501=$A462)*('Budget original'!$C$3:$AO$3=F$2),'Budget original'!$C$8:$AO$501)</f>
        <v>0</v>
      </c>
      <c r="G462" s="288"/>
      <c r="H462" s="38"/>
      <c r="I462" s="244"/>
      <c r="J462" s="243"/>
      <c r="K462" s="38"/>
      <c r="L462" s="266">
        <f>SUMIFS(BV_Data_An_Cour!$AN:$AN,BV_Data_An_Cour!$AP:$AP,$B462,BV_Data_An_Cour!$AQ:$AQ,$C462,BV_Data_An_Cour!$AR:$AR,$L$2)</f>
        <v>0</v>
      </c>
      <c r="M462" s="243"/>
      <c r="N462" s="266"/>
      <c r="O462" s="243"/>
      <c r="P462" s="38"/>
      <c r="Q462" s="266" cm="1">
        <f t="array" ref="Q462">+SUMPRODUCT(('Réel 2024'!$A$8:$A$501=$A462)*('Réel 2024'!$C$3:$AO$3=Q$2),'Réel 2024'!$C$8:$AO$501)</f>
        <v>0</v>
      </c>
      <c r="R462" s="243"/>
      <c r="S462" s="266">
        <f t="shared" si="106"/>
        <v>0</v>
      </c>
      <c r="T462" s="35"/>
      <c r="U462" s="35"/>
      <c r="V462" s="38"/>
      <c r="W462" s="35"/>
      <c r="X462" s="35"/>
      <c r="Y462" s="35"/>
      <c r="Z462" s="35"/>
      <c r="AA462" s="35"/>
      <c r="AB462" s="35"/>
      <c r="AC462" s="35"/>
      <c r="AD462" s="35"/>
      <c r="AE462" s="35"/>
      <c r="AF462" s="35"/>
      <c r="AG462" s="35"/>
      <c r="AH462" s="35"/>
      <c r="AI462" s="35"/>
      <c r="AJ462" s="35"/>
      <c r="AK462" s="35"/>
      <c r="AL462" s="35"/>
      <c r="AM462" s="35"/>
      <c r="AN462" s="35"/>
    </row>
    <row r="463" spans="1:40" ht="20.399999999999999" hidden="1" customHeight="1">
      <c r="A463" s="5" t="str">
        <f t="shared" si="105"/>
        <v>SAAQ[...]</v>
      </c>
      <c r="B463" s="38" t="s">
        <v>1162</v>
      </c>
      <c r="C463" s="243" t="s">
        <v>55</v>
      </c>
      <c r="D463" s="289"/>
      <c r="E463" s="304"/>
      <c r="F463" s="244" cm="1">
        <f t="array" ref="F463">+SUMPRODUCT(('Budget original'!$A$8:$A$501=$A463)*('Budget original'!$C$3:$AO$3=F$2),'Budget original'!$C$8:$AO$501)</f>
        <v>0</v>
      </c>
      <c r="G463" s="290"/>
      <c r="H463" s="304"/>
      <c r="I463" s="244"/>
      <c r="J463" s="238"/>
      <c r="K463" s="304"/>
      <c r="L463" s="266">
        <f>SUMIFS(BV_Data_An_Cour!$AN:$AN,BV_Data_An_Cour!$AP:$AP,$B463,BV_Data_An_Cour!$AQ:$AQ,$C463,BV_Data_An_Cour!$AR:$AR,$L$2)</f>
        <v>0</v>
      </c>
      <c r="M463" s="238"/>
      <c r="N463" s="286"/>
      <c r="O463" s="238"/>
      <c r="P463" s="304"/>
      <c r="Q463" s="266" cm="1">
        <f t="array" ref="Q463">+SUMPRODUCT(('Réel 2024'!$A$8:$A$501=$A463)*('Réel 2024'!$C$3:$AO$3=Q$2),'Réel 2024'!$C$8:$AO$501)</f>
        <v>0</v>
      </c>
      <c r="R463" s="238"/>
      <c r="S463" s="286">
        <f t="shared" si="106"/>
        <v>0</v>
      </c>
      <c r="T463" s="35"/>
      <c r="U463" s="35"/>
      <c r="V463" s="38"/>
      <c r="W463" s="35"/>
      <c r="X463" s="35"/>
      <c r="Y463" s="35"/>
      <c r="Z463" s="35"/>
      <c r="AA463" s="35"/>
      <c r="AB463" s="35"/>
      <c r="AC463" s="35"/>
      <c r="AD463" s="35"/>
      <c r="AE463" s="35"/>
      <c r="AF463" s="35"/>
      <c r="AG463" s="35"/>
      <c r="AH463" s="35"/>
      <c r="AI463" s="35"/>
      <c r="AJ463" s="35"/>
      <c r="AK463" s="35"/>
      <c r="AL463" s="35"/>
      <c r="AM463" s="35"/>
      <c r="AN463" s="35"/>
    </row>
    <row r="464" spans="1:40" ht="18.600000000000001" customHeight="1">
      <c r="A464" s="5" t="str">
        <f t="shared" si="105"/>
        <v>SAAQTOTAL PERSONNEL</v>
      </c>
      <c r="B464" s="38" t="s">
        <v>1162</v>
      </c>
      <c r="C464" s="291" t="s">
        <v>124</v>
      </c>
      <c r="D464" s="292" t="s">
        <v>115</v>
      </c>
      <c r="E464" s="293">
        <f>IFERROR(F464/F$448,0)</f>
        <v>0</v>
      </c>
      <c r="F464" s="294">
        <f>+SUM(F452:F463)</f>
        <v>0</v>
      </c>
      <c r="G464" s="295"/>
      <c r="H464" s="293"/>
      <c r="I464" s="294"/>
      <c r="J464" s="295" t="s">
        <v>115</v>
      </c>
      <c r="K464" s="293">
        <f>IFERROR(L464/L$448,0)</f>
        <v>0</v>
      </c>
      <c r="L464" s="294">
        <f>+SUM(L452:L463)</f>
        <v>0</v>
      </c>
      <c r="M464" s="296"/>
      <c r="N464" s="294"/>
      <c r="O464" s="295" t="s">
        <v>115</v>
      </c>
      <c r="P464" s="293">
        <f>IFERROR(Q464/Q$448,0)</f>
        <v>0</v>
      </c>
      <c r="Q464" s="294">
        <f>+SUM(Q452:Q463)</f>
        <v>0</v>
      </c>
      <c r="R464" s="297"/>
      <c r="S464" s="294">
        <f t="shared" si="106"/>
        <v>0</v>
      </c>
      <c r="T464" s="38"/>
      <c r="U464" s="38"/>
      <c r="V464" s="38"/>
      <c r="W464" s="38"/>
      <c r="X464" s="38"/>
      <c r="Y464" s="38"/>
      <c r="Z464" s="38"/>
      <c r="AA464" s="38"/>
      <c r="AB464" s="38"/>
      <c r="AC464" s="38"/>
      <c r="AD464" s="38"/>
      <c r="AE464" s="38"/>
      <c r="AF464" s="38"/>
      <c r="AG464" s="38"/>
      <c r="AH464" s="38"/>
      <c r="AI464" s="38"/>
      <c r="AJ464" s="38"/>
      <c r="AK464" s="38"/>
      <c r="AL464" s="38"/>
      <c r="AM464" s="38"/>
      <c r="AN464" s="38"/>
    </row>
    <row r="465" spans="1:40" ht="15.75" customHeight="1">
      <c r="A465" s="5" t="str">
        <f t="shared" si="105"/>
        <v>SAAQPublicité 2</v>
      </c>
      <c r="B465" s="38" t="s">
        <v>1162</v>
      </c>
      <c r="C465" s="369" t="s">
        <v>125</v>
      </c>
      <c r="D465" s="287"/>
      <c r="E465" s="38"/>
      <c r="F465" s="244" cm="1">
        <f t="array" ref="F465">+SUMPRODUCT(('Budget original'!$A$8:$A$501=$A465)*('Budget original'!$C$3:$AO$3=F$2),'Budget original'!$C$8:$AO$501)</f>
        <v>0</v>
      </c>
      <c r="G465" s="288"/>
      <c r="H465" s="38"/>
      <c r="I465" s="244"/>
      <c r="J465" s="243"/>
      <c r="K465" s="38"/>
      <c r="L465" s="266">
        <f>SUMIFS(BV_Data_An_Cour!$AN:$AN,BV_Data_An_Cour!$AP:$AP,$B465,BV_Data_An_Cour!$AQ:$AQ,$C465,BV_Data_An_Cour!$AR:$AR,$L$2)</f>
        <v>0</v>
      </c>
      <c r="M465" s="243"/>
      <c r="N465" s="266"/>
      <c r="O465" s="243"/>
      <c r="P465" s="38"/>
      <c r="Q465" s="266" cm="1">
        <f t="array" ref="Q465">+SUMPRODUCT(('Réel 2024'!$A$8:$A$501=$A465)*('Réel 2024'!$C$3:$AO$3=Q$2),'Réel 2024'!$C$8:$AO$501)</f>
        <v>0</v>
      </c>
      <c r="R465" s="243"/>
      <c r="S465" s="266">
        <f t="shared" si="106"/>
        <v>0</v>
      </c>
      <c r="T465" s="35"/>
      <c r="U465" s="35"/>
      <c r="V465" s="38"/>
      <c r="W465" s="35"/>
      <c r="X465" s="35"/>
      <c r="Y465" s="35"/>
      <c r="Z465" s="35"/>
      <c r="AA465" s="35"/>
      <c r="AB465" s="35"/>
      <c r="AC465" s="35"/>
      <c r="AD465" s="35"/>
      <c r="AE465" s="35"/>
      <c r="AF465" s="35"/>
      <c r="AG465" s="35"/>
      <c r="AH465" s="35"/>
      <c r="AI465" s="35"/>
      <c r="AJ465" s="35"/>
      <c r="AK465" s="35"/>
      <c r="AL465" s="35"/>
      <c r="AM465" s="35"/>
      <c r="AN465" s="35"/>
    </row>
    <row r="466" spans="1:40" ht="15.75" customHeight="1">
      <c r="A466" s="5" t="str">
        <f t="shared" si="105"/>
        <v>SAAQService gratuit 2</v>
      </c>
      <c r="B466" s="38" t="s">
        <v>1162</v>
      </c>
      <c r="C466" s="298" t="s">
        <v>126</v>
      </c>
      <c r="D466" s="287"/>
      <c r="E466" s="38"/>
      <c r="F466" s="244" cm="1">
        <f t="array" ref="F466">+SUMPRODUCT(('Budget original'!$A$8:$A$501=$A466)*('Budget original'!$C$3:$AO$3=F$2),'Budget original'!$C$8:$AO$501)</f>
        <v>0</v>
      </c>
      <c r="G466" s="288"/>
      <c r="H466" s="38"/>
      <c r="I466" s="244"/>
      <c r="J466" s="243"/>
      <c r="K466" s="38"/>
      <c r="L466" s="266">
        <f>SUMIFS(BV_Data_An_Cour!$AN:$AN,BV_Data_An_Cour!$AP:$AP,$B466,BV_Data_An_Cour!$AQ:$AQ,$C466,BV_Data_An_Cour!$AR:$AR,$L$2)</f>
        <v>0</v>
      </c>
      <c r="M466" s="243"/>
      <c r="N466" s="266"/>
      <c r="O466" s="243"/>
      <c r="P466" s="38"/>
      <c r="Q466" s="266" cm="1">
        <f t="array" ref="Q466">+SUMPRODUCT(('Réel 2024'!$A$8:$A$501=$A466)*('Réel 2024'!$C$3:$AO$3=Q$2),'Réel 2024'!$C$8:$AO$501)</f>
        <v>0</v>
      </c>
      <c r="R466" s="243"/>
      <c r="S466" s="266">
        <f t="shared" si="106"/>
        <v>0</v>
      </c>
      <c r="T466" s="35"/>
      <c r="U466" s="35"/>
      <c r="V466" s="38"/>
      <c r="W466" s="35"/>
      <c r="X466" s="35"/>
      <c r="Y466" s="35"/>
      <c r="Z466" s="35"/>
      <c r="AA466" s="35"/>
      <c r="AB466" s="35"/>
      <c r="AC466" s="35"/>
      <c r="AD466" s="35"/>
      <c r="AE466" s="35"/>
      <c r="AF466" s="35"/>
      <c r="AG466" s="35"/>
      <c r="AH466" s="35"/>
      <c r="AI466" s="35"/>
      <c r="AJ466" s="35"/>
      <c r="AK466" s="35"/>
      <c r="AL466" s="35"/>
      <c r="AM466" s="35"/>
      <c r="AN466" s="35"/>
    </row>
    <row r="467" spans="1:40" ht="15.75" customHeight="1">
      <c r="A467" s="5" t="str">
        <f t="shared" si="105"/>
        <v>SAAQFrais véhicules de cie</v>
      </c>
      <c r="B467" s="38" t="s">
        <v>1162</v>
      </c>
      <c r="C467" s="299" t="s">
        <v>127</v>
      </c>
      <c r="D467" s="289"/>
      <c r="E467" s="304"/>
      <c r="F467" s="240" cm="1">
        <f t="array" ref="F467">+SUMPRODUCT(('Budget original'!$A$8:$A$501=$A467)*('Budget original'!$C$3:$AO$3=F$2),'Budget original'!$C$8:$AO$501)</f>
        <v>0</v>
      </c>
      <c r="G467" s="290"/>
      <c r="H467" s="304"/>
      <c r="I467" s="240"/>
      <c r="J467" s="238"/>
      <c r="K467" s="304"/>
      <c r="L467" s="286">
        <f>SUMIFS(BV_Data_An_Cour!$AN:$AN,BV_Data_An_Cour!$AP:$AP,$B467,BV_Data_An_Cour!$AQ:$AQ,$C467,BV_Data_An_Cour!$AR:$AR,$L$2)</f>
        <v>0</v>
      </c>
      <c r="M467" s="238"/>
      <c r="N467" s="286"/>
      <c r="O467" s="238"/>
      <c r="P467" s="304"/>
      <c r="Q467" s="286" cm="1">
        <f t="array" ref="Q467">+SUMPRODUCT(('Réel 2024'!$A$8:$A$501=$A467)*('Réel 2024'!$C$3:$AO$3=Q$2),'Réel 2024'!$C$8:$AO$501)</f>
        <v>0</v>
      </c>
      <c r="R467" s="238"/>
      <c r="S467" s="286">
        <f t="shared" si="106"/>
        <v>0</v>
      </c>
      <c r="T467" s="35"/>
      <c r="U467" s="35"/>
      <c r="V467" s="38"/>
      <c r="W467" s="35"/>
      <c r="X467" s="35"/>
      <c r="Y467" s="35"/>
      <c r="Z467" s="35"/>
      <c r="AA467" s="35"/>
      <c r="AB467" s="35"/>
      <c r="AC467" s="35"/>
      <c r="AD467" s="35"/>
      <c r="AE467" s="35"/>
      <c r="AF467" s="35"/>
      <c r="AG467" s="35"/>
      <c r="AH467" s="35"/>
      <c r="AI467" s="35"/>
      <c r="AJ467" s="35"/>
      <c r="AK467" s="35"/>
      <c r="AL467" s="35"/>
      <c r="AM467" s="35"/>
      <c r="AN467" s="35"/>
    </row>
    <row r="468" spans="1:40" ht="15.75" customHeight="1">
      <c r="A468" s="5" t="str">
        <f t="shared" si="105"/>
        <v>SAAQInformatique</v>
      </c>
      <c r="B468" s="38" t="s">
        <v>1162</v>
      </c>
      <c r="C468" s="298" t="s">
        <v>128</v>
      </c>
      <c r="D468" s="287"/>
      <c r="E468" s="38"/>
      <c r="F468" s="244" cm="1">
        <f t="array" ref="F468">+SUMPRODUCT(('Budget original'!$A$8:$A$501=$A468)*('Budget original'!$C$3:$AO$3=F$2),'Budget original'!$C$8:$AO$501)</f>
        <v>0</v>
      </c>
      <c r="G468" s="288"/>
      <c r="H468" s="38"/>
      <c r="I468" s="244"/>
      <c r="J468" s="243"/>
      <c r="K468" s="38"/>
      <c r="L468" s="266">
        <f>SUMIFS(BV_Data_An_Cour!$AN:$AN,BV_Data_An_Cour!$AP:$AP,$B468,BV_Data_An_Cour!$AQ:$AQ,$C468,BV_Data_An_Cour!$AR:$AR,$L$2)</f>
        <v>0</v>
      </c>
      <c r="M468" s="243"/>
      <c r="N468" s="266"/>
      <c r="O468" s="243"/>
      <c r="P468" s="38"/>
      <c r="Q468" s="266" cm="1">
        <f t="array" ref="Q468">+SUMPRODUCT(('Réel 2024'!$A$8:$A$501=$A468)*('Réel 2024'!$C$3:$AO$3=Q$2),'Réel 2024'!$C$8:$AO$501)</f>
        <v>0</v>
      </c>
      <c r="R468" s="243"/>
      <c r="S468" s="266">
        <f t="shared" si="106"/>
        <v>0</v>
      </c>
      <c r="T468" s="35"/>
      <c r="U468" s="35"/>
      <c r="V468" s="38"/>
      <c r="W468" s="35"/>
      <c r="X468" s="35"/>
      <c r="Y468" s="35"/>
      <c r="Z468" s="35"/>
      <c r="AA468" s="35"/>
      <c r="AB468" s="35"/>
      <c r="AC468" s="35"/>
      <c r="AD468" s="35"/>
      <c r="AE468" s="35"/>
      <c r="AF468" s="35"/>
      <c r="AG468" s="35"/>
      <c r="AH468" s="35"/>
      <c r="AI468" s="35"/>
      <c r="AJ468" s="35"/>
      <c r="AK468" s="35"/>
      <c r="AL468" s="35"/>
      <c r="AM468" s="35"/>
      <c r="AN468" s="35"/>
    </row>
    <row r="469" spans="1:40" ht="15.75" customHeight="1">
      <c r="A469" s="5" t="str">
        <f t="shared" si="105"/>
        <v>SAAQFrais de déplacement</v>
      </c>
      <c r="B469" s="38" t="s">
        <v>1162</v>
      </c>
      <c r="C469" s="298" t="s">
        <v>129</v>
      </c>
      <c r="D469" s="287"/>
      <c r="E469" s="38"/>
      <c r="F469" s="244" cm="1">
        <f t="array" ref="F469">+SUMPRODUCT(('Budget original'!$A$8:$A$501=$A469)*('Budget original'!$C$3:$AO$3=F$2),'Budget original'!$C$8:$AO$501)</f>
        <v>0</v>
      </c>
      <c r="G469" s="288"/>
      <c r="H469" s="38"/>
      <c r="I469" s="244"/>
      <c r="J469" s="243"/>
      <c r="K469" s="38"/>
      <c r="L469" s="266">
        <f>SUMIFS(BV_Data_An_Cour!$AN:$AN,BV_Data_An_Cour!$AP:$AP,$B469,BV_Data_An_Cour!$AQ:$AQ,$C469,BV_Data_An_Cour!$AR:$AR,$L$2)</f>
        <v>0</v>
      </c>
      <c r="M469" s="243"/>
      <c r="N469" s="266"/>
      <c r="O469" s="243"/>
      <c r="P469" s="38"/>
      <c r="Q469" s="266" cm="1">
        <f t="array" ref="Q469">+SUMPRODUCT(('Réel 2024'!$A$8:$A$501=$A469)*('Réel 2024'!$C$3:$AO$3=Q$2),'Réel 2024'!$C$8:$AO$501)</f>
        <v>0</v>
      </c>
      <c r="R469" s="243"/>
      <c r="S469" s="266">
        <f t="shared" si="106"/>
        <v>0</v>
      </c>
      <c r="T469" s="35"/>
      <c r="U469" s="35"/>
      <c r="V469" s="38"/>
      <c r="W469" s="35"/>
      <c r="X469" s="35"/>
      <c r="Y469" s="35"/>
      <c r="Z469" s="35"/>
      <c r="AA469" s="35"/>
      <c r="AB469" s="35"/>
      <c r="AC469" s="35"/>
      <c r="AD469" s="35"/>
      <c r="AE469" s="35"/>
      <c r="AF469" s="35"/>
      <c r="AG469" s="35"/>
      <c r="AH469" s="35"/>
      <c r="AI469" s="35"/>
      <c r="AJ469" s="35"/>
      <c r="AK469" s="35"/>
      <c r="AL469" s="35"/>
      <c r="AM469" s="35"/>
      <c r="AN469" s="35"/>
    </row>
    <row r="470" spans="1:40" ht="15.75" customHeight="1">
      <c r="A470" s="5" t="str">
        <f t="shared" si="105"/>
        <v>SAAQServices extérieurs</v>
      </c>
      <c r="B470" s="38" t="s">
        <v>1162</v>
      </c>
      <c r="C470" s="298" t="s">
        <v>130</v>
      </c>
      <c r="D470" s="289"/>
      <c r="E470" s="304"/>
      <c r="F470" s="240" cm="1">
        <f t="array" ref="F470">+SUMPRODUCT(('Budget original'!$A$8:$A$501=$A470)*('Budget original'!$C$3:$AO$3=F$2),'Budget original'!$C$8:$AO$501)</f>
        <v>0</v>
      </c>
      <c r="G470" s="290"/>
      <c r="H470" s="304"/>
      <c r="I470" s="240"/>
      <c r="J470" s="238"/>
      <c r="K470" s="304"/>
      <c r="L470" s="286">
        <f>SUMIFS(BV_Data_An_Cour!$AN:$AN,BV_Data_An_Cour!$AP:$AP,$B470,BV_Data_An_Cour!$AQ:$AQ,$C470,BV_Data_An_Cour!$AR:$AR,$L$2)</f>
        <v>0</v>
      </c>
      <c r="M470" s="238"/>
      <c r="N470" s="286"/>
      <c r="O470" s="238"/>
      <c r="P470" s="304"/>
      <c r="Q470" s="286" cm="1">
        <f t="array" ref="Q470">+SUMPRODUCT(('Réel 2024'!$A$8:$A$501=$A470)*('Réel 2024'!$C$3:$AO$3=Q$2),'Réel 2024'!$C$8:$AO$501)</f>
        <v>0</v>
      </c>
      <c r="R470" s="238"/>
      <c r="S470" s="286">
        <f t="shared" si="106"/>
        <v>0</v>
      </c>
      <c r="T470" s="35"/>
      <c r="U470" s="35"/>
      <c r="V470" s="38"/>
      <c r="W470" s="35"/>
      <c r="X470" s="35"/>
      <c r="Y470" s="35"/>
      <c r="Z470" s="35"/>
      <c r="AA470" s="35"/>
      <c r="AB470" s="35"/>
      <c r="AC470" s="35"/>
      <c r="AD470" s="35"/>
      <c r="AE470" s="35"/>
      <c r="AF470" s="35"/>
      <c r="AG470" s="35"/>
      <c r="AH470" s="35"/>
      <c r="AI470" s="35"/>
      <c r="AJ470" s="35"/>
      <c r="AK470" s="35"/>
      <c r="AL470" s="35"/>
      <c r="AM470" s="35"/>
      <c r="AN470" s="35"/>
    </row>
    <row r="471" spans="1:40" ht="20.25" customHeight="1">
      <c r="A471" s="5" t="str">
        <f t="shared" si="105"/>
        <v>SAAQFournitures autres</v>
      </c>
      <c r="B471" s="38" t="s">
        <v>1162</v>
      </c>
      <c r="C471" s="369" t="s">
        <v>131</v>
      </c>
      <c r="D471" s="287"/>
      <c r="E471" s="38"/>
      <c r="F471" s="244" cm="1">
        <f t="array" ref="F471">+SUMPRODUCT(('Budget original'!$A$8:$A$501=$A471)*('Budget original'!$C$3:$AO$3=F$2),'Budget original'!$C$8:$AO$501)</f>
        <v>0</v>
      </c>
      <c r="G471" s="288"/>
      <c r="H471" s="38"/>
      <c r="I471" s="244"/>
      <c r="J471" s="243"/>
      <c r="K471" s="38"/>
      <c r="L471" s="266">
        <f>SUMIFS(BV_Data_An_Cour!$AN:$AN,BV_Data_An_Cour!$AP:$AP,$B471,BV_Data_An_Cour!$AQ:$AQ,$C471,BV_Data_An_Cour!$AR:$AR,$L$2)</f>
        <v>0</v>
      </c>
      <c r="M471" s="243"/>
      <c r="N471" s="266"/>
      <c r="O471" s="243"/>
      <c r="P471" s="38"/>
      <c r="Q471" s="266" cm="1">
        <f t="array" ref="Q471">+SUMPRODUCT(('Réel 2024'!$A$8:$A$501=$A471)*('Réel 2024'!$C$3:$AO$3=Q$2),'Réel 2024'!$C$8:$AO$501)</f>
        <v>0</v>
      </c>
      <c r="R471" s="243"/>
      <c r="S471" s="266">
        <f t="shared" si="106"/>
        <v>0</v>
      </c>
      <c r="T471" s="35"/>
      <c r="U471" s="35"/>
      <c r="V471" s="38"/>
      <c r="W471" s="35"/>
      <c r="X471" s="35"/>
      <c r="Y471" s="35"/>
      <c r="Z471" s="35"/>
      <c r="AA471" s="35"/>
      <c r="AB471" s="35"/>
      <c r="AC471" s="35"/>
      <c r="AD471" s="35"/>
      <c r="AE471" s="35"/>
      <c r="AF471" s="35"/>
      <c r="AG471" s="35"/>
      <c r="AH471" s="35"/>
      <c r="AI471" s="35"/>
      <c r="AJ471" s="35"/>
      <c r="AK471" s="35"/>
      <c r="AL471" s="35"/>
      <c r="AM471" s="35"/>
      <c r="AN471" s="35"/>
    </row>
    <row r="472" spans="1:40" ht="20.25" customHeight="1">
      <c r="A472" s="5" t="str">
        <f t="shared" si="105"/>
        <v>SAAQUniformes</v>
      </c>
      <c r="B472" s="38" t="s">
        <v>1162</v>
      </c>
      <c r="C472" s="298" t="s">
        <v>132</v>
      </c>
      <c r="D472" s="287"/>
      <c r="E472" s="38"/>
      <c r="F472" s="244" cm="1">
        <f t="array" ref="F472">+SUMPRODUCT(('Budget original'!$A$8:$A$501=$A472)*('Budget original'!$C$3:$AO$3=F$2),'Budget original'!$C$8:$AO$501)</f>
        <v>0</v>
      </c>
      <c r="G472" s="288"/>
      <c r="H472" s="38"/>
      <c r="I472" s="244"/>
      <c r="J472" s="243"/>
      <c r="K472" s="38"/>
      <c r="L472" s="266">
        <f>SUMIFS(BV_Data_An_Cour!$AN:$AN,BV_Data_An_Cour!$AP:$AP,$B472,BV_Data_An_Cour!$AQ:$AQ,$C472,BV_Data_An_Cour!$AR:$AR,$L$2)</f>
        <v>0</v>
      </c>
      <c r="M472" s="243"/>
      <c r="N472" s="266"/>
      <c r="O472" s="243"/>
      <c r="P472" s="38"/>
      <c r="Q472" s="266" cm="1">
        <f t="array" ref="Q472">+SUMPRODUCT(('Réel 2024'!$A$8:$A$501=$A472)*('Réel 2024'!$C$3:$AO$3=Q$2),'Réel 2024'!$C$8:$AO$501)</f>
        <v>0</v>
      </c>
      <c r="R472" s="243"/>
      <c r="S472" s="266">
        <f t="shared" si="106"/>
        <v>0</v>
      </c>
      <c r="T472" s="35"/>
      <c r="U472" s="35"/>
      <c r="V472" s="38"/>
      <c r="W472" s="35"/>
      <c r="X472" s="35"/>
      <c r="Y472" s="35"/>
      <c r="Z472" s="35"/>
      <c r="AA472" s="35"/>
      <c r="AB472" s="35"/>
      <c r="AC472" s="35"/>
      <c r="AD472" s="35"/>
      <c r="AE472" s="35"/>
      <c r="AF472" s="35"/>
      <c r="AG472" s="35"/>
      <c r="AH472" s="35"/>
      <c r="AI472" s="35"/>
      <c r="AJ472" s="35"/>
      <c r="AK472" s="35"/>
      <c r="AL472" s="35"/>
      <c r="AM472" s="35"/>
      <c r="AN472" s="35"/>
    </row>
    <row r="473" spans="1:40" ht="20.25" customHeight="1">
      <c r="A473" s="5" t="str">
        <f t="shared" si="105"/>
        <v>SAAQPapeterie</v>
      </c>
      <c r="B473" s="38" t="s">
        <v>1162</v>
      </c>
      <c r="C473" s="298" t="s">
        <v>133</v>
      </c>
      <c r="D473" s="287"/>
      <c r="E473" s="38"/>
      <c r="F473" s="244" cm="1">
        <f t="array" ref="F473">+SUMPRODUCT(('Budget original'!$A$8:$A$501=$A473)*('Budget original'!$C$3:$AO$3=F$2),'Budget original'!$C$8:$AO$501)</f>
        <v>0</v>
      </c>
      <c r="G473" s="288"/>
      <c r="H473" s="38"/>
      <c r="I473" s="244"/>
      <c r="J473" s="243"/>
      <c r="K473" s="38"/>
      <c r="L473" s="266">
        <f>SUMIFS(BV_Data_An_Cour!$AN:$AN,BV_Data_An_Cour!$AP:$AP,$B473,BV_Data_An_Cour!$AQ:$AQ,$C473,BV_Data_An_Cour!$AR:$AR,$L$2)</f>
        <v>0</v>
      </c>
      <c r="M473" s="243"/>
      <c r="N473" s="266"/>
      <c r="O473" s="243"/>
      <c r="P473" s="38"/>
      <c r="Q473" s="266" cm="1">
        <f t="array" ref="Q473">+SUMPRODUCT(('Réel 2024'!$A$8:$A$501=$A473)*('Réel 2024'!$C$3:$AO$3=Q$2),'Réel 2024'!$C$8:$AO$501)</f>
        <v>0</v>
      </c>
      <c r="R473" s="243"/>
      <c r="S473" s="266">
        <f t="shared" si="106"/>
        <v>0</v>
      </c>
      <c r="T473" s="35"/>
      <c r="U473" s="35"/>
      <c r="V473" s="38"/>
      <c r="W473" s="35"/>
      <c r="X473" s="35"/>
      <c r="Y473" s="35"/>
      <c r="Z473" s="35"/>
      <c r="AA473" s="35"/>
      <c r="AB473" s="35"/>
      <c r="AC473" s="35"/>
      <c r="AD473" s="35"/>
      <c r="AE473" s="35"/>
      <c r="AF473" s="35"/>
      <c r="AG473" s="35"/>
      <c r="AH473" s="35"/>
      <c r="AI473" s="35"/>
      <c r="AJ473" s="35"/>
      <c r="AK473" s="35"/>
      <c r="AL473" s="35"/>
      <c r="AM473" s="35"/>
      <c r="AN473" s="35"/>
    </row>
    <row r="474" spans="1:40" ht="20.25" customHeight="1">
      <c r="A474" s="5" t="str">
        <f t="shared" si="105"/>
        <v>SAAQTéléphone</v>
      </c>
      <c r="B474" s="38" t="s">
        <v>1162</v>
      </c>
      <c r="C474" s="298" t="s">
        <v>134</v>
      </c>
      <c r="D474" s="287"/>
      <c r="E474" s="38"/>
      <c r="F474" s="244" cm="1">
        <f t="array" ref="F474">+SUMPRODUCT(('Budget original'!$A$8:$A$501=$A474)*('Budget original'!$C$3:$AO$3=F$2),'Budget original'!$C$8:$AO$501)</f>
        <v>0</v>
      </c>
      <c r="G474" s="288"/>
      <c r="H474" s="38"/>
      <c r="I474" s="244"/>
      <c r="J474" s="243"/>
      <c r="K474" s="38"/>
      <c r="L474" s="266">
        <f>SUMIFS(BV_Data_An_Cour!$AN:$AN,BV_Data_An_Cour!$AP:$AP,$B474,BV_Data_An_Cour!$AQ:$AQ,$C474,BV_Data_An_Cour!$AR:$AR,$L$2)</f>
        <v>0</v>
      </c>
      <c r="M474" s="243"/>
      <c r="N474" s="266"/>
      <c r="O474" s="243"/>
      <c r="P474" s="38"/>
      <c r="Q474" s="266" cm="1">
        <f t="array" ref="Q474">+SUMPRODUCT(('Réel 2024'!$A$8:$A$501=$A474)*('Réel 2024'!$C$3:$AO$3=Q$2),'Réel 2024'!$C$8:$AO$501)</f>
        <v>0</v>
      </c>
      <c r="R474" s="243"/>
      <c r="S474" s="266">
        <f t="shared" si="106"/>
        <v>0</v>
      </c>
      <c r="T474" s="35"/>
      <c r="U474" s="35"/>
      <c r="V474" s="38"/>
      <c r="W474" s="35"/>
      <c r="X474" s="35"/>
      <c r="Y474" s="35"/>
      <c r="Z474" s="35"/>
      <c r="AA474" s="35"/>
      <c r="AB474" s="35"/>
      <c r="AC474" s="35"/>
      <c r="AD474" s="35"/>
      <c r="AE474" s="35"/>
      <c r="AF474" s="35"/>
      <c r="AG474" s="35"/>
      <c r="AH474" s="35"/>
      <c r="AI474" s="35"/>
      <c r="AJ474" s="35"/>
      <c r="AK474" s="35"/>
      <c r="AL474" s="35"/>
      <c r="AM474" s="35"/>
      <c r="AN474" s="35"/>
    </row>
    <row r="475" spans="1:40" ht="20.25" customHeight="1">
      <c r="A475" s="5" t="str">
        <f t="shared" si="105"/>
        <v>SAAQFrais postaux</v>
      </c>
      <c r="B475" s="38" t="s">
        <v>1162</v>
      </c>
      <c r="C475" s="298" t="s">
        <v>135</v>
      </c>
      <c r="D475" s="287"/>
      <c r="E475" s="38"/>
      <c r="F475" s="244" cm="1">
        <f t="array" ref="F475">+SUMPRODUCT(('Budget original'!$A$8:$A$501=$A475)*('Budget original'!$C$3:$AO$3=F$2),'Budget original'!$C$8:$AO$501)</f>
        <v>0</v>
      </c>
      <c r="G475" s="288"/>
      <c r="H475" s="38"/>
      <c r="I475" s="244"/>
      <c r="J475" s="243"/>
      <c r="K475" s="38"/>
      <c r="L475" s="266">
        <f>SUMIFS(BV_Data_An_Cour!$AN:$AN,BV_Data_An_Cour!$AP:$AP,$B475,BV_Data_An_Cour!$AQ:$AQ,$C475,BV_Data_An_Cour!$AR:$AR,$L$2)</f>
        <v>0</v>
      </c>
      <c r="M475" s="243"/>
      <c r="N475" s="266"/>
      <c r="O475" s="243"/>
      <c r="P475" s="38"/>
      <c r="Q475" s="266" cm="1">
        <f t="array" ref="Q475">+SUMPRODUCT(('Réel 2024'!$A$8:$A$501=$A475)*('Réel 2024'!$C$3:$AO$3=Q$2),'Réel 2024'!$C$8:$AO$501)</f>
        <v>0</v>
      </c>
      <c r="R475" s="243"/>
      <c r="S475" s="266">
        <f t="shared" si="106"/>
        <v>0</v>
      </c>
      <c r="T475" s="35"/>
      <c r="U475" s="35"/>
      <c r="V475" s="38"/>
      <c r="W475" s="35"/>
      <c r="X475" s="35"/>
      <c r="Y475" s="35"/>
      <c r="Z475" s="35"/>
      <c r="AA475" s="35"/>
      <c r="AB475" s="35"/>
      <c r="AC475" s="35"/>
      <c r="AD475" s="35"/>
      <c r="AE475" s="35"/>
      <c r="AF475" s="35"/>
      <c r="AG475" s="35"/>
      <c r="AH475" s="35"/>
      <c r="AI475" s="35"/>
      <c r="AJ475" s="35"/>
      <c r="AK475" s="35"/>
      <c r="AL475" s="35"/>
      <c r="AM475" s="35"/>
      <c r="AN475" s="35"/>
    </row>
    <row r="476" spans="1:40" ht="20.25" customHeight="1">
      <c r="A476" s="5" t="str">
        <f t="shared" si="105"/>
        <v>SAAQDivers</v>
      </c>
      <c r="B476" s="38" t="s">
        <v>1162</v>
      </c>
      <c r="C476" s="298" t="s">
        <v>136</v>
      </c>
      <c r="D476" s="287"/>
      <c r="E476" s="38"/>
      <c r="F476" s="244" cm="1">
        <f t="array" ref="F476">+SUMPRODUCT(('Budget original'!$A$8:$A$501=$A476)*('Budget original'!$C$3:$AO$3=F$2),'Budget original'!$C$8:$AO$501)</f>
        <v>0</v>
      </c>
      <c r="G476" s="288"/>
      <c r="H476" s="38"/>
      <c r="I476" s="244"/>
      <c r="J476" s="243"/>
      <c r="K476" s="38"/>
      <c r="L476" s="266">
        <f>SUMIFS(BV_Data_An_Cour!$AN:$AN,BV_Data_An_Cour!$AP:$AP,$B476,BV_Data_An_Cour!$AQ:$AQ,$C476,BV_Data_An_Cour!$AR:$AR,$L$2)</f>
        <v>0</v>
      </c>
      <c r="M476" s="243"/>
      <c r="N476" s="266"/>
      <c r="O476" s="243"/>
      <c r="P476" s="38"/>
      <c r="Q476" s="266" cm="1">
        <f t="array" ref="Q476">+SUMPRODUCT(('Réel 2024'!$A$8:$A$501=$A476)*('Réel 2024'!$C$3:$AO$3=Q$2),'Réel 2024'!$C$8:$AO$501)</f>
        <v>0</v>
      </c>
      <c r="R476" s="243"/>
      <c r="S476" s="266">
        <f t="shared" si="106"/>
        <v>0</v>
      </c>
      <c r="T476" s="35"/>
      <c r="U476" s="35"/>
      <c r="V476" s="38"/>
      <c r="W476" s="35"/>
      <c r="X476" s="35"/>
      <c r="Y476" s="35"/>
      <c r="Z476" s="35"/>
      <c r="AA476" s="35"/>
      <c r="AB476" s="35"/>
      <c r="AC476" s="35"/>
      <c r="AD476" s="35"/>
      <c r="AE476" s="35"/>
      <c r="AF476" s="35"/>
      <c r="AG476" s="35"/>
      <c r="AH476" s="35"/>
      <c r="AI476" s="35"/>
      <c r="AJ476" s="35"/>
      <c r="AK476" s="35"/>
      <c r="AL476" s="35"/>
      <c r="AM476" s="35"/>
      <c r="AN476" s="35"/>
    </row>
    <row r="477" spans="1:40" ht="20.25" customHeight="1">
      <c r="A477" s="5" t="str">
        <f t="shared" si="105"/>
        <v>SAAQFormation</v>
      </c>
      <c r="B477" s="38" t="s">
        <v>1162</v>
      </c>
      <c r="C477" s="298" t="s">
        <v>137</v>
      </c>
      <c r="D477" s="287"/>
      <c r="E477" s="38"/>
      <c r="F477" s="244" cm="1">
        <f t="array" ref="F477">+SUMPRODUCT(('Budget original'!$A$8:$A$501=$A477)*('Budget original'!$C$3:$AO$3=F$2),'Budget original'!$C$8:$AO$501)</f>
        <v>0</v>
      </c>
      <c r="G477" s="288"/>
      <c r="H477" s="38"/>
      <c r="I477" s="244"/>
      <c r="J477" s="243"/>
      <c r="K477" s="38"/>
      <c r="L477" s="266">
        <f>SUMIFS(BV_Data_An_Cour!$AN:$AN,BV_Data_An_Cour!$AP:$AP,$B477,BV_Data_An_Cour!$AQ:$AQ,$C477,BV_Data_An_Cour!$AR:$AR,$L$2)</f>
        <v>0</v>
      </c>
      <c r="M477" s="243"/>
      <c r="N477" s="266"/>
      <c r="O477" s="243"/>
      <c r="P477" s="38"/>
      <c r="Q477" s="266" cm="1">
        <f t="array" ref="Q477">+SUMPRODUCT(('Réel 2024'!$A$8:$A$501=$A477)*('Réel 2024'!$C$3:$AO$3=Q$2),'Réel 2024'!$C$8:$AO$501)</f>
        <v>0</v>
      </c>
      <c r="R477" s="243"/>
      <c r="S477" s="266">
        <f t="shared" si="106"/>
        <v>0</v>
      </c>
      <c r="T477" s="35"/>
      <c r="U477" s="35"/>
      <c r="V477" s="38"/>
      <c r="W477" s="35"/>
      <c r="X477" s="35"/>
      <c r="Y477" s="35"/>
      <c r="Z477" s="35"/>
      <c r="AA477" s="35"/>
      <c r="AB477" s="35"/>
      <c r="AC477" s="35"/>
      <c r="AD477" s="35"/>
      <c r="AE477" s="35"/>
      <c r="AF477" s="35"/>
      <c r="AG477" s="35"/>
      <c r="AH477" s="35"/>
      <c r="AI477" s="35"/>
      <c r="AJ477" s="35"/>
      <c r="AK477" s="35"/>
      <c r="AL477" s="35"/>
      <c r="AM477" s="35"/>
      <c r="AN477" s="35"/>
    </row>
    <row r="478" spans="1:40" ht="19.95" customHeight="1">
      <c r="A478" s="5" t="str">
        <f t="shared" si="105"/>
        <v>SAAQFrais bancaires</v>
      </c>
      <c r="B478" s="38" t="s">
        <v>1162</v>
      </c>
      <c r="C478" s="298" t="s">
        <v>138</v>
      </c>
      <c r="D478" s="287"/>
      <c r="E478" s="38"/>
      <c r="F478" s="244" cm="1">
        <f t="array" ref="F478">+SUMPRODUCT(('Budget original'!$A$8:$A$501=$A478)*('Budget original'!$C$3:$AO$3=F$2),'Budget original'!$C$8:$AO$501)</f>
        <v>0</v>
      </c>
      <c r="G478" s="288"/>
      <c r="H478" s="38"/>
      <c r="I478" s="244"/>
      <c r="J478" s="243"/>
      <c r="K478" s="38"/>
      <c r="L478" s="266">
        <f>SUMIFS(BV_Data_An_Cour!$AN:$AN,BV_Data_An_Cour!$AP:$AP,$B478,BV_Data_An_Cour!$AQ:$AQ,$C478,BV_Data_An_Cour!$AR:$AR,$L$2)</f>
        <v>0</v>
      </c>
      <c r="M478" s="243"/>
      <c r="N478" s="266"/>
      <c r="O478" s="243"/>
      <c r="P478" s="38"/>
      <c r="Q478" s="266" cm="1">
        <f t="array" ref="Q478">+SUMPRODUCT(('Réel 2024'!$A$8:$A$501=$A478)*('Réel 2024'!$C$3:$AO$3=Q$2),'Réel 2024'!$C$8:$AO$501)</f>
        <v>0</v>
      </c>
      <c r="R478" s="243"/>
      <c r="S478" s="266">
        <f t="shared" si="106"/>
        <v>0</v>
      </c>
      <c r="T478" s="35"/>
      <c r="U478" s="35"/>
      <c r="V478" s="38"/>
      <c r="W478" s="35"/>
      <c r="X478" s="35"/>
      <c r="Y478" s="35"/>
      <c r="Z478" s="35"/>
      <c r="AA478" s="35"/>
      <c r="AB478" s="35"/>
      <c r="AC478" s="35"/>
      <c r="AD478" s="35"/>
      <c r="AE478" s="35"/>
      <c r="AF478" s="35"/>
      <c r="AG478" s="35"/>
      <c r="AH478" s="35"/>
      <c r="AI478" s="35"/>
      <c r="AJ478" s="35"/>
      <c r="AK478" s="35"/>
      <c r="AL478" s="35"/>
      <c r="AM478" s="35"/>
      <c r="AN478" s="35"/>
    </row>
    <row r="479" spans="1:40" ht="20.399999999999999" hidden="1" customHeight="1">
      <c r="A479" s="5" t="str">
        <f t="shared" si="105"/>
        <v>SAAQ[...]</v>
      </c>
      <c r="B479" s="38" t="s">
        <v>1162</v>
      </c>
      <c r="C479" s="298" t="s">
        <v>55</v>
      </c>
      <c r="D479" s="287"/>
      <c r="E479" s="38"/>
      <c r="F479" s="244" cm="1">
        <f t="array" ref="F479">+SUMPRODUCT(('Budget original'!$A$8:$A$501=$A479)*('Budget original'!$C$3:$AO$3=F$2),'Budget original'!$C$8:$AO$501)</f>
        <v>0</v>
      </c>
      <c r="G479" s="288"/>
      <c r="H479" s="38"/>
      <c r="I479" s="244"/>
      <c r="J479" s="243"/>
      <c r="K479" s="38"/>
      <c r="L479" s="266">
        <f>SUMIFS(BV_Data_An_Cour!$AN:$AN,BV_Data_An_Cour!$AP:$AP,$B479,BV_Data_An_Cour!$AQ:$AQ,$C479,BV_Data_An_Cour!$AR:$AR,$L$2)</f>
        <v>0</v>
      </c>
      <c r="M479" s="243"/>
      <c r="N479" s="266"/>
      <c r="O479" s="243"/>
      <c r="P479" s="38"/>
      <c r="Q479" s="266" cm="1">
        <f t="array" ref="Q479">+SUMPRODUCT(('Réel 2024'!$A$8:$A$501=$A479)*('Réel 2024'!$C$3:$AO$3=Q$2),'Réel 2024'!$C$8:$AO$501)</f>
        <v>0</v>
      </c>
      <c r="R479" s="243"/>
      <c r="S479" s="266">
        <f t="shared" si="106"/>
        <v>0</v>
      </c>
      <c r="T479" s="35"/>
      <c r="U479" s="35"/>
      <c r="V479" s="38"/>
      <c r="W479" s="35"/>
      <c r="X479" s="35"/>
      <c r="Y479" s="35"/>
      <c r="Z479" s="35"/>
      <c r="AA479" s="35"/>
      <c r="AB479" s="35"/>
      <c r="AC479" s="35"/>
      <c r="AD479" s="35"/>
      <c r="AE479" s="35"/>
      <c r="AF479" s="35"/>
      <c r="AG479" s="35"/>
      <c r="AH479" s="35"/>
      <c r="AI479" s="35"/>
      <c r="AJ479" s="35"/>
      <c r="AK479" s="35"/>
      <c r="AL479" s="35"/>
      <c r="AM479" s="35"/>
      <c r="AN479" s="35"/>
    </row>
    <row r="480" spans="1:40" ht="20.399999999999999" hidden="1" customHeight="1">
      <c r="A480" s="5" t="str">
        <f t="shared" si="105"/>
        <v>SAAQ[...]</v>
      </c>
      <c r="B480" s="38" t="s">
        <v>1162</v>
      </c>
      <c r="C480" s="298" t="s">
        <v>55</v>
      </c>
      <c r="D480" s="287"/>
      <c r="E480" s="38"/>
      <c r="F480" s="244" cm="1">
        <f t="array" ref="F480">+SUMPRODUCT(('Budget original'!$A$8:$A$501=$A480)*('Budget original'!$C$3:$AO$3=F$2),'Budget original'!$C$8:$AO$501)</f>
        <v>0</v>
      </c>
      <c r="G480" s="288"/>
      <c r="H480" s="38"/>
      <c r="I480" s="244"/>
      <c r="J480" s="243"/>
      <c r="K480" s="38"/>
      <c r="L480" s="266">
        <f>SUMIFS(BV_Data_An_Cour!$AN:$AN,BV_Data_An_Cour!$AP:$AP,$B480,BV_Data_An_Cour!$AQ:$AQ,$C480,BV_Data_An_Cour!$AR:$AR,$L$2)</f>
        <v>0</v>
      </c>
      <c r="M480" s="243"/>
      <c r="N480" s="266"/>
      <c r="O480" s="243"/>
      <c r="P480" s="38"/>
      <c r="Q480" s="266" cm="1">
        <f t="array" ref="Q480">+SUMPRODUCT(('Réel 2024'!$A$8:$A$501=$A480)*('Réel 2024'!$C$3:$AO$3=Q$2),'Réel 2024'!$C$8:$AO$501)</f>
        <v>0</v>
      </c>
      <c r="R480" s="243"/>
      <c r="S480" s="266">
        <f t="shared" si="106"/>
        <v>0</v>
      </c>
      <c r="T480" s="35"/>
      <c r="U480" s="35"/>
      <c r="V480" s="38"/>
      <c r="W480" s="35"/>
      <c r="X480" s="35"/>
      <c r="Y480" s="35"/>
      <c r="Z480" s="35"/>
      <c r="AA480" s="35"/>
      <c r="AB480" s="35"/>
      <c r="AC480" s="35"/>
      <c r="AD480" s="35"/>
      <c r="AE480" s="35"/>
      <c r="AF480" s="35"/>
      <c r="AG480" s="35"/>
      <c r="AH480" s="35"/>
      <c r="AI480" s="35"/>
      <c r="AJ480" s="35"/>
      <c r="AK480" s="35"/>
      <c r="AL480" s="35"/>
      <c r="AM480" s="35"/>
      <c r="AN480" s="35"/>
    </row>
    <row r="481" spans="1:61" ht="20.399999999999999" hidden="1" customHeight="1">
      <c r="A481" s="5" t="str">
        <f t="shared" si="105"/>
        <v>SAAQ[...]</v>
      </c>
      <c r="B481" s="38" t="s">
        <v>1162</v>
      </c>
      <c r="C481" s="298" t="s">
        <v>55</v>
      </c>
      <c r="D481" s="289"/>
      <c r="E481" s="304"/>
      <c r="F481" s="244" cm="1">
        <f t="array" ref="F481">+SUMPRODUCT(('Budget original'!$A$8:$A$501=$A481)*('Budget original'!$C$3:$AO$3=F$2),'Budget original'!$C$8:$AO$501)</f>
        <v>0</v>
      </c>
      <c r="G481" s="290"/>
      <c r="H481" s="304"/>
      <c r="I481" s="244"/>
      <c r="J481" s="238"/>
      <c r="K481" s="304"/>
      <c r="L481" s="266">
        <f>SUMIFS(BV_Data_An_Cour!$AN:$AN,BV_Data_An_Cour!$AP:$AP,$B481,BV_Data_An_Cour!$AQ:$AQ,$C481,BV_Data_An_Cour!$AR:$AR,$L$2)</f>
        <v>0</v>
      </c>
      <c r="M481" s="238"/>
      <c r="N481" s="286"/>
      <c r="O481" s="238"/>
      <c r="P481" s="304"/>
      <c r="Q481" s="266" cm="1">
        <f t="array" ref="Q481">+SUMPRODUCT(('Réel 2024'!$A$8:$A$501=$A481)*('Réel 2024'!$C$3:$AO$3=Q$2),'Réel 2024'!$C$8:$AO$501)</f>
        <v>0</v>
      </c>
      <c r="R481" s="238"/>
      <c r="S481" s="286">
        <f t="shared" si="106"/>
        <v>0</v>
      </c>
      <c r="T481" s="35"/>
      <c r="U481" s="35"/>
      <c r="V481" s="38"/>
      <c r="W481" s="35"/>
      <c r="X481" s="35"/>
      <c r="Y481" s="35"/>
      <c r="Z481" s="35"/>
      <c r="AA481" s="35"/>
      <c r="AB481" s="35"/>
      <c r="AC481" s="35"/>
      <c r="AD481" s="35"/>
      <c r="AE481" s="35"/>
      <c r="AF481" s="35"/>
      <c r="AG481" s="35"/>
      <c r="AH481" s="35"/>
      <c r="AI481" s="35"/>
      <c r="AJ481" s="35"/>
      <c r="AK481" s="35"/>
      <c r="AL481" s="35"/>
      <c r="AM481" s="35"/>
      <c r="AN481" s="35"/>
    </row>
    <row r="482" spans="1:61" ht="18.600000000000001" customHeight="1">
      <c r="A482" s="5"/>
      <c r="B482" s="38"/>
      <c r="C482" s="291" t="s">
        <v>139</v>
      </c>
      <c r="D482" s="292" t="s">
        <v>115</v>
      </c>
      <c r="E482" s="293">
        <f>IFERROR(F482/F$448,0)</f>
        <v>0</v>
      </c>
      <c r="F482" s="294">
        <f>+SUM(F465:F481)</f>
        <v>0</v>
      </c>
      <c r="G482" s="295"/>
      <c r="H482" s="293"/>
      <c r="I482" s="294"/>
      <c r="J482" s="295" t="s">
        <v>115</v>
      </c>
      <c r="K482" s="293">
        <f>IFERROR(L482/L$448,0)</f>
        <v>0</v>
      </c>
      <c r="L482" s="294">
        <f>+SUM(L465:L481)</f>
        <v>0</v>
      </c>
      <c r="M482" s="296"/>
      <c r="N482" s="294"/>
      <c r="O482" s="295" t="s">
        <v>115</v>
      </c>
      <c r="P482" s="293">
        <f>IFERROR(Q482/Q$448,0)</f>
        <v>0</v>
      </c>
      <c r="Q482" s="294">
        <f>+SUM(Q465:Q481)</f>
        <v>0</v>
      </c>
      <c r="R482" s="297"/>
      <c r="S482" s="294">
        <f>+SUM(S465:S481)</f>
        <v>0</v>
      </c>
      <c r="T482" s="38"/>
      <c r="U482" s="38"/>
      <c r="V482" s="38"/>
      <c r="W482" s="38"/>
      <c r="X482" s="38"/>
      <c r="Y482" s="38"/>
      <c r="Z482" s="38"/>
      <c r="AA482" s="38"/>
      <c r="AB482" s="38"/>
      <c r="AC482" s="38"/>
      <c r="AD482" s="38"/>
      <c r="AE482" s="38"/>
      <c r="AF482" s="38"/>
      <c r="AG482" s="38"/>
      <c r="AH482" s="38"/>
      <c r="AI482" s="38"/>
      <c r="AJ482" s="38"/>
      <c r="AK482" s="38"/>
      <c r="AL482" s="38"/>
      <c r="AM482" s="38"/>
      <c r="AN482" s="38"/>
    </row>
    <row r="483" spans="1:61" ht="15.75" customHeight="1">
      <c r="B483" s="3"/>
      <c r="C483" s="243"/>
      <c r="D483" s="38"/>
      <c r="E483" s="38"/>
      <c r="F483" s="253"/>
      <c r="G483" s="243"/>
      <c r="H483" s="38"/>
      <c r="I483" s="253"/>
      <c r="J483" s="243"/>
      <c r="K483" s="38"/>
      <c r="L483" s="266"/>
      <c r="M483" s="260"/>
      <c r="N483" s="278"/>
      <c r="O483" s="243"/>
      <c r="P483" s="38"/>
      <c r="Q483" s="266"/>
      <c r="R483" s="243"/>
      <c r="S483" s="343"/>
      <c r="T483" s="35"/>
      <c r="U483" s="35"/>
      <c r="V483" s="38"/>
      <c r="W483" s="35"/>
      <c r="X483" s="35"/>
      <c r="Y483" s="35"/>
      <c r="Z483" s="35"/>
      <c r="AA483" s="35"/>
      <c r="AB483" s="35"/>
      <c r="AC483" s="35"/>
      <c r="AD483" s="35"/>
      <c r="AE483" s="35"/>
      <c r="AF483" s="35"/>
      <c r="AG483" s="35"/>
      <c r="AH483" s="35"/>
      <c r="AI483" s="35"/>
      <c r="AJ483" s="35"/>
      <c r="AK483" s="35"/>
      <c r="AL483" s="35"/>
      <c r="AM483" s="35"/>
      <c r="AN483" s="35"/>
    </row>
    <row r="484" spans="1:61" ht="18.600000000000001" customHeight="1">
      <c r="A484" s="5"/>
      <c r="B484" s="38"/>
      <c r="C484" s="291" t="s">
        <v>140</v>
      </c>
      <c r="D484" s="292" t="s">
        <v>115</v>
      </c>
      <c r="E484" s="293">
        <f>IFERROR(F484/F$448,0)</f>
        <v>0</v>
      </c>
      <c r="F484" s="294">
        <f>F464+F482</f>
        <v>0</v>
      </c>
      <c r="G484" s="295"/>
      <c r="H484" s="293"/>
      <c r="I484" s="294"/>
      <c r="J484" s="295" t="s">
        <v>115</v>
      </c>
      <c r="K484" s="293">
        <f>IFERROR(L484/L$448,0)</f>
        <v>0</v>
      </c>
      <c r="L484" s="294">
        <f>L464+L482</f>
        <v>0</v>
      </c>
      <c r="M484" s="296"/>
      <c r="N484" s="294"/>
      <c r="O484" s="295" t="s">
        <v>115</v>
      </c>
      <c r="P484" s="293">
        <f>IFERROR(Q484/Q$448,0)</f>
        <v>0</v>
      </c>
      <c r="Q484" s="294">
        <f>Q464+Q482</f>
        <v>0</v>
      </c>
      <c r="R484" s="297"/>
      <c r="S484" s="294">
        <f>L484-Q484</f>
        <v>0</v>
      </c>
      <c r="T484" s="38"/>
      <c r="U484" s="38"/>
      <c r="V484" s="38"/>
      <c r="W484" s="38"/>
      <c r="X484" s="38"/>
      <c r="Y484" s="38"/>
      <c r="Z484" s="38"/>
      <c r="AA484" s="38"/>
      <c r="AB484" s="38"/>
      <c r="AC484" s="38"/>
      <c r="AD484" s="38"/>
      <c r="AE484" s="38"/>
      <c r="AF484" s="38"/>
      <c r="AG484" s="38"/>
      <c r="AH484" s="38"/>
      <c r="AI484" s="38"/>
      <c r="AJ484" s="38"/>
      <c r="AK484" s="38"/>
      <c r="AL484" s="38"/>
      <c r="AM484" s="38"/>
      <c r="AN484" s="38"/>
    </row>
    <row r="485" spans="1:61" ht="15.75" customHeight="1">
      <c r="B485" s="3"/>
      <c r="C485" s="243"/>
      <c r="D485" s="38"/>
      <c r="E485" s="38"/>
      <c r="F485" s="266"/>
      <c r="G485" s="243"/>
      <c r="H485" s="38"/>
      <c r="I485" s="266"/>
      <c r="J485" s="243"/>
      <c r="K485" s="38"/>
      <c r="L485" s="266"/>
      <c r="M485" s="260"/>
      <c r="N485" s="278"/>
      <c r="O485" s="243"/>
      <c r="P485" s="38"/>
      <c r="Q485" s="266"/>
      <c r="R485" s="243"/>
      <c r="S485" s="343"/>
      <c r="T485" s="35"/>
      <c r="U485" s="35"/>
      <c r="V485" s="38"/>
      <c r="W485" s="35"/>
      <c r="X485" s="35"/>
      <c r="Y485" s="35"/>
      <c r="Z485" s="35"/>
      <c r="AA485" s="35"/>
      <c r="AB485" s="35"/>
      <c r="AC485" s="35"/>
      <c r="AD485" s="35"/>
      <c r="AE485" s="35"/>
      <c r="AF485" s="35"/>
      <c r="AG485" s="35"/>
      <c r="AH485" s="35"/>
      <c r="AI485" s="35"/>
      <c r="AJ485" s="35"/>
      <c r="AK485" s="35"/>
      <c r="AL485" s="35"/>
      <c r="AM485" s="35"/>
      <c r="AN485" s="35"/>
    </row>
    <row r="486" spans="1:61" ht="18.600000000000001" customHeight="1" thickBot="1">
      <c r="A486" s="5"/>
      <c r="B486" s="38"/>
      <c r="C486" s="955" t="s">
        <v>147</v>
      </c>
      <c r="D486" s="956"/>
      <c r="E486" s="957"/>
      <c r="F486" s="958" t="e">
        <f>#REF!-F484</f>
        <v>#REF!</v>
      </c>
      <c r="G486" s="959"/>
      <c r="H486" s="957"/>
      <c r="I486" s="958"/>
      <c r="J486" s="959"/>
      <c r="K486" s="957"/>
      <c r="L486" s="958">
        <f>L448-L484</f>
        <v>268626.83</v>
      </c>
      <c r="M486" s="960"/>
      <c r="N486" s="958"/>
      <c r="O486" s="959"/>
      <c r="P486" s="957"/>
      <c r="Q486" s="958">
        <f>Q448-Q484</f>
        <v>0</v>
      </c>
      <c r="R486" s="961"/>
      <c r="S486" s="958">
        <f>L486-Q486</f>
        <v>268626.83</v>
      </c>
      <c r="T486" s="38"/>
      <c r="U486" s="38"/>
      <c r="V486" s="38"/>
      <c r="W486" s="38"/>
      <c r="X486" s="38"/>
      <c r="Y486" s="38"/>
      <c r="Z486" s="38"/>
      <c r="AA486" s="38"/>
      <c r="AB486" s="38"/>
      <c r="AC486" s="38"/>
      <c r="AD486" s="38"/>
      <c r="AE486" s="38"/>
      <c r="AF486" s="281"/>
      <c r="AG486" s="38"/>
      <c r="AH486" s="38"/>
      <c r="AI486" s="38"/>
      <c r="AJ486" s="281"/>
      <c r="AK486" s="38"/>
      <c r="AL486" s="38"/>
      <c r="AM486" s="38"/>
      <c r="AN486" s="38"/>
    </row>
    <row r="487" spans="1:61" ht="15.75" customHeight="1" thickTop="1">
      <c r="B487" s="3"/>
      <c r="C487" s="11"/>
      <c r="D487" s="711"/>
      <c r="E487" s="38"/>
      <c r="F487" s="305"/>
      <c r="G487" s="287"/>
      <c r="H487" s="38"/>
      <c r="I487" s="305"/>
      <c r="J487" s="711"/>
      <c r="K487" s="11"/>
      <c r="L487" s="305"/>
      <c r="M487" s="11"/>
      <c r="N487" s="305"/>
      <c r="O487" s="11"/>
      <c r="P487" s="11"/>
      <c r="Q487" s="305"/>
      <c r="R487" s="11"/>
      <c r="S487" s="305"/>
      <c r="T487" s="38"/>
      <c r="U487" s="38"/>
      <c r="V487" s="38"/>
      <c r="W487" s="38"/>
      <c r="X487" s="38"/>
      <c r="Y487" s="38"/>
      <c r="Z487" s="38"/>
      <c r="AA487" s="38"/>
      <c r="AB487" s="38"/>
      <c r="AC487" s="38"/>
      <c r="AD487" s="38"/>
      <c r="AE487" s="38"/>
      <c r="AF487" s="281">
        <f>AF498-AF567</f>
        <v>38756.090000000004</v>
      </c>
      <c r="AG487" s="38"/>
      <c r="AH487" s="38"/>
      <c r="AI487" s="38"/>
      <c r="AJ487" s="38"/>
      <c r="AK487" s="38"/>
      <c r="AL487" s="38"/>
      <c r="AM487" s="38"/>
      <c r="AN487" s="38"/>
    </row>
    <row r="488" spans="1:61" ht="15.75" customHeight="1">
      <c r="B488" s="3"/>
      <c r="F488" s="305"/>
      <c r="L488" s="305"/>
      <c r="V488" s="38"/>
      <c r="W488" s="35"/>
      <c r="X488" s="35"/>
      <c r="Y488" s="35"/>
      <c r="Z488" s="35"/>
      <c r="AA488" s="35"/>
      <c r="AB488" s="35"/>
      <c r="AC488" s="35"/>
      <c r="AD488" s="35"/>
      <c r="AE488" s="35"/>
      <c r="AF488" s="35"/>
      <c r="AG488" s="35"/>
      <c r="AH488" s="35"/>
      <c r="AI488" s="35"/>
      <c r="AJ488" s="35"/>
      <c r="AK488" s="35"/>
      <c r="AL488" s="35"/>
      <c r="AM488" s="35"/>
      <c r="AN488" s="35"/>
    </row>
    <row r="489" spans="1:61" ht="35.4">
      <c r="B489" s="3"/>
      <c r="C489" s="375"/>
      <c r="F489" s="709"/>
      <c r="L489" s="709"/>
      <c r="V489" s="656" t="str">
        <f>C1</f>
        <v>Ste-Marie Auto</v>
      </c>
      <c r="W489" s="913"/>
      <c r="X489" s="913"/>
      <c r="Y489" s="913"/>
      <c r="Z489" s="913"/>
      <c r="AA489" s="913"/>
      <c r="AB489" s="913"/>
      <c r="AC489" s="913"/>
      <c r="AD489" s="913"/>
      <c r="AE489" s="910"/>
      <c r="AF489" s="910" t="s">
        <v>667</v>
      </c>
      <c r="AG489" s="913"/>
      <c r="AH489" s="913"/>
      <c r="AI489" s="913"/>
      <c r="AJ489" s="918"/>
      <c r="AK489" s="917"/>
      <c r="AL489" s="916"/>
      <c r="AM489" s="916"/>
      <c r="AN489" s="916"/>
      <c r="AO489" s="918" t="str">
        <f>$S$1</f>
        <v>Réalisé AAD, Avril 2025</v>
      </c>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thickBot="1">
      <c r="B490" s="3"/>
      <c r="C490" s="375"/>
      <c r="V490" s="376"/>
      <c r="W490" s="227"/>
      <c r="X490" s="227"/>
      <c r="Y490" s="227"/>
      <c r="Z490" s="227"/>
      <c r="AA490" s="227"/>
      <c r="AB490" s="227"/>
      <c r="AC490" s="227"/>
      <c r="AD490" s="227"/>
      <c r="AE490" s="227"/>
      <c r="AF490" s="227"/>
      <c r="AG490" s="227"/>
      <c r="AH490" s="227"/>
      <c r="AI490" s="227"/>
      <c r="AJ490" s="227"/>
      <c r="AK490" s="227"/>
      <c r="AL490" s="35"/>
      <c r="AM490" s="35"/>
      <c r="AN490" s="35"/>
      <c r="AO490" s="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thickTop="1" thickBot="1">
      <c r="A491" s="5" t="str">
        <f t="shared" ref="A491:A526" si="107">+U491&amp;V491</f>
        <v/>
      </c>
      <c r="B491" s="3"/>
      <c r="C491" s="375"/>
      <c r="V491" s="377"/>
      <c r="W491" s="378"/>
      <c r="X491" s="1074" t="s">
        <v>592</v>
      </c>
      <c r="Y491" s="1068"/>
      <c r="Z491" s="1075"/>
      <c r="AA491" s="1067"/>
      <c r="AB491" s="1068"/>
      <c r="AC491" s="1075"/>
      <c r="AD491" s="1067" t="s">
        <v>340</v>
      </c>
      <c r="AE491" s="1068"/>
      <c r="AF491" s="1075"/>
      <c r="AG491" s="1067" t="s">
        <v>668</v>
      </c>
      <c r="AH491" s="1068"/>
      <c r="AI491" s="1075"/>
      <c r="AJ491" s="1067" t="s">
        <v>593</v>
      </c>
      <c r="AK491" s="1068"/>
      <c r="AL491" s="1068"/>
      <c r="AM491" s="1067" t="s">
        <v>594</v>
      </c>
      <c r="AN491" s="1068"/>
      <c r="AO491" s="1069"/>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c r="A492" s="5" t="str">
        <f t="shared" si="107"/>
        <v/>
      </c>
      <c r="B492" s="3"/>
      <c r="C492" s="375"/>
      <c r="V492" s="238"/>
      <c r="W492" s="365" t="s">
        <v>595</v>
      </c>
      <c r="X492" s="365" t="s">
        <v>195</v>
      </c>
      <c r="Y492" s="365" t="s">
        <v>196</v>
      </c>
      <c r="Z492" s="379" t="s">
        <v>197</v>
      </c>
      <c r="AA492" s="365"/>
      <c r="AB492" s="365"/>
      <c r="AC492" s="379"/>
      <c r="AD492" s="380" t="s">
        <v>195</v>
      </c>
      <c r="AE492" s="365" t="s">
        <v>196</v>
      </c>
      <c r="AF492" s="365" t="s">
        <v>197</v>
      </c>
      <c r="AG492" s="380" t="s">
        <v>596</v>
      </c>
      <c r="AH492" s="365" t="s">
        <v>597</v>
      </c>
      <c r="AI492" s="365" t="s">
        <v>598</v>
      </c>
      <c r="AJ492" s="380" t="s">
        <v>195</v>
      </c>
      <c r="AK492" s="365" t="s">
        <v>196</v>
      </c>
      <c r="AL492" s="365" t="s">
        <v>197</v>
      </c>
      <c r="AM492" s="381" t="s">
        <v>596</v>
      </c>
      <c r="AN492" s="365" t="s">
        <v>597</v>
      </c>
      <c r="AO492" s="321" t="s">
        <v>598</v>
      </c>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5" t="str">
        <f t="shared" si="107"/>
        <v>Ventes nettes</v>
      </c>
      <c r="B493" s="3"/>
      <c r="C493" s="375"/>
      <c r="V493" s="299" t="s">
        <v>92</v>
      </c>
      <c r="W493" s="382"/>
      <c r="X493" s="382"/>
      <c r="Y493" s="382"/>
      <c r="Z493" s="383" t="e">
        <f>F5+F93+E268+E326+D390+#REF!</f>
        <v>#REF!</v>
      </c>
      <c r="AA493" s="382"/>
      <c r="AB493" s="382"/>
      <c r="AC493" s="383"/>
      <c r="AD493" s="384"/>
      <c r="AE493" s="385"/>
      <c r="AF493" s="383">
        <f>L5+L93+L173+K268+K326+J390+K448</f>
        <v>80026243.699999988</v>
      </c>
      <c r="AG493" s="384"/>
      <c r="AH493" s="385"/>
      <c r="AI493" s="386"/>
      <c r="AJ493" s="384"/>
      <c r="AK493" s="385"/>
      <c r="AL493" s="383">
        <f>Q5+Q93+Q173+P268+P326+O390+P448</f>
        <v>0</v>
      </c>
      <c r="AM493" s="387"/>
      <c r="AN493" s="385"/>
      <c r="AO493" s="388"/>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21" customHeight="1">
      <c r="A494" s="5" t="str">
        <f t="shared" si="107"/>
        <v>Profit brut</v>
      </c>
      <c r="B494" s="3"/>
      <c r="C494" s="375"/>
      <c r="V494" s="389" t="s">
        <v>198</v>
      </c>
      <c r="W494" s="390"/>
      <c r="X494" s="754"/>
      <c r="Y494" s="390"/>
      <c r="Z494" s="391" t="e">
        <f>F27+F109+F268+F326+F390+#REF!</f>
        <v>#REF!</v>
      </c>
      <c r="AA494" s="390"/>
      <c r="AB494" s="390"/>
      <c r="AC494" s="391"/>
      <c r="AD494" s="754">
        <f>AF494/AF$493</f>
        <v>4.4223259850443335E-2</v>
      </c>
      <c r="AE494" s="393"/>
      <c r="AF494" s="391">
        <f>L27+L109+L182+L268+L326+L390+L448</f>
        <v>3539021.3700000034</v>
      </c>
      <c r="AG494" s="392"/>
      <c r="AH494" s="393" t="e">
        <f>AF494-Z494</f>
        <v>#REF!</v>
      </c>
      <c r="AI494" s="394" t="e">
        <f>AH494/Z494</f>
        <v>#REF!</v>
      </c>
      <c r="AJ494" s="754" t="e">
        <f>+AL494/AL493</f>
        <v>#DIV/0!</v>
      </c>
      <c r="AK494" s="393"/>
      <c r="AL494" s="391">
        <f>Q27+Q109+Q182+Q268+Q326+Q390+Q448</f>
        <v>0</v>
      </c>
      <c r="AM494" s="395"/>
      <c r="AN494" s="393">
        <f>AF494-AL494</f>
        <v>3539021.3700000034</v>
      </c>
      <c r="AO494" s="396">
        <f>IF(AL494=0,0,AN494/AL494)</f>
        <v>0</v>
      </c>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5" t="str">
        <f t="shared" si="107"/>
        <v>DÉPENSES</v>
      </c>
      <c r="B495" s="3"/>
      <c r="C495" s="375"/>
      <c r="V495" s="397" t="s">
        <v>199</v>
      </c>
      <c r="W495" s="398"/>
      <c r="X495" s="398"/>
      <c r="Y495" s="398"/>
      <c r="Z495" s="399"/>
      <c r="AA495" s="398"/>
      <c r="AB495" s="398"/>
      <c r="AC495" s="399"/>
      <c r="AD495" s="400"/>
      <c r="AE495" s="401"/>
      <c r="AF495" s="399"/>
      <c r="AG495" s="400"/>
      <c r="AH495" s="401"/>
      <c r="AI495" s="402"/>
      <c r="AJ495" s="400"/>
      <c r="AK495" s="401"/>
      <c r="AL495" s="399"/>
      <c r="AM495" s="403"/>
      <c r="AN495" s="401"/>
      <c r="AO495" s="404"/>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5" t="str">
        <f t="shared" si="107"/>
        <v>Comm. vendeurs</v>
      </c>
      <c r="B496" s="3"/>
      <c r="C496" s="375"/>
      <c r="V496" s="298" t="s">
        <v>107</v>
      </c>
      <c r="W496" s="405" t="s">
        <v>599</v>
      </c>
      <c r="X496" s="398"/>
      <c r="Y496" s="406" t="e">
        <f t="shared" ref="Y496:Y505" si="108">Z496/(D$13+D$97)</f>
        <v>#DIV/0!</v>
      </c>
      <c r="Z496" s="399">
        <f t="shared" ref="Z496:Z505" si="109">+SUMIF($C:$C,$V496,F:F)</f>
        <v>0</v>
      </c>
      <c r="AA496" s="398"/>
      <c r="AB496" s="406"/>
      <c r="AC496" s="399"/>
      <c r="AD496" s="407"/>
      <c r="AE496" s="401">
        <f>IF(AF496=0,0,AF496/(J$13+J$97))</f>
        <v>959.67708154506431</v>
      </c>
      <c r="AF496" s="399">
        <f t="shared" ref="AF496:AF505" si="110">+SUMIF($C:$C,$V496,L:L)</f>
        <v>223604.75999999998</v>
      </c>
      <c r="AG496" s="400" t="e">
        <f t="shared" ref="AG496:AG505" si="111">AE496-Y496</f>
        <v>#DIV/0!</v>
      </c>
      <c r="AH496" s="401">
        <f t="shared" ref="AH496:AH505" si="112">AF496-Z496</f>
        <v>223604.75999999998</v>
      </c>
      <c r="AI496" s="402">
        <f t="shared" ref="AI496:AI505" si="113">IF(Z496=0,0,AH496/Z496)</f>
        <v>0</v>
      </c>
      <c r="AJ496" s="407"/>
      <c r="AK496" s="401">
        <f>IF(AL496=0,0,AL496/(O$13+O$97))</f>
        <v>0</v>
      </c>
      <c r="AL496" s="399">
        <f>SUMIFS(BV_Data_An_Prec!$AN:$AN,BV_Data_An_Prec!$AQ:$AQ,$V496)</f>
        <v>0</v>
      </c>
      <c r="AM496" s="403">
        <f>AE496-AK496</f>
        <v>959.67708154506431</v>
      </c>
      <c r="AN496" s="401">
        <f>AF496-AL496</f>
        <v>223604.75999999998</v>
      </c>
      <c r="AO496" s="408">
        <f>IF(AL496=0,0,AN496/AL496)</f>
        <v>0</v>
      </c>
      <c r="AP496" s="35"/>
      <c r="AQ496" s="35"/>
      <c r="AR496" s="3"/>
      <c r="AS496" s="35"/>
      <c r="AT496" s="35"/>
      <c r="AU496" s="35"/>
      <c r="AV496" s="35"/>
      <c r="AW496" s="35"/>
      <c r="AX496" s="35"/>
      <c r="AY496" s="35"/>
      <c r="AZ496" s="35"/>
      <c r="BA496" s="35"/>
      <c r="BB496" s="35"/>
      <c r="BC496" s="35"/>
      <c r="BD496" s="35"/>
      <c r="BE496" s="35"/>
      <c r="BF496" s="35"/>
      <c r="BG496" s="35"/>
      <c r="BH496" s="35"/>
      <c r="BI496" s="35"/>
    </row>
    <row r="497" spans="1:61" ht="15.75" customHeight="1">
      <c r="A497" s="5" t="str">
        <f t="shared" si="107"/>
        <v>Comm. F&amp;I</v>
      </c>
      <c r="B497" s="3"/>
      <c r="C497" s="375"/>
      <c r="V497" s="299" t="s">
        <v>108</v>
      </c>
      <c r="W497" s="409" t="s">
        <v>600</v>
      </c>
      <c r="X497" s="382"/>
      <c r="Y497" s="410" t="e">
        <f t="shared" si="108"/>
        <v>#DIV/0!</v>
      </c>
      <c r="Z497" s="383">
        <f t="shared" si="109"/>
        <v>0</v>
      </c>
      <c r="AA497" s="382"/>
      <c r="AB497" s="410"/>
      <c r="AC497" s="383"/>
      <c r="AD497" s="411"/>
      <c r="AE497" s="385">
        <f t="shared" ref="AE497:AE504" si="114">IF(AF497=0,0,AF497/(J$13+J$97))</f>
        <v>269.3999141630901</v>
      </c>
      <c r="AF497" s="383">
        <f t="shared" si="110"/>
        <v>62770.18</v>
      </c>
      <c r="AG497" s="384" t="e">
        <f t="shared" si="111"/>
        <v>#DIV/0!</v>
      </c>
      <c r="AH497" s="385">
        <f t="shared" si="112"/>
        <v>62770.18</v>
      </c>
      <c r="AI497" s="412">
        <f t="shared" si="113"/>
        <v>0</v>
      </c>
      <c r="AJ497" s="411"/>
      <c r="AK497" s="385">
        <f t="shared" ref="AK497:AK504" si="115">IF(AL497=0,0,AL497/(O$13+O$97))</f>
        <v>0</v>
      </c>
      <c r="AL497" s="383">
        <f>SUMIFS(BV_Data_An_Prec!$AN:$AN,BV_Data_An_Prec!$AQ:$AQ,$V497)</f>
        <v>0</v>
      </c>
      <c r="AM497" s="993">
        <f t="shared" ref="AM497:AM504" si="116">AE497-AK497</f>
        <v>269.3999141630901</v>
      </c>
      <c r="AN497" s="385">
        <f t="shared" ref="AN497:AN504" si="117">AF497-AL497</f>
        <v>62770.18</v>
      </c>
      <c r="AO497" s="388">
        <f t="shared" ref="AO497:AO504" si="118">IF(AL497=0,0,AN497/AL497)</f>
        <v>0</v>
      </c>
      <c r="AP497" s="35"/>
      <c r="AQ497" s="35"/>
      <c r="AR497" s="38"/>
      <c r="AS497" s="35"/>
      <c r="AT497" s="35"/>
      <c r="AU497" s="35"/>
      <c r="AV497" s="35"/>
      <c r="AW497" s="35"/>
      <c r="AX497" s="35"/>
      <c r="AY497" s="35"/>
      <c r="AZ497" s="35"/>
      <c r="BA497" s="35"/>
      <c r="BB497" s="35"/>
      <c r="BC497" s="35"/>
      <c r="BD497" s="35"/>
      <c r="BE497" s="35"/>
      <c r="BF497" s="35"/>
      <c r="BG497" s="35"/>
      <c r="BH497" s="35"/>
      <c r="BI497" s="35"/>
    </row>
    <row r="498" spans="1:61" ht="15.75" customHeight="1">
      <c r="A498" s="5" t="str">
        <f t="shared" si="107"/>
        <v>Frais de livraison</v>
      </c>
      <c r="B498" s="3"/>
      <c r="C498" s="375"/>
      <c r="V498" s="298" t="s">
        <v>109</v>
      </c>
      <c r="W498" s="405" t="s">
        <v>601</v>
      </c>
      <c r="X498" s="398"/>
      <c r="Y498" s="406" t="e">
        <f t="shared" si="108"/>
        <v>#DIV/0!</v>
      </c>
      <c r="Z498" s="399">
        <f t="shared" si="109"/>
        <v>0</v>
      </c>
      <c r="AA498" s="398"/>
      <c r="AB498" s="406"/>
      <c r="AC498" s="399"/>
      <c r="AD498" s="407"/>
      <c r="AE498" s="401">
        <f t="shared" si="114"/>
        <v>166.33515021459229</v>
      </c>
      <c r="AF498" s="399">
        <f t="shared" si="110"/>
        <v>38756.090000000004</v>
      </c>
      <c r="AG498" s="400" t="e">
        <f t="shared" si="111"/>
        <v>#DIV/0!</v>
      </c>
      <c r="AH498" s="401">
        <f t="shared" si="112"/>
        <v>38756.090000000004</v>
      </c>
      <c r="AI498" s="402">
        <f t="shared" si="113"/>
        <v>0</v>
      </c>
      <c r="AJ498" s="407"/>
      <c r="AK498" s="401">
        <f t="shared" si="115"/>
        <v>0</v>
      </c>
      <c r="AL498" s="399">
        <f>SUMIFS(BV_Data_An_Prec!$AN:$AN,BV_Data_An_Prec!$AQ:$AQ,$V498)</f>
        <v>0</v>
      </c>
      <c r="AM498" s="403">
        <f t="shared" si="116"/>
        <v>166.33515021459229</v>
      </c>
      <c r="AN498" s="401">
        <f t="shared" si="117"/>
        <v>38756.090000000004</v>
      </c>
      <c r="AO498" s="408">
        <f t="shared" si="118"/>
        <v>0</v>
      </c>
      <c r="AP498" s="35"/>
      <c r="AQ498" s="35"/>
      <c r="AR498" s="38"/>
      <c r="AS498" s="35"/>
      <c r="AT498" s="35"/>
      <c r="AU498" s="35"/>
      <c r="AV498" s="35"/>
      <c r="AW498" s="35"/>
      <c r="AX498" s="35"/>
      <c r="AY498" s="35"/>
      <c r="AZ498" s="35"/>
      <c r="BA498" s="35"/>
      <c r="BB498" s="35"/>
      <c r="BC498" s="35"/>
      <c r="BD498" s="35"/>
      <c r="BE498" s="35"/>
      <c r="BF498" s="35"/>
      <c r="BG498" s="35"/>
      <c r="BH498" s="35"/>
      <c r="BI498" s="35"/>
    </row>
    <row r="499" spans="1:61" ht="15.75" customHeight="1">
      <c r="A499" s="5" t="str">
        <f t="shared" si="107"/>
        <v>Service gratuit 1</v>
      </c>
      <c r="B499" s="3"/>
      <c r="C499" s="375"/>
      <c r="V499" s="298" t="s">
        <v>110</v>
      </c>
      <c r="W499" s="405" t="s">
        <v>602</v>
      </c>
      <c r="X499" s="398"/>
      <c r="Y499" s="406" t="e">
        <f t="shared" si="108"/>
        <v>#DIV/0!</v>
      </c>
      <c r="Z499" s="399">
        <f t="shared" si="109"/>
        <v>0</v>
      </c>
      <c r="AA499" s="398"/>
      <c r="AB499" s="406"/>
      <c r="AC499" s="399"/>
      <c r="AD499" s="407"/>
      <c r="AE499" s="401">
        <f t="shared" si="114"/>
        <v>-0.87399141630901278</v>
      </c>
      <c r="AF499" s="399">
        <f t="shared" si="110"/>
        <v>-203.64</v>
      </c>
      <c r="AG499" s="400" t="e">
        <f t="shared" si="111"/>
        <v>#DIV/0!</v>
      </c>
      <c r="AH499" s="401">
        <f t="shared" si="112"/>
        <v>-203.64</v>
      </c>
      <c r="AI499" s="402">
        <f t="shared" si="113"/>
        <v>0</v>
      </c>
      <c r="AJ499" s="407"/>
      <c r="AK499" s="401">
        <f t="shared" si="115"/>
        <v>0</v>
      </c>
      <c r="AL499" s="399">
        <f>SUMIFS(BV_Data_An_Prec!$AN:$AN,BV_Data_An_Prec!$AQ:$AQ,$V499)</f>
        <v>0</v>
      </c>
      <c r="AM499" s="403">
        <f t="shared" si="116"/>
        <v>-0.87399141630901278</v>
      </c>
      <c r="AN499" s="401">
        <f t="shared" si="117"/>
        <v>-203.64</v>
      </c>
      <c r="AO499" s="408">
        <f t="shared" si="118"/>
        <v>0</v>
      </c>
      <c r="AP499" s="35"/>
      <c r="AQ499" s="35"/>
      <c r="AR499" s="38"/>
      <c r="AS499" s="35"/>
      <c r="AT499" s="35"/>
      <c r="AU499" s="35"/>
      <c r="AV499" s="35"/>
      <c r="AW499" s="35"/>
      <c r="AX499" s="35"/>
      <c r="AY499" s="35"/>
      <c r="AZ499" s="35"/>
      <c r="BA499" s="35"/>
      <c r="BB499" s="35"/>
      <c r="BC499" s="35"/>
      <c r="BD499" s="35"/>
      <c r="BE499" s="35"/>
      <c r="BF499" s="35"/>
      <c r="BG499" s="35"/>
      <c r="BH499" s="35"/>
      <c r="BI499" s="35"/>
    </row>
    <row r="500" spans="1:61" ht="15.75" customHeight="1">
      <c r="A500" s="5" t="str">
        <f t="shared" si="107"/>
        <v>Entretien stock</v>
      </c>
      <c r="B500" s="3"/>
      <c r="C500" s="375"/>
      <c r="V500" s="299" t="s">
        <v>111</v>
      </c>
      <c r="W500" s="409"/>
      <c r="X500" s="382"/>
      <c r="Y500" s="410" t="e">
        <f t="shared" si="108"/>
        <v>#DIV/0!</v>
      </c>
      <c r="Z500" s="383">
        <f t="shared" si="109"/>
        <v>0</v>
      </c>
      <c r="AA500" s="382"/>
      <c r="AB500" s="410"/>
      <c r="AC500" s="383"/>
      <c r="AD500" s="411"/>
      <c r="AE500" s="385">
        <f t="shared" si="114"/>
        <v>0</v>
      </c>
      <c r="AF500" s="383">
        <f t="shared" si="110"/>
        <v>0</v>
      </c>
      <c r="AG500" s="384" t="e">
        <f t="shared" si="111"/>
        <v>#DIV/0!</v>
      </c>
      <c r="AH500" s="385">
        <f t="shared" si="112"/>
        <v>0</v>
      </c>
      <c r="AI500" s="412">
        <f t="shared" si="113"/>
        <v>0</v>
      </c>
      <c r="AJ500" s="411"/>
      <c r="AK500" s="385">
        <f t="shared" si="115"/>
        <v>0</v>
      </c>
      <c r="AL500" s="383">
        <f>SUMIFS(BV_Data_An_Prec!$AN:$AN,BV_Data_An_Prec!$AQ:$AQ,$V500)</f>
        <v>0</v>
      </c>
      <c r="AM500" s="993">
        <f t="shared" si="116"/>
        <v>0</v>
      </c>
      <c r="AN500" s="385">
        <f t="shared" si="117"/>
        <v>0</v>
      </c>
      <c r="AO500" s="388">
        <f t="shared" si="118"/>
        <v>0</v>
      </c>
      <c r="AP500" s="35"/>
      <c r="AQ500" s="35"/>
      <c r="AR500" s="38"/>
      <c r="AS500" s="35"/>
      <c r="AT500" s="35"/>
      <c r="AU500" s="35"/>
      <c r="AV500" s="35"/>
      <c r="AW500" s="35"/>
      <c r="AX500" s="35"/>
      <c r="AY500" s="35"/>
      <c r="AZ500" s="35"/>
      <c r="BA500" s="35"/>
      <c r="BB500" s="35"/>
      <c r="BC500" s="35"/>
      <c r="BD500" s="35"/>
      <c r="BE500" s="35"/>
      <c r="BF500" s="35"/>
      <c r="BG500" s="35"/>
      <c r="BH500" s="35"/>
      <c r="BI500" s="35"/>
    </row>
    <row r="501" spans="1:61" ht="15.75" customHeight="1">
      <c r="A501" s="5" t="str">
        <f t="shared" si="107"/>
        <v>Publicité 1</v>
      </c>
      <c r="B501" s="3"/>
      <c r="C501" s="375"/>
      <c r="V501" s="298" t="s">
        <v>112</v>
      </c>
      <c r="W501" s="405" t="s">
        <v>603</v>
      </c>
      <c r="X501" s="402"/>
      <c r="Y501" s="406" t="e">
        <f t="shared" si="108"/>
        <v>#DIV/0!</v>
      </c>
      <c r="Z501" s="399">
        <f t="shared" si="109"/>
        <v>0</v>
      </c>
      <c r="AA501" s="402"/>
      <c r="AB501" s="406"/>
      <c r="AC501" s="399"/>
      <c r="AD501" s="407"/>
      <c r="AE501" s="401">
        <f t="shared" si="114"/>
        <v>-237.20776824034334</v>
      </c>
      <c r="AF501" s="399">
        <f t="shared" si="110"/>
        <v>-55269.409999999996</v>
      </c>
      <c r="AG501" s="400" t="e">
        <f t="shared" si="111"/>
        <v>#DIV/0!</v>
      </c>
      <c r="AH501" s="401">
        <f t="shared" si="112"/>
        <v>-55269.409999999996</v>
      </c>
      <c r="AI501" s="402">
        <f t="shared" si="113"/>
        <v>0</v>
      </c>
      <c r="AJ501" s="407"/>
      <c r="AK501" s="401">
        <f t="shared" si="115"/>
        <v>0</v>
      </c>
      <c r="AL501" s="399">
        <f>SUMIFS(BV_Data_An_Prec!$AN:$AN,BV_Data_An_Prec!$AQ:$AQ,$V501)</f>
        <v>0</v>
      </c>
      <c r="AM501" s="403">
        <f t="shared" si="116"/>
        <v>-237.20776824034334</v>
      </c>
      <c r="AN501" s="401">
        <f t="shared" si="117"/>
        <v>-55269.409999999996</v>
      </c>
      <c r="AO501" s="408">
        <f t="shared" si="118"/>
        <v>0</v>
      </c>
      <c r="AP501" s="35"/>
      <c r="AQ501" s="35"/>
      <c r="AR501" s="38"/>
      <c r="AS501" s="35"/>
      <c r="AT501" s="35"/>
      <c r="AU501" s="35"/>
      <c r="AV501" s="35"/>
      <c r="AW501" s="35"/>
      <c r="AX501" s="35"/>
      <c r="AY501" s="35"/>
      <c r="AZ501" s="35"/>
      <c r="BA501" s="35"/>
      <c r="BB501" s="35"/>
      <c r="BC501" s="35"/>
      <c r="BD501" s="35"/>
      <c r="BE501" s="35"/>
      <c r="BF501" s="35"/>
      <c r="BG501" s="35"/>
      <c r="BH501" s="35"/>
      <c r="BI501" s="35"/>
    </row>
    <row r="502" spans="1:61" ht="15.75" customHeight="1">
      <c r="A502" s="5" t="str">
        <f t="shared" si="107"/>
        <v>Intérêt de gros</v>
      </c>
      <c r="B502" s="3"/>
      <c r="C502" s="375"/>
      <c r="V502" s="298" t="s">
        <v>113</v>
      </c>
      <c r="W502" s="405" t="s">
        <v>604</v>
      </c>
      <c r="X502" s="398"/>
      <c r="Y502" s="406" t="e">
        <f t="shared" si="108"/>
        <v>#DIV/0!</v>
      </c>
      <c r="Z502" s="399">
        <f t="shared" si="109"/>
        <v>0</v>
      </c>
      <c r="AA502" s="398"/>
      <c r="AB502" s="406"/>
      <c r="AC502" s="399"/>
      <c r="AD502" s="407"/>
      <c r="AE502" s="401">
        <f t="shared" si="114"/>
        <v>2445.3294849785407</v>
      </c>
      <c r="AF502" s="399">
        <f t="shared" si="110"/>
        <v>569761.77</v>
      </c>
      <c r="AG502" s="704" t="e">
        <f t="shared" si="111"/>
        <v>#DIV/0!</v>
      </c>
      <c r="AH502" s="659">
        <f t="shared" si="112"/>
        <v>569761.77</v>
      </c>
      <c r="AI502" s="402">
        <f t="shared" si="113"/>
        <v>0</v>
      </c>
      <c r="AJ502" s="407"/>
      <c r="AK502" s="401">
        <f t="shared" si="115"/>
        <v>0</v>
      </c>
      <c r="AL502" s="399">
        <f>SUMIFS(BV_Data_An_Prec!$AN:$AN,BV_Data_An_Prec!$AQ:$AQ,$V502)</f>
        <v>0</v>
      </c>
      <c r="AM502" s="403">
        <f t="shared" si="116"/>
        <v>2445.3294849785407</v>
      </c>
      <c r="AN502" s="401">
        <f t="shared" si="117"/>
        <v>569761.77</v>
      </c>
      <c r="AO502" s="408">
        <f t="shared" si="118"/>
        <v>0</v>
      </c>
      <c r="AP502" s="35"/>
      <c r="AQ502" s="35"/>
      <c r="AR502" s="38"/>
      <c r="AS502" s="35"/>
      <c r="AT502" s="35"/>
      <c r="AU502" s="35"/>
      <c r="AV502" s="35"/>
      <c r="AW502" s="35"/>
      <c r="AX502" s="35"/>
      <c r="AY502" s="35"/>
      <c r="AZ502" s="35"/>
      <c r="BA502" s="35"/>
      <c r="BB502" s="35"/>
      <c r="BC502" s="35"/>
      <c r="BD502" s="35"/>
      <c r="BE502" s="35"/>
      <c r="BF502" s="35"/>
      <c r="BG502" s="35"/>
      <c r="BH502" s="35"/>
      <c r="BI502" s="35"/>
    </row>
    <row r="503" spans="1:61" ht="15.75" customHeight="1">
      <c r="A503" s="5" t="str">
        <f t="shared" si="107"/>
        <v>Crédit Intérêts Floor Plan</v>
      </c>
      <c r="B503" s="3"/>
      <c r="C503" s="375"/>
      <c r="V503" s="298" t="s">
        <v>3129</v>
      </c>
      <c r="W503" s="405"/>
      <c r="X503" s="402"/>
      <c r="Y503" s="406" t="e">
        <f t="shared" si="108"/>
        <v>#DIV/0!</v>
      </c>
      <c r="Z503" s="399">
        <f t="shared" si="109"/>
        <v>0</v>
      </c>
      <c r="AA503" s="398"/>
      <c r="AB503" s="406"/>
      <c r="AC503" s="399"/>
      <c r="AD503" s="407"/>
      <c r="AE503" s="401">
        <f>IF(AF503=0,0,AF503/(J$13+J$97))</f>
        <v>-5600.6334763948498</v>
      </c>
      <c r="AF503" s="399">
        <f t="shared" si="110"/>
        <v>-1304947.6000000001</v>
      </c>
      <c r="AG503" s="400" t="e">
        <f t="shared" si="111"/>
        <v>#DIV/0!</v>
      </c>
      <c r="AH503" s="401">
        <f t="shared" si="112"/>
        <v>-1304947.6000000001</v>
      </c>
      <c r="AI503" s="402">
        <f t="shared" si="113"/>
        <v>0</v>
      </c>
      <c r="AJ503" s="407"/>
      <c r="AK503" s="401">
        <f t="shared" si="115"/>
        <v>0</v>
      </c>
      <c r="AL503" s="399">
        <f>SUMIFS(BV_Data_An_Prec!$AN:$AN,BV_Data_An_Prec!$AQ:$AQ,$V503)</f>
        <v>0</v>
      </c>
      <c r="AM503" s="403">
        <f>AE503-AK503</f>
        <v>-5600.6334763948498</v>
      </c>
      <c r="AN503" s="401">
        <f t="shared" si="117"/>
        <v>-1304947.6000000001</v>
      </c>
      <c r="AO503" s="408">
        <f t="shared" si="118"/>
        <v>0</v>
      </c>
      <c r="AP503" s="35"/>
      <c r="AQ503" s="35"/>
      <c r="AR503" s="38"/>
      <c r="AS503" s="35"/>
      <c r="AT503" s="35"/>
      <c r="AU503" s="35"/>
      <c r="AV503" s="35"/>
      <c r="AW503" s="35"/>
      <c r="AX503" s="35"/>
      <c r="AY503" s="35"/>
      <c r="AZ503" s="35"/>
      <c r="BA503" s="35"/>
      <c r="BB503" s="35"/>
      <c r="BC503" s="35"/>
      <c r="BD503" s="35"/>
      <c r="BE503" s="35"/>
      <c r="BF503" s="35"/>
      <c r="BG503" s="35"/>
      <c r="BH503" s="35"/>
      <c r="BI503" s="35"/>
    </row>
    <row r="504" spans="1:61" ht="15.75" customHeight="1">
      <c r="A504" s="5" t="str">
        <f t="shared" si="107"/>
        <v>Crédit Boni TD</v>
      </c>
      <c r="B504" s="3"/>
      <c r="C504" s="375"/>
      <c r="V504" s="298" t="s">
        <v>3130</v>
      </c>
      <c r="W504" s="405"/>
      <c r="X504" s="402"/>
      <c r="Y504" s="406" t="e">
        <f t="shared" si="108"/>
        <v>#DIV/0!</v>
      </c>
      <c r="Z504" s="399">
        <f t="shared" si="109"/>
        <v>0</v>
      </c>
      <c r="AA504" s="398"/>
      <c r="AB504" s="406"/>
      <c r="AC504" s="399"/>
      <c r="AD504" s="407"/>
      <c r="AE504" s="401">
        <f t="shared" si="114"/>
        <v>0</v>
      </c>
      <c r="AF504" s="399">
        <f t="shared" si="110"/>
        <v>0</v>
      </c>
      <c r="AG504" s="400" t="e">
        <f t="shared" si="111"/>
        <v>#DIV/0!</v>
      </c>
      <c r="AH504" s="401">
        <f t="shared" si="112"/>
        <v>0</v>
      </c>
      <c r="AI504" s="402">
        <f t="shared" si="113"/>
        <v>0</v>
      </c>
      <c r="AJ504" s="407"/>
      <c r="AK504" s="401">
        <f t="shared" si="115"/>
        <v>0</v>
      </c>
      <c r="AL504" s="399">
        <f>SUMIFS(BV_Data_An_Prec!$AN:$AN,BV_Data_An_Prec!$AQ:$AQ,$V504)</f>
        <v>0</v>
      </c>
      <c r="AM504" s="403">
        <f t="shared" si="116"/>
        <v>0</v>
      </c>
      <c r="AN504" s="401">
        <f t="shared" si="117"/>
        <v>0</v>
      </c>
      <c r="AO504" s="408">
        <f t="shared" si="118"/>
        <v>0</v>
      </c>
      <c r="AP504" s="35"/>
      <c r="AQ504" s="35"/>
      <c r="AR504" s="38"/>
      <c r="AS504" s="35"/>
      <c r="AT504" s="35"/>
      <c r="AU504" s="35"/>
      <c r="AV504" s="35"/>
      <c r="AW504" s="35"/>
      <c r="AX504" s="35"/>
      <c r="AY504" s="35"/>
      <c r="AZ504" s="35"/>
      <c r="BA504" s="35"/>
      <c r="BB504" s="35"/>
      <c r="BC504" s="35"/>
      <c r="BD504" s="35"/>
      <c r="BE504" s="35"/>
      <c r="BF504" s="35"/>
      <c r="BG504" s="35"/>
      <c r="BH504" s="35"/>
      <c r="BI504" s="35"/>
    </row>
    <row r="505" spans="1:61" ht="20.399999999999999" hidden="1" customHeight="1">
      <c r="A505" s="5" t="str">
        <f t="shared" si="107"/>
        <v>[...]</v>
      </c>
      <c r="B505" s="3"/>
      <c r="C505" s="375"/>
      <c r="V505" s="298" t="s">
        <v>55</v>
      </c>
      <c r="W505" s="405" t="s">
        <v>604</v>
      </c>
      <c r="X505" s="398"/>
      <c r="Y505" s="406" t="e">
        <f t="shared" si="108"/>
        <v>#DIV/0!</v>
      </c>
      <c r="Z505" s="399">
        <f t="shared" si="109"/>
        <v>0</v>
      </c>
      <c r="AA505" s="398"/>
      <c r="AB505" s="406"/>
      <c r="AC505" s="399"/>
      <c r="AD505" s="407"/>
      <c r="AE505" s="401">
        <f t="shared" ref="AE505" si="119">IF(AF505=0,0,AF505/(J$13+J$13))</f>
        <v>0</v>
      </c>
      <c r="AF505" s="399">
        <f t="shared" si="110"/>
        <v>0</v>
      </c>
      <c r="AG505" s="400" t="e">
        <f t="shared" si="111"/>
        <v>#DIV/0!</v>
      </c>
      <c r="AH505" s="401">
        <f t="shared" si="112"/>
        <v>0</v>
      </c>
      <c r="AI505" s="402">
        <f t="shared" si="113"/>
        <v>0</v>
      </c>
      <c r="AJ505" s="407"/>
      <c r="AK505" s="401" t="e">
        <f t="shared" ref="AK505" si="120">AL505/(O$13+O$97)</f>
        <v>#DIV/0!</v>
      </c>
      <c r="AL505" s="399"/>
      <c r="AM505" s="403" t="e">
        <f t="shared" ref="AM505" si="121">AE505-Y505</f>
        <v>#DIV/0!</v>
      </c>
      <c r="AN505" s="401">
        <f t="shared" ref="AN505:AN553" si="122">AF505-AL505</f>
        <v>0</v>
      </c>
      <c r="AO505" s="408">
        <f t="shared" ref="AO505:AO553" si="123">IF(AL505=0,0,AN505/AL505)</f>
        <v>0</v>
      </c>
      <c r="AP505" s="35"/>
      <c r="AQ505" s="35"/>
      <c r="AR505" s="38"/>
      <c r="AS505" s="35"/>
      <c r="AT505" s="35"/>
      <c r="AU505" s="35"/>
      <c r="AV505" s="35"/>
      <c r="AW505" s="35"/>
      <c r="AX505" s="35"/>
      <c r="AY505" s="35"/>
      <c r="AZ505" s="35"/>
      <c r="BA505" s="35"/>
      <c r="BB505" s="35"/>
      <c r="BC505" s="35"/>
      <c r="BD505" s="35"/>
      <c r="BE505" s="35"/>
      <c r="BF505" s="35"/>
      <c r="BG505" s="35"/>
      <c r="BH505" s="35"/>
      <c r="BI505" s="35"/>
    </row>
    <row r="506" spans="1:61" ht="21" customHeight="1">
      <c r="A506" s="5" t="str">
        <f t="shared" si="107"/>
        <v>TOTAL VARIABLES</v>
      </c>
      <c r="B506" s="3"/>
      <c r="C506" s="375"/>
      <c r="V506" s="413" t="s">
        <v>114</v>
      </c>
      <c r="W506" s="414"/>
      <c r="X506" s="415" t="e">
        <f>Z506/Z494</f>
        <v>#REF!</v>
      </c>
      <c r="Y506" s="414"/>
      <c r="Z506" s="416">
        <f>SUM(Z496:Z505)</f>
        <v>0</v>
      </c>
      <c r="AA506" s="415"/>
      <c r="AB506" s="414"/>
      <c r="AC506" s="416"/>
      <c r="AD506" s="417">
        <f>AF506/AF$494</f>
        <v>-0.13154140688333837</v>
      </c>
      <c r="AE506" s="419"/>
      <c r="AF506" s="416">
        <f>SUM(AF496:AF505)</f>
        <v>-465527.85000000009</v>
      </c>
      <c r="AG506" s="418"/>
      <c r="AH506" s="419">
        <f t="shared" ref="AH506:AH538" si="124">AF506-Z506</f>
        <v>-465527.85000000009</v>
      </c>
      <c r="AI506" s="415" t="e">
        <f>AH506/Z506</f>
        <v>#DIV/0!</v>
      </c>
      <c r="AJ506" s="417">
        <f>IF($AL$494=0,0,AL506/$AL$494)</f>
        <v>0</v>
      </c>
      <c r="AK506" s="419"/>
      <c r="AL506" s="416">
        <f>SUM(AL496:AL505)</f>
        <v>0</v>
      </c>
      <c r="AM506" s="423"/>
      <c r="AN506" s="419">
        <f t="shared" si="122"/>
        <v>-465527.85000000009</v>
      </c>
      <c r="AO506" s="396">
        <f t="shared" si="123"/>
        <v>0</v>
      </c>
      <c r="AP506" s="35"/>
      <c r="AQ506" s="35"/>
      <c r="AR506" s="38"/>
      <c r="AS506" s="35"/>
      <c r="AT506" s="35"/>
      <c r="AU506" s="35"/>
      <c r="AV506" s="35"/>
      <c r="AW506" s="35"/>
      <c r="AX506" s="35"/>
      <c r="AY506" s="35"/>
      <c r="AZ506" s="35"/>
      <c r="BA506" s="35"/>
      <c r="BB506" s="35"/>
      <c r="BC506" s="35"/>
      <c r="BD506" s="35"/>
      <c r="BE506" s="35"/>
      <c r="BF506" s="35"/>
      <c r="BG506" s="35"/>
      <c r="BH506" s="35"/>
      <c r="BI506" s="35"/>
    </row>
    <row r="507" spans="1:61" ht="15.75" customHeight="1">
      <c r="A507" s="5" t="str">
        <f t="shared" si="107"/>
        <v>Salaires propriétaire</v>
      </c>
      <c r="B507" s="3"/>
      <c r="C507" s="375"/>
      <c r="V507" s="298" t="s">
        <v>200</v>
      </c>
      <c r="W507" s="405" t="s">
        <v>605</v>
      </c>
      <c r="X507" s="398"/>
      <c r="Y507" s="398"/>
      <c r="Z507" s="399" cm="1">
        <f t="array" ref="Z507">+SUMPRODUCT(('Budget original'!$A$8:$A$501=$A507)*('Budget original'!$C$3:$AO$3=Z$2),'Budget original'!$C$8:$AO$501)</f>
        <v>0</v>
      </c>
      <c r="AA507" s="398"/>
      <c r="AB507" s="398"/>
      <c r="AC507" s="399"/>
      <c r="AD507" s="407"/>
      <c r="AE507" s="406"/>
      <c r="AF507" s="399">
        <f>SUMIFS(BV_Data_An_Cour!$AN:$AN,BV_Data_An_Cour!$AQ:$AQ,$V507)</f>
        <v>60657.079999999994</v>
      </c>
      <c r="AG507" s="400"/>
      <c r="AH507" s="401">
        <f t="shared" si="124"/>
        <v>60657.079999999994</v>
      </c>
      <c r="AI507" s="402">
        <f t="shared" ref="AI507:AI519" si="125">IF(Z507=0,0,AH507/Z507)</f>
        <v>0</v>
      </c>
      <c r="AJ507" s="407"/>
      <c r="AK507" s="406"/>
      <c r="AL507" s="399">
        <f>SUMIFS(BV_Data_An_Prec!$AN:$AN,BV_Data_An_Prec!$AQ:$AQ,$V507)</f>
        <v>0</v>
      </c>
      <c r="AM507" s="403"/>
      <c r="AN507" s="401">
        <f t="shared" si="122"/>
        <v>60657.079999999994</v>
      </c>
      <c r="AO507" s="408">
        <f t="shared" si="123"/>
        <v>0</v>
      </c>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5" t="str">
        <f t="shared" si="107"/>
        <v>Salaires cadres</v>
      </c>
      <c r="B508" s="3"/>
      <c r="C508" s="375"/>
      <c r="V508" s="298" t="s">
        <v>116</v>
      </c>
      <c r="W508" s="405" t="s">
        <v>606</v>
      </c>
      <c r="X508" s="398"/>
      <c r="Y508" s="398"/>
      <c r="Z508" s="399">
        <f t="shared" ref="Z508:Z519" si="126">+SUMIF($C:$C,$V508,F:F)</f>
        <v>0</v>
      </c>
      <c r="AA508" s="398"/>
      <c r="AB508" s="398"/>
      <c r="AC508" s="399"/>
      <c r="AD508" s="407"/>
      <c r="AE508" s="406"/>
      <c r="AF508" s="399">
        <f t="shared" ref="AF508:AF519" si="127">+SUMIF($C:$C,$V508,L:L)</f>
        <v>459316.64</v>
      </c>
      <c r="AG508" s="400"/>
      <c r="AH508" s="401">
        <f t="shared" si="124"/>
        <v>459316.64</v>
      </c>
      <c r="AI508" s="402">
        <f t="shared" si="125"/>
        <v>0</v>
      </c>
      <c r="AJ508" s="407"/>
      <c r="AK508" s="406"/>
      <c r="AL508" s="399">
        <f>SUMIFS(BV_Data_An_Prec!$AN:$AN,BV_Data_An_Prec!$AQ:$AQ,$V508)</f>
        <v>0</v>
      </c>
      <c r="AM508" s="403"/>
      <c r="AN508" s="401">
        <f t="shared" si="122"/>
        <v>459316.64</v>
      </c>
      <c r="AO508" s="408">
        <f t="shared" si="123"/>
        <v>0</v>
      </c>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5" t="str">
        <f t="shared" si="107"/>
        <v>Salaires commis</v>
      </c>
      <c r="B509" s="3"/>
      <c r="C509" s="375"/>
      <c r="V509" s="299" t="s">
        <v>117</v>
      </c>
      <c r="W509" s="409" t="s">
        <v>607</v>
      </c>
      <c r="X509" s="382"/>
      <c r="Y509" s="382"/>
      <c r="Z509" s="383">
        <f t="shared" si="126"/>
        <v>0</v>
      </c>
      <c r="AA509" s="382"/>
      <c r="AB509" s="382"/>
      <c r="AC509" s="383"/>
      <c r="AD509" s="411"/>
      <c r="AE509" s="410"/>
      <c r="AF509" s="383">
        <f t="shared" si="127"/>
        <v>292199.79000000004</v>
      </c>
      <c r="AG509" s="384"/>
      <c r="AH509" s="385">
        <f t="shared" si="124"/>
        <v>292199.79000000004</v>
      </c>
      <c r="AI509" s="412">
        <f t="shared" si="125"/>
        <v>0</v>
      </c>
      <c r="AJ509" s="411"/>
      <c r="AK509" s="410"/>
      <c r="AL509" s="383">
        <f>SUMIFS(BV_Data_An_Prec!$AN:$AN,BV_Data_An_Prec!$AQ:$AQ,$V509)</f>
        <v>0</v>
      </c>
      <c r="AM509" s="387"/>
      <c r="AN509" s="385">
        <f t="shared" si="122"/>
        <v>292199.79000000004</v>
      </c>
      <c r="AO509" s="388">
        <f t="shared" si="123"/>
        <v>0</v>
      </c>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5" t="str">
        <f t="shared" si="107"/>
        <v>Salaires autres</v>
      </c>
      <c r="B510" s="3"/>
      <c r="C510" s="375"/>
      <c r="V510" s="298" t="s">
        <v>118</v>
      </c>
      <c r="W510" s="405" t="s">
        <v>608</v>
      </c>
      <c r="X510" s="398"/>
      <c r="Y510" s="398"/>
      <c r="Z510" s="399">
        <f t="shared" si="126"/>
        <v>0</v>
      </c>
      <c r="AA510" s="398"/>
      <c r="AB510" s="398"/>
      <c r="AC510" s="399"/>
      <c r="AD510" s="407"/>
      <c r="AE510" s="406"/>
      <c r="AF510" s="399">
        <f t="shared" si="127"/>
        <v>353418</v>
      </c>
      <c r="AG510" s="400"/>
      <c r="AH510" s="401">
        <f t="shared" si="124"/>
        <v>353418</v>
      </c>
      <c r="AI510" s="402">
        <f t="shared" si="125"/>
        <v>0</v>
      </c>
      <c r="AJ510" s="407"/>
      <c r="AK510" s="406"/>
      <c r="AL510" s="399">
        <f>SUMIFS(BV_Data_An_Prec!$AN:$AN,BV_Data_An_Prec!$AQ:$AQ,$V510)</f>
        <v>0</v>
      </c>
      <c r="AM510" s="403"/>
      <c r="AN510" s="401">
        <f t="shared" si="122"/>
        <v>353418</v>
      </c>
      <c r="AO510" s="408">
        <f t="shared" si="123"/>
        <v>0</v>
      </c>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5" t="str">
        <f t="shared" si="107"/>
        <v>Salaires spécialistes</v>
      </c>
      <c r="B511" s="3"/>
      <c r="C511" s="375"/>
      <c r="V511" s="298" t="s">
        <v>119</v>
      </c>
      <c r="W511" s="405" t="s">
        <v>609</v>
      </c>
      <c r="X511" s="398"/>
      <c r="Y511" s="398"/>
      <c r="Z511" s="399">
        <f t="shared" si="126"/>
        <v>0</v>
      </c>
      <c r="AA511" s="398"/>
      <c r="AB511" s="398"/>
      <c r="AC511" s="399"/>
      <c r="AD511" s="407"/>
      <c r="AE511" s="406"/>
      <c r="AF511" s="399">
        <f t="shared" si="127"/>
        <v>0</v>
      </c>
      <c r="AG511" s="400"/>
      <c r="AH511" s="401">
        <f t="shared" si="124"/>
        <v>0</v>
      </c>
      <c r="AI511" s="402">
        <f t="shared" si="125"/>
        <v>0</v>
      </c>
      <c r="AJ511" s="407"/>
      <c r="AK511" s="406"/>
      <c r="AL511" s="399">
        <f>SUMIFS(BV_Data_An_Prec!$AN:$AN,BV_Data_An_Prec!$AQ:$AQ,$V511)</f>
        <v>0</v>
      </c>
      <c r="AM511" s="403"/>
      <c r="AN511" s="401">
        <f t="shared" si="122"/>
        <v>0</v>
      </c>
      <c r="AO511" s="408">
        <f t="shared" si="123"/>
        <v>0</v>
      </c>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7.399999999999999" hidden="1" customHeight="1">
      <c r="A512" s="5" t="str">
        <f t="shared" si="107"/>
        <v>[...]</v>
      </c>
      <c r="B512" s="3"/>
      <c r="C512" s="375"/>
      <c r="V512" s="298" t="s">
        <v>55</v>
      </c>
      <c r="W512" s="405"/>
      <c r="X512" s="398"/>
      <c r="Y512" s="398"/>
      <c r="Z512" s="399">
        <f t="shared" si="126"/>
        <v>0</v>
      </c>
      <c r="AA512" s="398"/>
      <c r="AB512" s="398"/>
      <c r="AC512" s="399"/>
      <c r="AD512" s="407"/>
      <c r="AE512" s="406"/>
      <c r="AF512" s="399">
        <f t="shared" si="127"/>
        <v>0</v>
      </c>
      <c r="AG512" s="400"/>
      <c r="AH512" s="401">
        <f t="shared" si="124"/>
        <v>0</v>
      </c>
      <c r="AI512" s="402">
        <f t="shared" si="125"/>
        <v>0</v>
      </c>
      <c r="AJ512" s="407"/>
      <c r="AK512" s="406"/>
      <c r="AL512" s="399">
        <f>SUMIFS(BV_Data_An_Prec!$AN:$AN,BV_Data_An_Prec!$AQ:$AQ,$V512)</f>
        <v>0</v>
      </c>
      <c r="AM512" s="403"/>
      <c r="AN512" s="401">
        <f t="shared" si="122"/>
        <v>0</v>
      </c>
      <c r="AO512" s="408">
        <f t="shared" si="123"/>
        <v>0</v>
      </c>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2" ht="17.399999999999999" hidden="1" customHeight="1">
      <c r="A513" s="5" t="str">
        <f t="shared" si="107"/>
        <v>[...]</v>
      </c>
      <c r="B513" s="3"/>
      <c r="C513" s="375"/>
      <c r="V513" s="298" t="s">
        <v>55</v>
      </c>
      <c r="W513" s="405"/>
      <c r="X513" s="398"/>
      <c r="Y513" s="398"/>
      <c r="Z513" s="399">
        <f t="shared" si="126"/>
        <v>0</v>
      </c>
      <c r="AA513" s="398"/>
      <c r="AB513" s="398"/>
      <c r="AC513" s="399"/>
      <c r="AD513" s="407"/>
      <c r="AE513" s="406"/>
      <c r="AF513" s="399">
        <f t="shared" si="127"/>
        <v>0</v>
      </c>
      <c r="AG513" s="400"/>
      <c r="AH513" s="401">
        <f t="shared" si="124"/>
        <v>0</v>
      </c>
      <c r="AI513" s="402">
        <f t="shared" si="125"/>
        <v>0</v>
      </c>
      <c r="AJ513" s="407"/>
      <c r="AK513" s="406"/>
      <c r="AL513" s="399">
        <f>SUMIFS(BV_Data_An_Prec!$AN:$AN,BV_Data_An_Prec!$AQ:$AQ,$V513)</f>
        <v>0</v>
      </c>
      <c r="AM513" s="403"/>
      <c r="AN513" s="401">
        <f t="shared" si="122"/>
        <v>0</v>
      </c>
      <c r="AO513" s="408">
        <f t="shared" si="123"/>
        <v>0</v>
      </c>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2" ht="17.399999999999999" hidden="1" customHeight="1">
      <c r="A514" s="5" t="str">
        <f t="shared" si="107"/>
        <v>[...]</v>
      </c>
      <c r="B514" s="3"/>
      <c r="C514" s="375"/>
      <c r="V514" s="298" t="s">
        <v>55</v>
      </c>
      <c r="W514" s="405"/>
      <c r="X514" s="398"/>
      <c r="Y514" s="398"/>
      <c r="Z514" s="399">
        <f t="shared" si="126"/>
        <v>0</v>
      </c>
      <c r="AA514" s="398"/>
      <c r="AB514" s="398"/>
      <c r="AC514" s="399"/>
      <c r="AD514" s="407"/>
      <c r="AE514" s="406"/>
      <c r="AF514" s="399">
        <f t="shared" si="127"/>
        <v>0</v>
      </c>
      <c r="AG514" s="400"/>
      <c r="AH514" s="401">
        <f t="shared" si="124"/>
        <v>0</v>
      </c>
      <c r="AI514" s="402">
        <f t="shared" si="125"/>
        <v>0</v>
      </c>
      <c r="AJ514" s="407"/>
      <c r="AK514" s="406"/>
      <c r="AL514" s="399">
        <f>SUMIFS(BV_Data_An_Prec!$AN:$AN,BV_Data_An_Prec!$AQ:$AQ,$V514)</f>
        <v>0</v>
      </c>
      <c r="AM514" s="403"/>
      <c r="AN514" s="401">
        <f t="shared" si="122"/>
        <v>0</v>
      </c>
      <c r="AO514" s="408">
        <f t="shared" si="123"/>
        <v>0</v>
      </c>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2" ht="15.75" customHeight="1">
      <c r="A515" s="5" t="str">
        <f t="shared" si="107"/>
        <v>Salaires en absences</v>
      </c>
      <c r="B515" s="3"/>
      <c r="C515" s="375"/>
      <c r="V515" s="299" t="s">
        <v>120</v>
      </c>
      <c r="W515" s="409" t="s">
        <v>610</v>
      </c>
      <c r="X515" s="382"/>
      <c r="Y515" s="738"/>
      <c r="Z515" s="383">
        <f t="shared" si="126"/>
        <v>0</v>
      </c>
      <c r="AA515" s="382"/>
      <c r="AB515" s="382"/>
      <c r="AC515" s="383"/>
      <c r="AD515" s="411"/>
      <c r="AE515" s="410"/>
      <c r="AF515" s="383">
        <f t="shared" si="127"/>
        <v>147647.15</v>
      </c>
      <c r="AG515" s="384"/>
      <c r="AH515" s="385">
        <f t="shared" si="124"/>
        <v>147647.15</v>
      </c>
      <c r="AI515" s="412">
        <f t="shared" si="125"/>
        <v>0</v>
      </c>
      <c r="AJ515" s="411"/>
      <c r="AK515" s="410"/>
      <c r="AL515" s="383">
        <f>SUMIFS(BV_Data_An_Prec!$AN:$AN,BV_Data_An_Prec!$AQ:$AQ,$V515)</f>
        <v>0</v>
      </c>
      <c r="AM515" s="387"/>
      <c r="AN515" s="385">
        <f t="shared" si="122"/>
        <v>147647.15</v>
      </c>
      <c r="AO515" s="388">
        <f t="shared" si="123"/>
        <v>0</v>
      </c>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2" ht="15.75" customHeight="1">
      <c r="A516" s="5" t="str">
        <f t="shared" si="107"/>
        <v>Déduction à la source</v>
      </c>
      <c r="B516" s="3"/>
      <c r="C516" s="375"/>
      <c r="V516" s="298" t="s">
        <v>121</v>
      </c>
      <c r="W516" s="405" t="s">
        <v>611</v>
      </c>
      <c r="X516" s="398"/>
      <c r="Y516" s="739"/>
      <c r="Z516" s="399">
        <f t="shared" si="126"/>
        <v>0</v>
      </c>
      <c r="AA516" s="398"/>
      <c r="AB516" s="398"/>
      <c r="AC516" s="399"/>
      <c r="AD516" s="407"/>
      <c r="AE516" s="406"/>
      <c r="AF516" s="399">
        <f t="shared" si="127"/>
        <v>217141.25</v>
      </c>
      <c r="AG516" s="400"/>
      <c r="AH516" s="401">
        <f t="shared" si="124"/>
        <v>217141.25</v>
      </c>
      <c r="AI516" s="402">
        <f t="shared" si="125"/>
        <v>0</v>
      </c>
      <c r="AJ516" s="407"/>
      <c r="AK516" s="406"/>
      <c r="AL516" s="399">
        <f>SUMIFS(BV_Data_An_Prec!$AN:$AN,BV_Data_An_Prec!$AQ:$AQ,$V516)</f>
        <v>0</v>
      </c>
      <c r="AM516" s="403"/>
      <c r="AN516" s="401">
        <f t="shared" si="122"/>
        <v>217141.25</v>
      </c>
      <c r="AO516" s="408">
        <f t="shared" si="123"/>
        <v>0</v>
      </c>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2" ht="15.75" customHeight="1">
      <c r="A517" s="5" t="str">
        <f t="shared" si="107"/>
        <v>Bénéfices marginaux</v>
      </c>
      <c r="B517" s="3"/>
      <c r="C517" s="375"/>
      <c r="V517" s="298" t="s">
        <v>122</v>
      </c>
      <c r="W517" s="405" t="s">
        <v>612</v>
      </c>
      <c r="X517" s="398"/>
      <c r="Y517" s="739"/>
      <c r="Z517" s="399">
        <f t="shared" si="126"/>
        <v>0</v>
      </c>
      <c r="AA517" s="398"/>
      <c r="AB517" s="398"/>
      <c r="AC517" s="399"/>
      <c r="AD517" s="407"/>
      <c r="AE517" s="406"/>
      <c r="AF517" s="399">
        <f t="shared" si="127"/>
        <v>102088.56999999999</v>
      </c>
      <c r="AG517" s="400"/>
      <c r="AH517" s="401">
        <f t="shared" si="124"/>
        <v>102088.56999999999</v>
      </c>
      <c r="AI517" s="402">
        <f t="shared" si="125"/>
        <v>0</v>
      </c>
      <c r="AJ517" s="407"/>
      <c r="AK517" s="406"/>
      <c r="AL517" s="399">
        <f>SUMIFS(BV_Data_An_Prec!$AN:$AN,BV_Data_An_Prec!$AQ:$AQ,$V517)</f>
        <v>0</v>
      </c>
      <c r="AM517" s="403"/>
      <c r="AN517" s="401">
        <f t="shared" si="122"/>
        <v>102088.56999999999</v>
      </c>
      <c r="AO517" s="408">
        <f t="shared" si="123"/>
        <v>0</v>
      </c>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2" ht="15.75" customHeight="1">
      <c r="A518" s="5" t="str">
        <f t="shared" si="107"/>
        <v>Csst</v>
      </c>
      <c r="B518" s="3"/>
      <c r="C518" s="375"/>
      <c r="V518" s="298" t="s">
        <v>123</v>
      </c>
      <c r="W518" s="405"/>
      <c r="X518" s="398"/>
      <c r="Y518" s="398"/>
      <c r="Z518" s="399">
        <f t="shared" si="126"/>
        <v>0</v>
      </c>
      <c r="AA518" s="398"/>
      <c r="AB518" s="398"/>
      <c r="AC518" s="399"/>
      <c r="AD518" s="407"/>
      <c r="AE518" s="406"/>
      <c r="AF518" s="399">
        <f t="shared" si="127"/>
        <v>6428.2300000000005</v>
      </c>
      <c r="AG518" s="400"/>
      <c r="AH518" s="401">
        <f t="shared" si="124"/>
        <v>6428.2300000000005</v>
      </c>
      <c r="AI518" s="420">
        <f t="shared" si="125"/>
        <v>0</v>
      </c>
      <c r="AJ518" s="407"/>
      <c r="AK518" s="406"/>
      <c r="AL518" s="399">
        <f>SUMIFS(BV_Data_An_Prec!$AN:$AN,BV_Data_An_Prec!$AQ:$AQ,$V518)</f>
        <v>0</v>
      </c>
      <c r="AM518" s="403"/>
      <c r="AN518" s="401">
        <f t="shared" si="122"/>
        <v>6428.2300000000005</v>
      </c>
      <c r="AO518" s="408">
        <f t="shared" si="123"/>
        <v>0</v>
      </c>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2" ht="20.399999999999999" hidden="1" customHeight="1">
      <c r="A519" s="5" t="str">
        <f t="shared" si="107"/>
        <v>[...]</v>
      </c>
      <c r="B519" s="3"/>
      <c r="C519" s="375"/>
      <c r="V519" s="243" t="s">
        <v>55</v>
      </c>
      <c r="W519" s="405"/>
      <c r="X519" s="398"/>
      <c r="Y519" s="406"/>
      <c r="Z519" s="399">
        <f t="shared" si="126"/>
        <v>0</v>
      </c>
      <c r="AA519" s="398"/>
      <c r="AB519" s="398"/>
      <c r="AC519" s="399"/>
      <c r="AD519" s="407"/>
      <c r="AE519" s="406"/>
      <c r="AF519" s="399">
        <f t="shared" si="127"/>
        <v>0</v>
      </c>
      <c r="AG519" s="400"/>
      <c r="AH519" s="401">
        <f t="shared" si="124"/>
        <v>0</v>
      </c>
      <c r="AI519" s="402">
        <f t="shared" si="125"/>
        <v>0</v>
      </c>
      <c r="AJ519" s="407"/>
      <c r="AK519" s="406"/>
      <c r="AL519" s="399"/>
      <c r="AM519" s="403"/>
      <c r="AN519" s="401">
        <f t="shared" si="122"/>
        <v>0</v>
      </c>
      <c r="AO519" s="388">
        <f t="shared" si="123"/>
        <v>0</v>
      </c>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2" ht="21" customHeight="1">
      <c r="A520" s="5" t="str">
        <f t="shared" si="107"/>
        <v>TOTAL PERSONNEL</v>
      </c>
      <c r="B520" s="3"/>
      <c r="C520" s="375"/>
      <c r="V520" s="413" t="s">
        <v>124</v>
      </c>
      <c r="W520" s="414"/>
      <c r="X520" s="415" t="e">
        <f>Z520/Z494</f>
        <v>#REF!</v>
      </c>
      <c r="Y520" s="414"/>
      <c r="Z520" s="416">
        <f>SUM(Z507:Z519)</f>
        <v>0</v>
      </c>
      <c r="AA520" s="415"/>
      <c r="AB520" s="414"/>
      <c r="AC520" s="416"/>
      <c r="AD520" s="417">
        <f>AF520/AF494</f>
        <v>0.46309319403742349</v>
      </c>
      <c r="AE520" s="421"/>
      <c r="AF520" s="416">
        <f>SUM(AF507:AF519)</f>
        <v>1638896.71</v>
      </c>
      <c r="AG520" s="418"/>
      <c r="AH520" s="419">
        <f t="shared" si="124"/>
        <v>1638896.71</v>
      </c>
      <c r="AI520" s="415" t="e">
        <f>AH520/Z520</f>
        <v>#DIV/0!</v>
      </c>
      <c r="AJ520" s="417">
        <f>IF($AL$494=0,0,AL520/$AL$494)</f>
        <v>0</v>
      </c>
      <c r="AK520" s="421"/>
      <c r="AL520" s="416">
        <f>SUM(AL507:AL519)</f>
        <v>0</v>
      </c>
      <c r="AM520" s="423"/>
      <c r="AN520" s="419">
        <f t="shared" si="122"/>
        <v>1638896.71</v>
      </c>
      <c r="AO520" s="396">
        <f t="shared" si="123"/>
        <v>0</v>
      </c>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2" ht="15.75" customHeight="1">
      <c r="A521" s="5" t="str">
        <f t="shared" si="107"/>
        <v>Publicité 2</v>
      </c>
      <c r="B521" s="3"/>
      <c r="C521" s="375"/>
      <c r="V521" s="369" t="s">
        <v>125</v>
      </c>
      <c r="W521" s="424" t="s">
        <v>603</v>
      </c>
      <c r="X521" s="425"/>
      <c r="Y521" s="425"/>
      <c r="Z521" s="426">
        <f t="shared" ref="Z521:Z538" si="128">+SUMIF($C:$C,$V521,F:F)</f>
        <v>0</v>
      </c>
      <c r="AA521" s="425"/>
      <c r="AB521" s="425"/>
      <c r="AC521" s="426"/>
      <c r="AD521" s="427"/>
      <c r="AE521" s="428"/>
      <c r="AF521" s="426">
        <f>+SUMIF($C:$C,$V521,L:L)</f>
        <v>17646.3</v>
      </c>
      <c r="AG521" s="427"/>
      <c r="AH521" s="429">
        <f t="shared" si="124"/>
        <v>17646.3</v>
      </c>
      <c r="AI521" s="430">
        <f t="shared" ref="AI521:AI538" si="129">IF(Z521=0,0,AH521/Z521)</f>
        <v>0</v>
      </c>
      <c r="AJ521" s="427"/>
      <c r="AK521" s="428"/>
      <c r="AL521" s="426">
        <f>SUMIFS(BV_Data_An_Prec!$AN:$AN,BV_Data_An_Prec!$AQ:$AQ,$V521)</f>
        <v>0</v>
      </c>
      <c r="AM521" s="431"/>
      <c r="AN521" s="429">
        <f t="shared" si="122"/>
        <v>17646.3</v>
      </c>
      <c r="AO521" s="404">
        <f t="shared" si="123"/>
        <v>0</v>
      </c>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2" ht="15.75" customHeight="1">
      <c r="A522" s="5" t="str">
        <f t="shared" si="107"/>
        <v>Service gratuit 2</v>
      </c>
      <c r="B522" s="3"/>
      <c r="C522" s="375"/>
      <c r="V522" s="298" t="s">
        <v>126</v>
      </c>
      <c r="W522" s="405" t="s">
        <v>613</v>
      </c>
      <c r="X522" s="398"/>
      <c r="Y522" s="398"/>
      <c r="Z522" s="399">
        <f t="shared" si="128"/>
        <v>0</v>
      </c>
      <c r="AA522" s="398"/>
      <c r="AB522" s="398"/>
      <c r="AC522" s="399"/>
      <c r="AD522" s="407"/>
      <c r="AE522" s="406"/>
      <c r="AF522" s="399">
        <f>+SUMIF($C:$C,$V522,L:L)</f>
        <v>15511.050000000001</v>
      </c>
      <c r="AG522" s="400"/>
      <c r="AH522" s="401">
        <f t="shared" si="124"/>
        <v>15511.050000000001</v>
      </c>
      <c r="AI522" s="402">
        <f t="shared" si="129"/>
        <v>0</v>
      </c>
      <c r="AJ522" s="407"/>
      <c r="AK522" s="406"/>
      <c r="AL522" s="399">
        <f>SUMIFS(BV_Data_An_Prec!$AN:$AN,BV_Data_An_Prec!$AQ:$AQ,$V522)</f>
        <v>0</v>
      </c>
      <c r="AM522" s="403"/>
      <c r="AN522" s="401">
        <f t="shared" si="122"/>
        <v>15511.050000000001</v>
      </c>
      <c r="AO522" s="408">
        <f t="shared" si="123"/>
        <v>0</v>
      </c>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2" ht="15.75" customHeight="1">
      <c r="A523" s="5" t="str">
        <f t="shared" si="107"/>
        <v>Frais véhicules de cie</v>
      </c>
      <c r="B523" s="3"/>
      <c r="C523" s="375"/>
      <c r="U523" s="432"/>
      <c r="V523" s="299" t="s">
        <v>127</v>
      </c>
      <c r="W523" s="409" t="s">
        <v>614</v>
      </c>
      <c r="X523" s="382"/>
      <c r="Y523" s="382"/>
      <c r="Z523" s="383">
        <f t="shared" si="128"/>
        <v>0</v>
      </c>
      <c r="AA523" s="382"/>
      <c r="AB523" s="382"/>
      <c r="AC523" s="383"/>
      <c r="AD523" s="411"/>
      <c r="AE523" s="410"/>
      <c r="AF523" s="383">
        <f>+SUMIF($C:$C,$V523,L:L)</f>
        <v>20603.089999999997</v>
      </c>
      <c r="AG523" s="384"/>
      <c r="AH523" s="385">
        <f t="shared" si="124"/>
        <v>20603.089999999997</v>
      </c>
      <c r="AI523" s="412">
        <f t="shared" si="129"/>
        <v>0</v>
      </c>
      <c r="AJ523" s="411"/>
      <c r="AK523" s="410"/>
      <c r="AL523" s="383">
        <f>SUMIFS(BV_Data_An_Prec!$AN:$AN,BV_Data_An_Prec!$AQ:$AQ,$V523)</f>
        <v>0</v>
      </c>
      <c r="AM523" s="387"/>
      <c r="AN523" s="385">
        <f t="shared" si="122"/>
        <v>20603.089999999997</v>
      </c>
      <c r="AO523" s="388">
        <f t="shared" si="123"/>
        <v>0</v>
      </c>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2" ht="15.75" customHeight="1">
      <c r="A524" s="5" t="str">
        <f t="shared" si="107"/>
        <v>Informatique</v>
      </c>
      <c r="B524" s="3"/>
      <c r="C524" s="375"/>
      <c r="U524" s="432"/>
      <c r="V524" s="298" t="s">
        <v>128</v>
      </c>
      <c r="W524" s="405" t="s">
        <v>615</v>
      </c>
      <c r="X524" s="398"/>
      <c r="Y524" s="398"/>
      <c r="Z524" s="399">
        <f t="shared" si="128"/>
        <v>0</v>
      </c>
      <c r="AA524" s="398"/>
      <c r="AB524" s="398"/>
      <c r="AC524" s="399"/>
      <c r="AD524" s="407"/>
      <c r="AE524" s="406"/>
      <c r="AF524" s="399">
        <f>+SUMIF($C:$C,$V524,L:L)</f>
        <v>42386.539999999994</v>
      </c>
      <c r="AG524" s="400"/>
      <c r="AH524" s="401">
        <f t="shared" si="124"/>
        <v>42386.539999999994</v>
      </c>
      <c r="AI524" s="402">
        <f t="shared" si="129"/>
        <v>0</v>
      </c>
      <c r="AJ524" s="407"/>
      <c r="AK524" s="406"/>
      <c r="AL524" s="399">
        <f>SUMIFS(BV_Data_An_Prec!$AN:$AN,BV_Data_An_Prec!$AQ:$AQ,$V524)</f>
        <v>0</v>
      </c>
      <c r="AM524" s="403"/>
      <c r="AN524" s="401">
        <f t="shared" si="122"/>
        <v>42386.539999999994</v>
      </c>
      <c r="AO524" s="408">
        <f t="shared" si="123"/>
        <v>0</v>
      </c>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2" ht="15.75" customHeight="1">
      <c r="A525" s="5" t="str">
        <f t="shared" si="107"/>
        <v>Frais de déplacement</v>
      </c>
      <c r="B525" s="3"/>
      <c r="C525" s="375"/>
      <c r="U525" s="432"/>
      <c r="V525" s="298" t="s">
        <v>129</v>
      </c>
      <c r="W525" s="405" t="s">
        <v>616</v>
      </c>
      <c r="X525" s="398"/>
      <c r="Y525" s="398"/>
      <c r="Z525" s="399">
        <f t="shared" si="128"/>
        <v>0</v>
      </c>
      <c r="AA525" s="398"/>
      <c r="AB525" s="398"/>
      <c r="AC525" s="399"/>
      <c r="AD525" s="407"/>
      <c r="AE525" s="406"/>
      <c r="AF525" s="399">
        <f>+SUMIF($C:$C,$V525,L:L)</f>
        <v>31475.08</v>
      </c>
      <c r="AG525" s="400"/>
      <c r="AH525" s="401">
        <f t="shared" si="124"/>
        <v>31475.08</v>
      </c>
      <c r="AI525" s="402">
        <f t="shared" si="129"/>
        <v>0</v>
      </c>
      <c r="AJ525" s="407"/>
      <c r="AK525" s="406"/>
      <c r="AL525" s="399">
        <f>SUMIFS(BV_Data_An_Prec!$AN:$AN,BV_Data_An_Prec!$AQ:$AQ,$V525)</f>
        <v>0</v>
      </c>
      <c r="AM525" s="403"/>
      <c r="AN525" s="401">
        <f t="shared" si="122"/>
        <v>31475.08</v>
      </c>
      <c r="AO525" s="408">
        <f t="shared" si="123"/>
        <v>0</v>
      </c>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2" ht="15.75" customHeight="1">
      <c r="A526" s="5" t="str">
        <f t="shared" si="107"/>
        <v>Services extérieurs</v>
      </c>
      <c r="B526" s="3"/>
      <c r="C526" s="375"/>
      <c r="V526" s="298" t="s">
        <v>130</v>
      </c>
      <c r="W526" s="405" t="s">
        <v>617</v>
      </c>
      <c r="X526" s="398"/>
      <c r="Y526" s="398"/>
      <c r="Z526" s="399">
        <f t="shared" si="128"/>
        <v>0</v>
      </c>
      <c r="AA526" s="398"/>
      <c r="AB526" s="398"/>
      <c r="AC526" s="399"/>
      <c r="AD526" s="407"/>
      <c r="AE526" s="406"/>
      <c r="AF526" s="399">
        <f>SUMIFS(BV_Data_An_Cour!$AN:$AN,BV_Data_An_Cour!$AQ:$AQ,$V526)</f>
        <v>119618.61</v>
      </c>
      <c r="AG526" s="400"/>
      <c r="AH526" s="401">
        <f t="shared" si="124"/>
        <v>119618.61</v>
      </c>
      <c r="AI526" s="402">
        <f t="shared" si="129"/>
        <v>0</v>
      </c>
      <c r="AJ526" s="407"/>
      <c r="AK526" s="406"/>
      <c r="AL526" s="399">
        <f>SUMIFS(BV_Data_An_Prec!$AN:$AN,BV_Data_An_Prec!$AQ:$AQ,$V526)</f>
        <v>0</v>
      </c>
      <c r="AM526" s="403"/>
      <c r="AN526" s="401">
        <f t="shared" si="122"/>
        <v>119618.61</v>
      </c>
      <c r="AO526" s="408">
        <f t="shared" si="123"/>
        <v>0</v>
      </c>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2" ht="15.75" customHeight="1">
      <c r="A527" t="s">
        <v>483</v>
      </c>
      <c r="B527" s="3"/>
      <c r="C527" s="375"/>
      <c r="V527" s="369" t="s">
        <v>483</v>
      </c>
      <c r="W527" s="424"/>
      <c r="X527" s="425"/>
      <c r="Y527" s="425"/>
      <c r="Z527" s="426">
        <f t="shared" si="128"/>
        <v>0</v>
      </c>
      <c r="AA527" s="425"/>
      <c r="AB527" s="425"/>
      <c r="AC527" s="426"/>
      <c r="AD527" s="427"/>
      <c r="AE527" s="428"/>
      <c r="AF527" s="426">
        <f t="shared" ref="AF527:AF532" si="130">+SUMIF($C:$C,$V527,L:L)</f>
        <v>0</v>
      </c>
      <c r="AG527" s="433"/>
      <c r="AH527" s="429">
        <f t="shared" si="124"/>
        <v>0</v>
      </c>
      <c r="AI527" s="430">
        <f t="shared" si="129"/>
        <v>0</v>
      </c>
      <c r="AJ527" s="427"/>
      <c r="AK527" s="428"/>
      <c r="AL527" s="426">
        <f>SUMIFS(BV_Data_An_Prec!$AN:$AN,BV_Data_An_Prec!$AQ:$AQ,$V527)</f>
        <v>0</v>
      </c>
      <c r="AM527" s="431"/>
      <c r="AN527" s="429">
        <f t="shared" si="122"/>
        <v>0</v>
      </c>
      <c r="AO527" s="404">
        <f t="shared" si="123"/>
        <v>0</v>
      </c>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2" ht="15.75" customHeight="1">
      <c r="A528" s="5" t="str">
        <f t="shared" ref="A528:A585" si="131">+U528&amp;V528</f>
        <v>Fournitures autres</v>
      </c>
      <c r="B528" s="3"/>
      <c r="C528" s="375"/>
      <c r="V528" s="298" t="s">
        <v>131</v>
      </c>
      <c r="W528" s="405" t="s">
        <v>618</v>
      </c>
      <c r="X528" s="398"/>
      <c r="Y528" s="406"/>
      <c r="Z528" s="399">
        <f t="shared" si="128"/>
        <v>0</v>
      </c>
      <c r="AA528" s="398"/>
      <c r="AB528" s="406"/>
      <c r="AC528" s="399"/>
      <c r="AD528" s="407"/>
      <c r="AE528" s="406"/>
      <c r="AF528" s="399">
        <f t="shared" si="130"/>
        <v>24164.799999999999</v>
      </c>
      <c r="AG528" s="400"/>
      <c r="AH528" s="401">
        <f t="shared" si="124"/>
        <v>24164.799999999999</v>
      </c>
      <c r="AI528" s="402">
        <f t="shared" si="129"/>
        <v>0</v>
      </c>
      <c r="AJ528" s="407"/>
      <c r="AK528" s="406"/>
      <c r="AL528" s="399">
        <f>SUMIFS(BV_Data_An_Prec!$AN:$AN,BV_Data_An_Prec!$AQ:$AQ,$V528)</f>
        <v>0</v>
      </c>
      <c r="AM528" s="403"/>
      <c r="AN528" s="401">
        <f t="shared" si="122"/>
        <v>24164.799999999999</v>
      </c>
      <c r="AO528" s="408">
        <f t="shared" si="123"/>
        <v>0</v>
      </c>
      <c r="AP528" s="35"/>
      <c r="AQ528" s="35"/>
      <c r="AR528" s="35"/>
      <c r="AS528" s="35"/>
      <c r="AT528" s="35"/>
      <c r="AU528" s="35"/>
      <c r="AV528" s="35"/>
      <c r="AW528" s="35"/>
      <c r="AX528" s="35"/>
      <c r="AY528" s="35"/>
      <c r="AZ528" s="35"/>
      <c r="BA528" s="35"/>
      <c r="BB528" s="35"/>
      <c r="BC528" s="35"/>
      <c r="BD528" s="35"/>
      <c r="BE528" s="35"/>
      <c r="BF528" s="35"/>
      <c r="BG528" s="35"/>
      <c r="BH528" s="35"/>
      <c r="BI528" s="35"/>
      <c r="BJ528" s="35"/>
    </row>
    <row r="529" spans="1:62" ht="15.75" customHeight="1">
      <c r="A529" s="5" t="str">
        <f t="shared" si="131"/>
        <v>Uniformes</v>
      </c>
      <c r="B529" s="3"/>
      <c r="C529" s="375"/>
      <c r="U529" s="35"/>
      <c r="V529" s="298" t="s">
        <v>132</v>
      </c>
      <c r="W529" s="405" t="s">
        <v>619</v>
      </c>
      <c r="X529" s="398"/>
      <c r="Y529" s="398"/>
      <c r="Z529" s="399">
        <f t="shared" si="128"/>
        <v>0</v>
      </c>
      <c r="AA529" s="398"/>
      <c r="AB529" s="398"/>
      <c r="AC529" s="399"/>
      <c r="AD529" s="407"/>
      <c r="AE529" s="406"/>
      <c r="AF529" s="399">
        <f t="shared" si="130"/>
        <v>0</v>
      </c>
      <c r="AG529" s="400"/>
      <c r="AH529" s="401">
        <f t="shared" si="124"/>
        <v>0</v>
      </c>
      <c r="AI529" s="420">
        <f t="shared" si="129"/>
        <v>0</v>
      </c>
      <c r="AJ529" s="407"/>
      <c r="AK529" s="406"/>
      <c r="AL529" s="399">
        <f>SUMIFS(BV_Data_An_Prec!$AN:$AN,BV_Data_An_Prec!$AQ:$AQ,$V529)</f>
        <v>0</v>
      </c>
      <c r="AM529" s="403"/>
      <c r="AN529" s="401">
        <f t="shared" si="122"/>
        <v>0</v>
      </c>
      <c r="AO529" s="408">
        <f t="shared" si="123"/>
        <v>0</v>
      </c>
      <c r="AP529" s="35"/>
      <c r="AQ529" s="35"/>
      <c r="AR529" s="35"/>
      <c r="AS529" s="35"/>
      <c r="AT529" s="35"/>
      <c r="AU529" s="35"/>
      <c r="AV529" s="35"/>
      <c r="AW529" s="35"/>
      <c r="AX529" s="35"/>
      <c r="AY529" s="35"/>
      <c r="AZ529" s="35"/>
      <c r="BA529" s="35"/>
      <c r="BB529" s="35"/>
      <c r="BC529" s="35"/>
      <c r="BD529" s="35"/>
      <c r="BE529" s="35"/>
      <c r="BF529" s="35"/>
      <c r="BG529" s="35"/>
      <c r="BH529" s="35"/>
      <c r="BI529" s="35"/>
      <c r="BJ529" s="35"/>
    </row>
    <row r="530" spans="1:62" ht="15.75" customHeight="1">
      <c r="A530" s="5" t="str">
        <f t="shared" si="131"/>
        <v>Papeterie</v>
      </c>
      <c r="B530" s="3"/>
      <c r="C530" s="375"/>
      <c r="T530" s="35"/>
      <c r="U530" s="35"/>
      <c r="V530" s="298" t="s">
        <v>133</v>
      </c>
      <c r="W530" s="405" t="s">
        <v>620</v>
      </c>
      <c r="X530" s="398"/>
      <c r="Y530" s="398"/>
      <c r="Z530" s="399">
        <f t="shared" si="128"/>
        <v>0</v>
      </c>
      <c r="AA530" s="398"/>
      <c r="AB530" s="398"/>
      <c r="AC530" s="399"/>
      <c r="AD530" s="407"/>
      <c r="AE530" s="406"/>
      <c r="AF530" s="399">
        <f t="shared" si="130"/>
        <v>23921.309999999998</v>
      </c>
      <c r="AG530" s="400"/>
      <c r="AH530" s="401">
        <f t="shared" si="124"/>
        <v>23921.309999999998</v>
      </c>
      <c r="AI530" s="402">
        <f t="shared" si="129"/>
        <v>0</v>
      </c>
      <c r="AJ530" s="407"/>
      <c r="AK530" s="406"/>
      <c r="AL530" s="399">
        <f>SUMIFS(BV_Data_An_Prec!$AN:$AN,BV_Data_An_Prec!$AQ:$AQ,$V530)</f>
        <v>0</v>
      </c>
      <c r="AM530" s="403"/>
      <c r="AN530" s="401">
        <f t="shared" si="122"/>
        <v>23921.309999999998</v>
      </c>
      <c r="AO530" s="408">
        <f t="shared" si="123"/>
        <v>0</v>
      </c>
      <c r="AP530" s="35"/>
      <c r="AQ530" s="35"/>
      <c r="AR530" s="35"/>
      <c r="AS530" s="35"/>
      <c r="AT530" s="35"/>
      <c r="AU530" s="35"/>
      <c r="AV530" s="35"/>
      <c r="AW530" s="35"/>
      <c r="AX530" s="35"/>
      <c r="AY530" s="35"/>
      <c r="AZ530" s="35"/>
      <c r="BA530" s="35"/>
      <c r="BB530" s="35"/>
      <c r="BC530" s="35"/>
      <c r="BD530" s="35"/>
      <c r="BE530" s="35"/>
      <c r="BF530" s="35"/>
      <c r="BG530" s="35"/>
      <c r="BH530" s="35"/>
      <c r="BI530" s="35"/>
      <c r="BJ530" s="35"/>
    </row>
    <row r="531" spans="1:62" ht="15.75" customHeight="1">
      <c r="A531" s="5" t="str">
        <f t="shared" si="131"/>
        <v>Téléphone</v>
      </c>
      <c r="B531" s="3"/>
      <c r="C531" s="375"/>
      <c r="T531" s="35"/>
      <c r="U531" s="35"/>
      <c r="V531" s="298" t="s">
        <v>134</v>
      </c>
      <c r="W531" s="405" t="s">
        <v>621</v>
      </c>
      <c r="X531" s="398"/>
      <c r="Y531" s="398"/>
      <c r="Z531" s="399">
        <f t="shared" si="128"/>
        <v>0</v>
      </c>
      <c r="AA531" s="398"/>
      <c r="AB531" s="398"/>
      <c r="AC531" s="399"/>
      <c r="AD531" s="407"/>
      <c r="AE531" s="406"/>
      <c r="AF531" s="399">
        <f t="shared" si="130"/>
        <v>14690.9</v>
      </c>
      <c r="AG531" s="400"/>
      <c r="AH531" s="401">
        <f t="shared" si="124"/>
        <v>14690.9</v>
      </c>
      <c r="AI531" s="420">
        <f t="shared" si="129"/>
        <v>0</v>
      </c>
      <c r="AJ531" s="407"/>
      <c r="AK531" s="406"/>
      <c r="AL531" s="399">
        <f>SUMIFS(BV_Data_An_Prec!$AN:$AN,BV_Data_An_Prec!$AQ:$AQ,$V531)</f>
        <v>0</v>
      </c>
      <c r="AM531" s="403"/>
      <c r="AN531" s="401">
        <f t="shared" si="122"/>
        <v>14690.9</v>
      </c>
      <c r="AO531" s="408">
        <f t="shared" si="123"/>
        <v>0</v>
      </c>
      <c r="AP531" s="35"/>
      <c r="AQ531" s="35"/>
      <c r="AR531" s="35"/>
      <c r="AS531" s="35"/>
      <c r="AT531" s="35"/>
      <c r="AU531" s="35"/>
      <c r="AV531" s="35"/>
      <c r="AW531" s="35"/>
      <c r="AX531" s="35"/>
      <c r="AY531" s="35"/>
      <c r="AZ531" s="35"/>
      <c r="BA531" s="35"/>
      <c r="BB531" s="35"/>
      <c r="BC531" s="35"/>
      <c r="BD531" s="35"/>
      <c r="BE531" s="35"/>
      <c r="BF531" s="35"/>
      <c r="BG531" s="35"/>
      <c r="BH531" s="35"/>
      <c r="BI531" s="35"/>
      <c r="BJ531" s="35"/>
    </row>
    <row r="532" spans="1:62" ht="15.75" customHeight="1">
      <c r="A532" s="5" t="str">
        <f t="shared" si="131"/>
        <v>Frais postaux</v>
      </c>
      <c r="B532" s="3"/>
      <c r="C532" s="375"/>
      <c r="T532" s="35"/>
      <c r="U532" s="35"/>
      <c r="V532" s="298" t="s">
        <v>135</v>
      </c>
      <c r="W532" s="405" t="s">
        <v>622</v>
      </c>
      <c r="X532" s="398"/>
      <c r="Y532" s="398"/>
      <c r="Z532" s="399">
        <f t="shared" si="128"/>
        <v>0</v>
      </c>
      <c r="AA532" s="398"/>
      <c r="AB532" s="398"/>
      <c r="AC532" s="399"/>
      <c r="AD532" s="407"/>
      <c r="AE532" s="406"/>
      <c r="AF532" s="399">
        <f t="shared" si="130"/>
        <v>14827.98</v>
      </c>
      <c r="AG532" s="400"/>
      <c r="AH532" s="401">
        <f t="shared" si="124"/>
        <v>14827.98</v>
      </c>
      <c r="AI532" s="402">
        <f t="shared" si="129"/>
        <v>0</v>
      </c>
      <c r="AJ532" s="407"/>
      <c r="AK532" s="406"/>
      <c r="AL532" s="399">
        <f>SUMIFS(BV_Data_An_Prec!$AN:$AN,BV_Data_An_Prec!$AQ:$AQ,$V532)</f>
        <v>0</v>
      </c>
      <c r="AM532" s="403"/>
      <c r="AN532" s="401">
        <f t="shared" si="122"/>
        <v>14827.98</v>
      </c>
      <c r="AO532" s="408">
        <f t="shared" si="123"/>
        <v>0</v>
      </c>
      <c r="AP532" s="35"/>
      <c r="AQ532" s="35"/>
      <c r="AR532" s="35"/>
      <c r="AS532" s="35"/>
      <c r="AT532" s="35"/>
      <c r="AU532" s="35"/>
      <c r="AV532" s="35"/>
      <c r="AW532" s="35"/>
      <c r="AX532" s="35"/>
      <c r="AY532" s="35"/>
      <c r="AZ532" s="35"/>
      <c r="BA532" s="35"/>
      <c r="BB532" s="35"/>
      <c r="BC532" s="35"/>
      <c r="BD532" s="35"/>
      <c r="BE532" s="35"/>
      <c r="BF532" s="35"/>
      <c r="BG532" s="35"/>
      <c r="BH532" s="35"/>
      <c r="BI532" s="35"/>
      <c r="BJ532" s="35"/>
    </row>
    <row r="533" spans="1:62" ht="15.75" customHeight="1">
      <c r="A533" s="5" t="str">
        <f t="shared" si="131"/>
        <v>Divers</v>
      </c>
      <c r="B533" s="3"/>
      <c r="C533" s="375"/>
      <c r="T533" s="35"/>
      <c r="U533" s="35"/>
      <c r="V533" s="298" t="s">
        <v>136</v>
      </c>
      <c r="W533" s="405" t="s">
        <v>623</v>
      </c>
      <c r="X533" s="398"/>
      <c r="Y533" s="406"/>
      <c r="Z533" s="399">
        <f t="shared" si="128"/>
        <v>0</v>
      </c>
      <c r="AA533" s="398"/>
      <c r="AB533" s="406"/>
      <c r="AC533" s="399"/>
      <c r="AD533" s="407"/>
      <c r="AE533" s="406"/>
      <c r="AF533" s="399">
        <f>SUMIFS(BV_Data_An_Cour!$AN:$AN,BV_Data_An_Cour!$AQ:$AQ,$V533)</f>
        <v>16626.62</v>
      </c>
      <c r="AG533" s="400"/>
      <c r="AH533" s="401">
        <f t="shared" si="124"/>
        <v>16626.62</v>
      </c>
      <c r="AI533" s="420">
        <f t="shared" si="129"/>
        <v>0</v>
      </c>
      <c r="AJ533" s="407"/>
      <c r="AK533" s="406"/>
      <c r="AL533" s="399">
        <f>SUMIFS(BV_Data_An_Prec!$AN:$AN,BV_Data_An_Prec!$AQ:$AQ,$V533)</f>
        <v>0</v>
      </c>
      <c r="AM533" s="403"/>
      <c r="AN533" s="401">
        <f t="shared" si="122"/>
        <v>16626.62</v>
      </c>
      <c r="AO533" s="408">
        <f t="shared" si="123"/>
        <v>0</v>
      </c>
      <c r="AP533" s="35"/>
      <c r="AQ533" s="35"/>
      <c r="AR533" s="35"/>
      <c r="AS533" s="35"/>
      <c r="AT533" s="35"/>
      <c r="AU533" s="35"/>
      <c r="AV533" s="35"/>
      <c r="AW533" s="35"/>
      <c r="AX533" s="35"/>
      <c r="AY533" s="35"/>
      <c r="AZ533" s="35"/>
      <c r="BA533" s="35"/>
      <c r="BB533" s="35"/>
      <c r="BC533" s="35"/>
      <c r="BD533" s="35"/>
      <c r="BE533" s="35"/>
      <c r="BF533" s="35"/>
      <c r="BG533" s="35"/>
      <c r="BH533" s="35"/>
      <c r="BI533" s="35"/>
      <c r="BJ533" s="35"/>
    </row>
    <row r="534" spans="1:62" ht="15.75" customHeight="1">
      <c r="A534" s="5" t="str">
        <f t="shared" si="131"/>
        <v>Formation</v>
      </c>
      <c r="B534" s="3"/>
      <c r="C534" s="375"/>
      <c r="T534" s="35"/>
      <c r="U534" s="35"/>
      <c r="V534" s="298" t="s">
        <v>137</v>
      </c>
      <c r="W534" s="405" t="s">
        <v>624</v>
      </c>
      <c r="X534" s="398"/>
      <c r="Y534" s="406"/>
      <c r="Z534" s="399">
        <f t="shared" si="128"/>
        <v>0</v>
      </c>
      <c r="AA534" s="398"/>
      <c r="AB534" s="406"/>
      <c r="AC534" s="399"/>
      <c r="AD534" s="407"/>
      <c r="AE534" s="406"/>
      <c r="AF534" s="399">
        <f>+SUMIF($C:$C,$V534,L:L)</f>
        <v>16591.349999999999</v>
      </c>
      <c r="AG534" s="400"/>
      <c r="AH534" s="401">
        <f t="shared" si="124"/>
        <v>16591.349999999999</v>
      </c>
      <c r="AI534" s="402">
        <f t="shared" si="129"/>
        <v>0</v>
      </c>
      <c r="AJ534" s="407"/>
      <c r="AK534" s="406"/>
      <c r="AL534" s="399">
        <f>SUMIFS(BV_Data_An_Prec!$AN:$AN,BV_Data_An_Prec!$AQ:$AQ,$V534)</f>
        <v>0</v>
      </c>
      <c r="AM534" s="403"/>
      <c r="AN534" s="401">
        <f t="shared" si="122"/>
        <v>16591.349999999999</v>
      </c>
      <c r="AO534" s="408">
        <f t="shared" si="123"/>
        <v>0</v>
      </c>
      <c r="AQ534" s="35"/>
      <c r="AR534" s="35"/>
      <c r="AS534" s="35"/>
      <c r="AT534" s="35"/>
      <c r="AU534" s="35"/>
      <c r="AV534" s="35"/>
      <c r="AW534" s="35"/>
      <c r="AX534" s="35"/>
      <c r="AY534" s="35"/>
      <c r="AZ534" s="35"/>
      <c r="BA534" s="35"/>
      <c r="BB534" s="35"/>
      <c r="BC534" s="35"/>
      <c r="BD534" s="35"/>
      <c r="BE534" s="35"/>
      <c r="BF534" s="35"/>
      <c r="BG534" s="35"/>
      <c r="BH534" s="35"/>
      <c r="BI534" s="35"/>
      <c r="BJ534" s="35"/>
    </row>
    <row r="535" spans="1:62" ht="15.75" customHeight="1">
      <c r="A535" s="5" t="str">
        <f t="shared" si="131"/>
        <v>Frais bancaires</v>
      </c>
      <c r="B535" s="3"/>
      <c r="C535" s="375"/>
      <c r="T535" s="35"/>
      <c r="U535" s="35"/>
      <c r="V535" s="298" t="s">
        <v>138</v>
      </c>
      <c r="W535" s="405" t="s">
        <v>625</v>
      </c>
      <c r="X535" s="398"/>
      <c r="Y535" s="739"/>
      <c r="Z535" s="399">
        <f t="shared" si="128"/>
        <v>0</v>
      </c>
      <c r="AA535" s="398"/>
      <c r="AB535" s="406"/>
      <c r="AC535" s="399"/>
      <c r="AD535" s="407"/>
      <c r="AE535" s="406"/>
      <c r="AF535" s="399">
        <f>SUMIFS(BV_Data_An_Cour!$AN:$AN,BV_Data_An_Cour!$AQ:$AQ,$V535)</f>
        <v>7230.55</v>
      </c>
      <c r="AG535" s="400"/>
      <c r="AH535" s="659">
        <f t="shared" si="124"/>
        <v>7230.55</v>
      </c>
      <c r="AI535" s="402">
        <f t="shared" si="129"/>
        <v>0</v>
      </c>
      <c r="AJ535" s="407"/>
      <c r="AK535" s="406"/>
      <c r="AL535" s="399">
        <f>SUMIFS(BV_Data_An_Prec!$AN:$AN,BV_Data_An_Prec!$AQ:$AQ,$V535)</f>
        <v>0</v>
      </c>
      <c r="AM535" s="403"/>
      <c r="AN535" s="401">
        <f t="shared" si="122"/>
        <v>7230.55</v>
      </c>
      <c r="AO535" s="408">
        <f t="shared" si="123"/>
        <v>0</v>
      </c>
      <c r="AQ535" s="35"/>
      <c r="AR535" s="35"/>
      <c r="AS535" s="35"/>
      <c r="AT535" s="35"/>
      <c r="AU535" s="35"/>
      <c r="AV535" s="35"/>
      <c r="AW535" s="35"/>
      <c r="AX535" s="35"/>
      <c r="AY535" s="35"/>
      <c r="AZ535" s="35"/>
      <c r="BA535" s="35"/>
      <c r="BB535" s="35"/>
      <c r="BC535" s="35"/>
      <c r="BD535" s="35"/>
      <c r="BE535" s="35"/>
      <c r="BF535" s="35"/>
      <c r="BG535" s="35"/>
      <c r="BH535" s="35"/>
      <c r="BI535" s="35"/>
      <c r="BJ535" s="35"/>
    </row>
    <row r="536" spans="1:62" ht="17.399999999999999" customHeight="1">
      <c r="A536" s="5" t="str">
        <f t="shared" si="131"/>
        <v>Frais assurances</v>
      </c>
      <c r="B536" s="3"/>
      <c r="C536" s="375"/>
      <c r="T536" s="35"/>
      <c r="U536" s="35"/>
      <c r="V536" s="298" t="s">
        <v>3148</v>
      </c>
      <c r="W536" s="405"/>
      <c r="X536" s="398"/>
      <c r="Y536" s="406"/>
      <c r="Z536" s="399">
        <f t="shared" si="128"/>
        <v>0</v>
      </c>
      <c r="AA536" s="398"/>
      <c r="AB536" s="398"/>
      <c r="AC536" s="399"/>
      <c r="AD536" s="407"/>
      <c r="AE536" s="406"/>
      <c r="AF536" s="399">
        <f>+SUMIF($C:$C,$V536,L:L)</f>
        <v>0</v>
      </c>
      <c r="AG536" s="400"/>
      <c r="AH536" s="401">
        <f t="shared" si="124"/>
        <v>0</v>
      </c>
      <c r="AI536" s="402">
        <f t="shared" si="129"/>
        <v>0</v>
      </c>
      <c r="AJ536" s="407"/>
      <c r="AK536" s="406"/>
      <c r="AL536" s="399"/>
      <c r="AM536" s="403"/>
      <c r="AN536" s="401">
        <f t="shared" si="122"/>
        <v>0</v>
      </c>
      <c r="AO536" s="408">
        <f t="shared" si="123"/>
        <v>0</v>
      </c>
      <c r="AP536" s="35"/>
      <c r="AQ536" s="35"/>
      <c r="AR536" s="35"/>
      <c r="AS536" s="35"/>
      <c r="AT536" s="35"/>
      <c r="AU536" s="35"/>
      <c r="AV536" s="35"/>
      <c r="AW536" s="35"/>
      <c r="AX536" s="35"/>
      <c r="AY536" s="35"/>
      <c r="AZ536" s="35"/>
      <c r="BA536" s="35"/>
      <c r="BB536" s="35"/>
      <c r="BC536" s="35"/>
      <c r="BD536" s="35"/>
      <c r="BE536" s="35"/>
      <c r="BF536" s="35"/>
      <c r="BG536" s="35"/>
      <c r="BH536" s="35"/>
      <c r="BI536" s="35"/>
      <c r="BJ536" s="35"/>
    </row>
    <row r="537" spans="1:62" ht="17.399999999999999" hidden="1" customHeight="1">
      <c r="A537" s="5" t="str">
        <f t="shared" si="131"/>
        <v>[...]</v>
      </c>
      <c r="B537" s="3"/>
      <c r="C537" s="375"/>
      <c r="T537" s="35"/>
      <c r="U537" s="35"/>
      <c r="V537" s="298" t="s">
        <v>55</v>
      </c>
      <c r="W537" s="405"/>
      <c r="X537" s="398"/>
      <c r="Y537" s="406"/>
      <c r="Z537" s="399">
        <f t="shared" si="128"/>
        <v>0</v>
      </c>
      <c r="AA537" s="398"/>
      <c r="AB537" s="398"/>
      <c r="AC537" s="399"/>
      <c r="AD537" s="407"/>
      <c r="AE537" s="406"/>
      <c r="AF537" s="399">
        <f>+SUMIF($C:$C,$V537,L:L)</f>
        <v>0</v>
      </c>
      <c r="AG537" s="400"/>
      <c r="AH537" s="401">
        <f t="shared" si="124"/>
        <v>0</v>
      </c>
      <c r="AI537" s="402">
        <f t="shared" si="129"/>
        <v>0</v>
      </c>
      <c r="AJ537" s="407"/>
      <c r="AK537" s="406"/>
      <c r="AL537" s="399"/>
      <c r="AM537" s="403"/>
      <c r="AN537" s="401">
        <f t="shared" si="122"/>
        <v>0</v>
      </c>
      <c r="AO537" s="408">
        <f t="shared" si="123"/>
        <v>0</v>
      </c>
      <c r="AP537" s="35"/>
      <c r="AQ537" s="35"/>
      <c r="AR537" s="35"/>
      <c r="AS537" s="35"/>
      <c r="AT537" s="35"/>
      <c r="AU537" s="35"/>
      <c r="AV537" s="35"/>
      <c r="AW537" s="35"/>
      <c r="AX537" s="35"/>
      <c r="AY537" s="35"/>
      <c r="AZ537" s="35"/>
      <c r="BA537" s="35"/>
      <c r="BB537" s="35"/>
      <c r="BC537" s="35"/>
      <c r="BD537" s="35"/>
      <c r="BE537" s="35"/>
      <c r="BF537" s="35"/>
      <c r="BG537" s="35"/>
      <c r="BH537" s="35"/>
      <c r="BI537" s="35"/>
      <c r="BJ537" s="35"/>
    </row>
    <row r="538" spans="1:62" ht="17.399999999999999" hidden="1" customHeight="1">
      <c r="A538" s="5" t="str">
        <f t="shared" si="131"/>
        <v>[...]</v>
      </c>
      <c r="B538" s="3"/>
      <c r="C538" s="375"/>
      <c r="T538" s="35"/>
      <c r="U538" s="35"/>
      <c r="V538" s="298" t="s">
        <v>55</v>
      </c>
      <c r="W538" s="405"/>
      <c r="X538" s="398"/>
      <c r="Y538" s="406"/>
      <c r="Z538" s="399">
        <f t="shared" si="128"/>
        <v>0</v>
      </c>
      <c r="AA538" s="398"/>
      <c r="AB538" s="398"/>
      <c r="AC538" s="399"/>
      <c r="AD538" s="407"/>
      <c r="AE538" s="406"/>
      <c r="AF538" s="399">
        <f>+SUMIF($C:$C,$V538,L:L)</f>
        <v>0</v>
      </c>
      <c r="AG538" s="400"/>
      <c r="AH538" s="401">
        <f t="shared" si="124"/>
        <v>0</v>
      </c>
      <c r="AI538" s="402">
        <f t="shared" si="129"/>
        <v>0</v>
      </c>
      <c r="AJ538" s="407"/>
      <c r="AK538" s="406"/>
      <c r="AL538" s="399"/>
      <c r="AM538" s="403"/>
      <c r="AN538" s="401">
        <f t="shared" si="122"/>
        <v>0</v>
      </c>
      <c r="AO538" s="408">
        <f t="shared" si="123"/>
        <v>0</v>
      </c>
      <c r="AP538" s="35"/>
      <c r="AQ538" s="35"/>
      <c r="AR538" s="35"/>
      <c r="AS538" s="35"/>
      <c r="AT538" s="35"/>
      <c r="AU538" s="35"/>
      <c r="AV538" s="35"/>
      <c r="AW538" s="35"/>
      <c r="AX538" s="35"/>
      <c r="AY538" s="35"/>
      <c r="AZ538" s="35"/>
      <c r="BA538" s="35"/>
      <c r="BB538" s="35"/>
      <c r="BC538" s="35"/>
      <c r="BD538" s="35"/>
      <c r="BE538" s="35"/>
      <c r="BF538" s="35"/>
      <c r="BG538" s="35"/>
      <c r="BH538" s="35"/>
      <c r="BI538" s="35"/>
      <c r="BJ538" s="35"/>
    </row>
    <row r="539" spans="1:62" ht="21" customHeight="1">
      <c r="A539" s="5" t="str">
        <f t="shared" si="131"/>
        <v>TOTAL SEMI-FIXES</v>
      </c>
      <c r="B539" s="3"/>
      <c r="C539" s="375"/>
      <c r="T539" s="35"/>
      <c r="U539" s="35"/>
      <c r="V539" s="413" t="s">
        <v>139</v>
      </c>
      <c r="W539" s="434"/>
      <c r="X539" s="415" t="e">
        <f>Z539/+Z494</f>
        <v>#REF!</v>
      </c>
      <c r="Y539" s="414"/>
      <c r="Z539" s="416">
        <f>+SUM(Z521:Z538)</f>
        <v>0</v>
      </c>
      <c r="AA539" s="415"/>
      <c r="AB539" s="414"/>
      <c r="AC539" s="416"/>
      <c r="AD539" s="417">
        <f>AF539/AF494</f>
        <v>0.10321898112754249</v>
      </c>
      <c r="AE539" s="414"/>
      <c r="AF539" s="416">
        <f>+SUM(AF521:AF538)</f>
        <v>365294.17999999993</v>
      </c>
      <c r="AG539" s="422"/>
      <c r="AH539" s="435">
        <f>+SUM(AH521:AH538)</f>
        <v>365294.17999999993</v>
      </c>
      <c r="AI539" s="415" t="e">
        <f>AH539/Z539</f>
        <v>#DIV/0!</v>
      </c>
      <c r="AJ539" s="417">
        <f>IF($AL$494=0,0,AL539/$AL$494)</f>
        <v>0</v>
      </c>
      <c r="AK539" s="414"/>
      <c r="AL539" s="416">
        <f>+SUM(AL521:AL538)</f>
        <v>0</v>
      </c>
      <c r="AM539" s="423"/>
      <c r="AN539" s="419">
        <f t="shared" si="122"/>
        <v>365294.17999999993</v>
      </c>
      <c r="AO539" s="436">
        <f t="shared" si="123"/>
        <v>0</v>
      </c>
      <c r="AP539" s="35"/>
      <c r="AQ539" s="35"/>
      <c r="AR539" s="35"/>
      <c r="AS539" s="35"/>
      <c r="AT539" s="35"/>
      <c r="AU539" s="35"/>
      <c r="AV539" s="35"/>
      <c r="AW539" s="35"/>
      <c r="AX539" s="35"/>
      <c r="AY539" s="35"/>
      <c r="AZ539" s="35"/>
      <c r="BA539" s="35"/>
      <c r="BB539" s="35"/>
      <c r="BC539" s="35"/>
      <c r="BD539" s="35"/>
      <c r="BE539" s="35"/>
      <c r="BF539" s="35"/>
      <c r="BG539" s="35"/>
      <c r="BH539" s="35"/>
      <c r="BI539" s="35"/>
      <c r="BJ539" s="35"/>
    </row>
    <row r="540" spans="1:62" ht="15.75" customHeight="1">
      <c r="A540" s="5" t="str">
        <f t="shared" si="131"/>
        <v>Loyer</v>
      </c>
      <c r="B540" s="3"/>
      <c r="C540" s="375"/>
      <c r="D540" s="35"/>
      <c r="E540" s="35"/>
      <c r="F540" s="35"/>
      <c r="G540" s="35"/>
      <c r="H540" s="35"/>
      <c r="I540" s="35"/>
      <c r="J540" s="35"/>
      <c r="K540" s="35"/>
      <c r="L540" s="35"/>
      <c r="M540" s="35"/>
      <c r="N540" s="35"/>
      <c r="O540" s="35"/>
      <c r="P540" s="35"/>
      <c r="Q540" s="35"/>
      <c r="R540" s="35"/>
      <c r="S540" s="35"/>
      <c r="T540" s="35"/>
      <c r="U540" s="35"/>
      <c r="V540" s="298" t="s">
        <v>201</v>
      </c>
      <c r="W540" s="405" t="s">
        <v>626</v>
      </c>
      <c r="X540" s="398"/>
      <c r="Y540" s="406"/>
      <c r="Z540" s="399" cm="1">
        <f t="array" ref="Z540">+SUMPRODUCT(('Budget original'!$A$8:$A$501=$A540)*('Budget original'!$C$3:$AO$3=Z$2),'Budget original'!$C$8:$AO$501)</f>
        <v>0</v>
      </c>
      <c r="AA540" s="398"/>
      <c r="AB540" s="406"/>
      <c r="AC540" s="399"/>
      <c r="AD540" s="407"/>
      <c r="AE540" s="406"/>
      <c r="AF540" s="399">
        <f>SUMIFS(BV_Data_An_Cour!$AN:$AN,BV_Data_An_Cour!$AQ:$AQ,$V540)</f>
        <v>429200</v>
      </c>
      <c r="AG540" s="400"/>
      <c r="AH540" s="401">
        <f t="shared" ref="AH540:AH548" si="132">AF540-Z540</f>
        <v>429200</v>
      </c>
      <c r="AI540" s="402">
        <f t="shared" ref="AI540:AI548" si="133">IF(Z540=0,0,AH540/Z540)</f>
        <v>0</v>
      </c>
      <c r="AJ540" s="407"/>
      <c r="AK540" s="406"/>
      <c r="AL540" s="399">
        <f>SUMIFS(BV_Data_An_Prec!$AN:$AN,BV_Data_An_Prec!$AQ:$AQ,$V540)</f>
        <v>0</v>
      </c>
      <c r="AM540" s="403"/>
      <c r="AN540" s="401">
        <f t="shared" si="122"/>
        <v>429200</v>
      </c>
      <c r="AO540" s="408">
        <f t="shared" si="123"/>
        <v>0</v>
      </c>
      <c r="AP540" s="35"/>
      <c r="AQ540" s="35"/>
      <c r="AR540" s="35"/>
      <c r="AS540" s="35"/>
      <c r="AT540" s="35"/>
      <c r="AU540" s="35"/>
      <c r="AV540" s="35"/>
      <c r="AW540" s="35"/>
      <c r="AX540" s="35"/>
      <c r="AY540" s="35"/>
      <c r="AZ540" s="35"/>
      <c r="BA540" s="35"/>
      <c r="BB540" s="35"/>
      <c r="BC540" s="35"/>
      <c r="BD540" s="35"/>
      <c r="BE540" s="35"/>
      <c r="BF540" s="35"/>
      <c r="BG540" s="35"/>
      <c r="BH540" s="35"/>
      <c r="BI540" s="35"/>
      <c r="BJ540" s="35"/>
    </row>
    <row r="541" spans="1:62" ht="15.75" customHeight="1">
      <c r="A541" s="5" t="str">
        <f t="shared" si="131"/>
        <v>Taxes foncières</v>
      </c>
      <c r="B541" s="3"/>
      <c r="C541" s="375"/>
      <c r="D541" s="35"/>
      <c r="E541" s="35"/>
      <c r="F541" s="35"/>
      <c r="G541" s="35"/>
      <c r="H541" s="35"/>
      <c r="I541" s="35"/>
      <c r="J541" s="35"/>
      <c r="K541" s="35"/>
      <c r="L541" s="35"/>
      <c r="M541" s="35"/>
      <c r="N541" s="35"/>
      <c r="O541" s="35"/>
      <c r="P541" s="35"/>
      <c r="Q541" s="35"/>
      <c r="R541" s="35"/>
      <c r="S541" s="35"/>
      <c r="T541" s="35"/>
      <c r="U541" s="35"/>
      <c r="V541" s="298" t="s">
        <v>202</v>
      </c>
      <c r="W541" s="405" t="s">
        <v>627</v>
      </c>
      <c r="X541" s="398"/>
      <c r="Y541" s="406"/>
      <c r="Z541" s="399" cm="1">
        <f t="array" ref="Z541">+SUMPRODUCT(('Budget original'!$A$8:$A$501=$A541)*('Budget original'!$C$3:$AO$3=Z$2),'Budget original'!$C$8:$AO$501)</f>
        <v>0</v>
      </c>
      <c r="AA541" s="398"/>
      <c r="AB541" s="406"/>
      <c r="AC541" s="399"/>
      <c r="AD541" s="407"/>
      <c r="AE541" s="406"/>
      <c r="AF541" s="399">
        <f>SUMIFS(BV_Data_An_Cour!$AN:$AN,BV_Data_An_Cour!$AQ:$AQ,$V541)</f>
        <v>18232</v>
      </c>
      <c r="AG541" s="400"/>
      <c r="AH541" s="401">
        <f t="shared" si="132"/>
        <v>18232</v>
      </c>
      <c r="AI541" s="402">
        <f t="shared" si="133"/>
        <v>0</v>
      </c>
      <c r="AJ541" s="407"/>
      <c r="AK541" s="406"/>
      <c r="AL541" s="399">
        <f>SUMIFS(BV_Data_An_Prec!$AN:$AN,BV_Data_An_Prec!$AQ:$AQ,$V541)</f>
        <v>0</v>
      </c>
      <c r="AM541" s="403"/>
      <c r="AN541" s="401">
        <f t="shared" si="122"/>
        <v>18232</v>
      </c>
      <c r="AO541" s="408">
        <f t="shared" si="123"/>
        <v>0</v>
      </c>
      <c r="AP541" s="35"/>
      <c r="AQ541" s="35"/>
      <c r="AR541" s="35"/>
      <c r="AS541" s="35"/>
      <c r="AT541" s="35"/>
      <c r="AU541" s="35"/>
      <c r="AV541" s="35"/>
      <c r="AW541" s="35"/>
      <c r="AX541" s="35"/>
      <c r="AY541" s="35"/>
      <c r="AZ541" s="35"/>
      <c r="BA541" s="35"/>
      <c r="BB541" s="35"/>
      <c r="BC541" s="35"/>
      <c r="BD541" s="35"/>
      <c r="BE541" s="35"/>
      <c r="BF541" s="35"/>
      <c r="BG541" s="35"/>
      <c r="BH541" s="35"/>
      <c r="BI541" s="35"/>
      <c r="BJ541" s="35"/>
    </row>
    <row r="542" spans="1:62" ht="15.75" customHeight="1">
      <c r="A542" s="5" t="str">
        <f t="shared" si="131"/>
        <v>Taxes d`affaires</v>
      </c>
      <c r="B542" s="3"/>
      <c r="C542" s="375"/>
      <c r="D542" s="35"/>
      <c r="E542" s="35"/>
      <c r="F542" s="35"/>
      <c r="G542" s="35"/>
      <c r="H542" s="35"/>
      <c r="I542" s="35"/>
      <c r="J542" s="35"/>
      <c r="K542" s="35"/>
      <c r="L542" s="35"/>
      <c r="M542" s="35"/>
      <c r="N542" s="35"/>
      <c r="O542" s="35"/>
      <c r="P542" s="35"/>
      <c r="Q542" s="35"/>
      <c r="R542" s="35"/>
      <c r="S542" s="35"/>
      <c r="T542" s="35"/>
      <c r="U542" s="35"/>
      <c r="V542" s="299" t="s">
        <v>203</v>
      </c>
      <c r="W542" s="409" t="s">
        <v>628</v>
      </c>
      <c r="X542" s="382"/>
      <c r="Y542" s="410"/>
      <c r="Z542" s="383" cm="1">
        <f t="array" ref="Z542">+SUMPRODUCT(('Budget original'!$A$8:$A$501=$A542)*('Budget original'!$C$3:$AO$3=Z$2),'Budget original'!$C$8:$AO$501)</f>
        <v>0</v>
      </c>
      <c r="AA542" s="382"/>
      <c r="AB542" s="410"/>
      <c r="AC542" s="383"/>
      <c r="AD542" s="411"/>
      <c r="AE542" s="410"/>
      <c r="AF542" s="383">
        <f>SUMIFS(BV_Data_An_Cour!$AN:$AN,BV_Data_An_Cour!$AQ:$AQ,$V542)</f>
        <v>49907.520000000004</v>
      </c>
      <c r="AG542" s="384"/>
      <c r="AH542" s="385">
        <f t="shared" si="132"/>
        <v>49907.520000000004</v>
      </c>
      <c r="AI542" s="412">
        <f t="shared" si="133"/>
        <v>0</v>
      </c>
      <c r="AJ542" s="411"/>
      <c r="AK542" s="410"/>
      <c r="AL542" s="383">
        <f>SUMIFS(BV_Data_An_Prec!$AN:$AN,BV_Data_An_Prec!$AQ:$AQ,$V542)</f>
        <v>0</v>
      </c>
      <c r="AM542" s="387"/>
      <c r="AN542" s="385">
        <f t="shared" si="122"/>
        <v>49907.520000000004</v>
      </c>
      <c r="AO542" s="388">
        <f t="shared" si="123"/>
        <v>0</v>
      </c>
      <c r="AP542" s="35"/>
      <c r="AQ542" s="35"/>
      <c r="AR542" s="35"/>
      <c r="AS542" s="35"/>
      <c r="AT542" s="35"/>
      <c r="AU542" s="35"/>
      <c r="AV542" s="35"/>
      <c r="AW542" s="35"/>
      <c r="AX542" s="35"/>
      <c r="AY542" s="35"/>
      <c r="AZ542" s="35"/>
      <c r="BA542" s="35"/>
      <c r="BB542" s="35"/>
      <c r="BC542" s="35"/>
      <c r="BD542" s="35"/>
      <c r="BE542" s="35"/>
      <c r="BF542" s="35"/>
      <c r="BG542" s="35"/>
      <c r="BH542" s="35"/>
      <c r="BI542" s="35"/>
      <c r="BJ542" s="35"/>
    </row>
    <row r="543" spans="1:62" ht="17.399999999999999" hidden="1" customHeight="1">
      <c r="A543" s="5" t="str">
        <f t="shared" si="131"/>
        <v>Taxe sur le capital</v>
      </c>
      <c r="B543" s="3"/>
      <c r="C543" s="375"/>
      <c r="D543" s="35"/>
      <c r="E543" s="35"/>
      <c r="F543" s="35"/>
      <c r="G543" s="35"/>
      <c r="H543" s="35"/>
      <c r="I543" s="35"/>
      <c r="J543" s="35"/>
      <c r="K543" s="35"/>
      <c r="L543" s="35"/>
      <c r="M543" s="35"/>
      <c r="N543" s="35"/>
      <c r="O543" s="35"/>
      <c r="P543" s="35"/>
      <c r="Q543" s="35"/>
      <c r="R543" s="35"/>
      <c r="S543" s="35"/>
      <c r="T543" s="35"/>
      <c r="U543" s="35"/>
      <c r="V543" s="298" t="s">
        <v>204</v>
      </c>
      <c r="W543" s="405"/>
      <c r="X543" s="398"/>
      <c r="Y543" s="406"/>
      <c r="Z543" s="399" cm="1">
        <f t="array" ref="Z543">+SUMPRODUCT(('Budget original'!$A$8:$A$501=$A543)*('Budget original'!$C$3:$AO$3=Z$2),'Budget original'!$C$8:$AO$501)</f>
        <v>0</v>
      </c>
      <c r="AA543" s="398"/>
      <c r="AB543" s="406"/>
      <c r="AC543" s="399"/>
      <c r="AD543" s="407"/>
      <c r="AE543" s="406"/>
      <c r="AF543" s="399">
        <f>SUMIFS(BV_Data_An_Cour!$AN:$AN,BV_Data_An_Cour!$AQ:$AQ,$V543)</f>
        <v>0</v>
      </c>
      <c r="AG543" s="400"/>
      <c r="AH543" s="401">
        <f t="shared" si="132"/>
        <v>0</v>
      </c>
      <c r="AI543" s="402">
        <f t="shared" si="133"/>
        <v>0</v>
      </c>
      <c r="AJ543" s="407"/>
      <c r="AK543" s="406"/>
      <c r="AL543" s="399">
        <f>SUMIFS(BV_Data_An_Prec!$AN:$AN,BV_Data_An_Prec!$AQ:$AQ,$V543)</f>
        <v>0</v>
      </c>
      <c r="AM543" s="403"/>
      <c r="AN543" s="401">
        <f t="shared" si="122"/>
        <v>0</v>
      </c>
      <c r="AO543" s="408">
        <f t="shared" si="123"/>
        <v>0</v>
      </c>
      <c r="AP543" s="35"/>
      <c r="AQ543" s="35"/>
      <c r="AR543" s="35"/>
      <c r="AS543" s="35"/>
      <c r="AT543" s="35"/>
      <c r="AU543" s="35"/>
      <c r="AV543" s="35"/>
      <c r="AW543" s="35"/>
      <c r="AX543" s="35"/>
      <c r="AY543" s="35"/>
      <c r="AZ543" s="35"/>
      <c r="BA543" s="35"/>
      <c r="BB543" s="35"/>
      <c r="BC543" s="35"/>
      <c r="BD543" s="35"/>
      <c r="BE543" s="35"/>
      <c r="BF543" s="35"/>
      <c r="BG543" s="35"/>
      <c r="BH543" s="35"/>
      <c r="BI543" s="35"/>
      <c r="BJ543" s="35"/>
    </row>
    <row r="544" spans="1:62" ht="15.75" customHeight="1">
      <c r="A544" s="5" t="str">
        <f t="shared" si="131"/>
        <v>Assurances</v>
      </c>
      <c r="B544" s="3"/>
      <c r="C544" s="375"/>
      <c r="D544" s="35"/>
      <c r="E544" s="35"/>
      <c r="F544" s="35"/>
      <c r="G544" s="35"/>
      <c r="H544" s="35"/>
      <c r="I544" s="35"/>
      <c r="J544" s="35"/>
      <c r="K544" s="35"/>
      <c r="L544" s="35"/>
      <c r="M544" s="35"/>
      <c r="N544" s="35"/>
      <c r="O544" s="35"/>
      <c r="P544" s="35"/>
      <c r="Q544" s="35"/>
      <c r="R544" s="35"/>
      <c r="S544" s="35"/>
      <c r="T544" s="35"/>
      <c r="U544" s="35"/>
      <c r="V544" s="299" t="s">
        <v>205</v>
      </c>
      <c r="W544" s="409" t="s">
        <v>629</v>
      </c>
      <c r="X544" s="382"/>
      <c r="Y544" s="410"/>
      <c r="Z544" s="383" cm="1">
        <f t="array" ref="Z544">+SUMPRODUCT(('Budget original'!$A$8:$A$501=$A544)*('Budget original'!$C$3:$AO$3=Z$2),'Budget original'!$C$8:$AO$501)</f>
        <v>0</v>
      </c>
      <c r="AA544" s="382"/>
      <c r="AB544" s="410"/>
      <c r="AC544" s="383"/>
      <c r="AD544" s="411"/>
      <c r="AE544" s="410"/>
      <c r="AF544" s="383">
        <f>SUMIF(BV_Data_An_Cour!$AQ:$AQ,Print_AAD!$V544,BV_Data_An_Cour!$AN:$AN)</f>
        <v>52294.44</v>
      </c>
      <c r="AG544" s="384"/>
      <c r="AH544" s="385">
        <f t="shared" si="132"/>
        <v>52294.44</v>
      </c>
      <c r="AI544" s="412">
        <f t="shared" si="133"/>
        <v>0</v>
      </c>
      <c r="AJ544" s="411"/>
      <c r="AK544" s="410"/>
      <c r="AL544" s="383">
        <f>SUMIFS(BV_Data_An_Prec!$AN:$AN,BV_Data_An_Prec!$AQ:$AQ,$V544)</f>
        <v>0</v>
      </c>
      <c r="AM544" s="387"/>
      <c r="AN544" s="385">
        <f t="shared" si="122"/>
        <v>52294.44</v>
      </c>
      <c r="AO544" s="388">
        <f t="shared" si="123"/>
        <v>0</v>
      </c>
      <c r="AP544" s="35"/>
      <c r="AQ544" s="35"/>
      <c r="AR544" s="35"/>
      <c r="AS544" s="35"/>
      <c r="AT544" s="35"/>
      <c r="AU544" s="35"/>
      <c r="AV544" s="35"/>
      <c r="AW544" s="35"/>
      <c r="AX544" s="35"/>
      <c r="AY544" s="35"/>
      <c r="AZ544" s="35"/>
      <c r="BA544" s="35"/>
      <c r="BB544" s="35"/>
      <c r="BC544" s="35"/>
      <c r="BD544" s="35"/>
      <c r="BE544" s="35"/>
      <c r="BF544" s="35"/>
      <c r="BG544" s="35"/>
      <c r="BH544" s="35"/>
      <c r="BI544" s="35"/>
      <c r="BJ544" s="35"/>
    </row>
    <row r="545" spans="1:62" ht="15.75" customHeight="1">
      <c r="A545" s="5" t="str">
        <f t="shared" si="131"/>
        <v>Chauffage, éclairage</v>
      </c>
      <c r="B545" s="3"/>
      <c r="C545" s="375"/>
      <c r="D545" s="35"/>
      <c r="E545" s="35"/>
      <c r="F545" s="35"/>
      <c r="G545" s="35"/>
      <c r="H545" s="35"/>
      <c r="I545" s="35"/>
      <c r="J545" s="35"/>
      <c r="K545" s="35"/>
      <c r="L545" s="35"/>
      <c r="M545" s="35"/>
      <c r="N545" s="35"/>
      <c r="O545" s="35"/>
      <c r="P545" s="35"/>
      <c r="Q545" s="35"/>
      <c r="R545" s="35"/>
      <c r="S545" s="35"/>
      <c r="T545" s="35"/>
      <c r="U545" s="35"/>
      <c r="V545" s="298" t="s">
        <v>206</v>
      </c>
      <c r="W545" s="405" t="s">
        <v>630</v>
      </c>
      <c r="X545" s="437"/>
      <c r="Y545" s="438"/>
      <c r="Z545" s="399" cm="1">
        <f t="array" ref="Z545">+SUMPRODUCT(('Budget original'!$A$8:$A$501=$A545)*('Budget original'!$C$3:$AO$3=Z$2),'Budget original'!$C$8:$AO$501)</f>
        <v>0</v>
      </c>
      <c r="AA545" s="437"/>
      <c r="AB545" s="438"/>
      <c r="AC545" s="399"/>
      <c r="AD545" s="407"/>
      <c r="AE545" s="406"/>
      <c r="AF545" s="399">
        <f>SUMIFS(BV_Data_An_Cour!$AN:$AN,BV_Data_An_Cour!$AQ:$AQ,$V545)</f>
        <v>34815.07</v>
      </c>
      <c r="AG545" s="400"/>
      <c r="AH545" s="401">
        <f t="shared" si="132"/>
        <v>34815.07</v>
      </c>
      <c r="AI545" s="402">
        <f t="shared" si="133"/>
        <v>0</v>
      </c>
      <c r="AJ545" s="407"/>
      <c r="AK545" s="406"/>
      <c r="AL545" s="399">
        <f>SUMIFS(BV_Data_An_Prec!$AN:$AN,BV_Data_An_Prec!$AQ:$AQ,$V545)</f>
        <v>0</v>
      </c>
      <c r="AM545" s="403"/>
      <c r="AN545" s="401">
        <f t="shared" si="122"/>
        <v>34815.07</v>
      </c>
      <c r="AO545" s="408">
        <f t="shared" si="123"/>
        <v>0</v>
      </c>
      <c r="AP545" s="35"/>
      <c r="AQ545" s="35"/>
      <c r="AR545" s="35"/>
      <c r="AS545" s="35"/>
      <c r="AT545" s="35"/>
      <c r="AU545" s="35"/>
      <c r="AV545" s="35"/>
      <c r="AW545" s="35"/>
      <c r="AX545" s="35"/>
      <c r="AY545" s="35"/>
      <c r="AZ545" s="35"/>
      <c r="BA545" s="35"/>
      <c r="BB545" s="35"/>
      <c r="BC545" s="35"/>
      <c r="BD545" s="35"/>
      <c r="BE545" s="35"/>
      <c r="BF545" s="35"/>
      <c r="BG545" s="35"/>
      <c r="BH545" s="35"/>
      <c r="BI545" s="35"/>
      <c r="BJ545" s="35"/>
    </row>
    <row r="546" spans="1:62" ht="15.75" customHeight="1">
      <c r="A546" s="5" t="str">
        <f t="shared" si="131"/>
        <v>Honoraires</v>
      </c>
      <c r="B546" s="3"/>
      <c r="C546" s="375"/>
      <c r="D546" s="35"/>
      <c r="E546" s="35"/>
      <c r="F546" s="35"/>
      <c r="G546" s="35"/>
      <c r="H546" s="35"/>
      <c r="I546" s="35"/>
      <c r="J546" s="35"/>
      <c r="K546" s="35"/>
      <c r="L546" s="35"/>
      <c r="M546" s="35"/>
      <c r="N546" s="35"/>
      <c r="O546" s="35"/>
      <c r="P546" s="35"/>
      <c r="Q546" s="35"/>
      <c r="R546" s="35"/>
      <c r="S546" s="35"/>
      <c r="T546" s="35"/>
      <c r="U546" s="35"/>
      <c r="V546" s="298" t="s">
        <v>207</v>
      </c>
      <c r="W546" s="405" t="s">
        <v>631</v>
      </c>
      <c r="X546" s="398"/>
      <c r="Y546" s="406"/>
      <c r="Z546" s="399" cm="1">
        <f t="array" ref="Z546">+SUMPRODUCT(('Budget original'!$A$8:$A$501=$A546)*('Budget original'!$C$3:$AO$3=Z$2),'Budget original'!$C$8:$AO$501)</f>
        <v>0</v>
      </c>
      <c r="AA546" s="398"/>
      <c r="AB546" s="406"/>
      <c r="AC546" s="399"/>
      <c r="AD546" s="407"/>
      <c r="AE546" s="406"/>
      <c r="AF546" s="399">
        <f>SUMIFS(BV_Data_An_Cour!$AN:$AN,BV_Data_An_Cour!$AQ:$AQ,$V546)</f>
        <v>4137.5</v>
      </c>
      <c r="AG546" s="400"/>
      <c r="AH546" s="401">
        <f t="shared" si="132"/>
        <v>4137.5</v>
      </c>
      <c r="AI546" s="402">
        <f t="shared" si="133"/>
        <v>0</v>
      </c>
      <c r="AJ546" s="407"/>
      <c r="AK546" s="406"/>
      <c r="AL546" s="399">
        <f>SUMIFS(BV_Data_An_Prec!$AN:$AN,BV_Data_An_Prec!$AQ:$AQ,$V546)</f>
        <v>0</v>
      </c>
      <c r="AM546" s="403"/>
      <c r="AN546" s="401">
        <f t="shared" si="122"/>
        <v>4137.5</v>
      </c>
      <c r="AO546" s="408">
        <f t="shared" si="123"/>
        <v>0</v>
      </c>
      <c r="AP546" s="35"/>
      <c r="AQ546" s="35"/>
      <c r="AR546" s="35"/>
      <c r="AS546" s="35"/>
      <c r="AT546" s="35"/>
      <c r="AU546" s="35"/>
      <c r="AV546" s="35"/>
      <c r="AW546" s="35"/>
      <c r="AX546" s="35"/>
      <c r="AY546" s="35"/>
      <c r="AZ546" s="35"/>
      <c r="BA546" s="35"/>
      <c r="BB546" s="35"/>
      <c r="BC546" s="35"/>
      <c r="BD546" s="35"/>
      <c r="BE546" s="35"/>
      <c r="BF546" s="35"/>
      <c r="BG546" s="35"/>
      <c r="BH546" s="35"/>
      <c r="BI546" s="35"/>
      <c r="BJ546" s="35"/>
    </row>
    <row r="547" spans="1:62" ht="15.75" customHeight="1">
      <c r="A547" s="5" t="str">
        <f t="shared" si="131"/>
        <v>Réparation équipement</v>
      </c>
      <c r="B547" s="3"/>
      <c r="C547" s="375"/>
      <c r="D547" s="35"/>
      <c r="E547" s="35"/>
      <c r="F547" s="35"/>
      <c r="G547" s="35"/>
      <c r="H547" s="35"/>
      <c r="I547" s="35"/>
      <c r="J547" s="35"/>
      <c r="K547" s="35"/>
      <c r="L547" s="35"/>
      <c r="M547" s="35"/>
      <c r="N547" s="35"/>
      <c r="O547" s="35"/>
      <c r="P547" s="35"/>
      <c r="Q547" s="35"/>
      <c r="R547" s="35"/>
      <c r="S547" s="35"/>
      <c r="T547" s="35"/>
      <c r="U547" s="35"/>
      <c r="V547" s="299" t="s">
        <v>208</v>
      </c>
      <c r="W547" s="409" t="s">
        <v>632</v>
      </c>
      <c r="X547" s="382"/>
      <c r="Y547" s="410"/>
      <c r="Z547" s="383" cm="1">
        <f t="array" ref="Z547">+SUMPRODUCT(('Budget original'!$A$8:$A$501=$A547)*('Budget original'!$C$3:$AO$3=Z$2),'Budget original'!$C$8:$AO$501)</f>
        <v>0</v>
      </c>
      <c r="AA547" s="382"/>
      <c r="AB547" s="410"/>
      <c r="AC547" s="383"/>
      <c r="AD547" s="411"/>
      <c r="AE547" s="410"/>
      <c r="AF547" s="383">
        <f>SUMIFS(BV_Data_An_Cour!$AN:$AN,BV_Data_An_Cour!$AQ:$AQ,$V547)</f>
        <v>22199.65</v>
      </c>
      <c r="AG547" s="384"/>
      <c r="AH547" s="385">
        <f t="shared" si="132"/>
        <v>22199.65</v>
      </c>
      <c r="AI547" s="412">
        <f t="shared" si="133"/>
        <v>0</v>
      </c>
      <c r="AJ547" s="411"/>
      <c r="AK547" s="410"/>
      <c r="AL547" s="383">
        <f>SUMIFS(BV_Data_An_Prec!$AN:$AN,BV_Data_An_Prec!$AQ:$AQ,$V547)</f>
        <v>0</v>
      </c>
      <c r="AM547" s="387"/>
      <c r="AN547" s="385">
        <f t="shared" si="122"/>
        <v>22199.65</v>
      </c>
      <c r="AO547" s="388">
        <f t="shared" si="123"/>
        <v>0</v>
      </c>
      <c r="AP547" s="35"/>
      <c r="AQ547" s="35"/>
      <c r="AR547" s="35"/>
      <c r="AS547" s="35"/>
      <c r="AT547" s="35"/>
      <c r="AU547" s="35"/>
      <c r="AV547" s="35"/>
      <c r="AW547" s="35"/>
      <c r="AX547" s="35"/>
      <c r="AY547" s="35"/>
      <c r="AZ547" s="35"/>
      <c r="BA547" s="35"/>
      <c r="BB547" s="35"/>
      <c r="BC547" s="35"/>
      <c r="BD547" s="35"/>
      <c r="BE547" s="35"/>
      <c r="BF547" s="35"/>
      <c r="BG547" s="35"/>
      <c r="BH547" s="35"/>
      <c r="BI547" s="35"/>
      <c r="BJ547" s="35"/>
    </row>
    <row r="548" spans="1:62" ht="15.75" customHeight="1">
      <c r="A548" s="5" t="str">
        <f t="shared" si="131"/>
        <v>Location équipement</v>
      </c>
      <c r="B548" s="3"/>
      <c r="C548" s="375"/>
      <c r="D548" s="35"/>
      <c r="E548" s="35"/>
      <c r="F548" s="35"/>
      <c r="G548" s="35"/>
      <c r="H548" s="35"/>
      <c r="I548" s="35"/>
      <c r="J548" s="35"/>
      <c r="K548" s="35"/>
      <c r="L548" s="35"/>
      <c r="M548" s="35"/>
      <c r="N548" s="35"/>
      <c r="O548" s="35"/>
      <c r="P548" s="35"/>
      <c r="Q548" s="35"/>
      <c r="R548" s="35"/>
      <c r="S548" s="35"/>
      <c r="T548" s="35"/>
      <c r="U548" s="77"/>
      <c r="V548" s="298" t="s">
        <v>209</v>
      </c>
      <c r="W548" s="405" t="s">
        <v>633</v>
      </c>
      <c r="X548" s="398"/>
      <c r="Y548" s="406"/>
      <c r="Z548" s="399" cm="1">
        <f t="array" ref="Z548">+SUMPRODUCT(('Budget original'!$A$8:$A$501=$A548)*('Budget original'!$C$3:$AO$3=Z$2),'Budget original'!$C$8:$AO$501)</f>
        <v>0</v>
      </c>
      <c r="AA548" s="398"/>
      <c r="AB548" s="406"/>
      <c r="AC548" s="399"/>
      <c r="AD548" s="407"/>
      <c r="AE548" s="406"/>
      <c r="AF548" s="399">
        <f>SUMIFS(BV_Data_An_Cour!$AN:$AN,BV_Data_An_Cour!$AQ:$AQ,$V548)</f>
        <v>4054.48</v>
      </c>
      <c r="AG548" s="400"/>
      <c r="AH548" s="401">
        <f t="shared" si="132"/>
        <v>4054.48</v>
      </c>
      <c r="AI548" s="439">
        <f t="shared" si="133"/>
        <v>0</v>
      </c>
      <c r="AJ548" s="407"/>
      <c r="AK548" s="406"/>
      <c r="AL548" s="399">
        <f>SUMIFS(BV_Data_An_Prec!$AN:$AN,BV_Data_An_Prec!$AQ:$AQ,$V548)</f>
        <v>0</v>
      </c>
      <c r="AM548" s="403"/>
      <c r="AN548" s="401">
        <f t="shared" si="122"/>
        <v>4054.48</v>
      </c>
      <c r="AO548" s="408">
        <f t="shared" si="123"/>
        <v>0</v>
      </c>
      <c r="AP548" s="35"/>
      <c r="AQ548" s="35"/>
      <c r="AR548" s="35"/>
      <c r="AS548" s="35"/>
      <c r="AT548" s="35"/>
      <c r="AU548" s="35"/>
      <c r="AV548" s="35"/>
      <c r="AW548" s="35"/>
      <c r="AX548" s="35"/>
      <c r="AY548" s="35"/>
      <c r="AZ548" s="35"/>
      <c r="BA548" s="35"/>
      <c r="BB548" s="35"/>
      <c r="BC548" s="35"/>
      <c r="BD548" s="35"/>
      <c r="BE548" s="35"/>
      <c r="BF548" s="35"/>
      <c r="BG548" s="35"/>
      <c r="BH548" s="35"/>
      <c r="BI548" s="35"/>
      <c r="BJ548" s="35"/>
    </row>
    <row r="549" spans="1:62" ht="17.399999999999999" hidden="1" customHeight="1">
      <c r="A549" s="5" t="str">
        <f t="shared" si="131"/>
        <v>Dons</v>
      </c>
      <c r="B549" s="3"/>
      <c r="C549" s="375"/>
      <c r="D549" s="35"/>
      <c r="E549" s="35"/>
      <c r="F549" s="35"/>
      <c r="G549" s="35"/>
      <c r="H549" s="35"/>
      <c r="I549" s="35"/>
      <c r="J549" s="35"/>
      <c r="K549" s="35"/>
      <c r="L549" s="35"/>
      <c r="M549" s="35"/>
      <c r="N549" s="35"/>
      <c r="O549" s="35"/>
      <c r="P549" s="35"/>
      <c r="Q549" s="35"/>
      <c r="R549" s="35"/>
      <c r="S549" s="35"/>
      <c r="T549" s="35"/>
      <c r="U549" s="77"/>
      <c r="V549" s="298" t="s">
        <v>210</v>
      </c>
      <c r="W549" s="405" t="s">
        <v>634</v>
      </c>
      <c r="X549" s="398"/>
      <c r="Y549" s="406"/>
      <c r="Z549" s="399" cm="1">
        <f t="array" ref="Z549">+SUMPRODUCT(('Budget original'!$A$8:$A$501=$A549)*('Budget original'!$C$3:$AO$3=Z$2),'Budget original'!$C$8:$AO$501)</f>
        <v>0</v>
      </c>
      <c r="AA549" s="398"/>
      <c r="AB549" s="406"/>
      <c r="AC549" s="399"/>
      <c r="AD549" s="407"/>
      <c r="AE549" s="406"/>
      <c r="AF549" s="399">
        <f>SUMIFS(BV_Data_An_Cour!$AN:$AN,BV_Data_An_Cour!$AQ:$AQ,$V549)</f>
        <v>0</v>
      </c>
      <c r="AG549" s="400"/>
      <c r="AH549" s="401">
        <v>0</v>
      </c>
      <c r="AI549" s="420">
        <v>0</v>
      </c>
      <c r="AJ549" s="407"/>
      <c r="AK549" s="406"/>
      <c r="AL549" s="399">
        <f>SUMIFS(BV_Data_An_Prec!$AN:$AN,BV_Data_An_Prec!$AQ:$AQ,$V549)</f>
        <v>0</v>
      </c>
      <c r="AM549" s="403"/>
      <c r="AN549" s="401">
        <f t="shared" si="122"/>
        <v>0</v>
      </c>
      <c r="AO549" s="408">
        <f t="shared" si="123"/>
        <v>0</v>
      </c>
      <c r="AP549" s="35"/>
      <c r="AQ549" s="35"/>
      <c r="AR549" s="35"/>
      <c r="AS549" s="35"/>
      <c r="AT549" s="35"/>
      <c r="AU549" s="35"/>
      <c r="AV549" s="35"/>
      <c r="AW549" s="35"/>
      <c r="AX549" s="35"/>
      <c r="AY549" s="35"/>
      <c r="AZ549" s="35"/>
      <c r="BA549" s="35"/>
      <c r="BB549" s="35"/>
      <c r="BC549" s="35"/>
      <c r="BD549" s="35"/>
      <c r="BE549" s="35"/>
      <c r="BF549" s="35"/>
      <c r="BG549" s="35"/>
      <c r="BH549" s="35"/>
      <c r="BI549" s="35"/>
      <c r="BJ549" s="35"/>
    </row>
    <row r="550" spans="1:62" ht="17.399999999999999" hidden="1" customHeight="1">
      <c r="A550" s="5" t="str">
        <f t="shared" si="131"/>
        <v>[...]</v>
      </c>
      <c r="B550" s="3"/>
      <c r="C550" s="375"/>
      <c r="D550" s="35"/>
      <c r="E550" s="35"/>
      <c r="F550" s="35"/>
      <c r="G550" s="35"/>
      <c r="H550" s="35"/>
      <c r="I550" s="35"/>
      <c r="J550" s="35"/>
      <c r="K550" s="35"/>
      <c r="L550" s="35"/>
      <c r="M550" s="35"/>
      <c r="N550" s="35"/>
      <c r="O550" s="35"/>
      <c r="P550" s="35"/>
      <c r="Q550" s="35"/>
      <c r="R550" s="35"/>
      <c r="S550" s="35"/>
      <c r="T550" s="35"/>
      <c r="U550" s="77"/>
      <c r="V550" s="298" t="s">
        <v>55</v>
      </c>
      <c r="W550" s="405"/>
      <c r="X550" s="398"/>
      <c r="Y550" s="406"/>
      <c r="Z550" s="399">
        <v>0</v>
      </c>
      <c r="AA550" s="398"/>
      <c r="AB550" s="398"/>
      <c r="AC550" s="399"/>
      <c r="AD550" s="407"/>
      <c r="AE550" s="406"/>
      <c r="AF550" s="399">
        <v>0</v>
      </c>
      <c r="AG550" s="400"/>
      <c r="AH550" s="401">
        <f>AF550-Z550</f>
        <v>0</v>
      </c>
      <c r="AI550" s="402">
        <f>IF(Z550=0,0,AH550/Z550)</f>
        <v>0</v>
      </c>
      <c r="AJ550" s="407"/>
      <c r="AK550" s="406"/>
      <c r="AL550" s="399">
        <v>0</v>
      </c>
      <c r="AM550" s="403"/>
      <c r="AN550" s="401">
        <f t="shared" si="122"/>
        <v>0</v>
      </c>
      <c r="AO550" s="408">
        <f t="shared" si="123"/>
        <v>0</v>
      </c>
      <c r="AP550" s="35"/>
      <c r="AQ550" s="35"/>
      <c r="AR550" s="35"/>
      <c r="AS550" s="35"/>
      <c r="AT550" s="35"/>
      <c r="AU550" s="35"/>
      <c r="AV550" s="35"/>
      <c r="AW550" s="35"/>
      <c r="AX550" s="35"/>
      <c r="AY550" s="35"/>
      <c r="AZ550" s="35"/>
      <c r="BA550" s="35"/>
      <c r="BB550" s="35"/>
      <c r="BC550" s="35"/>
      <c r="BD550" s="35"/>
      <c r="BE550" s="35"/>
      <c r="BF550" s="35"/>
      <c r="BG550" s="35"/>
      <c r="BH550" s="35"/>
      <c r="BI550" s="35"/>
      <c r="BJ550" s="35"/>
    </row>
    <row r="551" spans="1:62" ht="17.399999999999999" hidden="1" customHeight="1">
      <c r="A551" s="5" t="str">
        <f t="shared" si="131"/>
        <v>[...]</v>
      </c>
      <c r="B551" s="3"/>
      <c r="C551" s="375"/>
      <c r="D551" s="35"/>
      <c r="E551" s="35"/>
      <c r="F551" s="35"/>
      <c r="G551" s="35"/>
      <c r="H551" s="35"/>
      <c r="I551" s="35"/>
      <c r="J551" s="35"/>
      <c r="K551" s="35"/>
      <c r="L551" s="35"/>
      <c r="M551" s="35"/>
      <c r="N551" s="35"/>
      <c r="O551" s="35"/>
      <c r="P551" s="35"/>
      <c r="Q551" s="35"/>
      <c r="R551" s="35"/>
      <c r="S551" s="35"/>
      <c r="T551" s="35"/>
      <c r="U551" s="77"/>
      <c r="V551" s="298" t="s">
        <v>55</v>
      </c>
      <c r="W551" s="405"/>
      <c r="X551" s="398"/>
      <c r="Y551" s="406"/>
      <c r="Z551" s="399">
        <v>0</v>
      </c>
      <c r="AA551" s="398"/>
      <c r="AB551" s="398"/>
      <c r="AC551" s="399"/>
      <c r="AD551" s="407"/>
      <c r="AE551" s="406"/>
      <c r="AF551" s="399">
        <v>0</v>
      </c>
      <c r="AG551" s="400"/>
      <c r="AH551" s="401">
        <f>AF551-Z551</f>
        <v>0</v>
      </c>
      <c r="AI551" s="402">
        <f>IF(Z551=0,0,AH551/Z551)</f>
        <v>0</v>
      </c>
      <c r="AJ551" s="407"/>
      <c r="AK551" s="406"/>
      <c r="AL551" s="399">
        <v>0</v>
      </c>
      <c r="AM551" s="403"/>
      <c r="AN551" s="401">
        <f t="shared" si="122"/>
        <v>0</v>
      </c>
      <c r="AO551" s="408">
        <f t="shared" si="123"/>
        <v>0</v>
      </c>
      <c r="AP551" s="35"/>
      <c r="AQ551" s="35"/>
      <c r="AR551" s="35"/>
      <c r="AS551" s="35"/>
      <c r="AT551" s="35"/>
      <c r="AU551" s="35"/>
      <c r="AV551" s="35"/>
      <c r="AW551" s="35"/>
      <c r="AX551" s="35"/>
      <c r="AY551" s="35"/>
      <c r="AZ551" s="35"/>
      <c r="BA551" s="35"/>
      <c r="BB551" s="35"/>
      <c r="BC551" s="35"/>
      <c r="BD551" s="35"/>
      <c r="BE551" s="35"/>
      <c r="BF551" s="35"/>
      <c r="BG551" s="35"/>
      <c r="BH551" s="35"/>
      <c r="BI551" s="35"/>
      <c r="BJ551" s="35"/>
    </row>
    <row r="552" spans="1:62" ht="17.399999999999999" hidden="1" customHeight="1">
      <c r="A552" s="5" t="str">
        <f t="shared" si="131"/>
        <v>[...]</v>
      </c>
      <c r="B552" s="3"/>
      <c r="C552" s="375"/>
      <c r="D552" s="35"/>
      <c r="E552" s="35"/>
      <c r="F552" s="35"/>
      <c r="G552" s="35"/>
      <c r="H552" s="35"/>
      <c r="I552" s="35"/>
      <c r="J552" s="35"/>
      <c r="K552" s="35"/>
      <c r="L552" s="35"/>
      <c r="M552" s="35"/>
      <c r="N552" s="35"/>
      <c r="O552" s="35"/>
      <c r="P552" s="35"/>
      <c r="Q552" s="35"/>
      <c r="R552" s="35"/>
      <c r="S552" s="35"/>
      <c r="T552" s="35"/>
      <c r="U552" s="35"/>
      <c r="V552" s="298" t="s">
        <v>55</v>
      </c>
      <c r="W552" s="405"/>
      <c r="X552" s="398"/>
      <c r="Y552" s="406"/>
      <c r="Z552" s="399">
        <v>0</v>
      </c>
      <c r="AA552" s="398"/>
      <c r="AB552" s="398"/>
      <c r="AC552" s="399"/>
      <c r="AD552" s="407"/>
      <c r="AE552" s="406"/>
      <c r="AF552" s="399">
        <v>0</v>
      </c>
      <c r="AG552" s="400"/>
      <c r="AH552" s="401">
        <f>AF552-Z552</f>
        <v>0</v>
      </c>
      <c r="AI552" s="402">
        <f>IF(Z552=0,0,AH552/Z552)</f>
        <v>0</v>
      </c>
      <c r="AJ552" s="407"/>
      <c r="AK552" s="406"/>
      <c r="AL552" s="399">
        <v>0</v>
      </c>
      <c r="AM552" s="403"/>
      <c r="AN552" s="401">
        <f t="shared" si="122"/>
        <v>0</v>
      </c>
      <c r="AO552" s="408">
        <f t="shared" si="123"/>
        <v>0</v>
      </c>
      <c r="AP552" s="35"/>
      <c r="AQ552" s="35"/>
      <c r="AR552" s="35"/>
      <c r="AS552" s="35"/>
      <c r="AT552" s="35"/>
      <c r="AU552" s="35"/>
      <c r="AV552" s="35"/>
      <c r="AW552" s="35"/>
      <c r="AX552" s="35"/>
      <c r="AY552" s="35"/>
      <c r="AZ552" s="35"/>
      <c r="BA552" s="35"/>
      <c r="BB552" s="35"/>
      <c r="BC552" s="35"/>
      <c r="BD552" s="35"/>
      <c r="BE552" s="35"/>
      <c r="BF552" s="35"/>
      <c r="BG552" s="35"/>
      <c r="BH552" s="35"/>
      <c r="BI552" s="35"/>
      <c r="BJ552" s="35"/>
    </row>
    <row r="553" spans="1:62" ht="21" customHeight="1">
      <c r="A553" s="5" t="str">
        <f t="shared" si="131"/>
        <v>TOTAL DÉPENSES FIXES</v>
      </c>
      <c r="B553" s="3"/>
      <c r="C553" s="375"/>
      <c r="D553" s="35"/>
      <c r="E553" s="35"/>
      <c r="F553" s="35"/>
      <c r="G553" s="35"/>
      <c r="H553" s="35"/>
      <c r="I553" s="35"/>
      <c r="J553" s="35"/>
      <c r="K553" s="35"/>
      <c r="L553" s="35"/>
      <c r="M553" s="35"/>
      <c r="N553" s="35"/>
      <c r="O553" s="35"/>
      <c r="P553" s="35"/>
      <c r="Q553" s="35"/>
      <c r="R553" s="35"/>
      <c r="S553" s="35"/>
      <c r="T553" s="35"/>
      <c r="U553" s="35"/>
      <c r="V553" s="413" t="s">
        <v>211</v>
      </c>
      <c r="W553" s="414"/>
      <c r="X553" s="415" t="e">
        <f>Z553/+Z494</f>
        <v>#REF!</v>
      </c>
      <c r="Y553" s="414"/>
      <c r="Z553" s="416">
        <f>SUM(Z540:Z552)</f>
        <v>0</v>
      </c>
      <c r="AA553" s="415"/>
      <c r="AB553" s="414"/>
      <c r="AC553" s="416"/>
      <c r="AD553" s="417">
        <f>AF553/AF494</f>
        <v>0.17373183027713657</v>
      </c>
      <c r="AE553" s="414"/>
      <c r="AF553" s="416">
        <f>SUM(AF540:AF552)</f>
        <v>614840.65999999992</v>
      </c>
      <c r="AG553" s="422"/>
      <c r="AH553" s="435">
        <f>SUM(AH540:AH552)</f>
        <v>614840.65999999992</v>
      </c>
      <c r="AI553" s="415">
        <f>IF(Z553=0,0,AH553/Z553)</f>
        <v>0</v>
      </c>
      <c r="AJ553" s="417">
        <f>IF($AL$494=0,0,AL553/$AL$494)</f>
        <v>0</v>
      </c>
      <c r="AK553" s="414"/>
      <c r="AL553" s="416">
        <f>SUM(AL540:AL552)</f>
        <v>0</v>
      </c>
      <c r="AM553" s="423"/>
      <c r="AN553" s="419">
        <f t="shared" si="122"/>
        <v>614840.65999999992</v>
      </c>
      <c r="AO553" s="436">
        <f t="shared" si="123"/>
        <v>0</v>
      </c>
      <c r="AP553" s="35"/>
      <c r="AQ553" s="35"/>
      <c r="AR553" s="35"/>
      <c r="AS553" s="35"/>
      <c r="AT553" s="35"/>
      <c r="AU553" s="35"/>
      <c r="AV553" s="35"/>
      <c r="AW553" s="35"/>
      <c r="AX553" s="35"/>
      <c r="AY553" s="35"/>
      <c r="AZ553" s="35"/>
      <c r="BA553" s="35"/>
      <c r="BB553" s="35"/>
      <c r="BC553" s="35"/>
      <c r="BD553" s="35"/>
      <c r="BE553" s="35"/>
      <c r="BF553" s="35"/>
      <c r="BG553" s="35"/>
      <c r="BH553" s="35"/>
      <c r="BI553" s="35"/>
      <c r="BJ553" s="35"/>
    </row>
    <row r="554" spans="1:62" ht="15.75" customHeight="1">
      <c r="A554" s="5" t="str">
        <f t="shared" si="131"/>
        <v/>
      </c>
      <c r="B554" s="3"/>
      <c r="C554" s="375"/>
      <c r="D554" s="35"/>
      <c r="E554" s="35"/>
      <c r="F554" s="35"/>
      <c r="G554" s="35"/>
      <c r="H554" s="35"/>
      <c r="I554" s="35"/>
      <c r="J554" s="35"/>
      <c r="K554" s="35"/>
      <c r="L554" s="35"/>
      <c r="M554" s="35"/>
      <c r="N554" s="35"/>
      <c r="O554" s="35"/>
      <c r="P554" s="35"/>
      <c r="Q554" s="35"/>
      <c r="R554" s="35"/>
      <c r="S554" s="35"/>
      <c r="T554" s="35"/>
      <c r="U554" s="35"/>
      <c r="V554" s="298"/>
      <c r="W554" s="398"/>
      <c r="X554" s="398"/>
      <c r="Y554" s="398"/>
      <c r="Z554" s="440"/>
      <c r="AA554" s="398"/>
      <c r="AB554" s="398"/>
      <c r="AC554" s="440"/>
      <c r="AD554" s="407"/>
      <c r="AE554" s="398"/>
      <c r="AF554" s="399"/>
      <c r="AG554" s="407"/>
      <c r="AH554" s="401">
        <f t="shared" ref="AH554:AH568" si="134">AF554-Z554</f>
        <v>0</v>
      </c>
      <c r="AI554" s="402"/>
      <c r="AJ554" s="407"/>
      <c r="AK554" s="398"/>
      <c r="AL554" s="399"/>
      <c r="AM554" s="441"/>
      <c r="AN554" s="401"/>
      <c r="AO554" s="442"/>
      <c r="AP554" s="35"/>
      <c r="AQ554" s="35"/>
      <c r="AR554" s="35"/>
      <c r="AS554" s="35"/>
      <c r="AT554" s="35"/>
      <c r="AU554" s="35"/>
      <c r="AV554" s="35"/>
      <c r="AW554" s="35"/>
      <c r="AX554" s="35"/>
      <c r="AY554" s="35"/>
      <c r="AZ554" s="35"/>
      <c r="BA554" s="35"/>
      <c r="BB554" s="35"/>
      <c r="BC554" s="35"/>
      <c r="BD554" s="35"/>
      <c r="BE554" s="35"/>
      <c r="BF554" s="35"/>
      <c r="BG554" s="35"/>
      <c r="BH554" s="35"/>
      <c r="BI554" s="35"/>
      <c r="BJ554" s="35"/>
    </row>
    <row r="555" spans="1:62" ht="21" customHeight="1">
      <c r="A555" s="5" t="str">
        <f t="shared" si="131"/>
        <v>TOTAL DES DÉPENSES</v>
      </c>
      <c r="B555" s="3"/>
      <c r="C555" s="375"/>
      <c r="D555" s="35"/>
      <c r="E555" s="35"/>
      <c r="F555" s="35"/>
      <c r="G555" s="35"/>
      <c r="H555" s="35"/>
      <c r="I555" s="35"/>
      <c r="J555" s="35"/>
      <c r="K555" s="35"/>
      <c r="L555" s="35"/>
      <c r="M555" s="35"/>
      <c r="N555" s="35"/>
      <c r="O555" s="35"/>
      <c r="P555" s="35"/>
      <c r="Q555" s="35"/>
      <c r="R555" s="35"/>
      <c r="S555" s="35"/>
      <c r="T555" s="35"/>
      <c r="U555" s="35"/>
      <c r="V555" s="413" t="s">
        <v>140</v>
      </c>
      <c r="W555" s="414"/>
      <c r="X555" s="415" t="e">
        <f>Z555/+Z494</f>
        <v>#REF!</v>
      </c>
      <c r="Y555" s="414"/>
      <c r="Z555" s="416">
        <f>Z506+Z520+Z539+Z553</f>
        <v>0</v>
      </c>
      <c r="AA555" s="415"/>
      <c r="AB555" s="414"/>
      <c r="AC555" s="416"/>
      <c r="AD555" s="417">
        <f>AF555/AF494</f>
        <v>0.60850259855876421</v>
      </c>
      <c r="AE555" s="414"/>
      <c r="AF555" s="416">
        <f>AF506+AF520+AF539+AF553</f>
        <v>2153503.6999999997</v>
      </c>
      <c r="AG555" s="422"/>
      <c r="AH555" s="435">
        <f t="shared" si="134"/>
        <v>2153503.6999999997</v>
      </c>
      <c r="AI555" s="415" t="e">
        <f>AH555/Z555</f>
        <v>#DIV/0!</v>
      </c>
      <c r="AJ555" s="417">
        <f>IF($AL$494=0,0,AL555/$AL$494)</f>
        <v>0</v>
      </c>
      <c r="AK555" s="414"/>
      <c r="AL555" s="416">
        <f>AL506+AL520+AL539+AL553</f>
        <v>0</v>
      </c>
      <c r="AM555" s="423"/>
      <c r="AN555" s="419">
        <f t="shared" ref="AN555:AN568" si="135">AF555-AL555</f>
        <v>2153503.6999999997</v>
      </c>
      <c r="AO555" s="396">
        <f t="shared" ref="AO555:AO568" si="136">IF(AL555=0,0,AN555/AL555)</f>
        <v>0</v>
      </c>
      <c r="AP555" s="35"/>
      <c r="AQ555" s="35"/>
      <c r="AR555" s="35"/>
      <c r="AS555" s="35"/>
      <c r="AT555" s="35"/>
      <c r="AU555" s="35"/>
      <c r="AV555" s="35"/>
      <c r="AW555" s="35"/>
      <c r="AX555" s="35"/>
      <c r="AY555" s="35"/>
      <c r="AZ555" s="35"/>
      <c r="BA555" s="35"/>
      <c r="BB555" s="35"/>
      <c r="BC555" s="35"/>
      <c r="BD555" s="35"/>
      <c r="BE555" s="35"/>
      <c r="BF555" s="35"/>
      <c r="BG555" s="35"/>
      <c r="BH555" s="35"/>
      <c r="BI555" s="35"/>
      <c r="BJ555" s="35"/>
    </row>
    <row r="556" spans="1:62" ht="15.75" customHeight="1">
      <c r="A556" s="5" t="str">
        <f t="shared" si="131"/>
        <v>Revenus autres</v>
      </c>
      <c r="B556" s="3"/>
      <c r="C556" s="375"/>
      <c r="D556" s="35"/>
      <c r="E556" s="35"/>
      <c r="F556" s="35"/>
      <c r="G556" s="35"/>
      <c r="H556" s="35"/>
      <c r="I556" s="35"/>
      <c r="J556" s="35"/>
      <c r="K556" s="35"/>
      <c r="L556" s="35"/>
      <c r="M556" s="35"/>
      <c r="N556" s="35"/>
      <c r="O556" s="35"/>
      <c r="P556" s="35"/>
      <c r="Q556" s="35"/>
      <c r="R556" s="35"/>
      <c r="S556" s="35"/>
      <c r="T556" s="35"/>
      <c r="U556" s="35"/>
      <c r="V556" s="298" t="s">
        <v>212</v>
      </c>
      <c r="W556" s="438"/>
      <c r="X556" s="438"/>
      <c r="Y556" s="398"/>
      <c r="Z556" s="426" cm="1">
        <f t="array" ref="Z556">+SUMPRODUCT(('Budget original'!$A$8:$A$501=$A556)*('Budget original'!$C$3:$AO$3=Z$2),'Budget original'!$C$8:$AO$501)</f>
        <v>0</v>
      </c>
      <c r="AA556" s="443"/>
      <c r="AB556" s="444"/>
      <c r="AC556" s="426"/>
      <c r="AD556" s="445"/>
      <c r="AE556" s="444"/>
      <c r="AF556" s="426">
        <f>-SUMIFS(BV_Data_An_Cour!$AN:$AN,BV_Data_An_Cour!$AQ:$AQ,$V556)</f>
        <v>144786.9</v>
      </c>
      <c r="AG556" s="446"/>
      <c r="AH556" s="401">
        <f t="shared" si="134"/>
        <v>144786.9</v>
      </c>
      <c r="AI556" s="439" t="e">
        <f>IF(AH556=0,0,AH556/Z556)</f>
        <v>#DIV/0!</v>
      </c>
      <c r="AJ556" s="445"/>
      <c r="AK556" s="444"/>
      <c r="AL556" s="426">
        <f>-SUMIFS(BV_Data_An_Prec!$AN:$AN,BV_Data_An_Prec!$AQ:$AQ,$V556)</f>
        <v>0</v>
      </c>
      <c r="AM556" s="447"/>
      <c r="AN556" s="401">
        <f t="shared" si="135"/>
        <v>144786.9</v>
      </c>
      <c r="AO556" s="408">
        <f t="shared" si="136"/>
        <v>0</v>
      </c>
      <c r="AP556" s="35"/>
      <c r="AQ556" s="35"/>
      <c r="AR556" s="35"/>
      <c r="AS556" s="35"/>
      <c r="AT556" s="35"/>
      <c r="AU556" s="35"/>
      <c r="AV556" s="35"/>
      <c r="AW556" s="35"/>
      <c r="AX556" s="35"/>
      <c r="AY556" s="35"/>
      <c r="AZ556" s="35"/>
      <c r="BA556" s="35"/>
      <c r="BB556" s="35"/>
      <c r="BC556" s="35"/>
      <c r="BD556" s="35"/>
      <c r="BE556" s="35"/>
      <c r="BF556" s="35"/>
      <c r="BG556" s="35"/>
      <c r="BH556" s="35"/>
      <c r="BI556" s="35"/>
      <c r="BJ556" s="35"/>
    </row>
    <row r="557" spans="1:62" ht="17.399999999999999" hidden="1" customHeight="1">
      <c r="A557" s="5" t="str">
        <f t="shared" si="131"/>
        <v>Holdbacks</v>
      </c>
      <c r="B557" s="3"/>
      <c r="C557" s="375"/>
      <c r="D557" s="35"/>
      <c r="E557" s="35"/>
      <c r="F557" s="35"/>
      <c r="G557" s="35"/>
      <c r="H557" s="35"/>
      <c r="I557" s="35"/>
      <c r="J557" s="35"/>
      <c r="K557" s="35"/>
      <c r="L557" s="35"/>
      <c r="M557" s="35"/>
      <c r="N557" s="35"/>
      <c r="O557" s="35"/>
      <c r="P557" s="35"/>
      <c r="Q557" s="35"/>
      <c r="R557" s="35"/>
      <c r="S557" s="35"/>
      <c r="T557" s="35"/>
      <c r="U557" s="35"/>
      <c r="V557" s="298" t="s">
        <v>144</v>
      </c>
      <c r="W557" s="398"/>
      <c r="X557" s="398"/>
      <c r="Y557" s="398"/>
      <c r="Z557" s="399">
        <f t="shared" ref="Z557:Z563" si="137">+SUMIF($C:$C,$V557,F:F)</f>
        <v>0</v>
      </c>
      <c r="AA557" s="437"/>
      <c r="AB557" s="401"/>
      <c r="AC557" s="399"/>
      <c r="AD557" s="448"/>
      <c r="AE557" s="449"/>
      <c r="AF557" s="399">
        <f t="shared" ref="AF557:AF567" si="138">+SUMIF($C:$C,$V557,L:L)</f>
        <v>0</v>
      </c>
      <c r="AG557" s="450"/>
      <c r="AH557" s="401">
        <f t="shared" si="134"/>
        <v>0</v>
      </c>
      <c r="AI557" s="420">
        <f>IF(Z557=0,0,AH557/Z557)</f>
        <v>0</v>
      </c>
      <c r="AJ557" s="448"/>
      <c r="AK557" s="449"/>
      <c r="AL557" s="399">
        <f>-SUMIFS(BV_Data_An_Prec!$AN:$AN,BV_Data_An_Prec!$AQ:$AQ,$V557)</f>
        <v>0</v>
      </c>
      <c r="AM557" s="448"/>
      <c r="AN557" s="401">
        <f t="shared" si="135"/>
        <v>0</v>
      </c>
      <c r="AO557" s="408">
        <f t="shared" si="136"/>
        <v>0</v>
      </c>
      <c r="AP557" s="35"/>
      <c r="AQ557" s="35"/>
      <c r="AR557" s="35"/>
      <c r="AS557" s="35"/>
      <c r="AT557" s="35"/>
      <c r="AU557" s="35"/>
      <c r="AV557" s="35"/>
      <c r="AW557" s="35"/>
      <c r="AX557" s="35"/>
      <c r="AY557" s="35"/>
      <c r="AZ557" s="35"/>
      <c r="BA557" s="35"/>
      <c r="BB557" s="35"/>
      <c r="BC557" s="35"/>
      <c r="BD557" s="35"/>
      <c r="BE557" s="35"/>
      <c r="BF557" s="35"/>
      <c r="BG557" s="35"/>
      <c r="BH557" s="35"/>
      <c r="BI557" s="35"/>
      <c r="BJ557" s="35"/>
    </row>
    <row r="558" spans="1:62" ht="15.75" customHeight="1">
      <c r="A558" s="5" t="str">
        <f t="shared" si="131"/>
        <v>Programme Excellence</v>
      </c>
      <c r="B558" s="3"/>
      <c r="C558" s="375"/>
      <c r="D558" s="35"/>
      <c r="E558" s="35"/>
      <c r="F558" s="35"/>
      <c r="G558" s="35"/>
      <c r="H558" s="35"/>
      <c r="I558" s="35"/>
      <c r="J558" s="35"/>
      <c r="K558" s="35"/>
      <c r="L558" s="35"/>
      <c r="M558" s="35"/>
      <c r="N558" s="35"/>
      <c r="O558" s="35"/>
      <c r="P558" s="35"/>
      <c r="Q558" s="35"/>
      <c r="R558" s="35"/>
      <c r="S558" s="35"/>
      <c r="T558" s="35"/>
      <c r="U558" s="35"/>
      <c r="V558" s="298" t="s">
        <v>3136</v>
      </c>
      <c r="W558" s="398"/>
      <c r="X558" s="398"/>
      <c r="Y558" s="398"/>
      <c r="Z558" s="399">
        <f t="shared" si="137"/>
        <v>0</v>
      </c>
      <c r="AA558" s="437"/>
      <c r="AB558" s="438"/>
      <c r="AC558" s="399"/>
      <c r="AD558" s="451"/>
      <c r="AF558" s="399">
        <f t="shared" si="138"/>
        <v>46855.12</v>
      </c>
      <c r="AG558" s="450"/>
      <c r="AH558" s="401">
        <f t="shared" si="134"/>
        <v>46855.12</v>
      </c>
      <c r="AI558" s="420" t="e">
        <f t="shared" ref="AI558:AI567" si="139">IF(AH558=0,0,AH558/Z558)</f>
        <v>#DIV/0!</v>
      </c>
      <c r="AJ558" s="451"/>
      <c r="AL558" s="399">
        <f>-SUMIFS(BV_Data_An_Prec!$AN:$AN,BV_Data_An_Prec!$AQ:$AQ,$V558)</f>
        <v>0</v>
      </c>
      <c r="AM558" s="448"/>
      <c r="AN558" s="401">
        <f t="shared" si="135"/>
        <v>46855.12</v>
      </c>
      <c r="AO558" s="408">
        <f t="shared" si="136"/>
        <v>0</v>
      </c>
      <c r="AP558" s="35"/>
      <c r="AQ558" s="35"/>
      <c r="AR558" s="35"/>
      <c r="AS558" s="35"/>
      <c r="AT558" s="35"/>
      <c r="AU558" s="35"/>
      <c r="AV558" s="35"/>
      <c r="AW558" s="35"/>
      <c r="AX558" s="35"/>
      <c r="AY558" s="35"/>
      <c r="AZ558" s="35"/>
      <c r="BA558" s="35"/>
      <c r="BB558" s="35"/>
      <c r="BC558" s="35"/>
      <c r="BD558" s="35"/>
      <c r="BE558" s="35"/>
      <c r="BF558" s="35"/>
      <c r="BG558" s="35"/>
      <c r="BH558" s="35"/>
      <c r="BI558" s="35"/>
      <c r="BJ558" s="35"/>
    </row>
    <row r="559" spans="1:62" ht="17.399999999999999" hidden="1" customHeight="1">
      <c r="A559" s="5" t="str">
        <f t="shared" si="131"/>
        <v>Programme neuf 2</v>
      </c>
      <c r="B559" s="3"/>
      <c r="C559" s="375"/>
      <c r="D559" s="35"/>
      <c r="E559" s="35"/>
      <c r="F559" s="35"/>
      <c r="G559" s="35"/>
      <c r="H559" s="35"/>
      <c r="I559" s="35"/>
      <c r="J559" s="35"/>
      <c r="K559" s="35"/>
      <c r="L559" s="35"/>
      <c r="M559" s="35"/>
      <c r="N559" s="35"/>
      <c r="O559" s="35"/>
      <c r="P559" s="35"/>
      <c r="Q559" s="35"/>
      <c r="R559" s="35"/>
      <c r="S559" s="35"/>
      <c r="T559" s="35"/>
      <c r="U559" s="35"/>
      <c r="V559" s="298" t="s">
        <v>142</v>
      </c>
      <c r="W559" s="398"/>
      <c r="X559" s="398"/>
      <c r="Y559" s="398"/>
      <c r="Z559" s="399">
        <f t="shared" si="137"/>
        <v>0</v>
      </c>
      <c r="AA559" s="437"/>
      <c r="AB559" s="438"/>
      <c r="AC559" s="399"/>
      <c r="AD559" s="451"/>
      <c r="AE559" s="438"/>
      <c r="AF559" s="399">
        <f t="shared" si="138"/>
        <v>0</v>
      </c>
      <c r="AG559" s="450"/>
      <c r="AH559" s="401">
        <f t="shared" si="134"/>
        <v>0</v>
      </c>
      <c r="AI559" s="420">
        <f t="shared" si="139"/>
        <v>0</v>
      </c>
      <c r="AJ559" s="451"/>
      <c r="AK559" s="438"/>
      <c r="AL559" s="399">
        <f>-SUMIFS(BV_Data_An_Prec!$AN:$AN,BV_Data_An_Prec!$AQ:$AQ,$V559)</f>
        <v>0</v>
      </c>
      <c r="AM559" s="448"/>
      <c r="AN559" s="401">
        <f t="shared" si="135"/>
        <v>0</v>
      </c>
      <c r="AO559" s="408">
        <f t="shared" si="136"/>
        <v>0</v>
      </c>
      <c r="AP559" s="35"/>
      <c r="AQ559" s="35"/>
      <c r="AR559" s="35"/>
      <c r="AS559" s="35"/>
      <c r="AT559" s="35"/>
      <c r="AU559" s="35"/>
      <c r="AV559" s="35"/>
      <c r="AW559" s="35"/>
      <c r="AX559" s="35"/>
      <c r="AY559" s="35"/>
      <c r="AZ559" s="35"/>
      <c r="BA559" s="35"/>
      <c r="BB559" s="35"/>
      <c r="BC559" s="35"/>
      <c r="BD559" s="35"/>
      <c r="BE559" s="35"/>
      <c r="BF559" s="35"/>
      <c r="BG559" s="35"/>
      <c r="BH559" s="35"/>
      <c r="BI559" s="35"/>
      <c r="BJ559" s="35"/>
    </row>
    <row r="560" spans="1:62" ht="17.399999999999999" hidden="1" customHeight="1">
      <c r="A560" s="5" t="str">
        <f t="shared" si="131"/>
        <v>Programme neuf 3</v>
      </c>
      <c r="B560" s="3"/>
      <c r="C560" s="375"/>
      <c r="D560" s="35"/>
      <c r="E560" s="35"/>
      <c r="F560" s="35"/>
      <c r="G560" s="35"/>
      <c r="H560" s="35"/>
      <c r="I560" s="35"/>
      <c r="J560" s="35"/>
      <c r="K560" s="35"/>
      <c r="L560" s="35"/>
      <c r="M560" s="35"/>
      <c r="N560" s="35"/>
      <c r="O560" s="35"/>
      <c r="P560" s="35"/>
      <c r="Q560" s="35"/>
      <c r="R560" s="35"/>
      <c r="S560" s="35"/>
      <c r="T560" s="35"/>
      <c r="U560" s="35"/>
      <c r="V560" s="298" t="s">
        <v>143</v>
      </c>
      <c r="W560" s="398"/>
      <c r="X560" s="398"/>
      <c r="Y560" s="398"/>
      <c r="Z560" s="399">
        <f t="shared" si="137"/>
        <v>0</v>
      </c>
      <c r="AA560" s="437"/>
      <c r="AB560" s="438"/>
      <c r="AC560" s="399"/>
      <c r="AD560" s="451"/>
      <c r="AE560" s="438"/>
      <c r="AF560" s="399">
        <f t="shared" si="138"/>
        <v>0</v>
      </c>
      <c r="AG560" s="450"/>
      <c r="AH560" s="401">
        <f t="shared" si="134"/>
        <v>0</v>
      </c>
      <c r="AI560" s="420">
        <f t="shared" si="139"/>
        <v>0</v>
      </c>
      <c r="AJ560" s="451"/>
      <c r="AK560" s="438"/>
      <c r="AL560" s="399">
        <f>-SUMIFS(BV_Data_An_Prec!$AN:$AN,BV_Data_An_Prec!$AQ:$AQ,$V560)</f>
        <v>0</v>
      </c>
      <c r="AM560" s="448"/>
      <c r="AN560" s="401">
        <f t="shared" si="135"/>
        <v>0</v>
      </c>
      <c r="AO560" s="408">
        <f t="shared" si="136"/>
        <v>0</v>
      </c>
      <c r="AP560" s="35"/>
      <c r="AQ560" s="35"/>
      <c r="AR560" s="35"/>
      <c r="AS560" s="35"/>
      <c r="AT560" s="35"/>
      <c r="AU560" s="35"/>
      <c r="AV560" s="35"/>
      <c r="AW560" s="35"/>
      <c r="AX560" s="35"/>
      <c r="AY560" s="35"/>
      <c r="AZ560" s="35"/>
      <c r="BA560" s="35"/>
      <c r="BB560" s="35"/>
      <c r="BC560" s="35"/>
      <c r="BD560" s="35"/>
      <c r="BE560" s="35"/>
      <c r="BF560" s="35"/>
      <c r="BG560" s="35"/>
      <c r="BH560" s="35"/>
      <c r="BI560" s="35"/>
      <c r="BJ560" s="35"/>
    </row>
    <row r="561" spans="1:62" ht="17.399999999999999" hidden="1" customHeight="1">
      <c r="A561" s="5" t="str">
        <f t="shared" si="131"/>
        <v>Programme used 1</v>
      </c>
      <c r="B561" s="3"/>
      <c r="C561" s="375"/>
      <c r="D561" s="35"/>
      <c r="E561" s="35"/>
      <c r="F561" s="35"/>
      <c r="G561" s="35"/>
      <c r="H561" s="35"/>
      <c r="I561" s="35"/>
      <c r="J561" s="35"/>
      <c r="K561" s="35"/>
      <c r="L561" s="35"/>
      <c r="M561" s="35"/>
      <c r="N561" s="35"/>
      <c r="O561" s="35"/>
      <c r="P561" s="35"/>
      <c r="Q561" s="35"/>
      <c r="R561" s="35"/>
      <c r="S561" s="35"/>
      <c r="T561" s="35"/>
      <c r="U561" s="35"/>
      <c r="V561" s="298" t="s">
        <v>154</v>
      </c>
      <c r="W561" s="398"/>
      <c r="X561" s="398"/>
      <c r="Y561" s="398"/>
      <c r="Z561" s="399">
        <f t="shared" si="137"/>
        <v>0</v>
      </c>
      <c r="AA561" s="437"/>
      <c r="AB561" s="438"/>
      <c r="AC561" s="399"/>
      <c r="AD561" s="451"/>
      <c r="AE561" s="438"/>
      <c r="AF561" s="399">
        <f t="shared" si="138"/>
        <v>0</v>
      </c>
      <c r="AG561" s="450"/>
      <c r="AH561" s="401">
        <f t="shared" si="134"/>
        <v>0</v>
      </c>
      <c r="AI561" s="420">
        <f t="shared" si="139"/>
        <v>0</v>
      </c>
      <c r="AJ561" s="451"/>
      <c r="AK561" s="438"/>
      <c r="AL561" s="399">
        <f>-SUMIFS(BV_Data_An_Prec!$AN:$AN,BV_Data_An_Prec!$AQ:$AQ,$V561)</f>
        <v>0</v>
      </c>
      <c r="AM561" s="448"/>
      <c r="AN561" s="401">
        <f t="shared" si="135"/>
        <v>0</v>
      </c>
      <c r="AO561" s="408">
        <f t="shared" si="136"/>
        <v>0</v>
      </c>
      <c r="AP561" s="35"/>
      <c r="AQ561" s="35"/>
      <c r="AR561" s="35"/>
      <c r="AS561" s="35"/>
      <c r="AT561" s="35"/>
      <c r="AU561" s="35"/>
      <c r="AV561" s="35"/>
      <c r="AW561" s="35"/>
      <c r="AX561" s="35"/>
      <c r="AY561" s="35"/>
      <c r="AZ561" s="35"/>
      <c r="BA561" s="35"/>
      <c r="BB561" s="35"/>
      <c r="BC561" s="35"/>
      <c r="BD561" s="35"/>
      <c r="BE561" s="35"/>
      <c r="BF561" s="35"/>
      <c r="BG561" s="35"/>
      <c r="BH561" s="35"/>
      <c r="BI561" s="35"/>
      <c r="BJ561" s="35"/>
    </row>
    <row r="562" spans="1:62" ht="17.399999999999999" hidden="1" customHeight="1">
      <c r="A562" s="5" t="str">
        <f t="shared" si="131"/>
        <v>Programme used 2</v>
      </c>
      <c r="B562" s="3"/>
      <c r="C562" s="375"/>
      <c r="D562" s="35"/>
      <c r="E562" s="35"/>
      <c r="F562" s="35"/>
      <c r="G562" s="35"/>
      <c r="H562" s="35"/>
      <c r="I562" s="35"/>
      <c r="J562" s="35"/>
      <c r="K562" s="35"/>
      <c r="L562" s="35"/>
      <c r="M562" s="35"/>
      <c r="N562" s="35"/>
      <c r="O562" s="35"/>
      <c r="P562" s="35"/>
      <c r="Q562" s="35"/>
      <c r="R562" s="35"/>
      <c r="S562" s="35"/>
      <c r="T562" s="35"/>
      <c r="U562" s="35"/>
      <c r="V562" s="298" t="s">
        <v>155</v>
      </c>
      <c r="W562" s="398"/>
      <c r="X562" s="398"/>
      <c r="Y562" s="398"/>
      <c r="Z562" s="399">
        <f t="shared" si="137"/>
        <v>0</v>
      </c>
      <c r="AA562" s="437"/>
      <c r="AB562" s="438"/>
      <c r="AC562" s="399"/>
      <c r="AD562" s="451"/>
      <c r="AE562" s="438"/>
      <c r="AF562" s="399">
        <f t="shared" si="138"/>
        <v>0</v>
      </c>
      <c r="AG562" s="450"/>
      <c r="AH562" s="401">
        <f t="shared" si="134"/>
        <v>0</v>
      </c>
      <c r="AI562" s="420">
        <f t="shared" si="139"/>
        <v>0</v>
      </c>
      <c r="AJ562" s="451"/>
      <c r="AK562" s="438"/>
      <c r="AL562" s="399">
        <f>-SUMIFS(BV_Data_An_Prec!$AN:$AN,BV_Data_An_Prec!$AQ:$AQ,$V562)</f>
        <v>0</v>
      </c>
      <c r="AM562" s="448"/>
      <c r="AN562" s="401">
        <f t="shared" si="135"/>
        <v>0</v>
      </c>
      <c r="AO562" s="408">
        <f t="shared" si="136"/>
        <v>0</v>
      </c>
      <c r="AP562" s="35"/>
      <c r="AQ562" s="35"/>
      <c r="AR562" s="35"/>
      <c r="AS562" s="35"/>
      <c r="AT562" s="35"/>
      <c r="AU562" s="35"/>
      <c r="AV562" s="35"/>
      <c r="AW562" s="35"/>
      <c r="AX562" s="35"/>
      <c r="AY562" s="35"/>
      <c r="AZ562" s="35"/>
      <c r="BA562" s="35"/>
      <c r="BB562" s="35"/>
      <c r="BC562" s="35"/>
      <c r="BD562" s="35"/>
      <c r="BE562" s="35"/>
      <c r="BF562" s="35"/>
      <c r="BG562" s="35"/>
      <c r="BH562" s="35"/>
      <c r="BI562" s="35"/>
      <c r="BJ562" s="35"/>
    </row>
    <row r="563" spans="1:62" ht="17.399999999999999" hidden="1" customHeight="1">
      <c r="A563" s="5" t="str">
        <f t="shared" si="131"/>
        <v>Programme used 3</v>
      </c>
      <c r="B563" s="3"/>
      <c r="C563" s="375"/>
      <c r="D563" s="35"/>
      <c r="E563" s="35"/>
      <c r="F563" s="35"/>
      <c r="G563" s="35"/>
      <c r="H563" s="35"/>
      <c r="I563" s="35"/>
      <c r="J563" s="35"/>
      <c r="K563" s="35"/>
      <c r="L563" s="35"/>
      <c r="M563" s="35"/>
      <c r="N563" s="35"/>
      <c r="O563" s="35"/>
      <c r="P563" s="35"/>
      <c r="Q563" s="35"/>
      <c r="R563" s="35"/>
      <c r="S563" s="35"/>
      <c r="T563" s="35"/>
      <c r="U563" s="35"/>
      <c r="V563" s="298" t="s">
        <v>156</v>
      </c>
      <c r="W563" s="398"/>
      <c r="X563" s="398"/>
      <c r="Y563" s="398"/>
      <c r="Z563" s="399">
        <f t="shared" si="137"/>
        <v>0</v>
      </c>
      <c r="AA563" s="437"/>
      <c r="AB563" s="438"/>
      <c r="AC563" s="399"/>
      <c r="AD563" s="451"/>
      <c r="AE563" s="438"/>
      <c r="AF563" s="399">
        <f t="shared" si="138"/>
        <v>0</v>
      </c>
      <c r="AG563" s="450"/>
      <c r="AH563" s="401">
        <f t="shared" si="134"/>
        <v>0</v>
      </c>
      <c r="AI563" s="420">
        <f t="shared" si="139"/>
        <v>0</v>
      </c>
      <c r="AJ563" s="451"/>
      <c r="AK563" s="438"/>
      <c r="AL563" s="399">
        <f>-SUMIFS(BV_Data_An_Prec!$AN:$AN,BV_Data_An_Prec!$AQ:$AQ,$V563)</f>
        <v>0</v>
      </c>
      <c r="AM563" s="448"/>
      <c r="AN563" s="401">
        <f t="shared" si="135"/>
        <v>0</v>
      </c>
      <c r="AO563" s="408">
        <f t="shared" si="136"/>
        <v>0</v>
      </c>
      <c r="AP563" s="35"/>
      <c r="AQ563" s="35"/>
      <c r="AR563" s="35"/>
      <c r="AS563" s="35"/>
      <c r="AT563" s="35"/>
      <c r="AU563" s="35"/>
      <c r="AV563" s="35"/>
      <c r="AW563" s="35"/>
      <c r="AX563" s="35"/>
      <c r="AY563" s="35"/>
      <c r="AZ563" s="35"/>
      <c r="BA563" s="35"/>
      <c r="BB563" s="35"/>
      <c r="BC563" s="35"/>
      <c r="BD563" s="35"/>
      <c r="BE563" s="35"/>
      <c r="BF563" s="35"/>
      <c r="BG563" s="35"/>
      <c r="BH563" s="35"/>
      <c r="BI563" s="35"/>
      <c r="BJ563" s="35"/>
    </row>
    <row r="564" spans="1:62" ht="17.399999999999999" hidden="1" customHeight="1">
      <c r="A564" s="5" t="str">
        <f t="shared" si="131"/>
        <v>[...]</v>
      </c>
      <c r="B564" s="3"/>
      <c r="C564" s="375"/>
      <c r="D564" s="35"/>
      <c r="E564" s="35"/>
      <c r="F564" s="35"/>
      <c r="G564" s="35"/>
      <c r="H564" s="35"/>
      <c r="I564" s="35"/>
      <c r="J564" s="35"/>
      <c r="K564" s="35"/>
      <c r="L564" s="35"/>
      <c r="M564" s="35"/>
      <c r="N564" s="35"/>
      <c r="O564" s="35"/>
      <c r="P564" s="35"/>
      <c r="Q564" s="35"/>
      <c r="R564" s="35"/>
      <c r="S564" s="35"/>
      <c r="T564" s="35"/>
      <c r="U564" s="35"/>
      <c r="V564" s="298" t="s">
        <v>55</v>
      </c>
      <c r="W564" s="398"/>
      <c r="X564" s="398"/>
      <c r="Y564" s="398"/>
      <c r="Z564" s="399" cm="1">
        <f t="array" ref="Z564">+SUMPRODUCT(('Budget original'!$A$8:$A$501=$A564)*('Budget original'!$C$3:$AO$3=Z$2),'Budget original'!$C$8:$AO$501)</f>
        <v>0</v>
      </c>
      <c r="AA564" s="398"/>
      <c r="AB564" s="398"/>
      <c r="AC564" s="399"/>
      <c r="AD564" s="407"/>
      <c r="AE564" s="406"/>
      <c r="AF564" s="399">
        <f t="shared" si="138"/>
        <v>0</v>
      </c>
      <c r="AG564" s="400"/>
      <c r="AH564" s="401">
        <f t="shared" si="134"/>
        <v>0</v>
      </c>
      <c r="AI564" s="402">
        <f t="shared" si="139"/>
        <v>0</v>
      </c>
      <c r="AJ564" s="407"/>
      <c r="AK564" s="406"/>
      <c r="AL564" s="399">
        <f>-SUMIFS(BV_Data_An_Prec!$AN:$AN,BV_Data_An_Prec!$AQ:$AQ,$V564)</f>
        <v>0</v>
      </c>
      <c r="AM564" s="448"/>
      <c r="AN564" s="401">
        <f t="shared" si="135"/>
        <v>0</v>
      </c>
      <c r="AO564" s="408">
        <f t="shared" si="136"/>
        <v>0</v>
      </c>
      <c r="AP564" s="35"/>
      <c r="AQ564" s="35"/>
      <c r="AR564" s="35"/>
      <c r="AS564" s="35"/>
      <c r="AT564" s="35"/>
      <c r="AU564" s="35"/>
      <c r="AV564" s="35"/>
      <c r="AW564" s="35"/>
      <c r="AX564" s="35"/>
      <c r="AY564" s="35"/>
      <c r="AZ564" s="35"/>
      <c r="BA564" s="35"/>
      <c r="BB564" s="35"/>
      <c r="BC564" s="35"/>
      <c r="BD564" s="35"/>
      <c r="BE564" s="35"/>
      <c r="BF564" s="35"/>
      <c r="BG564" s="35"/>
      <c r="BH564" s="35"/>
      <c r="BI564" s="35"/>
      <c r="BJ564" s="35"/>
    </row>
    <row r="565" spans="1:62" ht="17.399999999999999" hidden="1" customHeight="1">
      <c r="A565" s="5" t="str">
        <f t="shared" si="131"/>
        <v>[...]</v>
      </c>
      <c r="B565" s="3"/>
      <c r="C565" s="375"/>
      <c r="D565" s="35"/>
      <c r="E565" s="35"/>
      <c r="F565" s="35"/>
      <c r="G565" s="35"/>
      <c r="H565" s="35"/>
      <c r="I565" s="35"/>
      <c r="J565" s="35"/>
      <c r="K565" s="35"/>
      <c r="L565" s="35"/>
      <c r="M565" s="35"/>
      <c r="N565" s="35"/>
      <c r="O565" s="35"/>
      <c r="P565" s="35"/>
      <c r="Q565" s="35"/>
      <c r="R565" s="35"/>
      <c r="S565" s="35"/>
      <c r="T565" s="35"/>
      <c r="U565" s="35"/>
      <c r="V565" s="298" t="s">
        <v>55</v>
      </c>
      <c r="W565" s="398"/>
      <c r="X565" s="398"/>
      <c r="Y565" s="398"/>
      <c r="Z565" s="399">
        <f>+SUMIF($C:$C,$V565,F:F)</f>
        <v>0</v>
      </c>
      <c r="AA565" s="398"/>
      <c r="AB565" s="398"/>
      <c r="AC565" s="399"/>
      <c r="AD565" s="407"/>
      <c r="AE565" s="406"/>
      <c r="AF565" s="399">
        <f t="shared" si="138"/>
        <v>0</v>
      </c>
      <c r="AG565" s="400"/>
      <c r="AH565" s="401">
        <f t="shared" si="134"/>
        <v>0</v>
      </c>
      <c r="AI565" s="402">
        <f t="shared" si="139"/>
        <v>0</v>
      </c>
      <c r="AJ565" s="407"/>
      <c r="AK565" s="406"/>
      <c r="AL565" s="399">
        <f>-SUMIFS(BV_Data_An_Prec!$AN:$AN,BV_Data_An_Prec!$AQ:$AQ,$V565)</f>
        <v>0</v>
      </c>
      <c r="AM565" s="448"/>
      <c r="AN565" s="401">
        <f t="shared" si="135"/>
        <v>0</v>
      </c>
      <c r="AO565" s="408">
        <f t="shared" si="136"/>
        <v>0</v>
      </c>
      <c r="AP565" s="35"/>
      <c r="AQ565" s="35"/>
      <c r="AR565" s="35"/>
      <c r="AS565" s="35"/>
      <c r="AT565" s="35"/>
      <c r="AU565" s="35"/>
      <c r="AV565" s="35"/>
      <c r="AW565" s="35"/>
      <c r="AX565" s="35"/>
      <c r="AY565" s="35"/>
      <c r="AZ565" s="35"/>
      <c r="BA565" s="35"/>
      <c r="BB565" s="35"/>
      <c r="BC565" s="35"/>
      <c r="BD565" s="35"/>
      <c r="BE565" s="35"/>
      <c r="BF565" s="35"/>
      <c r="BG565" s="35"/>
      <c r="BH565" s="35"/>
      <c r="BI565" s="35"/>
      <c r="BJ565" s="35"/>
    </row>
    <row r="566" spans="1:62" ht="17.399999999999999" hidden="1" customHeight="1">
      <c r="A566" s="5" t="str">
        <f t="shared" si="131"/>
        <v>[...]</v>
      </c>
      <c r="B566" s="3"/>
      <c r="C566" s="375"/>
      <c r="D566" s="35"/>
      <c r="E566" s="35"/>
      <c r="F566" s="35"/>
      <c r="G566" s="35"/>
      <c r="H566" s="35"/>
      <c r="I566" s="35"/>
      <c r="J566" s="35"/>
      <c r="K566" s="35"/>
      <c r="L566" s="35"/>
      <c r="M566" s="35"/>
      <c r="N566" s="35"/>
      <c r="O566" s="35"/>
      <c r="P566" s="35"/>
      <c r="Q566" s="35"/>
      <c r="R566" s="35"/>
      <c r="S566" s="35"/>
      <c r="T566" s="35"/>
      <c r="U566" s="35"/>
      <c r="V566" s="298" t="s">
        <v>55</v>
      </c>
      <c r="W566" s="398"/>
      <c r="X566" s="398"/>
      <c r="Y566" s="398"/>
      <c r="Z566" s="399">
        <f>+SUMIF($C:$C,$V566,F:F)</f>
        <v>0</v>
      </c>
      <c r="AA566" s="398"/>
      <c r="AB566" s="398"/>
      <c r="AC566" s="399"/>
      <c r="AD566" s="407"/>
      <c r="AE566" s="406"/>
      <c r="AF566" s="399">
        <f t="shared" si="138"/>
        <v>0</v>
      </c>
      <c r="AG566" s="400"/>
      <c r="AH566" s="401">
        <f t="shared" si="134"/>
        <v>0</v>
      </c>
      <c r="AI566" s="402">
        <f t="shared" si="139"/>
        <v>0</v>
      </c>
      <c r="AJ566" s="407"/>
      <c r="AK566" s="406"/>
      <c r="AL566" s="399">
        <f>-SUMIFS(BV_Data_An_Prec!$AN:$AN,BV_Data_An_Prec!$AQ:$AQ,$V566)</f>
        <v>0</v>
      </c>
      <c r="AM566" s="448"/>
      <c r="AN566" s="401">
        <f t="shared" si="135"/>
        <v>0</v>
      </c>
      <c r="AO566" s="408">
        <f t="shared" si="136"/>
        <v>0</v>
      </c>
      <c r="AP566" s="35"/>
      <c r="AQ566" s="35"/>
      <c r="AR566" s="35"/>
      <c r="AS566" s="35"/>
      <c r="AT566" s="35"/>
      <c r="AU566" s="35"/>
      <c r="AV566" s="35"/>
      <c r="AW566" s="35"/>
      <c r="AX566" s="35"/>
      <c r="AY566" s="35"/>
      <c r="AZ566" s="35"/>
      <c r="BA566" s="35"/>
      <c r="BB566" s="35"/>
      <c r="BC566" s="35"/>
      <c r="BD566" s="35"/>
      <c r="BE566" s="35"/>
      <c r="BF566" s="35"/>
      <c r="BG566" s="35"/>
      <c r="BH566" s="35"/>
      <c r="BI566" s="35"/>
      <c r="BJ566" s="35"/>
    </row>
    <row r="567" spans="1:62" ht="15.75" customHeight="1">
      <c r="A567" s="5" t="str">
        <f t="shared" si="131"/>
        <v>Frais administration</v>
      </c>
      <c r="B567" s="3"/>
      <c r="C567" s="375"/>
      <c r="D567" s="35"/>
      <c r="E567" s="35"/>
      <c r="F567" s="35"/>
      <c r="G567" s="35"/>
      <c r="H567" s="35"/>
      <c r="I567" s="35"/>
      <c r="J567" s="35"/>
      <c r="K567" s="35"/>
      <c r="L567" s="35"/>
      <c r="M567" s="35"/>
      <c r="N567" s="35"/>
      <c r="O567" s="35"/>
      <c r="P567" s="35"/>
      <c r="Q567" s="35"/>
      <c r="R567" s="35"/>
      <c r="S567" s="35"/>
      <c r="T567" s="35"/>
      <c r="U567" s="35"/>
      <c r="V567" s="299" t="s">
        <v>145</v>
      </c>
      <c r="W567" s="398"/>
      <c r="X567" s="398"/>
      <c r="Y567" s="398"/>
      <c r="Z567" s="399">
        <f>+SUMIF($C:$C,$V567,F:F)</f>
        <v>0</v>
      </c>
      <c r="AA567" s="437"/>
      <c r="AB567" s="438"/>
      <c r="AC567" s="399"/>
      <c r="AD567" s="452"/>
      <c r="AE567" s="437"/>
      <c r="AF567" s="399">
        <f t="shared" si="138"/>
        <v>0</v>
      </c>
      <c r="AG567" s="450"/>
      <c r="AH567" s="401">
        <f t="shared" si="134"/>
        <v>0</v>
      </c>
      <c r="AI567" s="420">
        <f t="shared" si="139"/>
        <v>0</v>
      </c>
      <c r="AJ567" s="452"/>
      <c r="AK567" s="437"/>
      <c r="AL567" s="399">
        <f>-SUMIFS(BV_Data_An_Prec!$AN:$AN,BV_Data_An_Prec!$AQ:$AQ,$V567)</f>
        <v>0</v>
      </c>
      <c r="AM567" s="448"/>
      <c r="AN567" s="401">
        <f t="shared" si="135"/>
        <v>0</v>
      </c>
      <c r="AO567" s="408">
        <f t="shared" si="136"/>
        <v>0</v>
      </c>
      <c r="AP567" s="35"/>
      <c r="AQ567" s="35"/>
      <c r="AR567" s="35"/>
      <c r="AS567" s="35"/>
      <c r="AT567" s="35"/>
      <c r="AU567" s="35"/>
      <c r="AV567" s="35"/>
      <c r="AW567" s="35"/>
      <c r="AX567" s="35"/>
      <c r="AY567" s="35"/>
      <c r="AZ567" s="35"/>
      <c r="BA567" s="35"/>
      <c r="BB567" s="35"/>
      <c r="BC567" s="35"/>
      <c r="BD567" s="35"/>
      <c r="BE567" s="35"/>
      <c r="BF567" s="35"/>
      <c r="BG567" s="35"/>
      <c r="BH567" s="35"/>
      <c r="BI567" s="35"/>
      <c r="BJ567" s="35"/>
    </row>
    <row r="568" spans="1:62" ht="21" customHeight="1">
      <c r="A568" s="5" t="str">
        <f t="shared" si="131"/>
        <v>TOTAL AUTRES REVENUS</v>
      </c>
      <c r="B568" s="3"/>
      <c r="C568" s="375"/>
      <c r="D568" s="35"/>
      <c r="E568" s="35"/>
      <c r="F568" s="35"/>
      <c r="G568" s="35"/>
      <c r="H568" s="35"/>
      <c r="I568" s="35"/>
      <c r="J568" s="35"/>
      <c r="K568" s="35"/>
      <c r="L568" s="35"/>
      <c r="M568" s="35"/>
      <c r="N568" s="35"/>
      <c r="O568" s="35"/>
      <c r="P568" s="35"/>
      <c r="Q568" s="35"/>
      <c r="R568" s="35"/>
      <c r="S568" s="35"/>
      <c r="T568" s="35"/>
      <c r="U568" s="35"/>
      <c r="V568" s="413" t="s">
        <v>213</v>
      </c>
      <c r="W568" s="414"/>
      <c r="X568" s="415" t="e">
        <f>Z568/+Z494</f>
        <v>#REF!</v>
      </c>
      <c r="Y568" s="434"/>
      <c r="Z568" s="416">
        <f>SUM(Z556:Z567)</f>
        <v>0</v>
      </c>
      <c r="AA568" s="415"/>
      <c r="AB568" s="434"/>
      <c r="AC568" s="416"/>
      <c r="AD568" s="415">
        <f>AF568/+AF494</f>
        <v>5.4151133876877325E-2</v>
      </c>
      <c r="AE568" s="434"/>
      <c r="AF568" s="416">
        <f>SUM(AF556:AF567)</f>
        <v>191642.02</v>
      </c>
      <c r="AG568" s="422"/>
      <c r="AH568" s="419">
        <f t="shared" si="134"/>
        <v>191642.02</v>
      </c>
      <c r="AI568" s="415" t="e">
        <f>AH568/Z568</f>
        <v>#DIV/0!</v>
      </c>
      <c r="AJ568" s="415"/>
      <c r="AK568" s="434"/>
      <c r="AL568" s="416">
        <f>SUM(AL556:AL567)</f>
        <v>0</v>
      </c>
      <c r="AM568" s="453"/>
      <c r="AN568" s="419">
        <f t="shared" si="135"/>
        <v>191642.02</v>
      </c>
      <c r="AO568" s="436">
        <f t="shared" si="136"/>
        <v>0</v>
      </c>
      <c r="AP568" s="35"/>
      <c r="AQ568" s="35"/>
      <c r="AR568" s="35"/>
      <c r="AS568" s="35"/>
      <c r="AT568" s="35"/>
      <c r="AU568" s="35"/>
      <c r="AV568" s="35"/>
      <c r="AW568" s="35"/>
      <c r="AX568" s="35"/>
      <c r="AY568" s="35"/>
      <c r="AZ568" s="35"/>
      <c r="BA568" s="35"/>
      <c r="BB568" s="35"/>
      <c r="BC568" s="35"/>
      <c r="BD568" s="35"/>
      <c r="BE568" s="35"/>
      <c r="BF568" s="35"/>
      <c r="BG568" s="35"/>
      <c r="BH568" s="35"/>
      <c r="BI568" s="35"/>
      <c r="BJ568" s="35"/>
    </row>
    <row r="569" spans="1:62" ht="6" customHeight="1" thickBot="1">
      <c r="A569" s="5" t="str">
        <f t="shared" si="131"/>
        <v/>
      </c>
      <c r="B569" s="3"/>
      <c r="C569" s="375"/>
      <c r="D569" s="35"/>
      <c r="E569" s="35"/>
      <c r="F569" s="35"/>
      <c r="G569" s="35"/>
      <c r="H569" s="35"/>
      <c r="I569" s="35"/>
      <c r="J569" s="35"/>
      <c r="K569" s="35"/>
      <c r="L569" s="35"/>
      <c r="M569" s="35"/>
      <c r="N569" s="35"/>
      <c r="O569" s="35"/>
      <c r="P569" s="35"/>
      <c r="Q569" s="35"/>
      <c r="R569" s="35"/>
      <c r="S569" s="35"/>
      <c r="T569" s="35"/>
      <c r="U569" s="35"/>
      <c r="V569" s="454"/>
      <c r="W569" s="455"/>
      <c r="X569" s="455"/>
      <c r="Y569" s="456"/>
      <c r="Z569" s="457"/>
      <c r="AA569" s="455"/>
      <c r="AB569" s="458"/>
      <c r="AC569" s="457"/>
      <c r="AD569" s="455"/>
      <c r="AE569" s="458"/>
      <c r="AF569" s="457"/>
      <c r="AG569" s="459"/>
      <c r="AH569" s="460"/>
      <c r="AI569" s="461"/>
      <c r="AJ569" s="455"/>
      <c r="AK569" s="458"/>
      <c r="AL569" s="457"/>
      <c r="AM569" s="462"/>
      <c r="AN569" s="460"/>
      <c r="AO569" s="463"/>
      <c r="AP569" s="35"/>
      <c r="AQ569" s="35"/>
      <c r="AR569" s="35"/>
      <c r="AS569" s="35"/>
      <c r="AT569" s="35"/>
      <c r="AU569" s="35"/>
      <c r="AV569" s="35"/>
      <c r="AW569" s="35"/>
      <c r="AX569" s="35"/>
      <c r="AY569" s="35"/>
      <c r="AZ569" s="35"/>
      <c r="BA569" s="35"/>
      <c r="BB569" s="35"/>
      <c r="BC569" s="35"/>
      <c r="BD569" s="35"/>
      <c r="BE569" s="35"/>
      <c r="BF569" s="35"/>
      <c r="BG569" s="35"/>
      <c r="BH569" s="35"/>
      <c r="BI569" s="35"/>
      <c r="BJ569" s="35"/>
    </row>
    <row r="570" spans="1:62" ht="21" customHeight="1" thickTop="1" thickBot="1">
      <c r="A570" s="5" t="str">
        <f t="shared" si="131"/>
        <v>BAIIA OPÉRATIONNEL</v>
      </c>
      <c r="B570" s="3"/>
      <c r="C570" s="375"/>
      <c r="D570" s="35"/>
      <c r="E570" s="35"/>
      <c r="F570" s="35"/>
      <c r="G570" s="35"/>
      <c r="H570" s="35"/>
      <c r="I570" s="35"/>
      <c r="J570" s="35"/>
      <c r="K570" s="35"/>
      <c r="L570" s="35"/>
      <c r="M570" s="35"/>
      <c r="N570" s="35"/>
      <c r="O570" s="35"/>
      <c r="P570" s="35"/>
      <c r="Q570" s="35"/>
      <c r="R570" s="35"/>
      <c r="S570" s="35"/>
      <c r="T570" s="35"/>
      <c r="U570" s="35"/>
      <c r="V570" s="464" t="s">
        <v>214</v>
      </c>
      <c r="W570" s="465"/>
      <c r="X570" s="466" t="s">
        <v>215</v>
      </c>
      <c r="Y570" s="467" t="e">
        <f>Z570/Z493</f>
        <v>#REF!</v>
      </c>
      <c r="Z570" s="468" t="e">
        <f>Z494-Z555+Z568</f>
        <v>#REF!</v>
      </c>
      <c r="AA570" s="466"/>
      <c r="AB570" s="467"/>
      <c r="AC570" s="468"/>
      <c r="AD570" s="466" t="s">
        <v>215</v>
      </c>
      <c r="AE570" s="467">
        <f>AF570/AF493</f>
        <v>1.9708030979342393E-2</v>
      </c>
      <c r="AF570" s="468">
        <f>AF494-AF555+AF568</f>
        <v>1577159.6900000037</v>
      </c>
      <c r="AG570" s="470"/>
      <c r="AH570" s="470" t="e">
        <f>AF570-Z570</f>
        <v>#REF!</v>
      </c>
      <c r="AI570" s="471" t="e">
        <f>AH570/Z570</f>
        <v>#REF!</v>
      </c>
      <c r="AJ570" s="466" t="s">
        <v>215</v>
      </c>
      <c r="AK570" s="467">
        <f>IF($AL$493=0,0,AL570/$AL$493)</f>
        <v>0</v>
      </c>
      <c r="AL570" s="468">
        <f>AL494-AL555+AL568</f>
        <v>0</v>
      </c>
      <c r="AM570" s="472"/>
      <c r="AN570" s="469">
        <f>AF570-AL570</f>
        <v>1577159.6900000037</v>
      </c>
      <c r="AO570" s="473">
        <f>IF(AL570=0,0,AN570/AL570)</f>
        <v>0</v>
      </c>
      <c r="AP570" s="35"/>
      <c r="AQ570" s="35"/>
      <c r="AR570" s="35"/>
      <c r="AS570" s="35"/>
      <c r="AT570" s="35"/>
      <c r="AU570" s="35"/>
      <c r="AV570" s="35"/>
      <c r="AW570" s="35"/>
      <c r="AX570" s="35"/>
      <c r="AY570" s="35"/>
      <c r="AZ570" s="35"/>
      <c r="BA570" s="35"/>
      <c r="BB570" s="35"/>
      <c r="BC570" s="35"/>
      <c r="BD570" s="35"/>
      <c r="BE570" s="35"/>
      <c r="BF570" s="35"/>
      <c r="BG570" s="35"/>
      <c r="BH570" s="35"/>
      <c r="BI570" s="35"/>
      <c r="BJ570" s="35"/>
    </row>
    <row r="571" spans="1:62" ht="8.25" customHeight="1" thickTop="1">
      <c r="A571" s="5" t="str">
        <f t="shared" si="131"/>
        <v/>
      </c>
      <c r="B571" s="3"/>
      <c r="C571" s="375"/>
      <c r="D571" s="35"/>
      <c r="E571" s="35"/>
      <c r="F571" s="35"/>
      <c r="G571" s="35"/>
      <c r="H571" s="35"/>
      <c r="I571" s="35"/>
      <c r="J571" s="35"/>
      <c r="K571" s="35"/>
      <c r="L571" s="35"/>
      <c r="M571" s="35"/>
      <c r="N571" s="35"/>
      <c r="O571" s="35"/>
      <c r="P571" s="35"/>
      <c r="Q571" s="35"/>
      <c r="R571" s="35"/>
      <c r="S571" s="35"/>
      <c r="T571" s="35"/>
      <c r="U571" s="35"/>
      <c r="V571" s="33"/>
      <c r="W571" s="33"/>
      <c r="X571" s="33"/>
      <c r="Y571" s="33"/>
      <c r="Z571" s="281"/>
      <c r="AA571" s="38"/>
      <c r="AB571" s="38"/>
      <c r="AC571" s="281"/>
      <c r="AD571" s="38"/>
      <c r="AE571" s="38"/>
      <c r="AF571" s="281"/>
      <c r="AG571" s="38"/>
      <c r="AH571" s="38"/>
      <c r="AI571" s="38"/>
      <c r="AJ571" s="38"/>
      <c r="AK571" s="38"/>
      <c r="AL571" s="281"/>
      <c r="AM571" s="38"/>
      <c r="AN571" s="38"/>
      <c r="AO571" s="38"/>
      <c r="AP571" s="35"/>
      <c r="AQ571" s="35"/>
      <c r="AR571" s="35"/>
      <c r="AS571" s="35"/>
      <c r="AT571" s="35"/>
      <c r="AU571" s="35"/>
      <c r="AV571" s="35"/>
      <c r="AW571" s="35"/>
      <c r="AX571" s="35"/>
      <c r="AY571" s="35"/>
      <c r="AZ571" s="35"/>
      <c r="BA571" s="35"/>
      <c r="BB571" s="35"/>
      <c r="BC571" s="35"/>
      <c r="BD571" s="35"/>
      <c r="BE571" s="35"/>
      <c r="BF571" s="35"/>
      <c r="BG571" s="35"/>
      <c r="BH571" s="35"/>
      <c r="BI571" s="35"/>
      <c r="BJ571" s="35"/>
    </row>
    <row r="572" spans="1:62" ht="22.8">
      <c r="A572" s="5" t="str">
        <f t="shared" si="131"/>
        <v>Ste-Marie Auto</v>
      </c>
      <c r="B572" s="3"/>
      <c r="C572" s="375"/>
      <c r="D572" s="35"/>
      <c r="E572" s="35"/>
      <c r="F572" s="35"/>
      <c r="G572" s="35"/>
      <c r="H572" s="35"/>
      <c r="I572" s="35"/>
      <c r="J572" s="35"/>
      <c r="K572" s="35"/>
      <c r="L572" s="35"/>
      <c r="M572" s="35"/>
      <c r="N572" s="35"/>
      <c r="O572" s="35"/>
      <c r="P572" s="35"/>
      <c r="Q572" s="35"/>
      <c r="R572" s="35"/>
      <c r="S572" s="35"/>
      <c r="T572" s="35"/>
      <c r="U572" s="35"/>
      <c r="V572" s="677" t="str">
        <f>C1</f>
        <v>Ste-Marie Auto</v>
      </c>
      <c r="W572" s="677"/>
      <c r="X572" s="677"/>
      <c r="Y572" s="677"/>
      <c r="Z572" s="677"/>
      <c r="AA572" s="677"/>
      <c r="AB572" s="677"/>
      <c r="AC572" s="677"/>
      <c r="AD572" s="677"/>
      <c r="AE572" s="678" t="s">
        <v>216</v>
      </c>
      <c r="AF572" s="677"/>
      <c r="AG572" s="677"/>
      <c r="AH572" s="677"/>
      <c r="AI572" s="677"/>
      <c r="AJ572" s="677"/>
      <c r="AK572" s="678"/>
      <c r="AL572" s="677"/>
      <c r="AM572" s="677"/>
      <c r="AN572" s="677"/>
      <c r="AO572" s="679" t="str">
        <f>$S$1</f>
        <v>Réalisé AAD, Avril 2025</v>
      </c>
      <c r="AP572" s="35"/>
      <c r="AQ572" s="35"/>
      <c r="AR572" s="35"/>
      <c r="AS572" s="35"/>
      <c r="AT572" s="35"/>
      <c r="AU572" s="35"/>
      <c r="AV572" s="35"/>
      <c r="AW572" s="35"/>
      <c r="AX572" s="35"/>
      <c r="AY572" s="35"/>
      <c r="AZ572" s="35"/>
      <c r="BA572" s="35"/>
      <c r="BB572" s="35"/>
      <c r="BC572" s="35"/>
      <c r="BD572" s="35"/>
      <c r="BE572" s="35"/>
      <c r="BF572" s="35"/>
      <c r="BG572" s="35"/>
      <c r="BH572" s="35"/>
      <c r="BI572" s="35"/>
      <c r="BJ572" s="35"/>
    </row>
    <row r="573" spans="1:62" ht="19.5" customHeight="1">
      <c r="A573" s="5" t="str">
        <f t="shared" si="131"/>
        <v/>
      </c>
      <c r="B573" s="3"/>
      <c r="C573" s="375"/>
      <c r="D573" s="35"/>
      <c r="E573" s="35"/>
      <c r="F573" s="35"/>
      <c r="G573" s="35"/>
      <c r="H573" s="35"/>
      <c r="I573" s="35"/>
      <c r="J573" s="35"/>
      <c r="K573" s="35"/>
      <c r="L573" s="35"/>
      <c r="M573" s="35"/>
      <c r="N573" s="35"/>
      <c r="O573" s="35"/>
      <c r="P573" s="35"/>
      <c r="Q573" s="35"/>
      <c r="R573" s="35"/>
      <c r="S573" s="35"/>
      <c r="T573" s="35"/>
      <c r="U573" s="35"/>
      <c r="V573" s="33"/>
      <c r="W573" s="33"/>
      <c r="X573" s="33"/>
      <c r="Y573" s="33"/>
      <c r="Z573" s="281"/>
      <c r="AA573" s="38"/>
      <c r="AB573" s="38"/>
      <c r="AC573" s="281"/>
      <c r="AD573" s="38"/>
      <c r="AE573" s="38"/>
      <c r="AF573" s="281"/>
      <c r="AG573" s="38"/>
      <c r="AH573" s="38"/>
      <c r="AI573" s="38"/>
      <c r="AJ573" s="38"/>
      <c r="AK573" s="38"/>
      <c r="AL573" s="281"/>
      <c r="AM573" s="38"/>
      <c r="AN573" s="38"/>
      <c r="AO573" s="38"/>
      <c r="AP573" s="35"/>
      <c r="AQ573" s="35"/>
      <c r="AR573" s="35"/>
      <c r="AS573" s="35"/>
      <c r="AT573" s="35"/>
      <c r="AU573" s="35"/>
      <c r="AV573" s="35"/>
      <c r="AW573" s="35"/>
      <c r="AX573" s="35"/>
      <c r="AY573" s="35"/>
      <c r="AZ573" s="35"/>
      <c r="BA573" s="35"/>
      <c r="BB573" s="35"/>
      <c r="BC573" s="35"/>
      <c r="BD573" s="35"/>
      <c r="BE573" s="35"/>
      <c r="BF573" s="35"/>
      <c r="BG573" s="35"/>
      <c r="BH573" s="35"/>
      <c r="BI573" s="35"/>
      <c r="BJ573" s="35"/>
    </row>
    <row r="574" spans="1:62" ht="19.5" customHeight="1" thickBot="1">
      <c r="A574" s="5" t="str">
        <f t="shared" si="131"/>
        <v/>
      </c>
      <c r="B574" s="3"/>
      <c r="C574" s="375"/>
      <c r="D574" s="35"/>
      <c r="E574" s="35"/>
      <c r="F574" s="35"/>
      <c r="G574" s="35"/>
      <c r="H574" s="35"/>
      <c r="I574" s="35"/>
      <c r="J574" s="35"/>
      <c r="K574" s="35"/>
      <c r="L574" s="35"/>
      <c r="M574" s="35"/>
      <c r="N574" s="35"/>
      <c r="O574" s="35"/>
      <c r="P574" s="35"/>
      <c r="Q574" s="35"/>
      <c r="R574" s="35"/>
      <c r="S574" s="35"/>
      <c r="T574" s="35"/>
      <c r="U574" s="35"/>
      <c r="V574" s="33"/>
      <c r="W574" s="33"/>
      <c r="X574" s="33"/>
      <c r="Y574" s="33"/>
      <c r="Z574" s="281"/>
      <c r="AA574" s="38"/>
      <c r="AB574" s="38"/>
      <c r="AC574" s="281"/>
      <c r="AD574" s="38"/>
      <c r="AE574" s="38"/>
      <c r="AF574" s="281"/>
      <c r="AG574" s="38"/>
      <c r="AH574" s="38"/>
      <c r="AI574" s="38"/>
      <c r="AJ574" s="38"/>
      <c r="AK574" s="38"/>
      <c r="AL574" s="281"/>
      <c r="AM574" s="38"/>
      <c r="AN574" s="38"/>
      <c r="AO574" s="38"/>
      <c r="AP574" s="35"/>
      <c r="AQ574" s="35"/>
      <c r="AR574" s="35"/>
      <c r="AS574" s="35"/>
      <c r="AT574" s="35"/>
      <c r="AU574" s="35"/>
      <c r="AV574" s="35"/>
      <c r="AW574" s="35"/>
      <c r="AX574" s="35"/>
      <c r="AY574" s="35"/>
      <c r="AZ574" s="35"/>
      <c r="BA574" s="35"/>
      <c r="BB574" s="35"/>
      <c r="BC574" s="35"/>
      <c r="BD574" s="35"/>
      <c r="BE574" s="35"/>
      <c r="BF574" s="35"/>
      <c r="BG574" s="35"/>
      <c r="BH574" s="35"/>
      <c r="BI574" s="35"/>
      <c r="BJ574" s="35"/>
    </row>
    <row r="575" spans="1:62" ht="19.2" hidden="1" customHeight="1" thickTop="1" thickBot="1">
      <c r="A575" s="5" t="e">
        <f>+U575&amp;#REF!</f>
        <v>#REF!</v>
      </c>
      <c r="B575" s="3"/>
      <c r="C575" s="375"/>
      <c r="D575" s="35"/>
      <c r="E575" s="35"/>
      <c r="F575" s="35"/>
      <c r="G575" s="35"/>
      <c r="H575" s="35"/>
      <c r="I575" s="35"/>
      <c r="J575" s="35"/>
      <c r="K575" s="35"/>
      <c r="L575" s="35"/>
      <c r="M575" s="35"/>
      <c r="N575" s="35"/>
      <c r="O575" s="35"/>
      <c r="P575" s="35"/>
      <c r="Q575" s="35"/>
      <c r="R575" s="35"/>
      <c r="S575" s="35"/>
      <c r="T575" s="35"/>
      <c r="U575" s="35"/>
      <c r="V575" s="748" t="s">
        <v>1087</v>
      </c>
      <c r="W575" s="749"/>
      <c r="X575" s="750" t="s">
        <v>215</v>
      </c>
      <c r="Y575" s="751" t="e">
        <f>Z575/Z493</f>
        <v>#REF!</v>
      </c>
      <c r="Z575" s="752" t="e">
        <f>Z576+Z502</f>
        <v>#REF!</v>
      </c>
      <c r="AA575" s="750"/>
      <c r="AB575" s="751"/>
      <c r="AC575" s="468"/>
      <c r="AD575" s="750" t="s">
        <v>215</v>
      </c>
      <c r="AE575" s="751">
        <f>AF575/AF493</f>
        <v>2.6827717517872253E-2</v>
      </c>
      <c r="AF575" s="752">
        <f>AF576+AF502</f>
        <v>2146921.4600000037</v>
      </c>
      <c r="AG575" s="470"/>
      <c r="AH575" s="470" t="e">
        <f t="shared" ref="AH575" si="140">AF575-Z575</f>
        <v>#REF!</v>
      </c>
      <c r="AI575" s="471" t="e">
        <f>AH575/Z575</f>
        <v>#REF!</v>
      </c>
      <c r="AJ575" s="750" t="s">
        <v>215</v>
      </c>
      <c r="AK575" s="751">
        <f>IF($AL$493=0,0,AL575/$AL$493)</f>
        <v>0</v>
      </c>
      <c r="AL575" s="752">
        <f>AL576+AL502</f>
        <v>0</v>
      </c>
      <c r="AM575" s="472"/>
      <c r="AN575" s="752">
        <f t="shared" ref="AN575:AN585" si="141">AF575-AL575</f>
        <v>2146921.4600000037</v>
      </c>
      <c r="AO575" s="753">
        <f t="shared" ref="AO575:AO585" si="142">IF(AL575=0,0,AN575/AL575)</f>
        <v>0</v>
      </c>
      <c r="AP575" s="35"/>
      <c r="AQ575" s="35"/>
      <c r="AR575" s="35"/>
      <c r="AS575" s="35"/>
      <c r="AT575" s="35"/>
      <c r="AU575" s="35"/>
      <c r="AV575" s="35"/>
      <c r="AW575" s="35"/>
      <c r="AX575" s="35"/>
      <c r="AY575" s="35"/>
      <c r="AZ575" s="35"/>
      <c r="BA575" s="35"/>
      <c r="BB575" s="35"/>
      <c r="BC575" s="35"/>
      <c r="BD575" s="35"/>
      <c r="BE575" s="35"/>
      <c r="BF575" s="35"/>
      <c r="BG575" s="35"/>
      <c r="BH575" s="35"/>
      <c r="BI575" s="35"/>
      <c r="BJ575" s="35"/>
    </row>
    <row r="576" spans="1:62" ht="21" customHeight="1" thickTop="1" thickBot="1">
      <c r="A576" s="5" t="str">
        <f t="shared" si="131"/>
        <v>BAIIA OPÉRATIONNEL</v>
      </c>
      <c r="B576" s="3"/>
      <c r="C576" s="375"/>
      <c r="D576" s="35"/>
      <c r="E576" s="35"/>
      <c r="F576" s="35"/>
      <c r="G576" s="35"/>
      <c r="H576" s="35"/>
      <c r="I576" s="35"/>
      <c r="J576" s="35"/>
      <c r="K576" s="35"/>
      <c r="L576" s="35"/>
      <c r="M576" s="35"/>
      <c r="N576" s="35"/>
      <c r="O576" s="35"/>
      <c r="P576" s="35"/>
      <c r="Q576" s="35"/>
      <c r="R576" s="35"/>
      <c r="S576" s="35"/>
      <c r="T576" s="35"/>
      <c r="U576" s="35"/>
      <c r="V576" s="464" t="s">
        <v>214</v>
      </c>
      <c r="W576" s="465"/>
      <c r="X576" s="466" t="s">
        <v>215</v>
      </c>
      <c r="Y576" s="467" t="e">
        <f>Z576/Z493</f>
        <v>#REF!</v>
      </c>
      <c r="Z576" s="468" t="e">
        <f>Z570</f>
        <v>#REF!</v>
      </c>
      <c r="AA576" s="466"/>
      <c r="AB576" s="467"/>
      <c r="AC576" s="468"/>
      <c r="AD576" s="466" t="s">
        <v>215</v>
      </c>
      <c r="AE576" s="467">
        <f>AF576/AF493</f>
        <v>1.9708030979342393E-2</v>
      </c>
      <c r="AF576" s="468">
        <f>AF570</f>
        <v>1577159.6900000037</v>
      </c>
      <c r="AG576" s="469"/>
      <c r="AH576" s="470" t="e">
        <f>AF576-Z576</f>
        <v>#REF!</v>
      </c>
      <c r="AI576" s="471" t="e">
        <f>AH576/Z576</f>
        <v>#REF!</v>
      </c>
      <c r="AJ576" s="466" t="s">
        <v>215</v>
      </c>
      <c r="AK576" s="467">
        <f>IF($AL$493=0,0,AL576/$AL$493)</f>
        <v>0</v>
      </c>
      <c r="AL576" s="468">
        <f>AL570</f>
        <v>0</v>
      </c>
      <c r="AM576" s="474"/>
      <c r="AN576" s="475">
        <f t="shared" si="141"/>
        <v>1577159.6900000037</v>
      </c>
      <c r="AO576" s="476">
        <f t="shared" si="142"/>
        <v>0</v>
      </c>
      <c r="AP576" s="35"/>
      <c r="AQ576" s="35"/>
      <c r="AR576" s="35"/>
      <c r="AS576" s="35"/>
      <c r="AT576" s="35"/>
      <c r="AU576" s="35"/>
      <c r="AV576" s="35"/>
      <c r="AW576" s="35"/>
      <c r="AX576" s="35"/>
      <c r="AY576" s="35"/>
      <c r="AZ576" s="35"/>
      <c r="BA576" s="35"/>
      <c r="BB576" s="35"/>
      <c r="BC576" s="35"/>
      <c r="BD576" s="35"/>
      <c r="BE576" s="35"/>
      <c r="BF576" s="35"/>
      <c r="BG576" s="35"/>
      <c r="BH576" s="35"/>
      <c r="BI576" s="35"/>
      <c r="BJ576" s="35"/>
    </row>
    <row r="577" spans="1:62" ht="15.75" customHeight="1" thickTop="1">
      <c r="A577" s="5" t="str">
        <f t="shared" si="131"/>
        <v/>
      </c>
      <c r="B577" s="3"/>
      <c r="C577" s="375"/>
      <c r="D577" s="35"/>
      <c r="E577" s="35"/>
      <c r="F577" s="91"/>
      <c r="G577" s="35"/>
      <c r="H577" s="35"/>
      <c r="I577" s="91"/>
      <c r="J577" s="35"/>
      <c r="K577" s="35"/>
      <c r="L577" s="35"/>
      <c r="M577" s="91"/>
      <c r="N577" s="35"/>
      <c r="O577" s="35"/>
      <c r="P577" s="35"/>
      <c r="Q577" s="91"/>
      <c r="R577" s="91"/>
      <c r="S577" s="91"/>
      <c r="T577" s="77"/>
      <c r="U577" s="77"/>
      <c r="V577" s="477"/>
      <c r="W577" s="35"/>
      <c r="X577" s="35"/>
      <c r="Y577" s="35"/>
      <c r="Z577" s="478"/>
      <c r="AA577" s="35"/>
      <c r="AB577" s="35"/>
      <c r="AC577" s="479"/>
      <c r="AD577" s="35"/>
      <c r="AE577" s="35"/>
      <c r="AF577" s="478"/>
      <c r="AG577" s="35"/>
      <c r="AH577" s="35"/>
      <c r="AI577" s="479"/>
      <c r="AJ577" s="35"/>
      <c r="AK577" s="35"/>
      <c r="AL577" s="478"/>
      <c r="AM577" s="480"/>
      <c r="AN577" s="91"/>
      <c r="AO577" s="481"/>
      <c r="AP577" s="35"/>
      <c r="AQ577" s="35"/>
      <c r="AR577" s="35"/>
      <c r="AS577" s="35"/>
      <c r="AT577" s="35"/>
      <c r="AU577" s="35"/>
      <c r="AV577" s="35"/>
      <c r="AW577" s="35"/>
      <c r="AX577" s="35"/>
      <c r="AY577" s="35"/>
      <c r="AZ577" s="35"/>
      <c r="BA577" s="35"/>
      <c r="BB577" s="35"/>
      <c r="BC577" s="35"/>
      <c r="BD577" s="35"/>
      <c r="BE577" s="35"/>
      <c r="BF577" s="35"/>
      <c r="BG577" s="35"/>
      <c r="BH577" s="35"/>
      <c r="BI577" s="35"/>
      <c r="BJ577" s="35"/>
    </row>
    <row r="578" spans="1:62" ht="15.75" customHeight="1">
      <c r="A578" s="5" t="str">
        <f t="shared" si="131"/>
        <v>Amortissement</v>
      </c>
      <c r="B578" s="3"/>
      <c r="C578" s="375"/>
      <c r="D578" s="35"/>
      <c r="E578" s="35"/>
      <c r="F578" s="35"/>
      <c r="G578" s="35"/>
      <c r="H578" s="35"/>
      <c r="I578" s="35"/>
      <c r="J578" s="35"/>
      <c r="K578" s="35"/>
      <c r="L578" s="35"/>
      <c r="M578" s="35"/>
      <c r="N578" s="35"/>
      <c r="O578" s="35"/>
      <c r="P578" s="35"/>
      <c r="Q578" s="35"/>
      <c r="R578" s="35"/>
      <c r="S578" s="35"/>
      <c r="T578" s="35"/>
      <c r="U578" s="35"/>
      <c r="V578" s="298" t="s">
        <v>217</v>
      </c>
      <c r="W578" s="405"/>
      <c r="X578" s="398"/>
      <c r="Y578" s="406"/>
      <c r="Z578" s="399" cm="1">
        <f t="array" ref="Z578">+SUMPRODUCT(('Budget original'!$A$8:$A$501=$A578)*('Budget original'!$C$3:$AO$3=Z$2),'Budget original'!$C$8:$AO$501)</f>
        <v>0</v>
      </c>
      <c r="AA578" s="398"/>
      <c r="AB578" s="406"/>
      <c r="AC578" s="399"/>
      <c r="AD578" s="398"/>
      <c r="AE578" s="406"/>
      <c r="AF578" s="399">
        <f>SUMIFS(BV_Data_An_Cour!$AN:$AN,BV_Data_An_Cour!$AQ:$AQ,$V578)</f>
        <v>46792.87</v>
      </c>
      <c r="AG578" s="398"/>
      <c r="AH578" s="401">
        <f t="shared" ref="AH578:AH585" si="143">AF578-Z578</f>
        <v>46792.87</v>
      </c>
      <c r="AI578" s="420">
        <f t="shared" ref="AI578:AI584" si="144">IF(Z578=0,0,AH578/Z578)</f>
        <v>0</v>
      </c>
      <c r="AJ578" s="398"/>
      <c r="AK578" s="406"/>
      <c r="AL578" s="399">
        <f>SUMIFS(BV_Data_An_Prec!$AN:$AN,BV_Data_An_Prec!$AQ:$AQ,$V578)</f>
        <v>0</v>
      </c>
      <c r="AM578" s="403"/>
      <c r="AN578" s="401">
        <f t="shared" si="141"/>
        <v>46792.87</v>
      </c>
      <c r="AO578" s="408">
        <f t="shared" si="142"/>
        <v>0</v>
      </c>
      <c r="AP578" s="35"/>
      <c r="AQ578" s="35"/>
      <c r="AR578" s="35"/>
      <c r="AS578" s="35"/>
      <c r="AT578" s="35"/>
      <c r="AU578" s="35"/>
      <c r="AV578" s="35"/>
      <c r="AW578" s="35"/>
      <c r="AX578" s="35"/>
      <c r="AY578" s="35"/>
      <c r="AZ578" s="35"/>
      <c r="BA578" s="35"/>
      <c r="BB578" s="35"/>
      <c r="BC578" s="35"/>
      <c r="BD578" s="35"/>
      <c r="BE578" s="35"/>
      <c r="BF578" s="35"/>
      <c r="BG578" s="35"/>
      <c r="BH578" s="35"/>
      <c r="BI578" s="35"/>
      <c r="BJ578" s="35"/>
    </row>
    <row r="579" spans="1:62" ht="15.75" customHeight="1">
      <c r="A579" s="5" t="str">
        <f t="shared" si="131"/>
        <v>Intérêts sur marge</v>
      </c>
      <c r="B579" s="3"/>
      <c r="C579" s="375"/>
      <c r="D579" s="35"/>
      <c r="E579" s="35"/>
      <c r="F579" s="91"/>
      <c r="G579" s="35"/>
      <c r="H579" s="35"/>
      <c r="I579" s="91"/>
      <c r="J579" s="35"/>
      <c r="K579" s="35"/>
      <c r="L579" s="35"/>
      <c r="M579" s="91"/>
      <c r="N579" s="35"/>
      <c r="O579" s="35"/>
      <c r="P579" s="35"/>
      <c r="Q579" s="91"/>
      <c r="R579" s="91"/>
      <c r="S579" s="91"/>
      <c r="T579" s="35"/>
      <c r="U579" s="35"/>
      <c r="V579" s="298" t="s">
        <v>218</v>
      </c>
      <c r="W579" s="35"/>
      <c r="X579" s="35"/>
      <c r="Y579" s="35"/>
      <c r="Z579" s="399" cm="1">
        <f t="array" ref="Z579">+SUMPRODUCT(('Budget original'!$A$8:$A$501=$A579)*('Budget original'!$C$3:$AO$3=Z$2),'Budget original'!$C$8:$AO$501)</f>
        <v>0</v>
      </c>
      <c r="AA579" s="35"/>
      <c r="AB579" s="35"/>
      <c r="AC579" s="399"/>
      <c r="AD579" s="35"/>
      <c r="AE579" s="38"/>
      <c r="AF579" s="399">
        <f>SUMIFS(BV_Data_An_Cour!$AN:$AN,BV_Data_An_Cour!$AQ:$AQ,$V579)</f>
        <v>0</v>
      </c>
      <c r="AG579" s="35"/>
      <c r="AH579" s="401">
        <f t="shared" si="143"/>
        <v>0</v>
      </c>
      <c r="AI579" s="420">
        <f t="shared" si="144"/>
        <v>0</v>
      </c>
      <c r="AJ579" s="35"/>
      <c r="AK579" s="38"/>
      <c r="AL579" s="399">
        <f>SUMIFS(BV_Data_An_Prec!$AN:$AN,BV_Data_An_Prec!$AQ:$AQ,$V579)</f>
        <v>0</v>
      </c>
      <c r="AM579" s="480"/>
      <c r="AN579" s="401">
        <f t="shared" si="141"/>
        <v>0</v>
      </c>
      <c r="AO579" s="408">
        <f t="shared" si="142"/>
        <v>0</v>
      </c>
      <c r="AP579" s="35"/>
      <c r="AQ579" s="35"/>
      <c r="AR579" s="35"/>
      <c r="AS579" s="35"/>
      <c r="AT579" s="35"/>
      <c r="AU579" s="35"/>
      <c r="AV579" s="35"/>
      <c r="AW579" s="35"/>
      <c r="AX579" s="35"/>
      <c r="AY579" s="35"/>
      <c r="AZ579" s="35"/>
      <c r="BA579" s="35"/>
      <c r="BB579" s="35"/>
      <c r="BC579" s="35"/>
      <c r="BD579" s="35"/>
      <c r="BE579" s="35"/>
      <c r="BF579" s="35"/>
      <c r="BG579" s="35"/>
      <c r="BH579" s="35"/>
      <c r="BI579" s="35"/>
      <c r="BJ579" s="35"/>
    </row>
    <row r="580" spans="1:62" ht="15.75" customHeight="1">
      <c r="A580" s="5" t="str">
        <f t="shared" si="131"/>
        <v>Intérêts sur prêt</v>
      </c>
      <c r="B580" s="3"/>
      <c r="C580" s="375"/>
      <c r="D580" s="35"/>
      <c r="E580" s="35"/>
      <c r="F580" s="91"/>
      <c r="G580" s="35"/>
      <c r="H580" s="35"/>
      <c r="I580" s="91"/>
      <c r="J580" s="35"/>
      <c r="K580" s="35"/>
      <c r="L580" s="35"/>
      <c r="M580" s="91"/>
      <c r="N580" s="35"/>
      <c r="O580" s="35"/>
      <c r="P580" s="35"/>
      <c r="Q580" s="91"/>
      <c r="R580" s="91"/>
      <c r="S580" s="91"/>
      <c r="T580" s="35"/>
      <c r="U580" s="35"/>
      <c r="V580" s="298" t="s">
        <v>219</v>
      </c>
      <c r="W580" s="38"/>
      <c r="X580" s="38"/>
      <c r="Y580" s="38"/>
      <c r="Z580" s="399" cm="1">
        <f t="array" ref="Z580">+SUMPRODUCT(('Budget original'!$A$8:$A$501=$A580)*('Budget original'!$C$3:$AO$3=Z$2),'Budget original'!$C$8:$AO$501)</f>
        <v>0</v>
      </c>
      <c r="AA580" s="35"/>
      <c r="AB580" s="35"/>
      <c r="AC580" s="399"/>
      <c r="AD580" s="35"/>
      <c r="AE580" s="38"/>
      <c r="AF580" s="399">
        <f>SUMIFS(BV_Data_An_Cour!$AN:$AN,BV_Data_An_Cour!$AQ:$AQ,$V580)</f>
        <v>0</v>
      </c>
      <c r="AG580" s="35"/>
      <c r="AH580" s="401">
        <f t="shared" si="143"/>
        <v>0</v>
      </c>
      <c r="AI580" s="420">
        <f t="shared" si="144"/>
        <v>0</v>
      </c>
      <c r="AJ580" s="35"/>
      <c r="AK580" s="38"/>
      <c r="AL580" s="399">
        <f>SUMIFS(BV_Data_An_Prec!$AN:$AN,BV_Data_An_Prec!$AQ:$AQ,$V580)</f>
        <v>0</v>
      </c>
      <c r="AM580" s="480"/>
      <c r="AN580" s="401">
        <f t="shared" si="141"/>
        <v>0</v>
      </c>
      <c r="AO580" s="408">
        <f t="shared" si="142"/>
        <v>0</v>
      </c>
      <c r="AP580" s="35"/>
      <c r="AQ580" s="35"/>
      <c r="AR580" s="35"/>
      <c r="AS580" s="35"/>
      <c r="AT580" s="35"/>
      <c r="AU580" s="35"/>
      <c r="AV580" s="35"/>
      <c r="AW580" s="35"/>
      <c r="AX580" s="35"/>
      <c r="AY580" s="35"/>
      <c r="AZ580" s="35"/>
      <c r="BA580" s="35"/>
      <c r="BB580" s="35"/>
      <c r="BC580" s="35"/>
      <c r="BD580" s="35"/>
      <c r="BE580" s="35"/>
      <c r="BF580" s="35"/>
      <c r="BG580" s="35"/>
      <c r="BH580" s="35"/>
      <c r="BI580" s="35"/>
      <c r="BJ580" s="35"/>
    </row>
    <row r="581" spans="1:62" ht="15.75" customHeight="1">
      <c r="A581" s="5" t="str">
        <f t="shared" si="131"/>
        <v>Intérêts sur avance</v>
      </c>
      <c r="B581" s="3"/>
      <c r="C581" s="375"/>
      <c r="D581" s="35"/>
      <c r="E581" s="35"/>
      <c r="F581" s="91"/>
      <c r="G581" s="35"/>
      <c r="H581" s="35"/>
      <c r="I581" s="91"/>
      <c r="J581" s="35"/>
      <c r="K581" s="35"/>
      <c r="L581" s="35"/>
      <c r="M581" s="91"/>
      <c r="N581" s="35"/>
      <c r="O581" s="35"/>
      <c r="P581" s="35"/>
      <c r="Q581" s="91"/>
      <c r="R581" s="91"/>
      <c r="S581" s="91"/>
      <c r="T581" s="35"/>
      <c r="U581" s="35"/>
      <c r="V581" s="298" t="s">
        <v>220</v>
      </c>
      <c r="W581" s="38"/>
      <c r="X581" s="38"/>
      <c r="Y581" s="38"/>
      <c r="Z581" s="399" cm="1">
        <f t="array" ref="Z581">+SUMPRODUCT(('Budget original'!$A$8:$A$501=$A581)*('Budget original'!$C$3:$AO$3=Z$2),'Budget original'!$C$8:$AO$501)</f>
        <v>0</v>
      </c>
      <c r="AA581" s="35"/>
      <c r="AB581" s="35"/>
      <c r="AC581" s="399"/>
      <c r="AD581" s="35"/>
      <c r="AE581" s="38"/>
      <c r="AF581" s="399">
        <f>SUMIFS(BV_Data_An_Cour!$AN:$AN,BV_Data_An_Cour!$AQ:$AQ,$V581)</f>
        <v>0</v>
      </c>
      <c r="AG581" s="35"/>
      <c r="AH581" s="401">
        <f t="shared" si="143"/>
        <v>0</v>
      </c>
      <c r="AI581" s="420">
        <f t="shared" si="144"/>
        <v>0</v>
      </c>
      <c r="AJ581" s="35"/>
      <c r="AK581" s="38"/>
      <c r="AL581" s="399">
        <f>SUMIFS(BV_Data_An_Prec!$AN:$AN,BV_Data_An_Prec!$AQ:$AQ,$V581)</f>
        <v>0</v>
      </c>
      <c r="AM581" s="480"/>
      <c r="AN581" s="401">
        <f t="shared" si="141"/>
        <v>0</v>
      </c>
      <c r="AO581" s="408">
        <f t="shared" si="142"/>
        <v>0</v>
      </c>
      <c r="AP581" s="35"/>
      <c r="AQ581" s="35"/>
      <c r="AR581" s="35"/>
      <c r="AS581" s="35"/>
      <c r="AT581" s="35"/>
      <c r="AU581" s="35"/>
      <c r="AV581" s="35"/>
      <c r="AW581" s="35"/>
      <c r="AX581" s="35"/>
      <c r="AY581" s="35"/>
      <c r="AZ581" s="35"/>
      <c r="BA581" s="35"/>
      <c r="BB581" s="35"/>
      <c r="BC581" s="35"/>
      <c r="BD581" s="35"/>
      <c r="BE581" s="35"/>
      <c r="BF581" s="35"/>
      <c r="BG581" s="35"/>
      <c r="BH581" s="35"/>
      <c r="BI581" s="35"/>
      <c r="BJ581" s="35"/>
    </row>
    <row r="582" spans="1:62" ht="20.399999999999999" hidden="1" customHeight="1">
      <c r="A582" s="5" t="str">
        <f t="shared" si="131"/>
        <v>[...]</v>
      </c>
      <c r="B582" s="3"/>
      <c r="C582" s="375"/>
      <c r="D582" s="35"/>
      <c r="E582" s="35"/>
      <c r="F582" s="91"/>
      <c r="G582" s="35"/>
      <c r="H582" s="35"/>
      <c r="I582" s="91"/>
      <c r="J582" s="35"/>
      <c r="K582" s="35"/>
      <c r="L582" s="35"/>
      <c r="M582" s="91"/>
      <c r="N582" s="35"/>
      <c r="O582" s="35"/>
      <c r="P582" s="35"/>
      <c r="Q582" s="91"/>
      <c r="R582" s="91"/>
      <c r="S582" s="91"/>
      <c r="T582" s="35"/>
      <c r="U582" s="35"/>
      <c r="V582" s="298" t="s">
        <v>55</v>
      </c>
      <c r="W582" s="38"/>
      <c r="X582" s="38"/>
      <c r="Y582" s="38"/>
      <c r="Z582" s="399" cm="1">
        <f t="array" ref="Z582">+SUMPRODUCT(('Budget original'!$A$8:$A$501=$A582)*('Budget original'!$C$3:$AO$3=Z$2),'Budget original'!$C$8:$AO$501)</f>
        <v>0</v>
      </c>
      <c r="AA582" s="398"/>
      <c r="AB582" s="398"/>
      <c r="AC582" s="399"/>
      <c r="AD582" s="407"/>
      <c r="AE582" s="406"/>
      <c r="AF582" s="399">
        <f>SUMIFS(BV_Data_An_Cour!$AN:$AN,BV_Data_An_Cour!$AQ:$AQ,$V582)</f>
        <v>0</v>
      </c>
      <c r="AG582" s="400"/>
      <c r="AH582" s="401">
        <f t="shared" si="143"/>
        <v>0</v>
      </c>
      <c r="AI582" s="402">
        <f t="shared" si="144"/>
        <v>0</v>
      </c>
      <c r="AJ582" s="407"/>
      <c r="AK582" s="406"/>
      <c r="AL582" s="399">
        <f>SUMIFS(BV_Data_An_Prec!$AN:$AN,BV_Data_An_Prec!$AQ:$AQ,$V582)</f>
        <v>0</v>
      </c>
      <c r="AM582" s="480"/>
      <c r="AN582" s="401">
        <f t="shared" si="141"/>
        <v>0</v>
      </c>
      <c r="AO582" s="408">
        <f t="shared" si="142"/>
        <v>0</v>
      </c>
      <c r="AP582" s="35"/>
      <c r="AQ582" s="35"/>
      <c r="AR582" s="35"/>
      <c r="AS582" s="35"/>
      <c r="AT582" s="35"/>
      <c r="AU582" s="35"/>
      <c r="AV582" s="35"/>
      <c r="AW582" s="35"/>
      <c r="AX582" s="35"/>
      <c r="AY582" s="35"/>
      <c r="AZ582" s="35"/>
      <c r="BA582" s="35"/>
      <c r="BB582" s="35"/>
      <c r="BC582" s="35"/>
      <c r="BD582" s="35"/>
      <c r="BE582" s="35"/>
      <c r="BF582" s="35"/>
      <c r="BG582" s="35"/>
      <c r="BH582" s="35"/>
      <c r="BI582" s="35"/>
      <c r="BJ582" s="35"/>
    </row>
    <row r="583" spans="1:62" ht="15.75" customHeight="1" thickBot="1">
      <c r="A583" s="298" t="str">
        <f t="shared" si="131"/>
        <v>Revenus d'intérêts floor plan</v>
      </c>
      <c r="B583" s="3"/>
      <c r="C583" s="375"/>
      <c r="D583" s="35"/>
      <c r="E583" s="35"/>
      <c r="F583" s="91"/>
      <c r="G583" s="35"/>
      <c r="H583" s="35"/>
      <c r="I583" s="91"/>
      <c r="J583" s="35"/>
      <c r="K583" s="35"/>
      <c r="L583" s="35"/>
      <c r="M583" s="91"/>
      <c r="N583" s="35"/>
      <c r="O583" s="35"/>
      <c r="P583" s="35"/>
      <c r="Q583" s="91"/>
      <c r="R583" s="91"/>
      <c r="S583" s="91"/>
      <c r="T583" s="35"/>
      <c r="U583" s="35"/>
      <c r="V583" s="298" t="s">
        <v>1083</v>
      </c>
      <c r="W583" s="38"/>
      <c r="X583" s="38"/>
      <c r="Y583" s="38"/>
      <c r="Z583" s="399" cm="1">
        <f t="array" ref="Z583">+SUMPRODUCT(('Budget original'!$A$8:$A$501=$A583)*('Budget original'!$C$3:$AO$3=Z$2),'Budget original'!$C$8:$AO$501)</f>
        <v>0</v>
      </c>
      <c r="AA583" s="398"/>
      <c r="AB583" s="398"/>
      <c r="AC583" s="399"/>
      <c r="AD583" s="407"/>
      <c r="AE583" s="406"/>
      <c r="AF583" s="399">
        <f>SUMIFS(BV_Data_An_Cour!$AN:$AN,BV_Data_An_Cour!$AQ:$AQ,$V583)</f>
        <v>0</v>
      </c>
      <c r="AG583" s="400"/>
      <c r="AH583" s="401">
        <f t="shared" si="143"/>
        <v>0</v>
      </c>
      <c r="AI583" s="402">
        <f t="shared" si="144"/>
        <v>0</v>
      </c>
      <c r="AJ583" s="407"/>
      <c r="AK583" s="406"/>
      <c r="AL583" s="399">
        <f>SUMIFS(BV_Data_An_Prec!$AN:$AN,BV_Data_An_Prec!$AQ:$AQ,$V583)</f>
        <v>0</v>
      </c>
      <c r="AM583" s="480"/>
      <c r="AN583" s="401">
        <f t="shared" si="141"/>
        <v>0</v>
      </c>
      <c r="AO583" s="408">
        <f t="shared" si="142"/>
        <v>0</v>
      </c>
      <c r="AP583" s="35"/>
      <c r="AQ583" s="35"/>
      <c r="AR583" s="35"/>
      <c r="AS583" s="35"/>
      <c r="AT583" s="35"/>
      <c r="AU583" s="35"/>
      <c r="AV583" s="35"/>
      <c r="AW583" s="35"/>
      <c r="AX583" s="35"/>
      <c r="AY583" s="35"/>
      <c r="AZ583" s="35"/>
      <c r="BA583" s="35"/>
      <c r="BB583" s="35"/>
      <c r="BC583" s="35"/>
      <c r="BD583" s="35"/>
      <c r="BE583" s="35"/>
      <c r="BF583" s="35"/>
      <c r="BG583" s="35"/>
      <c r="BH583" s="35"/>
      <c r="BI583" s="35"/>
      <c r="BJ583" s="35"/>
    </row>
    <row r="584" spans="1:62" ht="21" hidden="1" customHeight="1" thickBot="1">
      <c r="A584" s="5" t="str">
        <f t="shared" si="131"/>
        <v>[...]</v>
      </c>
      <c r="B584" s="3"/>
      <c r="C584" s="375"/>
      <c r="D584" s="35"/>
      <c r="E584" s="35"/>
      <c r="F584" s="91"/>
      <c r="G584" s="35"/>
      <c r="H584" s="35"/>
      <c r="I584" s="91"/>
      <c r="J584" s="35"/>
      <c r="K584" s="35"/>
      <c r="L584" s="35"/>
      <c r="M584" s="91"/>
      <c r="N584" s="35"/>
      <c r="O584" s="35"/>
      <c r="P584" s="35"/>
      <c r="Q584" s="91"/>
      <c r="R584" s="91"/>
      <c r="S584" s="91"/>
      <c r="T584" s="35"/>
      <c r="U584" s="35"/>
      <c r="V584" s="298" t="s">
        <v>55</v>
      </c>
      <c r="W584" s="38"/>
      <c r="X584" s="35"/>
      <c r="Y584" s="38"/>
      <c r="Z584" s="399">
        <f t="array" ref="Z584">+INDEX('Budget original'!$A$2:$AO$501,MATCH($A584,'Budget original'!$A$2:$A$501,0),MATCH(F$2,'Budget original'!$A$2:$AO$2,0))</f>
        <v>0</v>
      </c>
      <c r="AA584" s="398"/>
      <c r="AB584" s="398"/>
      <c r="AC584" s="399"/>
      <c r="AD584" s="407"/>
      <c r="AE584" s="406"/>
      <c r="AF584" s="399">
        <f>SUMIFS(BV_Data_An_Cour!$AN:$AN,BV_Data_An_Cour!$AQ:$AQ,$V584)</f>
        <v>0</v>
      </c>
      <c r="AG584" s="400"/>
      <c r="AH584" s="401">
        <f t="shared" si="143"/>
        <v>0</v>
      </c>
      <c r="AI584" s="402">
        <f t="shared" si="144"/>
        <v>0</v>
      </c>
      <c r="AJ584" s="407"/>
      <c r="AK584" s="406"/>
      <c r="AL584" s="399"/>
      <c r="AM584" s="480"/>
      <c r="AN584" s="401">
        <f t="shared" si="141"/>
        <v>0</v>
      </c>
      <c r="AO584" s="408">
        <f t="shared" si="142"/>
        <v>0</v>
      </c>
      <c r="AP584" s="35"/>
      <c r="AQ584" s="35"/>
      <c r="AR584" s="35"/>
      <c r="AS584" s="35"/>
      <c r="AT584" s="35"/>
      <c r="AU584" s="35"/>
      <c r="AV584" s="35"/>
      <c r="AW584" s="35"/>
      <c r="AX584" s="35"/>
      <c r="AY584" s="35"/>
      <c r="AZ584" s="35"/>
      <c r="BA584" s="35"/>
      <c r="BB584" s="35"/>
      <c r="BC584" s="35"/>
      <c r="BD584" s="35"/>
      <c r="BE584" s="35"/>
      <c r="BF584" s="35"/>
      <c r="BG584" s="35"/>
      <c r="BH584" s="35"/>
      <c r="BI584" s="35"/>
      <c r="BJ584" s="35"/>
    </row>
    <row r="585" spans="1:62" ht="21" customHeight="1" thickTop="1" thickBot="1">
      <c r="A585" s="5" t="str">
        <f t="shared" si="131"/>
        <v>Profit Net</v>
      </c>
      <c r="B585" s="3"/>
      <c r="C585" s="375"/>
      <c r="D585" s="35"/>
      <c r="E585" s="35"/>
      <c r="F585" s="91"/>
      <c r="G585" s="35"/>
      <c r="H585" s="35"/>
      <c r="I585" s="91"/>
      <c r="J585" s="35"/>
      <c r="K585" s="35"/>
      <c r="L585" s="35"/>
      <c r="M585" s="91"/>
      <c r="N585" s="35"/>
      <c r="O585" s="35"/>
      <c r="P585" s="35"/>
      <c r="Q585" s="91"/>
      <c r="R585" s="91"/>
      <c r="S585" s="91"/>
      <c r="T585" s="35"/>
      <c r="U585" s="35"/>
      <c r="V585" s="464" t="s">
        <v>221</v>
      </c>
      <c r="W585" s="465"/>
      <c r="X585" s="466" t="s">
        <v>215</v>
      </c>
      <c r="Y585" s="467" t="e">
        <f>Z585/Z493</f>
        <v>#REF!</v>
      </c>
      <c r="Z585" s="468" t="e">
        <f>Z576-Z578-Z579-Z580-Z584-Z583</f>
        <v>#REF!</v>
      </c>
      <c r="AA585" s="466"/>
      <c r="AB585" s="467"/>
      <c r="AC585" s="468"/>
      <c r="AD585" s="466" t="s">
        <v>215</v>
      </c>
      <c r="AE585" s="467">
        <f>AF585/AF493</f>
        <v>1.912331191923736E-2</v>
      </c>
      <c r="AF585" s="468">
        <f>AF576-AF578-AF579-AF580-AF584-AF583</f>
        <v>1530366.8200000036</v>
      </c>
      <c r="AG585" s="470"/>
      <c r="AH585" s="470" t="e">
        <f t="shared" si="143"/>
        <v>#REF!</v>
      </c>
      <c r="AI585" s="471" t="e">
        <f>AH585/Z585</f>
        <v>#REF!</v>
      </c>
      <c r="AJ585" s="466" t="s">
        <v>215</v>
      </c>
      <c r="AK585" s="467">
        <f>IF($AL$493=0,0,AL585/$AL$493)</f>
        <v>0</v>
      </c>
      <c r="AL585" s="468">
        <f>AL576-AL578-AL579-AL580-AL584-AL583</f>
        <v>0</v>
      </c>
      <c r="AM585" s="472"/>
      <c r="AN585" s="469">
        <f t="shared" si="141"/>
        <v>1530366.8200000036</v>
      </c>
      <c r="AO585" s="482">
        <f t="shared" si="142"/>
        <v>0</v>
      </c>
      <c r="AP585" s="35"/>
      <c r="AQ585" s="35"/>
      <c r="AR585" s="35"/>
      <c r="AS585" s="35"/>
      <c r="AT585" s="35"/>
      <c r="AU585" s="35"/>
      <c r="AV585" s="35"/>
      <c r="AW585" s="35"/>
      <c r="AX585" s="35"/>
      <c r="AY585" s="35"/>
      <c r="AZ585" s="35"/>
      <c r="BA585" s="35"/>
      <c r="BB585" s="35"/>
      <c r="BC585" s="35"/>
      <c r="BD585" s="35"/>
      <c r="BE585" s="35"/>
      <c r="BF585" s="35"/>
      <c r="BG585" s="35"/>
      <c r="BH585" s="35"/>
      <c r="BI585" s="35"/>
      <c r="BJ585" s="35"/>
    </row>
    <row r="586" spans="1:62" ht="15.75" customHeight="1" thickTop="1">
      <c r="A586" s="5" t="str">
        <f>+U586&amp;V575</f>
        <v>BAIIA Corpo</v>
      </c>
      <c r="B586" s="3"/>
      <c r="C586" s="35"/>
      <c r="D586" s="35"/>
      <c r="E586" s="35"/>
      <c r="F586" s="91"/>
      <c r="G586" s="35"/>
      <c r="H586" s="35"/>
      <c r="I586" s="91"/>
      <c r="J586" s="35"/>
      <c r="K586" s="35"/>
      <c r="L586" s="35"/>
      <c r="M586" s="91"/>
      <c r="N586" s="35"/>
      <c r="O586" s="35"/>
      <c r="P586" s="35"/>
      <c r="Q586" s="91"/>
      <c r="R586" s="91"/>
      <c r="S586" s="91"/>
      <c r="T586" s="35"/>
      <c r="U586" s="35"/>
      <c r="AP586" s="35"/>
      <c r="AQ586" s="35"/>
      <c r="AR586" s="35"/>
      <c r="AS586" s="35"/>
      <c r="AT586" s="35"/>
      <c r="AU586" s="35"/>
      <c r="AV586" s="35"/>
      <c r="AW586" s="35"/>
      <c r="AX586" s="35"/>
      <c r="AY586" s="35"/>
      <c r="AZ586" s="35"/>
      <c r="BA586" s="35"/>
      <c r="BB586" s="35"/>
      <c r="BC586" s="35"/>
      <c r="BD586" s="35"/>
      <c r="BE586" s="35"/>
      <c r="BF586" s="35"/>
      <c r="BG586" s="35"/>
      <c r="BH586" s="35"/>
      <c r="BI586" s="35"/>
      <c r="BJ586" s="35"/>
    </row>
    <row r="587" spans="1:62" ht="15.75" customHeight="1">
      <c r="B587" s="3"/>
      <c r="T587" s="35"/>
      <c r="U587" s="35"/>
      <c r="V587" s="35"/>
      <c r="W587" s="35"/>
      <c r="X587" s="35"/>
      <c r="Y587" s="35"/>
      <c r="Z587" s="91"/>
      <c r="AA587" s="35"/>
      <c r="AB587" s="35"/>
      <c r="AC587" s="91"/>
      <c r="AE587" s="484"/>
      <c r="AF587" s="484"/>
      <c r="AG587" s="35"/>
      <c r="AH587" s="35"/>
      <c r="AI587" s="35"/>
      <c r="AJ587" s="483"/>
      <c r="AK587" s="700"/>
      <c r="AL587" s="657"/>
      <c r="AM587" s="35"/>
      <c r="AN587" s="35"/>
      <c r="AO587" s="35"/>
      <c r="AP587" s="35"/>
      <c r="AQ587" s="35"/>
      <c r="AR587" s="35"/>
      <c r="AS587" s="35"/>
      <c r="AT587" s="35"/>
      <c r="AU587" s="35"/>
      <c r="AV587" s="35"/>
      <c r="AW587" s="35"/>
      <c r="AX587" s="35"/>
      <c r="AY587" s="35"/>
      <c r="AZ587" s="35"/>
      <c r="BA587" s="35"/>
      <c r="BB587" s="35"/>
      <c r="BC587" s="35"/>
      <c r="BD587" s="35"/>
      <c r="BE587" s="35"/>
      <c r="BF587" s="35"/>
      <c r="BG587" s="35"/>
      <c r="BH587" s="35"/>
      <c r="BI587" s="35"/>
      <c r="BJ587" s="35"/>
    </row>
    <row r="588" spans="1:62" ht="15.75" customHeight="1">
      <c r="B588" s="3"/>
      <c r="C588" s="35"/>
      <c r="S588" s="91"/>
      <c r="W588" s="35"/>
      <c r="X588" s="35"/>
      <c r="Y588" s="35"/>
      <c r="Z588" s="91"/>
      <c r="AA588" s="35"/>
      <c r="AB588" s="35"/>
      <c r="AC588" s="91"/>
      <c r="AD588" s="35"/>
      <c r="AE588" s="35"/>
      <c r="AF588" s="484"/>
      <c r="AG588" s="35"/>
      <c r="AH588" s="35"/>
      <c r="AI588" s="35"/>
      <c r="AJ588" s="35"/>
      <c r="AL588" s="657"/>
      <c r="AM588" s="35"/>
      <c r="AN588" s="35"/>
      <c r="AO588" s="35"/>
      <c r="AP588" s="35"/>
      <c r="AQ588" s="35"/>
      <c r="AR588" s="35"/>
      <c r="AS588" s="35"/>
      <c r="AT588" s="35"/>
      <c r="AU588" s="35"/>
      <c r="AV588" s="35"/>
      <c r="AW588" s="35"/>
      <c r="AX588" s="35"/>
      <c r="AY588" s="35"/>
      <c r="AZ588" s="35"/>
      <c r="BA588" s="35"/>
      <c r="BB588" s="35"/>
      <c r="BC588" s="35"/>
      <c r="BD588" s="35"/>
      <c r="BE588" s="35"/>
      <c r="BF588" s="35"/>
      <c r="BG588" s="35"/>
      <c r="BH588" s="35"/>
      <c r="BI588" s="35"/>
      <c r="BJ588" s="35"/>
    </row>
    <row r="589" spans="1:62" ht="15.75" customHeight="1">
      <c r="B589" s="3"/>
      <c r="C589" s="398"/>
      <c r="W589" s="35"/>
      <c r="X589" s="35"/>
      <c r="Y589" s="35"/>
      <c r="AE589" s="35"/>
      <c r="AF589" s="904">
        <v>1530368</v>
      </c>
      <c r="AL589" s="904"/>
      <c r="AM589" s="35"/>
      <c r="AN589" s="35"/>
      <c r="AO589" s="35"/>
      <c r="AP589" s="35"/>
      <c r="AQ589" s="35"/>
      <c r="AR589" s="35"/>
      <c r="AS589" s="35"/>
      <c r="AT589" s="35"/>
      <c r="AU589" s="35"/>
      <c r="AV589" s="35"/>
      <c r="AW589" s="35"/>
      <c r="AX589" s="35"/>
      <c r="AY589" s="35"/>
      <c r="AZ589" s="35"/>
      <c r="BA589" s="35"/>
      <c r="BB589" s="35"/>
      <c r="BC589" s="35"/>
      <c r="BD589" s="35"/>
      <c r="BE589" s="35"/>
      <c r="BF589" s="35"/>
      <c r="BG589" s="35"/>
      <c r="BH589" s="35"/>
      <c r="BI589" s="35"/>
      <c r="BJ589" s="35"/>
    </row>
    <row r="590" spans="1:62" ht="15.75" customHeight="1">
      <c r="B590" s="3"/>
      <c r="C590" s="398"/>
      <c r="W590" s="35"/>
      <c r="X590" s="35"/>
      <c r="Y590" s="35"/>
      <c r="Z590" s="35"/>
      <c r="AA590" s="35"/>
      <c r="AB590" s="35"/>
      <c r="AC590" s="35"/>
      <c r="AD590" s="35"/>
      <c r="AE590" s="91"/>
      <c r="AF590" s="1051">
        <f>AF585-AF589</f>
        <v>-1.1799999964423478</v>
      </c>
      <c r="AG590" s="35"/>
      <c r="AH590" s="35"/>
      <c r="AI590" s="35"/>
      <c r="AJ590" s="699"/>
      <c r="AK590" s="700"/>
      <c r="AL590" s="657"/>
      <c r="AM590" s="35"/>
      <c r="AN590" s="35"/>
      <c r="AO590" s="35"/>
      <c r="AP590" s="35"/>
      <c r="AQ590" s="35"/>
      <c r="AR590" s="35"/>
      <c r="AS590" s="35"/>
      <c r="AT590" s="35"/>
      <c r="AU590" s="35"/>
      <c r="AV590" s="35"/>
      <c r="AW590" s="35"/>
      <c r="AX590" s="35"/>
      <c r="AY590" s="35"/>
      <c r="AZ590" s="35"/>
      <c r="BA590" s="35"/>
      <c r="BB590" s="35"/>
      <c r="BC590" s="35"/>
      <c r="BD590" s="35"/>
      <c r="BE590" s="35"/>
      <c r="BF590" s="35"/>
      <c r="BG590" s="35"/>
      <c r="BH590" s="35"/>
      <c r="BI590" s="35"/>
      <c r="BJ590" s="35"/>
    </row>
    <row r="591" spans="1:62" ht="15.75" customHeight="1">
      <c r="B591" s="3"/>
      <c r="C591" s="398"/>
      <c r="W591" s="35"/>
      <c r="X591" s="35"/>
      <c r="Y591" s="35"/>
      <c r="Z591" s="35"/>
      <c r="AA591" s="35"/>
      <c r="AB591" s="35"/>
      <c r="AC591" s="35"/>
      <c r="AD591" s="35"/>
      <c r="AE591" s="35"/>
      <c r="AG591" s="35"/>
      <c r="AH591" s="35"/>
      <c r="AI591" s="35"/>
      <c r="AJ591" s="35"/>
      <c r="AK591" s="35"/>
      <c r="AL591" s="35"/>
      <c r="AM591" s="35"/>
      <c r="AN591" s="35"/>
      <c r="AO591" s="35"/>
      <c r="AP591" s="35"/>
      <c r="AQ591" s="35"/>
      <c r="AR591" s="35"/>
      <c r="AS591" s="35"/>
      <c r="AT591" s="35"/>
      <c r="AU591" s="35"/>
      <c r="AV591" s="35"/>
      <c r="AW591" s="35"/>
      <c r="AX591" s="35"/>
      <c r="AY591" s="35"/>
      <c r="AZ591" s="35"/>
      <c r="BA591" s="35"/>
      <c r="BB591" s="35"/>
      <c r="BC591" s="35"/>
      <c r="BD591" s="35"/>
      <c r="BE591" s="35"/>
      <c r="BF591" s="35"/>
      <c r="BG591" s="35"/>
      <c r="BH591" s="35"/>
      <c r="BI591" s="35"/>
      <c r="BJ591" s="35"/>
    </row>
    <row r="592" spans="1:62" ht="15.75" customHeight="1">
      <c r="B592" s="3"/>
      <c r="C592" s="398"/>
      <c r="W592" s="35"/>
      <c r="X592" s="35"/>
      <c r="Y592" s="35"/>
      <c r="Z592" s="35"/>
      <c r="AA592" s="35"/>
      <c r="AB592" s="35"/>
      <c r="AC592" s="35"/>
      <c r="AD592" s="35"/>
      <c r="AE592" s="35"/>
      <c r="AG592" s="35"/>
      <c r="AH592" s="35"/>
      <c r="AI592" s="35"/>
      <c r="AJ592" s="35"/>
      <c r="AK592" s="35"/>
      <c r="AL592" s="35"/>
      <c r="AM592" s="35"/>
      <c r="AN592" s="35"/>
      <c r="AO592" s="35"/>
      <c r="AP592" s="35"/>
      <c r="AQ592" s="35"/>
      <c r="AR592" s="35"/>
      <c r="AS592" s="35"/>
      <c r="AT592" s="35"/>
      <c r="AU592" s="35"/>
      <c r="AV592" s="35"/>
      <c r="AW592" s="35"/>
      <c r="AX592" s="35"/>
      <c r="AY592" s="35"/>
      <c r="AZ592" s="35"/>
      <c r="BA592" s="35"/>
      <c r="BB592" s="35"/>
      <c r="BC592" s="35"/>
      <c r="BD592" s="35"/>
      <c r="BE592" s="35"/>
      <c r="BF592" s="35"/>
      <c r="BG592" s="35"/>
      <c r="BH592" s="35"/>
      <c r="BI592" s="35"/>
      <c r="BJ592" s="35"/>
    </row>
    <row r="593" spans="2:62" ht="15.75" customHeight="1">
      <c r="B593" s="3"/>
      <c r="C593" s="398"/>
      <c r="W593" s="35"/>
      <c r="X593" s="35"/>
      <c r="Y593" s="35"/>
      <c r="Z593" s="35"/>
      <c r="AA593" s="35"/>
      <c r="AB593" s="35"/>
      <c r="AC593" s="35"/>
      <c r="AD593" s="35"/>
      <c r="AE593" s="35"/>
      <c r="AG593" s="35"/>
      <c r="AH593" s="35"/>
      <c r="AI593" s="35"/>
      <c r="AJ593" s="35"/>
      <c r="AK593" s="35"/>
      <c r="AL593" s="35"/>
      <c r="AM593" s="35"/>
      <c r="AN593" s="35"/>
      <c r="AO593" s="35"/>
      <c r="AP593" s="35"/>
      <c r="AQ593" s="35"/>
      <c r="AR593" s="35"/>
      <c r="AS593" s="35"/>
      <c r="AT593" s="35"/>
      <c r="AU593" s="35"/>
      <c r="AV593" s="35"/>
      <c r="AW593" s="35"/>
      <c r="AX593" s="35"/>
      <c r="AY593" s="35"/>
      <c r="AZ593" s="35"/>
      <c r="BA593" s="35"/>
      <c r="BB593" s="35"/>
      <c r="BC593" s="35"/>
      <c r="BD593" s="35"/>
      <c r="BE593" s="35"/>
      <c r="BF593" s="35"/>
      <c r="BG593" s="35"/>
      <c r="BH593" s="35"/>
      <c r="BI593" s="35"/>
      <c r="BJ593" s="35"/>
    </row>
    <row r="594" spans="2:62" ht="15.75" customHeight="1">
      <c r="B594" s="3"/>
      <c r="C594" s="398"/>
      <c r="W594" s="35"/>
      <c r="X594" s="35"/>
      <c r="Y594" s="35"/>
      <c r="Z594" s="35"/>
      <c r="AA594" s="35"/>
      <c r="AB594" s="35"/>
      <c r="AC594" s="35"/>
      <c r="AD594" s="35"/>
      <c r="AE594" s="35"/>
      <c r="AG594" s="35"/>
      <c r="AH594" s="35"/>
      <c r="AI594" s="35"/>
      <c r="AJ594" s="35"/>
      <c r="AK594" s="35"/>
      <c r="AL594" s="35"/>
      <c r="AM594" s="35"/>
      <c r="AN594" s="35"/>
      <c r="AO594" s="35"/>
      <c r="AP594" s="35"/>
      <c r="AQ594" s="35"/>
      <c r="AR594" s="35"/>
      <c r="AS594" s="35"/>
      <c r="AT594" s="35"/>
      <c r="AU594" s="35"/>
      <c r="AV594" s="35"/>
      <c r="AW594" s="35"/>
      <c r="AX594" s="35"/>
      <c r="AY594" s="35"/>
      <c r="AZ594" s="35"/>
      <c r="BA594" s="35"/>
      <c r="BB594" s="35"/>
      <c r="BC594" s="35"/>
      <c r="BD594" s="35"/>
      <c r="BE594" s="35"/>
      <c r="BF594" s="35"/>
      <c r="BG594" s="35"/>
      <c r="BH594" s="35"/>
      <c r="BI594" s="35"/>
      <c r="BJ594" s="35"/>
    </row>
    <row r="595" spans="2:62" ht="15.75" customHeight="1">
      <c r="B595" s="3"/>
      <c r="C595" s="398"/>
      <c r="W595" s="35"/>
      <c r="X595" s="35"/>
      <c r="Y595" s="35"/>
      <c r="Z595" s="35"/>
      <c r="AA595" s="35"/>
      <c r="AB595" s="35"/>
      <c r="AC595" s="35"/>
      <c r="AD595" s="35"/>
      <c r="AE595" s="35"/>
      <c r="AG595" s="35"/>
      <c r="AH595" s="35"/>
      <c r="AI595" s="35"/>
      <c r="AJ595" s="35"/>
      <c r="AK595" s="35"/>
      <c r="AL595" s="35"/>
      <c r="AM595" s="35"/>
      <c r="AN595" s="35"/>
      <c r="AO595" s="35"/>
      <c r="AP595" s="35"/>
      <c r="AQ595" s="35"/>
      <c r="AR595" s="35"/>
      <c r="AS595" s="35"/>
      <c r="AT595" s="35"/>
      <c r="AU595" s="35"/>
      <c r="AV595" s="35"/>
      <c r="AW595" s="35"/>
      <c r="AX595" s="35"/>
      <c r="AY595" s="35"/>
      <c r="AZ595" s="35"/>
      <c r="BA595" s="35"/>
      <c r="BB595" s="35"/>
      <c r="BC595" s="35"/>
      <c r="BD595" s="35"/>
      <c r="BE595" s="35"/>
      <c r="BF595" s="35"/>
      <c r="BG595" s="35"/>
      <c r="BH595" s="35"/>
      <c r="BI595" s="35"/>
      <c r="BJ595" s="35"/>
    </row>
    <row r="596" spans="2:62" ht="15.75" customHeight="1">
      <c r="B596" s="3"/>
      <c r="C596" s="398"/>
      <c r="W596" s="35"/>
      <c r="X596" s="35"/>
      <c r="Y596" s="35"/>
      <c r="Z596" s="35"/>
      <c r="AA596" s="35"/>
      <c r="AB596" s="35"/>
      <c r="AC596" s="35"/>
      <c r="AD596" s="35"/>
      <c r="AE596" s="35"/>
      <c r="AG596" s="35"/>
      <c r="AH596" s="35"/>
      <c r="AI596" s="35"/>
      <c r="AJ596" s="35"/>
      <c r="AK596" s="35"/>
      <c r="AL596" s="35"/>
      <c r="AM596" s="35"/>
      <c r="AN596" s="35"/>
      <c r="AO596" s="35"/>
      <c r="AP596" s="35"/>
      <c r="AQ596" s="35"/>
      <c r="AR596" s="35"/>
      <c r="AS596" s="35"/>
      <c r="AT596" s="35"/>
      <c r="AU596" s="35"/>
      <c r="AV596" s="35"/>
      <c r="AW596" s="35"/>
      <c r="AX596" s="35"/>
      <c r="AY596" s="35"/>
      <c r="AZ596" s="35"/>
      <c r="BA596" s="35"/>
      <c r="BB596" s="35"/>
      <c r="BC596" s="35"/>
      <c r="BD596" s="35"/>
      <c r="BE596" s="35"/>
      <c r="BF596" s="35"/>
      <c r="BG596" s="35"/>
      <c r="BH596" s="35"/>
      <c r="BI596" s="35"/>
      <c r="BJ596" s="35"/>
    </row>
    <row r="597" spans="2:62" ht="15.75" customHeight="1">
      <c r="B597" s="3"/>
      <c r="C597" s="398"/>
      <c r="W597" s="35"/>
      <c r="X597" s="35"/>
      <c r="Y597" s="35"/>
      <c r="Z597" s="35"/>
      <c r="AA597" s="35"/>
      <c r="AB597" s="35"/>
      <c r="AC597" s="35"/>
      <c r="AD597" s="35"/>
      <c r="AE597" s="35"/>
      <c r="AG597" s="35"/>
      <c r="AH597" s="35"/>
      <c r="AI597" s="35"/>
      <c r="AJ597" s="35"/>
      <c r="AK597" s="35"/>
      <c r="AL597" s="35"/>
      <c r="AM597" s="35"/>
      <c r="AN597" s="35"/>
      <c r="AO597" s="35"/>
      <c r="AP597" s="35"/>
      <c r="AQ597" s="35"/>
      <c r="AR597" s="35"/>
      <c r="AS597" s="35"/>
      <c r="AT597" s="35"/>
      <c r="AU597" s="35"/>
      <c r="AV597" s="35"/>
      <c r="AW597" s="35"/>
      <c r="AX597" s="35"/>
      <c r="AY597" s="35"/>
      <c r="AZ597" s="35"/>
      <c r="BA597" s="35"/>
      <c r="BB597" s="35"/>
      <c r="BC597" s="35"/>
      <c r="BD597" s="35"/>
      <c r="BE597" s="35"/>
      <c r="BF597" s="35"/>
      <c r="BG597" s="35"/>
      <c r="BH597" s="35"/>
      <c r="BI597" s="35"/>
      <c r="BJ597" s="35"/>
    </row>
    <row r="598" spans="2:62" ht="15.75" customHeight="1">
      <c r="B598" s="3"/>
      <c r="C598" s="398"/>
      <c r="W598" s="35"/>
      <c r="X598" s="35"/>
      <c r="Y598" s="35"/>
      <c r="Z598" s="35"/>
      <c r="AA598" s="35"/>
      <c r="AB598" s="35"/>
      <c r="AC598" s="35"/>
      <c r="AD598" s="35"/>
      <c r="AE598" s="35"/>
      <c r="AF598" s="484"/>
      <c r="AG598" s="35"/>
      <c r="AH598" s="35"/>
      <c r="AI598" s="35"/>
      <c r="AJ598" s="35"/>
      <c r="AK598" s="35"/>
      <c r="AL598" s="35"/>
      <c r="AM598" s="35"/>
      <c r="AN598" s="35"/>
      <c r="AO598" s="35"/>
      <c r="AP598" s="35"/>
      <c r="AQ598" s="35"/>
      <c r="AR598" s="35"/>
      <c r="AS598" s="35"/>
      <c r="AT598" s="35"/>
      <c r="AU598" s="35"/>
      <c r="AV598" s="35"/>
      <c r="AW598" s="35"/>
      <c r="AX598" s="35"/>
      <c r="AY598" s="35"/>
      <c r="AZ598" s="35"/>
      <c r="BA598" s="35"/>
      <c r="BB598" s="35"/>
      <c r="BC598" s="35"/>
      <c r="BD598" s="35"/>
      <c r="BE598" s="35"/>
      <c r="BF598" s="35"/>
      <c r="BG598" s="35"/>
      <c r="BH598" s="35"/>
      <c r="BI598" s="35"/>
      <c r="BJ598" s="35"/>
    </row>
    <row r="599" spans="2:62" ht="15.75" customHeight="1">
      <c r="B599" s="3"/>
      <c r="C599" s="398"/>
      <c r="W599" s="35"/>
      <c r="X599" s="35"/>
      <c r="Y599" s="35"/>
      <c r="Z599" s="35"/>
      <c r="AA599" s="35"/>
      <c r="AB599" s="35"/>
      <c r="AC599" s="35"/>
      <c r="AD599" s="35"/>
      <c r="AE599" s="35"/>
      <c r="AF599" s="735"/>
      <c r="AG599" s="35"/>
      <c r="AH599" s="35"/>
      <c r="AI599" s="35"/>
      <c r="AJ599" s="35"/>
      <c r="AK599" s="35"/>
      <c r="AL599" s="35"/>
      <c r="AM599" s="35"/>
      <c r="AN599" s="35"/>
      <c r="AO599" s="35"/>
      <c r="AP599" s="35"/>
      <c r="AQ599" s="35"/>
      <c r="AR599" s="35"/>
      <c r="AS599" s="35"/>
      <c r="AT599" s="35"/>
      <c r="AU599" s="35"/>
      <c r="AV599" s="35"/>
      <c r="AW599" s="35"/>
      <c r="AX599" s="35"/>
      <c r="AY599" s="35"/>
      <c r="AZ599" s="35"/>
      <c r="BA599" s="35"/>
      <c r="BB599" s="35"/>
      <c r="BC599" s="35"/>
      <c r="BD599" s="35"/>
      <c r="BE599" s="35"/>
      <c r="BF599" s="35"/>
      <c r="BG599" s="35"/>
      <c r="BH599" s="35"/>
      <c r="BI599" s="35"/>
      <c r="BJ599" s="35"/>
    </row>
    <row r="600" spans="2:62" ht="15.75" customHeight="1">
      <c r="B600" s="3"/>
      <c r="C600" s="398"/>
      <c r="W600" s="35"/>
      <c r="X600" s="35"/>
      <c r="Y600" s="35"/>
      <c r="Z600" s="35"/>
      <c r="AA600" s="35"/>
      <c r="AB600" s="35"/>
      <c r="AC600" s="35"/>
      <c r="AD600" s="35"/>
      <c r="AE600" s="35"/>
      <c r="AF600" s="735"/>
      <c r="AG600" s="35"/>
      <c r="AH600" s="35"/>
      <c r="AI600" s="35"/>
      <c r="AJ600" s="35"/>
      <c r="AK600" s="35"/>
      <c r="AL600" s="35"/>
      <c r="AM600" s="35"/>
      <c r="AN600" s="35"/>
      <c r="AO600" s="35"/>
      <c r="AP600" s="35"/>
      <c r="AQ600" s="35"/>
      <c r="AR600" s="35"/>
      <c r="AS600" s="35"/>
      <c r="AT600" s="35"/>
      <c r="AU600" s="35"/>
      <c r="AV600" s="35"/>
      <c r="AW600" s="35"/>
      <c r="AX600" s="35"/>
      <c r="AY600" s="35"/>
      <c r="AZ600" s="35"/>
      <c r="BA600" s="35"/>
      <c r="BB600" s="35"/>
      <c r="BC600" s="35"/>
      <c r="BD600" s="35"/>
      <c r="BE600" s="35"/>
      <c r="BF600" s="35"/>
      <c r="BG600" s="35"/>
      <c r="BH600" s="35"/>
      <c r="BI600" s="35"/>
      <c r="BJ600" s="35"/>
    </row>
    <row r="601" spans="2:62" ht="15.75" customHeight="1">
      <c r="B601" s="3"/>
      <c r="C601" s="398"/>
      <c r="W601" s="35"/>
      <c r="X601" s="35"/>
      <c r="Y601" s="35"/>
      <c r="Z601" s="35"/>
      <c r="AA601" s="35"/>
      <c r="AB601" s="35"/>
      <c r="AC601" s="35"/>
      <c r="AD601" s="35"/>
      <c r="AE601" s="35"/>
      <c r="AF601" s="735"/>
      <c r="AG601" s="35"/>
      <c r="AH601" s="35"/>
      <c r="AI601" s="35"/>
      <c r="AJ601" s="35"/>
      <c r="AK601" s="35"/>
      <c r="AL601" s="35"/>
      <c r="AM601" s="35"/>
      <c r="AN601" s="35"/>
      <c r="AO601" s="35"/>
      <c r="AP601" s="35"/>
      <c r="AQ601" s="35"/>
      <c r="AR601" s="35"/>
      <c r="AS601" s="35"/>
      <c r="AT601" s="35"/>
      <c r="AU601" s="35"/>
      <c r="AV601" s="35"/>
      <c r="AW601" s="35"/>
      <c r="AX601" s="35"/>
      <c r="AY601" s="35"/>
      <c r="AZ601" s="35"/>
      <c r="BA601" s="35"/>
      <c r="BB601" s="35"/>
      <c r="BC601" s="35"/>
      <c r="BD601" s="35"/>
      <c r="BE601" s="35"/>
      <c r="BF601" s="35"/>
      <c r="BG601" s="35"/>
      <c r="BH601" s="35"/>
      <c r="BI601" s="35"/>
      <c r="BJ601" s="35"/>
    </row>
    <row r="602" spans="2:62" ht="15.75" customHeight="1">
      <c r="B602" s="3"/>
      <c r="C602" s="398"/>
      <c r="W602" s="35"/>
      <c r="X602" s="35"/>
      <c r="Y602" s="35"/>
      <c r="Z602" s="35"/>
      <c r="AA602" s="35"/>
      <c r="AB602" s="35"/>
      <c r="AC602" s="35"/>
      <c r="AD602" s="35"/>
      <c r="AE602" s="35"/>
      <c r="AF602" s="35"/>
      <c r="AG602" s="35"/>
      <c r="AH602" s="35"/>
      <c r="AI602" s="35"/>
      <c r="AJ602" s="35"/>
      <c r="AK602" s="35"/>
      <c r="AL602" s="35"/>
      <c r="AM602" s="35"/>
      <c r="AN602" s="35"/>
      <c r="AO602" s="35"/>
      <c r="AP602" s="35"/>
      <c r="AQ602" s="35"/>
      <c r="AR602" s="35"/>
      <c r="AS602" s="35"/>
      <c r="AT602" s="35"/>
      <c r="AU602" s="35"/>
      <c r="AV602" s="35"/>
      <c r="AW602" s="35"/>
      <c r="AX602" s="35"/>
      <c r="AY602" s="35"/>
      <c r="AZ602" s="35"/>
      <c r="BA602" s="35"/>
      <c r="BB602" s="35"/>
      <c r="BC602" s="35"/>
      <c r="BD602" s="35"/>
      <c r="BE602" s="35"/>
      <c r="BF602" s="35"/>
      <c r="BG602" s="35"/>
      <c r="BH602" s="35"/>
      <c r="BI602" s="35"/>
      <c r="BJ602" s="35"/>
    </row>
    <row r="603" spans="2:62" ht="15.75" customHeight="1">
      <c r="B603" s="3"/>
      <c r="W603" s="35"/>
      <c r="X603" s="35"/>
      <c r="Y603" s="35"/>
      <c r="Z603" s="35"/>
      <c r="AA603" s="35"/>
      <c r="AB603" s="35"/>
      <c r="AC603" s="35"/>
      <c r="AD603" s="35"/>
      <c r="AE603" s="35"/>
      <c r="AF603" s="35"/>
      <c r="AG603" s="35"/>
      <c r="AH603" s="35"/>
      <c r="AI603" s="35"/>
      <c r="AJ603" s="35"/>
      <c r="AK603" s="35"/>
      <c r="AL603" s="35"/>
      <c r="AM603" s="35"/>
      <c r="AN603" s="35"/>
      <c r="AO603" s="35"/>
      <c r="AP603" s="35"/>
      <c r="AQ603" s="35"/>
      <c r="AR603" s="35"/>
      <c r="AS603" s="35"/>
      <c r="AT603" s="35"/>
      <c r="AU603" s="35"/>
      <c r="AV603" s="35"/>
      <c r="AW603" s="35"/>
      <c r="AX603" s="35"/>
      <c r="AY603" s="35"/>
      <c r="AZ603" s="35"/>
      <c r="BA603" s="35"/>
      <c r="BB603" s="35"/>
      <c r="BC603" s="35"/>
      <c r="BD603" s="35"/>
      <c r="BE603" s="35"/>
      <c r="BF603" s="35"/>
      <c r="BG603" s="35"/>
      <c r="BH603" s="35"/>
      <c r="BI603" s="35"/>
      <c r="BJ603" s="35"/>
    </row>
    <row r="604" spans="2:62" ht="15.75" customHeight="1">
      <c r="B604" s="3"/>
      <c r="W604" s="35"/>
      <c r="X604" s="35"/>
      <c r="Y604" s="35"/>
      <c r="Z604" s="35"/>
      <c r="AA604" s="35"/>
      <c r="AB604" s="35"/>
      <c r="AC604" s="35"/>
      <c r="AD604" s="35"/>
      <c r="AE604" s="35"/>
      <c r="AF604" s="35"/>
      <c r="AG604" s="35"/>
      <c r="AH604" s="35"/>
      <c r="AI604" s="35"/>
      <c r="AJ604" s="35"/>
      <c r="AK604" s="35"/>
      <c r="AL604" s="35"/>
      <c r="AM604" s="35"/>
      <c r="AN604" s="35"/>
      <c r="AO604" s="35"/>
      <c r="AP604" s="35"/>
      <c r="AQ604" s="35"/>
      <c r="AR604" s="35"/>
      <c r="AS604" s="35"/>
      <c r="AT604" s="35"/>
      <c r="AU604" s="35"/>
      <c r="AV604" s="35"/>
      <c r="AW604" s="35"/>
      <c r="AX604" s="35"/>
      <c r="AY604" s="35"/>
      <c r="AZ604" s="35"/>
      <c r="BA604" s="35"/>
      <c r="BB604" s="35"/>
      <c r="BC604" s="35"/>
      <c r="BD604" s="35"/>
      <c r="BE604" s="35"/>
      <c r="BF604" s="35"/>
      <c r="BG604" s="35"/>
      <c r="BH604" s="35"/>
      <c r="BI604" s="35"/>
      <c r="BJ604" s="35"/>
    </row>
    <row r="605" spans="2:62" ht="15.75" customHeight="1">
      <c r="B605" s="3"/>
      <c r="W605" s="35"/>
      <c r="X605" s="35"/>
      <c r="Y605" s="35"/>
      <c r="Z605" s="35"/>
      <c r="AA605" s="35"/>
      <c r="AB605" s="35"/>
      <c r="AC605" s="35"/>
      <c r="AD605" s="35"/>
      <c r="AE605" s="35"/>
      <c r="AF605" s="35"/>
      <c r="AG605" s="35"/>
      <c r="AH605" s="35"/>
      <c r="AI605" s="35"/>
      <c r="AJ605" s="35"/>
      <c r="AK605" s="35"/>
      <c r="AL605" s="35"/>
      <c r="AM605" s="35"/>
      <c r="AN605" s="35"/>
      <c r="AO605" s="35"/>
      <c r="AP605" s="35"/>
      <c r="AQ605" s="35"/>
      <c r="AR605" s="35"/>
      <c r="AS605" s="35"/>
      <c r="AT605" s="35"/>
      <c r="AU605" s="35"/>
      <c r="AV605" s="35"/>
      <c r="AW605" s="35"/>
      <c r="AX605" s="35"/>
      <c r="AY605" s="35"/>
      <c r="AZ605" s="35"/>
      <c r="BA605" s="35"/>
      <c r="BB605" s="35"/>
      <c r="BC605" s="35"/>
      <c r="BD605" s="35"/>
      <c r="BE605" s="35"/>
      <c r="BF605" s="35"/>
      <c r="BG605" s="35"/>
      <c r="BH605" s="35"/>
      <c r="BI605" s="35"/>
      <c r="BJ605" s="35"/>
    </row>
    <row r="606" spans="2:62" ht="15.75" customHeight="1">
      <c r="B606" s="3"/>
      <c r="W606" s="35"/>
      <c r="X606" s="35"/>
      <c r="Y606" s="35"/>
      <c r="Z606" s="35"/>
      <c r="AA606" s="35"/>
      <c r="AB606" s="35"/>
      <c r="AC606" s="35"/>
      <c r="AD606" s="35"/>
      <c r="AE606" s="35"/>
      <c r="AF606" s="35"/>
      <c r="AG606" s="35"/>
      <c r="AH606" s="35"/>
      <c r="AI606" s="35"/>
      <c r="AJ606" s="35"/>
      <c r="AK606" s="35"/>
      <c r="AL606" s="35"/>
      <c r="AM606" s="35"/>
      <c r="AN606" s="35"/>
      <c r="AO606" s="35"/>
      <c r="AP606" s="35"/>
      <c r="AQ606" s="35"/>
      <c r="AR606" s="35"/>
      <c r="AS606" s="35"/>
      <c r="AT606" s="35"/>
      <c r="AU606" s="35"/>
      <c r="AV606" s="35"/>
      <c r="AW606" s="35"/>
      <c r="AX606" s="35"/>
      <c r="AY606" s="35"/>
      <c r="AZ606" s="35"/>
      <c r="BA606" s="35"/>
      <c r="BB606" s="35"/>
      <c r="BC606" s="35"/>
      <c r="BD606" s="35"/>
      <c r="BE606" s="35"/>
      <c r="BF606" s="35"/>
      <c r="BG606" s="35"/>
      <c r="BH606" s="35"/>
      <c r="BI606" s="35"/>
      <c r="BJ606" s="35"/>
    </row>
    <row r="607" spans="2:62" ht="15.75" customHeight="1">
      <c r="B607" s="3"/>
      <c r="W607" s="35"/>
      <c r="X607" s="35"/>
      <c r="Y607" s="35"/>
      <c r="Z607" s="35"/>
      <c r="AA607" s="35"/>
      <c r="AB607" s="35"/>
      <c r="AC607" s="35"/>
      <c r="AD607" s="35"/>
      <c r="AE607" s="35"/>
      <c r="AF607" s="35"/>
      <c r="AG607" s="35"/>
      <c r="AH607" s="35"/>
      <c r="AI607" s="35"/>
      <c r="AJ607" s="35"/>
      <c r="AK607" s="35"/>
      <c r="AL607" s="35"/>
      <c r="AM607" s="35"/>
      <c r="AN607" s="35"/>
      <c r="AO607" s="35"/>
      <c r="AP607" s="35"/>
      <c r="AQ607" s="35"/>
      <c r="AR607" s="35"/>
      <c r="AS607" s="35"/>
      <c r="AT607" s="35"/>
      <c r="AU607" s="35"/>
      <c r="AV607" s="35"/>
      <c r="AW607" s="35"/>
      <c r="AX607" s="35"/>
      <c r="AY607" s="35"/>
      <c r="AZ607" s="35"/>
      <c r="BA607" s="35"/>
      <c r="BB607" s="35"/>
      <c r="BC607" s="35"/>
      <c r="BD607" s="35"/>
      <c r="BE607" s="35"/>
      <c r="BF607" s="35"/>
      <c r="BG607" s="35"/>
      <c r="BH607" s="35"/>
      <c r="BI607" s="35"/>
      <c r="BJ607" s="35"/>
    </row>
    <row r="608" spans="2:62" ht="15.75" customHeight="1">
      <c r="B608" s="3"/>
      <c r="W608" s="35"/>
      <c r="X608" s="35"/>
      <c r="Y608" s="35"/>
      <c r="Z608" s="35"/>
      <c r="AA608" s="35"/>
      <c r="AB608" s="35"/>
      <c r="AC608" s="35"/>
      <c r="AD608" s="35"/>
      <c r="AE608" s="35"/>
      <c r="AF608" s="35"/>
      <c r="AG608" s="35"/>
      <c r="AH608" s="35"/>
      <c r="AI608" s="35"/>
      <c r="AJ608" s="35"/>
      <c r="AK608" s="35"/>
      <c r="AL608" s="35"/>
      <c r="AM608" s="35"/>
      <c r="AN608" s="35"/>
      <c r="AO608" s="35"/>
      <c r="AP608" s="35"/>
      <c r="AQ608" s="35"/>
      <c r="AR608" s="35"/>
      <c r="AS608" s="35"/>
      <c r="AT608" s="35"/>
      <c r="AU608" s="35"/>
      <c r="AV608" s="35"/>
      <c r="AW608" s="35"/>
      <c r="AX608" s="35"/>
      <c r="AY608" s="35"/>
      <c r="AZ608" s="35"/>
      <c r="BA608" s="35"/>
      <c r="BB608" s="35"/>
      <c r="BC608" s="35"/>
      <c r="BD608" s="35"/>
      <c r="BE608" s="35"/>
      <c r="BF608" s="35"/>
      <c r="BG608" s="35"/>
      <c r="BH608" s="35"/>
      <c r="BI608" s="35"/>
      <c r="BJ608" s="35"/>
    </row>
    <row r="609" spans="2:62" ht="15.75" customHeight="1">
      <c r="B609" s="3"/>
      <c r="W609" s="35"/>
      <c r="X609" s="35"/>
      <c r="Y609" s="35"/>
      <c r="Z609" s="35"/>
      <c r="AA609" s="35"/>
      <c r="AB609" s="35"/>
      <c r="AC609" s="35"/>
      <c r="AD609" s="35"/>
      <c r="AE609" s="35"/>
      <c r="AF609" s="35"/>
      <c r="AG609" s="35"/>
      <c r="AH609" s="35"/>
      <c r="AI609" s="35"/>
      <c r="AJ609" s="35"/>
      <c r="AK609" s="35"/>
      <c r="AL609" s="35"/>
      <c r="AM609" s="35"/>
      <c r="AN609" s="35"/>
      <c r="AO609" s="35"/>
      <c r="AP609" s="35"/>
      <c r="AQ609" s="35"/>
      <c r="AR609" s="35"/>
      <c r="AS609" s="35"/>
      <c r="AT609" s="35"/>
      <c r="AU609" s="35"/>
      <c r="AV609" s="35"/>
      <c r="AW609" s="35"/>
      <c r="AX609" s="35"/>
      <c r="AY609" s="35"/>
      <c r="AZ609" s="35"/>
      <c r="BA609" s="35"/>
      <c r="BB609" s="35"/>
      <c r="BC609" s="35"/>
      <c r="BD609" s="35"/>
      <c r="BE609" s="35"/>
      <c r="BF609" s="35"/>
      <c r="BG609" s="35"/>
      <c r="BH609" s="35"/>
      <c r="BI609" s="35"/>
      <c r="BJ609" s="35"/>
    </row>
    <row r="610" spans="2:62" ht="15.75" customHeight="1">
      <c r="B610" s="3"/>
      <c r="W610" s="35"/>
      <c r="X610" s="35"/>
      <c r="Y610" s="35"/>
      <c r="Z610" s="35"/>
      <c r="AA610" s="35"/>
      <c r="AB610" s="35"/>
      <c r="AC610" s="35"/>
      <c r="AD610" s="35"/>
      <c r="AE610" s="35"/>
      <c r="AF610" s="35"/>
      <c r="AG610" s="35"/>
      <c r="AH610" s="35"/>
      <c r="AI610" s="35"/>
      <c r="AJ610" s="35"/>
      <c r="AK610" s="35"/>
      <c r="AL610" s="35"/>
      <c r="AM610" s="35"/>
      <c r="AN610" s="35"/>
      <c r="AO610" s="35"/>
      <c r="AP610" s="35"/>
      <c r="AQ610" s="35"/>
      <c r="AR610" s="35"/>
      <c r="AS610" s="35"/>
      <c r="AT610" s="35"/>
      <c r="AU610" s="35"/>
      <c r="AV610" s="35"/>
      <c r="AW610" s="35"/>
      <c r="AX610" s="35"/>
      <c r="AY610" s="35"/>
      <c r="AZ610" s="35"/>
      <c r="BA610" s="35"/>
      <c r="BB610" s="35"/>
      <c r="BC610" s="35"/>
      <c r="BD610" s="35"/>
      <c r="BE610" s="35"/>
      <c r="BF610" s="35"/>
      <c r="BG610" s="35"/>
      <c r="BH610" s="35"/>
      <c r="BI610" s="35"/>
      <c r="BJ610" s="35"/>
    </row>
    <row r="611" spans="2:62" ht="15.75" customHeight="1">
      <c r="B611" s="3"/>
      <c r="W611" s="35"/>
      <c r="X611" s="35"/>
      <c r="Y611" s="35"/>
      <c r="Z611" s="35"/>
      <c r="AA611" s="35"/>
      <c r="AB611" s="35"/>
      <c r="AC611" s="35"/>
      <c r="AD611" s="35"/>
      <c r="AE611" s="35"/>
      <c r="AF611" s="35"/>
      <c r="AG611" s="35"/>
      <c r="AH611" s="35"/>
      <c r="AI611" s="35"/>
      <c r="AJ611" s="35"/>
      <c r="AK611" s="35"/>
      <c r="AL611" s="35"/>
      <c r="AM611" s="35"/>
      <c r="AN611" s="35"/>
      <c r="AO611" s="35"/>
      <c r="AP611" s="35"/>
      <c r="AQ611" s="35"/>
      <c r="AR611" s="35"/>
      <c r="AS611" s="35"/>
      <c r="AT611" s="35"/>
      <c r="AU611" s="35"/>
      <c r="AV611" s="35"/>
      <c r="AW611" s="35"/>
      <c r="AX611" s="35"/>
      <c r="AY611" s="35"/>
      <c r="AZ611" s="35"/>
      <c r="BA611" s="35"/>
      <c r="BB611" s="35"/>
      <c r="BC611" s="35"/>
      <c r="BD611" s="35"/>
      <c r="BE611" s="35"/>
      <c r="BF611" s="35"/>
      <c r="BG611" s="35"/>
      <c r="BH611" s="35"/>
      <c r="BI611" s="35"/>
      <c r="BJ611" s="35"/>
    </row>
    <row r="612" spans="2:62" ht="15.75" customHeight="1">
      <c r="B612" s="3"/>
      <c r="C612" s="398"/>
      <c r="W612" s="35"/>
      <c r="X612" s="35"/>
      <c r="Y612" s="35"/>
      <c r="Z612" s="35"/>
      <c r="AA612" s="35"/>
      <c r="AB612" s="35"/>
      <c r="AC612" s="35"/>
      <c r="AD612" s="35"/>
      <c r="AE612" s="35"/>
      <c r="AF612" s="35"/>
      <c r="AG612" s="35"/>
      <c r="AH612" s="35"/>
      <c r="AI612" s="35"/>
      <c r="AJ612" s="35"/>
      <c r="AK612" s="35"/>
      <c r="AL612" s="35"/>
      <c r="AM612" s="35"/>
      <c r="AN612" s="35"/>
      <c r="AO612" s="35"/>
      <c r="AP612" s="35"/>
      <c r="AQ612" s="35"/>
      <c r="AR612" s="35"/>
      <c r="AS612" s="35"/>
      <c r="AT612" s="35"/>
      <c r="AU612" s="35"/>
      <c r="AV612" s="35"/>
      <c r="AW612" s="35"/>
      <c r="AX612" s="35"/>
      <c r="AY612" s="35"/>
      <c r="AZ612" s="35"/>
      <c r="BA612" s="35"/>
      <c r="BB612" s="35"/>
      <c r="BC612" s="35"/>
      <c r="BD612" s="35"/>
      <c r="BE612" s="35"/>
      <c r="BF612" s="35"/>
      <c r="BG612" s="35"/>
      <c r="BH612" s="35"/>
      <c r="BI612" s="35"/>
      <c r="BJ612" s="35"/>
    </row>
    <row r="613" spans="2:62" ht="15.75" customHeight="1">
      <c r="B613" s="3"/>
      <c r="C613" s="398"/>
      <c r="W613" s="35"/>
      <c r="X613" s="35"/>
      <c r="Y613" s="35"/>
      <c r="Z613" s="35"/>
      <c r="AA613" s="35"/>
      <c r="AB613" s="35"/>
      <c r="AC613" s="35"/>
      <c r="AD613" s="35"/>
      <c r="AE613" s="35"/>
      <c r="AF613" s="35"/>
      <c r="AG613" s="35"/>
      <c r="AH613" s="35"/>
      <c r="AI613" s="35"/>
      <c r="AJ613" s="35"/>
      <c r="AK613" s="35"/>
      <c r="AL613" s="35"/>
      <c r="AM613" s="35"/>
      <c r="AN613" s="35"/>
      <c r="AO613" s="35"/>
      <c r="AP613" s="35"/>
      <c r="AQ613" s="35"/>
      <c r="AR613" s="35"/>
      <c r="AS613" s="35"/>
      <c r="AT613" s="35"/>
      <c r="AU613" s="35"/>
      <c r="AV613" s="35"/>
      <c r="AW613" s="35"/>
      <c r="AX613" s="35"/>
      <c r="AY613" s="35"/>
      <c r="AZ613" s="35"/>
      <c r="BA613" s="35"/>
      <c r="BB613" s="35"/>
      <c r="BC613" s="35"/>
      <c r="BD613" s="35"/>
      <c r="BE613" s="35"/>
      <c r="BF613" s="35"/>
      <c r="BG613" s="35"/>
      <c r="BH613" s="35"/>
      <c r="BI613" s="35"/>
      <c r="BJ613" s="35"/>
    </row>
    <row r="614" spans="2:62" ht="15.75" customHeight="1">
      <c r="B614" s="3"/>
      <c r="C614" s="398"/>
      <c r="W614" s="35"/>
      <c r="X614" s="35"/>
      <c r="Y614" s="35"/>
      <c r="Z614" s="35"/>
      <c r="AA614" s="35"/>
      <c r="AB614" s="35"/>
      <c r="AC614" s="35"/>
      <c r="AD614" s="35"/>
      <c r="AE614" s="35"/>
      <c r="AF614" s="35"/>
      <c r="AG614" s="35"/>
      <c r="AH614" s="35"/>
      <c r="AI614" s="35"/>
      <c r="AJ614" s="35"/>
      <c r="AK614" s="35"/>
      <c r="AL614" s="35"/>
      <c r="AM614" s="35"/>
      <c r="AN614" s="35"/>
      <c r="AO614" s="35"/>
      <c r="AP614" s="35"/>
      <c r="AQ614" s="35"/>
      <c r="AR614" s="35"/>
      <c r="AS614" s="35"/>
      <c r="AT614" s="35"/>
      <c r="AU614" s="35"/>
      <c r="AV614" s="35"/>
      <c r="AW614" s="35"/>
      <c r="AX614" s="35"/>
      <c r="AY614" s="35"/>
      <c r="AZ614" s="35"/>
      <c r="BA614" s="35"/>
      <c r="BB614" s="35"/>
      <c r="BC614" s="35"/>
      <c r="BD614" s="35"/>
      <c r="BE614" s="35"/>
      <c r="BF614" s="35"/>
      <c r="BG614" s="35"/>
      <c r="BH614" s="35"/>
      <c r="BI614" s="35"/>
      <c r="BJ614" s="35"/>
    </row>
    <row r="615" spans="2:62" ht="15.75" customHeight="1">
      <c r="B615" s="3"/>
      <c r="C615" s="398"/>
      <c r="W615" s="35"/>
      <c r="X615" s="35"/>
      <c r="Y615" s="35"/>
      <c r="Z615" s="35"/>
      <c r="AA615" s="35"/>
      <c r="AB615" s="35"/>
      <c r="AC615" s="35"/>
      <c r="AD615" s="35"/>
      <c r="AE615" s="35"/>
      <c r="AF615" s="35"/>
      <c r="AG615" s="35"/>
      <c r="AH615" s="35"/>
      <c r="AI615" s="35"/>
      <c r="AJ615" s="35"/>
      <c r="AK615" s="35"/>
      <c r="AL615" s="35"/>
      <c r="AM615" s="35"/>
      <c r="AN615" s="35"/>
      <c r="AO615" s="35"/>
      <c r="AP615" s="35"/>
      <c r="AQ615" s="35"/>
      <c r="AR615" s="35"/>
      <c r="AS615" s="35"/>
      <c r="AT615" s="35"/>
      <c r="AU615" s="35"/>
      <c r="AV615" s="35"/>
      <c r="AW615" s="35"/>
      <c r="AX615" s="35"/>
      <c r="AY615" s="35"/>
      <c r="AZ615" s="35"/>
      <c r="BA615" s="35"/>
      <c r="BB615" s="35"/>
      <c r="BC615" s="35"/>
      <c r="BD615" s="35"/>
      <c r="BE615" s="35"/>
      <c r="BF615" s="35"/>
      <c r="BG615" s="35"/>
      <c r="BH615" s="35"/>
      <c r="BI615" s="35"/>
      <c r="BJ615" s="35"/>
    </row>
    <row r="616" spans="2:62" ht="15.75" customHeight="1">
      <c r="B616" s="3"/>
      <c r="C616" s="398"/>
      <c r="W616" s="35"/>
      <c r="X616" s="35"/>
      <c r="Y616" s="35"/>
      <c r="Z616" s="35"/>
      <c r="AA616" s="35"/>
      <c r="AB616" s="35"/>
      <c r="AC616" s="35"/>
      <c r="AD616" s="35"/>
      <c r="AE616" s="35"/>
      <c r="AF616" s="35"/>
      <c r="AG616" s="35"/>
      <c r="AH616" s="35"/>
      <c r="AI616" s="35"/>
      <c r="AJ616" s="35"/>
      <c r="AK616" s="35"/>
      <c r="AL616" s="35"/>
      <c r="AM616" s="35"/>
      <c r="AN616" s="35"/>
      <c r="AO616" s="35"/>
      <c r="AP616" s="35"/>
      <c r="AQ616" s="35"/>
      <c r="AR616" s="35"/>
      <c r="AS616" s="35"/>
      <c r="AT616" s="35"/>
      <c r="AU616" s="35"/>
      <c r="AV616" s="35"/>
      <c r="AW616" s="35"/>
      <c r="AX616" s="35"/>
      <c r="AY616" s="35"/>
      <c r="AZ616" s="35"/>
      <c r="BA616" s="35"/>
      <c r="BB616" s="35"/>
      <c r="BC616" s="35"/>
      <c r="BD616" s="35"/>
      <c r="BE616" s="35"/>
      <c r="BF616" s="35"/>
      <c r="BG616" s="35"/>
      <c r="BH616" s="35"/>
      <c r="BI616" s="35"/>
      <c r="BJ616" s="35"/>
    </row>
    <row r="617" spans="2:62" ht="15.75" customHeight="1">
      <c r="B617" s="3"/>
      <c r="C617" s="398"/>
      <c r="W617" s="35"/>
      <c r="X617" s="35"/>
      <c r="Y617" s="35"/>
      <c r="Z617" s="35"/>
      <c r="AA617" s="35"/>
      <c r="AB617" s="35"/>
      <c r="AC617" s="35"/>
      <c r="AD617" s="35"/>
      <c r="AE617" s="35"/>
      <c r="AF617" s="35"/>
      <c r="AG617" s="35"/>
      <c r="AH617" s="35"/>
      <c r="AI617" s="35"/>
      <c r="AJ617" s="35"/>
      <c r="AK617" s="35"/>
      <c r="AL617" s="35"/>
      <c r="AM617" s="35"/>
      <c r="AN617" s="35"/>
      <c r="AO617" s="35"/>
      <c r="AP617" s="35"/>
      <c r="AQ617" s="35"/>
      <c r="AR617" s="35"/>
      <c r="AS617" s="35"/>
      <c r="AT617" s="35"/>
      <c r="AU617" s="35"/>
      <c r="AV617" s="35"/>
      <c r="AW617" s="35"/>
      <c r="AX617" s="35"/>
      <c r="AY617" s="35"/>
      <c r="AZ617" s="35"/>
      <c r="BA617" s="35"/>
      <c r="BB617" s="35"/>
      <c r="BC617" s="35"/>
      <c r="BD617" s="35"/>
      <c r="BE617" s="35"/>
      <c r="BF617" s="35"/>
      <c r="BG617" s="35"/>
      <c r="BH617" s="35"/>
      <c r="BI617" s="35"/>
      <c r="BJ617" s="35"/>
    </row>
    <row r="618" spans="2:62" ht="15.75" customHeight="1">
      <c r="B618" s="3"/>
      <c r="C618" s="398"/>
      <c r="W618" s="35"/>
      <c r="X618" s="35"/>
      <c r="Y618" s="35"/>
      <c r="Z618" s="35"/>
      <c r="AA618" s="35"/>
      <c r="AB618" s="35"/>
      <c r="AC618" s="35"/>
      <c r="AD618" s="35"/>
      <c r="AE618" s="35"/>
      <c r="AF618" s="35"/>
      <c r="AG618" s="35"/>
      <c r="AH618" s="35"/>
      <c r="AI618" s="35"/>
      <c r="AJ618" s="35"/>
      <c r="AK618" s="35"/>
      <c r="AL618" s="35"/>
      <c r="AM618" s="35"/>
      <c r="AN618" s="35"/>
      <c r="AO618" s="35"/>
      <c r="AP618" s="35"/>
      <c r="AQ618" s="35"/>
      <c r="AR618" s="35"/>
      <c r="AS618" s="35"/>
      <c r="AT618" s="35"/>
      <c r="AU618" s="35"/>
      <c r="AV618" s="35"/>
      <c r="AW618" s="35"/>
      <c r="AX618" s="35"/>
      <c r="AY618" s="35"/>
      <c r="AZ618" s="35"/>
      <c r="BA618" s="35"/>
      <c r="BB618" s="35"/>
      <c r="BC618" s="35"/>
      <c r="BD618" s="35"/>
      <c r="BE618" s="35"/>
      <c r="BF618" s="35"/>
      <c r="BG618" s="35"/>
      <c r="BH618" s="35"/>
      <c r="BI618" s="35"/>
      <c r="BJ618" s="35"/>
    </row>
    <row r="619" spans="2:62" ht="15.75" customHeight="1">
      <c r="B619" s="3"/>
      <c r="C619" s="398"/>
      <c r="W619" s="35"/>
      <c r="X619" s="35"/>
      <c r="Y619" s="35"/>
      <c r="Z619" s="35"/>
      <c r="AA619" s="35"/>
      <c r="AB619" s="35"/>
      <c r="AC619" s="35"/>
      <c r="AD619" s="35"/>
      <c r="AE619" s="35"/>
      <c r="AF619" s="35"/>
      <c r="AG619" s="35"/>
      <c r="AH619" s="35"/>
      <c r="AI619" s="35"/>
      <c r="AJ619" s="35"/>
      <c r="AK619" s="35"/>
      <c r="AL619" s="35"/>
      <c r="AM619" s="35"/>
      <c r="AN619" s="35"/>
      <c r="AO619" s="35"/>
      <c r="AP619" s="35"/>
      <c r="AQ619" s="35"/>
      <c r="AR619" s="35"/>
      <c r="AS619" s="35"/>
      <c r="AT619" s="35"/>
      <c r="AU619" s="35"/>
      <c r="AV619" s="35"/>
      <c r="AW619" s="35"/>
      <c r="AX619" s="35"/>
      <c r="AY619" s="35"/>
      <c r="AZ619" s="35"/>
      <c r="BA619" s="35"/>
      <c r="BB619" s="35"/>
      <c r="BC619" s="35"/>
      <c r="BD619" s="35"/>
      <c r="BE619" s="35"/>
      <c r="BF619" s="35"/>
      <c r="BG619" s="35"/>
      <c r="BH619" s="35"/>
      <c r="BI619" s="35"/>
      <c r="BJ619" s="35"/>
    </row>
    <row r="620" spans="2:62" ht="15.75" customHeight="1">
      <c r="B620" s="3"/>
      <c r="C620" s="398"/>
      <c r="W620" s="35"/>
      <c r="X620" s="35"/>
      <c r="Y620" s="35"/>
      <c r="Z620" s="35"/>
      <c r="AA620" s="35"/>
      <c r="AB620" s="35"/>
      <c r="AC620" s="35"/>
      <c r="AD620" s="35"/>
      <c r="AE620" s="35"/>
      <c r="AF620" s="35"/>
      <c r="AG620" s="35"/>
      <c r="AH620" s="35"/>
      <c r="AI620" s="35"/>
      <c r="AJ620" s="35"/>
      <c r="AK620" s="35"/>
      <c r="AL620" s="35"/>
      <c r="AM620" s="35"/>
      <c r="AN620" s="35"/>
      <c r="AO620" s="35"/>
      <c r="AP620" s="35"/>
      <c r="AQ620" s="35"/>
      <c r="AR620" s="35"/>
      <c r="AS620" s="35"/>
      <c r="AT620" s="35"/>
      <c r="AU620" s="35"/>
      <c r="AV620" s="35"/>
      <c r="AW620" s="35"/>
      <c r="AX620" s="35"/>
      <c r="AY620" s="35"/>
      <c r="AZ620" s="35"/>
      <c r="BA620" s="35"/>
      <c r="BB620" s="35"/>
      <c r="BC620" s="35"/>
      <c r="BD620" s="35"/>
      <c r="BE620" s="35"/>
      <c r="BF620" s="35"/>
      <c r="BG620" s="35"/>
      <c r="BH620" s="35"/>
      <c r="BI620" s="35"/>
      <c r="BJ620" s="35"/>
    </row>
    <row r="621" spans="2:62" ht="15.75" customHeight="1">
      <c r="B621" s="3"/>
      <c r="C621" s="398"/>
      <c r="W621" s="35"/>
      <c r="X621" s="35"/>
      <c r="Y621" s="35"/>
      <c r="Z621" s="35"/>
      <c r="AA621" s="35"/>
      <c r="AB621" s="35"/>
      <c r="AC621" s="35"/>
      <c r="AD621" s="35"/>
      <c r="AE621" s="35"/>
      <c r="AF621" s="35"/>
      <c r="AG621" s="35"/>
      <c r="AH621" s="35"/>
      <c r="AI621" s="35"/>
      <c r="AJ621" s="35"/>
      <c r="AK621" s="35"/>
      <c r="AL621" s="35"/>
      <c r="AM621" s="35"/>
      <c r="AN621" s="35"/>
      <c r="AO621" s="35"/>
      <c r="AP621" s="35"/>
      <c r="AQ621" s="35"/>
      <c r="AR621" s="35"/>
      <c r="AS621" s="35"/>
      <c r="AT621" s="35"/>
      <c r="AU621" s="35"/>
      <c r="AV621" s="35"/>
      <c r="AW621" s="35"/>
      <c r="AX621" s="35"/>
      <c r="AY621" s="35"/>
      <c r="AZ621" s="35"/>
      <c r="BA621" s="35"/>
      <c r="BB621" s="35"/>
      <c r="BC621" s="35"/>
      <c r="BD621" s="35"/>
      <c r="BE621" s="35"/>
      <c r="BF621" s="35"/>
      <c r="BG621" s="35"/>
      <c r="BH621" s="35"/>
      <c r="BI621" s="35"/>
      <c r="BJ621" s="35"/>
    </row>
    <row r="622" spans="2:62" ht="15.75" customHeight="1">
      <c r="B622" s="3"/>
      <c r="W622" s="35"/>
      <c r="X622" s="35"/>
      <c r="Y622" s="35"/>
      <c r="Z622" s="35"/>
      <c r="AA622" s="35"/>
      <c r="AB622" s="35"/>
      <c r="AC622" s="35"/>
      <c r="AD622" s="35"/>
      <c r="AE622" s="35"/>
      <c r="AF622" s="35"/>
      <c r="AG622" s="35"/>
      <c r="AH622" s="35"/>
      <c r="AI622" s="35"/>
      <c r="AJ622" s="35"/>
      <c r="AK622" s="35"/>
      <c r="AL622" s="35"/>
      <c r="AM622" s="35"/>
      <c r="AN622" s="35"/>
      <c r="AO622" s="35"/>
      <c r="AP622" s="35"/>
      <c r="AQ622" s="35"/>
      <c r="AR622" s="35"/>
      <c r="AS622" s="35"/>
      <c r="AT622" s="35"/>
      <c r="AU622" s="35"/>
      <c r="AV622" s="35"/>
      <c r="AW622" s="35"/>
      <c r="AX622" s="35"/>
      <c r="AY622" s="35"/>
      <c r="AZ622" s="35"/>
      <c r="BA622" s="35"/>
      <c r="BB622" s="35"/>
      <c r="BC622" s="35"/>
      <c r="BD622" s="35"/>
      <c r="BE622" s="35"/>
      <c r="BF622" s="35"/>
      <c r="BG622" s="35"/>
      <c r="BH622" s="35"/>
      <c r="BI622" s="35"/>
      <c r="BJ622" s="35"/>
    </row>
    <row r="623" spans="2:62" ht="15.75" customHeight="1">
      <c r="B623" s="3"/>
      <c r="W623" s="35"/>
      <c r="X623" s="35"/>
      <c r="Y623" s="35"/>
      <c r="Z623" s="35"/>
      <c r="AA623" s="35"/>
      <c r="AB623" s="35"/>
      <c r="AC623" s="35"/>
      <c r="AD623" s="35"/>
      <c r="AE623" s="35"/>
      <c r="AF623" s="35"/>
      <c r="AG623" s="35"/>
      <c r="AH623" s="35"/>
      <c r="AI623" s="35"/>
      <c r="AJ623" s="35"/>
      <c r="AK623" s="35"/>
      <c r="AL623" s="35"/>
      <c r="AM623" s="35"/>
      <c r="AN623" s="35"/>
      <c r="AO623" s="35"/>
      <c r="AP623" s="35"/>
      <c r="AQ623" s="35"/>
      <c r="AR623" s="35"/>
      <c r="AS623" s="35"/>
      <c r="AT623" s="35"/>
      <c r="AU623" s="35"/>
      <c r="AV623" s="35"/>
      <c r="AW623" s="35"/>
      <c r="AX623" s="35"/>
      <c r="AY623" s="35"/>
      <c r="AZ623" s="35"/>
      <c r="BA623" s="35"/>
      <c r="BB623" s="35"/>
      <c r="BC623" s="35"/>
      <c r="BD623" s="35"/>
      <c r="BE623" s="35"/>
      <c r="BF623" s="35"/>
      <c r="BG623" s="35"/>
      <c r="BH623" s="35"/>
      <c r="BI623" s="35"/>
      <c r="BJ623" s="35"/>
    </row>
    <row r="624" spans="2:62" ht="15.75" customHeight="1">
      <c r="B624" s="3"/>
      <c r="W624" s="35"/>
      <c r="X624" s="35"/>
      <c r="Y624" s="35"/>
      <c r="Z624" s="35"/>
      <c r="AA624" s="35"/>
      <c r="AB624" s="35"/>
      <c r="AC624" s="35"/>
      <c r="AD624" s="35"/>
      <c r="AE624" s="35"/>
      <c r="AF624" s="35"/>
      <c r="AG624" s="35"/>
      <c r="AH624" s="35"/>
      <c r="AI624" s="35"/>
      <c r="AJ624" s="35"/>
      <c r="AK624" s="35"/>
      <c r="AL624" s="35"/>
      <c r="AM624" s="35"/>
      <c r="AN624" s="35"/>
      <c r="AO624" s="35"/>
      <c r="AP624" s="35"/>
      <c r="AQ624" s="35"/>
      <c r="AR624" s="35"/>
      <c r="AS624" s="35"/>
      <c r="AT624" s="35"/>
      <c r="AU624" s="35"/>
      <c r="AV624" s="35"/>
      <c r="AW624" s="35"/>
      <c r="AX624" s="35"/>
      <c r="AY624" s="35"/>
      <c r="AZ624" s="35"/>
      <c r="BA624" s="35"/>
      <c r="BB624" s="35"/>
      <c r="BC624" s="35"/>
      <c r="BD624" s="35"/>
      <c r="BE624" s="35"/>
      <c r="BF624" s="35"/>
      <c r="BG624" s="35"/>
      <c r="BH624" s="35"/>
      <c r="BI624" s="35"/>
      <c r="BJ624" s="35"/>
    </row>
    <row r="625" spans="2:62" ht="15.75" customHeight="1">
      <c r="B625" s="3"/>
      <c r="W625" s="35"/>
      <c r="X625" s="35"/>
      <c r="Y625" s="35"/>
      <c r="Z625" s="35"/>
      <c r="AA625" s="35"/>
      <c r="AB625" s="35"/>
      <c r="AC625" s="35"/>
      <c r="AD625" s="35"/>
      <c r="AE625" s="35"/>
      <c r="AF625" s="35"/>
      <c r="AG625" s="35"/>
      <c r="AH625" s="35"/>
      <c r="AI625" s="35"/>
      <c r="AJ625" s="35"/>
      <c r="AK625" s="35"/>
      <c r="AL625" s="35"/>
      <c r="AM625" s="35"/>
      <c r="AN625" s="35"/>
      <c r="AO625" s="35"/>
      <c r="AP625" s="35"/>
      <c r="AQ625" s="35"/>
      <c r="AR625" s="35"/>
      <c r="AS625" s="35"/>
      <c r="AT625" s="35"/>
      <c r="AU625" s="35"/>
      <c r="AV625" s="35"/>
      <c r="AW625" s="35"/>
      <c r="AX625" s="35"/>
      <c r="AY625" s="35"/>
      <c r="AZ625" s="35"/>
      <c r="BA625" s="35"/>
      <c r="BB625" s="35"/>
      <c r="BC625" s="35"/>
      <c r="BD625" s="35"/>
      <c r="BE625" s="35"/>
      <c r="BF625" s="35"/>
      <c r="BG625" s="35"/>
      <c r="BH625" s="35"/>
      <c r="BI625" s="35"/>
      <c r="BJ625" s="35"/>
    </row>
    <row r="626" spans="2:62" ht="15.75" customHeight="1"/>
    <row r="627" spans="2:62" ht="15.75" customHeight="1"/>
    <row r="628" spans="2:62" ht="15.75" customHeight="1"/>
    <row r="629" spans="2:62" ht="15.75" customHeight="1"/>
    <row r="630" spans="2:62" ht="15.75" customHeight="1"/>
    <row r="631" spans="2:62" ht="15.75" customHeight="1"/>
    <row r="632" spans="2:62" ht="15.75" customHeight="1"/>
    <row r="633" spans="2:62" ht="15.75" customHeight="1"/>
    <row r="634" spans="2:62" ht="15.75" customHeight="1"/>
    <row r="635" spans="2:62" ht="15.75" customHeight="1"/>
    <row r="636" spans="2:62" ht="15.75" customHeight="1"/>
    <row r="637" spans="2:62" ht="15.75" customHeight="1"/>
    <row r="638" spans="2:62" ht="15.75" customHeight="1"/>
    <row r="639" spans="2:62" ht="15.75" customHeight="1"/>
    <row r="640" spans="2:62"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sheetData>
  <mergeCells count="48">
    <mergeCell ref="O244:Q244"/>
    <mergeCell ref="R244:S244"/>
    <mergeCell ref="R3:S3"/>
    <mergeCell ref="D91:F91"/>
    <mergeCell ref="R91:S91"/>
    <mergeCell ref="G91:I91"/>
    <mergeCell ref="J91:L91"/>
    <mergeCell ref="M91:N91"/>
    <mergeCell ref="O91:Q91"/>
    <mergeCell ref="D3:F3"/>
    <mergeCell ref="G3:I3"/>
    <mergeCell ref="J3:L3"/>
    <mergeCell ref="M3:N3"/>
    <mergeCell ref="O3:Q3"/>
    <mergeCell ref="D244:F244"/>
    <mergeCell ref="D171:F171"/>
    <mergeCell ref="D312:F312"/>
    <mergeCell ref="G312:I312"/>
    <mergeCell ref="J312:L312"/>
    <mergeCell ref="M312:N312"/>
    <mergeCell ref="G244:I244"/>
    <mergeCell ref="J244:L244"/>
    <mergeCell ref="M244:N244"/>
    <mergeCell ref="O312:Q312"/>
    <mergeCell ref="R312:S312"/>
    <mergeCell ref="G434:I434"/>
    <mergeCell ref="J434:L434"/>
    <mergeCell ref="M434:N434"/>
    <mergeCell ref="O434:Q434"/>
    <mergeCell ref="AM491:AO491"/>
    <mergeCell ref="D369:F369"/>
    <mergeCell ref="G369:I369"/>
    <mergeCell ref="J369:L369"/>
    <mergeCell ref="M369:N369"/>
    <mergeCell ref="O369:Q369"/>
    <mergeCell ref="R369:S369"/>
    <mergeCell ref="D434:F434"/>
    <mergeCell ref="R434:S434"/>
    <mergeCell ref="X491:Z491"/>
    <mergeCell ref="AA491:AC491"/>
    <mergeCell ref="AD491:AF491"/>
    <mergeCell ref="AG491:AI491"/>
    <mergeCell ref="AJ491:AL491"/>
    <mergeCell ref="G171:I171"/>
    <mergeCell ref="J171:L171"/>
    <mergeCell ref="M171:N171"/>
    <mergeCell ref="O171:Q171"/>
    <mergeCell ref="R171:S171"/>
  </mergeCells>
  <conditionalFormatting sqref="D113 H180:L181 I184:L185">
    <cfRule type="expression" dxfId="184" priority="135" stopIfTrue="1">
      <formula>"esterreur(reference)"</formula>
    </cfRule>
  </conditionalFormatting>
  <conditionalFormatting sqref="D246:D255">
    <cfRule type="expression" dxfId="183" priority="165" stopIfTrue="1">
      <formula>"esterreur(reference)"</formula>
    </cfRule>
  </conditionalFormatting>
  <conditionalFormatting sqref="D487">
    <cfRule type="expression" dxfId="182" priority="137" stopIfTrue="1">
      <formula>"esterreur(reference)"</formula>
    </cfRule>
  </conditionalFormatting>
  <conditionalFormatting sqref="D186:E192">
    <cfRule type="expression" dxfId="181" priority="108" stopIfTrue="1">
      <formula>"esterreur(reference)"</formula>
    </cfRule>
  </conditionalFormatting>
  <conditionalFormatting sqref="E260">
    <cfRule type="expression" dxfId="180" priority="166" stopIfTrue="1">
      <formula>"esterreur(reference)"</formula>
    </cfRule>
  </conditionalFormatting>
  <conditionalFormatting sqref="F5">
    <cfRule type="expression" dxfId="179" priority="163" stopIfTrue="1">
      <formula>"esterreur(reference)"</formula>
    </cfRule>
  </conditionalFormatting>
  <conditionalFormatting sqref="F84">
    <cfRule type="expression" dxfId="178" priority="162" stopIfTrue="1">
      <formula>"esterreur(reference)"</formula>
    </cfRule>
  </conditionalFormatting>
  <conditionalFormatting sqref="F102">
    <cfRule type="expression" dxfId="177" priority="167" stopIfTrue="1">
      <formula>"esterreur(reference)"</formula>
    </cfRule>
  </conditionalFormatting>
  <conditionalFormatting sqref="F258">
    <cfRule type="expression" dxfId="176" priority="154" stopIfTrue="1">
      <formula>"esterreur(reference)"</formula>
    </cfRule>
  </conditionalFormatting>
  <conditionalFormatting sqref="G31:G32">
    <cfRule type="expression" dxfId="175" priority="160" stopIfTrue="1">
      <formula>"esterreur(reference)"</formula>
    </cfRule>
  </conditionalFormatting>
  <conditionalFormatting sqref="G113:G114">
    <cfRule type="expression" dxfId="174" priority="157" stopIfTrue="1">
      <formula>"esterreur(reference)"</formula>
    </cfRule>
  </conditionalFormatting>
  <conditionalFormatting sqref="G186:G187">
    <cfRule type="expression" dxfId="173" priority="113" stopIfTrue="1">
      <formula>"esterreur(reference)"</formula>
    </cfRule>
  </conditionalFormatting>
  <conditionalFormatting sqref="G246:G255">
    <cfRule type="expression" dxfId="172" priority="164" stopIfTrue="1">
      <formula>"esterreur(reference)"</formula>
    </cfRule>
  </conditionalFormatting>
  <conditionalFormatting sqref="H25:H26 H28:H72">
    <cfRule type="expression" dxfId="171" priority="159" stopIfTrue="1">
      <formula>"esterreur(reference)"</formula>
    </cfRule>
  </conditionalFormatting>
  <conditionalFormatting sqref="H74">
    <cfRule type="expression" dxfId="170" priority="90" stopIfTrue="1">
      <formula>"esterreur(reference)"</formula>
    </cfRule>
  </conditionalFormatting>
  <conditionalFormatting sqref="H83">
    <cfRule type="expression" dxfId="169" priority="87" stopIfTrue="1">
      <formula>"esterreur(reference)"</formula>
    </cfRule>
  </conditionalFormatting>
  <conditionalFormatting sqref="H85">
    <cfRule type="expression" dxfId="168" priority="26" stopIfTrue="1">
      <formula>"esterreur(reference)"</formula>
    </cfRule>
  </conditionalFormatting>
  <conditionalFormatting sqref="H110:H154">
    <cfRule type="expression" dxfId="167" priority="21" stopIfTrue="1">
      <formula>"esterreur(reference)"</formula>
    </cfRule>
  </conditionalFormatting>
  <conditionalFormatting sqref="H156:H158">
    <cfRule type="expression" dxfId="166" priority="83" stopIfTrue="1">
      <formula>"esterreur(reference)"</formula>
    </cfRule>
  </conditionalFormatting>
  <conditionalFormatting sqref="H164">
    <cfRule type="expression" dxfId="165" priority="80" stopIfTrue="1">
      <formula>"esterreur(reference)"</formula>
    </cfRule>
  </conditionalFormatting>
  <conditionalFormatting sqref="H166">
    <cfRule type="expression" dxfId="164" priority="29" stopIfTrue="1">
      <formula>"esterreur(reference)"</formula>
    </cfRule>
  </conditionalFormatting>
  <conditionalFormatting sqref="H183:H227">
    <cfRule type="expression" dxfId="163" priority="17" stopIfTrue="1">
      <formula>"esterreur(reference)"</formula>
    </cfRule>
  </conditionalFormatting>
  <conditionalFormatting sqref="H229:H231">
    <cfRule type="expression" dxfId="162" priority="74" stopIfTrue="1">
      <formula>"esterreur(reference)"</formula>
    </cfRule>
  </conditionalFormatting>
  <conditionalFormatting sqref="H237">
    <cfRule type="expression" dxfId="161" priority="71" stopIfTrue="1">
      <formula>"esterreur(reference)"</formula>
    </cfRule>
  </conditionalFormatting>
  <conditionalFormatting sqref="H239">
    <cfRule type="expression" dxfId="160" priority="32" stopIfTrue="1">
      <formula>"esterreur(reference)"</formula>
    </cfRule>
  </conditionalFormatting>
  <conditionalFormatting sqref="H269">
    <cfRule type="expression" dxfId="159" priority="14" stopIfTrue="1">
      <formula>"esterreur(reference)"</formula>
    </cfRule>
  </conditionalFormatting>
  <conditionalFormatting sqref="H272:H303">
    <cfRule type="expression" dxfId="158" priority="68" stopIfTrue="1">
      <formula>"esterreur(reference)"</formula>
    </cfRule>
  </conditionalFormatting>
  <conditionalFormatting sqref="H305">
    <cfRule type="expression" dxfId="157" priority="66" stopIfTrue="1">
      <formula>"esterreur(reference)"</formula>
    </cfRule>
  </conditionalFormatting>
  <conditionalFormatting sqref="H307">
    <cfRule type="expression" dxfId="156" priority="35" stopIfTrue="1">
      <formula>"esterreur(reference)"</formula>
    </cfRule>
  </conditionalFormatting>
  <conditionalFormatting sqref="H327">
    <cfRule type="expression" dxfId="155" priority="10" stopIfTrue="1">
      <formula>"esterreur(reference)"</formula>
    </cfRule>
  </conditionalFormatting>
  <conditionalFormatting sqref="H330:H361">
    <cfRule type="expression" dxfId="154" priority="62" stopIfTrue="1">
      <formula>"esterreur(reference)"</formula>
    </cfRule>
  </conditionalFormatting>
  <conditionalFormatting sqref="H363">
    <cfRule type="expression" dxfId="153" priority="60" stopIfTrue="1">
      <formula>"esterreur(reference)"</formula>
    </cfRule>
  </conditionalFormatting>
  <conditionalFormatting sqref="H365">
    <cfRule type="expression" dxfId="152" priority="38" stopIfTrue="1">
      <formula>"esterreur(reference)"</formula>
    </cfRule>
  </conditionalFormatting>
  <conditionalFormatting sqref="H391">
    <cfRule type="expression" dxfId="151" priority="7" stopIfTrue="1">
      <formula>"esterreur(reference)"</formula>
    </cfRule>
  </conditionalFormatting>
  <conditionalFormatting sqref="H394:H425">
    <cfRule type="expression" dxfId="150" priority="57" stopIfTrue="1">
      <formula>"esterreur(reference)"</formula>
    </cfRule>
  </conditionalFormatting>
  <conditionalFormatting sqref="H427">
    <cfRule type="expression" dxfId="149" priority="55" stopIfTrue="1">
      <formula>"esterreur(reference)"</formula>
    </cfRule>
  </conditionalFormatting>
  <conditionalFormatting sqref="H429:H431">
    <cfRule type="expression" dxfId="148" priority="41" stopIfTrue="1">
      <formula>"esterreur(reference)"</formula>
    </cfRule>
  </conditionalFormatting>
  <conditionalFormatting sqref="H449">
    <cfRule type="expression" dxfId="147" priority="3" stopIfTrue="1">
      <formula>"esterreur(reference)"</formula>
    </cfRule>
  </conditionalFormatting>
  <conditionalFormatting sqref="H452:H482">
    <cfRule type="expression" dxfId="146" priority="50" stopIfTrue="1">
      <formula>"esterreur(reference)"</formula>
    </cfRule>
  </conditionalFormatting>
  <conditionalFormatting sqref="H484">
    <cfRule type="expression" dxfId="145" priority="47" stopIfTrue="1">
      <formula>"esterreur(reference)"</formula>
    </cfRule>
  </conditionalFormatting>
  <conditionalFormatting sqref="H486:H487">
    <cfRule type="expression" dxfId="144" priority="44" stopIfTrue="1">
      <formula>"esterreur(reference)"</formula>
    </cfRule>
  </conditionalFormatting>
  <conditionalFormatting sqref="H433:I433 K433:L433 J433:J434">
    <cfRule type="expression" dxfId="143" priority="144" stopIfTrue="1">
      <formula>"esterreur(reference)"</formula>
    </cfRule>
  </conditionalFormatting>
  <conditionalFormatting sqref="H317:J317">
    <cfRule type="expression" dxfId="142" priority="131" stopIfTrue="1">
      <formula>"esterreur(reference)"</formula>
    </cfRule>
  </conditionalFormatting>
  <conditionalFormatting sqref="H439:J439">
    <cfRule type="expression" dxfId="141" priority="105" stopIfTrue="1">
      <formula>"esterreur(reference)"</formula>
    </cfRule>
  </conditionalFormatting>
  <conditionalFormatting sqref="H435:L436">
    <cfRule type="expression" dxfId="140" priority="101" stopIfTrue="1">
      <formula>"esterreur(reference)"</formula>
    </cfRule>
  </conditionalFormatting>
  <conditionalFormatting sqref="H447:L447 H450:L451">
    <cfRule type="expression" dxfId="139" priority="100" stopIfTrue="1">
      <formula>"esterreur(reference)"</formula>
    </cfRule>
  </conditionalFormatting>
  <conditionalFormatting sqref="H483:L483 H485:L485">
    <cfRule type="expression" dxfId="138" priority="145" stopIfTrue="1">
      <formula>"esterreur(reference)"</formula>
    </cfRule>
  </conditionalFormatting>
  <conditionalFormatting sqref="I16:I18 I20 I24:I30">
    <cfRule type="expression" dxfId="137" priority="161" stopIfTrue="1">
      <formula>"esterreur(reference)"</formula>
    </cfRule>
  </conditionalFormatting>
  <conditionalFormatting sqref="I109:I110">
    <cfRule type="expression" dxfId="136" priority="22" stopIfTrue="1">
      <formula>"esterreur(reference)"</formula>
    </cfRule>
  </conditionalFormatting>
  <conditionalFormatting sqref="I182:I183">
    <cfRule type="expression" dxfId="135" priority="18" stopIfTrue="1">
      <formula>"esterreur(reference)"</formula>
    </cfRule>
  </conditionalFormatting>
  <conditionalFormatting sqref="I268:I269">
    <cfRule type="expression" dxfId="134" priority="15" stopIfTrue="1">
      <formula>"esterreur(reference)"</formula>
    </cfRule>
  </conditionalFormatting>
  <conditionalFormatting sqref="I326:I327">
    <cfRule type="expression" dxfId="133" priority="11" stopIfTrue="1">
      <formula>"esterreur(reference)"</formula>
    </cfRule>
  </conditionalFormatting>
  <conditionalFormatting sqref="I390:I391">
    <cfRule type="expression" dxfId="132" priority="8" stopIfTrue="1">
      <formula>"esterreur(reference)"</formula>
    </cfRule>
  </conditionalFormatting>
  <conditionalFormatting sqref="I448:I449">
    <cfRule type="expression" dxfId="131" priority="4" stopIfTrue="1">
      <formula>"esterreur(reference)"</formula>
    </cfRule>
  </conditionalFormatting>
  <conditionalFormatting sqref="J3 I13:J14 J18:J24 J25:L26 J27 J28:L30 J31:K36 J37 J38:K52 J83:K83 H84:L84 H86:L88 H90:I90 K90:L90 J90:J91 K93:L95 P93:Q95 L96 Q96 H97:I97 H98:L98 O98:Q98 K99:L101 P99:Q101 I102:L102 H102:H105 O102:Q108 J103:L105 I106:L108 H107:H108 J109 J110:L110 I111:L112 J113:L122 J123:K133 J134:L135 O134:Q135 J136:K136 J137:L153 O137:Q153 J154:K154 H165:L165 O165:Q165 H167:K168 H170:I170 K170:L170 J170:J171 K173:L179 P173:Q179 J186:L195 J196:K206 J207:L208 O207:Q208 J209:K209 J210:L226 O210:Q226 J227:K227 H238:L238 O238:Q238 H240:K240 H241:L241 H243:I243 K243:L243 J243:J245 H245:I245 K245:L247 H247:I247 J247:J248 I248 L248 K249:L250 H250:J250 I251:J251 L251 K252:L252 H253:L253 I254:J254 L254 K255:L256 H256:I257 J256:J261 L257 K258 H259:I261 K259:L267 H263:J264 H266:J267 J268 J269:K269 H270:L271 J272:K274 J275 J276:K303 H306:L306 H308:L309 H311:I311 K311:L311 J311:J314 H313:I314 K313:L315 K317:L318 H328:L329 J330:K361 L343:L360 H364:L364 H366:L366 H368:I368 K368:L368 J368:J369 H370:I370 K370:L370 K371:K379 H380:I382 K380:L382 K383:K384 H385:I387 K385:L387 K388:M388 H389:I389 K389:L389 J391:L391 H392:L393 J394:L405 J406:K425 H428:L428 J452:L463">
    <cfRule type="expression" dxfId="130" priority="138" stopIfTrue="1">
      <formula>"esterreur(reference)"</formula>
    </cfRule>
  </conditionalFormatting>
  <conditionalFormatting sqref="J16 L16:L24">
    <cfRule type="expression" dxfId="129" priority="133" stopIfTrue="1">
      <formula>"esterreur(reference)"</formula>
    </cfRule>
  </conditionalFormatting>
  <conditionalFormatting sqref="J182 J183:L183">
    <cfRule type="expression" dxfId="128" priority="19" stopIfTrue="1">
      <formula>"esterreur(reference)"</formula>
    </cfRule>
  </conditionalFormatting>
  <conditionalFormatting sqref="J326 J327:K327">
    <cfRule type="expression" dxfId="127" priority="12" stopIfTrue="1">
      <formula>"esterreur(reference)"</formula>
    </cfRule>
  </conditionalFormatting>
  <conditionalFormatting sqref="J371:J390">
    <cfRule type="expression" dxfId="126" priority="1" stopIfTrue="1">
      <formula>"esterreur(reference)"</formula>
    </cfRule>
  </conditionalFormatting>
  <conditionalFormatting sqref="J448 J449:K449">
    <cfRule type="expression" dxfId="125" priority="5" stopIfTrue="1">
      <formula>"esterreur(reference)"</formula>
    </cfRule>
  </conditionalFormatting>
  <conditionalFormatting sqref="J54:K54">
    <cfRule type="expression" dxfId="124" priority="94" stopIfTrue="1">
      <formula>"esterreur(reference)"</formula>
    </cfRule>
  </conditionalFormatting>
  <conditionalFormatting sqref="J72:K72">
    <cfRule type="expression" dxfId="123" priority="92" stopIfTrue="1">
      <formula>"esterreur(reference)"</formula>
    </cfRule>
  </conditionalFormatting>
  <conditionalFormatting sqref="J74:K74">
    <cfRule type="expression" dxfId="122" priority="89" stopIfTrue="1">
      <formula>"esterreur(reference)"</formula>
    </cfRule>
  </conditionalFormatting>
  <conditionalFormatting sqref="J85:K85">
    <cfRule type="expression" dxfId="121" priority="25" stopIfTrue="1">
      <formula>"esterreur(reference)"</formula>
    </cfRule>
  </conditionalFormatting>
  <conditionalFormatting sqref="J156:K158">
    <cfRule type="expression" dxfId="120" priority="82" stopIfTrue="1">
      <formula>"esterreur(reference)"</formula>
    </cfRule>
  </conditionalFormatting>
  <conditionalFormatting sqref="J164:K164">
    <cfRule type="expression" dxfId="119" priority="79" stopIfTrue="1">
      <formula>"esterreur(reference)"</formula>
    </cfRule>
  </conditionalFormatting>
  <conditionalFormatting sqref="J166:K166">
    <cfRule type="expression" dxfId="118" priority="28" stopIfTrue="1">
      <formula>"esterreur(reference)"</formula>
    </cfRule>
  </conditionalFormatting>
  <conditionalFormatting sqref="J229:K231">
    <cfRule type="expression" dxfId="117" priority="73" stopIfTrue="1">
      <formula>"esterreur(reference)"</formula>
    </cfRule>
  </conditionalFormatting>
  <conditionalFormatting sqref="J237:K237">
    <cfRule type="expression" dxfId="116" priority="70" stopIfTrue="1">
      <formula>"esterreur(reference)"</formula>
    </cfRule>
  </conditionalFormatting>
  <conditionalFormatting sqref="J239:K239">
    <cfRule type="expression" dxfId="115" priority="31" stopIfTrue="1">
      <formula>"esterreur(reference)"</formula>
    </cfRule>
  </conditionalFormatting>
  <conditionalFormatting sqref="J305:K305">
    <cfRule type="expression" dxfId="114" priority="65" stopIfTrue="1">
      <formula>"esterreur(reference)"</formula>
    </cfRule>
  </conditionalFormatting>
  <conditionalFormatting sqref="J307:K307">
    <cfRule type="expression" dxfId="113" priority="34" stopIfTrue="1">
      <formula>"esterreur(reference)"</formula>
    </cfRule>
  </conditionalFormatting>
  <conditionalFormatting sqref="J363:K363">
    <cfRule type="expression" dxfId="112" priority="59" stopIfTrue="1">
      <formula>"esterreur(reference)"</formula>
    </cfRule>
  </conditionalFormatting>
  <conditionalFormatting sqref="J365:K365">
    <cfRule type="expression" dxfId="111" priority="37" stopIfTrue="1">
      <formula>"esterreur(reference)"</formula>
    </cfRule>
  </conditionalFormatting>
  <conditionalFormatting sqref="J427:K427">
    <cfRule type="expression" dxfId="110" priority="54" stopIfTrue="1">
      <formula>"esterreur(reference)"</formula>
    </cfRule>
  </conditionalFormatting>
  <conditionalFormatting sqref="J429:K431">
    <cfRule type="expression" dxfId="109" priority="40" stopIfTrue="1">
      <formula>"esterreur(reference)"</formula>
    </cfRule>
  </conditionalFormatting>
  <conditionalFormatting sqref="J464:K464">
    <cfRule type="expression" dxfId="108" priority="52" stopIfTrue="1">
      <formula>"esterreur(reference)"</formula>
    </cfRule>
  </conditionalFormatting>
  <conditionalFormatting sqref="J482:K482">
    <cfRule type="expression" dxfId="107" priority="49" stopIfTrue="1">
      <formula>"esterreur(reference)"</formula>
    </cfRule>
  </conditionalFormatting>
  <conditionalFormatting sqref="J484:K484">
    <cfRule type="expression" dxfId="106" priority="46" stopIfTrue="1">
      <formula>"esterreur(reference)"</formula>
    </cfRule>
  </conditionalFormatting>
  <conditionalFormatting sqref="J486:K487">
    <cfRule type="expression" dxfId="105" priority="43" stopIfTrue="1">
      <formula>"esterreur(reference)"</formula>
    </cfRule>
  </conditionalFormatting>
  <conditionalFormatting sqref="J53:L53 J55:L71">
    <cfRule type="expression" dxfId="104" priority="132" stopIfTrue="1">
      <formula>"esterreur(reference)"</formula>
    </cfRule>
  </conditionalFormatting>
  <conditionalFormatting sqref="J465:L481">
    <cfRule type="expression" dxfId="103" priority="146" stopIfTrue="1">
      <formula>"esterreur(reference)"</formula>
    </cfRule>
  </conditionalFormatting>
  <conditionalFormatting sqref="K5">
    <cfRule type="expression" dxfId="102" priority="153" stopIfTrue="1">
      <formula>"esterreur(reference)"</formula>
    </cfRule>
  </conditionalFormatting>
  <conditionalFormatting sqref="K321:L321">
    <cfRule type="expression" dxfId="101" priority="151" stopIfTrue="1">
      <formula>"esterreur(reference)"</formula>
    </cfRule>
  </conditionalFormatting>
  <conditionalFormatting sqref="K437:L437 K439:L440">
    <cfRule type="expression" dxfId="100" priority="106" stopIfTrue="1">
      <formula>"esterreur(reference)"</formula>
    </cfRule>
  </conditionalFormatting>
  <conditionalFormatting sqref="K443:L443">
    <cfRule type="expression" dxfId="99" priority="107" stopIfTrue="1">
      <formula>"esterreur(reference)"</formula>
    </cfRule>
  </conditionalFormatting>
  <conditionalFormatting sqref="L5:L14">
    <cfRule type="expression" dxfId="98" priority="23" stopIfTrue="1">
      <formula>"esterreur(reference)"</formula>
    </cfRule>
  </conditionalFormatting>
  <conditionalFormatting sqref="L75:L82">
    <cfRule type="expression" dxfId="97" priority="140" stopIfTrue="1">
      <formula>"esterreur(reference)"</formula>
    </cfRule>
  </conditionalFormatting>
  <conditionalFormatting sqref="L157:L163">
    <cfRule type="expression" dxfId="96" priority="150" stopIfTrue="1">
      <formula>"esterreur(reference)"</formula>
    </cfRule>
  </conditionalFormatting>
  <conditionalFormatting sqref="L230:L236">
    <cfRule type="expression" dxfId="95" priority="112" stopIfTrue="1">
      <formula>"esterreur(reference)"</formula>
    </cfRule>
  </conditionalFormatting>
  <conditionalFormatting sqref="L272:L283">
    <cfRule type="expression" dxfId="94" priority="148" stopIfTrue="1">
      <formula>"esterreur(reference)"</formula>
    </cfRule>
  </conditionalFormatting>
  <conditionalFormatting sqref="L285:L302">
    <cfRule type="expression" dxfId="93" priority="149" stopIfTrue="1">
      <formula>"esterreur(reference)"</formula>
    </cfRule>
  </conditionalFormatting>
  <conditionalFormatting sqref="L324">
    <cfRule type="expression" dxfId="92" priority="97" stopIfTrue="1">
      <formula>"esterreur(reference)"</formula>
    </cfRule>
  </conditionalFormatting>
  <conditionalFormatting sqref="L330:L341">
    <cfRule type="expression" dxfId="91" priority="152" stopIfTrue="1">
      <formula>"esterreur(reference)"</formula>
    </cfRule>
  </conditionalFormatting>
  <conditionalFormatting sqref="L422:L424">
    <cfRule type="expression" dxfId="90" priority="147" stopIfTrue="1">
      <formula>"esterreur(reference)"</formula>
    </cfRule>
  </conditionalFormatting>
  <conditionalFormatting sqref="M95:M97">
    <cfRule type="expression" dxfId="89" priority="139" stopIfTrue="1">
      <formula>"esterreur(reference)"</formula>
    </cfRule>
  </conditionalFormatting>
  <conditionalFormatting sqref="M177:M179">
    <cfRule type="expression" dxfId="88" priority="111" stopIfTrue="1">
      <formula>"esterreur(reference)"</formula>
    </cfRule>
  </conditionalFormatting>
  <conditionalFormatting sqref="N283">
    <cfRule type="expression" dxfId="87" priority="134" stopIfTrue="1">
      <formula>"esterreur(reference)"</formula>
    </cfRule>
  </conditionalFormatting>
  <conditionalFormatting sqref="N394:N404">
    <cfRule type="expression" dxfId="86" priority="136" stopIfTrue="1">
      <formula>"esterreur(reference)"</formula>
    </cfRule>
  </conditionalFormatting>
  <conditionalFormatting sqref="N271:Q271">
    <cfRule type="expression" dxfId="85" priority="122" stopIfTrue="1">
      <formula>"esterreur(reference)"</formula>
    </cfRule>
  </conditionalFormatting>
  <conditionalFormatting sqref="O16 Q16:Q24">
    <cfRule type="expression" dxfId="84" priority="127" stopIfTrue="1">
      <formula>"esterreur(reference)"</formula>
    </cfRule>
  </conditionalFormatting>
  <conditionalFormatting sqref="O109 O110:Q122">
    <cfRule type="expression" dxfId="83" priority="20" stopIfTrue="1">
      <formula>"esterreur(reference)"</formula>
    </cfRule>
  </conditionalFormatting>
  <conditionalFormatting sqref="O182 O183:Q195">
    <cfRule type="expression" dxfId="82" priority="16" stopIfTrue="1">
      <formula>"esterreur(reference)"</formula>
    </cfRule>
  </conditionalFormatting>
  <conditionalFormatting sqref="O245 P245:Q247 O247:O248 Q248 P249:Q250 O250:O251 Q251 P252:Q252 O253:Q253 O254 Q254 P255:Q256 O256:O261 Q257 P258:P259 P260:Q267 O263:O264 O270:Q270 O272:P274 O275 O306:Q306">
    <cfRule type="expression" dxfId="81" priority="121" stopIfTrue="1">
      <formula>"esterreur(reference)"</formula>
    </cfRule>
  </conditionalFormatting>
  <conditionalFormatting sqref="O266:O268 O269:P269">
    <cfRule type="expression" dxfId="80" priority="13" stopIfTrue="1">
      <formula>"esterreur(reference)"</formula>
    </cfRule>
  </conditionalFormatting>
  <conditionalFormatting sqref="O317">
    <cfRule type="expression" dxfId="79" priority="117" stopIfTrue="1">
      <formula>"esterreur(reference)"</formula>
    </cfRule>
  </conditionalFormatting>
  <conditionalFormatting sqref="O326 O327:P327">
    <cfRule type="expression" dxfId="78" priority="9" stopIfTrue="1">
      <formula>"esterreur(reference)"</formula>
    </cfRule>
  </conditionalFormatting>
  <conditionalFormatting sqref="O390 O391:P391">
    <cfRule type="expression" dxfId="77" priority="6" stopIfTrue="1">
      <formula>"esterreur(reference)"</formula>
    </cfRule>
  </conditionalFormatting>
  <conditionalFormatting sqref="O439">
    <cfRule type="expression" dxfId="76" priority="102" stopIfTrue="1">
      <formula>"esterreur(reference)"</formula>
    </cfRule>
  </conditionalFormatting>
  <conditionalFormatting sqref="O448 O449:P449">
    <cfRule type="expression" dxfId="75" priority="2" stopIfTrue="1">
      <formula>"esterreur(reference)"</formula>
    </cfRule>
  </conditionalFormatting>
  <conditionalFormatting sqref="O54:P54">
    <cfRule type="expression" dxfId="74" priority="93" stopIfTrue="1">
      <formula>"esterreur(reference)"</formula>
    </cfRule>
  </conditionalFormatting>
  <conditionalFormatting sqref="O72:P72">
    <cfRule type="expression" dxfId="73" priority="91" stopIfTrue="1">
      <formula>"esterreur(reference)"</formula>
    </cfRule>
  </conditionalFormatting>
  <conditionalFormatting sqref="O74:P74">
    <cfRule type="expression" dxfId="72" priority="88" stopIfTrue="1">
      <formula>"esterreur(reference)"</formula>
    </cfRule>
  </conditionalFormatting>
  <conditionalFormatting sqref="O85:P85">
    <cfRule type="expression" dxfId="71" priority="24" stopIfTrue="1">
      <formula>"esterreur(reference)"</formula>
    </cfRule>
  </conditionalFormatting>
  <conditionalFormatting sqref="O123:P133">
    <cfRule type="expression" dxfId="70" priority="86" stopIfTrue="1">
      <formula>"esterreur(reference)"</formula>
    </cfRule>
  </conditionalFormatting>
  <conditionalFormatting sqref="O136:P136">
    <cfRule type="expression" dxfId="69" priority="85" stopIfTrue="1">
      <formula>"esterreur(reference)"</formula>
    </cfRule>
  </conditionalFormatting>
  <conditionalFormatting sqref="O154:P154">
    <cfRule type="expression" dxfId="68" priority="84" stopIfTrue="1">
      <formula>"esterreur(reference)"</formula>
    </cfRule>
  </conditionalFormatting>
  <conditionalFormatting sqref="O156:P158">
    <cfRule type="expression" dxfId="67" priority="81" stopIfTrue="1">
      <formula>"esterreur(reference)"</formula>
    </cfRule>
  </conditionalFormatting>
  <conditionalFormatting sqref="O164:P164">
    <cfRule type="expression" dxfId="66" priority="78" stopIfTrue="1">
      <formula>"esterreur(reference)"</formula>
    </cfRule>
  </conditionalFormatting>
  <conditionalFormatting sqref="O166:P166">
    <cfRule type="expression" dxfId="65" priority="27" stopIfTrue="1">
      <formula>"esterreur(reference)"</formula>
    </cfRule>
  </conditionalFormatting>
  <conditionalFormatting sqref="O196:P206">
    <cfRule type="expression" dxfId="64" priority="77" stopIfTrue="1">
      <formula>"esterreur(reference)"</formula>
    </cfRule>
  </conditionalFormatting>
  <conditionalFormatting sqref="O209:P209">
    <cfRule type="expression" dxfId="63" priority="76" stopIfTrue="1">
      <formula>"esterreur(reference)"</formula>
    </cfRule>
  </conditionalFormatting>
  <conditionalFormatting sqref="O227:P227">
    <cfRule type="expression" dxfId="62" priority="75" stopIfTrue="1">
      <formula>"esterreur(reference)"</formula>
    </cfRule>
  </conditionalFormatting>
  <conditionalFormatting sqref="O229:P231">
    <cfRule type="expression" dxfId="61" priority="72" stopIfTrue="1">
      <formula>"esterreur(reference)"</formula>
    </cfRule>
  </conditionalFormatting>
  <conditionalFormatting sqref="O237:P237">
    <cfRule type="expression" dxfId="60" priority="69" stopIfTrue="1">
      <formula>"esterreur(reference)"</formula>
    </cfRule>
  </conditionalFormatting>
  <conditionalFormatting sqref="O239:P239">
    <cfRule type="expression" dxfId="59" priority="30" stopIfTrue="1">
      <formula>"esterreur(reference)"</formula>
    </cfRule>
  </conditionalFormatting>
  <conditionalFormatting sqref="O276:P303">
    <cfRule type="expression" dxfId="58" priority="67" stopIfTrue="1">
      <formula>"esterreur(reference)"</formula>
    </cfRule>
  </conditionalFormatting>
  <conditionalFormatting sqref="O305:P305">
    <cfRule type="expression" dxfId="57" priority="64" stopIfTrue="1">
      <formula>"esterreur(reference)"</formula>
    </cfRule>
  </conditionalFormatting>
  <conditionalFormatting sqref="O307:P307">
    <cfRule type="expression" dxfId="56" priority="33" stopIfTrue="1">
      <formula>"esterreur(reference)"</formula>
    </cfRule>
  </conditionalFormatting>
  <conditionalFormatting sqref="O330:P342">
    <cfRule type="expression" dxfId="55" priority="63" stopIfTrue="1">
      <formula>"esterreur(reference)"</formula>
    </cfRule>
  </conditionalFormatting>
  <conditionalFormatting sqref="O361:P361">
    <cfRule type="expression" dxfId="54" priority="61" stopIfTrue="1">
      <formula>"esterreur(reference)"</formula>
    </cfRule>
  </conditionalFormatting>
  <conditionalFormatting sqref="O363:P363">
    <cfRule type="expression" dxfId="53" priority="58" stopIfTrue="1">
      <formula>"esterreur(reference)"</formula>
    </cfRule>
  </conditionalFormatting>
  <conditionalFormatting sqref="O365:P365">
    <cfRule type="expression" dxfId="52" priority="36" stopIfTrue="1">
      <formula>"esterreur(reference)"</formula>
    </cfRule>
  </conditionalFormatting>
  <conditionalFormatting sqref="O371:P379 O380:Q382 O383:P384 O385:Q389 O392:Q405 O428:Q428">
    <cfRule type="expression" dxfId="51" priority="115" stopIfTrue="1">
      <formula>"esterreur(reference)"</formula>
    </cfRule>
  </conditionalFormatting>
  <conditionalFormatting sqref="O406:P425">
    <cfRule type="expression" dxfId="50" priority="56" stopIfTrue="1">
      <formula>"esterreur(reference)"</formula>
    </cfRule>
  </conditionalFormatting>
  <conditionalFormatting sqref="O427:P427">
    <cfRule type="expression" dxfId="49" priority="53" stopIfTrue="1">
      <formula>"esterreur(reference)"</formula>
    </cfRule>
  </conditionalFormatting>
  <conditionalFormatting sqref="O429:P429">
    <cfRule type="expression" dxfId="48" priority="39" stopIfTrue="1">
      <formula>"esterreur(reference)"</formula>
    </cfRule>
  </conditionalFormatting>
  <conditionalFormatting sqref="O464:P464">
    <cfRule type="expression" dxfId="47" priority="51" stopIfTrue="1">
      <formula>"esterreur(reference)"</formula>
    </cfRule>
  </conditionalFormatting>
  <conditionalFormatting sqref="O482:P482">
    <cfRule type="expression" dxfId="46" priority="48" stopIfTrue="1">
      <formula>"esterreur(reference)"</formula>
    </cfRule>
  </conditionalFormatting>
  <conditionalFormatting sqref="O484:P484">
    <cfRule type="expression" dxfId="45" priority="45" stopIfTrue="1">
      <formula>"esterreur(reference)"</formula>
    </cfRule>
  </conditionalFormatting>
  <conditionalFormatting sqref="O486:P486">
    <cfRule type="expression" dxfId="44" priority="42" stopIfTrue="1">
      <formula>"esterreur(reference)"</formula>
    </cfRule>
  </conditionalFormatting>
  <conditionalFormatting sqref="O53:Q53 O55:Q71">
    <cfRule type="expression" dxfId="43" priority="126" stopIfTrue="1">
      <formula>"esterreur(reference)"</formula>
    </cfRule>
  </conditionalFormatting>
  <conditionalFormatting sqref="O180:Q181">
    <cfRule type="expression" dxfId="42" priority="109" stopIfTrue="1">
      <formula>"esterreur(reference)"</formula>
    </cfRule>
  </conditionalFormatting>
  <conditionalFormatting sqref="O436:Q436">
    <cfRule type="expression" dxfId="41" priority="114" stopIfTrue="1">
      <formula>"esterreur(reference)"</formula>
    </cfRule>
  </conditionalFormatting>
  <conditionalFormatting sqref="O447:Q447 O450:Q463 O465:Q481">
    <cfRule type="expression" dxfId="40" priority="99" stopIfTrue="1">
      <formula>"esterreur(reference)"</formula>
    </cfRule>
  </conditionalFormatting>
  <conditionalFormatting sqref="O483:Q483 O485:Q485">
    <cfRule type="expression" dxfId="39" priority="98" stopIfTrue="1">
      <formula>"esterreur(reference)"</formula>
    </cfRule>
  </conditionalFormatting>
  <conditionalFormatting sqref="P5:Q5">
    <cfRule type="expression" dxfId="38" priority="130" stopIfTrue="1">
      <formula>"esterreur(reference)"</formula>
    </cfRule>
  </conditionalFormatting>
  <conditionalFormatting sqref="P315:Q315 P317:Q318 O328:Q329 O343:Q360 O364:Q364">
    <cfRule type="expression" dxfId="37" priority="118" stopIfTrue="1">
      <formula>"esterreur(reference)"</formula>
    </cfRule>
  </conditionalFormatting>
  <conditionalFormatting sqref="P321:Q321">
    <cfRule type="expression" dxfId="36" priority="119" stopIfTrue="1">
      <formula>"esterreur(reference)"</formula>
    </cfRule>
  </conditionalFormatting>
  <conditionalFormatting sqref="P437:Q437 P439:Q440">
    <cfRule type="expression" dxfId="35" priority="103" stopIfTrue="1">
      <formula>"esterreur(reference)"</formula>
    </cfRule>
  </conditionalFormatting>
  <conditionalFormatting sqref="P443:Q443">
    <cfRule type="expression" dxfId="34" priority="104" stopIfTrue="1">
      <formula>"esterreur(reference)"</formula>
    </cfRule>
  </conditionalFormatting>
  <conditionalFormatting sqref="Q6:Q14 O13:O14 O18:O24 O25:Q26 O27 O28:Q30 O31:P36 O37 O38:P52 O83:P83 O84:Q84">
    <cfRule type="expression" dxfId="33" priority="128" stopIfTrue="1">
      <formula>"esterreur(reference)"</formula>
    </cfRule>
  </conditionalFormatting>
  <conditionalFormatting sqref="Q75:Q82">
    <cfRule type="expression" dxfId="32" priority="129" stopIfTrue="1">
      <formula>"esterreur(reference)"</formula>
    </cfRule>
  </conditionalFormatting>
  <conditionalFormatting sqref="Q157:Q163">
    <cfRule type="expression" dxfId="31" priority="125" stopIfTrue="1">
      <formula>"esterreur(reference)"</formula>
    </cfRule>
  </conditionalFormatting>
  <conditionalFormatting sqref="Q230:Q236">
    <cfRule type="expression" dxfId="30" priority="110" stopIfTrue="1">
      <formula>"esterreur(reference)"</formula>
    </cfRule>
  </conditionalFormatting>
  <conditionalFormatting sqref="Q259">
    <cfRule type="expression" dxfId="29" priority="95" stopIfTrue="1">
      <formula>"esterreur(reference)"</formula>
    </cfRule>
  </conditionalFormatting>
  <conditionalFormatting sqref="Q272:Q283">
    <cfRule type="expression" dxfId="28" priority="123" stopIfTrue="1">
      <formula>"esterreur(reference)"</formula>
    </cfRule>
  </conditionalFormatting>
  <conditionalFormatting sqref="Q285:Q302">
    <cfRule type="expression" dxfId="27" priority="124" stopIfTrue="1">
      <formula>"esterreur(reference)"</formula>
    </cfRule>
  </conditionalFormatting>
  <conditionalFormatting sqref="Q324">
    <cfRule type="expression" dxfId="26" priority="96" stopIfTrue="1">
      <formula>"esterreur(reference)"</formula>
    </cfRule>
  </conditionalFormatting>
  <conditionalFormatting sqref="Q330:Q341">
    <cfRule type="expression" dxfId="25" priority="120" stopIfTrue="1">
      <formula>"esterreur(reference)"</formula>
    </cfRule>
  </conditionalFormatting>
  <conditionalFormatting sqref="Q422:Q424">
    <cfRule type="expression" dxfId="24" priority="116" stopIfTrue="1">
      <formula>"esterreur(reference)"</formula>
    </cfRule>
  </conditionalFormatting>
  <conditionalFormatting sqref="R388">
    <cfRule type="expression" dxfId="23" priority="141" stopIfTrue="1">
      <formula>"esterreur(reference)"</formula>
    </cfRule>
  </conditionalFormatting>
  <conditionalFormatting sqref="S260">
    <cfRule type="expression" dxfId="22" priority="155" stopIfTrue="1">
      <formula>"esterreur(reference)"</formula>
    </cfRule>
  </conditionalFormatting>
  <conditionalFormatting sqref="AG496:AI505 AH507:AI519 AH521:AI538 AH540:AI547 AH548:AH549 AH550:AI552 AH554:AI554 AH578:AI584">
    <cfRule type="cellIs" dxfId="21" priority="142" operator="greaterThan">
      <formula>0</formula>
    </cfRule>
  </conditionalFormatting>
  <conditionalFormatting sqref="AH556:AI563 AH567:AI567">
    <cfRule type="cellIs" dxfId="20" priority="143" operator="lessThan">
      <formula>0</formula>
    </cfRule>
  </conditionalFormatting>
  <conditionalFormatting sqref="AH564:AI566">
    <cfRule type="cellIs" dxfId="19" priority="158" operator="greaterThan">
      <formula>0</formula>
    </cfRule>
  </conditionalFormatting>
  <conditionalFormatting sqref="AO496:AO505">
    <cfRule type="cellIs" dxfId="18" priority="156"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6" manualBreakCount="16">
    <brk id="85" man="1"/>
    <brk id="86" min="2" max="18" man="1"/>
    <brk id="88" man="1"/>
    <brk id="167" min="2" max="18" man="1"/>
    <brk id="240" min="2" max="18" man="1"/>
    <brk id="241" man="1"/>
    <brk id="308" min="2" max="18" man="1"/>
    <brk id="309" man="1"/>
    <brk id="366" min="2" max="18" man="1"/>
    <brk id="366" man="1"/>
    <brk id="429" man="1"/>
    <brk id="430" min="2" max="18" man="1"/>
    <brk id="431" man="1"/>
    <brk id="486" man="1"/>
    <brk id="570" man="1"/>
    <brk id="571" man="1"/>
  </rowBreaks>
  <ignoredErrors>
    <ignoredError sqref="AF520:AF544"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B35EF-CAEA-4D5C-88F8-32DFB9D9EF4A}">
  <dimension ref="B1:AR40"/>
  <sheetViews>
    <sheetView topLeftCell="A22" zoomScale="80" zoomScaleNormal="80" workbookViewId="0">
      <selection activeCell="M26" activeCellId="2" sqref="M7 M16 M26"/>
    </sheetView>
  </sheetViews>
  <sheetFormatPr baseColWidth="10" defaultRowHeight="17.399999999999999"/>
  <cols>
    <col min="2" max="2" width="15.19921875" bestFit="1" customWidth="1"/>
    <col min="3" max="3" width="36" bestFit="1" customWidth="1"/>
    <col min="4" max="5" width="0" hidden="1" customWidth="1"/>
    <col min="6" max="6" width="12.69921875" hidden="1" customWidth="1"/>
    <col min="7" max="7" width="12.19921875" hidden="1" customWidth="1"/>
    <col min="8" max="11" width="0" hidden="1" customWidth="1"/>
    <col min="12" max="12" width="11.19921875" bestFit="1" customWidth="1"/>
    <col min="13" max="13" width="11.8984375" bestFit="1" customWidth="1"/>
    <col min="14" max="14" width="12.69921875" bestFit="1" customWidth="1"/>
    <col min="15" max="15" width="13.19921875" bestFit="1" customWidth="1"/>
    <col min="16" max="16" width="0" hidden="1" customWidth="1"/>
    <col min="17" max="17" width="13.5" hidden="1" customWidth="1"/>
    <col min="19" max="19" width="11.19921875" bestFit="1" customWidth="1"/>
    <col min="20" max="20" width="12.69921875" bestFit="1" customWidth="1"/>
    <col min="21" max="21" width="12.19921875" bestFit="1" customWidth="1"/>
    <col min="22" max="22" width="13.3984375" customWidth="1"/>
    <col min="23" max="23" width="14.09765625" customWidth="1"/>
    <col min="25" max="26" width="11.19921875" style="935"/>
  </cols>
  <sheetData>
    <row r="1" spans="2:44" ht="33" customHeight="1">
      <c r="B1" s="38"/>
      <c r="C1" s="653" t="str">
        <f>Print_Mois!C1</f>
        <v>Ste-Marie Auto</v>
      </c>
      <c r="D1" s="911"/>
      <c r="E1" s="912"/>
      <c r="F1" s="912"/>
      <c r="G1" s="911"/>
      <c r="H1" s="911"/>
      <c r="I1" s="913"/>
      <c r="J1" s="913"/>
      <c r="K1" s="911"/>
      <c r="L1" s="913"/>
      <c r="M1" s="914" t="s">
        <v>172</v>
      </c>
      <c r="N1" s="914"/>
      <c r="O1" s="911"/>
      <c r="P1" s="911"/>
      <c r="Q1" s="915"/>
      <c r="R1" s="653"/>
      <c r="S1" s="654"/>
      <c r="T1" s="654"/>
      <c r="U1" s="653"/>
      <c r="V1" s="654"/>
      <c r="W1" s="655" t="str">
        <f>Print_Mois!S1</f>
        <v>Réalisé, Avril 2025</v>
      </c>
      <c r="X1" s="226"/>
      <c r="Y1" s="438"/>
      <c r="Z1" s="438"/>
      <c r="AA1" s="35"/>
      <c r="AB1" s="35"/>
      <c r="AC1" s="35"/>
      <c r="AD1" s="35"/>
      <c r="AE1" s="35"/>
      <c r="AF1" s="35"/>
      <c r="AG1" s="35"/>
      <c r="AH1" s="35"/>
      <c r="AI1" s="35"/>
      <c r="AJ1" s="35"/>
      <c r="AK1" s="35"/>
      <c r="AL1" s="35"/>
      <c r="AM1" s="35"/>
      <c r="AN1" s="35"/>
      <c r="AO1" s="35"/>
      <c r="AP1" s="35"/>
      <c r="AQ1" s="35"/>
      <c r="AR1" s="35"/>
    </row>
    <row r="2" spans="2:44" s="935" customFormat="1" ht="24" customHeight="1" thickBot="1">
      <c r="B2" s="398"/>
      <c r="C2" s="1031"/>
      <c r="D2" s="398"/>
      <c r="E2" s="398"/>
      <c r="F2" s="398"/>
      <c r="G2" s="398"/>
      <c r="H2" s="398"/>
      <c r="I2" s="398"/>
      <c r="J2" s="398"/>
      <c r="K2" s="398"/>
      <c r="L2" s="398"/>
      <c r="M2" s="398"/>
      <c r="N2" s="398"/>
      <c r="O2" s="398"/>
      <c r="P2" s="398"/>
      <c r="Q2" s="398"/>
      <c r="R2" s="398"/>
      <c r="S2" s="398"/>
      <c r="T2" s="398"/>
      <c r="U2" s="398"/>
      <c r="V2" s="398"/>
      <c r="W2" s="398"/>
      <c r="X2" s="398"/>
      <c r="Y2" s="398"/>
      <c r="Z2" s="398"/>
      <c r="AA2" s="438"/>
      <c r="AB2" s="438"/>
      <c r="AC2" s="438"/>
      <c r="AD2" s="438"/>
      <c r="AE2" s="438"/>
      <c r="AF2" s="438"/>
      <c r="AG2" s="438"/>
      <c r="AH2" s="438"/>
      <c r="AI2" s="438"/>
      <c r="AJ2" s="438"/>
      <c r="AK2" s="438"/>
      <c r="AL2" s="438"/>
      <c r="AM2" s="438"/>
      <c r="AN2" s="438"/>
      <c r="AO2" s="438"/>
      <c r="AP2" s="438"/>
      <c r="AQ2" s="438"/>
      <c r="AR2" s="438"/>
    </row>
    <row r="3" spans="2:44" s="935" customFormat="1" ht="18" thickTop="1">
      <c r="B3" s="398"/>
      <c r="C3" s="1033"/>
      <c r="D3" s="1078" t="s">
        <v>339</v>
      </c>
      <c r="E3" s="1079"/>
      <c r="F3" s="1079"/>
      <c r="G3" s="1077"/>
      <c r="H3" s="1076"/>
      <c r="I3" s="1079"/>
      <c r="J3" s="1079"/>
      <c r="K3" s="1077"/>
      <c r="L3" s="1076" t="s">
        <v>340</v>
      </c>
      <c r="M3" s="1079"/>
      <c r="N3" s="1079"/>
      <c r="O3" s="1077"/>
      <c r="P3" s="1076" t="s">
        <v>668</v>
      </c>
      <c r="Q3" s="1077"/>
      <c r="R3" s="1078" t="s">
        <v>341</v>
      </c>
      <c r="S3" s="1079"/>
      <c r="T3" s="1079"/>
      <c r="U3" s="1077"/>
      <c r="V3" s="1076" t="s">
        <v>670</v>
      </c>
      <c r="W3" s="1077"/>
      <c r="X3" s="1032"/>
      <c r="Y3" s="398"/>
      <c r="Z3" s="398"/>
      <c r="AA3" s="398"/>
      <c r="AB3" s="398"/>
      <c r="AC3" s="398"/>
      <c r="AD3" s="398"/>
      <c r="AE3" s="398"/>
      <c r="AF3" s="398"/>
      <c r="AG3" s="398"/>
      <c r="AH3" s="398"/>
      <c r="AI3" s="398"/>
      <c r="AJ3" s="398"/>
      <c r="AK3" s="398"/>
      <c r="AL3" s="398"/>
      <c r="AM3" s="398"/>
      <c r="AN3" s="398"/>
      <c r="AO3" s="398"/>
      <c r="AP3" s="398"/>
      <c r="AQ3" s="398"/>
      <c r="AR3" s="398"/>
    </row>
    <row r="4" spans="2:44" s="935" customFormat="1" ht="15.75" customHeight="1">
      <c r="B4" s="398" t="s">
        <v>172</v>
      </c>
      <c r="C4" s="994"/>
      <c r="D4" s="995" t="s">
        <v>158</v>
      </c>
      <c r="E4" s="995" t="s">
        <v>159</v>
      </c>
      <c r="F4" s="995" t="s">
        <v>177</v>
      </c>
      <c r="G4" s="1034" t="s">
        <v>91</v>
      </c>
      <c r="H4" s="996"/>
      <c r="I4" s="995"/>
      <c r="J4" s="995"/>
      <c r="K4" s="1034"/>
      <c r="L4" s="996" t="s">
        <v>158</v>
      </c>
      <c r="M4" s="995" t="s">
        <v>159</v>
      </c>
      <c r="N4" s="995" t="s">
        <v>177</v>
      </c>
      <c r="O4" s="1034" t="s">
        <v>91</v>
      </c>
      <c r="P4" s="996" t="s">
        <v>158</v>
      </c>
      <c r="Q4" s="1034" t="s">
        <v>669</v>
      </c>
      <c r="R4" s="995" t="s">
        <v>158</v>
      </c>
      <c r="S4" s="995" t="s">
        <v>159</v>
      </c>
      <c r="T4" s="995" t="s">
        <v>177</v>
      </c>
      <c r="U4" s="1034" t="s">
        <v>91</v>
      </c>
      <c r="V4" s="996" t="s">
        <v>453</v>
      </c>
      <c r="W4" s="1034" t="s">
        <v>91</v>
      </c>
      <c r="X4" s="936"/>
      <c r="Y4" s="398"/>
      <c r="Z4" s="398"/>
      <c r="AA4" s="398"/>
      <c r="AB4" s="398"/>
      <c r="AC4" s="398"/>
      <c r="AD4" s="398"/>
      <c r="AE4" s="398"/>
      <c r="AF4" s="398"/>
      <c r="AG4" s="398"/>
      <c r="AH4" s="398"/>
      <c r="AI4" s="398"/>
      <c r="AJ4" s="398"/>
      <c r="AK4" s="398"/>
      <c r="AL4" s="398"/>
      <c r="AM4" s="398"/>
      <c r="AN4" s="398"/>
      <c r="AO4" s="398"/>
      <c r="AP4" s="398"/>
      <c r="AQ4" s="398"/>
      <c r="AR4" s="398"/>
    </row>
    <row r="5" spans="2:44" s="935" customFormat="1" ht="15.75" customHeight="1">
      <c r="B5" s="398" t="s">
        <v>172</v>
      </c>
      <c r="C5" s="994"/>
      <c r="D5" s="995"/>
      <c r="E5" s="995"/>
      <c r="F5" s="1035"/>
      <c r="G5" s="1034"/>
      <c r="H5" s="996"/>
      <c r="I5" s="995"/>
      <c r="J5" s="995"/>
      <c r="K5" s="1034"/>
      <c r="L5" s="996"/>
      <c r="M5" s="1036"/>
      <c r="N5" s="1036"/>
      <c r="O5" s="997"/>
      <c r="P5" s="996"/>
      <c r="Q5" s="1034"/>
      <c r="R5" s="995"/>
      <c r="S5" s="1037"/>
      <c r="T5" s="995"/>
      <c r="U5" s="998"/>
      <c r="V5" s="996"/>
      <c r="W5" s="998"/>
      <c r="X5" s="936"/>
      <c r="Y5" s="398"/>
      <c r="Z5" s="398"/>
      <c r="AA5" s="398"/>
      <c r="AB5" s="398"/>
      <c r="AC5" s="398"/>
      <c r="AD5" s="398"/>
      <c r="AE5" s="398"/>
      <c r="AF5" s="398"/>
      <c r="AG5" s="398"/>
      <c r="AH5" s="398"/>
      <c r="AI5" s="398"/>
      <c r="AJ5" s="398"/>
      <c r="AK5" s="398"/>
      <c r="AL5" s="398"/>
      <c r="AM5" s="398"/>
      <c r="AN5" s="398"/>
      <c r="AO5" s="398"/>
      <c r="AP5" s="398"/>
      <c r="AQ5" s="398"/>
      <c r="AR5" s="398"/>
    </row>
    <row r="6" spans="2:44" s="935" customFormat="1" ht="15.75" customHeight="1">
      <c r="B6" s="398" t="s">
        <v>172</v>
      </c>
      <c r="C6" s="994" t="s">
        <v>3104</v>
      </c>
      <c r="D6" s="995"/>
      <c r="E6" s="995"/>
      <c r="F6" s="1035"/>
      <c r="G6" s="995"/>
      <c r="H6" s="996"/>
      <c r="I6" s="995"/>
      <c r="J6" s="995"/>
      <c r="K6" s="995"/>
      <c r="L6" s="996">
        <f>SUMIFS(BV_Data_An_Cour!$AW:$AW,BV_Data_An_Cour!$AO:$AO,$Y6)</f>
        <v>37</v>
      </c>
      <c r="M6" s="659">
        <f>-SUMIFS(BV_Data_An_Cour!$AM:$AM,BV_Data_An_Cour!$AO:$AO,$Y6)</f>
        <v>34647.010000000009</v>
      </c>
      <c r="N6" s="1038">
        <f>IFERROR(O6/M6,0)</f>
        <v>0.48539109146792203</v>
      </c>
      <c r="O6" s="997">
        <f>-SUMIFS(BV_Data_An_Cour!$AM:$AM,BV_Data_An_Cour!$AO:$AO,$Y6)-SUMIFS(BV_Data_An_Cour!$AM:$AM,BV_Data_An_Cour!$AO:$AO,$Z6)</f>
        <v>16817.350000000013</v>
      </c>
      <c r="P6" s="1039">
        <f>IFERROR((M6-E6)/E6,0)</f>
        <v>0</v>
      </c>
      <c r="Q6" s="997">
        <f>O6-G6</f>
        <v>16817.350000000013</v>
      </c>
      <c r="R6" s="996">
        <f>SUMIFS(BV_Data_An_Prec!$AW:$AW,BV_Data_An_Prec!$AO:$AO,$Y6)</f>
        <v>0</v>
      </c>
      <c r="S6" s="659">
        <f>-SUMIFS(BV_Data_An_Prec!$AM:$AM,BV_Data_An_Prec!$AO:$AO,$Y6)</f>
        <v>0</v>
      </c>
      <c r="T6" s="1038">
        <f>IFERROR(U6/S6,0)</f>
        <v>0</v>
      </c>
      <c r="U6" s="997">
        <f>-SUMIFS(BV_Data_An_Prec!$AM:$AM,BV_Data_An_Prec!$AO:$AO,$Y6)-SUMIFS(BV_Data_An_Prec!$AM:$AM,BV_Data_An_Prec!$AO:$AO,$Z6)</f>
        <v>0</v>
      </c>
      <c r="V6" s="1039">
        <f>IF(R6=0,0,L6/R6)</f>
        <v>0</v>
      </c>
      <c r="W6" s="997">
        <f>O6-U6</f>
        <v>16817.350000000013</v>
      </c>
      <c r="X6" s="936"/>
      <c r="Y6" s="398" t="s">
        <v>2492</v>
      </c>
      <c r="Z6" s="398" t="s">
        <v>2884</v>
      </c>
      <c r="AA6" s="398"/>
      <c r="AB6" s="398"/>
      <c r="AC6" s="398"/>
      <c r="AD6" s="398"/>
      <c r="AE6" s="398"/>
      <c r="AF6" s="398"/>
      <c r="AG6" s="398"/>
      <c r="AH6" s="398"/>
      <c r="AI6" s="398"/>
      <c r="AJ6" s="398"/>
      <c r="AK6" s="398"/>
      <c r="AL6" s="398"/>
      <c r="AM6" s="398"/>
      <c r="AN6" s="398"/>
      <c r="AO6" s="398"/>
      <c r="AP6" s="398"/>
      <c r="AQ6" s="398"/>
      <c r="AR6" s="398"/>
    </row>
    <row r="7" spans="2:44" s="935" customFormat="1" ht="15.75" customHeight="1">
      <c r="B7" s="398" t="s">
        <v>172</v>
      </c>
      <c r="C7" s="994" t="s">
        <v>3105</v>
      </c>
      <c r="D7" s="995"/>
      <c r="E7" s="995"/>
      <c r="F7" s="1035"/>
      <c r="G7" s="995"/>
      <c r="H7" s="996"/>
      <c r="I7" s="995"/>
      <c r="J7" s="995"/>
      <c r="K7" s="995"/>
      <c r="L7" s="996">
        <f>SUMIFS(BV_Data_An_Cour!$AW:$AW,BV_Data_An_Cour!$AO:$AO,$Y7)</f>
        <v>0</v>
      </c>
      <c r="M7" s="659">
        <f>-SUMIFS(BV_Data_An_Cour!$AM:$AM,BV_Data_An_Cour!$AO:$AO,$Y7)</f>
        <v>0</v>
      </c>
      <c r="N7" s="1038">
        <f t="shared" ref="N7:N13" si="0">IFERROR(O7/M7,0)</f>
        <v>0</v>
      </c>
      <c r="O7" s="997">
        <f>-SUMIFS(BV_Data_An_Cour!$AM:$AM,BV_Data_An_Cour!$AO:$AO,$Y7)-SUMIFS(BV_Data_An_Cour!$AM:$AM,BV_Data_An_Cour!$AO:$AO,$Z7)</f>
        <v>0</v>
      </c>
      <c r="P7" s="1039">
        <f t="shared" ref="P7:P12" si="1">IFERROR((M7-E7)/E7,0)</f>
        <v>0</v>
      </c>
      <c r="Q7" s="997">
        <f t="shared" ref="Q7:Q12" si="2">O7-G7</f>
        <v>0</v>
      </c>
      <c r="R7" s="995">
        <f>SUMIFS(BV_Data_An_Prec!$AW:$AW,BV_Data_An_Prec!$AO:$AO,$Y7)</f>
        <v>0</v>
      </c>
      <c r="S7" s="1037">
        <f>-SUMIFS(BV_Data_An_Prec!$AM:$AM,BV_Data_An_Prec!$AO:$AO,$Y7)</f>
        <v>0</v>
      </c>
      <c r="T7" s="1038">
        <f t="shared" ref="T7:T12" si="3">IFERROR(U7/S7,0)</f>
        <v>0</v>
      </c>
      <c r="U7" s="998">
        <f>-SUMIFS(BV_Data_An_Prec!$AM:$AM,BV_Data_An_Prec!$AO:$AO,$Y7)-SUMIFS(BV_Data_An_Prec!$AM:$AM,BV_Data_An_Prec!$AO:$AO,$Z7)</f>
        <v>0</v>
      </c>
      <c r="V7" s="1039">
        <f t="shared" ref="V7:V12" si="4">IF(R7=0,0,L7/R7)</f>
        <v>0</v>
      </c>
      <c r="W7" s="997">
        <f t="shared" ref="W7:W12" si="5">O7-U7</f>
        <v>0</v>
      </c>
      <c r="X7" s="936"/>
      <c r="Y7" s="398" t="s">
        <v>2488</v>
      </c>
      <c r="Z7" s="398" t="s">
        <v>2880</v>
      </c>
      <c r="AA7" s="398"/>
      <c r="AB7" s="398"/>
      <c r="AC7" s="398"/>
      <c r="AD7" s="398"/>
      <c r="AE7" s="398"/>
      <c r="AF7" s="398"/>
      <c r="AG7" s="398"/>
      <c r="AH7" s="398"/>
      <c r="AI7" s="398"/>
      <c r="AJ7" s="398"/>
      <c r="AK7" s="398"/>
      <c r="AL7" s="398"/>
      <c r="AM7" s="398"/>
      <c r="AN7" s="398"/>
      <c r="AO7" s="398"/>
      <c r="AP7" s="398"/>
      <c r="AQ7" s="398"/>
      <c r="AR7" s="398"/>
    </row>
    <row r="8" spans="2:44" s="935" customFormat="1" ht="15.75" customHeight="1">
      <c r="B8" s="398" t="s">
        <v>172</v>
      </c>
      <c r="C8" s="994" t="s">
        <v>3106</v>
      </c>
      <c r="D8" s="995"/>
      <c r="E8" s="995"/>
      <c r="F8" s="1035"/>
      <c r="G8" s="995"/>
      <c r="H8" s="996"/>
      <c r="I8" s="995"/>
      <c r="J8" s="995"/>
      <c r="K8" s="995"/>
      <c r="L8" s="996">
        <f>SUMIFS(BV_Data_An_Cour!$AW:$AW,BV_Data_An_Cour!$AO:$AO,$Y8)</f>
        <v>0</v>
      </c>
      <c r="M8" s="659">
        <f>-SUMIFS(BV_Data_An_Cour!$AM:$AM,BV_Data_An_Cour!$AO:$AO,$Y8)</f>
        <v>0</v>
      </c>
      <c r="N8" s="1038">
        <f t="shared" si="0"/>
        <v>0</v>
      </c>
      <c r="O8" s="997">
        <f>-SUMIFS(BV_Data_An_Cour!$AM:$AM,BV_Data_An_Cour!$AO:$AO,$Y8)-SUMIFS(BV_Data_An_Cour!$AM:$AM,BV_Data_An_Cour!$AO:$AO,$Z8)</f>
        <v>0</v>
      </c>
      <c r="P8" s="1039">
        <f t="shared" si="1"/>
        <v>0</v>
      </c>
      <c r="Q8" s="997">
        <f t="shared" si="2"/>
        <v>0</v>
      </c>
      <c r="R8" s="995">
        <f>SUMIFS(BV_Data_An_Prec!$AW:$AW,BV_Data_An_Prec!$AO:$AO,$Y8)</f>
        <v>0</v>
      </c>
      <c r="S8" s="1037">
        <f>-SUMIFS(BV_Data_An_Prec!$AM:$AM,BV_Data_An_Prec!$AO:$AO,$Y8)</f>
        <v>0</v>
      </c>
      <c r="T8" s="1038">
        <f t="shared" si="3"/>
        <v>0</v>
      </c>
      <c r="U8" s="998">
        <f>-SUMIFS(BV_Data_An_Prec!$AM:$AM,BV_Data_An_Prec!$AO:$AO,$Y8)-SUMIFS(BV_Data_An_Prec!$AM:$AM,BV_Data_An_Prec!$AO:$AO,$Z8)</f>
        <v>0</v>
      </c>
      <c r="V8" s="1039">
        <f t="shared" si="4"/>
        <v>0</v>
      </c>
      <c r="W8" s="997">
        <f t="shared" si="5"/>
        <v>0</v>
      </c>
      <c r="X8" s="936"/>
      <c r="Y8" s="398" t="s">
        <v>2496</v>
      </c>
      <c r="Z8" s="398" t="s">
        <v>2888</v>
      </c>
      <c r="AA8" s="398"/>
      <c r="AB8" s="398"/>
      <c r="AC8" s="398"/>
      <c r="AD8" s="398"/>
      <c r="AE8" s="398"/>
      <c r="AF8" s="398"/>
      <c r="AG8" s="398"/>
      <c r="AH8" s="398"/>
      <c r="AI8" s="398"/>
      <c r="AJ8" s="398"/>
      <c r="AK8" s="398"/>
      <c r="AL8" s="398"/>
      <c r="AM8" s="398"/>
      <c r="AN8" s="398"/>
      <c r="AO8" s="398"/>
      <c r="AP8" s="398"/>
      <c r="AQ8" s="398"/>
      <c r="AR8" s="398"/>
    </row>
    <row r="9" spans="2:44" s="935" customFormat="1" ht="15.75" customHeight="1">
      <c r="B9" s="398" t="s">
        <v>172</v>
      </c>
      <c r="C9" s="994" t="s">
        <v>3107</v>
      </c>
      <c r="D9" s="995"/>
      <c r="E9" s="995"/>
      <c r="F9" s="1035"/>
      <c r="G9" s="995"/>
      <c r="H9" s="996"/>
      <c r="I9" s="995"/>
      <c r="J9" s="995"/>
      <c r="K9" s="995"/>
      <c r="L9" s="996">
        <f>SUMIFS(BV_Data_An_Cour!$AW:$AW,BV_Data_An_Cour!$AO:$AO,$Y9)</f>
        <v>0</v>
      </c>
      <c r="M9" s="659">
        <f>-SUMIFS(BV_Data_An_Cour!$AM:$AM,BV_Data_An_Cour!$AO:$AO,$Y9)</f>
        <v>0</v>
      </c>
      <c r="N9" s="1038">
        <f t="shared" si="0"/>
        <v>0</v>
      </c>
      <c r="O9" s="997">
        <f>-SUMIFS(BV_Data_An_Cour!$AM:$AM,BV_Data_An_Cour!$AO:$AO,$Y9)-SUMIFS(BV_Data_An_Cour!$AM:$AM,BV_Data_An_Cour!$AO:$AO,$Z9)</f>
        <v>0</v>
      </c>
      <c r="P9" s="1039">
        <f t="shared" si="1"/>
        <v>0</v>
      </c>
      <c r="Q9" s="997">
        <f t="shared" si="2"/>
        <v>0</v>
      </c>
      <c r="R9" s="995">
        <f>SUMIFS(BV_Data_An_Prec!$AW:$AW,BV_Data_An_Prec!$AO:$AO,$Y9)</f>
        <v>0</v>
      </c>
      <c r="S9" s="1037">
        <f>-SUMIFS(BV_Data_An_Prec!$AM:$AM,BV_Data_An_Prec!$AO:$AO,$Y9)</f>
        <v>0</v>
      </c>
      <c r="T9" s="1038">
        <f t="shared" si="3"/>
        <v>0</v>
      </c>
      <c r="U9" s="998">
        <f>-SUMIFS(BV_Data_An_Prec!$AM:$AM,BV_Data_An_Prec!$AO:$AO,$Y9)-SUMIFS(BV_Data_An_Prec!$AM:$AM,BV_Data_An_Prec!$AO:$AO,$Z9)</f>
        <v>0</v>
      </c>
      <c r="V9" s="1039">
        <f t="shared" si="4"/>
        <v>0</v>
      </c>
      <c r="W9" s="997">
        <f t="shared" si="5"/>
        <v>0</v>
      </c>
      <c r="X9" s="936"/>
      <c r="Y9" s="398" t="s">
        <v>2518</v>
      </c>
      <c r="Z9" s="398" t="s">
        <v>2910</v>
      </c>
      <c r="AA9" s="398"/>
      <c r="AB9" s="398"/>
      <c r="AC9" s="398"/>
      <c r="AD9" s="398"/>
      <c r="AE9" s="398"/>
      <c r="AF9" s="398"/>
      <c r="AG9" s="398"/>
      <c r="AH9" s="398"/>
      <c r="AI9" s="398"/>
      <c r="AJ9" s="398"/>
      <c r="AK9" s="398"/>
      <c r="AL9" s="398"/>
      <c r="AM9" s="398"/>
      <c r="AN9" s="398"/>
      <c r="AO9" s="398"/>
      <c r="AP9" s="398"/>
      <c r="AQ9" s="398"/>
      <c r="AR9" s="398"/>
    </row>
    <row r="10" spans="2:44" s="935" customFormat="1" ht="15.75" customHeight="1">
      <c r="B10" s="398" t="s">
        <v>172</v>
      </c>
      <c r="C10" s="994" t="s">
        <v>3108</v>
      </c>
      <c r="D10" s="995"/>
      <c r="E10" s="995"/>
      <c r="F10" s="1035"/>
      <c r="G10" s="995"/>
      <c r="H10" s="996"/>
      <c r="I10" s="995"/>
      <c r="J10" s="995"/>
      <c r="K10" s="995"/>
      <c r="L10" s="996">
        <f>SUMIFS(BV_Data_An_Cour!$AW:$AW,BV_Data_An_Cour!$AO:$AO,$Y10)</f>
        <v>41</v>
      </c>
      <c r="M10" s="659">
        <f>-SUMIFS(BV_Data_An_Cour!$AM:$AM,BV_Data_An_Cour!$AO:$AO,$Y10)</f>
        <v>15781.86</v>
      </c>
      <c r="N10" s="1038">
        <f t="shared" si="0"/>
        <v>0.71884682794043286</v>
      </c>
      <c r="O10" s="997">
        <f>-SUMIFS(BV_Data_An_Cour!$AM:$AM,BV_Data_An_Cour!$AO:$AO,$Y10)-SUMIFS(BV_Data_An_Cour!$AM:$AM,BV_Data_An_Cour!$AO:$AO,$Z10)</f>
        <v>11344.74</v>
      </c>
      <c r="P10" s="1039">
        <f t="shared" si="1"/>
        <v>0</v>
      </c>
      <c r="Q10" s="997">
        <f t="shared" si="2"/>
        <v>11344.74</v>
      </c>
      <c r="R10" s="995">
        <f>SUMIFS(BV_Data_An_Prec!$AW:$AW,BV_Data_An_Prec!$AO:$AO,$Y10)</f>
        <v>0</v>
      </c>
      <c r="S10" s="1037">
        <f>-SUMIFS(BV_Data_An_Prec!$AM:$AM,BV_Data_An_Prec!$AO:$AO,$Y10)</f>
        <v>0</v>
      </c>
      <c r="T10" s="1038">
        <f t="shared" si="3"/>
        <v>0</v>
      </c>
      <c r="U10" s="998">
        <f>-SUMIFS(BV_Data_An_Prec!$AM:$AM,BV_Data_An_Prec!$AO:$AO,$Y10)-SUMIFS(BV_Data_An_Prec!$AM:$AM,BV_Data_An_Prec!$AO:$AO,$Z10)</f>
        <v>0</v>
      </c>
      <c r="V10" s="1039">
        <f t="shared" si="4"/>
        <v>0</v>
      </c>
      <c r="W10" s="997">
        <f t="shared" si="5"/>
        <v>11344.74</v>
      </c>
      <c r="X10" s="936"/>
      <c r="Y10" s="398" t="s">
        <v>2536</v>
      </c>
      <c r="Z10" s="398" t="s">
        <v>2928</v>
      </c>
      <c r="AA10" s="398"/>
      <c r="AB10" s="398"/>
      <c r="AC10" s="398"/>
      <c r="AD10" s="398"/>
      <c r="AE10" s="398"/>
      <c r="AF10" s="398"/>
      <c r="AG10" s="398"/>
      <c r="AH10" s="398"/>
      <c r="AI10" s="398"/>
      <c r="AJ10" s="398"/>
      <c r="AK10" s="398"/>
      <c r="AL10" s="398"/>
      <c r="AM10" s="398"/>
      <c r="AN10" s="398"/>
      <c r="AO10" s="398"/>
      <c r="AP10" s="398"/>
      <c r="AQ10" s="398"/>
      <c r="AR10" s="398"/>
    </row>
    <row r="11" spans="2:44" s="935" customFormat="1" ht="15.75" customHeight="1">
      <c r="B11" s="398" t="s">
        <v>172</v>
      </c>
      <c r="C11" s="994" t="s">
        <v>3109</v>
      </c>
      <c r="D11" s="995"/>
      <c r="E11" s="995"/>
      <c r="F11" s="1035"/>
      <c r="G11" s="995"/>
      <c r="H11" s="996"/>
      <c r="I11" s="995"/>
      <c r="J11" s="995"/>
      <c r="K11" s="995"/>
      <c r="L11" s="996">
        <f>SUMIFS(BV_Data_An_Cour!$AW:$AW,BV_Data_An_Cour!$AO:$AO,$Y11)</f>
        <v>0</v>
      </c>
      <c r="M11" s="659">
        <f>-SUMIFS(BV_Data_An_Cour!$AM:$AM,BV_Data_An_Cour!$AO:$AO,$Y11)</f>
        <v>0</v>
      </c>
      <c r="N11" s="1038">
        <f t="shared" si="0"/>
        <v>0</v>
      </c>
      <c r="O11" s="997">
        <f>-SUMIFS(BV_Data_An_Cour!$AM:$AM,BV_Data_An_Cour!$AO:$AO,$Y11)-SUMIFS(BV_Data_An_Cour!$AM:$AM,BV_Data_An_Cour!$AO:$AO,$Z11)</f>
        <v>0</v>
      </c>
      <c r="P11" s="1039">
        <f t="shared" si="1"/>
        <v>0</v>
      </c>
      <c r="Q11" s="997">
        <f t="shared" si="2"/>
        <v>0</v>
      </c>
      <c r="R11" s="995">
        <f>SUMIFS(BV_Data_An_Prec!$AW:$AW,BV_Data_An_Prec!$AO:$AO,$Y11)</f>
        <v>0</v>
      </c>
      <c r="S11" s="1037">
        <f>-SUMIFS(BV_Data_An_Prec!$AM:$AM,BV_Data_An_Prec!$AO:$AO,$Y11)</f>
        <v>0</v>
      </c>
      <c r="T11" s="1038">
        <f t="shared" si="3"/>
        <v>0</v>
      </c>
      <c r="U11" s="998">
        <f>-SUMIFS(BV_Data_An_Prec!$AM:$AM,BV_Data_An_Prec!$AO:$AO,$Y11)-SUMIFS(BV_Data_An_Prec!$AM:$AM,BV_Data_An_Prec!$AO:$AO,$Z11)</f>
        <v>0</v>
      </c>
      <c r="V11" s="1039">
        <f t="shared" si="4"/>
        <v>0</v>
      </c>
      <c r="W11" s="997">
        <f t="shared" si="5"/>
        <v>0</v>
      </c>
      <c r="X11" s="936"/>
      <c r="Y11" s="398" t="s">
        <v>2542</v>
      </c>
      <c r="Z11" s="398" t="s">
        <v>2934</v>
      </c>
      <c r="AA11" s="398"/>
      <c r="AB11" s="398"/>
      <c r="AC11" s="398"/>
      <c r="AD11" s="398"/>
      <c r="AE11" s="398"/>
      <c r="AF11" s="398"/>
      <c r="AG11" s="398"/>
      <c r="AH11" s="398"/>
      <c r="AI11" s="398"/>
      <c r="AJ11" s="398"/>
      <c r="AK11" s="398"/>
      <c r="AL11" s="398"/>
      <c r="AM11" s="398"/>
      <c r="AN11" s="398"/>
      <c r="AO11" s="398"/>
      <c r="AP11" s="398"/>
      <c r="AQ11" s="398"/>
      <c r="AR11" s="398"/>
    </row>
    <row r="12" spans="2:44" s="935" customFormat="1" ht="15.75" customHeight="1">
      <c r="B12" s="398" t="s">
        <v>172</v>
      </c>
      <c r="C12" s="999" t="s">
        <v>3110</v>
      </c>
      <c r="D12" s="1000"/>
      <c r="E12" s="1000"/>
      <c r="F12" s="1001"/>
      <c r="G12" s="1000"/>
      <c r="H12" s="1002"/>
      <c r="I12" s="1000"/>
      <c r="J12" s="1000"/>
      <c r="K12" s="1000"/>
      <c r="L12" s="1002">
        <f>SUMIFS(BV_Data_An_Cour!$AW:$AW,BV_Data_An_Cour!$AO:$AO,$Y12)</f>
        <v>36</v>
      </c>
      <c r="M12" s="659">
        <f>-SUMIFS(BV_Data_An_Cour!$AM:$AM,BV_Data_An_Cour!$AO:$AO,$Y12)</f>
        <v>71337.989999999991</v>
      </c>
      <c r="N12" s="1038">
        <f t="shared" si="0"/>
        <v>0.26566504046441469</v>
      </c>
      <c r="O12" s="997">
        <f>-SUMIFS(BV_Data_An_Cour!$AM:$AM,BV_Data_An_Cour!$AO:$AO,$Y12)-SUMIFS(BV_Data_An_Cour!$AM:$AM,BV_Data_An_Cour!$AO:$AO,$Z12)</f>
        <v>18952.010000000009</v>
      </c>
      <c r="P12" s="1003">
        <f t="shared" si="1"/>
        <v>0</v>
      </c>
      <c r="Q12" s="1004">
        <f t="shared" si="2"/>
        <v>18952.010000000009</v>
      </c>
      <c r="R12" s="1000">
        <f>SUMIFS(BV_Data_An_Prec!$AW:$AW,BV_Data_An_Prec!$AO:$AO,$Y12)</f>
        <v>0</v>
      </c>
      <c r="S12" s="1005">
        <f>-SUMIFS(BV_Data_An_Prec!$AM:$AM,BV_Data_An_Prec!$AO:$AO,$Y12)</f>
        <v>0</v>
      </c>
      <c r="T12" s="1038">
        <f t="shared" si="3"/>
        <v>0</v>
      </c>
      <c r="U12" s="1006">
        <f>-SUMIFS(BV_Data_An_Prec!$AM:$AM,BV_Data_An_Prec!$AO:$AO,$Y12)-SUMIFS(BV_Data_An_Prec!$AM:$AM,BV_Data_An_Prec!$AO:$AO,$Z12)</f>
        <v>0</v>
      </c>
      <c r="V12" s="1003">
        <f t="shared" si="4"/>
        <v>0</v>
      </c>
      <c r="W12" s="1004">
        <f t="shared" si="5"/>
        <v>18952.010000000009</v>
      </c>
      <c r="X12" s="936"/>
      <c r="Y12" s="398" t="s">
        <v>2512</v>
      </c>
      <c r="Z12" s="398" t="s">
        <v>2904</v>
      </c>
      <c r="AA12" s="398"/>
      <c r="AB12" s="398"/>
      <c r="AC12" s="398"/>
      <c r="AD12" s="398"/>
      <c r="AE12" s="398"/>
      <c r="AF12" s="398"/>
      <c r="AG12" s="398"/>
      <c r="AH12" s="398"/>
      <c r="AI12" s="398"/>
      <c r="AJ12" s="398"/>
      <c r="AK12" s="398"/>
      <c r="AL12" s="398"/>
      <c r="AM12" s="398"/>
      <c r="AN12" s="398"/>
      <c r="AO12" s="398"/>
      <c r="AP12" s="398"/>
      <c r="AQ12" s="398"/>
      <c r="AR12" s="398"/>
    </row>
    <row r="13" spans="2:44" s="935" customFormat="1">
      <c r="B13" s="398" t="s">
        <v>172</v>
      </c>
      <c r="C13" s="1040" t="s">
        <v>1174</v>
      </c>
      <c r="D13" s="1007"/>
      <c r="E13" s="1008">
        <f>SUM(E6:E12)</f>
        <v>0</v>
      </c>
      <c r="F13" s="1009" t="e">
        <f>G13/E13</f>
        <v>#DIV/0!</v>
      </c>
      <c r="G13" s="1008">
        <f>SUM(G6:G12)</f>
        <v>0</v>
      </c>
      <c r="H13" s="1010"/>
      <c r="I13" s="1008"/>
      <c r="J13" s="1008"/>
      <c r="K13" s="1008"/>
      <c r="L13" s="1011"/>
      <c r="M13" s="1008">
        <f>SUM(M6:M12)</f>
        <v>121766.86</v>
      </c>
      <c r="N13" s="1009">
        <f t="shared" si="0"/>
        <v>0.38692054636212203</v>
      </c>
      <c r="O13" s="1008">
        <f>SUM(O6:O12)</f>
        <v>47114.10000000002</v>
      </c>
      <c r="P13" s="1012">
        <f>IFERROR((M13-E13)/E13,0)</f>
        <v>0</v>
      </c>
      <c r="Q13" s="1013">
        <f>O13-G13</f>
        <v>47114.10000000002</v>
      </c>
      <c r="R13" s="1011"/>
      <c r="S13" s="1008">
        <f>SUM(S6:S12)</f>
        <v>0</v>
      </c>
      <c r="T13" s="1009">
        <f t="shared" ref="T13" si="6">IFERROR(U13/S13,0)</f>
        <v>0</v>
      </c>
      <c r="U13" s="1008">
        <f>SUM(U6:U12)</f>
        <v>0</v>
      </c>
      <c r="V13" s="1012">
        <f>IF(R13=0,0,L13/R13)</f>
        <v>0</v>
      </c>
      <c r="W13" s="1013">
        <f>O13-U13</f>
        <v>47114.10000000002</v>
      </c>
      <c r="X13" s="936"/>
      <c r="Y13" s="398"/>
      <c r="Z13" s="398"/>
      <c r="AA13" s="398"/>
      <c r="AB13" s="398"/>
      <c r="AC13" s="398"/>
      <c r="AD13" s="398"/>
      <c r="AE13" s="398"/>
      <c r="AF13" s="398"/>
      <c r="AG13" s="398"/>
      <c r="AH13" s="398"/>
      <c r="AI13" s="398"/>
      <c r="AJ13" s="398"/>
      <c r="AK13" s="398"/>
      <c r="AL13" s="398"/>
      <c r="AM13" s="398"/>
      <c r="AN13" s="398"/>
      <c r="AO13" s="398"/>
      <c r="AP13" s="398"/>
      <c r="AQ13" s="398"/>
      <c r="AR13" s="398"/>
    </row>
    <row r="14" spans="2:44" s="935" customFormat="1" ht="15.75" customHeight="1">
      <c r="B14" s="398" t="s">
        <v>172</v>
      </c>
      <c r="C14" s="994"/>
      <c r="D14" s="995"/>
      <c r="E14" s="1041"/>
      <c r="F14" s="1042"/>
      <c r="G14" s="1014"/>
      <c r="H14" s="994"/>
      <c r="I14" s="1041"/>
      <c r="J14" s="1041"/>
      <c r="K14" s="1014"/>
      <c r="L14" s="1043"/>
      <c r="M14" s="659"/>
      <c r="N14" s="1044"/>
      <c r="O14" s="997"/>
      <c r="P14" s="1039"/>
      <c r="Q14" s="997"/>
      <c r="R14" s="1043"/>
      <c r="S14" s="659"/>
      <c r="T14" s="1044"/>
      <c r="U14" s="997"/>
      <c r="V14" s="1043"/>
      <c r="W14" s="997"/>
      <c r="X14" s="936"/>
      <c r="Y14" s="398"/>
      <c r="Z14" s="398"/>
      <c r="AA14" s="398"/>
      <c r="AB14" s="398"/>
      <c r="AC14" s="398"/>
      <c r="AD14" s="398"/>
      <c r="AE14" s="398"/>
      <c r="AF14" s="398"/>
      <c r="AG14" s="398"/>
      <c r="AH14" s="398"/>
      <c r="AI14" s="398"/>
      <c r="AJ14" s="398"/>
      <c r="AK14" s="398"/>
      <c r="AL14" s="398"/>
      <c r="AM14" s="398"/>
      <c r="AN14" s="398"/>
      <c r="AO14" s="398"/>
      <c r="AP14" s="398"/>
      <c r="AQ14" s="398"/>
      <c r="AR14" s="398"/>
    </row>
    <row r="15" spans="2:44" s="935" customFormat="1" ht="15.75" customHeight="1">
      <c r="B15" s="398" t="s">
        <v>172</v>
      </c>
      <c r="C15" s="994" t="s">
        <v>3111</v>
      </c>
      <c r="D15" s="995"/>
      <c r="E15" s="995"/>
      <c r="F15" s="1035"/>
      <c r="G15" s="995"/>
      <c r="H15" s="996"/>
      <c r="I15" s="995"/>
      <c r="J15" s="995"/>
      <c r="K15" s="995"/>
      <c r="L15" s="996">
        <f>SUMIFS(BV_Data_An_Cour!$AW:$AW,BV_Data_An_Cour!$AO:$AO,$Y15)</f>
        <v>7</v>
      </c>
      <c r="M15" s="659">
        <f>-SUMIFS(BV_Data_An_Cour!$AM:$AM,BV_Data_An_Cour!$AO:$AO,$Y15)</f>
        <v>5281.6099999999988</v>
      </c>
      <c r="N15" s="1038">
        <f>IFERROR(O15/M15,0)</f>
        <v>0.57548739872879673</v>
      </c>
      <c r="O15" s="997">
        <f>-SUMIFS(BV_Data_An_Cour!$AM:$AM,BV_Data_An_Cour!$AO:$AO,$Y15)-SUMIFS(BV_Data_An_Cour!$AM:$AM,BV_Data_An_Cour!$AO:$AO,$Z15)</f>
        <v>3039.4999999999991</v>
      </c>
      <c r="P15" s="1039">
        <f t="shared" ref="P15:P21" si="7">IFERROR((M15-E15)/E15,0)</f>
        <v>0</v>
      </c>
      <c r="Q15" s="997">
        <f t="shared" ref="Q15:Q21" si="8">O15-G15</f>
        <v>3039.4999999999991</v>
      </c>
      <c r="R15" s="995">
        <f>SUMIFS(BV_Data_An_Prec!$AW:$AW,BV_Data_An_Prec!$AO:$AO,$Y15)</f>
        <v>0</v>
      </c>
      <c r="S15" s="1037">
        <f>-SUMIFS(BV_Data_An_Prec!$AM:$AM,BV_Data_An_Prec!$AO:$AO,$Y15)</f>
        <v>0</v>
      </c>
      <c r="T15" s="1038">
        <f t="shared" ref="T15:T22" si="9">IFERROR(U15/S15,0)</f>
        <v>0</v>
      </c>
      <c r="U15" s="998">
        <f>-SUMIFS(BV_Data_An_Prec!$AM:$AM,BV_Data_An_Prec!$AO:$AO,$Y15)-SUMIFS(BV_Data_An_Prec!$AM:$AM,BV_Data_An_Prec!$AO:$AO,$Z15)</f>
        <v>0</v>
      </c>
      <c r="V15" s="1039">
        <f t="shared" ref="V15:V21" si="10">IF(R15=0,0,L15/R15)</f>
        <v>0</v>
      </c>
      <c r="W15" s="997">
        <f t="shared" ref="W15:W21" si="11">O15-U15</f>
        <v>3039.4999999999991</v>
      </c>
      <c r="X15" s="936"/>
      <c r="Y15" s="398" t="s">
        <v>2504</v>
      </c>
      <c r="Z15" s="398" t="s">
        <v>2896</v>
      </c>
      <c r="AA15" s="398"/>
      <c r="AB15" s="398"/>
      <c r="AC15" s="398"/>
      <c r="AD15" s="398"/>
      <c r="AE15" s="398"/>
      <c r="AF15" s="398"/>
      <c r="AG15" s="398"/>
      <c r="AH15" s="398"/>
      <c r="AI15" s="398"/>
      <c r="AJ15" s="398"/>
      <c r="AK15" s="398"/>
      <c r="AL15" s="398"/>
      <c r="AM15" s="398"/>
      <c r="AN15" s="398"/>
      <c r="AO15" s="398"/>
      <c r="AP15" s="398"/>
      <c r="AQ15" s="398"/>
      <c r="AR15" s="398"/>
    </row>
    <row r="16" spans="2:44" s="935" customFormat="1" ht="15.75" customHeight="1">
      <c r="B16" s="398" t="s">
        <v>172</v>
      </c>
      <c r="C16" s="994" t="s">
        <v>3112</v>
      </c>
      <c r="D16" s="995"/>
      <c r="E16" s="995"/>
      <c r="F16" s="1035"/>
      <c r="G16" s="995"/>
      <c r="H16" s="996"/>
      <c r="I16" s="995"/>
      <c r="J16" s="995"/>
      <c r="K16" s="995"/>
      <c r="L16" s="996">
        <f>SUMIFS(BV_Data_An_Cour!$AW:$AW,BV_Data_An_Cour!$AO:$AO,$Y16)</f>
        <v>0</v>
      </c>
      <c r="M16" s="659">
        <f>-SUMIFS(BV_Data_An_Cour!$AM:$AM,BV_Data_An_Cour!$AO:$AO,$Y16)</f>
        <v>0</v>
      </c>
      <c r="N16" s="1038">
        <f t="shared" ref="N16:N23" si="12">IFERROR(O16/M16,0)</f>
        <v>0</v>
      </c>
      <c r="O16" s="997">
        <f>-SUMIFS(BV_Data_An_Cour!$AM:$AM,BV_Data_An_Cour!$AO:$AO,$Y16)-SUMIFS(BV_Data_An_Cour!$AM:$AM,BV_Data_An_Cour!$AO:$AO,$Z16)</f>
        <v>0</v>
      </c>
      <c r="P16" s="1039">
        <f t="shared" si="7"/>
        <v>0</v>
      </c>
      <c r="Q16" s="997">
        <f t="shared" si="8"/>
        <v>0</v>
      </c>
      <c r="R16" s="995">
        <f>SUMIFS(BV_Data_An_Prec!$AW:$AW,BV_Data_An_Prec!$AO:$AO,$Y16)</f>
        <v>0</v>
      </c>
      <c r="S16" s="1037">
        <f>-SUMIFS(BV_Data_An_Prec!$AM:$AM,BV_Data_An_Prec!$AO:$AO,$Y16)</f>
        <v>0</v>
      </c>
      <c r="T16" s="1038">
        <f t="shared" si="9"/>
        <v>0</v>
      </c>
      <c r="U16" s="998">
        <f>-SUMIFS(BV_Data_An_Prec!$AM:$AM,BV_Data_An_Prec!$AO:$AO,$Y16)-SUMIFS(BV_Data_An_Prec!$AM:$AM,BV_Data_An_Prec!$AO:$AO,$Z16)</f>
        <v>0</v>
      </c>
      <c r="V16" s="1039">
        <f t="shared" si="10"/>
        <v>0</v>
      </c>
      <c r="W16" s="997">
        <f t="shared" si="11"/>
        <v>0</v>
      </c>
      <c r="X16" s="936"/>
      <c r="Y16" s="398" t="s">
        <v>2506</v>
      </c>
      <c r="Z16" s="398" t="s">
        <v>2898</v>
      </c>
      <c r="AA16" s="398"/>
      <c r="AB16" s="398"/>
      <c r="AC16" s="398"/>
      <c r="AD16" s="398"/>
      <c r="AE16" s="398"/>
      <c r="AF16" s="398"/>
      <c r="AG16" s="398"/>
      <c r="AH16" s="398"/>
      <c r="AI16" s="398"/>
      <c r="AJ16" s="398"/>
      <c r="AK16" s="398"/>
      <c r="AL16" s="398"/>
      <c r="AM16" s="398"/>
      <c r="AN16" s="398"/>
      <c r="AO16" s="398"/>
      <c r="AP16" s="398"/>
      <c r="AQ16" s="398"/>
      <c r="AR16" s="398"/>
    </row>
    <row r="17" spans="2:44" s="935" customFormat="1" ht="15.75" customHeight="1">
      <c r="B17" s="398" t="s">
        <v>172</v>
      </c>
      <c r="C17" s="994" t="s">
        <v>3113</v>
      </c>
      <c r="D17" s="995"/>
      <c r="E17" s="995"/>
      <c r="F17" s="1035"/>
      <c r="G17" s="995"/>
      <c r="H17" s="996"/>
      <c r="I17" s="995"/>
      <c r="J17" s="995"/>
      <c r="K17" s="995"/>
      <c r="L17" s="996">
        <f>SUMIFS(BV_Data_An_Cour!$AW:$AW,BV_Data_An_Cour!$AO:$AO,$Y17)</f>
        <v>0</v>
      </c>
      <c r="M17" s="659">
        <f>-SUMIFS(BV_Data_An_Cour!$AM:$AM,BV_Data_An_Cour!$AO:$AO,$Y17)</f>
        <v>0</v>
      </c>
      <c r="N17" s="1038">
        <f t="shared" si="12"/>
        <v>0</v>
      </c>
      <c r="O17" s="997">
        <f>-SUMIFS(BV_Data_An_Cour!$AM:$AM,BV_Data_An_Cour!$AO:$AO,$Y17)-SUMIFS(BV_Data_An_Cour!$AM:$AM,BV_Data_An_Cour!$AO:$AO,$Z17)</f>
        <v>0</v>
      </c>
      <c r="P17" s="1039">
        <f t="shared" si="7"/>
        <v>0</v>
      </c>
      <c r="Q17" s="997">
        <f t="shared" si="8"/>
        <v>0</v>
      </c>
      <c r="R17" s="995">
        <f>SUMIFS(BV_Data_An_Prec!$AW:$AW,BV_Data_An_Prec!$AO:$AO,$Y17)</f>
        <v>0</v>
      </c>
      <c r="S17" s="1037">
        <f>-SUMIFS(BV_Data_An_Prec!$AM:$AM,BV_Data_An_Prec!$AO:$AO,$Y17)</f>
        <v>0</v>
      </c>
      <c r="T17" s="1038">
        <f t="shared" si="9"/>
        <v>0</v>
      </c>
      <c r="U17" s="998">
        <f>-SUMIFS(BV_Data_An_Prec!$AM:$AM,BV_Data_An_Prec!$AO:$AO,$Y17)-SUMIFS(BV_Data_An_Prec!$AM:$AM,BV_Data_An_Prec!$AO:$AO,$Z17)</f>
        <v>0</v>
      </c>
      <c r="V17" s="1039">
        <f t="shared" si="10"/>
        <v>0</v>
      </c>
      <c r="W17" s="997">
        <f t="shared" si="11"/>
        <v>0</v>
      </c>
      <c r="X17" s="936"/>
      <c r="Y17" s="398" t="s">
        <v>2508</v>
      </c>
      <c r="Z17" s="398" t="s">
        <v>2900</v>
      </c>
      <c r="AA17" s="398"/>
      <c r="AB17" s="398"/>
      <c r="AC17" s="398"/>
      <c r="AD17" s="398"/>
      <c r="AE17" s="398"/>
      <c r="AF17" s="398"/>
      <c r="AG17" s="398"/>
      <c r="AH17" s="398"/>
      <c r="AI17" s="398"/>
      <c r="AJ17" s="398"/>
      <c r="AK17" s="398"/>
      <c r="AL17" s="398"/>
      <c r="AM17" s="398"/>
      <c r="AN17" s="398"/>
      <c r="AO17" s="398"/>
      <c r="AP17" s="398"/>
      <c r="AQ17" s="398"/>
      <c r="AR17" s="398"/>
    </row>
    <row r="18" spans="2:44" s="935" customFormat="1" ht="15.75" customHeight="1">
      <c r="B18" s="398" t="s">
        <v>172</v>
      </c>
      <c r="C18" s="994" t="s">
        <v>3114</v>
      </c>
      <c r="D18" s="995"/>
      <c r="E18" s="995"/>
      <c r="F18" s="1035"/>
      <c r="G18" s="995"/>
      <c r="H18" s="996"/>
      <c r="I18" s="995"/>
      <c r="J18" s="995"/>
      <c r="K18" s="995"/>
      <c r="L18" s="996">
        <f>SUMIFS(BV_Data_An_Cour!$AW:$AW,BV_Data_An_Cour!$AO:$AO,$Y18)</f>
        <v>0</v>
      </c>
      <c r="M18" s="659">
        <f>-SUMIFS(BV_Data_An_Cour!$AM:$AM,BV_Data_An_Cour!$AO:$AO,$Y18)</f>
        <v>0</v>
      </c>
      <c r="N18" s="1038">
        <f t="shared" si="12"/>
        <v>0</v>
      </c>
      <c r="O18" s="997">
        <f>-SUMIFS(BV_Data_An_Cour!$AM:$AM,BV_Data_An_Cour!$AO:$AO,$Y18)-SUMIFS(BV_Data_An_Cour!$AM:$AM,BV_Data_An_Cour!$AO:$AO,$Z18)</f>
        <v>0</v>
      </c>
      <c r="P18" s="1039">
        <f t="shared" si="7"/>
        <v>0</v>
      </c>
      <c r="Q18" s="997">
        <f t="shared" si="8"/>
        <v>0</v>
      </c>
      <c r="R18" s="995">
        <f>SUMIFS(BV_Data_An_Prec!$AW:$AW,BV_Data_An_Prec!$AO:$AO,$Y18)</f>
        <v>0</v>
      </c>
      <c r="S18" s="1037">
        <f>-SUMIFS(BV_Data_An_Prec!$AM:$AM,BV_Data_An_Prec!$AO:$AO,$Y18)</f>
        <v>0</v>
      </c>
      <c r="T18" s="1038">
        <f t="shared" si="9"/>
        <v>0</v>
      </c>
      <c r="U18" s="998">
        <f>-SUMIFS(BV_Data_An_Prec!$AM:$AM,BV_Data_An_Prec!$AO:$AO,$Y18)-SUMIFS(BV_Data_An_Prec!$AM:$AM,BV_Data_An_Prec!$AO:$AO,$Z18)</f>
        <v>0</v>
      </c>
      <c r="V18" s="1039">
        <f t="shared" si="10"/>
        <v>0</v>
      </c>
      <c r="W18" s="997">
        <f t="shared" si="11"/>
        <v>0</v>
      </c>
      <c r="X18" s="936"/>
      <c r="Y18" s="398" t="s">
        <v>2520</v>
      </c>
      <c r="Z18" s="398" t="s">
        <v>2912</v>
      </c>
      <c r="AA18" s="398"/>
      <c r="AB18" s="398"/>
      <c r="AC18" s="398"/>
      <c r="AD18" s="398"/>
      <c r="AE18" s="398"/>
      <c r="AF18" s="398"/>
      <c r="AG18" s="398"/>
      <c r="AH18" s="398"/>
      <c r="AI18" s="398"/>
      <c r="AJ18" s="398"/>
      <c r="AK18" s="398"/>
      <c r="AL18" s="398"/>
      <c r="AM18" s="398"/>
      <c r="AN18" s="398"/>
      <c r="AO18" s="398"/>
      <c r="AP18" s="398"/>
      <c r="AQ18" s="398"/>
      <c r="AR18" s="398"/>
    </row>
    <row r="19" spans="2:44" s="935" customFormat="1" ht="15.75" customHeight="1">
      <c r="B19" s="398" t="s">
        <v>172</v>
      </c>
      <c r="C19" s="994" t="s">
        <v>3115</v>
      </c>
      <c r="D19" s="995"/>
      <c r="E19" s="995"/>
      <c r="F19" s="1035"/>
      <c r="G19" s="995"/>
      <c r="H19" s="996"/>
      <c r="I19" s="995"/>
      <c r="J19" s="995"/>
      <c r="K19" s="995"/>
      <c r="L19" s="996">
        <f>SUMIFS(BV_Data_An_Cour!$AW:$AW,BV_Data_An_Cour!$AO:$AO,$Y19)</f>
        <v>0</v>
      </c>
      <c r="M19" s="659">
        <f>-SUMIFS(BV_Data_An_Cour!$AM:$AM,BV_Data_An_Cour!$AO:$AO,$Y19)</f>
        <v>0</v>
      </c>
      <c r="N19" s="1038">
        <f t="shared" si="12"/>
        <v>0</v>
      </c>
      <c r="O19" s="997">
        <f>-SUMIFS(BV_Data_An_Cour!$AM:$AM,BV_Data_An_Cour!$AO:$AO,$Y19)-SUMIFS(BV_Data_An_Cour!$AM:$AM,BV_Data_An_Cour!$AO:$AO,$Z19)</f>
        <v>0</v>
      </c>
      <c r="P19" s="1039">
        <f t="shared" si="7"/>
        <v>0</v>
      </c>
      <c r="Q19" s="997">
        <f t="shared" si="8"/>
        <v>0</v>
      </c>
      <c r="R19" s="995">
        <f>SUMIFS(BV_Data_An_Prec!$AW:$AW,BV_Data_An_Prec!$AO:$AO,$Y19)</f>
        <v>0</v>
      </c>
      <c r="S19" s="1037">
        <f>-SUMIFS(BV_Data_An_Prec!$AM:$AM,BV_Data_An_Prec!$AO:$AO,$Y19)</f>
        <v>0</v>
      </c>
      <c r="T19" s="1038">
        <f t="shared" si="9"/>
        <v>0</v>
      </c>
      <c r="U19" s="998">
        <f>-SUMIFS(BV_Data_An_Prec!$AM:$AM,BV_Data_An_Prec!$AO:$AO,$Y19)-SUMIFS(BV_Data_An_Prec!$AM:$AM,BV_Data_An_Prec!$AO:$AO,$Z19)</f>
        <v>0</v>
      </c>
      <c r="V19" s="1039">
        <f t="shared" si="10"/>
        <v>0</v>
      </c>
      <c r="W19" s="997">
        <f t="shared" si="11"/>
        <v>0</v>
      </c>
      <c r="X19" s="936"/>
      <c r="Y19" s="398" t="s">
        <v>2538</v>
      </c>
      <c r="Z19" s="398" t="s">
        <v>2930</v>
      </c>
      <c r="AA19" s="398"/>
      <c r="AB19" s="398"/>
      <c r="AC19" s="398"/>
      <c r="AD19" s="398"/>
      <c r="AE19" s="398"/>
      <c r="AF19" s="398"/>
      <c r="AG19" s="398"/>
      <c r="AH19" s="398"/>
      <c r="AI19" s="398"/>
      <c r="AJ19" s="398"/>
      <c r="AK19" s="398"/>
      <c r="AL19" s="398"/>
      <c r="AM19" s="398"/>
      <c r="AN19" s="398"/>
      <c r="AO19" s="398"/>
      <c r="AP19" s="398"/>
      <c r="AQ19" s="398"/>
      <c r="AR19" s="398"/>
    </row>
    <row r="20" spans="2:44" s="935" customFormat="1" ht="15.75" customHeight="1">
      <c r="B20" s="398" t="s">
        <v>172</v>
      </c>
      <c r="C20" s="994" t="s">
        <v>3116</v>
      </c>
      <c r="D20" s="995"/>
      <c r="E20" s="995"/>
      <c r="F20" s="1035"/>
      <c r="G20" s="995"/>
      <c r="H20" s="996"/>
      <c r="I20" s="995"/>
      <c r="J20" s="995"/>
      <c r="K20" s="995"/>
      <c r="L20" s="996">
        <f>SUMIFS(BV_Data_An_Cour!$AW:$AW,BV_Data_An_Cour!$AO:$AO,$Y20)</f>
        <v>0</v>
      </c>
      <c r="M20" s="659">
        <f>-SUMIFS(BV_Data_An_Cour!$AM:$AM,BV_Data_An_Cour!$AO:$AO,$Y20)</f>
        <v>0</v>
      </c>
      <c r="N20" s="1038">
        <f t="shared" si="12"/>
        <v>0</v>
      </c>
      <c r="O20" s="997">
        <f>-SUMIFS(BV_Data_An_Cour!$AM:$AM,BV_Data_An_Cour!$AO:$AO,$Y20)-SUMIFS(BV_Data_An_Cour!$AM:$AM,BV_Data_An_Cour!$AO:$AO,$Z20)</f>
        <v>0</v>
      </c>
      <c r="P20" s="1039">
        <f t="shared" si="7"/>
        <v>0</v>
      </c>
      <c r="Q20" s="997">
        <f t="shared" si="8"/>
        <v>0</v>
      </c>
      <c r="R20" s="995">
        <f>SUMIFS(BV_Data_An_Prec!$AW:$AW,BV_Data_An_Prec!$AO:$AO,$Y20)</f>
        <v>0</v>
      </c>
      <c r="S20" s="1037">
        <f>-SUMIFS(BV_Data_An_Prec!$AM:$AM,BV_Data_An_Prec!$AO:$AO,$Y20)</f>
        <v>0</v>
      </c>
      <c r="T20" s="1038">
        <f t="shared" si="9"/>
        <v>0</v>
      </c>
      <c r="U20" s="998">
        <f>-SUMIFS(BV_Data_An_Prec!$AM:$AM,BV_Data_An_Prec!$AO:$AO,$Y20)-SUMIFS(BV_Data_An_Prec!$AM:$AM,BV_Data_An_Prec!$AO:$AO,$Z20)</f>
        <v>0</v>
      </c>
      <c r="V20" s="1039">
        <f t="shared" si="10"/>
        <v>0</v>
      </c>
      <c r="W20" s="997">
        <f t="shared" si="11"/>
        <v>0</v>
      </c>
      <c r="X20" s="936"/>
      <c r="Y20" s="398" t="s">
        <v>2544</v>
      </c>
      <c r="Z20" s="398" t="s">
        <v>2936</v>
      </c>
      <c r="AA20" s="398"/>
      <c r="AB20" s="398"/>
      <c r="AC20" s="398"/>
      <c r="AD20" s="398"/>
      <c r="AE20" s="398"/>
      <c r="AF20" s="398"/>
      <c r="AG20" s="398"/>
      <c r="AH20" s="398"/>
      <c r="AI20" s="398"/>
      <c r="AJ20" s="398"/>
      <c r="AK20" s="398"/>
      <c r="AL20" s="398"/>
      <c r="AM20" s="398"/>
      <c r="AN20" s="398"/>
      <c r="AO20" s="398"/>
      <c r="AP20" s="398"/>
      <c r="AQ20" s="398"/>
      <c r="AR20" s="398"/>
    </row>
    <row r="21" spans="2:44" s="935" customFormat="1" ht="15.75" customHeight="1">
      <c r="B21" s="398" t="s">
        <v>172</v>
      </c>
      <c r="C21" s="994" t="s">
        <v>3117</v>
      </c>
      <c r="D21" s="995"/>
      <c r="E21" s="995"/>
      <c r="F21" s="1035"/>
      <c r="G21" s="995"/>
      <c r="H21" s="996"/>
      <c r="I21" s="995"/>
      <c r="J21" s="995"/>
      <c r="K21" s="995"/>
      <c r="L21" s="996">
        <f>SUMIFS(BV_Data_An_Cour!$AW:$AW,BV_Data_An_Cour!$AO:$AO,$Y21)</f>
        <v>0</v>
      </c>
      <c r="M21" s="659">
        <f>-SUMIFS(BV_Data_An_Cour!$AM:$AM,BV_Data_An_Cour!$AO:$AO,$Y21)</f>
        <v>0</v>
      </c>
      <c r="N21" s="1038">
        <f t="shared" si="12"/>
        <v>0</v>
      </c>
      <c r="O21" s="997">
        <f>-SUMIFS(BV_Data_An_Cour!$AM:$AM,BV_Data_An_Cour!$AO:$AO,$Y21)-SUMIFS(BV_Data_An_Cour!$AM:$AM,BV_Data_An_Cour!$AO:$AO,$Z21)</f>
        <v>0</v>
      </c>
      <c r="P21" s="1039">
        <f t="shared" si="7"/>
        <v>0</v>
      </c>
      <c r="Q21" s="997">
        <f t="shared" si="8"/>
        <v>0</v>
      </c>
      <c r="R21" s="995">
        <f>SUMIFS(BV_Data_An_Prec!$AW:$AW,BV_Data_An_Prec!$AO:$AO,$Y21)</f>
        <v>0</v>
      </c>
      <c r="S21" s="1037">
        <f>-SUMIFS(BV_Data_An_Prec!$AM:$AM,BV_Data_An_Prec!$AO:$AO,$Y21)</f>
        <v>0</v>
      </c>
      <c r="T21" s="1038">
        <f t="shared" si="9"/>
        <v>0</v>
      </c>
      <c r="U21" s="998">
        <f>-SUMIFS(BV_Data_An_Prec!$AM:$AM,BV_Data_An_Prec!$AO:$AO,$Y21)-SUMIFS(BV_Data_An_Prec!$AM:$AM,BV_Data_An_Prec!$AO:$AO,$Z21)</f>
        <v>0</v>
      </c>
      <c r="V21" s="1039">
        <f t="shared" si="10"/>
        <v>0</v>
      </c>
      <c r="W21" s="997">
        <f t="shared" si="11"/>
        <v>0</v>
      </c>
      <c r="X21" s="936"/>
      <c r="Y21" s="398" t="s">
        <v>2514</v>
      </c>
      <c r="Z21" s="398" t="s">
        <v>2906</v>
      </c>
      <c r="AA21" s="398"/>
      <c r="AB21" s="398"/>
      <c r="AC21" s="398"/>
      <c r="AD21" s="398"/>
      <c r="AE21" s="398"/>
      <c r="AF21" s="398"/>
      <c r="AG21" s="398"/>
      <c r="AH21" s="398"/>
      <c r="AI21" s="398"/>
      <c r="AJ21" s="398"/>
      <c r="AK21" s="398"/>
      <c r="AL21" s="398"/>
      <c r="AM21" s="398"/>
      <c r="AN21" s="398"/>
      <c r="AO21" s="398"/>
      <c r="AP21" s="398"/>
      <c r="AQ21" s="398"/>
      <c r="AR21" s="398"/>
    </row>
    <row r="22" spans="2:44" s="935" customFormat="1" ht="15.75" customHeight="1">
      <c r="B22" s="398"/>
      <c r="C22" s="999" t="s">
        <v>3139</v>
      </c>
      <c r="D22" s="1000"/>
      <c r="E22" s="1000"/>
      <c r="F22" s="1001"/>
      <c r="G22" s="1000"/>
      <c r="H22" s="1002"/>
      <c r="I22" s="1000"/>
      <c r="J22" s="1000"/>
      <c r="K22" s="1000"/>
      <c r="L22" s="1002">
        <f>SUMIFS(BV_Data_An_Cour!$AW:$AW,BV_Data_An_Cour!$AO:$AO,$Y22)</f>
        <v>1</v>
      </c>
      <c r="M22" s="659">
        <f>-SUMIFS(BV_Data_An_Cour!$AM:$AM,BV_Data_An_Cour!$AO:$AO,$Y22)</f>
        <v>301.60000000000002</v>
      </c>
      <c r="N22" s="1038">
        <f t="shared" si="12"/>
        <v>0.72533156498673745</v>
      </c>
      <c r="O22" s="997">
        <f>-SUMIFS(BV_Data_An_Cour!$AM:$AM,BV_Data_An_Cour!$AO:$AO,$Y22)-SUMIFS(BV_Data_An_Cour!$AM:$AM,BV_Data_An_Cour!$AO:$AO,$Z22)</f>
        <v>218.76000000000002</v>
      </c>
      <c r="P22" s="1003">
        <f t="shared" ref="P22" si="13">IFERROR((M22-E22)/E22,0)</f>
        <v>0</v>
      </c>
      <c r="Q22" s="1004">
        <f t="shared" ref="Q22" si="14">O22-G22</f>
        <v>218.76000000000002</v>
      </c>
      <c r="R22" s="1000">
        <f>SUMIFS(BV_Data_An_Prec!$AW:$AW,BV_Data_An_Prec!$AO:$AO,$Y22)</f>
        <v>0</v>
      </c>
      <c r="S22" s="1005">
        <f>-SUMIFS(BV_Data_An_Prec!$AM:$AM,BV_Data_An_Prec!$AO:$AO,$Y22)</f>
        <v>0</v>
      </c>
      <c r="T22" s="1038">
        <f t="shared" si="9"/>
        <v>0</v>
      </c>
      <c r="U22" s="1006">
        <f>-SUMIFS(BV_Data_An_Prec!$AM:$AM,BV_Data_An_Prec!$AO:$AO,$Y22)-SUMIFS(BV_Data_An_Prec!$AM:$AM,BV_Data_An_Prec!$AO:$AO,$Z22)</f>
        <v>0</v>
      </c>
      <c r="V22" s="1003">
        <f t="shared" ref="V22" si="15">IF(R22=0,0,L22/R22)</f>
        <v>0</v>
      </c>
      <c r="W22" s="1004">
        <f t="shared" ref="W22" si="16">O22-U22</f>
        <v>218.76000000000002</v>
      </c>
      <c r="X22" s="936"/>
      <c r="Y22" s="398" t="s">
        <v>2502</v>
      </c>
      <c r="Z22" s="398" t="s">
        <v>2894</v>
      </c>
      <c r="AA22" s="398"/>
      <c r="AB22" s="398"/>
      <c r="AC22" s="398"/>
      <c r="AD22" s="398"/>
      <c r="AE22" s="398"/>
      <c r="AF22" s="398"/>
      <c r="AG22" s="398"/>
      <c r="AH22" s="398"/>
      <c r="AI22" s="398"/>
      <c r="AJ22" s="398"/>
      <c r="AK22" s="398"/>
      <c r="AL22" s="398"/>
      <c r="AM22" s="398"/>
      <c r="AN22" s="398"/>
      <c r="AO22" s="398"/>
      <c r="AP22" s="398"/>
      <c r="AQ22" s="398"/>
      <c r="AR22" s="398"/>
    </row>
    <row r="23" spans="2:44" s="935" customFormat="1">
      <c r="B23" s="398" t="s">
        <v>172</v>
      </c>
      <c r="C23" s="1040" t="s">
        <v>1172</v>
      </c>
      <c r="D23" s="1007"/>
      <c r="E23" s="1008">
        <f>SUM(E15:E21)</f>
        <v>0</v>
      </c>
      <c r="F23" s="1009" t="e">
        <f>G23/E23</f>
        <v>#DIV/0!</v>
      </c>
      <c r="G23" s="1008">
        <f>SUM(G15:G21)</f>
        <v>0</v>
      </c>
      <c r="H23" s="1010"/>
      <c r="I23" s="1008"/>
      <c r="J23" s="1008"/>
      <c r="K23" s="1008"/>
      <c r="L23" s="1011"/>
      <c r="M23" s="1008">
        <f>SUM(M15:M22)</f>
        <v>5583.2099999999991</v>
      </c>
      <c r="N23" s="1009">
        <f t="shared" si="12"/>
        <v>0.58358184628555976</v>
      </c>
      <c r="O23" s="1008">
        <f>SUM(O15:O22)</f>
        <v>3258.2599999999993</v>
      </c>
      <c r="P23" s="1012">
        <f>IFERROR((M23-E23)/E23,0)</f>
        <v>0</v>
      </c>
      <c r="Q23" s="1013">
        <f>O23-G23</f>
        <v>3258.2599999999993</v>
      </c>
      <c r="R23" s="1011"/>
      <c r="S23" s="1008">
        <f>SUM(S15:S22)</f>
        <v>0</v>
      </c>
      <c r="T23" s="1009">
        <f t="shared" ref="T23" si="17">IFERROR(U23/S23,0)</f>
        <v>0</v>
      </c>
      <c r="U23" s="1008">
        <f>SUM(U15:U22)</f>
        <v>0</v>
      </c>
      <c r="V23" s="1012">
        <f>IF(R23=0,0,L23/R23)</f>
        <v>0</v>
      </c>
      <c r="W23" s="1013">
        <f>SUM(W15:W22)</f>
        <v>3258.2599999999993</v>
      </c>
      <c r="X23" s="936"/>
      <c r="Y23" s="398"/>
      <c r="Z23" s="398"/>
      <c r="AA23" s="398"/>
      <c r="AB23" s="398"/>
      <c r="AC23" s="398"/>
      <c r="AD23" s="398"/>
      <c r="AE23" s="398"/>
      <c r="AF23" s="398"/>
      <c r="AG23" s="398"/>
      <c r="AH23" s="398"/>
      <c r="AI23" s="398"/>
      <c r="AJ23" s="398"/>
      <c r="AK23" s="398"/>
      <c r="AL23" s="398"/>
      <c r="AM23" s="398"/>
      <c r="AN23" s="398"/>
      <c r="AO23" s="398"/>
      <c r="AP23" s="398"/>
      <c r="AQ23" s="398"/>
      <c r="AR23" s="398"/>
    </row>
    <row r="24" spans="2:44" s="935" customFormat="1" ht="15.75" customHeight="1">
      <c r="B24" s="398" t="s">
        <v>172</v>
      </c>
      <c r="C24" s="994"/>
      <c r="D24" s="995"/>
      <c r="E24" s="1041"/>
      <c r="F24" s="1042"/>
      <c r="G24" s="1014"/>
      <c r="H24" s="994"/>
      <c r="I24" s="1041"/>
      <c r="J24" s="1041"/>
      <c r="K24" s="1014"/>
      <c r="L24" s="1043"/>
      <c r="M24" s="659"/>
      <c r="N24" s="1044"/>
      <c r="O24" s="997"/>
      <c r="P24" s="1039"/>
      <c r="Q24" s="997"/>
      <c r="R24" s="1043"/>
      <c r="S24" s="659"/>
      <c r="T24" s="1044"/>
      <c r="U24" s="997"/>
      <c r="V24" s="1043"/>
      <c r="W24" s="997"/>
      <c r="X24" s="936"/>
      <c r="Y24" s="398"/>
      <c r="Z24" s="398"/>
      <c r="AA24" s="398"/>
      <c r="AB24" s="398"/>
      <c r="AC24" s="398"/>
      <c r="AD24" s="398"/>
      <c r="AE24" s="398"/>
      <c r="AF24" s="398"/>
      <c r="AG24" s="398"/>
      <c r="AH24" s="398"/>
      <c r="AI24" s="398"/>
      <c r="AJ24" s="398"/>
      <c r="AK24" s="398"/>
      <c r="AL24" s="398"/>
      <c r="AM24" s="398"/>
      <c r="AN24" s="398"/>
      <c r="AO24" s="398"/>
      <c r="AP24" s="398"/>
      <c r="AQ24" s="398"/>
      <c r="AR24" s="398"/>
    </row>
    <row r="25" spans="2:44" s="935" customFormat="1" ht="15.75" customHeight="1">
      <c r="B25" s="398" t="s">
        <v>172</v>
      </c>
      <c r="C25" s="994" t="s">
        <v>3118</v>
      </c>
      <c r="D25" s="995"/>
      <c r="E25" s="995"/>
      <c r="F25" s="1035"/>
      <c r="G25" s="995"/>
      <c r="H25" s="996"/>
      <c r="I25" s="995"/>
      <c r="J25" s="995"/>
      <c r="K25" s="995"/>
      <c r="L25" s="996">
        <f>SUMIFS(BV_Data_An_Cour!$AW:$AW,BV_Data_An_Cour!$AO:$AO,$Y25)</f>
        <v>0</v>
      </c>
      <c r="M25" s="659">
        <f>-SUMIFS(BV_Data_An_Cour!$AM:$AM,BV_Data_An_Cour!$AO:$AO,$Y25)</f>
        <v>0</v>
      </c>
      <c r="N25" s="1038">
        <f>IFERROR(O25/M25,0)</f>
        <v>0</v>
      </c>
      <c r="O25" s="997">
        <f>-SUMIFS(BV_Data_An_Cour!$AM:$AM,BV_Data_An_Cour!$AO:$AO,$Y25)-SUMIFS(BV_Data_An_Cour!$AM:$AM,BV_Data_An_Cour!$AO:$AO,$Z25)</f>
        <v>0</v>
      </c>
      <c r="P25" s="1039">
        <f t="shared" ref="P25:P32" si="18">IFERROR((M25-E25)/E25,0)</f>
        <v>0</v>
      </c>
      <c r="Q25" s="997">
        <f t="shared" ref="Q25:Q32" si="19">O25-G25</f>
        <v>0</v>
      </c>
      <c r="R25" s="995">
        <f>SUMIFS(BV_Data_An_Prec!$AW:$AW,BV_Data_An_Prec!$AO:$AO,$Y25)</f>
        <v>0</v>
      </c>
      <c r="S25" s="1037">
        <f>-SUMIFS(BV_Data_An_Prec!$AM:$AM,BV_Data_An_Prec!$AO:$AO,$Y25)</f>
        <v>0</v>
      </c>
      <c r="T25" s="1038">
        <f t="shared" ref="T25:T32" si="20">IFERROR(U25/S25,0)</f>
        <v>0</v>
      </c>
      <c r="U25" s="998">
        <f>-SUMIFS(BV_Data_An_Prec!$AM:$AM,BV_Data_An_Prec!$AO:$AO,$Y25)-SUMIFS(BV_Data_An_Prec!$AM:$AM,BV_Data_An_Prec!$AO:$AO,$Z25)</f>
        <v>0</v>
      </c>
      <c r="V25" s="1039">
        <f t="shared" ref="V25:V32" si="21">IF(R25=0,0,L25/R25)</f>
        <v>0</v>
      </c>
      <c r="W25" s="997">
        <f t="shared" ref="W25:W32" si="22">O25-U25</f>
        <v>0</v>
      </c>
      <c r="X25" s="936"/>
      <c r="Y25" s="398" t="s">
        <v>2494</v>
      </c>
      <c r="Z25" s="398" t="s">
        <v>2886</v>
      </c>
      <c r="AA25" s="398"/>
      <c r="AB25" s="398"/>
      <c r="AC25" s="398"/>
      <c r="AD25" s="398"/>
      <c r="AE25" s="398"/>
      <c r="AF25" s="398"/>
      <c r="AG25" s="398"/>
      <c r="AH25" s="398"/>
      <c r="AI25" s="398"/>
      <c r="AJ25" s="398"/>
      <c r="AK25" s="398"/>
      <c r="AL25" s="398"/>
      <c r="AM25" s="398"/>
      <c r="AN25" s="398"/>
      <c r="AO25" s="398"/>
      <c r="AP25" s="398"/>
      <c r="AQ25" s="398"/>
      <c r="AR25" s="398"/>
    </row>
    <row r="26" spans="2:44" s="935" customFormat="1" ht="15.75" customHeight="1">
      <c r="B26" s="398" t="s">
        <v>172</v>
      </c>
      <c r="C26" s="994" t="s">
        <v>3119</v>
      </c>
      <c r="D26" s="995"/>
      <c r="E26" s="995"/>
      <c r="F26" s="1035"/>
      <c r="G26" s="995"/>
      <c r="H26" s="996"/>
      <c r="I26" s="995"/>
      <c r="J26" s="995"/>
      <c r="K26" s="995"/>
      <c r="L26" s="996">
        <f>SUMIFS(BV_Data_An_Cour!$AW:$AW,BV_Data_An_Cour!$AO:$AO,$Y26)</f>
        <v>0</v>
      </c>
      <c r="M26" s="659">
        <f>-SUMIFS(BV_Data_An_Cour!$AM:$AM,BV_Data_An_Cour!$AO:$AO,$Y26)</f>
        <v>0</v>
      </c>
      <c r="N26" s="1038">
        <f t="shared" ref="N26:N33" si="23">IFERROR(O26/M26,0)</f>
        <v>0</v>
      </c>
      <c r="O26" s="997">
        <f>-SUMIFS(BV_Data_An_Cour!$AM:$AM,BV_Data_An_Cour!$AO:$AO,$Y26)-SUMIFS(BV_Data_An_Cour!$AM:$AM,BV_Data_An_Cour!$AO:$AO,$Z26)</f>
        <v>0</v>
      </c>
      <c r="P26" s="1039">
        <f t="shared" si="18"/>
        <v>0</v>
      </c>
      <c r="Q26" s="997">
        <f t="shared" si="19"/>
        <v>0</v>
      </c>
      <c r="R26" s="995">
        <f>SUMIFS(BV_Data_An_Prec!$AW:$AW,BV_Data_An_Prec!$AO:$AO,$Y26)</f>
        <v>0</v>
      </c>
      <c r="S26" s="1037">
        <f>-SUMIFS(BV_Data_An_Prec!$AM:$AM,BV_Data_An_Prec!$AO:$AO,$Y26)</f>
        <v>0</v>
      </c>
      <c r="T26" s="1038">
        <f t="shared" si="20"/>
        <v>0</v>
      </c>
      <c r="U26" s="998">
        <f>-SUMIFS(BV_Data_An_Prec!$AM:$AM,BV_Data_An_Prec!$AO:$AO,$Y26)-SUMIFS(BV_Data_An_Prec!$AM:$AM,BV_Data_An_Prec!$AO:$AO,$Z26)</f>
        <v>0</v>
      </c>
      <c r="V26" s="1039">
        <f t="shared" si="21"/>
        <v>0</v>
      </c>
      <c r="W26" s="997">
        <f t="shared" si="22"/>
        <v>0</v>
      </c>
      <c r="X26" s="936"/>
      <c r="Y26" s="398" t="s">
        <v>2490</v>
      </c>
      <c r="Z26" s="398" t="s">
        <v>2882</v>
      </c>
      <c r="AA26" s="398"/>
      <c r="AB26" s="398"/>
      <c r="AC26" s="398"/>
      <c r="AD26" s="398"/>
      <c r="AE26" s="398"/>
      <c r="AF26" s="398"/>
      <c r="AG26" s="398"/>
      <c r="AH26" s="398"/>
      <c r="AI26" s="398"/>
      <c r="AJ26" s="398"/>
      <c r="AK26" s="398"/>
      <c r="AL26" s="398"/>
      <c r="AM26" s="398"/>
      <c r="AN26" s="398"/>
      <c r="AO26" s="398"/>
      <c r="AP26" s="398"/>
      <c r="AQ26" s="398"/>
      <c r="AR26" s="398"/>
    </row>
    <row r="27" spans="2:44" s="935" customFormat="1" ht="15.75" customHeight="1">
      <c r="B27" s="398" t="s">
        <v>172</v>
      </c>
      <c r="C27" s="994" t="s">
        <v>3120</v>
      </c>
      <c r="D27" s="995"/>
      <c r="E27" s="995"/>
      <c r="F27" s="1035"/>
      <c r="G27" s="995"/>
      <c r="H27" s="996"/>
      <c r="I27" s="995"/>
      <c r="J27" s="995"/>
      <c r="K27" s="995"/>
      <c r="L27" s="996">
        <f>SUMIFS(BV_Data_An_Cour!$AW:$AW,BV_Data_An_Cour!$AO:$AO,$Y27)</f>
        <v>0</v>
      </c>
      <c r="M27" s="659">
        <f>-SUMIFS(BV_Data_An_Cour!$AM:$AM,BV_Data_An_Cour!$AO:$AO,$Y27)</f>
        <v>0</v>
      </c>
      <c r="N27" s="1038">
        <f t="shared" si="23"/>
        <v>0</v>
      </c>
      <c r="O27" s="997">
        <f>-SUMIFS(BV_Data_An_Cour!$AM:$AM,BV_Data_An_Cour!$AO:$AO,$Y27)-SUMIFS(BV_Data_An_Cour!$AM:$AM,BV_Data_An_Cour!$AO:$AO,$Z27)</f>
        <v>0</v>
      </c>
      <c r="P27" s="1039">
        <f t="shared" si="18"/>
        <v>0</v>
      </c>
      <c r="Q27" s="997">
        <f t="shared" si="19"/>
        <v>0</v>
      </c>
      <c r="R27" s="995">
        <f>SUMIFS(BV_Data_An_Prec!$AW:$AW,BV_Data_An_Prec!$AO:$AO,$Y27)</f>
        <v>0</v>
      </c>
      <c r="S27" s="1037">
        <f>-SUMIFS(BV_Data_An_Prec!$AM:$AM,BV_Data_An_Prec!$AO:$AO,$Y27)</f>
        <v>0</v>
      </c>
      <c r="T27" s="1038">
        <f t="shared" si="20"/>
        <v>0</v>
      </c>
      <c r="U27" s="998">
        <f>-SUMIFS(BV_Data_An_Prec!$AM:$AM,BV_Data_An_Prec!$AO:$AO,$Y27)-SUMIFS(BV_Data_An_Prec!$AM:$AM,BV_Data_An_Prec!$AO:$AO,$Z27)</f>
        <v>0</v>
      </c>
      <c r="V27" s="1039">
        <f t="shared" si="21"/>
        <v>0</v>
      </c>
      <c r="W27" s="997">
        <f t="shared" si="22"/>
        <v>0</v>
      </c>
      <c r="X27" s="936"/>
      <c r="Y27" s="398" t="s">
        <v>2498</v>
      </c>
      <c r="Z27" s="398" t="s">
        <v>2890</v>
      </c>
      <c r="AA27" s="398"/>
      <c r="AB27" s="398"/>
      <c r="AC27" s="398"/>
      <c r="AD27" s="398"/>
      <c r="AE27" s="398"/>
      <c r="AF27" s="398"/>
      <c r="AG27" s="398"/>
      <c r="AH27" s="398"/>
      <c r="AI27" s="398"/>
      <c r="AJ27" s="398"/>
      <c r="AK27" s="398"/>
      <c r="AL27" s="398"/>
      <c r="AM27" s="398"/>
      <c r="AN27" s="398"/>
      <c r="AO27" s="398"/>
      <c r="AP27" s="398"/>
      <c r="AQ27" s="398"/>
      <c r="AR27" s="398"/>
    </row>
    <row r="28" spans="2:44" s="935" customFormat="1" ht="15.75" customHeight="1">
      <c r="B28" s="398" t="s">
        <v>172</v>
      </c>
      <c r="C28" s="994" t="s">
        <v>3121</v>
      </c>
      <c r="D28" s="995"/>
      <c r="E28" s="995"/>
      <c r="F28" s="1035"/>
      <c r="G28" s="995"/>
      <c r="H28" s="996"/>
      <c r="I28" s="995"/>
      <c r="J28" s="995"/>
      <c r="K28" s="995"/>
      <c r="L28" s="996">
        <f>SUMIFS(BV_Data_An_Cour!$AW:$AW,BV_Data_An_Cour!$AO:$AO,$Y28)</f>
        <v>0</v>
      </c>
      <c r="M28" s="659">
        <f>-SUMIFS(BV_Data_An_Cour!$AM:$AM,BV_Data_An_Cour!$AO:$AO,$Y28)</f>
        <v>0</v>
      </c>
      <c r="N28" s="1038">
        <f t="shared" si="23"/>
        <v>0</v>
      </c>
      <c r="O28" s="997">
        <f>-SUMIFS(BV_Data_An_Cour!$AM:$AM,BV_Data_An_Cour!$AO:$AO,$Y28)-SUMIFS(BV_Data_An_Cour!$AM:$AM,BV_Data_An_Cour!$AO:$AO,$Z28)</f>
        <v>0</v>
      </c>
      <c r="P28" s="1039">
        <f t="shared" si="18"/>
        <v>0</v>
      </c>
      <c r="Q28" s="997">
        <f t="shared" si="19"/>
        <v>0</v>
      </c>
      <c r="R28" s="995">
        <f>SUMIFS(BV_Data_An_Prec!$AW:$AW,BV_Data_An_Prec!$AO:$AO,$Y28)</f>
        <v>0</v>
      </c>
      <c r="S28" s="1037">
        <f>-SUMIFS(BV_Data_An_Prec!$AM:$AM,BV_Data_An_Prec!$AO:$AO,$Y28)</f>
        <v>0</v>
      </c>
      <c r="T28" s="1038">
        <f t="shared" si="20"/>
        <v>0</v>
      </c>
      <c r="U28" s="998">
        <f>-SUMIFS(BV_Data_An_Prec!$AM:$AM,BV_Data_An_Prec!$AO:$AO,$Y28)-SUMIFS(BV_Data_An_Prec!$AM:$AM,BV_Data_An_Prec!$AO:$AO,$Z28)</f>
        <v>0</v>
      </c>
      <c r="V28" s="1039">
        <f t="shared" si="21"/>
        <v>0</v>
      </c>
      <c r="W28" s="997">
        <f t="shared" si="22"/>
        <v>0</v>
      </c>
      <c r="X28" s="936"/>
      <c r="Y28" s="398" t="s">
        <v>2522</v>
      </c>
      <c r="Z28" s="398" t="s">
        <v>2914</v>
      </c>
      <c r="AA28" s="398"/>
      <c r="AB28" s="398"/>
      <c r="AC28" s="398"/>
      <c r="AD28" s="398"/>
      <c r="AE28" s="398"/>
      <c r="AF28" s="398"/>
      <c r="AG28" s="398"/>
      <c r="AH28" s="398"/>
      <c r="AI28" s="398"/>
      <c r="AJ28" s="398"/>
      <c r="AK28" s="398"/>
      <c r="AL28" s="398"/>
      <c r="AM28" s="398"/>
      <c r="AN28" s="398"/>
      <c r="AO28" s="398"/>
      <c r="AP28" s="398"/>
      <c r="AQ28" s="398"/>
      <c r="AR28" s="398"/>
    </row>
    <row r="29" spans="2:44" s="935" customFormat="1" ht="15.75" customHeight="1">
      <c r="B29" s="398" t="s">
        <v>172</v>
      </c>
      <c r="C29" s="994" t="s">
        <v>3122</v>
      </c>
      <c r="D29" s="995"/>
      <c r="E29" s="995"/>
      <c r="F29" s="1035"/>
      <c r="G29" s="995"/>
      <c r="H29" s="996"/>
      <c r="I29" s="995"/>
      <c r="J29" s="995"/>
      <c r="K29" s="995"/>
      <c r="L29" s="996">
        <f>SUMIFS(BV_Data_An_Cour!$AW:$AW,BV_Data_An_Cour!$AO:$AO,$Y29)</f>
        <v>0</v>
      </c>
      <c r="M29" s="659">
        <f>-SUMIFS(BV_Data_An_Cour!$AM:$AM,BV_Data_An_Cour!$AO:$AO,$Y29)</f>
        <v>0</v>
      </c>
      <c r="N29" s="1038">
        <f t="shared" si="23"/>
        <v>0</v>
      </c>
      <c r="O29" s="997">
        <f>-SUMIFS(BV_Data_An_Cour!$AM:$AM,BV_Data_An_Cour!$AO:$AO,$Y29)-SUMIFS(BV_Data_An_Cour!$AM:$AM,BV_Data_An_Cour!$AO:$AO,$Z29)</f>
        <v>0</v>
      </c>
      <c r="P29" s="1039">
        <f t="shared" si="18"/>
        <v>0</v>
      </c>
      <c r="Q29" s="997">
        <f t="shared" si="19"/>
        <v>0</v>
      </c>
      <c r="R29" s="995">
        <f>SUMIFS(BV_Data_An_Prec!$AW:$AW,BV_Data_An_Prec!$AO:$AO,$Y29)</f>
        <v>0</v>
      </c>
      <c r="S29" s="1037">
        <f>-SUMIFS(BV_Data_An_Prec!$AM:$AM,BV_Data_An_Prec!$AO:$AO,$Y29)</f>
        <v>0</v>
      </c>
      <c r="T29" s="1038">
        <f t="shared" si="20"/>
        <v>0</v>
      </c>
      <c r="U29" s="998">
        <f>-SUMIFS(BV_Data_An_Prec!$AM:$AM,BV_Data_An_Prec!$AO:$AO,$Y29)-SUMIFS(BV_Data_An_Prec!$AM:$AM,BV_Data_An_Prec!$AO:$AO,$Z29)</f>
        <v>0</v>
      </c>
      <c r="V29" s="1039">
        <f t="shared" si="21"/>
        <v>0</v>
      </c>
      <c r="W29" s="997">
        <f t="shared" si="22"/>
        <v>0</v>
      </c>
      <c r="X29" s="936"/>
      <c r="Y29" s="398" t="s">
        <v>2540</v>
      </c>
      <c r="Z29" s="398" t="s">
        <v>2932</v>
      </c>
      <c r="AA29" s="398"/>
      <c r="AB29" s="398"/>
      <c r="AC29" s="398"/>
      <c r="AD29" s="398"/>
      <c r="AE29" s="398"/>
      <c r="AF29" s="398"/>
      <c r="AG29" s="398"/>
      <c r="AH29" s="398"/>
      <c r="AI29" s="398"/>
      <c r="AJ29" s="398"/>
      <c r="AK29" s="398"/>
      <c r="AL29" s="398"/>
      <c r="AM29" s="398"/>
      <c r="AN29" s="398"/>
      <c r="AO29" s="398"/>
      <c r="AP29" s="398"/>
      <c r="AQ29" s="398"/>
      <c r="AR29" s="398"/>
    </row>
    <row r="30" spans="2:44" s="935" customFormat="1" ht="15.75" customHeight="1">
      <c r="B30" s="398" t="s">
        <v>172</v>
      </c>
      <c r="C30" s="994" t="s">
        <v>3123</v>
      </c>
      <c r="D30" s="995"/>
      <c r="E30" s="995"/>
      <c r="F30" s="1035"/>
      <c r="G30" s="995"/>
      <c r="H30" s="996"/>
      <c r="I30" s="995"/>
      <c r="J30" s="995"/>
      <c r="K30" s="995"/>
      <c r="L30" s="996">
        <f>SUMIFS(BV_Data_An_Cour!$AW:$AW,BV_Data_An_Cour!$AO:$AO,$Y30)</f>
        <v>0</v>
      </c>
      <c r="M30" s="659">
        <f>-SUMIFS(BV_Data_An_Cour!$AM:$AM,BV_Data_An_Cour!$AO:$AO,$Y30)</f>
        <v>0</v>
      </c>
      <c r="N30" s="1038">
        <f t="shared" si="23"/>
        <v>0</v>
      </c>
      <c r="O30" s="997">
        <f>-SUMIFS(BV_Data_An_Cour!$AM:$AM,BV_Data_An_Cour!$AO:$AO,$Y30)-SUMIFS(BV_Data_An_Cour!$AM:$AM,BV_Data_An_Cour!$AO:$AO,$Z30)</f>
        <v>0</v>
      </c>
      <c r="P30" s="1039">
        <f t="shared" si="18"/>
        <v>0</v>
      </c>
      <c r="Q30" s="997">
        <f t="shared" si="19"/>
        <v>0</v>
      </c>
      <c r="R30" s="995">
        <f>SUMIFS(BV_Data_An_Prec!$AW:$AW,BV_Data_An_Prec!$AO:$AO,$Y30)</f>
        <v>0</v>
      </c>
      <c r="S30" s="1037">
        <f>-SUMIFS(BV_Data_An_Prec!$AM:$AM,BV_Data_An_Prec!$AO:$AO,$Y30)</f>
        <v>0</v>
      </c>
      <c r="T30" s="1038">
        <f t="shared" si="20"/>
        <v>0</v>
      </c>
      <c r="U30" s="998">
        <f>-SUMIFS(BV_Data_An_Prec!$AM:$AM,BV_Data_An_Prec!$AO:$AO,$Y30)-SUMIFS(BV_Data_An_Prec!$AM:$AM,BV_Data_An_Prec!$AO:$AO,$Z30)</f>
        <v>0</v>
      </c>
      <c r="V30" s="1039">
        <f t="shared" si="21"/>
        <v>0</v>
      </c>
      <c r="W30" s="997">
        <f t="shared" si="22"/>
        <v>0</v>
      </c>
      <c r="X30" s="936"/>
      <c r="Y30" s="398" t="s">
        <v>2546</v>
      </c>
      <c r="Z30" s="398" t="s">
        <v>2938</v>
      </c>
      <c r="AA30" s="398"/>
      <c r="AB30" s="398"/>
      <c r="AC30" s="398"/>
      <c r="AD30" s="398"/>
      <c r="AE30" s="398"/>
      <c r="AF30" s="398"/>
      <c r="AG30" s="398"/>
      <c r="AH30" s="398"/>
      <c r="AI30" s="398"/>
      <c r="AJ30" s="398"/>
      <c r="AK30" s="398"/>
      <c r="AL30" s="398"/>
      <c r="AM30" s="398"/>
      <c r="AN30" s="398"/>
      <c r="AO30" s="398"/>
      <c r="AP30" s="398"/>
      <c r="AQ30" s="398"/>
      <c r="AR30" s="398"/>
    </row>
    <row r="31" spans="2:44" s="935" customFormat="1" ht="15.75" customHeight="1">
      <c r="B31" s="398" t="s">
        <v>172</v>
      </c>
      <c r="C31" s="994" t="s">
        <v>3124</v>
      </c>
      <c r="D31" s="995"/>
      <c r="E31" s="995"/>
      <c r="F31" s="1035"/>
      <c r="G31" s="995"/>
      <c r="H31" s="996"/>
      <c r="I31" s="995"/>
      <c r="J31" s="995"/>
      <c r="K31" s="995"/>
      <c r="L31" s="996">
        <f>SUMIFS(BV_Data_An_Cour!$AW:$AW,BV_Data_An_Cour!$AO:$AO,$Y31)</f>
        <v>0</v>
      </c>
      <c r="M31" s="659">
        <f>-SUMIFS(BV_Data_An_Cour!$AM:$AM,BV_Data_An_Cour!$AO:$AO,$Y31)</f>
        <v>0</v>
      </c>
      <c r="N31" s="1038">
        <f t="shared" si="23"/>
        <v>0</v>
      </c>
      <c r="O31" s="997">
        <f>-SUMIFS(BV_Data_An_Cour!$AM:$AM,BV_Data_An_Cour!$AO:$AO,$Y31)-SUMIFS(BV_Data_An_Cour!$AM:$AM,BV_Data_An_Cour!$AO:$AO,$Z31)</f>
        <v>0</v>
      </c>
      <c r="P31" s="1039">
        <f t="shared" ref="P31" si="24">IFERROR((M31-E31)/E31,0)</f>
        <v>0</v>
      </c>
      <c r="Q31" s="997">
        <f t="shared" ref="Q31" si="25">O31-G31</f>
        <v>0</v>
      </c>
      <c r="R31" s="995">
        <f>SUMIFS(BV_Data_An_Prec!$AW:$AW,BV_Data_An_Prec!$AO:$AO,$Y31)</f>
        <v>0</v>
      </c>
      <c r="S31" s="1037">
        <f>-SUMIFS(BV_Data_An_Prec!$AM:$AM,BV_Data_An_Prec!$AO:$AO,$Y31)</f>
        <v>0</v>
      </c>
      <c r="T31" s="1038">
        <f t="shared" si="20"/>
        <v>0</v>
      </c>
      <c r="U31" s="998">
        <f>-SUMIFS(BV_Data_An_Prec!$AM:$AM,BV_Data_An_Prec!$AO:$AO,$Y31)-SUMIFS(BV_Data_An_Prec!$AM:$AM,BV_Data_An_Prec!$AO:$AO,$Z31)</f>
        <v>0</v>
      </c>
      <c r="V31" s="1039">
        <f t="shared" ref="V31" si="26">IF(R31=0,0,L31/R31)</f>
        <v>0</v>
      </c>
      <c r="W31" s="997">
        <f t="shared" ref="W31" si="27">O31-U31</f>
        <v>0</v>
      </c>
      <c r="X31" s="936"/>
      <c r="Y31" s="398" t="s">
        <v>2516</v>
      </c>
      <c r="Z31" s="398" t="s">
        <v>2908</v>
      </c>
      <c r="AA31" s="398"/>
      <c r="AB31" s="398"/>
      <c r="AC31" s="398"/>
      <c r="AD31" s="398"/>
      <c r="AE31" s="398"/>
      <c r="AF31" s="398"/>
      <c r="AG31" s="398"/>
      <c r="AH31" s="398"/>
      <c r="AI31" s="398"/>
      <c r="AJ31" s="398"/>
      <c r="AK31" s="398"/>
      <c r="AL31" s="398"/>
      <c r="AM31" s="398"/>
      <c r="AN31" s="398"/>
      <c r="AO31" s="398"/>
      <c r="AP31" s="398"/>
      <c r="AQ31" s="398"/>
      <c r="AR31" s="398"/>
    </row>
    <row r="32" spans="2:44" s="935" customFormat="1" ht="15.75" customHeight="1">
      <c r="B32" s="398" t="s">
        <v>172</v>
      </c>
      <c r="C32" s="999" t="s">
        <v>3125</v>
      </c>
      <c r="D32" s="1000"/>
      <c r="E32" s="1000"/>
      <c r="F32" s="1001"/>
      <c r="G32" s="1000"/>
      <c r="H32" s="1002"/>
      <c r="I32" s="1000"/>
      <c r="J32" s="1000"/>
      <c r="K32" s="1000"/>
      <c r="L32" s="1002">
        <f>SUMIFS(BV_Data_An_Cour!$AW:$AW,BV_Data_An_Cour!$AO:$AO,$Y32)</f>
        <v>0</v>
      </c>
      <c r="M32" s="659">
        <f>-SUMIFS(BV_Data_An_Cour!$AM:$AM,BV_Data_An_Cour!$AO:$AO,$Y32)</f>
        <v>0</v>
      </c>
      <c r="N32" s="1038">
        <f t="shared" si="23"/>
        <v>0</v>
      </c>
      <c r="O32" s="997">
        <f>-SUMIFS(BV_Data_An_Cour!$AM:$AM,BV_Data_An_Cour!$AO:$AO,$Y32)-SUMIFS(BV_Data_An_Cour!$AM:$AM,BV_Data_An_Cour!$AO:$AO,$Z32)</f>
        <v>0</v>
      </c>
      <c r="P32" s="1003">
        <f t="shared" si="18"/>
        <v>0</v>
      </c>
      <c r="Q32" s="1004">
        <f t="shared" si="19"/>
        <v>0</v>
      </c>
      <c r="R32" s="1000">
        <f>SUMIFS(BV_Data_An_Prec!$AW:$AW,BV_Data_An_Prec!$AO:$AO,$Y32)</f>
        <v>0</v>
      </c>
      <c r="S32" s="1005">
        <f>-SUMIFS(BV_Data_An_Prec!$AM:$AM,BV_Data_An_Prec!$AO:$AO,$Y32)</f>
        <v>0</v>
      </c>
      <c r="T32" s="1038">
        <f t="shared" si="20"/>
        <v>0</v>
      </c>
      <c r="U32" s="1006">
        <f>-SUMIFS(BV_Data_An_Prec!$AM:$AM,BV_Data_An_Prec!$AO:$AO,$Y32)-SUMIFS(BV_Data_An_Prec!$AM:$AM,BV_Data_An_Prec!$AO:$AO,$Z32)</f>
        <v>0</v>
      </c>
      <c r="V32" s="1003">
        <f t="shared" si="21"/>
        <v>0</v>
      </c>
      <c r="W32" s="1004">
        <f t="shared" si="22"/>
        <v>0</v>
      </c>
      <c r="X32" s="936"/>
      <c r="Y32" s="398" t="s">
        <v>2500</v>
      </c>
      <c r="Z32" s="398" t="s">
        <v>2892</v>
      </c>
      <c r="AA32" s="398"/>
      <c r="AB32" s="398"/>
      <c r="AC32" s="398"/>
      <c r="AD32" s="398"/>
      <c r="AE32" s="398"/>
      <c r="AF32" s="398"/>
      <c r="AG32" s="398"/>
      <c r="AH32" s="398"/>
      <c r="AI32" s="398"/>
      <c r="AJ32" s="398"/>
      <c r="AK32" s="398"/>
      <c r="AL32" s="398"/>
      <c r="AM32" s="398"/>
      <c r="AN32" s="398"/>
      <c r="AO32" s="398"/>
      <c r="AP32" s="398"/>
      <c r="AQ32" s="398"/>
      <c r="AR32" s="398"/>
    </row>
    <row r="33" spans="2:44" s="935" customFormat="1">
      <c r="B33" s="398" t="s">
        <v>172</v>
      </c>
      <c r="C33" s="1040" t="s">
        <v>1173</v>
      </c>
      <c r="D33" s="1007"/>
      <c r="E33" s="1008">
        <f>SUM(E25:E32)</f>
        <v>0</v>
      </c>
      <c r="F33" s="1009" t="e">
        <f>G33/E33</f>
        <v>#DIV/0!</v>
      </c>
      <c r="G33" s="1008">
        <f>SUM(G25:G32)</f>
        <v>0</v>
      </c>
      <c r="H33" s="1010"/>
      <c r="I33" s="1008"/>
      <c r="J33" s="1008"/>
      <c r="K33" s="1008"/>
      <c r="L33" s="1011"/>
      <c r="M33" s="1008">
        <f>SUM(M25:M32)</f>
        <v>0</v>
      </c>
      <c r="N33" s="1009">
        <f t="shared" si="23"/>
        <v>0</v>
      </c>
      <c r="O33" s="1008">
        <f>SUM(O25:O32)</f>
        <v>0</v>
      </c>
      <c r="P33" s="1012">
        <f>IFERROR((M33-E33)/E33,0)</f>
        <v>0</v>
      </c>
      <c r="Q33" s="1013">
        <f>O33-G33</f>
        <v>0</v>
      </c>
      <c r="R33" s="1011"/>
      <c r="S33" s="1008">
        <f>SUM(S25:S32)</f>
        <v>0</v>
      </c>
      <c r="T33" s="1009">
        <f t="shared" ref="T33" si="28">IFERROR(U33/S33,0)</f>
        <v>0</v>
      </c>
      <c r="U33" s="1008">
        <f>SUM(U25:U32)</f>
        <v>0</v>
      </c>
      <c r="V33" s="1012">
        <f>IF(R33=0,0,L33/R33)</f>
        <v>0</v>
      </c>
      <c r="W33" s="1013">
        <f>O33-U33</f>
        <v>0</v>
      </c>
      <c r="X33" s="936"/>
      <c r="Y33" s="398"/>
      <c r="Z33" s="398"/>
      <c r="AA33" s="398"/>
      <c r="AB33" s="398"/>
      <c r="AC33" s="398"/>
      <c r="AD33" s="398"/>
      <c r="AE33" s="398"/>
      <c r="AF33" s="398"/>
      <c r="AG33" s="398"/>
      <c r="AH33" s="398"/>
      <c r="AI33" s="398"/>
      <c r="AJ33" s="398"/>
      <c r="AK33" s="398"/>
      <c r="AL33" s="398"/>
      <c r="AM33" s="398"/>
      <c r="AN33" s="398"/>
      <c r="AO33" s="398"/>
      <c r="AP33" s="398"/>
      <c r="AQ33" s="398"/>
      <c r="AR33" s="398"/>
    </row>
    <row r="34" spans="2:44" s="935" customFormat="1" ht="15.75" customHeight="1">
      <c r="B34" s="398" t="s">
        <v>172</v>
      </c>
      <c r="C34" s="994"/>
      <c r="D34" s="1044"/>
      <c r="E34" s="1044"/>
      <c r="F34" s="1042"/>
      <c r="G34" s="1014"/>
      <c r="H34" s="994"/>
      <c r="I34" s="1044"/>
      <c r="J34" s="1044"/>
      <c r="K34" s="1014"/>
      <c r="L34" s="994"/>
      <c r="M34" s="659"/>
      <c r="N34" s="1044"/>
      <c r="O34" s="997"/>
      <c r="P34" s="1015"/>
      <c r="Q34" s="1016"/>
      <c r="R34" s="994"/>
      <c r="S34" s="659"/>
      <c r="T34" s="1044"/>
      <c r="U34" s="997"/>
      <c r="V34" s="1015"/>
      <c r="W34" s="1017"/>
      <c r="X34" s="402"/>
      <c r="Y34" s="398"/>
      <c r="Z34" s="398"/>
      <c r="AA34" s="398"/>
      <c r="AB34" s="398"/>
      <c r="AC34" s="398"/>
      <c r="AD34" s="398"/>
      <c r="AE34" s="398"/>
      <c r="AF34" s="398"/>
      <c r="AG34" s="398"/>
      <c r="AH34" s="398"/>
      <c r="AI34" s="398"/>
      <c r="AJ34" s="398"/>
      <c r="AK34" s="398"/>
      <c r="AL34" s="398"/>
      <c r="AM34" s="398"/>
      <c r="AN34" s="398"/>
      <c r="AO34" s="398"/>
      <c r="AP34" s="398"/>
      <c r="AQ34" s="398"/>
      <c r="AR34" s="398"/>
    </row>
    <row r="35" spans="2:44" s="935" customFormat="1">
      <c r="B35" s="398" t="s">
        <v>172</v>
      </c>
      <c r="C35" s="994" t="s">
        <v>1175</v>
      </c>
      <c r="D35" s="1044"/>
      <c r="E35" s="1044"/>
      <c r="F35" s="1042"/>
      <c r="G35" s="1014"/>
      <c r="H35" s="994"/>
      <c r="I35" s="1044"/>
      <c r="J35" s="1044"/>
      <c r="K35" s="1014"/>
      <c r="L35" s="994"/>
      <c r="M35" s="659"/>
      <c r="N35" s="1044"/>
      <c r="O35" s="997">
        <f>-SUMIFS(BV_Data_An_Cour!$AM:$AM,BV_Data_An_Cour!$AO:$AO,$Z35)</f>
        <v>-3694.7400000000007</v>
      </c>
      <c r="P35" s="1015"/>
      <c r="Q35" s="1016"/>
      <c r="R35" s="994"/>
      <c r="S35" s="659"/>
      <c r="T35" s="1044"/>
      <c r="U35" s="997">
        <f>-SUMIFS(BV_Data_An_Prec!$AM:$AM,BV_Data_An_Prec!$AO:$AO,$Y35)-SUMIFS(BV_Data_An_Prec!$AM:$AM,BV_Data_An_Prec!$AO:$AO,$Z35)</f>
        <v>0</v>
      </c>
      <c r="V35" s="1015"/>
      <c r="W35" s="1017">
        <f t="shared" ref="W35" si="29">O35-U35</f>
        <v>-3694.7400000000007</v>
      </c>
      <c r="X35" s="402"/>
      <c r="Y35" s="398"/>
      <c r="Z35" s="398" t="s">
        <v>2902</v>
      </c>
      <c r="AA35" s="398"/>
      <c r="AB35" s="398"/>
      <c r="AC35" s="398"/>
      <c r="AD35" s="398"/>
      <c r="AE35" s="398"/>
      <c r="AF35" s="398"/>
      <c r="AG35" s="398"/>
      <c r="AH35" s="398"/>
      <c r="AI35" s="398"/>
      <c r="AJ35" s="398"/>
      <c r="AK35" s="398"/>
      <c r="AL35" s="398"/>
      <c r="AM35" s="398"/>
      <c r="AN35" s="398"/>
      <c r="AO35" s="398"/>
      <c r="AP35" s="398"/>
      <c r="AQ35" s="398"/>
      <c r="AR35" s="398"/>
    </row>
    <row r="36" spans="2:44" s="935" customFormat="1" ht="15.75" customHeight="1" thickBot="1">
      <c r="B36" s="398" t="s">
        <v>172</v>
      </c>
      <c r="C36" s="994"/>
      <c r="D36" s="1044"/>
      <c r="E36" s="1044"/>
      <c r="F36" s="1042"/>
      <c r="G36" s="1014"/>
      <c r="H36" s="994"/>
      <c r="I36" s="1044"/>
      <c r="J36" s="1044"/>
      <c r="K36" s="1014"/>
      <c r="L36" s="994"/>
      <c r="M36" s="659"/>
      <c r="N36" s="1044"/>
      <c r="O36" s="997"/>
      <c r="P36" s="1015"/>
      <c r="Q36" s="1016"/>
      <c r="R36" s="994"/>
      <c r="S36" s="659"/>
      <c r="T36" s="1044"/>
      <c r="U36" s="997"/>
      <c r="V36" s="1015"/>
      <c r="W36" s="1017"/>
      <c r="X36" s="402"/>
      <c r="Y36" s="398"/>
      <c r="Z36" s="398"/>
      <c r="AA36" s="398"/>
      <c r="AB36" s="398"/>
      <c r="AC36" s="398"/>
      <c r="AD36" s="398"/>
      <c r="AE36" s="398"/>
      <c r="AF36" s="398"/>
      <c r="AG36" s="398"/>
      <c r="AH36" s="398"/>
      <c r="AI36" s="398"/>
      <c r="AJ36" s="398"/>
      <c r="AK36" s="398"/>
      <c r="AL36" s="398"/>
      <c r="AM36" s="398"/>
      <c r="AN36" s="398"/>
      <c r="AO36" s="398"/>
      <c r="AP36" s="398"/>
      <c r="AQ36" s="398"/>
      <c r="AR36" s="398"/>
    </row>
    <row r="37" spans="2:44" s="935" customFormat="1" ht="15.75" customHeight="1" thickTop="1">
      <c r="B37" s="398" t="s">
        <v>172</v>
      </c>
      <c r="C37" s="1018" t="s">
        <v>3103</v>
      </c>
      <c r="D37" s="1019"/>
      <c r="E37" s="1019">
        <f>E23+E33+E13</f>
        <v>0</v>
      </c>
      <c r="F37" s="1020" t="e">
        <f>G37/E37</f>
        <v>#DIV/0!</v>
      </c>
      <c r="G37" s="1045">
        <f>G23+G33+G13</f>
        <v>0</v>
      </c>
      <c r="H37" s="1021"/>
      <c r="I37" s="1019"/>
      <c r="J37" s="1019"/>
      <c r="K37" s="1045"/>
      <c r="L37" s="1021"/>
      <c r="M37" s="1019">
        <f>M23+M33+M13</f>
        <v>127350.07</v>
      </c>
      <c r="N37" s="1020">
        <f>O37/M37</f>
        <v>0.36652999091402166</v>
      </c>
      <c r="O37" s="1045">
        <f>O23+O33+O13+O35</f>
        <v>46677.620000000024</v>
      </c>
      <c r="P37" s="1022">
        <f>O38-G38</f>
        <v>0.36652999091402166</v>
      </c>
      <c r="Q37" s="1045">
        <f>O37-G37</f>
        <v>46677.620000000024</v>
      </c>
      <c r="R37" s="1021"/>
      <c r="S37" s="1019">
        <f>S23+S33+S13</f>
        <v>0</v>
      </c>
      <c r="T37" s="1020">
        <f t="shared" ref="T37" si="30">IFERROR(U37/S37,0)</f>
        <v>0</v>
      </c>
      <c r="U37" s="1045">
        <f>U23+U33+U13+U35</f>
        <v>0</v>
      </c>
      <c r="V37" s="1023">
        <f>O38-U38</f>
        <v>0.36652999091402166</v>
      </c>
      <c r="W37" s="1045">
        <f>O37-U37</f>
        <v>46677.620000000024</v>
      </c>
      <c r="X37" s="402"/>
      <c r="Y37" s="398"/>
      <c r="Z37" s="398"/>
      <c r="AA37" s="398"/>
      <c r="AB37" s="398"/>
      <c r="AC37" s="398"/>
      <c r="AD37" s="398"/>
      <c r="AE37" s="398"/>
      <c r="AF37" s="398"/>
      <c r="AG37" s="398"/>
      <c r="AH37" s="398"/>
      <c r="AI37" s="398"/>
      <c r="AJ37" s="398"/>
      <c r="AK37" s="398"/>
      <c r="AL37" s="398"/>
      <c r="AM37" s="398"/>
      <c r="AN37" s="398"/>
      <c r="AO37" s="398"/>
      <c r="AP37" s="398"/>
      <c r="AQ37" s="398"/>
      <c r="AR37" s="398"/>
    </row>
    <row r="38" spans="2:44" s="935" customFormat="1" ht="23.25" customHeight="1" thickBot="1">
      <c r="B38" s="398"/>
      <c r="C38" s="1024"/>
      <c r="D38" s="1025"/>
      <c r="E38" s="1025"/>
      <c r="F38" s="1026"/>
      <c r="G38" s="473"/>
      <c r="H38" s="1024"/>
      <c r="I38" s="1025"/>
      <c r="J38" s="1025"/>
      <c r="K38" s="473"/>
      <c r="L38" s="1024"/>
      <c r="M38" s="1027"/>
      <c r="N38" s="1025"/>
      <c r="O38" s="473">
        <f>IF(M37=0,0,O37/M37)</f>
        <v>0.36652999091402166</v>
      </c>
      <c r="P38" s="1028"/>
      <c r="Q38" s="473" t="e">
        <f>Q37/G37</f>
        <v>#DIV/0!</v>
      </c>
      <c r="R38" s="1024"/>
      <c r="S38" s="1027"/>
      <c r="T38" s="1025"/>
      <c r="U38" s="473">
        <f>IF(S37=0,0,U37/S37)</f>
        <v>0</v>
      </c>
      <c r="V38" s="1028"/>
      <c r="W38" s="473" t="e">
        <f>W37/U37</f>
        <v>#DIV/0!</v>
      </c>
      <c r="X38" s="402"/>
      <c r="Y38" s="398"/>
      <c r="Z38" s="398"/>
      <c r="AA38" s="398"/>
      <c r="AB38" s="398"/>
      <c r="AC38" s="398"/>
      <c r="AD38" s="398"/>
      <c r="AE38" s="398"/>
      <c r="AF38" s="398"/>
      <c r="AG38" s="398"/>
      <c r="AH38" s="398"/>
      <c r="AI38" s="398"/>
      <c r="AJ38" s="398"/>
      <c r="AK38" s="398"/>
      <c r="AL38" s="398"/>
      <c r="AM38" s="398"/>
      <c r="AN38" s="398"/>
      <c r="AO38" s="398"/>
      <c r="AP38" s="398"/>
      <c r="AQ38" s="398"/>
      <c r="AR38" s="398"/>
    </row>
    <row r="39" spans="2:44" s="935" customFormat="1" ht="18" thickTop="1"/>
    <row r="40" spans="2:44" s="935" customFormat="1">
      <c r="M40" s="1029">
        <f>M37-Print_Mois!K326</f>
        <v>0</v>
      </c>
      <c r="O40" s="1030">
        <f>O37-Print_Mois!L326</f>
        <v>-9254.4499999999898</v>
      </c>
      <c r="S40" s="1029">
        <f>S37-Print_Mois!P326</f>
        <v>0</v>
      </c>
      <c r="U40" s="1029">
        <f>U37-Print_Mois!Q326</f>
        <v>0</v>
      </c>
    </row>
  </sheetData>
  <mergeCells count="6">
    <mergeCell ref="V3:W3"/>
    <mergeCell ref="D3:G3"/>
    <mergeCell ref="H3:K3"/>
    <mergeCell ref="L3:O3"/>
    <mergeCell ref="P3:Q3"/>
    <mergeCell ref="R3:U3"/>
  </mergeCells>
  <conditionalFormatting sqref="I2:K2 I4:K12 M4:O12">
    <cfRule type="expression" dxfId="17" priority="26" stopIfTrue="1">
      <formula>"esterreur(reference)"</formula>
    </cfRule>
  </conditionalFormatting>
  <conditionalFormatting sqref="I15:O22">
    <cfRule type="expression" dxfId="16" priority="14" stopIfTrue="1">
      <formula>"esterreur(reference)"</formula>
    </cfRule>
  </conditionalFormatting>
  <conditionalFormatting sqref="I25:O32">
    <cfRule type="expression" dxfId="15" priority="10" stopIfTrue="1">
      <formula>"esterreur(reference)"</formula>
    </cfRule>
  </conditionalFormatting>
  <conditionalFormatting sqref="M2:O2 L2:L12">
    <cfRule type="expression" dxfId="14" priority="27" stopIfTrue="1">
      <formula>"esterreur(reference)"</formula>
    </cfRule>
  </conditionalFormatting>
  <conditionalFormatting sqref="O35">
    <cfRule type="expression" dxfId="13" priority="9" stopIfTrue="1">
      <formula>"esterreur(reference)"</formula>
    </cfRule>
  </conditionalFormatting>
  <conditionalFormatting sqref="R6:S6 U6">
    <cfRule type="expression" dxfId="12" priority="5" stopIfTrue="1">
      <formula>"esterreur(reference)"</formula>
    </cfRule>
  </conditionalFormatting>
  <conditionalFormatting sqref="T6:T12">
    <cfRule type="expression" dxfId="11" priority="4" stopIfTrue="1">
      <formula>"esterreur(reference)"</formula>
    </cfRule>
  </conditionalFormatting>
  <conditionalFormatting sqref="T15:T22">
    <cfRule type="expression" dxfId="10" priority="3" stopIfTrue="1">
      <formula>"esterreur(reference)"</formula>
    </cfRule>
  </conditionalFormatting>
  <conditionalFormatting sqref="T25:T32">
    <cfRule type="expression" dxfId="9" priority="1" stopIfTrue="1">
      <formula>"esterreur(reference)"</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D478D-AE22-420D-B10C-5AF37294034C}">
  <dimension ref="B1:AR40"/>
  <sheetViews>
    <sheetView topLeftCell="A13" zoomScale="80" zoomScaleNormal="80" workbookViewId="0">
      <selection activeCell="U38" sqref="U38"/>
    </sheetView>
  </sheetViews>
  <sheetFormatPr baseColWidth="10" defaultRowHeight="17.399999999999999"/>
  <cols>
    <col min="2" max="2" width="15.19921875" bestFit="1" customWidth="1"/>
    <col min="3" max="3" width="36" bestFit="1" customWidth="1"/>
    <col min="4" max="5" width="0" hidden="1" customWidth="1"/>
    <col min="6" max="6" width="12.69921875" hidden="1" customWidth="1"/>
    <col min="7" max="7" width="12.19921875" hidden="1" customWidth="1"/>
    <col min="8" max="11" width="0" hidden="1" customWidth="1"/>
    <col min="12" max="12" width="11.19921875" bestFit="1" customWidth="1"/>
    <col min="13" max="13" width="11.8984375" bestFit="1" customWidth="1"/>
    <col min="14" max="14" width="12.69921875" bestFit="1" customWidth="1"/>
    <col min="15" max="15" width="13.19921875" bestFit="1" customWidth="1"/>
    <col min="16" max="16" width="0" hidden="1" customWidth="1"/>
    <col min="17" max="17" width="13.5" hidden="1" customWidth="1"/>
    <col min="19" max="19" width="11.19921875" bestFit="1" customWidth="1"/>
    <col min="20" max="20" width="12.69921875" bestFit="1" customWidth="1"/>
    <col min="21" max="21" width="12.19921875" bestFit="1" customWidth="1"/>
    <col min="22" max="22" width="13.3984375" customWidth="1"/>
    <col min="23" max="23" width="14.09765625" customWidth="1"/>
    <col min="25" max="26" width="11.19921875" style="935"/>
  </cols>
  <sheetData>
    <row r="1" spans="2:44" ht="33" customHeight="1">
      <c r="B1" s="38"/>
      <c r="C1" s="653" t="str">
        <f>Print_AAD!C1</f>
        <v>Ste-Marie Auto</v>
      </c>
      <c r="D1" s="911"/>
      <c r="E1" s="912"/>
      <c r="F1" s="912"/>
      <c r="G1" s="911"/>
      <c r="H1" s="911"/>
      <c r="I1" s="913"/>
      <c r="J1" s="913"/>
      <c r="K1" s="911"/>
      <c r="L1" s="913"/>
      <c r="M1" s="914" t="s">
        <v>172</v>
      </c>
      <c r="N1" s="914"/>
      <c r="O1" s="911"/>
      <c r="P1" s="911"/>
      <c r="Q1" s="915"/>
      <c r="R1" s="653"/>
      <c r="S1" s="654"/>
      <c r="T1" s="654"/>
      <c r="U1" s="653"/>
      <c r="V1" s="654"/>
      <c r="W1" s="655" t="str">
        <f>Print_AAD!S1</f>
        <v>Réalisé AAD, Avril 2025</v>
      </c>
      <c r="X1" s="226"/>
      <c r="Y1" s="438"/>
      <c r="Z1" s="438"/>
      <c r="AA1" s="35"/>
      <c r="AB1" s="35"/>
      <c r="AC1" s="35"/>
      <c r="AD1" s="35"/>
      <c r="AE1" s="35"/>
      <c r="AF1" s="35"/>
      <c r="AG1" s="35"/>
      <c r="AH1" s="35"/>
      <c r="AI1" s="35"/>
      <c r="AJ1" s="35"/>
      <c r="AK1" s="35"/>
      <c r="AL1" s="35"/>
      <c r="AM1" s="35"/>
      <c r="AN1" s="35"/>
      <c r="AO1" s="35"/>
      <c r="AP1" s="35"/>
      <c r="AQ1" s="35"/>
      <c r="AR1" s="35"/>
    </row>
    <row r="2" spans="2:44" s="935" customFormat="1" ht="24" customHeight="1" thickBot="1">
      <c r="B2" s="398"/>
      <c r="C2" s="1031"/>
      <c r="D2" s="398"/>
      <c r="E2" s="398"/>
      <c r="F2" s="398"/>
      <c r="G2" s="398"/>
      <c r="H2" s="398"/>
      <c r="I2" s="398"/>
      <c r="J2" s="398"/>
      <c r="K2" s="398"/>
      <c r="L2" s="398"/>
      <c r="M2" s="398"/>
      <c r="N2" s="398"/>
      <c r="O2" s="398"/>
      <c r="P2" s="398"/>
      <c r="Q2" s="398"/>
      <c r="R2" s="398"/>
      <c r="S2" s="398"/>
      <c r="T2" s="398"/>
      <c r="U2" s="398"/>
      <c r="V2" s="398"/>
      <c r="W2" s="398"/>
      <c r="X2" s="398"/>
      <c r="Y2" s="398"/>
      <c r="Z2" s="398"/>
      <c r="AA2" s="438"/>
      <c r="AB2" s="438"/>
      <c r="AC2" s="438"/>
      <c r="AD2" s="438"/>
      <c r="AE2" s="438"/>
      <c r="AF2" s="438"/>
      <c r="AG2" s="438"/>
      <c r="AH2" s="438"/>
      <c r="AI2" s="438"/>
      <c r="AJ2" s="438"/>
      <c r="AK2" s="438"/>
      <c r="AL2" s="438"/>
      <c r="AM2" s="438"/>
      <c r="AN2" s="438"/>
      <c r="AO2" s="438"/>
      <c r="AP2" s="438"/>
      <c r="AQ2" s="438"/>
      <c r="AR2" s="438"/>
    </row>
    <row r="3" spans="2:44" s="935" customFormat="1" ht="18" thickTop="1">
      <c r="B3" s="398"/>
      <c r="C3" s="1033"/>
      <c r="D3" s="1078" t="s">
        <v>339</v>
      </c>
      <c r="E3" s="1079"/>
      <c r="F3" s="1079"/>
      <c r="G3" s="1077"/>
      <c r="H3" s="1076"/>
      <c r="I3" s="1079"/>
      <c r="J3" s="1079"/>
      <c r="K3" s="1077"/>
      <c r="L3" s="1076" t="s">
        <v>340</v>
      </c>
      <c r="M3" s="1079"/>
      <c r="N3" s="1079"/>
      <c r="O3" s="1077"/>
      <c r="P3" s="1076" t="s">
        <v>668</v>
      </c>
      <c r="Q3" s="1077"/>
      <c r="R3" s="1078" t="s">
        <v>341</v>
      </c>
      <c r="S3" s="1079"/>
      <c r="T3" s="1079"/>
      <c r="U3" s="1077"/>
      <c r="V3" s="1076" t="s">
        <v>670</v>
      </c>
      <c r="W3" s="1077"/>
      <c r="X3" s="1032"/>
      <c r="Y3" s="398"/>
      <c r="Z3" s="398"/>
      <c r="AA3" s="398"/>
      <c r="AB3" s="398"/>
      <c r="AC3" s="398"/>
      <c r="AD3" s="398"/>
      <c r="AE3" s="398"/>
      <c r="AF3" s="398"/>
      <c r="AG3" s="398"/>
      <c r="AH3" s="398"/>
      <c r="AI3" s="398"/>
      <c r="AJ3" s="398"/>
      <c r="AK3" s="398"/>
      <c r="AL3" s="398"/>
      <c r="AM3" s="398"/>
      <c r="AN3" s="398"/>
      <c r="AO3" s="398"/>
      <c r="AP3" s="398"/>
      <c r="AQ3" s="398"/>
      <c r="AR3" s="398"/>
    </row>
    <row r="4" spans="2:44" s="935" customFormat="1" ht="15.75" customHeight="1">
      <c r="B4" s="398" t="s">
        <v>172</v>
      </c>
      <c r="C4" s="994"/>
      <c r="D4" s="995" t="s">
        <v>158</v>
      </c>
      <c r="E4" s="995" t="s">
        <v>159</v>
      </c>
      <c r="F4" s="995" t="s">
        <v>177</v>
      </c>
      <c r="G4" s="1034" t="s">
        <v>91</v>
      </c>
      <c r="H4" s="996"/>
      <c r="I4" s="995"/>
      <c r="J4" s="995"/>
      <c r="K4" s="1034"/>
      <c r="L4" s="996" t="s">
        <v>158</v>
      </c>
      <c r="M4" s="995" t="s">
        <v>159</v>
      </c>
      <c r="N4" s="995" t="s">
        <v>177</v>
      </c>
      <c r="O4" s="1034" t="s">
        <v>91</v>
      </c>
      <c r="P4" s="996" t="s">
        <v>158</v>
      </c>
      <c r="Q4" s="1034" t="s">
        <v>669</v>
      </c>
      <c r="R4" s="995" t="s">
        <v>158</v>
      </c>
      <c r="S4" s="995" t="s">
        <v>159</v>
      </c>
      <c r="T4" s="995" t="s">
        <v>177</v>
      </c>
      <c r="U4" s="1034" t="s">
        <v>91</v>
      </c>
      <c r="V4" s="996" t="s">
        <v>453</v>
      </c>
      <c r="W4" s="1034" t="s">
        <v>91</v>
      </c>
      <c r="X4" s="936"/>
      <c r="Y4" s="398"/>
      <c r="Z4" s="398"/>
      <c r="AA4" s="398"/>
      <c r="AB4" s="398"/>
      <c r="AC4" s="398"/>
      <c r="AD4" s="398"/>
      <c r="AE4" s="398"/>
      <c r="AF4" s="398"/>
      <c r="AG4" s="398"/>
      <c r="AH4" s="398"/>
      <c r="AI4" s="398"/>
      <c r="AJ4" s="398"/>
      <c r="AK4" s="398"/>
      <c r="AL4" s="398"/>
      <c r="AM4" s="398"/>
      <c r="AN4" s="398"/>
      <c r="AO4" s="398"/>
      <c r="AP4" s="398"/>
      <c r="AQ4" s="398"/>
      <c r="AR4" s="398"/>
    </row>
    <row r="5" spans="2:44" s="935" customFormat="1" ht="15.75" customHeight="1">
      <c r="B5" s="398" t="s">
        <v>172</v>
      </c>
      <c r="C5" s="994"/>
      <c r="D5" s="995"/>
      <c r="E5" s="995"/>
      <c r="F5" s="1035"/>
      <c r="G5" s="1034"/>
      <c r="H5" s="996"/>
      <c r="I5" s="995"/>
      <c r="J5" s="995"/>
      <c r="K5" s="1034"/>
      <c r="L5" s="996"/>
      <c r="M5" s="1036"/>
      <c r="N5" s="1036"/>
      <c r="O5" s="997"/>
      <c r="P5" s="996"/>
      <c r="Q5" s="1034"/>
      <c r="R5" s="995"/>
      <c r="S5" s="1037"/>
      <c r="T5" s="995"/>
      <c r="U5" s="998"/>
      <c r="V5" s="996"/>
      <c r="W5" s="998"/>
      <c r="X5" s="936"/>
      <c r="Y5" s="398"/>
      <c r="Z5" s="398"/>
      <c r="AA5" s="398"/>
      <c r="AB5" s="398"/>
      <c r="AC5" s="398"/>
      <c r="AD5" s="398"/>
      <c r="AE5" s="398"/>
      <c r="AF5" s="398"/>
      <c r="AG5" s="398"/>
      <c r="AH5" s="398"/>
      <c r="AI5" s="398"/>
      <c r="AJ5" s="398"/>
      <c r="AK5" s="398"/>
      <c r="AL5" s="398"/>
      <c r="AM5" s="398"/>
      <c r="AN5" s="398"/>
      <c r="AO5" s="398"/>
      <c r="AP5" s="398"/>
      <c r="AQ5" s="398"/>
      <c r="AR5" s="398"/>
    </row>
    <row r="6" spans="2:44" s="935" customFormat="1" ht="15.75" customHeight="1">
      <c r="B6" s="398" t="s">
        <v>172</v>
      </c>
      <c r="C6" s="994" t="s">
        <v>3104</v>
      </c>
      <c r="D6" s="995"/>
      <c r="E6" s="995"/>
      <c r="F6" s="1035"/>
      <c r="G6" s="995"/>
      <c r="H6" s="996"/>
      <c r="I6" s="995"/>
      <c r="J6" s="995"/>
      <c r="K6" s="995"/>
      <c r="L6" s="996">
        <f>SUMIFS(BV_Data_An_Cour!$AX:$AX,BV_Data_An_Cour!$AO:$AO,$Y6)</f>
        <v>136</v>
      </c>
      <c r="M6" s="659">
        <f>-SUMIFS(BV_Data_An_Cour!$AN:$AN,BV_Data_An_Cour!$AO:$AO,$Y6)</f>
        <v>178487.7</v>
      </c>
      <c r="N6" s="1038">
        <f>IFERROR(O6/M6,0)</f>
        <v>0.57454782598464771</v>
      </c>
      <c r="O6" s="997">
        <f>-SUMIFS(BV_Data_An_Cour!$AN:$AN,BV_Data_An_Cour!$AO:$AO,$Y6)-SUMIFS(BV_Data_An_Cour!$AN:$AN,BV_Data_An_Cour!$AO:$AO,$Z6)</f>
        <v>102549.72000000002</v>
      </c>
      <c r="P6" s="1039">
        <f t="shared" ref="P6:P12" si="0">IFERROR((M6-E6)/E6,0)</f>
        <v>0</v>
      </c>
      <c r="Q6" s="997">
        <f t="shared" ref="Q6:Q12" si="1">O6-G6</f>
        <v>102549.72000000002</v>
      </c>
      <c r="R6" s="996">
        <f>SUMIFS(BV_Data_An_Prec!$AX:$AX,BV_Data_An_Prec!$AO:$AO,$Y6)</f>
        <v>0</v>
      </c>
      <c r="S6" s="659">
        <f>-SUMIFS(BV_Data_An_Prec!$AN:$AN,BV_Data_An_Prec!$AO:$AO,$Y6)</f>
        <v>0</v>
      </c>
      <c r="T6" s="1038">
        <f>IFERROR(U6/S6,0)</f>
        <v>0</v>
      </c>
      <c r="U6" s="997">
        <f>-SUMIFS(BV_Data_An_Prec!$AN:$AN,BV_Data_An_Prec!$AO:$AO,$Y6)-SUMIFS(BV_Data_An_Prec!$AN:$AN,BV_Data_An_Prec!$AO:$AO,$Z6)</f>
        <v>0</v>
      </c>
      <c r="V6" s="1039">
        <f t="shared" ref="V6:V12" si="2">IF(R6=0,0,L6/R6)</f>
        <v>0</v>
      </c>
      <c r="W6" s="997">
        <f t="shared" ref="W6:W12" si="3">O6-U6</f>
        <v>102549.72000000002</v>
      </c>
      <c r="X6" s="936"/>
      <c r="Y6" s="398" t="s">
        <v>2492</v>
      </c>
      <c r="Z6" s="398" t="s">
        <v>2884</v>
      </c>
      <c r="AA6" s="398"/>
      <c r="AB6" s="398"/>
      <c r="AC6" s="398"/>
      <c r="AD6" s="398"/>
      <c r="AE6" s="398"/>
      <c r="AF6" s="398"/>
      <c r="AG6" s="398"/>
      <c r="AH6" s="398"/>
      <c r="AI6" s="398"/>
      <c r="AJ6" s="398"/>
      <c r="AK6" s="398"/>
      <c r="AL6" s="398"/>
      <c r="AM6" s="398"/>
      <c r="AN6" s="398"/>
      <c r="AO6" s="398"/>
      <c r="AP6" s="398"/>
      <c r="AQ6" s="398"/>
      <c r="AR6" s="398"/>
    </row>
    <row r="7" spans="2:44" s="935" customFormat="1" ht="15.75" customHeight="1">
      <c r="B7" s="398" t="s">
        <v>172</v>
      </c>
      <c r="C7" s="994" t="s">
        <v>3105</v>
      </c>
      <c r="D7" s="995"/>
      <c r="E7" s="995"/>
      <c r="F7" s="1035"/>
      <c r="G7" s="995"/>
      <c r="H7" s="996"/>
      <c r="I7" s="995"/>
      <c r="J7" s="995"/>
      <c r="K7" s="995"/>
      <c r="L7" s="996">
        <f>SUMIFS(BV_Data_An_Cour!$AX:$AX,BV_Data_An_Cour!$AO:$AO,$Y7)</f>
        <v>0</v>
      </c>
      <c r="M7" s="659">
        <f>-SUMIFS(BV_Data_An_Cour!$AN:$AN,BV_Data_An_Cour!$AO:$AO,$Y7)</f>
        <v>0</v>
      </c>
      <c r="N7" s="1038">
        <f t="shared" ref="N7:N12" si="4">IFERROR(O7/M7,0)</f>
        <v>0</v>
      </c>
      <c r="O7" s="997">
        <f>-SUMIFS(BV_Data_An_Cour!$AN:$AN,BV_Data_An_Cour!$AO:$AO,$Y7)-SUMIFS(BV_Data_An_Cour!$AN:$AN,BV_Data_An_Cour!$AO:$AO,$Z7)</f>
        <v>0</v>
      </c>
      <c r="P7" s="1039">
        <f t="shared" si="0"/>
        <v>0</v>
      </c>
      <c r="Q7" s="997">
        <f t="shared" si="1"/>
        <v>0</v>
      </c>
      <c r="R7" s="996">
        <f>SUMIFS(BV_Data_An_Prec!$AX:$AX,BV_Data_An_Prec!$AO:$AO,$Y7)</f>
        <v>0</v>
      </c>
      <c r="S7" s="659">
        <f>-SUMIFS(BV_Data_An_Prec!$AN:$AN,BV_Data_An_Prec!$AO:$AO,$Y7)</f>
        <v>0</v>
      </c>
      <c r="T7" s="1038">
        <f t="shared" ref="T7:T12" si="5">IFERROR(U7/S7,0)</f>
        <v>0</v>
      </c>
      <c r="U7" s="997">
        <f>-SUMIFS(BV_Data_An_Prec!$AN:$AN,BV_Data_An_Prec!$AO:$AO,$Y7)-SUMIFS(BV_Data_An_Prec!$AN:$AN,BV_Data_An_Prec!$AO:$AO,$Z7)</f>
        <v>0</v>
      </c>
      <c r="V7" s="1039">
        <f t="shared" si="2"/>
        <v>0</v>
      </c>
      <c r="W7" s="997">
        <f t="shared" si="3"/>
        <v>0</v>
      </c>
      <c r="X7" s="936"/>
      <c r="Y7" s="398" t="s">
        <v>2488</v>
      </c>
      <c r="Z7" s="398" t="s">
        <v>2880</v>
      </c>
      <c r="AA7" s="398"/>
      <c r="AB7" s="398"/>
      <c r="AC7" s="398"/>
      <c r="AD7" s="398"/>
      <c r="AE7" s="398"/>
      <c r="AF7" s="398"/>
      <c r="AG7" s="398"/>
      <c r="AH7" s="398"/>
      <c r="AI7" s="398"/>
      <c r="AJ7" s="398"/>
      <c r="AK7" s="398"/>
      <c r="AL7" s="398"/>
      <c r="AM7" s="398"/>
      <c r="AN7" s="398"/>
      <c r="AO7" s="398"/>
      <c r="AP7" s="398"/>
      <c r="AQ7" s="398"/>
      <c r="AR7" s="398"/>
    </row>
    <row r="8" spans="2:44" s="935" customFormat="1" ht="15.75" customHeight="1">
      <c r="B8" s="398" t="s">
        <v>172</v>
      </c>
      <c r="C8" s="994" t="s">
        <v>3106</v>
      </c>
      <c r="D8" s="995"/>
      <c r="E8" s="995"/>
      <c r="F8" s="1035"/>
      <c r="G8" s="995"/>
      <c r="H8" s="996"/>
      <c r="I8" s="995"/>
      <c r="J8" s="995"/>
      <c r="K8" s="995"/>
      <c r="L8" s="996">
        <f>SUMIFS(BV_Data_An_Cour!$AX:$AX,BV_Data_An_Cour!$AO:$AO,$Y8)</f>
        <v>0</v>
      </c>
      <c r="M8" s="659">
        <f>-SUMIFS(BV_Data_An_Cour!$AN:$AN,BV_Data_An_Cour!$AO:$AO,$Y8)</f>
        <v>0</v>
      </c>
      <c r="N8" s="1038">
        <f t="shared" si="4"/>
        <v>0</v>
      </c>
      <c r="O8" s="997">
        <f>-SUMIFS(BV_Data_An_Cour!$AN:$AN,BV_Data_An_Cour!$AO:$AO,$Y8)-SUMIFS(BV_Data_An_Cour!$AN:$AN,BV_Data_An_Cour!$AO:$AO,$Z8)</f>
        <v>0</v>
      </c>
      <c r="P8" s="1039">
        <f t="shared" si="0"/>
        <v>0</v>
      </c>
      <c r="Q8" s="997">
        <f t="shared" si="1"/>
        <v>0</v>
      </c>
      <c r="R8" s="996">
        <f>SUMIFS(BV_Data_An_Prec!$AX:$AX,BV_Data_An_Prec!$AO:$AO,$Y8)</f>
        <v>0</v>
      </c>
      <c r="S8" s="659">
        <f>-SUMIFS(BV_Data_An_Prec!$AN:$AN,BV_Data_An_Prec!$AO:$AO,$Y8)</f>
        <v>0</v>
      </c>
      <c r="T8" s="1038">
        <f t="shared" si="5"/>
        <v>0</v>
      </c>
      <c r="U8" s="997">
        <f>-SUMIFS(BV_Data_An_Prec!$AN:$AN,BV_Data_An_Prec!$AO:$AO,$Y8)-SUMIFS(BV_Data_An_Prec!$AN:$AN,BV_Data_An_Prec!$AO:$AO,$Z8)</f>
        <v>0</v>
      </c>
      <c r="V8" s="1039">
        <f t="shared" si="2"/>
        <v>0</v>
      </c>
      <c r="W8" s="997">
        <f t="shared" si="3"/>
        <v>0</v>
      </c>
      <c r="X8" s="936"/>
      <c r="Y8" s="398" t="s">
        <v>2496</v>
      </c>
      <c r="Z8" s="398" t="s">
        <v>2888</v>
      </c>
      <c r="AA8" s="398"/>
      <c r="AB8" s="398"/>
      <c r="AC8" s="398"/>
      <c r="AD8" s="398"/>
      <c r="AE8" s="398"/>
      <c r="AF8" s="398"/>
      <c r="AG8" s="398"/>
      <c r="AH8" s="398"/>
      <c r="AI8" s="398"/>
      <c r="AJ8" s="398"/>
      <c r="AK8" s="398"/>
      <c r="AL8" s="398"/>
      <c r="AM8" s="398"/>
      <c r="AN8" s="398"/>
      <c r="AO8" s="398"/>
      <c r="AP8" s="398"/>
      <c r="AQ8" s="398"/>
      <c r="AR8" s="398"/>
    </row>
    <row r="9" spans="2:44" s="935" customFormat="1" ht="15.75" customHeight="1">
      <c r="B9" s="398" t="s">
        <v>172</v>
      </c>
      <c r="C9" s="994" t="s">
        <v>3107</v>
      </c>
      <c r="D9" s="995"/>
      <c r="E9" s="995"/>
      <c r="F9" s="1035"/>
      <c r="G9" s="995"/>
      <c r="H9" s="996"/>
      <c r="I9" s="995"/>
      <c r="J9" s="995"/>
      <c r="K9" s="995"/>
      <c r="L9" s="996">
        <f>SUMIFS(BV_Data_An_Cour!$AX:$AX,BV_Data_An_Cour!$AO:$AO,$Y9)</f>
        <v>0</v>
      </c>
      <c r="M9" s="659">
        <f>-SUMIFS(BV_Data_An_Cour!$AN:$AN,BV_Data_An_Cour!$AO:$AO,$Y9)</f>
        <v>0</v>
      </c>
      <c r="N9" s="1038">
        <f t="shared" si="4"/>
        <v>0</v>
      </c>
      <c r="O9" s="997">
        <f>-SUMIFS(BV_Data_An_Cour!$AN:$AN,BV_Data_An_Cour!$AO:$AO,$Y9)-SUMIFS(BV_Data_An_Cour!$AN:$AN,BV_Data_An_Cour!$AO:$AO,$Z9)</f>
        <v>0</v>
      </c>
      <c r="P9" s="1039">
        <f t="shared" si="0"/>
        <v>0</v>
      </c>
      <c r="Q9" s="997">
        <f t="shared" si="1"/>
        <v>0</v>
      </c>
      <c r="R9" s="996">
        <f>SUMIFS(BV_Data_An_Prec!$AX:$AX,BV_Data_An_Prec!$AO:$AO,$Y9)</f>
        <v>0</v>
      </c>
      <c r="S9" s="659">
        <f>-SUMIFS(BV_Data_An_Prec!$AN:$AN,BV_Data_An_Prec!$AO:$AO,$Y9)</f>
        <v>0</v>
      </c>
      <c r="T9" s="1038">
        <f t="shared" si="5"/>
        <v>0</v>
      </c>
      <c r="U9" s="997">
        <f>-SUMIFS(BV_Data_An_Prec!$AN:$AN,BV_Data_An_Prec!$AO:$AO,$Y9)-SUMIFS(BV_Data_An_Prec!$AN:$AN,BV_Data_An_Prec!$AO:$AO,$Z9)</f>
        <v>0</v>
      </c>
      <c r="V9" s="1039">
        <f t="shared" si="2"/>
        <v>0</v>
      </c>
      <c r="W9" s="997">
        <f t="shared" si="3"/>
        <v>0</v>
      </c>
      <c r="X9" s="936"/>
      <c r="Y9" s="398" t="s">
        <v>2518</v>
      </c>
      <c r="Z9" s="398" t="s">
        <v>2910</v>
      </c>
      <c r="AA9" s="398"/>
      <c r="AB9" s="398"/>
      <c r="AC9" s="398"/>
      <c r="AD9" s="398"/>
      <c r="AE9" s="398"/>
      <c r="AF9" s="398"/>
      <c r="AG9" s="398"/>
      <c r="AH9" s="398"/>
      <c r="AI9" s="398"/>
      <c r="AJ9" s="398"/>
      <c r="AK9" s="398"/>
      <c r="AL9" s="398"/>
      <c r="AM9" s="398"/>
      <c r="AN9" s="398"/>
      <c r="AO9" s="398"/>
      <c r="AP9" s="398"/>
      <c r="AQ9" s="398"/>
      <c r="AR9" s="398"/>
    </row>
    <row r="10" spans="2:44" s="935" customFormat="1" ht="15.75" customHeight="1">
      <c r="B10" s="398" t="s">
        <v>172</v>
      </c>
      <c r="C10" s="994" t="s">
        <v>3108</v>
      </c>
      <c r="D10" s="995"/>
      <c r="E10" s="995"/>
      <c r="F10" s="1035"/>
      <c r="G10" s="995"/>
      <c r="H10" s="996"/>
      <c r="I10" s="995"/>
      <c r="J10" s="995"/>
      <c r="K10" s="995"/>
      <c r="L10" s="996">
        <f>SUMIFS(BV_Data_An_Cour!$AX:$AX,BV_Data_An_Cour!$AO:$AO,$Y10)</f>
        <v>131</v>
      </c>
      <c r="M10" s="659">
        <f>-SUMIFS(BV_Data_An_Cour!$AN:$AN,BV_Data_An_Cour!$AO:$AO,$Y10)</f>
        <v>57255.67</v>
      </c>
      <c r="N10" s="1038">
        <f t="shared" si="4"/>
        <v>0.65256646197660417</v>
      </c>
      <c r="O10" s="997">
        <f>-SUMIFS(BV_Data_An_Cour!$AN:$AN,BV_Data_An_Cour!$AO:$AO,$Y10)-SUMIFS(BV_Data_An_Cour!$AN:$AN,BV_Data_An_Cour!$AO:$AO,$Z10)</f>
        <v>37363.129999999997</v>
      </c>
      <c r="P10" s="1039">
        <f t="shared" si="0"/>
        <v>0</v>
      </c>
      <c r="Q10" s="997">
        <f t="shared" si="1"/>
        <v>37363.129999999997</v>
      </c>
      <c r="R10" s="996">
        <f>SUMIFS(BV_Data_An_Prec!$AX:$AX,BV_Data_An_Prec!$AO:$AO,$Y10)</f>
        <v>0</v>
      </c>
      <c r="S10" s="659">
        <f>-SUMIFS(BV_Data_An_Prec!$AN:$AN,BV_Data_An_Prec!$AO:$AO,$Y10)</f>
        <v>0</v>
      </c>
      <c r="T10" s="1038">
        <f t="shared" si="5"/>
        <v>0</v>
      </c>
      <c r="U10" s="997">
        <f>-SUMIFS(BV_Data_An_Prec!$AN:$AN,BV_Data_An_Prec!$AO:$AO,$Y10)-SUMIFS(BV_Data_An_Prec!$AN:$AN,BV_Data_An_Prec!$AO:$AO,$Z10)</f>
        <v>0</v>
      </c>
      <c r="V10" s="1039">
        <f t="shared" si="2"/>
        <v>0</v>
      </c>
      <c r="W10" s="997">
        <f t="shared" si="3"/>
        <v>37363.129999999997</v>
      </c>
      <c r="X10" s="936"/>
      <c r="Y10" s="398" t="s">
        <v>2536</v>
      </c>
      <c r="Z10" s="398" t="s">
        <v>2928</v>
      </c>
      <c r="AA10" s="398"/>
      <c r="AB10" s="398"/>
      <c r="AC10" s="398"/>
      <c r="AD10" s="398"/>
      <c r="AE10" s="398"/>
      <c r="AF10" s="398"/>
      <c r="AG10" s="398"/>
      <c r="AH10" s="398"/>
      <c r="AI10" s="398"/>
      <c r="AJ10" s="398"/>
      <c r="AK10" s="398"/>
      <c r="AL10" s="398"/>
      <c r="AM10" s="398"/>
      <c r="AN10" s="398"/>
      <c r="AO10" s="398"/>
      <c r="AP10" s="398"/>
      <c r="AQ10" s="398"/>
      <c r="AR10" s="398"/>
    </row>
    <row r="11" spans="2:44" s="935" customFormat="1" ht="15.75" customHeight="1">
      <c r="B11" s="398" t="s">
        <v>172</v>
      </c>
      <c r="C11" s="994" t="s">
        <v>3109</v>
      </c>
      <c r="D11" s="995"/>
      <c r="E11" s="995"/>
      <c r="F11" s="1035"/>
      <c r="G11" s="995"/>
      <c r="H11" s="996"/>
      <c r="I11" s="995"/>
      <c r="J11" s="995"/>
      <c r="K11" s="995"/>
      <c r="L11" s="996">
        <f>SUMIFS(BV_Data_An_Cour!$AX:$AX,BV_Data_An_Cour!$AO:$AO,$Y11)</f>
        <v>0</v>
      </c>
      <c r="M11" s="659">
        <f>-SUMIFS(BV_Data_An_Cour!$AN:$AN,BV_Data_An_Cour!$AO:$AO,$Y11)</f>
        <v>0</v>
      </c>
      <c r="N11" s="1038">
        <f t="shared" si="4"/>
        <v>0</v>
      </c>
      <c r="O11" s="997">
        <f>-SUMIFS(BV_Data_An_Cour!$AN:$AN,BV_Data_An_Cour!$AO:$AO,$Y11)-SUMIFS(BV_Data_An_Cour!$AN:$AN,BV_Data_An_Cour!$AO:$AO,$Z11)</f>
        <v>0</v>
      </c>
      <c r="P11" s="1039">
        <f t="shared" si="0"/>
        <v>0</v>
      </c>
      <c r="Q11" s="997">
        <f t="shared" si="1"/>
        <v>0</v>
      </c>
      <c r="R11" s="996">
        <f>SUMIFS(BV_Data_An_Prec!$AX:$AX,BV_Data_An_Prec!$AO:$AO,$Y11)</f>
        <v>0</v>
      </c>
      <c r="S11" s="659">
        <f>-SUMIFS(BV_Data_An_Prec!$AN:$AN,BV_Data_An_Prec!$AO:$AO,$Y11)</f>
        <v>0</v>
      </c>
      <c r="T11" s="1038">
        <f t="shared" si="5"/>
        <v>0</v>
      </c>
      <c r="U11" s="997">
        <f>-SUMIFS(BV_Data_An_Prec!$AN:$AN,BV_Data_An_Prec!$AO:$AO,$Y11)-SUMIFS(BV_Data_An_Prec!$AN:$AN,BV_Data_An_Prec!$AO:$AO,$Z11)</f>
        <v>0</v>
      </c>
      <c r="V11" s="1039">
        <f t="shared" si="2"/>
        <v>0</v>
      </c>
      <c r="W11" s="997">
        <f t="shared" si="3"/>
        <v>0</v>
      </c>
      <c r="X11" s="936"/>
      <c r="Y11" s="398" t="s">
        <v>2542</v>
      </c>
      <c r="Z11" s="398" t="s">
        <v>2934</v>
      </c>
      <c r="AA11" s="398"/>
      <c r="AB11" s="398"/>
      <c r="AC11" s="398"/>
      <c r="AD11" s="398"/>
      <c r="AE11" s="398"/>
      <c r="AF11" s="398"/>
      <c r="AG11" s="398"/>
      <c r="AH11" s="398"/>
      <c r="AI11" s="398"/>
      <c r="AJ11" s="398"/>
      <c r="AK11" s="398"/>
      <c r="AL11" s="398"/>
      <c r="AM11" s="398"/>
      <c r="AN11" s="398"/>
      <c r="AO11" s="398"/>
      <c r="AP11" s="398"/>
      <c r="AQ11" s="398"/>
      <c r="AR11" s="398"/>
    </row>
    <row r="12" spans="2:44" s="935" customFormat="1" ht="15.75" customHeight="1">
      <c r="B12" s="398" t="s">
        <v>172</v>
      </c>
      <c r="C12" s="999" t="s">
        <v>3110</v>
      </c>
      <c r="D12" s="1000"/>
      <c r="E12" s="1000"/>
      <c r="F12" s="1001"/>
      <c r="G12" s="1000"/>
      <c r="H12" s="1002"/>
      <c r="I12" s="1000"/>
      <c r="J12" s="1000"/>
      <c r="K12" s="1000"/>
      <c r="L12" s="1002">
        <f>SUMIFS(BV_Data_An_Cour!$AX:$AX,BV_Data_An_Cour!$AO:$AO,$Y12)</f>
        <v>150</v>
      </c>
      <c r="M12" s="659">
        <f>-SUMIFS(BV_Data_An_Cour!$AN:$AN,BV_Data_An_Cour!$AO:$AO,$Y12)</f>
        <v>323808.43</v>
      </c>
      <c r="N12" s="1038">
        <f t="shared" si="4"/>
        <v>0.23499419085537707</v>
      </c>
      <c r="O12" s="997">
        <f>-SUMIFS(BV_Data_An_Cour!$AN:$AN,BV_Data_An_Cour!$AO:$AO,$Y12)-SUMIFS(BV_Data_An_Cour!$AN:$AN,BV_Data_An_Cour!$AO:$AO,$Z12)</f>
        <v>76093.100000000006</v>
      </c>
      <c r="P12" s="1003">
        <f t="shared" si="0"/>
        <v>0</v>
      </c>
      <c r="Q12" s="1004">
        <f t="shared" si="1"/>
        <v>76093.100000000006</v>
      </c>
      <c r="R12" s="996">
        <f>SUMIFS(BV_Data_An_Prec!$AX:$AX,BV_Data_An_Prec!$AO:$AO,$Y12)</f>
        <v>0</v>
      </c>
      <c r="S12" s="659">
        <f>-SUMIFS(BV_Data_An_Prec!$AN:$AN,BV_Data_An_Prec!$AO:$AO,$Y12)</f>
        <v>0</v>
      </c>
      <c r="T12" s="1038">
        <f t="shared" si="5"/>
        <v>0</v>
      </c>
      <c r="U12" s="997">
        <f>-SUMIFS(BV_Data_An_Prec!$AN:$AN,BV_Data_An_Prec!$AO:$AO,$Y12)-SUMIFS(BV_Data_An_Prec!$AN:$AN,BV_Data_An_Prec!$AO:$AO,$Z12)</f>
        <v>0</v>
      </c>
      <c r="V12" s="1003">
        <f t="shared" si="2"/>
        <v>0</v>
      </c>
      <c r="W12" s="1004">
        <f t="shared" si="3"/>
        <v>76093.100000000006</v>
      </c>
      <c r="X12" s="936"/>
      <c r="Y12" s="398" t="s">
        <v>2512</v>
      </c>
      <c r="Z12" s="398" t="s">
        <v>2904</v>
      </c>
      <c r="AA12" s="398"/>
      <c r="AB12" s="398"/>
      <c r="AC12" s="398"/>
      <c r="AD12" s="398"/>
      <c r="AE12" s="398"/>
      <c r="AF12" s="398"/>
      <c r="AG12" s="398"/>
      <c r="AH12" s="398"/>
      <c r="AI12" s="398"/>
      <c r="AJ12" s="398"/>
      <c r="AK12" s="398"/>
      <c r="AL12" s="398"/>
      <c r="AM12" s="398"/>
      <c r="AN12" s="398"/>
      <c r="AO12" s="398"/>
      <c r="AP12" s="398"/>
      <c r="AQ12" s="398"/>
      <c r="AR12" s="398"/>
    </row>
    <row r="13" spans="2:44" s="935" customFormat="1">
      <c r="B13" s="398" t="s">
        <v>172</v>
      </c>
      <c r="C13" s="1040" t="s">
        <v>1174</v>
      </c>
      <c r="D13" s="1007"/>
      <c r="E13" s="1008">
        <f>SUM(E6:E12)</f>
        <v>0</v>
      </c>
      <c r="F13" s="1009" t="e">
        <f>G13/E13</f>
        <v>#DIV/0!</v>
      </c>
      <c r="G13" s="1008">
        <f>SUM(G6:G12)</f>
        <v>0</v>
      </c>
      <c r="H13" s="1010"/>
      <c r="I13" s="1008"/>
      <c r="J13" s="1008"/>
      <c r="K13" s="1008"/>
      <c r="L13" s="1011"/>
      <c r="M13" s="1008">
        <f>SUM(M6:M12)</f>
        <v>559551.80000000005</v>
      </c>
      <c r="N13" s="1009">
        <f>O13/M13</f>
        <v>0.38603387568407427</v>
      </c>
      <c r="O13" s="1008">
        <f>SUM(O6:O12)</f>
        <v>216005.95</v>
      </c>
      <c r="P13" s="1012">
        <f>IFERROR((M13-E13)/E13,0)</f>
        <v>0</v>
      </c>
      <c r="Q13" s="1013">
        <f>O13-G13</f>
        <v>216005.95</v>
      </c>
      <c r="R13" s="1011"/>
      <c r="S13" s="1008">
        <f>SUM(S6:S12)</f>
        <v>0</v>
      </c>
      <c r="T13" s="1009" t="e">
        <f>U13/S13</f>
        <v>#DIV/0!</v>
      </c>
      <c r="U13" s="1008">
        <f>SUM(U6:U12)</f>
        <v>0</v>
      </c>
      <c r="V13" s="1012">
        <f>IF(R13=0,0,L13/R13)</f>
        <v>0</v>
      </c>
      <c r="W13" s="1013">
        <f>O13-U13</f>
        <v>216005.95</v>
      </c>
      <c r="X13" s="936"/>
      <c r="Y13" s="398"/>
      <c r="Z13" s="398"/>
      <c r="AA13" s="398"/>
      <c r="AB13" s="398"/>
      <c r="AC13" s="398"/>
      <c r="AD13" s="398"/>
      <c r="AE13" s="398"/>
      <c r="AF13" s="398"/>
      <c r="AG13" s="398"/>
      <c r="AH13" s="398"/>
      <c r="AI13" s="398"/>
      <c r="AJ13" s="398"/>
      <c r="AK13" s="398"/>
      <c r="AL13" s="398"/>
      <c r="AM13" s="398"/>
      <c r="AN13" s="398"/>
      <c r="AO13" s="398"/>
      <c r="AP13" s="398"/>
      <c r="AQ13" s="398"/>
      <c r="AR13" s="398"/>
    </row>
    <row r="14" spans="2:44" s="935" customFormat="1" ht="15.75" customHeight="1">
      <c r="B14" s="398" t="s">
        <v>172</v>
      </c>
      <c r="C14" s="994"/>
      <c r="D14" s="995"/>
      <c r="E14" s="1041"/>
      <c r="F14" s="1042"/>
      <c r="G14" s="1014"/>
      <c r="H14" s="994"/>
      <c r="I14" s="1041"/>
      <c r="J14" s="1041"/>
      <c r="K14" s="1014"/>
      <c r="L14" s="1043"/>
      <c r="M14" s="659"/>
      <c r="N14" s="1044"/>
      <c r="O14" s="997"/>
      <c r="P14" s="1039"/>
      <c r="Q14" s="997"/>
      <c r="R14" s="1043"/>
      <c r="S14" s="659"/>
      <c r="T14" s="1044"/>
      <c r="U14" s="997"/>
      <c r="V14" s="1043"/>
      <c r="W14" s="997"/>
      <c r="X14" s="936"/>
      <c r="Y14" s="398"/>
      <c r="Z14" s="398"/>
      <c r="AA14" s="398"/>
      <c r="AB14" s="398"/>
      <c r="AC14" s="398"/>
      <c r="AD14" s="398"/>
      <c r="AE14" s="398"/>
      <c r="AF14" s="398"/>
      <c r="AG14" s="398"/>
      <c r="AH14" s="398"/>
      <c r="AI14" s="398"/>
      <c r="AJ14" s="398"/>
      <c r="AK14" s="398"/>
      <c r="AL14" s="398"/>
      <c r="AM14" s="398"/>
      <c r="AN14" s="398"/>
      <c r="AO14" s="398"/>
      <c r="AP14" s="398"/>
      <c r="AQ14" s="398"/>
      <c r="AR14" s="398"/>
    </row>
    <row r="15" spans="2:44" s="935" customFormat="1" ht="15.75" customHeight="1">
      <c r="B15" s="398" t="s">
        <v>172</v>
      </c>
      <c r="C15" s="994" t="s">
        <v>3111</v>
      </c>
      <c r="D15" s="995"/>
      <c r="E15" s="995"/>
      <c r="F15" s="1035"/>
      <c r="G15" s="995"/>
      <c r="H15" s="996"/>
      <c r="I15" s="995"/>
      <c r="J15" s="995"/>
      <c r="K15" s="995"/>
      <c r="L15" s="996">
        <f>SUMIFS(BV_Data_An_Cour!$AX:$AX,BV_Data_An_Cour!$AO:$AO,$Y15)</f>
        <v>13</v>
      </c>
      <c r="M15" s="659">
        <f>-SUMIFS(BV_Data_An_Cour!$AN:$AN,BV_Data_An_Cour!$AO:$AO,$Y15)</f>
        <v>8541.3799999999992</v>
      </c>
      <c r="N15" s="1038">
        <f>IFERROR(O15/M15,0)</f>
        <v>0.58358368319873355</v>
      </c>
      <c r="O15" s="997">
        <f>-SUMIFS(BV_Data_An_Cour!$AN:$AN,BV_Data_An_Cour!$AO:$AO,$Y15)-SUMIFS(BV_Data_An_Cour!$AN:$AN,BV_Data_An_Cour!$AO:$AO,$Z15)</f>
        <v>4984.6099999999988</v>
      </c>
      <c r="P15" s="1039">
        <f t="shared" ref="P15:P22" si="6">IFERROR((M15-E15)/E15,0)</f>
        <v>0</v>
      </c>
      <c r="Q15" s="997">
        <f t="shared" ref="Q15:Q22" si="7">O15-G15</f>
        <v>4984.6099999999988</v>
      </c>
      <c r="R15" s="996">
        <f>SUMIFS(BV_Data_An_Prec!$AX:$AX,BV_Data_An_Prec!$AO:$AO,$Y15)</f>
        <v>0</v>
      </c>
      <c r="S15" s="659">
        <f>-SUMIFS(BV_Data_An_Prec!$AN:$AN,BV_Data_An_Prec!$AO:$AO,$Y15)</f>
        <v>0</v>
      </c>
      <c r="T15" s="1038">
        <f>IFERROR(U15/S15,0)</f>
        <v>0</v>
      </c>
      <c r="U15" s="997">
        <f>-SUMIFS(BV_Data_An_Prec!$AN:$AN,BV_Data_An_Prec!$AO:$AO,$Y15)-SUMIFS(BV_Data_An_Prec!$AN:$AN,BV_Data_An_Prec!$AO:$AO,$Z15)</f>
        <v>0</v>
      </c>
      <c r="V15" s="1039">
        <f t="shared" ref="V15:V22" si="8">IF(R15=0,0,L15/R15)</f>
        <v>0</v>
      </c>
      <c r="W15" s="997">
        <f t="shared" ref="W15:W22" si="9">O15-U15</f>
        <v>4984.6099999999988</v>
      </c>
      <c r="X15" s="936"/>
      <c r="Y15" s="398" t="s">
        <v>2504</v>
      </c>
      <c r="Z15" s="398" t="s">
        <v>2896</v>
      </c>
      <c r="AA15" s="398"/>
      <c r="AB15" s="398"/>
      <c r="AC15" s="398"/>
      <c r="AD15" s="398"/>
      <c r="AE15" s="398"/>
      <c r="AF15" s="398"/>
      <c r="AG15" s="398"/>
      <c r="AH15" s="398"/>
      <c r="AI15" s="398"/>
      <c r="AJ15" s="398"/>
      <c r="AK15" s="398"/>
      <c r="AL15" s="398"/>
      <c r="AM15" s="398"/>
      <c r="AN15" s="398"/>
      <c r="AO15" s="398"/>
      <c r="AP15" s="398"/>
      <c r="AQ15" s="398"/>
      <c r="AR15" s="398"/>
    </row>
    <row r="16" spans="2:44" s="935" customFormat="1" ht="15.75" customHeight="1">
      <c r="B16" s="398" t="s">
        <v>172</v>
      </c>
      <c r="C16" s="994" t="s">
        <v>3112</v>
      </c>
      <c r="D16" s="995"/>
      <c r="E16" s="995"/>
      <c r="F16" s="1035"/>
      <c r="G16" s="995"/>
      <c r="H16" s="996"/>
      <c r="I16" s="995"/>
      <c r="J16" s="995"/>
      <c r="K16" s="995"/>
      <c r="L16" s="996">
        <f>SUMIFS(BV_Data_An_Cour!$AX:$AX,BV_Data_An_Cour!$AO:$AO,$Y16)</f>
        <v>0</v>
      </c>
      <c r="M16" s="659">
        <f>-SUMIFS(BV_Data_An_Cour!$AN:$AN,BV_Data_An_Cour!$AO:$AO,$Y16)</f>
        <v>0</v>
      </c>
      <c r="N16" s="1038">
        <f t="shared" ref="N16:N22" si="10">IFERROR(O16/M16,0)</f>
        <v>0</v>
      </c>
      <c r="O16" s="997">
        <f>-SUMIFS(BV_Data_An_Cour!$AN:$AN,BV_Data_An_Cour!$AO:$AO,$Y16)-SUMIFS(BV_Data_An_Cour!$AN:$AN,BV_Data_An_Cour!$AO:$AO,$Z16)</f>
        <v>0</v>
      </c>
      <c r="P16" s="1039">
        <f t="shared" si="6"/>
        <v>0</v>
      </c>
      <c r="Q16" s="997">
        <f t="shared" si="7"/>
        <v>0</v>
      </c>
      <c r="R16" s="996">
        <f>SUMIFS(BV_Data_An_Prec!$AX:$AX,BV_Data_An_Prec!$AO:$AO,$Y16)</f>
        <v>0</v>
      </c>
      <c r="S16" s="659">
        <f>-SUMIFS(BV_Data_An_Prec!$AN:$AN,BV_Data_An_Prec!$AO:$AO,$Y16)</f>
        <v>0</v>
      </c>
      <c r="T16" s="1038">
        <f t="shared" ref="T16:T22" si="11">IFERROR(U16/S16,0)</f>
        <v>0</v>
      </c>
      <c r="U16" s="997">
        <f>-SUMIFS(BV_Data_An_Prec!$AN:$AN,BV_Data_An_Prec!$AO:$AO,$Y16)-SUMIFS(BV_Data_An_Prec!$AN:$AN,BV_Data_An_Prec!$AO:$AO,$Z16)</f>
        <v>0</v>
      </c>
      <c r="V16" s="1039">
        <f t="shared" si="8"/>
        <v>0</v>
      </c>
      <c r="W16" s="997">
        <f t="shared" si="9"/>
        <v>0</v>
      </c>
      <c r="X16" s="936"/>
      <c r="Y16" s="398" t="s">
        <v>2506</v>
      </c>
      <c r="Z16" s="398" t="s">
        <v>2898</v>
      </c>
      <c r="AA16" s="398"/>
      <c r="AB16" s="398"/>
      <c r="AC16" s="398"/>
      <c r="AD16" s="398"/>
      <c r="AE16" s="398"/>
      <c r="AF16" s="398"/>
      <c r="AG16" s="398"/>
      <c r="AH16" s="398"/>
      <c r="AI16" s="398"/>
      <c r="AJ16" s="398"/>
      <c r="AK16" s="398"/>
      <c r="AL16" s="398"/>
      <c r="AM16" s="398"/>
      <c r="AN16" s="398"/>
      <c r="AO16" s="398"/>
      <c r="AP16" s="398"/>
      <c r="AQ16" s="398"/>
      <c r="AR16" s="398"/>
    </row>
    <row r="17" spans="2:44" s="935" customFormat="1" ht="15.75" customHeight="1">
      <c r="B17" s="398" t="s">
        <v>172</v>
      </c>
      <c r="C17" s="994" t="s">
        <v>3113</v>
      </c>
      <c r="D17" s="995"/>
      <c r="E17" s="995"/>
      <c r="F17" s="1035"/>
      <c r="G17" s="995"/>
      <c r="H17" s="996"/>
      <c r="I17" s="995"/>
      <c r="J17" s="995"/>
      <c r="K17" s="995"/>
      <c r="L17" s="996">
        <f>SUMIFS(BV_Data_An_Cour!$AX:$AX,BV_Data_An_Cour!$AO:$AO,$Y17)</f>
        <v>0</v>
      </c>
      <c r="M17" s="659">
        <f>-SUMIFS(BV_Data_An_Cour!$AN:$AN,BV_Data_An_Cour!$AO:$AO,$Y17)</f>
        <v>0</v>
      </c>
      <c r="N17" s="1038">
        <f t="shared" si="10"/>
        <v>0</v>
      </c>
      <c r="O17" s="997">
        <f>-SUMIFS(BV_Data_An_Cour!$AN:$AN,BV_Data_An_Cour!$AO:$AO,$Y17)-SUMIFS(BV_Data_An_Cour!$AN:$AN,BV_Data_An_Cour!$AO:$AO,$Z17)</f>
        <v>0</v>
      </c>
      <c r="P17" s="1039">
        <f t="shared" si="6"/>
        <v>0</v>
      </c>
      <c r="Q17" s="997">
        <f t="shared" si="7"/>
        <v>0</v>
      </c>
      <c r="R17" s="996">
        <f>SUMIFS(BV_Data_An_Prec!$AX:$AX,BV_Data_An_Prec!$AO:$AO,$Y17)</f>
        <v>0</v>
      </c>
      <c r="S17" s="659">
        <f>-SUMIFS(BV_Data_An_Prec!$AN:$AN,BV_Data_An_Prec!$AO:$AO,$Y17)</f>
        <v>0</v>
      </c>
      <c r="T17" s="1038">
        <f t="shared" si="11"/>
        <v>0</v>
      </c>
      <c r="U17" s="997">
        <f>-SUMIFS(BV_Data_An_Prec!$AN:$AN,BV_Data_An_Prec!$AO:$AO,$Y17)-SUMIFS(BV_Data_An_Prec!$AN:$AN,BV_Data_An_Prec!$AO:$AO,$Z17)</f>
        <v>0</v>
      </c>
      <c r="V17" s="1039">
        <f t="shared" si="8"/>
        <v>0</v>
      </c>
      <c r="W17" s="997">
        <f t="shared" si="9"/>
        <v>0</v>
      </c>
      <c r="X17" s="936"/>
      <c r="Y17" s="398" t="s">
        <v>2508</v>
      </c>
      <c r="Z17" s="398" t="s">
        <v>2900</v>
      </c>
      <c r="AA17" s="398"/>
      <c r="AB17" s="398"/>
      <c r="AC17" s="398"/>
      <c r="AD17" s="398"/>
      <c r="AE17" s="398"/>
      <c r="AF17" s="398"/>
      <c r="AG17" s="398"/>
      <c r="AH17" s="398"/>
      <c r="AI17" s="398"/>
      <c r="AJ17" s="398"/>
      <c r="AK17" s="398"/>
      <c r="AL17" s="398"/>
      <c r="AM17" s="398"/>
      <c r="AN17" s="398"/>
      <c r="AO17" s="398"/>
      <c r="AP17" s="398"/>
      <c r="AQ17" s="398"/>
      <c r="AR17" s="398"/>
    </row>
    <row r="18" spans="2:44" s="935" customFormat="1" ht="15.75" customHeight="1">
      <c r="B18" s="398" t="s">
        <v>172</v>
      </c>
      <c r="C18" s="994" t="s">
        <v>3114</v>
      </c>
      <c r="D18" s="995"/>
      <c r="E18" s="995"/>
      <c r="F18" s="1035"/>
      <c r="G18" s="995"/>
      <c r="H18" s="996"/>
      <c r="I18" s="995"/>
      <c r="J18" s="995"/>
      <c r="K18" s="995"/>
      <c r="L18" s="996">
        <f>SUMIFS(BV_Data_An_Cour!$AX:$AX,BV_Data_An_Cour!$AO:$AO,$Y18)</f>
        <v>0</v>
      </c>
      <c r="M18" s="659">
        <f>-SUMIFS(BV_Data_An_Cour!$AN:$AN,BV_Data_An_Cour!$AO:$AO,$Y18)</f>
        <v>0</v>
      </c>
      <c r="N18" s="1038">
        <f t="shared" si="10"/>
        <v>0</v>
      </c>
      <c r="O18" s="997">
        <f>-SUMIFS(BV_Data_An_Cour!$AN:$AN,BV_Data_An_Cour!$AO:$AO,$Y18)-SUMIFS(BV_Data_An_Cour!$AN:$AN,BV_Data_An_Cour!$AO:$AO,$Z18)</f>
        <v>0</v>
      </c>
      <c r="P18" s="1039">
        <f t="shared" si="6"/>
        <v>0</v>
      </c>
      <c r="Q18" s="997">
        <f t="shared" si="7"/>
        <v>0</v>
      </c>
      <c r="R18" s="996">
        <f>SUMIFS(BV_Data_An_Prec!$AX:$AX,BV_Data_An_Prec!$AO:$AO,$Y18)</f>
        <v>0</v>
      </c>
      <c r="S18" s="659">
        <f>-SUMIFS(BV_Data_An_Prec!$AN:$AN,BV_Data_An_Prec!$AO:$AO,$Y18)</f>
        <v>0</v>
      </c>
      <c r="T18" s="1038">
        <f t="shared" si="11"/>
        <v>0</v>
      </c>
      <c r="U18" s="997">
        <f>-SUMIFS(BV_Data_An_Prec!$AN:$AN,BV_Data_An_Prec!$AO:$AO,$Y18)-SUMIFS(BV_Data_An_Prec!$AN:$AN,BV_Data_An_Prec!$AO:$AO,$Z18)</f>
        <v>0</v>
      </c>
      <c r="V18" s="1039">
        <f t="shared" si="8"/>
        <v>0</v>
      </c>
      <c r="W18" s="997">
        <f t="shared" si="9"/>
        <v>0</v>
      </c>
      <c r="X18" s="936"/>
      <c r="Y18" s="398" t="s">
        <v>2520</v>
      </c>
      <c r="Z18" s="398" t="s">
        <v>2912</v>
      </c>
      <c r="AA18" s="398"/>
      <c r="AB18" s="398"/>
      <c r="AC18" s="398"/>
      <c r="AD18" s="398"/>
      <c r="AE18" s="398"/>
      <c r="AF18" s="398"/>
      <c r="AG18" s="398"/>
      <c r="AH18" s="398"/>
      <c r="AI18" s="398"/>
      <c r="AJ18" s="398"/>
      <c r="AK18" s="398"/>
      <c r="AL18" s="398"/>
      <c r="AM18" s="398"/>
      <c r="AN18" s="398"/>
      <c r="AO18" s="398"/>
      <c r="AP18" s="398"/>
      <c r="AQ18" s="398"/>
      <c r="AR18" s="398"/>
    </row>
    <row r="19" spans="2:44" s="935" customFormat="1" ht="15.75" customHeight="1">
      <c r="B19" s="398" t="s">
        <v>172</v>
      </c>
      <c r="C19" s="994" t="s">
        <v>3115</v>
      </c>
      <c r="D19" s="995"/>
      <c r="E19" s="995"/>
      <c r="F19" s="1035"/>
      <c r="G19" s="995"/>
      <c r="H19" s="996"/>
      <c r="I19" s="995"/>
      <c r="J19" s="995"/>
      <c r="K19" s="995"/>
      <c r="L19" s="996">
        <f>SUMIFS(BV_Data_An_Cour!$AX:$AX,BV_Data_An_Cour!$AO:$AO,$Y19)</f>
        <v>0</v>
      </c>
      <c r="M19" s="659">
        <f>-SUMIFS(BV_Data_An_Cour!$AN:$AN,BV_Data_An_Cour!$AO:$AO,$Y19)</f>
        <v>0</v>
      </c>
      <c r="N19" s="1038">
        <f t="shared" si="10"/>
        <v>0</v>
      </c>
      <c r="O19" s="997">
        <f>-SUMIFS(BV_Data_An_Cour!$AN:$AN,BV_Data_An_Cour!$AO:$AO,$Y19)-SUMIFS(BV_Data_An_Cour!$AN:$AN,BV_Data_An_Cour!$AO:$AO,$Z19)</f>
        <v>0</v>
      </c>
      <c r="P19" s="1039">
        <f t="shared" si="6"/>
        <v>0</v>
      </c>
      <c r="Q19" s="997">
        <f t="shared" si="7"/>
        <v>0</v>
      </c>
      <c r="R19" s="996">
        <f>SUMIFS(BV_Data_An_Prec!$AX:$AX,BV_Data_An_Prec!$AO:$AO,$Y19)</f>
        <v>0</v>
      </c>
      <c r="S19" s="659">
        <f>-SUMIFS(BV_Data_An_Prec!$AN:$AN,BV_Data_An_Prec!$AO:$AO,$Y19)</f>
        <v>0</v>
      </c>
      <c r="T19" s="1038">
        <f t="shared" si="11"/>
        <v>0</v>
      </c>
      <c r="U19" s="997">
        <f>-SUMIFS(BV_Data_An_Prec!$AN:$AN,BV_Data_An_Prec!$AO:$AO,$Y19)-SUMIFS(BV_Data_An_Prec!$AN:$AN,BV_Data_An_Prec!$AO:$AO,$Z19)</f>
        <v>0</v>
      </c>
      <c r="V19" s="1039">
        <f t="shared" si="8"/>
        <v>0</v>
      </c>
      <c r="W19" s="997">
        <f t="shared" si="9"/>
        <v>0</v>
      </c>
      <c r="X19" s="936"/>
      <c r="Y19" s="398" t="s">
        <v>2538</v>
      </c>
      <c r="Z19" s="398" t="s">
        <v>2930</v>
      </c>
      <c r="AA19" s="398"/>
      <c r="AB19" s="398"/>
      <c r="AC19" s="398"/>
      <c r="AD19" s="398"/>
      <c r="AE19" s="398"/>
      <c r="AF19" s="398"/>
      <c r="AG19" s="398"/>
      <c r="AH19" s="398"/>
      <c r="AI19" s="398"/>
      <c r="AJ19" s="398"/>
      <c r="AK19" s="398"/>
      <c r="AL19" s="398"/>
      <c r="AM19" s="398"/>
      <c r="AN19" s="398"/>
      <c r="AO19" s="398"/>
      <c r="AP19" s="398"/>
      <c r="AQ19" s="398"/>
      <c r="AR19" s="398"/>
    </row>
    <row r="20" spans="2:44" s="935" customFormat="1" ht="15.75" customHeight="1">
      <c r="B20" s="398" t="s">
        <v>172</v>
      </c>
      <c r="C20" s="994" t="s">
        <v>3116</v>
      </c>
      <c r="D20" s="995"/>
      <c r="E20" s="995"/>
      <c r="F20" s="1035"/>
      <c r="G20" s="995"/>
      <c r="H20" s="996"/>
      <c r="I20" s="995"/>
      <c r="J20" s="995"/>
      <c r="K20" s="995"/>
      <c r="L20" s="996">
        <f>SUMIFS(BV_Data_An_Cour!$AX:$AX,BV_Data_An_Cour!$AO:$AO,$Y20)</f>
        <v>0</v>
      </c>
      <c r="M20" s="659">
        <f>-SUMIFS(BV_Data_An_Cour!$AN:$AN,BV_Data_An_Cour!$AO:$AO,$Y20)</f>
        <v>0</v>
      </c>
      <c r="N20" s="1038">
        <f t="shared" si="10"/>
        <v>0</v>
      </c>
      <c r="O20" s="997">
        <f>-SUMIFS(BV_Data_An_Cour!$AN:$AN,BV_Data_An_Cour!$AO:$AO,$Y20)-SUMIFS(BV_Data_An_Cour!$AN:$AN,BV_Data_An_Cour!$AO:$AO,$Z20)</f>
        <v>0</v>
      </c>
      <c r="P20" s="1039">
        <f t="shared" si="6"/>
        <v>0</v>
      </c>
      <c r="Q20" s="997">
        <f t="shared" si="7"/>
        <v>0</v>
      </c>
      <c r="R20" s="996">
        <f>SUMIFS(BV_Data_An_Prec!$AX:$AX,BV_Data_An_Prec!$AO:$AO,$Y20)</f>
        <v>0</v>
      </c>
      <c r="S20" s="659">
        <f>-SUMIFS(BV_Data_An_Prec!$AN:$AN,BV_Data_An_Prec!$AO:$AO,$Y20)</f>
        <v>0</v>
      </c>
      <c r="T20" s="1038">
        <f t="shared" si="11"/>
        <v>0</v>
      </c>
      <c r="U20" s="997">
        <f>-SUMIFS(BV_Data_An_Prec!$AN:$AN,BV_Data_An_Prec!$AO:$AO,$Y20)-SUMIFS(BV_Data_An_Prec!$AN:$AN,BV_Data_An_Prec!$AO:$AO,$Z20)</f>
        <v>0</v>
      </c>
      <c r="V20" s="1039">
        <f t="shared" si="8"/>
        <v>0</v>
      </c>
      <c r="W20" s="997">
        <f t="shared" si="9"/>
        <v>0</v>
      </c>
      <c r="X20" s="936"/>
      <c r="Y20" s="398" t="s">
        <v>2544</v>
      </c>
      <c r="Z20" s="398" t="s">
        <v>2936</v>
      </c>
      <c r="AA20" s="398"/>
      <c r="AB20" s="398"/>
      <c r="AC20" s="398"/>
      <c r="AD20" s="398"/>
      <c r="AE20" s="398"/>
      <c r="AF20" s="398"/>
      <c r="AG20" s="398"/>
      <c r="AH20" s="398"/>
      <c r="AI20" s="398"/>
      <c r="AJ20" s="398"/>
      <c r="AK20" s="398"/>
      <c r="AL20" s="398"/>
      <c r="AM20" s="398"/>
      <c r="AN20" s="398"/>
      <c r="AO20" s="398"/>
      <c r="AP20" s="398"/>
      <c r="AQ20" s="398"/>
      <c r="AR20" s="398"/>
    </row>
    <row r="21" spans="2:44" s="935" customFormat="1" ht="15.75" customHeight="1">
      <c r="B21" s="398" t="s">
        <v>172</v>
      </c>
      <c r="C21" s="994" t="s">
        <v>3117</v>
      </c>
      <c r="D21" s="995"/>
      <c r="E21" s="995"/>
      <c r="F21" s="1035"/>
      <c r="G21" s="995"/>
      <c r="H21" s="996"/>
      <c r="I21" s="995"/>
      <c r="J21" s="995"/>
      <c r="K21" s="995"/>
      <c r="L21" s="996">
        <f>SUMIFS(BV_Data_An_Cour!$AX:$AX,BV_Data_An_Cour!$AO:$AO,$Y21)</f>
        <v>0</v>
      </c>
      <c r="M21" s="659">
        <f>-SUMIFS(BV_Data_An_Cour!$AN:$AN,BV_Data_An_Cour!$AO:$AO,$Y21)</f>
        <v>0</v>
      </c>
      <c r="N21" s="1038">
        <f t="shared" si="10"/>
        <v>0</v>
      </c>
      <c r="O21" s="997">
        <f>-SUMIFS(BV_Data_An_Cour!$AN:$AN,BV_Data_An_Cour!$AO:$AO,$Y21)-SUMIFS(BV_Data_An_Cour!$AN:$AN,BV_Data_An_Cour!$AO:$AO,$Z21)</f>
        <v>0</v>
      </c>
      <c r="P21" s="1039">
        <f t="shared" si="6"/>
        <v>0</v>
      </c>
      <c r="Q21" s="997">
        <f t="shared" si="7"/>
        <v>0</v>
      </c>
      <c r="R21" s="996">
        <f>SUMIFS(BV_Data_An_Prec!$AX:$AX,BV_Data_An_Prec!$AO:$AO,$Y21)</f>
        <v>0</v>
      </c>
      <c r="S21" s="659">
        <f>-SUMIFS(BV_Data_An_Prec!$AN:$AN,BV_Data_An_Prec!$AO:$AO,$Y21)</f>
        <v>0</v>
      </c>
      <c r="T21" s="1038">
        <f t="shared" si="11"/>
        <v>0</v>
      </c>
      <c r="U21" s="997">
        <f>-SUMIFS(BV_Data_An_Prec!$AN:$AN,BV_Data_An_Prec!$AO:$AO,$Y21)-SUMIFS(BV_Data_An_Prec!$AN:$AN,BV_Data_An_Prec!$AO:$AO,$Z21)</f>
        <v>0</v>
      </c>
      <c r="V21" s="1039">
        <f t="shared" si="8"/>
        <v>0</v>
      </c>
      <c r="W21" s="997">
        <f t="shared" si="9"/>
        <v>0</v>
      </c>
      <c r="X21" s="936"/>
      <c r="Y21" s="398" t="s">
        <v>2514</v>
      </c>
      <c r="Z21" s="398" t="s">
        <v>2906</v>
      </c>
      <c r="AA21" s="398"/>
      <c r="AB21" s="398"/>
      <c r="AC21" s="398"/>
      <c r="AD21" s="398"/>
      <c r="AE21" s="398"/>
      <c r="AF21" s="398"/>
      <c r="AG21" s="398"/>
      <c r="AH21" s="398"/>
      <c r="AI21" s="398"/>
      <c r="AJ21" s="398"/>
      <c r="AK21" s="398"/>
      <c r="AL21" s="398"/>
      <c r="AM21" s="398"/>
      <c r="AN21" s="398"/>
      <c r="AO21" s="398"/>
      <c r="AP21" s="398"/>
      <c r="AQ21" s="398"/>
      <c r="AR21" s="398"/>
    </row>
    <row r="22" spans="2:44" s="935" customFormat="1" ht="15.75" customHeight="1">
      <c r="B22" s="398"/>
      <c r="C22" s="999" t="s">
        <v>3139</v>
      </c>
      <c r="D22" s="1000"/>
      <c r="E22" s="1000"/>
      <c r="F22" s="1001"/>
      <c r="G22" s="1000"/>
      <c r="H22" s="1002"/>
      <c r="I22" s="1000"/>
      <c r="J22" s="1000"/>
      <c r="K22" s="1000"/>
      <c r="L22" s="1002">
        <f>SUMIFS(BV_Data_An_Cour!$AX:$AX,BV_Data_An_Cour!$AO:$AO,$Y22)</f>
        <v>1</v>
      </c>
      <c r="M22" s="659">
        <f>-SUMIFS(BV_Data_An_Cour!$AN:$AN,BV_Data_An_Cour!$AO:$AO,$Y22)</f>
        <v>301.60000000000002</v>
      </c>
      <c r="N22" s="1038">
        <f t="shared" si="10"/>
        <v>0.72533156498673745</v>
      </c>
      <c r="O22" s="997">
        <f>-SUMIFS(BV_Data_An_Cour!$AN:$AN,BV_Data_An_Cour!$AO:$AO,$Y22)-SUMIFS(BV_Data_An_Cour!$AN:$AN,BV_Data_An_Cour!$AO:$AO,$Z22)</f>
        <v>218.76000000000002</v>
      </c>
      <c r="P22" s="1003">
        <f t="shared" si="6"/>
        <v>0</v>
      </c>
      <c r="Q22" s="1004">
        <f t="shared" si="7"/>
        <v>218.76000000000002</v>
      </c>
      <c r="R22" s="996">
        <f>SUMIFS(BV_Data_An_Prec!$AX:$AX,BV_Data_An_Prec!$AO:$AO,$Y22)</f>
        <v>0</v>
      </c>
      <c r="S22" s="659">
        <f>-SUMIFS(BV_Data_An_Prec!$AN:$AN,BV_Data_An_Prec!$AO:$AO,$Y22)</f>
        <v>0</v>
      </c>
      <c r="T22" s="1038">
        <f t="shared" si="11"/>
        <v>0</v>
      </c>
      <c r="U22" s="997">
        <f>-SUMIFS(BV_Data_An_Prec!$AN:$AN,BV_Data_An_Prec!$AO:$AO,$Y22)-SUMIFS(BV_Data_An_Prec!$AN:$AN,BV_Data_An_Prec!$AO:$AO,$Z22)</f>
        <v>0</v>
      </c>
      <c r="V22" s="1003">
        <f t="shared" si="8"/>
        <v>0</v>
      </c>
      <c r="W22" s="1004">
        <f t="shared" si="9"/>
        <v>218.76000000000002</v>
      </c>
      <c r="X22" s="936"/>
      <c r="Y22" s="398" t="s">
        <v>2502</v>
      </c>
      <c r="Z22" s="398" t="s">
        <v>2894</v>
      </c>
      <c r="AA22" s="398"/>
      <c r="AB22" s="398"/>
      <c r="AC22" s="398"/>
      <c r="AD22" s="398"/>
      <c r="AE22" s="398"/>
      <c r="AF22" s="398"/>
      <c r="AG22" s="398"/>
      <c r="AH22" s="398"/>
      <c r="AI22" s="398"/>
      <c r="AJ22" s="398"/>
      <c r="AK22" s="398"/>
      <c r="AL22" s="398"/>
      <c r="AM22" s="398"/>
      <c r="AN22" s="398"/>
      <c r="AO22" s="398"/>
      <c r="AP22" s="398"/>
      <c r="AQ22" s="398"/>
      <c r="AR22" s="398"/>
    </row>
    <row r="23" spans="2:44" s="935" customFormat="1">
      <c r="B23" s="398" t="s">
        <v>172</v>
      </c>
      <c r="C23" s="1040" t="s">
        <v>1172</v>
      </c>
      <c r="D23" s="1007"/>
      <c r="E23" s="1008">
        <f>SUM(E15:E21)</f>
        <v>0</v>
      </c>
      <c r="F23" s="1009" t="e">
        <f>G23/E23</f>
        <v>#DIV/0!</v>
      </c>
      <c r="G23" s="1008">
        <f>SUM(G15:G21)</f>
        <v>0</v>
      </c>
      <c r="H23" s="1010"/>
      <c r="I23" s="1008"/>
      <c r="J23" s="1008"/>
      <c r="K23" s="1008"/>
      <c r="L23" s="1011"/>
      <c r="M23" s="1008">
        <f>SUM(M15:M22)</f>
        <v>8842.98</v>
      </c>
      <c r="N23" s="1009">
        <f>O23/M23</f>
        <v>0.58841815767987704</v>
      </c>
      <c r="O23" s="1008">
        <f>SUM(O15:O22)</f>
        <v>5203.369999999999</v>
      </c>
      <c r="P23" s="1012">
        <f>IFERROR((M23-E23)/E23,0)</f>
        <v>0</v>
      </c>
      <c r="Q23" s="1013">
        <f>O23-G23</f>
        <v>5203.369999999999</v>
      </c>
      <c r="R23" s="1011"/>
      <c r="S23" s="1008">
        <f>SUM(S15:S22)</f>
        <v>0</v>
      </c>
      <c r="T23" s="1009" t="e">
        <f>U23/S23</f>
        <v>#DIV/0!</v>
      </c>
      <c r="U23" s="1008">
        <f>SUM(U15:U22)</f>
        <v>0</v>
      </c>
      <c r="V23" s="1012">
        <f>IF(R23=0,0,L23/R23)</f>
        <v>0</v>
      </c>
      <c r="W23" s="1013">
        <f>O23-U23</f>
        <v>5203.369999999999</v>
      </c>
      <c r="X23" s="936"/>
      <c r="Y23" s="398"/>
      <c r="Z23" s="398"/>
      <c r="AA23" s="398"/>
      <c r="AB23" s="398"/>
      <c r="AC23" s="398"/>
      <c r="AD23" s="398"/>
      <c r="AE23" s="398"/>
      <c r="AF23" s="398"/>
      <c r="AG23" s="398"/>
      <c r="AH23" s="398"/>
      <c r="AI23" s="398"/>
      <c r="AJ23" s="398"/>
      <c r="AK23" s="398"/>
      <c r="AL23" s="398"/>
      <c r="AM23" s="398"/>
      <c r="AN23" s="398"/>
      <c r="AO23" s="398"/>
      <c r="AP23" s="398"/>
      <c r="AQ23" s="398"/>
      <c r="AR23" s="398"/>
    </row>
    <row r="24" spans="2:44" s="935" customFormat="1" ht="15.75" customHeight="1">
      <c r="B24" s="398" t="s">
        <v>172</v>
      </c>
      <c r="C24" s="994"/>
      <c r="D24" s="995"/>
      <c r="E24" s="1041"/>
      <c r="F24" s="1042"/>
      <c r="G24" s="1014"/>
      <c r="H24" s="994"/>
      <c r="I24" s="1041"/>
      <c r="J24" s="1041"/>
      <c r="K24" s="1014"/>
      <c r="L24" s="1043"/>
      <c r="M24" s="659"/>
      <c r="N24" s="1044"/>
      <c r="O24" s="997"/>
      <c r="P24" s="1039"/>
      <c r="Q24" s="997"/>
      <c r="R24" s="1043"/>
      <c r="S24" s="659"/>
      <c r="T24" s="1044"/>
      <c r="U24" s="997"/>
      <c r="V24" s="1043"/>
      <c r="W24" s="997"/>
      <c r="X24" s="936"/>
      <c r="Y24" s="398"/>
      <c r="Z24" s="398"/>
      <c r="AA24" s="398"/>
      <c r="AB24" s="398"/>
      <c r="AC24" s="398"/>
      <c r="AD24" s="398"/>
      <c r="AE24" s="398"/>
      <c r="AF24" s="398"/>
      <c r="AG24" s="398"/>
      <c r="AH24" s="398"/>
      <c r="AI24" s="398"/>
      <c r="AJ24" s="398"/>
      <c r="AK24" s="398"/>
      <c r="AL24" s="398"/>
      <c r="AM24" s="398"/>
      <c r="AN24" s="398"/>
      <c r="AO24" s="398"/>
      <c r="AP24" s="398"/>
      <c r="AQ24" s="398"/>
      <c r="AR24" s="398"/>
    </row>
    <row r="25" spans="2:44" s="935" customFormat="1" ht="15.75" customHeight="1">
      <c r="B25" s="398" t="s">
        <v>172</v>
      </c>
      <c r="C25" s="994" t="s">
        <v>3118</v>
      </c>
      <c r="D25" s="995"/>
      <c r="E25" s="995"/>
      <c r="F25" s="1035"/>
      <c r="G25" s="995"/>
      <c r="H25" s="996"/>
      <c r="I25" s="995"/>
      <c r="J25" s="995"/>
      <c r="K25" s="995"/>
      <c r="L25" s="996">
        <f>SUMIFS(BV_Data_An_Cour!$AX:$AX,BV_Data_An_Cour!$AO:$AO,$Y25)</f>
        <v>0</v>
      </c>
      <c r="M25" s="659">
        <f>-SUMIFS(BV_Data_An_Cour!$AN:$AN,BV_Data_An_Cour!$AO:$AO,$Y25)</f>
        <v>0</v>
      </c>
      <c r="N25" s="1038">
        <f>IFERROR(O25/M25,0)</f>
        <v>0</v>
      </c>
      <c r="O25" s="997">
        <f>-SUMIFS(BV_Data_An_Cour!$AN:$AN,BV_Data_An_Cour!$AO:$AO,$Y25)-SUMIFS(BV_Data_An_Cour!$AN:$AN,BV_Data_An_Cour!$AO:$AO,$Z25)</f>
        <v>0</v>
      </c>
      <c r="P25" s="1039">
        <f t="shared" ref="P25:P32" si="12">IFERROR((M25-E25)/E25,0)</f>
        <v>0</v>
      </c>
      <c r="Q25" s="997">
        <f t="shared" ref="Q25:Q32" si="13">O25-G25</f>
        <v>0</v>
      </c>
      <c r="R25" s="996">
        <f>SUMIFS(BV_Data_An_Prec!$AX:$AX,BV_Data_An_Prec!$AO:$AO,$Y25)</f>
        <v>0</v>
      </c>
      <c r="S25" s="659">
        <f>-SUMIFS(BV_Data_An_Prec!$AN:$AN,BV_Data_An_Prec!$AO:$AO,$Y25)</f>
        <v>0</v>
      </c>
      <c r="T25" s="1038">
        <f>IFERROR(U25/S25,0)</f>
        <v>0</v>
      </c>
      <c r="U25" s="997">
        <f>-SUMIFS(BV_Data_An_Prec!$AN:$AN,BV_Data_An_Prec!$AO:$AO,$Y25)-SUMIFS(BV_Data_An_Prec!$AN:$AN,BV_Data_An_Prec!$AO:$AO,$Z25)</f>
        <v>0</v>
      </c>
      <c r="V25" s="1039">
        <f t="shared" ref="V25:V32" si="14">IF(R25=0,0,L25/R25)</f>
        <v>0</v>
      </c>
      <c r="W25" s="997">
        <f t="shared" ref="W25:W32" si="15">O25-U25</f>
        <v>0</v>
      </c>
      <c r="X25" s="936"/>
      <c r="Y25" s="398" t="s">
        <v>2494</v>
      </c>
      <c r="Z25" s="398" t="s">
        <v>2886</v>
      </c>
      <c r="AA25" s="398"/>
      <c r="AB25" s="398"/>
      <c r="AC25" s="398"/>
      <c r="AD25" s="398"/>
      <c r="AE25" s="398"/>
      <c r="AF25" s="398"/>
      <c r="AG25" s="398"/>
      <c r="AH25" s="398"/>
      <c r="AI25" s="398"/>
      <c r="AJ25" s="398"/>
      <c r="AK25" s="398"/>
      <c r="AL25" s="398"/>
      <c r="AM25" s="398"/>
      <c r="AN25" s="398"/>
      <c r="AO25" s="398"/>
      <c r="AP25" s="398"/>
      <c r="AQ25" s="398"/>
      <c r="AR25" s="398"/>
    </row>
    <row r="26" spans="2:44" s="935" customFormat="1" ht="15.75" customHeight="1">
      <c r="B26" s="398" t="s">
        <v>172</v>
      </c>
      <c r="C26" s="994" t="s">
        <v>3119</v>
      </c>
      <c r="D26" s="995"/>
      <c r="E26" s="995"/>
      <c r="F26" s="1035"/>
      <c r="G26" s="995"/>
      <c r="H26" s="996"/>
      <c r="I26" s="995"/>
      <c r="J26" s="995"/>
      <c r="K26" s="995"/>
      <c r="L26" s="996">
        <f>SUMIFS(BV_Data_An_Cour!$AX:$AX,BV_Data_An_Cour!$AO:$AO,$Y26)</f>
        <v>0</v>
      </c>
      <c r="M26" s="659">
        <f>-SUMIFS(BV_Data_An_Cour!$AN:$AN,BV_Data_An_Cour!$AO:$AO,$Y26)</f>
        <v>0</v>
      </c>
      <c r="N26" s="1038">
        <f t="shared" ref="N26:N32" si="16">IFERROR(O26/M26,0)</f>
        <v>0</v>
      </c>
      <c r="O26" s="997">
        <f>-SUMIFS(BV_Data_An_Cour!$AN:$AN,BV_Data_An_Cour!$AO:$AO,$Y26)-SUMIFS(BV_Data_An_Cour!$AN:$AN,BV_Data_An_Cour!$AO:$AO,$Z26)</f>
        <v>0</v>
      </c>
      <c r="P26" s="1039">
        <f t="shared" si="12"/>
        <v>0</v>
      </c>
      <c r="Q26" s="997">
        <f t="shared" si="13"/>
        <v>0</v>
      </c>
      <c r="R26" s="996">
        <f>SUMIFS(BV_Data_An_Prec!$AX:$AX,BV_Data_An_Prec!$AO:$AO,$Y26)</f>
        <v>0</v>
      </c>
      <c r="S26" s="659">
        <f>-SUMIFS(BV_Data_An_Prec!$AN:$AN,BV_Data_An_Prec!$AO:$AO,$Y26)</f>
        <v>0</v>
      </c>
      <c r="T26" s="1038">
        <f t="shared" ref="T26:T32" si="17">IFERROR(U26/S26,0)</f>
        <v>0</v>
      </c>
      <c r="U26" s="997">
        <f>-SUMIFS(BV_Data_An_Prec!$AN:$AN,BV_Data_An_Prec!$AO:$AO,$Y26)-SUMIFS(BV_Data_An_Prec!$AN:$AN,BV_Data_An_Prec!$AO:$AO,$Z26)</f>
        <v>0</v>
      </c>
      <c r="V26" s="1039">
        <f t="shared" si="14"/>
        <v>0</v>
      </c>
      <c r="W26" s="997">
        <f t="shared" si="15"/>
        <v>0</v>
      </c>
      <c r="X26" s="936"/>
      <c r="Y26" s="398" t="s">
        <v>2490</v>
      </c>
      <c r="Z26" s="398" t="s">
        <v>2882</v>
      </c>
      <c r="AA26" s="398"/>
      <c r="AB26" s="398"/>
      <c r="AC26" s="398"/>
      <c r="AD26" s="398"/>
      <c r="AE26" s="398"/>
      <c r="AF26" s="398"/>
      <c r="AG26" s="398"/>
      <c r="AH26" s="398"/>
      <c r="AI26" s="398"/>
      <c r="AJ26" s="398"/>
      <c r="AK26" s="398"/>
      <c r="AL26" s="398"/>
      <c r="AM26" s="398"/>
      <c r="AN26" s="398"/>
      <c r="AO26" s="398"/>
      <c r="AP26" s="398"/>
      <c r="AQ26" s="398"/>
      <c r="AR26" s="398"/>
    </row>
    <row r="27" spans="2:44" s="935" customFormat="1" ht="15.75" customHeight="1">
      <c r="B27" s="398" t="s">
        <v>172</v>
      </c>
      <c r="C27" s="994" t="s">
        <v>3120</v>
      </c>
      <c r="D27" s="995"/>
      <c r="E27" s="995"/>
      <c r="F27" s="1035"/>
      <c r="G27" s="995"/>
      <c r="H27" s="996"/>
      <c r="I27" s="995"/>
      <c r="J27" s="995"/>
      <c r="K27" s="995"/>
      <c r="L27" s="996">
        <f>SUMIFS(BV_Data_An_Cour!$AX:$AX,BV_Data_An_Cour!$AO:$AO,$Y27)</f>
        <v>0</v>
      </c>
      <c r="M27" s="659">
        <f>-SUMIFS(BV_Data_An_Cour!$AN:$AN,BV_Data_An_Cour!$AO:$AO,$Y27)</f>
        <v>0</v>
      </c>
      <c r="N27" s="1038">
        <f t="shared" si="16"/>
        <v>0</v>
      </c>
      <c r="O27" s="997">
        <f>-SUMIFS(BV_Data_An_Cour!$AN:$AN,BV_Data_An_Cour!$AO:$AO,$Y27)-SUMIFS(BV_Data_An_Cour!$AN:$AN,BV_Data_An_Cour!$AO:$AO,$Z27)</f>
        <v>0</v>
      </c>
      <c r="P27" s="1039">
        <f t="shared" si="12"/>
        <v>0</v>
      </c>
      <c r="Q27" s="997">
        <f t="shared" si="13"/>
        <v>0</v>
      </c>
      <c r="R27" s="996">
        <f>SUMIFS(BV_Data_An_Prec!$AX:$AX,BV_Data_An_Prec!$AO:$AO,$Y27)</f>
        <v>0</v>
      </c>
      <c r="S27" s="659">
        <f>-SUMIFS(BV_Data_An_Prec!$AN:$AN,BV_Data_An_Prec!$AO:$AO,$Y27)</f>
        <v>0</v>
      </c>
      <c r="T27" s="1038">
        <f t="shared" si="17"/>
        <v>0</v>
      </c>
      <c r="U27" s="997">
        <f>-SUMIFS(BV_Data_An_Prec!$AN:$AN,BV_Data_An_Prec!$AO:$AO,$Y27)-SUMIFS(BV_Data_An_Prec!$AN:$AN,BV_Data_An_Prec!$AO:$AO,$Z27)</f>
        <v>0</v>
      </c>
      <c r="V27" s="1039">
        <f t="shared" si="14"/>
        <v>0</v>
      </c>
      <c r="W27" s="997">
        <f t="shared" si="15"/>
        <v>0</v>
      </c>
      <c r="X27" s="936"/>
      <c r="Y27" s="398" t="s">
        <v>2498</v>
      </c>
      <c r="Z27" s="398" t="s">
        <v>2890</v>
      </c>
      <c r="AA27" s="398"/>
      <c r="AB27" s="398"/>
      <c r="AC27" s="398"/>
      <c r="AD27" s="398"/>
      <c r="AE27" s="398"/>
      <c r="AF27" s="398"/>
      <c r="AG27" s="398"/>
      <c r="AH27" s="398"/>
      <c r="AI27" s="398"/>
      <c r="AJ27" s="398"/>
      <c r="AK27" s="398"/>
      <c r="AL27" s="398"/>
      <c r="AM27" s="398"/>
      <c r="AN27" s="398"/>
      <c r="AO27" s="398"/>
      <c r="AP27" s="398"/>
      <c r="AQ27" s="398"/>
      <c r="AR27" s="398"/>
    </row>
    <row r="28" spans="2:44" s="935" customFormat="1" ht="15.75" customHeight="1">
      <c r="B28" s="398" t="s">
        <v>172</v>
      </c>
      <c r="C28" s="994" t="s">
        <v>3121</v>
      </c>
      <c r="D28" s="995"/>
      <c r="E28" s="995"/>
      <c r="F28" s="1035"/>
      <c r="G28" s="995"/>
      <c r="H28" s="996"/>
      <c r="I28" s="995"/>
      <c r="J28" s="995"/>
      <c r="K28" s="995"/>
      <c r="L28" s="996">
        <f>SUMIFS(BV_Data_An_Cour!$AX:$AX,BV_Data_An_Cour!$AO:$AO,$Y28)</f>
        <v>0</v>
      </c>
      <c r="M28" s="659">
        <f>-SUMIFS(BV_Data_An_Cour!$AN:$AN,BV_Data_An_Cour!$AO:$AO,$Y28)</f>
        <v>0</v>
      </c>
      <c r="N28" s="1038">
        <f t="shared" si="16"/>
        <v>0</v>
      </c>
      <c r="O28" s="997">
        <f>-SUMIFS(BV_Data_An_Cour!$AN:$AN,BV_Data_An_Cour!$AO:$AO,$Y28)-SUMIFS(BV_Data_An_Cour!$AN:$AN,BV_Data_An_Cour!$AO:$AO,$Z28)</f>
        <v>0</v>
      </c>
      <c r="P28" s="1039">
        <f t="shared" si="12"/>
        <v>0</v>
      </c>
      <c r="Q28" s="997">
        <f t="shared" si="13"/>
        <v>0</v>
      </c>
      <c r="R28" s="996">
        <f>SUMIFS(BV_Data_An_Prec!$AX:$AX,BV_Data_An_Prec!$AO:$AO,$Y28)</f>
        <v>0</v>
      </c>
      <c r="S28" s="659">
        <f>-SUMIFS(BV_Data_An_Prec!$AN:$AN,BV_Data_An_Prec!$AO:$AO,$Y28)</f>
        <v>0</v>
      </c>
      <c r="T28" s="1038">
        <f t="shared" si="17"/>
        <v>0</v>
      </c>
      <c r="U28" s="997">
        <f>-SUMIFS(BV_Data_An_Prec!$AN:$AN,BV_Data_An_Prec!$AO:$AO,$Y28)-SUMIFS(BV_Data_An_Prec!$AN:$AN,BV_Data_An_Prec!$AO:$AO,$Z28)</f>
        <v>0</v>
      </c>
      <c r="V28" s="1039">
        <f t="shared" si="14"/>
        <v>0</v>
      </c>
      <c r="W28" s="997">
        <f t="shared" si="15"/>
        <v>0</v>
      </c>
      <c r="X28" s="936"/>
      <c r="Y28" s="398" t="s">
        <v>2522</v>
      </c>
      <c r="Z28" s="398" t="s">
        <v>2914</v>
      </c>
      <c r="AA28" s="398"/>
      <c r="AB28" s="398"/>
      <c r="AC28" s="398"/>
      <c r="AD28" s="398"/>
      <c r="AE28" s="398"/>
      <c r="AF28" s="398"/>
      <c r="AG28" s="398"/>
      <c r="AH28" s="398"/>
      <c r="AI28" s="398"/>
      <c r="AJ28" s="398"/>
      <c r="AK28" s="398"/>
      <c r="AL28" s="398"/>
      <c r="AM28" s="398"/>
      <c r="AN28" s="398"/>
      <c r="AO28" s="398"/>
      <c r="AP28" s="398"/>
      <c r="AQ28" s="398"/>
      <c r="AR28" s="398"/>
    </row>
    <row r="29" spans="2:44" s="935" customFormat="1" ht="15.75" customHeight="1">
      <c r="B29" s="398" t="s">
        <v>172</v>
      </c>
      <c r="C29" s="994" t="s">
        <v>3122</v>
      </c>
      <c r="D29" s="995"/>
      <c r="E29" s="995"/>
      <c r="F29" s="1035"/>
      <c r="G29" s="995"/>
      <c r="H29" s="996"/>
      <c r="I29" s="995"/>
      <c r="J29" s="995"/>
      <c r="K29" s="995"/>
      <c r="L29" s="996">
        <f>SUMIFS(BV_Data_An_Cour!$AX:$AX,BV_Data_An_Cour!$AO:$AO,$Y29)</f>
        <v>0</v>
      </c>
      <c r="M29" s="659">
        <f>-SUMIFS(BV_Data_An_Cour!$AN:$AN,BV_Data_An_Cour!$AO:$AO,$Y29)</f>
        <v>0</v>
      </c>
      <c r="N29" s="1038">
        <f t="shared" si="16"/>
        <v>0</v>
      </c>
      <c r="O29" s="997">
        <f>-SUMIFS(BV_Data_An_Cour!$AN:$AN,BV_Data_An_Cour!$AO:$AO,$Y29)-SUMIFS(BV_Data_An_Cour!$AN:$AN,BV_Data_An_Cour!$AO:$AO,$Z29)</f>
        <v>0</v>
      </c>
      <c r="P29" s="1039">
        <f t="shared" si="12"/>
        <v>0</v>
      </c>
      <c r="Q29" s="997">
        <f t="shared" si="13"/>
        <v>0</v>
      </c>
      <c r="R29" s="996">
        <f>SUMIFS(BV_Data_An_Prec!$AX:$AX,BV_Data_An_Prec!$AO:$AO,$Y29)</f>
        <v>0</v>
      </c>
      <c r="S29" s="659">
        <f>-SUMIFS(BV_Data_An_Prec!$AN:$AN,BV_Data_An_Prec!$AO:$AO,$Y29)</f>
        <v>0</v>
      </c>
      <c r="T29" s="1038">
        <f t="shared" si="17"/>
        <v>0</v>
      </c>
      <c r="U29" s="997">
        <f>-SUMIFS(BV_Data_An_Prec!$AN:$AN,BV_Data_An_Prec!$AO:$AO,$Y29)-SUMIFS(BV_Data_An_Prec!$AN:$AN,BV_Data_An_Prec!$AO:$AO,$Z29)</f>
        <v>0</v>
      </c>
      <c r="V29" s="1039">
        <f t="shared" si="14"/>
        <v>0</v>
      </c>
      <c r="W29" s="997">
        <f t="shared" si="15"/>
        <v>0</v>
      </c>
      <c r="X29" s="936"/>
      <c r="Y29" s="398" t="s">
        <v>2540</v>
      </c>
      <c r="Z29" s="398" t="s">
        <v>2932</v>
      </c>
      <c r="AA29" s="398"/>
      <c r="AB29" s="398"/>
      <c r="AC29" s="398"/>
      <c r="AD29" s="398"/>
      <c r="AE29" s="398"/>
      <c r="AF29" s="398"/>
      <c r="AG29" s="398"/>
      <c r="AH29" s="398"/>
      <c r="AI29" s="398"/>
      <c r="AJ29" s="398"/>
      <c r="AK29" s="398"/>
      <c r="AL29" s="398"/>
      <c r="AM29" s="398"/>
      <c r="AN29" s="398"/>
      <c r="AO29" s="398"/>
      <c r="AP29" s="398"/>
      <c r="AQ29" s="398"/>
      <c r="AR29" s="398"/>
    </row>
    <row r="30" spans="2:44" s="935" customFormat="1" ht="15.75" customHeight="1">
      <c r="B30" s="398" t="s">
        <v>172</v>
      </c>
      <c r="C30" s="994" t="s">
        <v>3123</v>
      </c>
      <c r="D30" s="995"/>
      <c r="E30" s="995"/>
      <c r="F30" s="1035"/>
      <c r="G30" s="995"/>
      <c r="H30" s="996"/>
      <c r="I30" s="995"/>
      <c r="J30" s="995"/>
      <c r="K30" s="995"/>
      <c r="L30" s="996">
        <f>SUMIFS(BV_Data_An_Cour!$AX:$AX,BV_Data_An_Cour!$AO:$AO,$Y30)</f>
        <v>0</v>
      </c>
      <c r="M30" s="659">
        <f>-SUMIFS(BV_Data_An_Cour!$AN:$AN,BV_Data_An_Cour!$AO:$AO,$Y30)</f>
        <v>0</v>
      </c>
      <c r="N30" s="1038">
        <f t="shared" si="16"/>
        <v>0</v>
      </c>
      <c r="O30" s="997">
        <f>-SUMIFS(BV_Data_An_Cour!$AN:$AN,BV_Data_An_Cour!$AO:$AO,$Y30)-SUMIFS(BV_Data_An_Cour!$AN:$AN,BV_Data_An_Cour!$AO:$AO,$Z30)</f>
        <v>0</v>
      </c>
      <c r="P30" s="1039">
        <f t="shared" si="12"/>
        <v>0</v>
      </c>
      <c r="Q30" s="997">
        <f t="shared" si="13"/>
        <v>0</v>
      </c>
      <c r="R30" s="996">
        <f>SUMIFS(BV_Data_An_Prec!$AX:$AX,BV_Data_An_Prec!$AO:$AO,$Y30)</f>
        <v>0</v>
      </c>
      <c r="S30" s="659">
        <f>-SUMIFS(BV_Data_An_Prec!$AN:$AN,BV_Data_An_Prec!$AO:$AO,$Y30)</f>
        <v>0</v>
      </c>
      <c r="T30" s="1038">
        <f t="shared" si="17"/>
        <v>0</v>
      </c>
      <c r="U30" s="997">
        <f>-SUMIFS(BV_Data_An_Prec!$AN:$AN,BV_Data_An_Prec!$AO:$AO,$Y30)-SUMIFS(BV_Data_An_Prec!$AN:$AN,BV_Data_An_Prec!$AO:$AO,$Z30)</f>
        <v>0</v>
      </c>
      <c r="V30" s="1039">
        <f t="shared" si="14"/>
        <v>0</v>
      </c>
      <c r="W30" s="997">
        <f t="shared" si="15"/>
        <v>0</v>
      </c>
      <c r="X30" s="936"/>
      <c r="Y30" s="398" t="s">
        <v>2546</v>
      </c>
      <c r="Z30" s="398" t="s">
        <v>2938</v>
      </c>
      <c r="AA30" s="398"/>
      <c r="AB30" s="398"/>
      <c r="AC30" s="398"/>
      <c r="AD30" s="398"/>
      <c r="AE30" s="398"/>
      <c r="AF30" s="398"/>
      <c r="AG30" s="398"/>
      <c r="AH30" s="398"/>
      <c r="AI30" s="398"/>
      <c r="AJ30" s="398"/>
      <c r="AK30" s="398"/>
      <c r="AL30" s="398"/>
      <c r="AM30" s="398"/>
      <c r="AN30" s="398"/>
      <c r="AO30" s="398"/>
      <c r="AP30" s="398"/>
      <c r="AQ30" s="398"/>
      <c r="AR30" s="398"/>
    </row>
    <row r="31" spans="2:44" s="935" customFormat="1" ht="15.75" customHeight="1">
      <c r="B31" s="398" t="s">
        <v>172</v>
      </c>
      <c r="C31" s="994" t="s">
        <v>3124</v>
      </c>
      <c r="D31" s="995"/>
      <c r="E31" s="995"/>
      <c r="F31" s="1035"/>
      <c r="G31" s="995"/>
      <c r="H31" s="996"/>
      <c r="I31" s="995"/>
      <c r="J31" s="995"/>
      <c r="K31" s="995"/>
      <c r="L31" s="996">
        <f>SUMIFS(BV_Data_An_Cour!$AX:$AX,BV_Data_An_Cour!$AO:$AO,$Y31)</f>
        <v>0</v>
      </c>
      <c r="M31" s="659">
        <f>-SUMIFS(BV_Data_An_Cour!$AN:$AN,BV_Data_An_Cour!$AO:$AO,$Y31)</f>
        <v>0</v>
      </c>
      <c r="N31" s="1038">
        <f t="shared" si="16"/>
        <v>0</v>
      </c>
      <c r="O31" s="997">
        <f>-SUMIFS(BV_Data_An_Cour!$AN:$AN,BV_Data_An_Cour!$AO:$AO,$Y31)-SUMIFS(BV_Data_An_Cour!$AN:$AN,BV_Data_An_Cour!$AO:$AO,$Z31)</f>
        <v>0</v>
      </c>
      <c r="P31" s="1039">
        <f t="shared" si="12"/>
        <v>0</v>
      </c>
      <c r="Q31" s="997">
        <f t="shared" si="13"/>
        <v>0</v>
      </c>
      <c r="R31" s="996">
        <f>SUMIFS(BV_Data_An_Prec!$AX:$AX,BV_Data_An_Prec!$AO:$AO,$Y31)</f>
        <v>0</v>
      </c>
      <c r="S31" s="659">
        <f>-SUMIFS(BV_Data_An_Prec!$AN:$AN,BV_Data_An_Prec!$AO:$AO,$Y31)</f>
        <v>0</v>
      </c>
      <c r="T31" s="1038">
        <f t="shared" si="17"/>
        <v>0</v>
      </c>
      <c r="U31" s="997">
        <f>-SUMIFS(BV_Data_An_Prec!$AN:$AN,BV_Data_An_Prec!$AO:$AO,$Y31)-SUMIFS(BV_Data_An_Prec!$AN:$AN,BV_Data_An_Prec!$AO:$AO,$Z31)</f>
        <v>0</v>
      </c>
      <c r="V31" s="1039">
        <f t="shared" si="14"/>
        <v>0</v>
      </c>
      <c r="W31" s="997">
        <f t="shared" si="15"/>
        <v>0</v>
      </c>
      <c r="X31" s="936"/>
      <c r="Y31" s="398" t="s">
        <v>2516</v>
      </c>
      <c r="Z31" s="398" t="s">
        <v>2908</v>
      </c>
      <c r="AA31" s="398"/>
      <c r="AB31" s="398"/>
      <c r="AC31" s="398"/>
      <c r="AD31" s="398"/>
      <c r="AE31" s="398"/>
      <c r="AF31" s="398"/>
      <c r="AG31" s="398"/>
      <c r="AH31" s="398"/>
      <c r="AI31" s="398"/>
      <c r="AJ31" s="398"/>
      <c r="AK31" s="398"/>
      <c r="AL31" s="398"/>
      <c r="AM31" s="398"/>
      <c r="AN31" s="398"/>
      <c r="AO31" s="398"/>
      <c r="AP31" s="398"/>
      <c r="AQ31" s="398"/>
      <c r="AR31" s="398"/>
    </row>
    <row r="32" spans="2:44" s="935" customFormat="1" ht="15.75" customHeight="1">
      <c r="B32" s="398" t="s">
        <v>172</v>
      </c>
      <c r="C32" s="999" t="s">
        <v>3125</v>
      </c>
      <c r="D32" s="1000"/>
      <c r="E32" s="1000"/>
      <c r="F32" s="1001"/>
      <c r="G32" s="1000"/>
      <c r="H32" s="1002"/>
      <c r="I32" s="1000"/>
      <c r="J32" s="1000"/>
      <c r="K32" s="1000"/>
      <c r="L32" s="1002">
        <f>SUMIFS(BV_Data_An_Cour!$AX:$AX,BV_Data_An_Cour!$AO:$AO,$Y32)</f>
        <v>0</v>
      </c>
      <c r="M32" s="659">
        <f>-SUMIFS(BV_Data_An_Cour!$AN:$AN,BV_Data_An_Cour!$AO:$AO,$Y32)</f>
        <v>0</v>
      </c>
      <c r="N32" s="1038">
        <f t="shared" si="16"/>
        <v>0</v>
      </c>
      <c r="O32" s="997">
        <f>-SUMIFS(BV_Data_An_Cour!$AN:$AN,BV_Data_An_Cour!$AO:$AO,$Y32)-SUMIFS(BV_Data_An_Cour!$AN:$AN,BV_Data_An_Cour!$AO:$AO,$Z32)</f>
        <v>0</v>
      </c>
      <c r="P32" s="1003">
        <f t="shared" si="12"/>
        <v>0</v>
      </c>
      <c r="Q32" s="1004">
        <f t="shared" si="13"/>
        <v>0</v>
      </c>
      <c r="R32" s="996">
        <f>SUMIFS(BV_Data_An_Prec!$AX:$AX,BV_Data_An_Prec!$AO:$AO,$Y32)</f>
        <v>0</v>
      </c>
      <c r="S32" s="659">
        <f>-SUMIFS(BV_Data_An_Prec!$AN:$AN,BV_Data_An_Prec!$AO:$AO,$Y32)</f>
        <v>0</v>
      </c>
      <c r="T32" s="1038">
        <f t="shared" si="17"/>
        <v>0</v>
      </c>
      <c r="U32" s="997">
        <f>-SUMIFS(BV_Data_An_Prec!$AN:$AN,BV_Data_An_Prec!$AO:$AO,$Y32)-SUMIFS(BV_Data_An_Prec!$AN:$AN,BV_Data_An_Prec!$AO:$AO,$Z32)</f>
        <v>0</v>
      </c>
      <c r="V32" s="1003">
        <f t="shared" si="14"/>
        <v>0</v>
      </c>
      <c r="W32" s="1004">
        <f t="shared" si="15"/>
        <v>0</v>
      </c>
      <c r="X32" s="936"/>
      <c r="Y32" s="398" t="s">
        <v>2500</v>
      </c>
      <c r="Z32" s="398" t="s">
        <v>2892</v>
      </c>
      <c r="AA32" s="398"/>
      <c r="AB32" s="398"/>
      <c r="AC32" s="398"/>
      <c r="AD32" s="398"/>
      <c r="AE32" s="398"/>
      <c r="AF32" s="398"/>
      <c r="AG32" s="398"/>
      <c r="AH32" s="398"/>
      <c r="AI32" s="398"/>
      <c r="AJ32" s="398"/>
      <c r="AK32" s="398"/>
      <c r="AL32" s="398"/>
      <c r="AM32" s="398"/>
      <c r="AN32" s="398"/>
      <c r="AO32" s="398"/>
      <c r="AP32" s="398"/>
      <c r="AQ32" s="398"/>
      <c r="AR32" s="398"/>
    </row>
    <row r="33" spans="2:44" s="935" customFormat="1">
      <c r="B33" s="398" t="s">
        <v>172</v>
      </c>
      <c r="C33" s="1040" t="s">
        <v>1173</v>
      </c>
      <c r="D33" s="1007"/>
      <c r="E33" s="1008">
        <f>SUM(E25:E32)</f>
        <v>0</v>
      </c>
      <c r="F33" s="1009" t="e">
        <f>G33/E33</f>
        <v>#DIV/0!</v>
      </c>
      <c r="G33" s="1008">
        <f>SUM(G25:G32)</f>
        <v>0</v>
      </c>
      <c r="H33" s="1010"/>
      <c r="I33" s="1008"/>
      <c r="J33" s="1008"/>
      <c r="K33" s="1008"/>
      <c r="L33" s="1011"/>
      <c r="M33" s="1008">
        <f>SUM(M25:M32)</f>
        <v>0</v>
      </c>
      <c r="N33" s="1009" t="e">
        <f>O33/M33</f>
        <v>#DIV/0!</v>
      </c>
      <c r="O33" s="1008">
        <f>SUM(O25:O32)</f>
        <v>0</v>
      </c>
      <c r="P33" s="1012">
        <f>IFERROR((M33-E33)/E33,0)</f>
        <v>0</v>
      </c>
      <c r="Q33" s="1013">
        <f>O33-G33</f>
        <v>0</v>
      </c>
      <c r="R33" s="1011"/>
      <c r="S33" s="1008">
        <f>SUM(S25:S32)</f>
        <v>0</v>
      </c>
      <c r="T33" s="1009" t="e">
        <f>U33/S33</f>
        <v>#DIV/0!</v>
      </c>
      <c r="U33" s="1008">
        <f>SUM(U25:U32)</f>
        <v>0</v>
      </c>
      <c r="V33" s="1012">
        <f>IF(R33=0,0,L33/R33)</f>
        <v>0</v>
      </c>
      <c r="W33" s="1013">
        <f>O33-U33</f>
        <v>0</v>
      </c>
      <c r="X33" s="936"/>
      <c r="Y33" s="398"/>
      <c r="Z33" s="398"/>
      <c r="AA33" s="398"/>
      <c r="AB33" s="398"/>
      <c r="AC33" s="398"/>
      <c r="AD33" s="398"/>
      <c r="AE33" s="398"/>
      <c r="AF33" s="398"/>
      <c r="AG33" s="398"/>
      <c r="AH33" s="398"/>
      <c r="AI33" s="398"/>
      <c r="AJ33" s="398"/>
      <c r="AK33" s="398"/>
      <c r="AL33" s="398"/>
      <c r="AM33" s="398"/>
      <c r="AN33" s="398"/>
      <c r="AO33" s="398"/>
      <c r="AP33" s="398"/>
      <c r="AQ33" s="398"/>
      <c r="AR33" s="398"/>
    </row>
    <row r="34" spans="2:44" s="935" customFormat="1" ht="15.75" customHeight="1">
      <c r="B34" s="398" t="s">
        <v>172</v>
      </c>
      <c r="C34" s="994"/>
      <c r="D34" s="1044"/>
      <c r="E34" s="1044"/>
      <c r="F34" s="1042"/>
      <c r="G34" s="1014"/>
      <c r="H34" s="994"/>
      <c r="I34" s="1044"/>
      <c r="J34" s="1044"/>
      <c r="K34" s="1014"/>
      <c r="L34" s="994"/>
      <c r="M34" s="659"/>
      <c r="N34" s="1044"/>
      <c r="O34" s="997"/>
      <c r="P34" s="1015"/>
      <c r="Q34" s="1016"/>
      <c r="R34" s="994"/>
      <c r="S34" s="659"/>
      <c r="T34" s="1044"/>
      <c r="U34" s="997"/>
      <c r="V34" s="1015"/>
      <c r="W34" s="1017"/>
      <c r="X34" s="402"/>
      <c r="Y34" s="398"/>
      <c r="Z34" s="398"/>
      <c r="AA34" s="398"/>
      <c r="AB34" s="398"/>
      <c r="AC34" s="398"/>
      <c r="AD34" s="398"/>
      <c r="AE34" s="398"/>
      <c r="AF34" s="398"/>
      <c r="AG34" s="398"/>
      <c r="AH34" s="398"/>
      <c r="AI34" s="398"/>
      <c r="AJ34" s="398"/>
      <c r="AK34" s="398"/>
      <c r="AL34" s="398"/>
      <c r="AM34" s="398"/>
      <c r="AN34" s="398"/>
      <c r="AO34" s="398"/>
      <c r="AP34" s="398"/>
      <c r="AQ34" s="398"/>
      <c r="AR34" s="398"/>
    </row>
    <row r="35" spans="2:44" s="935" customFormat="1">
      <c r="B35" s="398" t="s">
        <v>172</v>
      </c>
      <c r="C35" s="994" t="s">
        <v>1175</v>
      </c>
      <c r="D35" s="1044"/>
      <c r="E35" s="1044"/>
      <c r="F35" s="1042"/>
      <c r="G35" s="1014"/>
      <c r="H35" s="994"/>
      <c r="I35" s="1044"/>
      <c r="J35" s="1044"/>
      <c r="K35" s="1014"/>
      <c r="L35" s="994"/>
      <c r="M35" s="659"/>
      <c r="N35" s="1044"/>
      <c r="O35" s="997">
        <f>-SUMIFS(BV_Data_An_Cour!$AN:$AN,BV_Data_An_Cour!$AO:$AO,$Y35)-SUMIFS(BV_Data_An_Cour!$AN:$AN,BV_Data_An_Cour!$AO:$AO,$Z35)</f>
        <v>-10030.280000000001</v>
      </c>
      <c r="P35" s="1015"/>
      <c r="Q35" s="1016"/>
      <c r="R35" s="994"/>
      <c r="S35" s="659"/>
      <c r="T35" s="1044"/>
      <c r="U35" s="997">
        <f>-SUMIFS(BV_Data_An_Prec!$AN:$AN,BV_Data_An_Prec!$AO:$AO,$Y35)-SUMIFS(BV_Data_An_Prec!$AN:$AN,BV_Data_An_Prec!$AO:$AO,$Z35)</f>
        <v>0</v>
      </c>
      <c r="V35" s="1015"/>
      <c r="W35" s="1017">
        <f t="shared" ref="W35" si="18">O35-U35</f>
        <v>-10030.280000000001</v>
      </c>
      <c r="X35" s="402"/>
      <c r="Y35" s="398"/>
      <c r="Z35" s="398" t="s">
        <v>2902</v>
      </c>
      <c r="AA35" s="398"/>
      <c r="AB35" s="398"/>
      <c r="AC35" s="398"/>
      <c r="AD35" s="398"/>
      <c r="AE35" s="398"/>
      <c r="AF35" s="398"/>
      <c r="AG35" s="398"/>
      <c r="AH35" s="398"/>
      <c r="AI35" s="398"/>
      <c r="AJ35" s="398"/>
      <c r="AK35" s="398"/>
      <c r="AL35" s="398"/>
      <c r="AM35" s="398"/>
      <c r="AN35" s="398"/>
      <c r="AO35" s="398"/>
      <c r="AP35" s="398"/>
      <c r="AQ35" s="398"/>
      <c r="AR35" s="398"/>
    </row>
    <row r="36" spans="2:44" s="935" customFormat="1" ht="15.75" customHeight="1" thickBot="1">
      <c r="B36" s="398" t="s">
        <v>172</v>
      </c>
      <c r="C36" s="994"/>
      <c r="D36" s="1044"/>
      <c r="E36" s="1044"/>
      <c r="F36" s="1042"/>
      <c r="G36" s="1014"/>
      <c r="H36" s="994"/>
      <c r="I36" s="1044"/>
      <c r="J36" s="1044"/>
      <c r="K36" s="1014"/>
      <c r="L36" s="994"/>
      <c r="M36" s="659"/>
      <c r="N36" s="1044"/>
      <c r="O36" s="997"/>
      <c r="P36" s="1015"/>
      <c r="Q36" s="1016"/>
      <c r="R36" s="994"/>
      <c r="S36" s="659"/>
      <c r="T36" s="1044"/>
      <c r="U36" s="997"/>
      <c r="V36" s="1015"/>
      <c r="W36" s="1017"/>
      <c r="X36" s="402"/>
      <c r="Y36" s="398"/>
      <c r="Z36" s="398"/>
      <c r="AA36" s="398"/>
      <c r="AB36" s="398"/>
      <c r="AC36" s="398"/>
      <c r="AD36" s="398"/>
      <c r="AE36" s="398"/>
      <c r="AF36" s="398"/>
      <c r="AG36" s="398"/>
      <c r="AH36" s="398"/>
      <c r="AI36" s="398"/>
      <c r="AJ36" s="398"/>
      <c r="AK36" s="398"/>
      <c r="AL36" s="398"/>
      <c r="AM36" s="398"/>
      <c r="AN36" s="398"/>
      <c r="AO36" s="398"/>
      <c r="AP36" s="398"/>
      <c r="AQ36" s="398"/>
      <c r="AR36" s="398"/>
    </row>
    <row r="37" spans="2:44" s="935" customFormat="1" ht="15.75" customHeight="1" thickTop="1">
      <c r="B37" s="398" t="s">
        <v>172</v>
      </c>
      <c r="C37" s="1018" t="s">
        <v>3103</v>
      </c>
      <c r="D37" s="1019"/>
      <c r="E37" s="1019">
        <f>E23+E33+E13</f>
        <v>0</v>
      </c>
      <c r="F37" s="1020" t="e">
        <f>G37/E37</f>
        <v>#DIV/0!</v>
      </c>
      <c r="G37" s="1045">
        <f>G23+G33+G13</f>
        <v>0</v>
      </c>
      <c r="H37" s="1021"/>
      <c r="I37" s="1019"/>
      <c r="J37" s="1019"/>
      <c r="K37" s="1045"/>
      <c r="L37" s="1021"/>
      <c r="M37" s="1019">
        <f>M23+M33+M13</f>
        <v>568394.78</v>
      </c>
      <c r="N37" s="1020">
        <f>O37/M37</f>
        <v>0.37153585400625949</v>
      </c>
      <c r="O37" s="1045">
        <f>O23+O33+O13+O35</f>
        <v>211179.04</v>
      </c>
      <c r="P37" s="1022">
        <f>O38-G38</f>
        <v>0.37153585400625949</v>
      </c>
      <c r="Q37" s="1045">
        <f>O37-G37</f>
        <v>211179.04</v>
      </c>
      <c r="R37" s="1021"/>
      <c r="S37" s="1019">
        <f>S23+S33+S13</f>
        <v>0</v>
      </c>
      <c r="T37" s="1020" t="e">
        <f>U37/S37</f>
        <v>#DIV/0!</v>
      </c>
      <c r="U37" s="1045">
        <f>U23+U33+U13+U35</f>
        <v>0</v>
      </c>
      <c r="V37" s="1023">
        <f>O38-U38</f>
        <v>0.37153585400625949</v>
      </c>
      <c r="W37" s="1045">
        <f>O37-U37</f>
        <v>211179.04</v>
      </c>
      <c r="X37" s="402"/>
      <c r="Y37" s="398"/>
      <c r="Z37" s="398"/>
      <c r="AA37" s="398"/>
      <c r="AB37" s="398"/>
      <c r="AC37" s="398"/>
      <c r="AD37" s="398"/>
      <c r="AE37" s="398"/>
      <c r="AF37" s="398"/>
      <c r="AG37" s="398"/>
      <c r="AH37" s="398"/>
      <c r="AI37" s="398"/>
      <c r="AJ37" s="398"/>
      <c r="AK37" s="398"/>
      <c r="AL37" s="398"/>
      <c r="AM37" s="398"/>
      <c r="AN37" s="398"/>
      <c r="AO37" s="398"/>
      <c r="AP37" s="398"/>
      <c r="AQ37" s="398"/>
      <c r="AR37" s="398"/>
    </row>
    <row r="38" spans="2:44" s="935" customFormat="1" ht="23.25" customHeight="1" thickBot="1">
      <c r="B38" s="398"/>
      <c r="C38" s="1024"/>
      <c r="D38" s="1025"/>
      <c r="E38" s="1025"/>
      <c r="F38" s="1026"/>
      <c r="G38" s="473"/>
      <c r="H38" s="1024"/>
      <c r="I38" s="1025"/>
      <c r="J38" s="1025"/>
      <c r="K38" s="473"/>
      <c r="L38" s="1024"/>
      <c r="M38" s="1027"/>
      <c r="N38" s="1025"/>
      <c r="O38" s="473">
        <f>IF(M37=0,0,O37/M37)</f>
        <v>0.37153585400625949</v>
      </c>
      <c r="P38" s="1028"/>
      <c r="Q38" s="473" t="e">
        <f>Q37/G37</f>
        <v>#DIV/0!</v>
      </c>
      <c r="R38" s="1024"/>
      <c r="S38" s="1027"/>
      <c r="T38" s="1025"/>
      <c r="U38" s="473">
        <f>IF(S37=0,0,U37/S37)</f>
        <v>0</v>
      </c>
      <c r="V38" s="1028"/>
      <c r="W38" s="473" t="e">
        <f>W37/U37</f>
        <v>#DIV/0!</v>
      </c>
      <c r="X38" s="402"/>
      <c r="Y38" s="398"/>
      <c r="Z38" s="398"/>
      <c r="AA38" s="398"/>
      <c r="AB38" s="398"/>
      <c r="AC38" s="398"/>
      <c r="AD38" s="398"/>
      <c r="AE38" s="398"/>
      <c r="AF38" s="398"/>
      <c r="AG38" s="398"/>
      <c r="AH38" s="398"/>
      <c r="AI38" s="398"/>
      <c r="AJ38" s="398"/>
      <c r="AK38" s="398"/>
      <c r="AL38" s="398"/>
      <c r="AM38" s="398"/>
      <c r="AN38" s="398"/>
      <c r="AO38" s="398"/>
      <c r="AP38" s="398"/>
      <c r="AQ38" s="398"/>
      <c r="AR38" s="398"/>
    </row>
    <row r="39" spans="2:44" s="935" customFormat="1" ht="18" thickTop="1"/>
    <row r="40" spans="2:44" s="935" customFormat="1">
      <c r="M40" s="1029">
        <f>M37-Print_AAD!K326</f>
        <v>0</v>
      </c>
      <c r="O40" s="1030">
        <f>O37-Print_AAD!L326</f>
        <v>4823.2599999999511</v>
      </c>
      <c r="S40" s="1029">
        <f>S37-Print_AAD!P326</f>
        <v>0</v>
      </c>
      <c r="U40" s="1029">
        <f>U37-Print_AAD!Q326</f>
        <v>0</v>
      </c>
    </row>
  </sheetData>
  <mergeCells count="6">
    <mergeCell ref="V3:W3"/>
    <mergeCell ref="D3:G3"/>
    <mergeCell ref="H3:K3"/>
    <mergeCell ref="L3:O3"/>
    <mergeCell ref="P3:Q3"/>
    <mergeCell ref="R3:U3"/>
  </mergeCells>
  <conditionalFormatting sqref="I2:K2 I4:K12 M4:O12">
    <cfRule type="expression" dxfId="8" priority="26" stopIfTrue="1">
      <formula>"esterreur(reference)"</formula>
    </cfRule>
  </conditionalFormatting>
  <conditionalFormatting sqref="I15:O22">
    <cfRule type="expression" dxfId="7" priority="22" stopIfTrue="1">
      <formula>"esterreur(reference)"</formula>
    </cfRule>
  </conditionalFormatting>
  <conditionalFormatting sqref="I25:O32">
    <cfRule type="expression" dxfId="6" priority="18" stopIfTrue="1">
      <formula>"esterreur(reference)"</formula>
    </cfRule>
  </conditionalFormatting>
  <conditionalFormatting sqref="M2:O2 L2:L12">
    <cfRule type="expression" dxfId="5" priority="27" stopIfTrue="1">
      <formula>"esterreur(reference)"</formula>
    </cfRule>
  </conditionalFormatting>
  <conditionalFormatting sqref="O35">
    <cfRule type="expression" dxfId="4" priority="17" stopIfTrue="1">
      <formula>"esterreur(reference)"</formula>
    </cfRule>
  </conditionalFormatting>
  <conditionalFormatting sqref="R6:U12">
    <cfRule type="expression" dxfId="3" priority="8" stopIfTrue="1">
      <formula>"esterreur(reference)"</formula>
    </cfRule>
  </conditionalFormatting>
  <conditionalFormatting sqref="R15:U22">
    <cfRule type="expression" dxfId="2" priority="5" stopIfTrue="1">
      <formula>"esterreur(reference)"</formula>
    </cfRule>
  </conditionalFormatting>
  <conditionalFormatting sqref="R25:U32">
    <cfRule type="expression" dxfId="1" priority="2" stopIfTrue="1">
      <formula>"esterreur(reference)"</formula>
    </cfRule>
  </conditionalFormatting>
  <conditionalFormatting sqref="U35">
    <cfRule type="expression" dxfId="0" priority="1" stopIfTrue="1">
      <formula>"esterreur(reference)"</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filterMode="1">
    <tabColor rgb="FF00B050"/>
    <outlinePr summaryBelow="0"/>
  </sheetPr>
  <dimension ref="A1:AZ1089"/>
  <sheetViews>
    <sheetView zoomScale="80" zoomScaleNormal="80" workbookViewId="0">
      <selection activeCell="N2" sqref="N2"/>
    </sheetView>
  </sheetViews>
  <sheetFormatPr baseColWidth="10" defaultColWidth="12.59765625" defaultRowHeight="15" customHeight="1"/>
  <cols>
    <col min="1" max="1" width="3.69921875" style="706" bestFit="1" customWidth="1"/>
    <col min="2" max="2" width="6.5" style="706" bestFit="1" customWidth="1"/>
    <col min="3" max="3" width="9.3984375" style="706" bestFit="1" customWidth="1"/>
    <col min="4" max="4" width="32.3984375" style="706" bestFit="1" customWidth="1"/>
    <col min="5" max="5" width="2.69921875" style="706" bestFit="1" customWidth="1"/>
    <col min="6" max="6" width="5.09765625" style="706" bestFit="1" customWidth="1"/>
    <col min="7" max="7" width="18" style="706" bestFit="1" customWidth="1"/>
    <col min="8" max="8" width="17.59765625" style="706" bestFit="1" customWidth="1"/>
    <col min="9" max="9" width="15.8984375" style="706" bestFit="1" customWidth="1"/>
    <col min="10" max="10" width="15.09765625" style="706" bestFit="1" customWidth="1"/>
    <col min="11" max="11" width="14.59765625" style="706" bestFit="1" customWidth="1"/>
    <col min="12" max="12" width="15.19921875" style="706" bestFit="1" customWidth="1"/>
    <col min="13" max="13" width="16.69921875" style="706" bestFit="1" customWidth="1"/>
    <col min="14" max="14" width="15.5" style="706" bestFit="1" customWidth="1"/>
    <col min="15" max="15" width="21.3984375" style="706" bestFit="1" customWidth="1"/>
    <col min="16" max="16" width="18.59765625" style="706" bestFit="1" customWidth="1"/>
    <col min="17" max="17" width="20.69921875" style="706" bestFit="1" customWidth="1"/>
    <col min="18" max="18" width="20.8984375" style="706" bestFit="1" customWidth="1"/>
    <col min="19" max="19" width="22.3984375" style="706" bestFit="1" customWidth="1"/>
    <col min="20" max="20" width="25.19921875" style="706" bestFit="1" customWidth="1"/>
    <col min="21" max="21" width="15" style="706" bestFit="1" customWidth="1"/>
    <col min="22" max="22" width="18.59765625" style="706" bestFit="1" customWidth="1"/>
    <col min="23" max="23" width="18.19921875" style="706" bestFit="1" customWidth="1"/>
    <col min="24" max="24" width="16.5" style="706" bestFit="1" customWidth="1"/>
    <col min="25" max="25" width="15.69921875" style="706" bestFit="1" customWidth="1"/>
    <col min="26" max="26" width="15.19921875" style="706" bestFit="1" customWidth="1"/>
    <col min="27" max="27" width="15.8984375" style="706" bestFit="1" customWidth="1"/>
    <col min="28" max="28" width="17.3984375" style="706" bestFit="1" customWidth="1"/>
    <col min="29" max="29" width="16.09765625" style="706" bestFit="1" customWidth="1"/>
    <col min="30" max="30" width="22" style="706" bestFit="1" customWidth="1"/>
    <col min="31" max="31" width="19.19921875" style="706" bestFit="1" customWidth="1"/>
    <col min="32" max="32" width="21.3984375" style="706" bestFit="1" customWidth="1"/>
    <col min="33" max="33" width="21.5" style="706" bestFit="1" customWidth="1"/>
    <col min="34" max="34" width="23" style="706" bestFit="1" customWidth="1"/>
    <col min="35" max="35" width="25.8984375" style="706" bestFit="1" customWidth="1"/>
    <col min="36" max="36" width="12.8984375" customWidth="1"/>
    <col min="37" max="37" width="39.69921875" customWidth="1"/>
    <col min="38" max="38" width="19.59765625" style="905" bestFit="1" customWidth="1"/>
    <col min="39" max="39" width="19.3984375" style="905" customWidth="1"/>
    <col min="40" max="40" width="16.3984375" style="905" bestFit="1" customWidth="1"/>
    <col min="41" max="41" width="13" customWidth="1"/>
    <col min="42" max="42" width="42.69921875" customWidth="1"/>
    <col min="43" max="43" width="25.3984375" customWidth="1"/>
    <col min="44" max="44" width="16.8984375" customWidth="1"/>
    <col min="45" max="45" width="11.5" customWidth="1"/>
    <col min="46" max="46" width="13" bestFit="1" customWidth="1"/>
    <col min="47" max="47" width="32.3984375" bestFit="1" customWidth="1"/>
    <col min="48" max="48" width="16.19921875" bestFit="1" customWidth="1"/>
    <col min="49" max="49" width="12.69921875" bestFit="1" customWidth="1"/>
    <col min="50" max="50" width="11.3984375" bestFit="1" customWidth="1"/>
  </cols>
  <sheetData>
    <row r="1" spans="1:52" ht="30" customHeight="1">
      <c r="A1"/>
      <c r="B1"/>
      <c r="C1"/>
      <c r="D1"/>
      <c r="E1"/>
      <c r="F1"/>
      <c r="G1" t="s">
        <v>6</v>
      </c>
      <c r="H1" t="s">
        <v>8</v>
      </c>
      <c r="I1" t="s">
        <v>9</v>
      </c>
      <c r="J1" t="s">
        <v>10</v>
      </c>
      <c r="K1" t="s">
        <v>11</v>
      </c>
      <c r="L1" t="s">
        <v>12</v>
      </c>
      <c r="M1" t="s">
        <v>14</v>
      </c>
      <c r="N1" t="s">
        <v>15</v>
      </c>
      <c r="O1" t="s">
        <v>17</v>
      </c>
      <c r="P1" t="s">
        <v>18</v>
      </c>
      <c r="Q1" t="s">
        <v>19</v>
      </c>
      <c r="R1" t="s">
        <v>5</v>
      </c>
      <c r="S1"/>
      <c r="T1"/>
      <c r="U1"/>
      <c r="V1" t="s">
        <v>6</v>
      </c>
      <c r="W1" t="s">
        <v>8</v>
      </c>
      <c r="X1" t="s">
        <v>9</v>
      </c>
      <c r="Y1" t="s">
        <v>10</v>
      </c>
      <c r="Z1" t="s">
        <v>11</v>
      </c>
      <c r="AA1" t="s">
        <v>12</v>
      </c>
      <c r="AB1" t="s">
        <v>14</v>
      </c>
      <c r="AC1" t="s">
        <v>1160</v>
      </c>
      <c r="AD1" t="s">
        <v>17</v>
      </c>
      <c r="AE1" t="s">
        <v>18</v>
      </c>
      <c r="AF1" t="s">
        <v>19</v>
      </c>
      <c r="AG1" t="s">
        <v>5</v>
      </c>
      <c r="AH1"/>
      <c r="AI1"/>
      <c r="AU1" s="4"/>
    </row>
    <row r="2" spans="1:52" ht="15" customHeight="1">
      <c r="A2" s="706" t="s">
        <v>1102</v>
      </c>
      <c r="B2" s="706" t="s">
        <v>7</v>
      </c>
      <c r="C2" s="706" t="s">
        <v>1103</v>
      </c>
      <c r="D2" s="706" t="s">
        <v>247</v>
      </c>
      <c r="E2" s="706" t="s">
        <v>1104</v>
      </c>
      <c r="F2" s="706" t="s">
        <v>1105</v>
      </c>
      <c r="G2" s="706" t="s">
        <v>1106</v>
      </c>
      <c r="H2" s="706" t="s">
        <v>1107</v>
      </c>
      <c r="I2" s="706" t="s">
        <v>1108</v>
      </c>
      <c r="J2" s="706" t="s">
        <v>1109</v>
      </c>
      <c r="K2" s="706" t="s">
        <v>1110</v>
      </c>
      <c r="L2" s="706" t="s">
        <v>1111</v>
      </c>
      <c r="M2" s="706" t="s">
        <v>1112</v>
      </c>
      <c r="N2" s="706" t="s">
        <v>1113</v>
      </c>
      <c r="O2" s="706" t="s">
        <v>1114</v>
      </c>
      <c r="P2" s="706" t="s">
        <v>1115</v>
      </c>
      <c r="Q2" s="706" t="s">
        <v>1116</v>
      </c>
      <c r="R2" s="706" t="s">
        <v>1117</v>
      </c>
      <c r="S2" s="706" t="s">
        <v>1118</v>
      </c>
      <c r="T2" s="706" t="s">
        <v>1119</v>
      </c>
      <c r="U2" s="706" t="s">
        <v>1120</v>
      </c>
      <c r="V2" s="706" t="s">
        <v>1121</v>
      </c>
      <c r="W2" s="706" t="s">
        <v>1122</v>
      </c>
      <c r="X2" s="706" t="s">
        <v>1123</v>
      </c>
      <c r="Y2" s="706" t="s">
        <v>1124</v>
      </c>
      <c r="Z2" s="706" t="s">
        <v>1125</v>
      </c>
      <c r="AA2" s="706" t="s">
        <v>1126</v>
      </c>
      <c r="AB2" s="706" t="s">
        <v>1127</v>
      </c>
      <c r="AC2" s="706" t="s">
        <v>1128</v>
      </c>
      <c r="AD2" s="706" t="s">
        <v>1129</v>
      </c>
      <c r="AE2" s="706" t="s">
        <v>1130</v>
      </c>
      <c r="AF2" s="706" t="s">
        <v>1131</v>
      </c>
      <c r="AG2" s="706" t="s">
        <v>1132</v>
      </c>
      <c r="AH2" s="706" t="s">
        <v>1133</v>
      </c>
      <c r="AI2" s="706" t="s">
        <v>1134</v>
      </c>
      <c r="AJ2" s="485" t="s">
        <v>636</v>
      </c>
      <c r="AK2" s="485" t="s">
        <v>247</v>
      </c>
      <c r="AL2" s="945" t="s">
        <v>637</v>
      </c>
      <c r="AM2" s="944" t="s">
        <v>638</v>
      </c>
      <c r="AN2" s="945" t="s">
        <v>639</v>
      </c>
      <c r="AO2" s="486" t="s">
        <v>640</v>
      </c>
      <c r="AP2" s="486" t="s">
        <v>641</v>
      </c>
      <c r="AQ2" s="486" t="s">
        <v>642</v>
      </c>
      <c r="AR2" s="486" t="s">
        <v>643</v>
      </c>
      <c r="AS2" s="486" t="s">
        <v>635</v>
      </c>
      <c r="AT2" s="485" t="s">
        <v>636</v>
      </c>
      <c r="AU2" s="485" t="s">
        <v>247</v>
      </c>
      <c r="AV2" s="902" t="s">
        <v>637</v>
      </c>
      <c r="AW2" s="903" t="s">
        <v>638</v>
      </c>
      <c r="AX2" s="902" t="s">
        <v>639</v>
      </c>
      <c r="AY2" s="486" t="s">
        <v>643</v>
      </c>
      <c r="AZ2" s="486" t="s">
        <v>635</v>
      </c>
    </row>
    <row r="3" spans="1:52" ht="15" hidden="1" customHeight="1">
      <c r="A3" s="706" t="s">
        <v>1148</v>
      </c>
      <c r="B3" s="706">
        <v>2025</v>
      </c>
      <c r="C3" s="706" t="s">
        <v>1177</v>
      </c>
      <c r="D3" s="706" t="s">
        <v>1178</v>
      </c>
      <c r="E3" s="706" t="s">
        <v>333</v>
      </c>
      <c r="F3" s="706" t="s">
        <v>1104</v>
      </c>
      <c r="G3" s="706">
        <v>45069.93</v>
      </c>
      <c r="H3" s="706">
        <v>91230.91</v>
      </c>
      <c r="I3" s="706">
        <v>145678.45000000001</v>
      </c>
      <c r="J3" s="706">
        <v>206547.27</v>
      </c>
      <c r="K3" s="706">
        <v>264066.34999999998</v>
      </c>
      <c r="L3" s="706">
        <v>336297.51</v>
      </c>
      <c r="M3" s="706">
        <v>393959.75</v>
      </c>
      <c r="N3" s="706">
        <v>446262.76</v>
      </c>
      <c r="O3" s="706">
        <v>508118.17</v>
      </c>
      <c r="P3" s="706">
        <v>571165.27</v>
      </c>
      <c r="Q3" s="706">
        <v>611209.97</v>
      </c>
      <c r="R3" s="706">
        <v>651796.51</v>
      </c>
      <c r="S3" s="706">
        <v>55564.54</v>
      </c>
      <c r="T3" s="706">
        <v>55564.54</v>
      </c>
      <c r="U3" s="706">
        <v>0</v>
      </c>
      <c r="V3" s="706">
        <v>0</v>
      </c>
      <c r="W3" s="706">
        <v>0</v>
      </c>
      <c r="X3" s="706">
        <v>0</v>
      </c>
      <c r="Y3" s="706">
        <v>0</v>
      </c>
      <c r="Z3" s="706">
        <v>0</v>
      </c>
      <c r="AA3" s="706">
        <v>0</v>
      </c>
      <c r="AB3" s="706">
        <v>0</v>
      </c>
      <c r="AC3" s="706">
        <v>0</v>
      </c>
      <c r="AD3" s="706">
        <v>0</v>
      </c>
      <c r="AE3" s="706">
        <v>0</v>
      </c>
      <c r="AF3" s="706">
        <v>0</v>
      </c>
      <c r="AG3" s="706">
        <v>0</v>
      </c>
      <c r="AH3" s="706">
        <v>0</v>
      </c>
      <c r="AI3" s="706">
        <v>0</v>
      </c>
      <c r="AJ3" s="905" t="str">
        <f>C3</f>
        <v>G0111</v>
      </c>
      <c r="AK3" s="905" t="str">
        <f>D3</f>
        <v>COMMISSIONS VEH. NEUFS</v>
      </c>
      <c r="AL3" s="905">
        <f>IFERROR(INDEX(G3:R3,1,MATCH(Parametres!$B$3,G$1:R$1,0)-1)*IF(OR(F3="L",F3="S",F3="I"),-1,1),"")</f>
        <v>145678.45000000001</v>
      </c>
      <c r="AM3" s="905">
        <f>AN3-AL3</f>
        <v>60868.819999999978</v>
      </c>
      <c r="AN3" s="905">
        <f>INDEX(G3:R3,1,MATCH(Parametres!$B$3,G$1:R$1,0))*IF(OR(F3="L",F3="S",F3="I"),-1,1)</f>
        <v>206547.27</v>
      </c>
      <c r="AO3" s="487" t="str">
        <f>+VLOOKUP($AJ3,Data_Validation!$A:$D,1,0)</f>
        <v>G0111</v>
      </c>
      <c r="AP3" s="487" t="str">
        <f>+VLOOKUP($AJ3,Data_Validation!$A:$D,3,0)</f>
        <v>Véhicules neufs</v>
      </c>
      <c r="AQ3" s="487" t="str">
        <f>+VLOOKUP($AJ3,Data_Validation!$A:$D,4,0)</f>
        <v>Comm. vendeurs</v>
      </c>
      <c r="AR3" s="487" t="s">
        <v>299</v>
      </c>
      <c r="AS3" s="487">
        <f>+VLOOKUP($AJ3,Data_Validation!$A:$E,5,0)</f>
        <v>0</v>
      </c>
      <c r="AT3" s="904" t="str">
        <f>C3</f>
        <v>G0111</v>
      </c>
      <c r="AU3" s="488" t="str">
        <f>D3</f>
        <v>COMMISSIONS VEH. NEUFS</v>
      </c>
      <c r="AV3" s="899">
        <f>IFERROR(INDEX(V3:AG3,1,MATCH(Parametres!$B$3,V$1:AG$1,0)-1)*IF(OR(C3="L",C3="S",C3="I"),-1,1),"")</f>
        <v>0</v>
      </c>
      <c r="AW3" s="899">
        <f>AX3-AV3</f>
        <v>0</v>
      </c>
      <c r="AX3" s="899">
        <f>INDEX(V3:AG3,1,MATCH(Parametres!$B$3,V$1:AG$1,0))*IF(OR(C3="L",C3="S",C3="I"),-1,1)</f>
        <v>0</v>
      </c>
      <c r="AY3" s="487" t="s">
        <v>337</v>
      </c>
      <c r="AZ3" s="487">
        <f>+VLOOKUP($AJ3,Data_Validation!$A:$E,5,0)</f>
        <v>0</v>
      </c>
    </row>
    <row r="4" spans="1:52" ht="15" hidden="1" customHeight="1">
      <c r="A4" s="706" t="s">
        <v>1148</v>
      </c>
      <c r="B4" s="706">
        <v>2025</v>
      </c>
      <c r="C4" s="706" t="s">
        <v>1179</v>
      </c>
      <c r="D4" s="706" t="s">
        <v>1180</v>
      </c>
      <c r="E4" s="706" t="s">
        <v>333</v>
      </c>
      <c r="F4" s="706" t="s">
        <v>1104</v>
      </c>
      <c r="G4" s="706">
        <v>195</v>
      </c>
      <c r="H4" s="706">
        <v>3788.93</v>
      </c>
      <c r="I4" s="706">
        <v>11743.24</v>
      </c>
      <c r="J4" s="706">
        <v>17057.490000000002</v>
      </c>
      <c r="K4" s="706">
        <v>21030.81</v>
      </c>
      <c r="L4" s="706">
        <v>23818.05</v>
      </c>
      <c r="M4" s="706">
        <v>34596.639999999999</v>
      </c>
      <c r="N4" s="706">
        <v>90433.83</v>
      </c>
      <c r="O4" s="706">
        <v>113419.52</v>
      </c>
      <c r="P4" s="706">
        <v>58314.18</v>
      </c>
      <c r="Q4" s="706">
        <v>63798.21</v>
      </c>
      <c r="R4" s="706">
        <v>72414.5</v>
      </c>
      <c r="S4" s="706">
        <v>5799.84</v>
      </c>
      <c r="T4" s="706">
        <v>5799.84</v>
      </c>
      <c r="U4" s="706">
        <v>0</v>
      </c>
      <c r="V4" s="706">
        <v>0</v>
      </c>
      <c r="W4" s="706">
        <v>0</v>
      </c>
      <c r="X4" s="706">
        <v>0</v>
      </c>
      <c r="Y4" s="706">
        <v>0</v>
      </c>
      <c r="Z4" s="706">
        <v>0</v>
      </c>
      <c r="AA4" s="706">
        <v>0</v>
      </c>
      <c r="AB4" s="706">
        <v>0</v>
      </c>
      <c r="AC4" s="706">
        <v>0</v>
      </c>
      <c r="AD4" s="706">
        <v>0</v>
      </c>
      <c r="AE4" s="706">
        <v>0</v>
      </c>
      <c r="AF4" s="706">
        <v>0</v>
      </c>
      <c r="AG4" s="706">
        <v>0</v>
      </c>
      <c r="AH4" s="706">
        <v>0</v>
      </c>
      <c r="AI4" s="706">
        <v>0</v>
      </c>
      <c r="AJ4" s="905" t="str">
        <f t="shared" ref="AJ4:AJ67" si="0">C4</f>
        <v>G0112</v>
      </c>
      <c r="AK4" s="905" t="str">
        <f t="shared" ref="AK4:AK67" si="1">D4</f>
        <v>COMMISSIONS VEH. USAGES</v>
      </c>
      <c r="AL4" s="905">
        <f>IFERROR(INDEX(G4:R4,1,MATCH(Parametres!$B$3,G$1:R$1,0)-1)*IF(OR(F4="L",F4="S",F4="I"),-1,1),"")</f>
        <v>11743.24</v>
      </c>
      <c r="AM4" s="905">
        <f t="shared" ref="AM4:AM67" si="2">AN4-AL4</f>
        <v>5314.2500000000018</v>
      </c>
      <c r="AN4" s="905">
        <f>INDEX(G4:R4,1,MATCH(Parametres!$B$3,G$1:R$1,0))*IF(OR(F4="L",F4="S",F4="I"),-1,1)</f>
        <v>17057.490000000002</v>
      </c>
      <c r="AO4" s="487" t="str">
        <f>+VLOOKUP($AJ4,Data_Validation!$A:$D,1,0)</f>
        <v>G0112</v>
      </c>
      <c r="AP4" s="487" t="str">
        <f>+VLOOKUP($AJ4,Data_Validation!$A:$D,3,0)</f>
        <v>Véhicules usagés</v>
      </c>
      <c r="AQ4" s="487" t="str">
        <f>+VLOOKUP($AJ4,Data_Validation!$A:$D,4,0)</f>
        <v>Comm. vendeurs</v>
      </c>
      <c r="AR4" s="487" t="s">
        <v>299</v>
      </c>
      <c r="AS4" s="487">
        <f>+VLOOKUP($AJ4,Data_Validation!$A:$E,5,0)</f>
        <v>0</v>
      </c>
      <c r="AT4" s="904" t="str">
        <f t="shared" ref="AT4:AT67" si="3">C4</f>
        <v>G0112</v>
      </c>
      <c r="AU4" s="488" t="str">
        <f t="shared" ref="AU4:AU67" si="4">D4</f>
        <v>COMMISSIONS VEH. USAGES</v>
      </c>
      <c r="AV4" s="899">
        <f>IFERROR(INDEX(V4:AG4,1,MATCH(Parametres!$B$3,V$1:AG$1,0)-1)*IF(OR(C4="L",C4="S",C4="I"),-1,1),"")</f>
        <v>0</v>
      </c>
      <c r="AW4" s="899">
        <f t="shared" ref="AW4:AW67" si="5">AX4-AV4</f>
        <v>0</v>
      </c>
      <c r="AX4" s="899">
        <f>INDEX(V4:AG4,1,MATCH(Parametres!$B$3,V$1:AG$1,0))*IF(OR(C4="L",C4="S",C4="I"),-1,1)</f>
        <v>0</v>
      </c>
      <c r="AY4" s="487" t="s">
        <v>337</v>
      </c>
      <c r="AZ4" s="487">
        <f>+VLOOKUP($AJ4,Data_Validation!$A:$E,5,0)</f>
        <v>0</v>
      </c>
    </row>
    <row r="5" spans="1:52" ht="15.75" hidden="1" customHeight="1">
      <c r="A5" s="706" t="s">
        <v>1148</v>
      </c>
      <c r="B5" s="706">
        <v>2025</v>
      </c>
      <c r="C5" s="706" t="s">
        <v>1181</v>
      </c>
      <c r="D5" s="706" t="s">
        <v>1182</v>
      </c>
      <c r="E5" s="706" t="s">
        <v>333</v>
      </c>
      <c r="F5" s="706" t="s">
        <v>1104</v>
      </c>
      <c r="G5" s="706">
        <v>0</v>
      </c>
      <c r="H5" s="706">
        <v>0</v>
      </c>
      <c r="I5" s="706">
        <v>0</v>
      </c>
      <c r="J5" s="706">
        <v>0</v>
      </c>
      <c r="K5" s="706">
        <v>0</v>
      </c>
      <c r="L5" s="706">
        <v>0</v>
      </c>
      <c r="M5" s="706">
        <v>0</v>
      </c>
      <c r="N5" s="706">
        <v>0</v>
      </c>
      <c r="O5" s="706">
        <v>0</v>
      </c>
      <c r="P5" s="706">
        <v>0</v>
      </c>
      <c r="Q5" s="706">
        <v>56.88</v>
      </c>
      <c r="R5" s="706">
        <v>56.88</v>
      </c>
      <c r="S5" s="706">
        <v>5.17</v>
      </c>
      <c r="T5" s="706">
        <v>5.17</v>
      </c>
      <c r="U5" s="706">
        <v>0</v>
      </c>
      <c r="V5" s="706">
        <v>0</v>
      </c>
      <c r="W5" s="706">
        <v>0</v>
      </c>
      <c r="X5" s="706">
        <v>0</v>
      </c>
      <c r="Y5" s="706">
        <v>0</v>
      </c>
      <c r="Z5" s="706">
        <v>0</v>
      </c>
      <c r="AA5" s="706">
        <v>0</v>
      </c>
      <c r="AB5" s="706">
        <v>0</v>
      </c>
      <c r="AC5" s="706">
        <v>0</v>
      </c>
      <c r="AD5" s="706">
        <v>0</v>
      </c>
      <c r="AE5" s="706">
        <v>0</v>
      </c>
      <c r="AF5" s="706">
        <v>0</v>
      </c>
      <c r="AG5" s="706">
        <v>0</v>
      </c>
      <c r="AH5" s="706">
        <v>0</v>
      </c>
      <c r="AI5" s="706">
        <v>0</v>
      </c>
      <c r="AJ5" s="905" t="str">
        <f t="shared" si="0"/>
        <v>G0113</v>
      </c>
      <c r="AK5" s="905" t="str">
        <f t="shared" si="1"/>
        <v>FRAIS LIVRAISON U.S.A</v>
      </c>
      <c r="AL5" s="905">
        <f>IFERROR(INDEX(G5:R5,1,MATCH(Parametres!$B$3,G$1:R$1,0)-1)*IF(OR(F5="L",F5="S",F5="I"),-1,1),"")</f>
        <v>0</v>
      </c>
      <c r="AM5" s="905">
        <f t="shared" si="2"/>
        <v>0</v>
      </c>
      <c r="AN5" s="905">
        <f>INDEX(G5:R5,1,MATCH(Parametres!$B$3,G$1:R$1,0))*IF(OR(F5="L",F5="S",F5="I"),-1,1)</f>
        <v>0</v>
      </c>
      <c r="AO5" s="487" t="str">
        <f>+VLOOKUP($AJ5,Data_Validation!$A:$D,1,0)</f>
        <v>G0113</v>
      </c>
      <c r="AP5" s="487" t="str">
        <f>+VLOOKUP($AJ5,Data_Validation!$A:$D,3,0)</f>
        <v>Wholesale autres</v>
      </c>
      <c r="AQ5" s="487" t="str">
        <f>+VLOOKUP($AJ5,Data_Validation!$A:$D,4,0)</f>
        <v>Comm. vendeurs</v>
      </c>
      <c r="AR5" s="487" t="s">
        <v>299</v>
      </c>
      <c r="AS5" s="487">
        <f>+VLOOKUP($AJ5,Data_Validation!$A:$E,5,0)</f>
        <v>0</v>
      </c>
      <c r="AT5" s="904" t="str">
        <f t="shared" si="3"/>
        <v>G0113</v>
      </c>
      <c r="AU5" s="488" t="str">
        <f t="shared" si="4"/>
        <v>FRAIS LIVRAISON U.S.A</v>
      </c>
      <c r="AV5" s="899">
        <f>IFERROR(INDEX(V5:AG5,1,MATCH(Parametres!$B$3,V$1:AG$1,0)-1)*IF(OR(C5="L",C5="S",C5="I"),-1,1),"")</f>
        <v>0</v>
      </c>
      <c r="AW5" s="899">
        <f t="shared" si="5"/>
        <v>0</v>
      </c>
      <c r="AX5" s="899">
        <f>INDEX(V5:AG5,1,MATCH(Parametres!$B$3,V$1:AG$1,0))*IF(OR(C5="L",C5="S",C5="I"),-1,1)</f>
        <v>0</v>
      </c>
      <c r="AY5" s="487" t="s">
        <v>337</v>
      </c>
      <c r="AZ5" s="487">
        <f>+VLOOKUP($AJ5,Data_Validation!$A:$E,5,0)</f>
        <v>0</v>
      </c>
    </row>
    <row r="6" spans="1:52" ht="15.75" hidden="1" customHeight="1">
      <c r="A6" s="706" t="s">
        <v>1148</v>
      </c>
      <c r="B6" s="706">
        <v>2025</v>
      </c>
      <c r="C6" s="706" t="s">
        <v>1183</v>
      </c>
      <c r="D6" s="706" t="s">
        <v>1184</v>
      </c>
      <c r="E6" s="706" t="s">
        <v>333</v>
      </c>
      <c r="F6" s="706" t="s">
        <v>1104</v>
      </c>
      <c r="G6" s="706">
        <v>-911.47</v>
      </c>
      <c r="H6" s="706">
        <v>4642.3999999999996</v>
      </c>
      <c r="I6" s="706">
        <v>7178.39</v>
      </c>
      <c r="J6" s="706">
        <v>9332.68</v>
      </c>
      <c r="K6" s="706">
        <v>-2789</v>
      </c>
      <c r="L6" s="706">
        <v>-8118.71</v>
      </c>
      <c r="M6" s="706">
        <v>-23889.51</v>
      </c>
      <c r="N6" s="706">
        <v>-33018.25</v>
      </c>
      <c r="O6" s="706">
        <v>-35159.949999999997</v>
      </c>
      <c r="P6" s="706">
        <v>-43661</v>
      </c>
      <c r="Q6" s="706">
        <v>-45295.61</v>
      </c>
      <c r="R6" s="706">
        <v>-57587</v>
      </c>
      <c r="S6" s="706">
        <v>-4117.78</v>
      </c>
      <c r="T6" s="706">
        <v>-4117.78</v>
      </c>
      <c r="U6" s="706">
        <v>0</v>
      </c>
      <c r="V6" s="706">
        <v>0</v>
      </c>
      <c r="W6" s="706">
        <v>0</v>
      </c>
      <c r="X6" s="706">
        <v>0</v>
      </c>
      <c r="Y6" s="706">
        <v>0</v>
      </c>
      <c r="Z6" s="706">
        <v>0</v>
      </c>
      <c r="AA6" s="706">
        <v>0</v>
      </c>
      <c r="AB6" s="706">
        <v>0</v>
      </c>
      <c r="AC6" s="706">
        <v>0</v>
      </c>
      <c r="AD6" s="706">
        <v>0</v>
      </c>
      <c r="AE6" s="706">
        <v>0</v>
      </c>
      <c r="AF6" s="706">
        <v>0</v>
      </c>
      <c r="AG6" s="706">
        <v>0</v>
      </c>
      <c r="AH6" s="706">
        <v>0</v>
      </c>
      <c r="AI6" s="706">
        <v>0</v>
      </c>
      <c r="AJ6" s="905" t="str">
        <f t="shared" si="0"/>
        <v>G0131</v>
      </c>
      <c r="AK6" s="905" t="str">
        <f t="shared" si="1"/>
        <v>FRAIS LIVRAISON-NEUFS</v>
      </c>
      <c r="AL6" s="905">
        <f>IFERROR(INDEX(G6:R6,1,MATCH(Parametres!$B$3,G$1:R$1,0)-1)*IF(OR(F6="L",F6="S",F6="I"),-1,1),"")</f>
        <v>7178.39</v>
      </c>
      <c r="AM6" s="905">
        <f t="shared" si="2"/>
        <v>2154.29</v>
      </c>
      <c r="AN6" s="905">
        <f>INDEX(G6:R6,1,MATCH(Parametres!$B$3,G$1:R$1,0))*IF(OR(F6="L",F6="S",F6="I"),-1,1)</f>
        <v>9332.68</v>
      </c>
      <c r="AO6" s="487" t="str">
        <f>+VLOOKUP($AJ6,Data_Validation!$A:$D,1,0)</f>
        <v>G0131</v>
      </c>
      <c r="AP6" s="487" t="str">
        <f>+VLOOKUP($AJ6,Data_Validation!$A:$D,3,0)</f>
        <v>Véhicules neufs</v>
      </c>
      <c r="AQ6" s="487" t="str">
        <f>+VLOOKUP($AJ6,Data_Validation!$A:$D,4,0)</f>
        <v>Frais de livraison</v>
      </c>
      <c r="AR6" s="487" t="s">
        <v>299</v>
      </c>
      <c r="AS6" s="487">
        <f>+VLOOKUP($AJ6,Data_Validation!$A:$E,5,0)</f>
        <v>0</v>
      </c>
      <c r="AT6" s="904" t="str">
        <f t="shared" si="3"/>
        <v>G0131</v>
      </c>
      <c r="AU6" s="488" t="str">
        <f t="shared" si="4"/>
        <v>FRAIS LIVRAISON-NEUFS</v>
      </c>
      <c r="AV6" s="899">
        <f>IFERROR(INDEX(V6:AG6,1,MATCH(Parametres!$B$3,V$1:AG$1,0)-1)*IF(OR(C6="L",C6="S",C6="I"),-1,1),"")</f>
        <v>0</v>
      </c>
      <c r="AW6" s="899">
        <f t="shared" si="5"/>
        <v>0</v>
      </c>
      <c r="AX6" s="899">
        <f>INDEX(V6:AG6,1,MATCH(Parametres!$B$3,V$1:AG$1,0))*IF(OR(C6="L",C6="S",C6="I"),-1,1)</f>
        <v>0</v>
      </c>
      <c r="AY6" s="487" t="s">
        <v>337</v>
      </c>
      <c r="AZ6" s="487">
        <f>+VLOOKUP($AJ6,Data_Validation!$A:$E,5,0)</f>
        <v>0</v>
      </c>
    </row>
    <row r="7" spans="1:52" ht="15" hidden="1" customHeight="1">
      <c r="A7" s="706" t="s">
        <v>1148</v>
      </c>
      <c r="B7" s="706">
        <v>2025</v>
      </c>
      <c r="C7" s="706" t="s">
        <v>1185</v>
      </c>
      <c r="D7" s="706" t="s">
        <v>1186</v>
      </c>
      <c r="E7" s="706" t="s">
        <v>333</v>
      </c>
      <c r="F7" s="706" t="s">
        <v>1104</v>
      </c>
      <c r="G7" s="706">
        <v>-1211.56</v>
      </c>
      <c r="H7" s="706">
        <v>7093.68</v>
      </c>
      <c r="I7" s="706">
        <v>-775.89</v>
      </c>
      <c r="J7" s="706">
        <v>1302.53</v>
      </c>
      <c r="K7" s="706">
        <v>2994.98</v>
      </c>
      <c r="L7" s="706">
        <v>5227.99</v>
      </c>
      <c r="M7" s="706">
        <v>2508.0500000000002</v>
      </c>
      <c r="N7" s="706">
        <v>-6659.07</v>
      </c>
      <c r="O7" s="706">
        <v>-12227.85</v>
      </c>
      <c r="P7" s="706">
        <v>-17339.48</v>
      </c>
      <c r="Q7" s="706">
        <v>-23647.119999999999</v>
      </c>
      <c r="R7" s="706">
        <v>-16904.61</v>
      </c>
      <c r="S7" s="706">
        <v>-2149.7399999999998</v>
      </c>
      <c r="T7" s="706">
        <v>-2149.7399999999998</v>
      </c>
      <c r="U7" s="706">
        <v>0</v>
      </c>
      <c r="V7" s="706">
        <v>0</v>
      </c>
      <c r="W7" s="706">
        <v>0</v>
      </c>
      <c r="X7" s="706">
        <v>0</v>
      </c>
      <c r="Y7" s="706">
        <v>0</v>
      </c>
      <c r="Z7" s="706">
        <v>0</v>
      </c>
      <c r="AA7" s="706">
        <v>0</v>
      </c>
      <c r="AB7" s="706">
        <v>0</v>
      </c>
      <c r="AC7" s="706">
        <v>0</v>
      </c>
      <c r="AD7" s="706">
        <v>0</v>
      </c>
      <c r="AE7" s="706">
        <v>0</v>
      </c>
      <c r="AF7" s="706">
        <v>0</v>
      </c>
      <c r="AG7" s="706">
        <v>0</v>
      </c>
      <c r="AH7" s="706">
        <v>0</v>
      </c>
      <c r="AI7" s="706">
        <v>0</v>
      </c>
      <c r="AJ7" s="905" t="str">
        <f t="shared" si="0"/>
        <v>G0132</v>
      </c>
      <c r="AK7" s="905" t="str">
        <f t="shared" si="1"/>
        <v>FRAIS LIVRAISON-USAGE</v>
      </c>
      <c r="AL7" s="905">
        <f>IFERROR(INDEX(G7:R7,1,MATCH(Parametres!$B$3,G$1:R$1,0)-1)*IF(OR(F7="L",F7="S",F7="I"),-1,1),"")</f>
        <v>-775.89</v>
      </c>
      <c r="AM7" s="905">
        <f t="shared" si="2"/>
        <v>2078.42</v>
      </c>
      <c r="AN7" s="905">
        <f>INDEX(G7:R7,1,MATCH(Parametres!$B$3,G$1:R$1,0))*IF(OR(F7="L",F7="S",F7="I"),-1,1)</f>
        <v>1302.53</v>
      </c>
      <c r="AO7" s="487" t="str">
        <f>+VLOOKUP($AJ7,Data_Validation!$A:$D,1,0)</f>
        <v>G0132</v>
      </c>
      <c r="AP7" s="487" t="str">
        <f>+VLOOKUP($AJ7,Data_Validation!$A:$D,3,0)</f>
        <v>Véhicules usagés</v>
      </c>
      <c r="AQ7" s="487" t="str">
        <f>+VLOOKUP($AJ7,Data_Validation!$A:$D,4,0)</f>
        <v>Frais de livraison</v>
      </c>
      <c r="AR7" s="487" t="s">
        <v>299</v>
      </c>
      <c r="AS7" s="487">
        <f>+VLOOKUP($AJ7,Data_Validation!$A:$E,5,0)</f>
        <v>0</v>
      </c>
      <c r="AT7" s="904" t="str">
        <f t="shared" si="3"/>
        <v>G0132</v>
      </c>
      <c r="AU7" s="488" t="str">
        <f t="shared" si="4"/>
        <v>FRAIS LIVRAISON-USAGE</v>
      </c>
      <c r="AV7" s="899">
        <f>IFERROR(INDEX(V7:AG7,1,MATCH(Parametres!$B$3,V$1:AG$1,0)-1)*IF(OR(C7="L",C7="S",C7="I"),-1,1),"")</f>
        <v>0</v>
      </c>
      <c r="AW7" s="899">
        <f t="shared" si="5"/>
        <v>0</v>
      </c>
      <c r="AX7" s="899">
        <f>INDEX(V7:AG7,1,MATCH(Parametres!$B$3,V$1:AG$1,0))*IF(OR(C7="L",C7="S",C7="I"),-1,1)</f>
        <v>0</v>
      </c>
      <c r="AY7" s="487" t="s">
        <v>337</v>
      </c>
      <c r="AZ7" s="487">
        <f>+VLOOKUP($AJ7,Data_Validation!$A:$E,5,0)</f>
        <v>0</v>
      </c>
    </row>
    <row r="8" spans="1:52" ht="15" hidden="1" customHeight="1">
      <c r="A8" s="706" t="s">
        <v>1148</v>
      </c>
      <c r="B8" s="706">
        <v>2025</v>
      </c>
      <c r="C8" s="706" t="s">
        <v>1187</v>
      </c>
      <c r="D8" s="706" t="s">
        <v>1182</v>
      </c>
      <c r="E8" s="706" t="s">
        <v>333</v>
      </c>
      <c r="F8" s="706" t="s">
        <v>1104</v>
      </c>
      <c r="G8" s="706">
        <v>850.5</v>
      </c>
      <c r="H8" s="706">
        <v>1666.5</v>
      </c>
      <c r="I8" s="706">
        <v>2492</v>
      </c>
      <c r="J8" s="706">
        <v>4231.0600000000004</v>
      </c>
      <c r="K8" s="706">
        <v>5464.25</v>
      </c>
      <c r="L8" s="706">
        <v>5464.25</v>
      </c>
      <c r="M8" s="706">
        <v>5960.45</v>
      </c>
      <c r="N8" s="706">
        <v>6132.45</v>
      </c>
      <c r="O8" s="706">
        <v>8337.91</v>
      </c>
      <c r="P8" s="706">
        <v>9415.61</v>
      </c>
      <c r="Q8" s="706">
        <v>10646.31</v>
      </c>
      <c r="R8" s="706">
        <v>21468.9</v>
      </c>
      <c r="S8" s="706">
        <v>967.85</v>
      </c>
      <c r="T8" s="706">
        <v>967.85</v>
      </c>
      <c r="U8" s="706">
        <v>0</v>
      </c>
      <c r="V8" s="706">
        <v>0</v>
      </c>
      <c r="W8" s="706">
        <v>0</v>
      </c>
      <c r="X8" s="706">
        <v>0</v>
      </c>
      <c r="Y8" s="706">
        <v>0</v>
      </c>
      <c r="Z8" s="706">
        <v>0</v>
      </c>
      <c r="AA8" s="706">
        <v>0</v>
      </c>
      <c r="AB8" s="706">
        <v>0</v>
      </c>
      <c r="AC8" s="706">
        <v>0</v>
      </c>
      <c r="AD8" s="706">
        <v>0</v>
      </c>
      <c r="AE8" s="706">
        <v>0</v>
      </c>
      <c r="AF8" s="706">
        <v>0</v>
      </c>
      <c r="AG8" s="706">
        <v>0</v>
      </c>
      <c r="AH8" s="706">
        <v>0</v>
      </c>
      <c r="AI8" s="706">
        <v>0</v>
      </c>
      <c r="AJ8" s="905" t="str">
        <f t="shared" si="0"/>
        <v>G0133</v>
      </c>
      <c r="AK8" s="905" t="str">
        <f t="shared" si="1"/>
        <v>FRAIS LIVRAISON U.S.A</v>
      </c>
      <c r="AL8" s="905">
        <f>IFERROR(INDEX(G8:R8,1,MATCH(Parametres!$B$3,G$1:R$1,0)-1)*IF(OR(F8="L",F8="S",F8="I"),-1,1),"")</f>
        <v>2492</v>
      </c>
      <c r="AM8" s="905">
        <f t="shared" si="2"/>
        <v>1739.0600000000004</v>
      </c>
      <c r="AN8" s="905">
        <f>INDEX(G8:R8,1,MATCH(Parametres!$B$3,G$1:R$1,0))*IF(OR(F8="L",F8="S",F8="I"),-1,1)</f>
        <v>4231.0600000000004</v>
      </c>
      <c r="AO8" s="487" t="str">
        <f>+VLOOKUP($AJ8,Data_Validation!$A:$D,1,0)</f>
        <v>G0133</v>
      </c>
      <c r="AP8" s="487" t="str">
        <f>+VLOOKUP($AJ8,Data_Validation!$A:$D,3,0)</f>
        <v>Wholesale autres</v>
      </c>
      <c r="AQ8" s="487" t="str">
        <f>+VLOOKUP($AJ8,Data_Validation!$A:$D,4,0)</f>
        <v>Frais de livraison</v>
      </c>
      <c r="AR8" s="487" t="s">
        <v>299</v>
      </c>
      <c r="AS8" s="487">
        <f>+VLOOKUP($AJ8,Data_Validation!$A:$E,5,0)</f>
        <v>0</v>
      </c>
      <c r="AT8" s="904" t="str">
        <f t="shared" si="3"/>
        <v>G0133</v>
      </c>
      <c r="AU8" s="488" t="str">
        <f t="shared" si="4"/>
        <v>FRAIS LIVRAISON U.S.A</v>
      </c>
      <c r="AV8" s="899">
        <f>IFERROR(INDEX(V8:AG8,1,MATCH(Parametres!$B$3,V$1:AG$1,0)-1)*IF(OR(C8="L",C8="S",C8="I"),-1,1),"")</f>
        <v>0</v>
      </c>
      <c r="AW8" s="899">
        <f t="shared" si="5"/>
        <v>0</v>
      </c>
      <c r="AX8" s="899">
        <f>INDEX(V8:AG8,1,MATCH(Parametres!$B$3,V$1:AG$1,0))*IF(OR(C8="L",C8="S",C8="I"),-1,1)</f>
        <v>0</v>
      </c>
      <c r="AY8" s="487" t="s">
        <v>337</v>
      </c>
      <c r="AZ8" s="487">
        <f>+VLOOKUP($AJ8,Data_Validation!$A:$E,5,0)</f>
        <v>0</v>
      </c>
    </row>
    <row r="9" spans="1:52" ht="15" hidden="1" customHeight="1">
      <c r="A9" s="706" t="s">
        <v>1148</v>
      </c>
      <c r="B9" s="706">
        <v>2025</v>
      </c>
      <c r="C9" s="706" t="s">
        <v>1188</v>
      </c>
      <c r="D9" s="706" t="s">
        <v>1189</v>
      </c>
      <c r="E9" s="706" t="s">
        <v>333</v>
      </c>
      <c r="F9" s="706" t="s">
        <v>1104</v>
      </c>
      <c r="G9" s="706">
        <v>550</v>
      </c>
      <c r="H9" s="706">
        <v>1364</v>
      </c>
      <c r="I9" s="706">
        <v>-203.64</v>
      </c>
      <c r="J9" s="706">
        <v>-203.64</v>
      </c>
      <c r="K9" s="706">
        <v>1965.31</v>
      </c>
      <c r="L9" s="706">
        <v>2055.2800000000002</v>
      </c>
      <c r="M9" s="706">
        <v>2725.26</v>
      </c>
      <c r="N9" s="706">
        <v>3342.81</v>
      </c>
      <c r="O9" s="706">
        <v>3686.1</v>
      </c>
      <c r="P9" s="706">
        <v>4695.1099999999997</v>
      </c>
      <c r="Q9" s="706">
        <v>6692.95</v>
      </c>
      <c r="R9" s="706">
        <v>6692.95</v>
      </c>
      <c r="S9" s="706">
        <v>608.45000000000005</v>
      </c>
      <c r="T9" s="706">
        <v>608.45000000000005</v>
      </c>
      <c r="U9" s="706">
        <v>0</v>
      </c>
      <c r="V9" s="706">
        <v>0</v>
      </c>
      <c r="W9" s="706">
        <v>0</v>
      </c>
      <c r="X9" s="706">
        <v>0</v>
      </c>
      <c r="Y9" s="706">
        <v>0</v>
      </c>
      <c r="Z9" s="706">
        <v>0</v>
      </c>
      <c r="AA9" s="706">
        <v>0</v>
      </c>
      <c r="AB9" s="706">
        <v>0</v>
      </c>
      <c r="AC9" s="706">
        <v>0</v>
      </c>
      <c r="AD9" s="706">
        <v>0</v>
      </c>
      <c r="AE9" s="706">
        <v>0</v>
      </c>
      <c r="AF9" s="706">
        <v>0</v>
      </c>
      <c r="AG9" s="706">
        <v>0</v>
      </c>
      <c r="AH9" s="706">
        <v>0</v>
      </c>
      <c r="AI9" s="706">
        <v>0</v>
      </c>
      <c r="AJ9" s="905" t="str">
        <f t="shared" si="0"/>
        <v>G0151</v>
      </c>
      <c r="AK9" s="905" t="str">
        <f t="shared" si="1"/>
        <v>TRAV. TITRE GRATIEUX NEUF</v>
      </c>
      <c r="AL9" s="905">
        <f>IFERROR(INDEX(G9:R9,1,MATCH(Parametres!$B$3,G$1:R$1,0)-1)*IF(OR(F9="L",F9="S",F9="I"),-1,1),"")</f>
        <v>-203.64</v>
      </c>
      <c r="AM9" s="905">
        <f t="shared" si="2"/>
        <v>0</v>
      </c>
      <c r="AN9" s="905">
        <f>INDEX(G9:R9,1,MATCH(Parametres!$B$3,G$1:R$1,0))*IF(OR(F9="L",F9="S",F9="I"),-1,1)</f>
        <v>-203.64</v>
      </c>
      <c r="AO9" s="487" t="str">
        <f>+VLOOKUP($AJ9,Data_Validation!$A:$D,1,0)</f>
        <v>G0151</v>
      </c>
      <c r="AP9" s="487" t="str">
        <f>+VLOOKUP($AJ9,Data_Validation!$A:$D,3,0)</f>
        <v>Véhicules neufs</v>
      </c>
      <c r="AQ9" s="487" t="str">
        <f>+VLOOKUP($AJ9,Data_Validation!$A:$D,4,0)</f>
        <v>Service gratuit 1</v>
      </c>
      <c r="AR9" s="487" t="s">
        <v>299</v>
      </c>
      <c r="AS9" s="487">
        <f>+VLOOKUP($AJ9,Data_Validation!$A:$E,5,0)</f>
        <v>0</v>
      </c>
      <c r="AT9" s="904" t="str">
        <f t="shared" si="3"/>
        <v>G0151</v>
      </c>
      <c r="AU9" s="488" t="str">
        <f t="shared" si="4"/>
        <v>TRAV. TITRE GRATIEUX NEUF</v>
      </c>
      <c r="AV9" s="899">
        <f>IFERROR(INDEX(V9:AG9,1,MATCH(Parametres!$B$3,V$1:AG$1,0)-1)*IF(OR(C9="L",C9="S",C9="I"),-1,1),"")</f>
        <v>0</v>
      </c>
      <c r="AW9" s="899">
        <f t="shared" si="5"/>
        <v>0</v>
      </c>
      <c r="AX9" s="899">
        <f>INDEX(V9:AG9,1,MATCH(Parametres!$B$3,V$1:AG$1,0))*IF(OR(C9="L",C9="S",C9="I"),-1,1)</f>
        <v>0</v>
      </c>
      <c r="AY9" s="487" t="s">
        <v>337</v>
      </c>
      <c r="AZ9" s="487">
        <f>+VLOOKUP($AJ9,Data_Validation!$A:$E,5,0)</f>
        <v>0</v>
      </c>
    </row>
    <row r="10" spans="1:52" ht="15" hidden="1" customHeight="1">
      <c r="A10" s="706" t="s">
        <v>1148</v>
      </c>
      <c r="B10" s="706">
        <v>2025</v>
      </c>
      <c r="C10" s="706" t="s">
        <v>1190</v>
      </c>
      <c r="D10" s="706" t="s">
        <v>1191</v>
      </c>
      <c r="E10" s="706" t="s">
        <v>333</v>
      </c>
      <c r="F10" s="706" t="s">
        <v>1104</v>
      </c>
      <c r="G10" s="706">
        <v>0</v>
      </c>
      <c r="H10" s="706">
        <v>0</v>
      </c>
      <c r="I10" s="706">
        <v>0</v>
      </c>
      <c r="J10" s="706">
        <v>0</v>
      </c>
      <c r="K10" s="706">
        <v>530.62</v>
      </c>
      <c r="L10" s="706">
        <v>530.62</v>
      </c>
      <c r="M10" s="706">
        <v>1218.05</v>
      </c>
      <c r="N10" s="706">
        <v>1462.05</v>
      </c>
      <c r="O10" s="706">
        <v>1590.78</v>
      </c>
      <c r="P10" s="706">
        <v>2088.9899999999998</v>
      </c>
      <c r="Q10" s="706">
        <v>2466.23</v>
      </c>
      <c r="R10" s="706">
        <v>4608.49</v>
      </c>
      <c r="S10" s="706">
        <v>224.2</v>
      </c>
      <c r="T10" s="706">
        <v>224.2</v>
      </c>
      <c r="U10" s="706">
        <v>0</v>
      </c>
      <c r="V10" s="706">
        <v>0</v>
      </c>
      <c r="W10" s="706">
        <v>0</v>
      </c>
      <c r="X10" s="706">
        <v>0</v>
      </c>
      <c r="Y10" s="706">
        <v>0</v>
      </c>
      <c r="Z10" s="706">
        <v>0</v>
      </c>
      <c r="AA10" s="706">
        <v>0</v>
      </c>
      <c r="AB10" s="706">
        <v>0</v>
      </c>
      <c r="AC10" s="706">
        <v>0</v>
      </c>
      <c r="AD10" s="706">
        <v>0</v>
      </c>
      <c r="AE10" s="706">
        <v>0</v>
      </c>
      <c r="AF10" s="706">
        <v>0</v>
      </c>
      <c r="AG10" s="706">
        <v>0</v>
      </c>
      <c r="AH10" s="706">
        <v>0</v>
      </c>
      <c r="AI10" s="706">
        <v>0</v>
      </c>
      <c r="AJ10" s="905" t="str">
        <f t="shared" si="0"/>
        <v>G0152</v>
      </c>
      <c r="AK10" s="905" t="str">
        <f t="shared" si="1"/>
        <v>TRAVAIL GARANTI USAGÉS</v>
      </c>
      <c r="AL10" s="905">
        <f>IFERROR(INDEX(G10:R10,1,MATCH(Parametres!$B$3,G$1:R$1,0)-1)*IF(OR(F10="L",F10="S",F10="I"),-1,1),"")</f>
        <v>0</v>
      </c>
      <c r="AM10" s="905">
        <f t="shared" si="2"/>
        <v>0</v>
      </c>
      <c r="AN10" s="905">
        <f>INDEX(G10:R10,1,MATCH(Parametres!$B$3,G$1:R$1,0))*IF(OR(F10="L",F10="S",F10="I"),-1,1)</f>
        <v>0</v>
      </c>
      <c r="AO10" s="487" t="str">
        <f>+VLOOKUP($AJ10,Data_Validation!$A:$D,1,0)</f>
        <v>G0152</v>
      </c>
      <c r="AP10" s="487" t="str">
        <f>+VLOOKUP($AJ10,Data_Validation!$A:$D,3,0)</f>
        <v>Véhicules usagés</v>
      </c>
      <c r="AQ10" s="487" t="str">
        <f>+VLOOKUP($AJ10,Data_Validation!$A:$D,4,0)</f>
        <v>Service gratuit 1</v>
      </c>
      <c r="AR10" s="487" t="s">
        <v>299</v>
      </c>
      <c r="AS10" s="487">
        <f>+VLOOKUP($AJ10,Data_Validation!$A:$E,5,0)</f>
        <v>0</v>
      </c>
      <c r="AT10" s="904" t="str">
        <f t="shared" si="3"/>
        <v>G0152</v>
      </c>
      <c r="AU10" s="488" t="str">
        <f t="shared" si="4"/>
        <v>TRAVAIL GARANTI USAGÉS</v>
      </c>
      <c r="AV10" s="899">
        <f>IFERROR(INDEX(V10:AG10,1,MATCH(Parametres!$B$3,V$1:AG$1,0)-1)*IF(OR(C10="L",C10="S",C10="I"),-1,1),"")</f>
        <v>0</v>
      </c>
      <c r="AW10" s="899">
        <f t="shared" si="5"/>
        <v>0</v>
      </c>
      <c r="AX10" s="899">
        <f>INDEX(V10:AG10,1,MATCH(Parametres!$B$3,V$1:AG$1,0))*IF(OR(C10="L",C10="S",C10="I"),-1,1)</f>
        <v>0</v>
      </c>
      <c r="AY10" s="487" t="s">
        <v>337</v>
      </c>
      <c r="AZ10" s="487">
        <f>+VLOOKUP($AJ10,Data_Validation!$A:$E,5,0)</f>
        <v>0</v>
      </c>
    </row>
    <row r="11" spans="1:52" ht="15" hidden="1" customHeight="1">
      <c r="A11" s="706" t="s">
        <v>1148</v>
      </c>
      <c r="B11" s="706">
        <v>2025</v>
      </c>
      <c r="C11" s="706" t="s">
        <v>1192</v>
      </c>
      <c r="D11" s="706" t="s">
        <v>1193</v>
      </c>
      <c r="E11" s="706" t="s">
        <v>333</v>
      </c>
      <c r="F11" s="706" t="s">
        <v>1104</v>
      </c>
      <c r="G11" s="706">
        <v>0</v>
      </c>
      <c r="H11" s="706">
        <v>0</v>
      </c>
      <c r="I11" s="706">
        <v>0</v>
      </c>
      <c r="J11" s="706">
        <v>0</v>
      </c>
      <c r="K11" s="706">
        <v>0</v>
      </c>
      <c r="L11" s="706">
        <v>0</v>
      </c>
      <c r="M11" s="706">
        <v>0</v>
      </c>
      <c r="N11" s="706">
        <v>0</v>
      </c>
      <c r="O11" s="706">
        <v>0</v>
      </c>
      <c r="P11" s="706">
        <v>0</v>
      </c>
      <c r="Q11" s="706">
        <v>0</v>
      </c>
      <c r="R11" s="706">
        <v>0</v>
      </c>
      <c r="S11" s="706">
        <v>0</v>
      </c>
      <c r="T11" s="706">
        <v>0</v>
      </c>
      <c r="U11" s="706">
        <v>0</v>
      </c>
      <c r="V11" s="706">
        <v>0</v>
      </c>
      <c r="W11" s="706">
        <v>0</v>
      </c>
      <c r="X11" s="706">
        <v>0</v>
      </c>
      <c r="Y11" s="706">
        <v>0</v>
      </c>
      <c r="Z11" s="706">
        <v>0</v>
      </c>
      <c r="AA11" s="706">
        <v>0</v>
      </c>
      <c r="AB11" s="706">
        <v>0</v>
      </c>
      <c r="AC11" s="706">
        <v>0</v>
      </c>
      <c r="AD11" s="706">
        <v>0</v>
      </c>
      <c r="AE11" s="706">
        <v>0</v>
      </c>
      <c r="AF11" s="706">
        <v>0</v>
      </c>
      <c r="AG11" s="706">
        <v>0</v>
      </c>
      <c r="AH11" s="706">
        <v>0</v>
      </c>
      <c r="AI11" s="706">
        <v>0</v>
      </c>
      <c r="AJ11" s="905" t="str">
        <f t="shared" si="0"/>
        <v>G0153</v>
      </c>
      <c r="AK11" s="905" t="str">
        <f t="shared" si="1"/>
        <v>TRAVAUX GRATUIT U.S.A</v>
      </c>
      <c r="AL11" s="905">
        <f>IFERROR(INDEX(G11:R11,1,MATCH(Parametres!$B$3,G$1:R$1,0)-1)*IF(OR(F11="L",F11="S",F11="I"),-1,1),"")</f>
        <v>0</v>
      </c>
      <c r="AM11" s="905">
        <f t="shared" si="2"/>
        <v>0</v>
      </c>
      <c r="AN11" s="905">
        <f>INDEX(G11:R11,1,MATCH(Parametres!$B$3,G$1:R$1,0))*IF(OR(F11="L",F11="S",F11="I"),-1,1)</f>
        <v>0</v>
      </c>
      <c r="AO11" s="487" t="str">
        <f>+VLOOKUP($AJ11,Data_Validation!$A:$D,1,0)</f>
        <v>G0153</v>
      </c>
      <c r="AP11" s="487" t="str">
        <f>+VLOOKUP($AJ11,Data_Validation!$A:$D,3,0)</f>
        <v>Wholesale autres</v>
      </c>
      <c r="AQ11" s="487" t="str">
        <f>+VLOOKUP($AJ11,Data_Validation!$A:$D,4,0)</f>
        <v>Service gratuit 1</v>
      </c>
      <c r="AR11" s="487" t="s">
        <v>299</v>
      </c>
      <c r="AS11" s="487">
        <f>+VLOOKUP($AJ11,Data_Validation!$A:$E,5,0)</f>
        <v>0</v>
      </c>
      <c r="AT11" s="904" t="str">
        <f t="shared" si="3"/>
        <v>G0153</v>
      </c>
      <c r="AU11" s="488" t="str">
        <f t="shared" si="4"/>
        <v>TRAVAUX GRATUIT U.S.A</v>
      </c>
      <c r="AV11" s="899">
        <f>IFERROR(INDEX(V11:AG11,1,MATCH(Parametres!$B$3,V$1:AG$1,0)-1)*IF(OR(C11="L",C11="S",C11="I"),-1,1),"")</f>
        <v>0</v>
      </c>
      <c r="AW11" s="899">
        <f t="shared" si="5"/>
        <v>0</v>
      </c>
      <c r="AX11" s="899">
        <f>INDEX(V11:AG11,1,MATCH(Parametres!$B$3,V$1:AG$1,0))*IF(OR(C11="L",C11="S",C11="I"),-1,1)</f>
        <v>0</v>
      </c>
      <c r="AY11" s="487" t="s">
        <v>337</v>
      </c>
      <c r="AZ11" s="487">
        <f>+VLOOKUP($AJ11,Data_Validation!$A:$E,5,0)</f>
        <v>0</v>
      </c>
    </row>
    <row r="12" spans="1:52" ht="15" customHeight="1">
      <c r="A12" s="706" t="s">
        <v>1148</v>
      </c>
      <c r="B12" s="706">
        <v>2025</v>
      </c>
      <c r="C12" s="706" t="s">
        <v>1194</v>
      </c>
      <c r="D12" s="706" t="s">
        <v>1195</v>
      </c>
      <c r="E12" s="706" t="s">
        <v>333</v>
      </c>
      <c r="F12" s="706" t="s">
        <v>1104</v>
      </c>
      <c r="G12" s="706">
        <v>0</v>
      </c>
      <c r="H12" s="706">
        <v>0</v>
      </c>
      <c r="I12" s="706">
        <v>0</v>
      </c>
      <c r="J12" s="706">
        <v>0</v>
      </c>
      <c r="K12" s="706">
        <v>0</v>
      </c>
      <c r="L12" s="706">
        <v>0</v>
      </c>
      <c r="M12" s="706">
        <v>0</v>
      </c>
      <c r="N12" s="706">
        <v>0</v>
      </c>
      <c r="O12" s="706">
        <v>0</v>
      </c>
      <c r="P12" s="706">
        <v>0</v>
      </c>
      <c r="Q12" s="706">
        <v>0</v>
      </c>
      <c r="R12" s="706">
        <v>0</v>
      </c>
      <c r="S12" s="706">
        <v>0</v>
      </c>
      <c r="T12" s="706">
        <v>0</v>
      </c>
      <c r="U12" s="706">
        <v>0</v>
      </c>
      <c r="V12" s="706">
        <v>0</v>
      </c>
      <c r="W12" s="706">
        <v>0</v>
      </c>
      <c r="X12" s="706">
        <v>0</v>
      </c>
      <c r="Y12" s="706">
        <v>0</v>
      </c>
      <c r="Z12" s="706">
        <v>0</v>
      </c>
      <c r="AA12" s="706">
        <v>0</v>
      </c>
      <c r="AB12" s="706">
        <v>0</v>
      </c>
      <c r="AC12" s="706">
        <v>0</v>
      </c>
      <c r="AD12" s="706">
        <v>0</v>
      </c>
      <c r="AE12" s="706">
        <v>0</v>
      </c>
      <c r="AF12" s="706">
        <v>0</v>
      </c>
      <c r="AG12" s="706">
        <v>0</v>
      </c>
      <c r="AH12" s="706">
        <v>0</v>
      </c>
      <c r="AI12" s="706">
        <v>0</v>
      </c>
      <c r="AJ12" s="905" t="str">
        <f t="shared" si="0"/>
        <v>G0200</v>
      </c>
      <c r="AK12" s="905" t="str">
        <f t="shared" si="1"/>
        <v>SALAIRE PROPRIETAIRE REP.</v>
      </c>
      <c r="AL12" s="905">
        <f>IFERROR(INDEX(G12:R12,1,MATCH(Parametres!$B$3,G$1:R$1,0)-1)*IF(OR(F12="L",F12="S",F12="I"),-1,1),"")</f>
        <v>0</v>
      </c>
      <c r="AM12" s="905">
        <f t="shared" si="2"/>
        <v>0</v>
      </c>
      <c r="AN12" s="905">
        <f>INDEX(G12:R12,1,MATCH(Parametres!$B$3,G$1:R$1,0))*IF(OR(F12="L",F12="S",F12="I"),-1,1)</f>
        <v>0</v>
      </c>
      <c r="AO12" s="487" t="e">
        <f>+VLOOKUP($AJ12,Data_Validation!$A:$D,1,0)</f>
        <v>#N/A</v>
      </c>
      <c r="AP12" s="487" t="e">
        <f>+VLOOKUP($AJ12,Data_Validation!$A:$D,3,0)</f>
        <v>#N/A</v>
      </c>
      <c r="AQ12" s="487" t="e">
        <f>+VLOOKUP($AJ12,Data_Validation!$A:$D,4,0)</f>
        <v>#N/A</v>
      </c>
      <c r="AR12" s="487" t="s">
        <v>299</v>
      </c>
      <c r="AS12" s="487" t="e">
        <f>+VLOOKUP($AJ12,Data_Validation!$A:$E,5,0)</f>
        <v>#N/A</v>
      </c>
      <c r="AT12" s="904" t="str">
        <f t="shared" si="3"/>
        <v>G0200</v>
      </c>
      <c r="AU12" s="488" t="str">
        <f t="shared" si="4"/>
        <v>SALAIRE PROPRIETAIRE REP.</v>
      </c>
      <c r="AV12" s="899">
        <f>IFERROR(INDEX(V12:AG12,1,MATCH(Parametres!$B$3,V$1:AG$1,0)-1)*IF(OR(C12="L",C12="S",C12="I"),-1,1),"")</f>
        <v>0</v>
      </c>
      <c r="AW12" s="899">
        <f t="shared" si="5"/>
        <v>0</v>
      </c>
      <c r="AX12" s="899">
        <f>INDEX(V12:AG12,1,MATCH(Parametres!$B$3,V$1:AG$1,0))*IF(OR(C12="L",C12="S",C12="I"),-1,1)</f>
        <v>0</v>
      </c>
      <c r="AY12" s="487" t="s">
        <v>337</v>
      </c>
      <c r="AZ12" s="487" t="e">
        <f>+VLOOKUP($AJ12,Data_Validation!$A:$E,5,0)</f>
        <v>#N/A</v>
      </c>
    </row>
    <row r="13" spans="1:52" ht="15" hidden="1" customHeight="1">
      <c r="A13" s="706" t="s">
        <v>1148</v>
      </c>
      <c r="B13" s="706">
        <v>2025</v>
      </c>
      <c r="C13" s="706" t="s">
        <v>1196</v>
      </c>
      <c r="D13" s="706" t="s">
        <v>1197</v>
      </c>
      <c r="E13" s="706" t="s">
        <v>333</v>
      </c>
      <c r="F13" s="706" t="s">
        <v>1104</v>
      </c>
      <c r="G13" s="706">
        <v>3812.25</v>
      </c>
      <c r="H13" s="706">
        <v>6310.37</v>
      </c>
      <c r="I13" s="706">
        <v>10316.120000000001</v>
      </c>
      <c r="J13" s="706">
        <v>18197.12</v>
      </c>
      <c r="K13" s="706">
        <v>20625.41</v>
      </c>
      <c r="L13" s="706">
        <v>83168.61</v>
      </c>
      <c r="M13" s="706">
        <v>85596.92</v>
      </c>
      <c r="N13" s="706">
        <v>88138.82</v>
      </c>
      <c r="O13" s="706">
        <v>88895.48</v>
      </c>
      <c r="P13" s="706">
        <v>88895.48</v>
      </c>
      <c r="Q13" s="706">
        <v>78815.48</v>
      </c>
      <c r="R13" s="706">
        <v>118935.66</v>
      </c>
      <c r="S13" s="706">
        <v>7165.04</v>
      </c>
      <c r="T13" s="706">
        <v>7165.04</v>
      </c>
      <c r="U13" s="706">
        <v>0</v>
      </c>
      <c r="V13" s="706">
        <v>0</v>
      </c>
      <c r="W13" s="706">
        <v>0</v>
      </c>
      <c r="X13" s="706">
        <v>0</v>
      </c>
      <c r="Y13" s="706">
        <v>0</v>
      </c>
      <c r="Z13" s="706">
        <v>0</v>
      </c>
      <c r="AA13" s="706">
        <v>0</v>
      </c>
      <c r="AB13" s="706">
        <v>0</v>
      </c>
      <c r="AC13" s="706">
        <v>0</v>
      </c>
      <c r="AD13" s="706">
        <v>0</v>
      </c>
      <c r="AE13" s="706">
        <v>0</v>
      </c>
      <c r="AF13" s="706">
        <v>0</v>
      </c>
      <c r="AG13" s="706">
        <v>0</v>
      </c>
      <c r="AH13" s="706">
        <v>0</v>
      </c>
      <c r="AI13" s="706">
        <v>0</v>
      </c>
      <c r="AJ13" s="905" t="str">
        <f t="shared" si="0"/>
        <v>G0201</v>
      </c>
      <c r="AK13" s="905" t="str">
        <f t="shared" si="1"/>
        <v>SALAIRE PROP. NEUF</v>
      </c>
      <c r="AL13" s="905">
        <f>IFERROR(INDEX(G13:R13,1,MATCH(Parametres!$B$3,G$1:R$1,0)-1)*IF(OR(F13="L",F13="S",F13="I"),-1,1),"")</f>
        <v>10316.120000000001</v>
      </c>
      <c r="AM13" s="905">
        <f t="shared" si="2"/>
        <v>7880.9999999999982</v>
      </c>
      <c r="AN13" s="905">
        <f>INDEX(G13:R13,1,MATCH(Parametres!$B$3,G$1:R$1,0))*IF(OR(F13="L",F13="S",F13="I"),-1,1)</f>
        <v>18197.12</v>
      </c>
      <c r="AO13" s="487" t="str">
        <f>+VLOOKUP($AJ13,Data_Validation!$A:$D,1,0)</f>
        <v>G0201</v>
      </c>
      <c r="AP13" s="487" t="str">
        <f>+VLOOKUP($AJ13,Data_Validation!$A:$D,3,0)</f>
        <v>Véhicules neufs</v>
      </c>
      <c r="AQ13" s="487" t="str">
        <f>+VLOOKUP($AJ13,Data_Validation!$A:$D,4,0)</f>
        <v>Salaires propriétaire</v>
      </c>
      <c r="AR13" s="487" t="s">
        <v>299</v>
      </c>
      <c r="AS13" s="487">
        <f>+VLOOKUP($AJ13,Data_Validation!$A:$E,5,0)</f>
        <v>0</v>
      </c>
      <c r="AT13" s="904" t="str">
        <f t="shared" si="3"/>
        <v>G0201</v>
      </c>
      <c r="AU13" s="488" t="str">
        <f t="shared" si="4"/>
        <v>SALAIRE PROP. NEUF</v>
      </c>
      <c r="AV13" s="899">
        <f>IFERROR(INDEX(V13:AG13,1,MATCH(Parametres!$B$3,V$1:AG$1,0)-1)*IF(OR(C13="L",C13="S",C13="I"),-1,1),"")</f>
        <v>0</v>
      </c>
      <c r="AW13" s="899">
        <f t="shared" si="5"/>
        <v>0</v>
      </c>
      <c r="AX13" s="899">
        <f>INDEX(V13:AG13,1,MATCH(Parametres!$B$3,V$1:AG$1,0))*IF(OR(C13="L",C13="S",C13="I"),-1,1)</f>
        <v>0</v>
      </c>
      <c r="AY13" s="487" t="s">
        <v>337</v>
      </c>
      <c r="AZ13" s="487">
        <f>+VLOOKUP($AJ13,Data_Validation!$A:$E,5,0)</f>
        <v>0</v>
      </c>
    </row>
    <row r="14" spans="1:52" ht="15" hidden="1" customHeight="1">
      <c r="A14" s="706" t="s">
        <v>1148</v>
      </c>
      <c r="B14" s="706">
        <v>2025</v>
      </c>
      <c r="C14" s="706" t="s">
        <v>1198</v>
      </c>
      <c r="D14" s="706" t="s">
        <v>1199</v>
      </c>
      <c r="E14" s="706" t="s">
        <v>333</v>
      </c>
      <c r="F14" s="706" t="s">
        <v>1104</v>
      </c>
      <c r="G14" s="706">
        <v>2541.5</v>
      </c>
      <c r="H14" s="706">
        <v>4206.92</v>
      </c>
      <c r="I14" s="706">
        <v>6877.43</v>
      </c>
      <c r="J14" s="706">
        <v>12131.44</v>
      </c>
      <c r="K14" s="706">
        <v>13750.3</v>
      </c>
      <c r="L14" s="706">
        <v>55445.77</v>
      </c>
      <c r="M14" s="706">
        <v>57064.639999999999</v>
      </c>
      <c r="N14" s="706">
        <v>58759.24</v>
      </c>
      <c r="O14" s="706">
        <v>59263.67</v>
      </c>
      <c r="P14" s="706">
        <v>59263.67</v>
      </c>
      <c r="Q14" s="706">
        <v>52543.67</v>
      </c>
      <c r="R14" s="706">
        <v>79290.45</v>
      </c>
      <c r="S14" s="706">
        <v>4776.7</v>
      </c>
      <c r="T14" s="706">
        <v>4776.7</v>
      </c>
      <c r="U14" s="706">
        <v>0</v>
      </c>
      <c r="V14" s="706">
        <v>0</v>
      </c>
      <c r="W14" s="706">
        <v>0</v>
      </c>
      <c r="X14" s="706">
        <v>0</v>
      </c>
      <c r="Y14" s="706">
        <v>0</v>
      </c>
      <c r="Z14" s="706">
        <v>0</v>
      </c>
      <c r="AA14" s="706">
        <v>0</v>
      </c>
      <c r="AB14" s="706">
        <v>0</v>
      </c>
      <c r="AC14" s="706">
        <v>0</v>
      </c>
      <c r="AD14" s="706">
        <v>0</v>
      </c>
      <c r="AE14" s="706">
        <v>0</v>
      </c>
      <c r="AF14" s="706">
        <v>0</v>
      </c>
      <c r="AG14" s="706">
        <v>0</v>
      </c>
      <c r="AH14" s="706">
        <v>0</v>
      </c>
      <c r="AI14" s="706">
        <v>0</v>
      </c>
      <c r="AJ14" s="905" t="str">
        <f t="shared" si="0"/>
        <v>G0202</v>
      </c>
      <c r="AK14" s="905" t="str">
        <f t="shared" si="1"/>
        <v>SALAIRE PROP USAGE</v>
      </c>
      <c r="AL14" s="905">
        <f>IFERROR(INDEX(G14:R14,1,MATCH(Parametres!$B$3,G$1:R$1,0)-1)*IF(OR(F14="L",F14="S",F14="I"),-1,1),"")</f>
        <v>6877.43</v>
      </c>
      <c r="AM14" s="905">
        <f t="shared" si="2"/>
        <v>5254.01</v>
      </c>
      <c r="AN14" s="905">
        <f>INDEX(G14:R14,1,MATCH(Parametres!$B$3,G$1:R$1,0))*IF(OR(F14="L",F14="S",F14="I"),-1,1)</f>
        <v>12131.44</v>
      </c>
      <c r="AO14" s="487" t="str">
        <f>+VLOOKUP($AJ14,Data_Validation!$A:$D,1,0)</f>
        <v>G0202</v>
      </c>
      <c r="AP14" s="487" t="str">
        <f>+VLOOKUP($AJ14,Data_Validation!$A:$D,3,0)</f>
        <v>Véhicules usagés</v>
      </c>
      <c r="AQ14" s="487" t="str">
        <f>+VLOOKUP($AJ14,Data_Validation!$A:$D,4,0)</f>
        <v>Salaires propriétaire</v>
      </c>
      <c r="AR14" s="487" t="s">
        <v>299</v>
      </c>
      <c r="AS14" s="487">
        <f>+VLOOKUP($AJ14,Data_Validation!$A:$E,5,0)</f>
        <v>0</v>
      </c>
      <c r="AT14" s="904" t="str">
        <f t="shared" si="3"/>
        <v>G0202</v>
      </c>
      <c r="AU14" s="488" t="str">
        <f t="shared" si="4"/>
        <v>SALAIRE PROP USAGE</v>
      </c>
      <c r="AV14" s="899">
        <f>IFERROR(INDEX(V14:AG14,1,MATCH(Parametres!$B$3,V$1:AG$1,0)-1)*IF(OR(C14="L",C14="S",C14="I"),-1,1),"")</f>
        <v>0</v>
      </c>
      <c r="AW14" s="899">
        <f t="shared" si="5"/>
        <v>0</v>
      </c>
      <c r="AX14" s="899">
        <f>INDEX(V14:AG14,1,MATCH(Parametres!$B$3,V$1:AG$1,0))*IF(OR(C14="L",C14="S",C14="I"),-1,1)</f>
        <v>0</v>
      </c>
      <c r="AY14" s="487" t="s">
        <v>337</v>
      </c>
      <c r="AZ14" s="487">
        <f>+VLOOKUP($AJ14,Data_Validation!$A:$E,5,0)</f>
        <v>0</v>
      </c>
    </row>
    <row r="15" spans="1:52" ht="15" hidden="1" customHeight="1">
      <c r="A15" s="706" t="s">
        <v>1148</v>
      </c>
      <c r="B15" s="706">
        <v>2025</v>
      </c>
      <c r="C15" s="706" t="s">
        <v>1200</v>
      </c>
      <c r="D15" s="706" t="s">
        <v>1201</v>
      </c>
      <c r="E15" s="706" t="s">
        <v>333</v>
      </c>
      <c r="F15" s="706" t="s">
        <v>1104</v>
      </c>
      <c r="G15" s="706">
        <v>3812.25</v>
      </c>
      <c r="H15" s="706">
        <v>6310.37</v>
      </c>
      <c r="I15" s="706">
        <v>10316.120000000001</v>
      </c>
      <c r="J15" s="706">
        <v>18197.12</v>
      </c>
      <c r="K15" s="706">
        <v>20625.41</v>
      </c>
      <c r="L15" s="706">
        <v>83168.61</v>
      </c>
      <c r="M15" s="706">
        <v>85596.92</v>
      </c>
      <c r="N15" s="706">
        <v>88138.82</v>
      </c>
      <c r="O15" s="706">
        <v>88895.48</v>
      </c>
      <c r="P15" s="706">
        <v>88895.48</v>
      </c>
      <c r="Q15" s="706">
        <v>78815.48</v>
      </c>
      <c r="R15" s="706">
        <v>118935.66</v>
      </c>
      <c r="S15" s="706">
        <v>7165.04</v>
      </c>
      <c r="T15" s="706">
        <v>7165.04</v>
      </c>
      <c r="U15" s="706">
        <v>0</v>
      </c>
      <c r="V15" s="706">
        <v>0</v>
      </c>
      <c r="W15" s="706">
        <v>0</v>
      </c>
      <c r="X15" s="706">
        <v>0</v>
      </c>
      <c r="Y15" s="706">
        <v>0</v>
      </c>
      <c r="Z15" s="706">
        <v>0</v>
      </c>
      <c r="AA15" s="706">
        <v>0</v>
      </c>
      <c r="AB15" s="706">
        <v>0</v>
      </c>
      <c r="AC15" s="706">
        <v>0</v>
      </c>
      <c r="AD15" s="706">
        <v>0</v>
      </c>
      <c r="AE15" s="706">
        <v>0</v>
      </c>
      <c r="AF15" s="706">
        <v>0</v>
      </c>
      <c r="AG15" s="706">
        <v>0</v>
      </c>
      <c r="AH15" s="706">
        <v>0</v>
      </c>
      <c r="AI15" s="706">
        <v>0</v>
      </c>
      <c r="AJ15" s="905" t="str">
        <f t="shared" si="0"/>
        <v>G0204</v>
      </c>
      <c r="AK15" s="905" t="str">
        <f t="shared" si="1"/>
        <v>SALAIRE PROP SERVICE</v>
      </c>
      <c r="AL15" s="905">
        <f>IFERROR(INDEX(G15:R15,1,MATCH(Parametres!$B$3,G$1:R$1,0)-1)*IF(OR(F15="L",F15="S",F15="I"),-1,1),"")</f>
        <v>10316.120000000001</v>
      </c>
      <c r="AM15" s="905">
        <f t="shared" si="2"/>
        <v>7880.9999999999982</v>
      </c>
      <c r="AN15" s="905">
        <f>INDEX(G15:R15,1,MATCH(Parametres!$B$3,G$1:R$1,0))*IF(OR(F15="L",F15="S",F15="I"),-1,1)</f>
        <v>18197.12</v>
      </c>
      <c r="AO15" s="487" t="str">
        <f>+VLOOKUP($AJ15,Data_Validation!$A:$D,1,0)</f>
        <v>G0204</v>
      </c>
      <c r="AP15" s="487" t="str">
        <f>+VLOOKUP($AJ15,Data_Validation!$A:$D,3,0)</f>
        <v>Service</v>
      </c>
      <c r="AQ15" s="487" t="str">
        <f>+VLOOKUP($AJ15,Data_Validation!$A:$D,4,0)</f>
        <v>Salaires propriétaire</v>
      </c>
      <c r="AR15" s="487" t="s">
        <v>299</v>
      </c>
      <c r="AS15" s="487">
        <f>+VLOOKUP($AJ15,Data_Validation!$A:$E,5,0)</f>
        <v>0</v>
      </c>
      <c r="AT15" s="904" t="str">
        <f t="shared" si="3"/>
        <v>G0204</v>
      </c>
      <c r="AU15" s="488" t="str">
        <f t="shared" si="4"/>
        <v>SALAIRE PROP SERVICE</v>
      </c>
      <c r="AV15" s="899">
        <f>IFERROR(INDEX(V15:AG15,1,MATCH(Parametres!$B$3,V$1:AG$1,0)-1)*IF(OR(C15="L",C15="S",C15="I"),-1,1),"")</f>
        <v>0</v>
      </c>
      <c r="AW15" s="899">
        <f t="shared" si="5"/>
        <v>0</v>
      </c>
      <c r="AX15" s="899">
        <f>INDEX(V15:AG15,1,MATCH(Parametres!$B$3,V$1:AG$1,0))*IF(OR(C15="L",C15="S",C15="I"),-1,1)</f>
        <v>0</v>
      </c>
      <c r="AY15" s="487" t="s">
        <v>337</v>
      </c>
      <c r="AZ15" s="487">
        <f>+VLOOKUP($AJ15,Data_Validation!$A:$E,5,0)</f>
        <v>0</v>
      </c>
    </row>
    <row r="16" spans="1:52" ht="15" hidden="1" customHeight="1">
      <c r="A16" s="706" t="s">
        <v>1148</v>
      </c>
      <c r="B16" s="706">
        <v>2025</v>
      </c>
      <c r="C16" s="706" t="s">
        <v>1202</v>
      </c>
      <c r="D16" s="706" t="s">
        <v>1203</v>
      </c>
      <c r="E16" s="706" t="s">
        <v>333</v>
      </c>
      <c r="F16" s="706" t="s">
        <v>1104</v>
      </c>
      <c r="G16" s="706">
        <v>1270.75</v>
      </c>
      <c r="H16" s="706">
        <v>2103.4499999999998</v>
      </c>
      <c r="I16" s="706">
        <v>3438.71</v>
      </c>
      <c r="J16" s="706">
        <v>6065.71</v>
      </c>
      <c r="K16" s="706">
        <v>6875.14</v>
      </c>
      <c r="L16" s="706">
        <v>27722.87</v>
      </c>
      <c r="M16" s="706">
        <v>28532.31</v>
      </c>
      <c r="N16" s="706">
        <v>29379.61</v>
      </c>
      <c r="O16" s="706">
        <v>29631.83</v>
      </c>
      <c r="P16" s="706">
        <v>29631.83</v>
      </c>
      <c r="Q16" s="706">
        <v>26271.83</v>
      </c>
      <c r="R16" s="706">
        <v>39645.22</v>
      </c>
      <c r="S16" s="706">
        <v>2388.35</v>
      </c>
      <c r="T16" s="706">
        <v>2388.35</v>
      </c>
      <c r="U16" s="706">
        <v>0</v>
      </c>
      <c r="V16" s="706">
        <v>0</v>
      </c>
      <c r="W16" s="706">
        <v>0</v>
      </c>
      <c r="X16" s="706">
        <v>0</v>
      </c>
      <c r="Y16" s="706">
        <v>0</v>
      </c>
      <c r="Z16" s="706">
        <v>0</v>
      </c>
      <c r="AA16" s="706">
        <v>0</v>
      </c>
      <c r="AB16" s="706">
        <v>0</v>
      </c>
      <c r="AC16" s="706">
        <v>0</v>
      </c>
      <c r="AD16" s="706">
        <v>0</v>
      </c>
      <c r="AE16" s="706">
        <v>0</v>
      </c>
      <c r="AF16" s="706">
        <v>0</v>
      </c>
      <c r="AG16" s="706">
        <v>0</v>
      </c>
      <c r="AH16" s="706">
        <v>0</v>
      </c>
      <c r="AI16" s="706">
        <v>0</v>
      </c>
      <c r="AJ16" s="905" t="str">
        <f t="shared" si="0"/>
        <v>G0205</v>
      </c>
      <c r="AK16" s="905" t="str">
        <f t="shared" si="1"/>
        <v>SALAIRE PROP CARROSSERIE</v>
      </c>
      <c r="AL16" s="905">
        <f>IFERROR(INDEX(G16:R16,1,MATCH(Parametres!$B$3,G$1:R$1,0)-1)*IF(OR(F16="L",F16="S",F16="I"),-1,1),"")</f>
        <v>3438.71</v>
      </c>
      <c r="AM16" s="905">
        <f t="shared" si="2"/>
        <v>2627</v>
      </c>
      <c r="AN16" s="905">
        <f>INDEX(G16:R16,1,MATCH(Parametres!$B$3,G$1:R$1,0))*IF(OR(F16="L",F16="S",F16="I"),-1,1)</f>
        <v>6065.71</v>
      </c>
      <c r="AO16" s="487" t="str">
        <f>+VLOOKUP($AJ16,Data_Validation!$A:$D,1,0)</f>
        <v>G0205</v>
      </c>
      <c r="AP16" s="487" t="str">
        <f>+VLOOKUP($AJ16,Data_Validation!$A:$D,3,0)</f>
        <v>Carrosserie</v>
      </c>
      <c r="AQ16" s="487" t="str">
        <f>+VLOOKUP($AJ16,Data_Validation!$A:$D,4,0)</f>
        <v>Salaires propriétaire</v>
      </c>
      <c r="AR16" s="487" t="s">
        <v>299</v>
      </c>
      <c r="AS16" s="487">
        <f>+VLOOKUP($AJ16,Data_Validation!$A:$E,5,0)</f>
        <v>0</v>
      </c>
      <c r="AT16" s="904" t="str">
        <f t="shared" si="3"/>
        <v>G0205</v>
      </c>
      <c r="AU16" s="488" t="str">
        <f t="shared" si="4"/>
        <v>SALAIRE PROP CARROSSERIE</v>
      </c>
      <c r="AV16" s="899">
        <f>IFERROR(INDEX(V16:AG16,1,MATCH(Parametres!$B$3,V$1:AG$1,0)-1)*IF(OR(C16="L",C16="S",C16="I"),-1,1),"")</f>
        <v>0</v>
      </c>
      <c r="AW16" s="899">
        <f t="shared" si="5"/>
        <v>0</v>
      </c>
      <c r="AX16" s="899">
        <f>INDEX(V16:AG16,1,MATCH(Parametres!$B$3,V$1:AG$1,0))*IF(OR(C16="L",C16="S",C16="I"),-1,1)</f>
        <v>0</v>
      </c>
      <c r="AY16" s="487" t="s">
        <v>337</v>
      </c>
      <c r="AZ16" s="487">
        <f>+VLOOKUP($AJ16,Data_Validation!$A:$E,5,0)</f>
        <v>0</v>
      </c>
    </row>
    <row r="17" spans="1:52" ht="15" hidden="1" customHeight="1">
      <c r="A17" s="706" t="s">
        <v>1148</v>
      </c>
      <c r="B17" s="706">
        <v>2025</v>
      </c>
      <c r="C17" s="706" t="s">
        <v>1204</v>
      </c>
      <c r="D17" s="706" t="s">
        <v>1205</v>
      </c>
      <c r="E17" s="706" t="s">
        <v>333</v>
      </c>
      <c r="F17" s="706" t="s">
        <v>1104</v>
      </c>
      <c r="G17" s="706">
        <v>1270.75</v>
      </c>
      <c r="H17" s="706">
        <v>2103.4499999999998</v>
      </c>
      <c r="I17" s="706">
        <v>3438.71</v>
      </c>
      <c r="J17" s="706">
        <v>6065.69</v>
      </c>
      <c r="K17" s="706">
        <v>6875.12</v>
      </c>
      <c r="L17" s="706">
        <v>27722.87</v>
      </c>
      <c r="M17" s="706">
        <v>28532.32</v>
      </c>
      <c r="N17" s="706">
        <v>29379.599999999999</v>
      </c>
      <c r="O17" s="706">
        <v>29631.81</v>
      </c>
      <c r="P17" s="706">
        <v>29631.81</v>
      </c>
      <c r="Q17" s="706">
        <v>26271.81</v>
      </c>
      <c r="R17" s="706">
        <v>39645.199999999997</v>
      </c>
      <c r="S17" s="706">
        <v>2388.35</v>
      </c>
      <c r="T17" s="706">
        <v>2388.35</v>
      </c>
      <c r="U17" s="706">
        <v>0</v>
      </c>
      <c r="V17" s="706">
        <v>0</v>
      </c>
      <c r="W17" s="706">
        <v>0</v>
      </c>
      <c r="X17" s="706">
        <v>0</v>
      </c>
      <c r="Y17" s="706">
        <v>0</v>
      </c>
      <c r="Z17" s="706">
        <v>0</v>
      </c>
      <c r="AA17" s="706">
        <v>0</v>
      </c>
      <c r="AB17" s="706">
        <v>0</v>
      </c>
      <c r="AC17" s="706">
        <v>0</v>
      </c>
      <c r="AD17" s="706">
        <v>0</v>
      </c>
      <c r="AE17" s="706">
        <v>0</v>
      </c>
      <c r="AF17" s="706">
        <v>0</v>
      </c>
      <c r="AG17" s="706">
        <v>0</v>
      </c>
      <c r="AH17" s="706">
        <v>0</v>
      </c>
      <c r="AI17" s="706">
        <v>0</v>
      </c>
      <c r="AJ17" s="905" t="str">
        <f t="shared" si="0"/>
        <v>G0206</v>
      </c>
      <c r="AK17" s="905" t="str">
        <f t="shared" si="1"/>
        <v>SALAIRE PROP. PIECES</v>
      </c>
      <c r="AL17" s="905">
        <f>IFERROR(INDEX(G17:R17,1,MATCH(Parametres!$B$3,G$1:R$1,0)-1)*IF(OR(F17="L",F17="S",F17="I"),-1,1),"")</f>
        <v>3438.71</v>
      </c>
      <c r="AM17" s="905">
        <f t="shared" si="2"/>
        <v>2626.9799999999996</v>
      </c>
      <c r="AN17" s="905">
        <f>INDEX(G17:R17,1,MATCH(Parametres!$B$3,G$1:R$1,0))*IF(OR(F17="L",F17="S",F17="I"),-1,1)</f>
        <v>6065.69</v>
      </c>
      <c r="AO17" s="487" t="str">
        <f>+VLOOKUP($AJ17,Data_Validation!$A:$D,1,0)</f>
        <v>G0206</v>
      </c>
      <c r="AP17" s="487" t="str">
        <f>+VLOOKUP($AJ17,Data_Validation!$A:$D,3,0)</f>
        <v>Pièces</v>
      </c>
      <c r="AQ17" s="487" t="str">
        <f>+VLOOKUP($AJ17,Data_Validation!$A:$D,4,0)</f>
        <v>Salaires propriétaire</v>
      </c>
      <c r="AR17" s="487" t="s">
        <v>299</v>
      </c>
      <c r="AS17" s="487">
        <f>+VLOOKUP($AJ17,Data_Validation!$A:$E,5,0)</f>
        <v>0</v>
      </c>
      <c r="AT17" s="904" t="str">
        <f t="shared" si="3"/>
        <v>G0206</v>
      </c>
      <c r="AU17" s="488" t="str">
        <f t="shared" si="4"/>
        <v>SALAIRE PROP. PIECES</v>
      </c>
      <c r="AV17" s="899">
        <f>IFERROR(INDEX(V17:AG17,1,MATCH(Parametres!$B$3,V$1:AG$1,0)-1)*IF(OR(C17="L",C17="S",C17="I"),-1,1),"")</f>
        <v>0</v>
      </c>
      <c r="AW17" s="899">
        <f t="shared" si="5"/>
        <v>0</v>
      </c>
      <c r="AX17" s="899">
        <f>INDEX(V17:AG17,1,MATCH(Parametres!$B$3,V$1:AG$1,0))*IF(OR(C17="L",C17="S",C17="I"),-1,1)</f>
        <v>0</v>
      </c>
      <c r="AY17" s="487" t="s">
        <v>337</v>
      </c>
      <c r="AZ17" s="487">
        <f>+VLOOKUP($AJ17,Data_Validation!$A:$E,5,0)</f>
        <v>0</v>
      </c>
    </row>
    <row r="18" spans="1:52" ht="15" customHeight="1">
      <c r="A18" s="706" t="s">
        <v>1148</v>
      </c>
      <c r="B18" s="706">
        <v>2025</v>
      </c>
      <c r="C18" s="706" t="s">
        <v>1206</v>
      </c>
      <c r="D18" s="706" t="s">
        <v>1207</v>
      </c>
      <c r="E18" s="706" t="s">
        <v>333</v>
      </c>
      <c r="F18" s="706" t="s">
        <v>1104</v>
      </c>
      <c r="G18" s="706">
        <v>0</v>
      </c>
      <c r="H18" s="706">
        <v>0</v>
      </c>
      <c r="I18" s="706">
        <v>0</v>
      </c>
      <c r="J18" s="706">
        <v>0</v>
      </c>
      <c r="K18" s="706">
        <v>0</v>
      </c>
      <c r="L18" s="706">
        <v>0</v>
      </c>
      <c r="M18" s="706">
        <v>0</v>
      </c>
      <c r="N18" s="706">
        <v>0</v>
      </c>
      <c r="O18" s="706">
        <v>0</v>
      </c>
      <c r="P18" s="706">
        <v>0</v>
      </c>
      <c r="Q18" s="706">
        <v>0</v>
      </c>
      <c r="R18" s="706">
        <v>0</v>
      </c>
      <c r="S18" s="706">
        <v>0</v>
      </c>
      <c r="T18" s="706">
        <v>0</v>
      </c>
      <c r="U18" s="706">
        <v>0</v>
      </c>
      <c r="V18" s="706">
        <v>0</v>
      </c>
      <c r="W18" s="706">
        <v>0</v>
      </c>
      <c r="X18" s="706">
        <v>0</v>
      </c>
      <c r="Y18" s="706">
        <v>0</v>
      </c>
      <c r="Z18" s="706">
        <v>0</v>
      </c>
      <c r="AA18" s="706">
        <v>0</v>
      </c>
      <c r="AB18" s="706">
        <v>0</v>
      </c>
      <c r="AC18" s="706">
        <v>0</v>
      </c>
      <c r="AD18" s="706">
        <v>0</v>
      </c>
      <c r="AE18" s="706">
        <v>0</v>
      </c>
      <c r="AF18" s="706">
        <v>0</v>
      </c>
      <c r="AG18" s="706">
        <v>0</v>
      </c>
      <c r="AH18" s="706">
        <v>0</v>
      </c>
      <c r="AI18" s="706">
        <v>0</v>
      </c>
      <c r="AJ18" s="905" t="str">
        <f t="shared" si="0"/>
        <v>G0210</v>
      </c>
      <c r="AK18" s="905" t="str">
        <f t="shared" si="1"/>
        <v>SALAIRE ADMIN. TOUS</v>
      </c>
      <c r="AL18" s="905">
        <f>IFERROR(INDEX(G18:R18,1,MATCH(Parametres!$B$3,G$1:R$1,0)-1)*IF(OR(F18="L",F18="S",F18="I"),-1,1),"")</f>
        <v>0</v>
      </c>
      <c r="AM18" s="905">
        <f t="shared" si="2"/>
        <v>0</v>
      </c>
      <c r="AN18" s="905">
        <f>INDEX(G18:R18,1,MATCH(Parametres!$B$3,G$1:R$1,0))*IF(OR(F18="L",F18="S",F18="I"),-1,1)</f>
        <v>0</v>
      </c>
      <c r="AO18" s="487" t="e">
        <f>+VLOOKUP($AJ18,Data_Validation!$A:$D,1,0)</f>
        <v>#N/A</v>
      </c>
      <c r="AP18" s="487" t="e">
        <f>+VLOOKUP($AJ18,Data_Validation!$A:$D,3,0)</f>
        <v>#N/A</v>
      </c>
      <c r="AQ18" s="487" t="e">
        <f>+VLOOKUP($AJ18,Data_Validation!$A:$D,4,0)</f>
        <v>#N/A</v>
      </c>
      <c r="AR18" s="487" t="s">
        <v>299</v>
      </c>
      <c r="AS18" s="487" t="e">
        <f>+VLOOKUP($AJ18,Data_Validation!$A:$E,5,0)</f>
        <v>#N/A</v>
      </c>
      <c r="AT18" s="904" t="str">
        <f t="shared" si="3"/>
        <v>G0210</v>
      </c>
      <c r="AU18" s="488" t="str">
        <f t="shared" si="4"/>
        <v>SALAIRE ADMIN. TOUS</v>
      </c>
      <c r="AV18" s="899">
        <f>IFERROR(INDEX(V18:AG18,1,MATCH(Parametres!$B$3,V$1:AG$1,0)-1)*IF(OR(C18="L",C18="S",C18="I"),-1,1),"")</f>
        <v>0</v>
      </c>
      <c r="AW18" s="899">
        <f t="shared" si="5"/>
        <v>0</v>
      </c>
      <c r="AX18" s="899">
        <f>INDEX(V18:AG18,1,MATCH(Parametres!$B$3,V$1:AG$1,0))*IF(OR(C18="L",C18="S",C18="I"),-1,1)</f>
        <v>0</v>
      </c>
      <c r="AY18" s="487" t="s">
        <v>337</v>
      </c>
      <c r="AZ18" s="487" t="e">
        <f>+VLOOKUP($AJ18,Data_Validation!$A:$E,5,0)</f>
        <v>#N/A</v>
      </c>
    </row>
    <row r="19" spans="1:52" ht="15" hidden="1" customHeight="1">
      <c r="A19" s="706" t="s">
        <v>1148</v>
      </c>
      <c r="B19" s="706">
        <v>2025</v>
      </c>
      <c r="C19" s="706" t="s">
        <v>1208</v>
      </c>
      <c r="D19" s="706" t="s">
        <v>1209</v>
      </c>
      <c r="E19" s="706" t="s">
        <v>333</v>
      </c>
      <c r="F19" s="706" t="s">
        <v>1104</v>
      </c>
      <c r="G19" s="706">
        <v>15856.49</v>
      </c>
      <c r="H19" s="706">
        <v>35795.040000000001</v>
      </c>
      <c r="I19" s="706">
        <v>50767.46</v>
      </c>
      <c r="J19" s="706">
        <v>66361.23</v>
      </c>
      <c r="K19" s="706">
        <v>85134.1</v>
      </c>
      <c r="L19" s="706">
        <v>100449.03</v>
      </c>
      <c r="M19" s="706">
        <v>109706.49</v>
      </c>
      <c r="N19" s="706">
        <v>122465.64</v>
      </c>
      <c r="O19" s="706">
        <v>125661.04</v>
      </c>
      <c r="P19" s="706">
        <v>141987.87</v>
      </c>
      <c r="Q19" s="706">
        <v>150045.82</v>
      </c>
      <c r="R19" s="706">
        <v>169977.2</v>
      </c>
      <c r="S19" s="706">
        <v>13640.53</v>
      </c>
      <c r="T19" s="706">
        <v>13640.53</v>
      </c>
      <c r="U19" s="706">
        <v>0</v>
      </c>
      <c r="V19" s="706">
        <v>0</v>
      </c>
      <c r="W19" s="706">
        <v>0</v>
      </c>
      <c r="X19" s="706">
        <v>0</v>
      </c>
      <c r="Y19" s="706">
        <v>0</v>
      </c>
      <c r="Z19" s="706">
        <v>0</v>
      </c>
      <c r="AA19" s="706">
        <v>0</v>
      </c>
      <c r="AB19" s="706">
        <v>0</v>
      </c>
      <c r="AC19" s="706">
        <v>0</v>
      </c>
      <c r="AD19" s="706">
        <v>0</v>
      </c>
      <c r="AE19" s="706">
        <v>0</v>
      </c>
      <c r="AF19" s="706">
        <v>0</v>
      </c>
      <c r="AG19" s="706">
        <v>0</v>
      </c>
      <c r="AH19" s="706">
        <v>0</v>
      </c>
      <c r="AI19" s="706">
        <v>0</v>
      </c>
      <c r="AJ19" s="905" t="str">
        <f t="shared" si="0"/>
        <v>G0211</v>
      </c>
      <c r="AK19" s="905" t="str">
        <f t="shared" si="1"/>
        <v>SALAIRES CADRES NEUFS</v>
      </c>
      <c r="AL19" s="905">
        <f>IFERROR(INDEX(G19:R19,1,MATCH(Parametres!$B$3,G$1:R$1,0)-1)*IF(OR(F19="L",F19="S",F19="I"),-1,1),"")</f>
        <v>50767.46</v>
      </c>
      <c r="AM19" s="905">
        <f t="shared" si="2"/>
        <v>15593.769999999997</v>
      </c>
      <c r="AN19" s="905">
        <f>INDEX(G19:R19,1,MATCH(Parametres!$B$3,G$1:R$1,0))*IF(OR(F19="L",F19="S",F19="I"),-1,1)</f>
        <v>66361.23</v>
      </c>
      <c r="AO19" s="487" t="str">
        <f>+VLOOKUP($AJ19,Data_Validation!$A:$D,1,0)</f>
        <v>G0211</v>
      </c>
      <c r="AP19" s="487" t="str">
        <f>+VLOOKUP($AJ19,Data_Validation!$A:$D,3,0)</f>
        <v>Véhicules neufs</v>
      </c>
      <c r="AQ19" s="487" t="str">
        <f>+VLOOKUP($AJ19,Data_Validation!$A:$D,4,0)</f>
        <v>Salaires cadres</v>
      </c>
      <c r="AR19" s="487" t="s">
        <v>299</v>
      </c>
      <c r="AS19" s="487">
        <f>+VLOOKUP($AJ19,Data_Validation!$A:$E,5,0)</f>
        <v>0</v>
      </c>
      <c r="AT19" s="904" t="str">
        <f t="shared" si="3"/>
        <v>G0211</v>
      </c>
      <c r="AU19" s="488" t="str">
        <f t="shared" si="4"/>
        <v>SALAIRES CADRES NEUFS</v>
      </c>
      <c r="AV19" s="899">
        <f>IFERROR(INDEX(V19:AG19,1,MATCH(Parametres!$B$3,V$1:AG$1,0)-1)*IF(OR(C19="L",C19="S",C19="I"),-1,1),"")</f>
        <v>0</v>
      </c>
      <c r="AW19" s="899">
        <f t="shared" si="5"/>
        <v>0</v>
      </c>
      <c r="AX19" s="899">
        <f>INDEX(V19:AG19,1,MATCH(Parametres!$B$3,V$1:AG$1,0))*IF(OR(C19="L",C19="S",C19="I"),-1,1)</f>
        <v>0</v>
      </c>
      <c r="AY19" s="487" t="s">
        <v>337</v>
      </c>
      <c r="AZ19" s="487">
        <f>+VLOOKUP($AJ19,Data_Validation!$A:$E,5,0)</f>
        <v>0</v>
      </c>
    </row>
    <row r="20" spans="1:52" ht="15" hidden="1" customHeight="1">
      <c r="A20" s="706" t="s">
        <v>1148</v>
      </c>
      <c r="B20" s="706">
        <v>2025</v>
      </c>
      <c r="C20" s="706" t="s">
        <v>1210</v>
      </c>
      <c r="D20" s="706" t="s">
        <v>1211</v>
      </c>
      <c r="E20" s="706" t="s">
        <v>333</v>
      </c>
      <c r="F20" s="706" t="s">
        <v>1104</v>
      </c>
      <c r="G20" s="706">
        <v>16207.46</v>
      </c>
      <c r="H20" s="706">
        <v>40211.379999999997</v>
      </c>
      <c r="I20" s="706">
        <v>44424.27</v>
      </c>
      <c r="J20" s="706">
        <v>51411.33</v>
      </c>
      <c r="K20" s="706">
        <v>56983.34</v>
      </c>
      <c r="L20" s="706">
        <v>66467.289999999994</v>
      </c>
      <c r="M20" s="706">
        <v>83509.919999999998</v>
      </c>
      <c r="N20" s="706">
        <v>105903.06</v>
      </c>
      <c r="O20" s="706">
        <v>114469.55</v>
      </c>
      <c r="P20" s="706">
        <v>137644.88</v>
      </c>
      <c r="Q20" s="706">
        <v>140954.56</v>
      </c>
      <c r="R20" s="706">
        <v>148148.23000000001</v>
      </c>
      <c r="S20" s="706">
        <v>12814.05</v>
      </c>
      <c r="T20" s="706">
        <v>12814.05</v>
      </c>
      <c r="U20" s="706">
        <v>0</v>
      </c>
      <c r="V20" s="706">
        <v>0</v>
      </c>
      <c r="W20" s="706">
        <v>0</v>
      </c>
      <c r="X20" s="706">
        <v>0</v>
      </c>
      <c r="Y20" s="706">
        <v>0</v>
      </c>
      <c r="Z20" s="706">
        <v>0</v>
      </c>
      <c r="AA20" s="706">
        <v>0</v>
      </c>
      <c r="AB20" s="706">
        <v>0</v>
      </c>
      <c r="AC20" s="706">
        <v>0</v>
      </c>
      <c r="AD20" s="706">
        <v>0</v>
      </c>
      <c r="AE20" s="706">
        <v>0</v>
      </c>
      <c r="AF20" s="706">
        <v>0</v>
      </c>
      <c r="AG20" s="706">
        <v>0</v>
      </c>
      <c r="AH20" s="706">
        <v>0</v>
      </c>
      <c r="AI20" s="706">
        <v>0</v>
      </c>
      <c r="AJ20" s="905" t="str">
        <f t="shared" si="0"/>
        <v>G0212</v>
      </c>
      <c r="AK20" s="905" t="str">
        <f t="shared" si="1"/>
        <v>RENUM. CADRES-USAGES</v>
      </c>
      <c r="AL20" s="905">
        <f>IFERROR(INDEX(G20:R20,1,MATCH(Parametres!$B$3,G$1:R$1,0)-1)*IF(OR(F20="L",F20="S",F20="I"),-1,1),"")</f>
        <v>44424.27</v>
      </c>
      <c r="AM20" s="905">
        <f t="shared" si="2"/>
        <v>6987.0600000000049</v>
      </c>
      <c r="AN20" s="905">
        <f>INDEX(G20:R20,1,MATCH(Parametres!$B$3,G$1:R$1,0))*IF(OR(F20="L",F20="S",F20="I"),-1,1)</f>
        <v>51411.33</v>
      </c>
      <c r="AO20" s="487" t="str">
        <f>+VLOOKUP($AJ20,Data_Validation!$A:$D,1,0)</f>
        <v>G0212</v>
      </c>
      <c r="AP20" s="487" t="str">
        <f>+VLOOKUP($AJ20,Data_Validation!$A:$D,3,0)</f>
        <v>Véhicules usagés</v>
      </c>
      <c r="AQ20" s="487" t="str">
        <f>+VLOOKUP($AJ20,Data_Validation!$A:$D,4,0)</f>
        <v>Salaires cadres</v>
      </c>
      <c r="AR20" s="487" t="s">
        <v>299</v>
      </c>
      <c r="AS20" s="487">
        <f>+VLOOKUP($AJ20,Data_Validation!$A:$E,5,0)</f>
        <v>0</v>
      </c>
      <c r="AT20" s="904" t="str">
        <f t="shared" si="3"/>
        <v>G0212</v>
      </c>
      <c r="AU20" s="488" t="str">
        <f t="shared" si="4"/>
        <v>RENUM. CADRES-USAGES</v>
      </c>
      <c r="AV20" s="899">
        <f>IFERROR(INDEX(V20:AG20,1,MATCH(Parametres!$B$3,V$1:AG$1,0)-1)*IF(OR(C20="L",C20="S",C20="I"),-1,1),"")</f>
        <v>0</v>
      </c>
      <c r="AW20" s="899">
        <f t="shared" si="5"/>
        <v>0</v>
      </c>
      <c r="AX20" s="899">
        <f>INDEX(V20:AG20,1,MATCH(Parametres!$B$3,V$1:AG$1,0))*IF(OR(C20="L",C20="S",C20="I"),-1,1)</f>
        <v>0</v>
      </c>
      <c r="AY20" s="487" t="s">
        <v>337</v>
      </c>
      <c r="AZ20" s="487">
        <f>+VLOOKUP($AJ20,Data_Validation!$A:$E,5,0)</f>
        <v>0</v>
      </c>
    </row>
    <row r="21" spans="1:52" ht="15" hidden="1" customHeight="1">
      <c r="A21" s="706" t="s">
        <v>1148</v>
      </c>
      <c r="B21" s="706">
        <v>2025</v>
      </c>
      <c r="C21" s="706" t="s">
        <v>1212</v>
      </c>
      <c r="D21" s="706" t="s">
        <v>1213</v>
      </c>
      <c r="E21" s="706" t="s">
        <v>333</v>
      </c>
      <c r="F21" s="706" t="s">
        <v>1104</v>
      </c>
      <c r="G21" s="706">
        <v>0</v>
      </c>
      <c r="H21" s="706">
        <v>0</v>
      </c>
      <c r="I21" s="706">
        <v>138366.03</v>
      </c>
      <c r="J21" s="706">
        <v>252370.73</v>
      </c>
      <c r="K21" s="706">
        <v>383851.35</v>
      </c>
      <c r="L21" s="706">
        <v>326577.74</v>
      </c>
      <c r="M21" s="706">
        <v>329540.46999999997</v>
      </c>
      <c r="N21" s="706">
        <v>330828.59000000003</v>
      </c>
      <c r="O21" s="706">
        <v>331828.59000000003</v>
      </c>
      <c r="P21" s="706">
        <v>332828.59000000003</v>
      </c>
      <c r="Q21" s="706">
        <v>332828.59000000003</v>
      </c>
      <c r="R21" s="706">
        <v>332828.59000000003</v>
      </c>
      <c r="S21" s="706">
        <v>30257.14</v>
      </c>
      <c r="T21" s="706">
        <v>30257.14</v>
      </c>
      <c r="U21" s="706">
        <v>0</v>
      </c>
      <c r="V21" s="706">
        <v>0</v>
      </c>
      <c r="W21" s="706">
        <v>0</v>
      </c>
      <c r="X21" s="706">
        <v>0</v>
      </c>
      <c r="Y21" s="706">
        <v>0</v>
      </c>
      <c r="Z21" s="706">
        <v>0</v>
      </c>
      <c r="AA21" s="706">
        <v>0</v>
      </c>
      <c r="AB21" s="706">
        <v>0</v>
      </c>
      <c r="AC21" s="706">
        <v>0</v>
      </c>
      <c r="AD21" s="706">
        <v>0</v>
      </c>
      <c r="AE21" s="706">
        <v>0</v>
      </c>
      <c r="AF21" s="706">
        <v>0</v>
      </c>
      <c r="AG21" s="706">
        <v>0</v>
      </c>
      <c r="AH21" s="706">
        <v>0</v>
      </c>
      <c r="AI21" s="706">
        <v>0</v>
      </c>
      <c r="AJ21" s="905" t="str">
        <f t="shared" si="0"/>
        <v>G0213</v>
      </c>
      <c r="AK21" s="905" t="str">
        <f t="shared" si="1"/>
        <v>SALAIRE CADRE U.S.A</v>
      </c>
      <c r="AL21" s="905">
        <f>IFERROR(INDEX(G21:R21,1,MATCH(Parametres!$B$3,G$1:R$1,0)-1)*IF(OR(F21="L",F21="S",F21="I"),-1,1),"")</f>
        <v>138366.03</v>
      </c>
      <c r="AM21" s="905">
        <f t="shared" si="2"/>
        <v>114004.70000000001</v>
      </c>
      <c r="AN21" s="905">
        <f>INDEX(G21:R21,1,MATCH(Parametres!$B$3,G$1:R$1,0))*IF(OR(F21="L",F21="S",F21="I"),-1,1)</f>
        <v>252370.73</v>
      </c>
      <c r="AO21" s="487" t="str">
        <f>+VLOOKUP($AJ21,Data_Validation!$A:$D,1,0)</f>
        <v>G0213</v>
      </c>
      <c r="AP21" s="487" t="str">
        <f>+VLOOKUP($AJ21,Data_Validation!$A:$D,3,0)</f>
        <v>Wholesale autres</v>
      </c>
      <c r="AQ21" s="487" t="str">
        <f>+VLOOKUP($AJ21,Data_Validation!$A:$D,4,0)</f>
        <v>Salaires cadres</v>
      </c>
      <c r="AR21" s="487" t="s">
        <v>299</v>
      </c>
      <c r="AS21" s="487">
        <f>+VLOOKUP($AJ21,Data_Validation!$A:$E,5,0)</f>
        <v>0</v>
      </c>
      <c r="AT21" s="904" t="str">
        <f t="shared" si="3"/>
        <v>G0213</v>
      </c>
      <c r="AU21" s="488" t="str">
        <f t="shared" si="4"/>
        <v>SALAIRE CADRE U.S.A</v>
      </c>
      <c r="AV21" s="899">
        <f>IFERROR(INDEX(V21:AG21,1,MATCH(Parametres!$B$3,V$1:AG$1,0)-1)*IF(OR(C21="L",C21="S",C21="I"),-1,1),"")</f>
        <v>0</v>
      </c>
      <c r="AW21" s="899">
        <f t="shared" si="5"/>
        <v>0</v>
      </c>
      <c r="AX21" s="899">
        <f>INDEX(V21:AG21,1,MATCH(Parametres!$B$3,V$1:AG$1,0))*IF(OR(C21="L",C21="S",C21="I"),-1,1)</f>
        <v>0</v>
      </c>
      <c r="AY21" s="487" t="s">
        <v>337</v>
      </c>
      <c r="AZ21" s="487">
        <f>+VLOOKUP($AJ21,Data_Validation!$A:$E,5,0)</f>
        <v>0</v>
      </c>
    </row>
    <row r="22" spans="1:52" ht="15" hidden="1" customHeight="1">
      <c r="A22" s="706" t="s">
        <v>1148</v>
      </c>
      <c r="B22" s="706">
        <v>2025</v>
      </c>
      <c r="C22" s="706" t="s">
        <v>1214</v>
      </c>
      <c r="D22" s="706" t="s">
        <v>1215</v>
      </c>
      <c r="E22" s="706" t="s">
        <v>333</v>
      </c>
      <c r="F22" s="706" t="s">
        <v>1104</v>
      </c>
      <c r="G22" s="706">
        <v>10541.43</v>
      </c>
      <c r="H22" s="706">
        <v>21355.85</v>
      </c>
      <c r="I22" s="706">
        <v>27704.97</v>
      </c>
      <c r="J22" s="706">
        <v>36043.800000000003</v>
      </c>
      <c r="K22" s="706">
        <v>44663.13</v>
      </c>
      <c r="L22" s="706">
        <v>52137.09</v>
      </c>
      <c r="M22" s="706">
        <v>58043.68</v>
      </c>
      <c r="N22" s="706">
        <v>74168.929999999993</v>
      </c>
      <c r="O22" s="706">
        <v>89444.98</v>
      </c>
      <c r="P22" s="706">
        <v>107093.99</v>
      </c>
      <c r="Q22" s="706">
        <v>116235.41</v>
      </c>
      <c r="R22" s="706">
        <v>132922.82999999999</v>
      </c>
      <c r="S22" s="706">
        <v>10566.86</v>
      </c>
      <c r="T22" s="706">
        <v>10566.86</v>
      </c>
      <c r="U22" s="706">
        <v>0</v>
      </c>
      <c r="V22" s="706">
        <v>0</v>
      </c>
      <c r="W22" s="706">
        <v>0</v>
      </c>
      <c r="X22" s="706">
        <v>0</v>
      </c>
      <c r="Y22" s="706">
        <v>0</v>
      </c>
      <c r="Z22" s="706">
        <v>0</v>
      </c>
      <c r="AA22" s="706">
        <v>0</v>
      </c>
      <c r="AB22" s="706">
        <v>0</v>
      </c>
      <c r="AC22" s="706">
        <v>0</v>
      </c>
      <c r="AD22" s="706">
        <v>0</v>
      </c>
      <c r="AE22" s="706">
        <v>0</v>
      </c>
      <c r="AF22" s="706">
        <v>0</v>
      </c>
      <c r="AG22" s="706">
        <v>0</v>
      </c>
      <c r="AH22" s="706">
        <v>0</v>
      </c>
      <c r="AI22" s="706">
        <v>0</v>
      </c>
      <c r="AJ22" s="905" t="str">
        <f t="shared" si="0"/>
        <v>G0214</v>
      </c>
      <c r="AK22" s="905" t="str">
        <f t="shared" si="1"/>
        <v>SALAIRES CADRES SERV.</v>
      </c>
      <c r="AL22" s="905">
        <f>IFERROR(INDEX(G22:R22,1,MATCH(Parametres!$B$3,G$1:R$1,0)-1)*IF(OR(F22="L",F22="S",F22="I"),-1,1),"")</f>
        <v>27704.97</v>
      </c>
      <c r="AM22" s="905">
        <f t="shared" si="2"/>
        <v>8338.8300000000017</v>
      </c>
      <c r="AN22" s="905">
        <f>INDEX(G22:R22,1,MATCH(Parametres!$B$3,G$1:R$1,0))*IF(OR(F22="L",F22="S",F22="I"),-1,1)</f>
        <v>36043.800000000003</v>
      </c>
      <c r="AO22" s="487" t="str">
        <f>+VLOOKUP($AJ22,Data_Validation!$A:$D,1,0)</f>
        <v>G0214</v>
      </c>
      <c r="AP22" s="487" t="str">
        <f>+VLOOKUP($AJ22,Data_Validation!$A:$D,3,0)</f>
        <v>Service</v>
      </c>
      <c r="AQ22" s="487" t="str">
        <f>+VLOOKUP($AJ22,Data_Validation!$A:$D,4,0)</f>
        <v>Salaires cadres</v>
      </c>
      <c r="AR22" s="487" t="s">
        <v>299</v>
      </c>
      <c r="AS22" s="487">
        <f>+VLOOKUP($AJ22,Data_Validation!$A:$E,5,0)</f>
        <v>0</v>
      </c>
      <c r="AT22" s="904" t="str">
        <f t="shared" si="3"/>
        <v>G0214</v>
      </c>
      <c r="AU22" s="488" t="str">
        <f t="shared" si="4"/>
        <v>SALAIRES CADRES SERV.</v>
      </c>
      <c r="AV22" s="899">
        <f>IFERROR(INDEX(V22:AG22,1,MATCH(Parametres!$B$3,V$1:AG$1,0)-1)*IF(OR(C22="L",C22="S",C22="I"),-1,1),"")</f>
        <v>0</v>
      </c>
      <c r="AW22" s="899">
        <f t="shared" si="5"/>
        <v>0</v>
      </c>
      <c r="AX22" s="899">
        <f>INDEX(V22:AG22,1,MATCH(Parametres!$B$3,V$1:AG$1,0))*IF(OR(C22="L",C22="S",C22="I"),-1,1)</f>
        <v>0</v>
      </c>
      <c r="AY22" s="487" t="s">
        <v>337</v>
      </c>
      <c r="AZ22" s="487">
        <f>+VLOOKUP($AJ22,Data_Validation!$A:$E,5,0)</f>
        <v>0</v>
      </c>
    </row>
    <row r="23" spans="1:52" ht="15" hidden="1" customHeight="1">
      <c r="A23" s="706" t="s">
        <v>1148</v>
      </c>
      <c r="B23" s="706">
        <v>2025</v>
      </c>
      <c r="C23" s="706" t="s">
        <v>1216</v>
      </c>
      <c r="D23" s="706" t="s">
        <v>1217</v>
      </c>
      <c r="E23" s="706" t="s">
        <v>333</v>
      </c>
      <c r="F23" s="706" t="s">
        <v>1104</v>
      </c>
      <c r="G23" s="706">
        <v>9344.2800000000007</v>
      </c>
      <c r="H23" s="706">
        <v>18184.689999999999</v>
      </c>
      <c r="I23" s="706">
        <v>26443.61</v>
      </c>
      <c r="J23" s="706">
        <v>35409.79</v>
      </c>
      <c r="K23" s="706">
        <v>44257.919999999998</v>
      </c>
      <c r="L23" s="706">
        <v>52483.76</v>
      </c>
      <c r="M23" s="706">
        <v>60982.47</v>
      </c>
      <c r="N23" s="706">
        <v>73347.56</v>
      </c>
      <c r="O23" s="706">
        <v>94248.07</v>
      </c>
      <c r="P23" s="706">
        <v>111090.69</v>
      </c>
      <c r="Q23" s="706">
        <v>124209.97</v>
      </c>
      <c r="R23" s="706">
        <v>136762.75</v>
      </c>
      <c r="S23" s="706">
        <v>11291.82</v>
      </c>
      <c r="T23" s="706">
        <v>11291.82</v>
      </c>
      <c r="U23" s="706">
        <v>0</v>
      </c>
      <c r="V23" s="706">
        <v>0</v>
      </c>
      <c r="W23" s="706">
        <v>0</v>
      </c>
      <c r="X23" s="706">
        <v>0</v>
      </c>
      <c r="Y23" s="706">
        <v>0</v>
      </c>
      <c r="Z23" s="706">
        <v>0</v>
      </c>
      <c r="AA23" s="706">
        <v>0</v>
      </c>
      <c r="AB23" s="706">
        <v>0</v>
      </c>
      <c r="AC23" s="706">
        <v>0</v>
      </c>
      <c r="AD23" s="706">
        <v>0</v>
      </c>
      <c r="AE23" s="706">
        <v>0</v>
      </c>
      <c r="AF23" s="706">
        <v>0</v>
      </c>
      <c r="AG23" s="706">
        <v>0</v>
      </c>
      <c r="AH23" s="706">
        <v>0</v>
      </c>
      <c r="AI23" s="706">
        <v>0</v>
      </c>
      <c r="AJ23" s="905" t="str">
        <f t="shared" si="0"/>
        <v>G0215</v>
      </c>
      <c r="AK23" s="905" t="str">
        <f t="shared" si="1"/>
        <v>RENUM. CADRES-CARROSSERIE</v>
      </c>
      <c r="AL23" s="905">
        <f>IFERROR(INDEX(G23:R23,1,MATCH(Parametres!$B$3,G$1:R$1,0)-1)*IF(OR(F23="L",F23="S",F23="I"),-1,1),"")</f>
        <v>26443.61</v>
      </c>
      <c r="AM23" s="905">
        <f t="shared" si="2"/>
        <v>8966.18</v>
      </c>
      <c r="AN23" s="905">
        <f>INDEX(G23:R23,1,MATCH(Parametres!$B$3,G$1:R$1,0))*IF(OR(F23="L",F23="S",F23="I"),-1,1)</f>
        <v>35409.79</v>
      </c>
      <c r="AO23" s="487" t="str">
        <f>+VLOOKUP($AJ23,Data_Validation!$A:$D,1,0)</f>
        <v>G0215</v>
      </c>
      <c r="AP23" s="487" t="str">
        <f>+VLOOKUP($AJ23,Data_Validation!$A:$D,3,0)</f>
        <v>Carrosserie</v>
      </c>
      <c r="AQ23" s="487" t="str">
        <f>+VLOOKUP($AJ23,Data_Validation!$A:$D,4,0)</f>
        <v>Salaires cadres</v>
      </c>
      <c r="AR23" s="487" t="s">
        <v>299</v>
      </c>
      <c r="AS23" s="487">
        <f>+VLOOKUP($AJ23,Data_Validation!$A:$E,5,0)</f>
        <v>0</v>
      </c>
      <c r="AT23" s="904" t="str">
        <f t="shared" si="3"/>
        <v>G0215</v>
      </c>
      <c r="AU23" s="488" t="str">
        <f t="shared" si="4"/>
        <v>RENUM. CADRES-CARROSSERIE</v>
      </c>
      <c r="AV23" s="899">
        <f>IFERROR(INDEX(V23:AG23,1,MATCH(Parametres!$B$3,V$1:AG$1,0)-1)*IF(OR(C23="L",C23="S",C23="I"),-1,1),"")</f>
        <v>0</v>
      </c>
      <c r="AW23" s="899">
        <f t="shared" si="5"/>
        <v>0</v>
      </c>
      <c r="AX23" s="899">
        <f>INDEX(V23:AG23,1,MATCH(Parametres!$B$3,V$1:AG$1,0))*IF(OR(C23="L",C23="S",C23="I"),-1,1)</f>
        <v>0</v>
      </c>
      <c r="AY23" s="487" t="s">
        <v>337</v>
      </c>
      <c r="AZ23" s="487">
        <f>+VLOOKUP($AJ23,Data_Validation!$A:$E,5,0)</f>
        <v>0</v>
      </c>
    </row>
    <row r="24" spans="1:52" ht="15" hidden="1" customHeight="1">
      <c r="A24" s="706" t="s">
        <v>1148</v>
      </c>
      <c r="B24" s="706">
        <v>2025</v>
      </c>
      <c r="C24" s="706" t="s">
        <v>1218</v>
      </c>
      <c r="D24" s="706" t="s">
        <v>1219</v>
      </c>
      <c r="E24" s="706" t="s">
        <v>333</v>
      </c>
      <c r="F24" s="706" t="s">
        <v>1104</v>
      </c>
      <c r="G24" s="706">
        <v>6882</v>
      </c>
      <c r="H24" s="706">
        <v>20180.63</v>
      </c>
      <c r="I24" s="706">
        <v>19363.82</v>
      </c>
      <c r="J24" s="706">
        <v>17719.759999999998</v>
      </c>
      <c r="K24" s="706">
        <v>19702.47</v>
      </c>
      <c r="L24" s="706">
        <v>21422.52</v>
      </c>
      <c r="M24" s="706">
        <v>22826.95</v>
      </c>
      <c r="N24" s="706">
        <v>27310.37</v>
      </c>
      <c r="O24" s="706">
        <v>24008.25</v>
      </c>
      <c r="P24" s="706">
        <v>20771.84</v>
      </c>
      <c r="Q24" s="706">
        <v>11849.49</v>
      </c>
      <c r="R24" s="706">
        <v>14542.06</v>
      </c>
      <c r="S24" s="706">
        <v>1077.23</v>
      </c>
      <c r="T24" s="706">
        <v>1077.23</v>
      </c>
      <c r="U24" s="706">
        <v>0</v>
      </c>
      <c r="V24" s="706">
        <v>0</v>
      </c>
      <c r="W24" s="706">
        <v>0</v>
      </c>
      <c r="X24" s="706">
        <v>0</v>
      </c>
      <c r="Y24" s="706">
        <v>0</v>
      </c>
      <c r="Z24" s="706">
        <v>0</v>
      </c>
      <c r="AA24" s="706">
        <v>0</v>
      </c>
      <c r="AB24" s="706">
        <v>0</v>
      </c>
      <c r="AC24" s="706">
        <v>0</v>
      </c>
      <c r="AD24" s="706">
        <v>0</v>
      </c>
      <c r="AE24" s="706">
        <v>0</v>
      </c>
      <c r="AF24" s="706">
        <v>0</v>
      </c>
      <c r="AG24" s="706">
        <v>0</v>
      </c>
      <c r="AH24" s="706">
        <v>0</v>
      </c>
      <c r="AI24" s="706">
        <v>0</v>
      </c>
      <c r="AJ24" s="905" t="str">
        <f t="shared" si="0"/>
        <v>G0216</v>
      </c>
      <c r="AK24" s="905" t="str">
        <f t="shared" si="1"/>
        <v>SALAIRES CADRES-PCES</v>
      </c>
      <c r="AL24" s="905">
        <f>IFERROR(INDEX(G24:R24,1,MATCH(Parametres!$B$3,G$1:R$1,0)-1)*IF(OR(F24="L",F24="S",F24="I"),-1,1),"")</f>
        <v>19363.82</v>
      </c>
      <c r="AM24" s="905">
        <f t="shared" si="2"/>
        <v>-1644.0600000000013</v>
      </c>
      <c r="AN24" s="905">
        <f>INDEX(G24:R24,1,MATCH(Parametres!$B$3,G$1:R$1,0))*IF(OR(F24="L",F24="S",F24="I"),-1,1)</f>
        <v>17719.759999999998</v>
      </c>
      <c r="AO24" s="487" t="str">
        <f>+VLOOKUP($AJ24,Data_Validation!$A:$D,1,0)</f>
        <v>G0216</v>
      </c>
      <c r="AP24" s="487" t="str">
        <f>+VLOOKUP($AJ24,Data_Validation!$A:$D,3,0)</f>
        <v>Pièces</v>
      </c>
      <c r="AQ24" s="487" t="str">
        <f>+VLOOKUP($AJ24,Data_Validation!$A:$D,4,0)</f>
        <v>Salaires cadres</v>
      </c>
      <c r="AR24" s="487" t="s">
        <v>299</v>
      </c>
      <c r="AS24" s="487">
        <f>+VLOOKUP($AJ24,Data_Validation!$A:$E,5,0)</f>
        <v>0</v>
      </c>
      <c r="AT24" s="904" t="str">
        <f t="shared" si="3"/>
        <v>G0216</v>
      </c>
      <c r="AU24" s="488" t="str">
        <f t="shared" si="4"/>
        <v>SALAIRES CADRES-PCES</v>
      </c>
      <c r="AV24" s="899">
        <f>IFERROR(INDEX(V24:AG24,1,MATCH(Parametres!$B$3,V$1:AG$1,0)-1)*IF(OR(C24="L",C24="S",C24="I"),-1,1),"")</f>
        <v>0</v>
      </c>
      <c r="AW24" s="899">
        <f t="shared" si="5"/>
        <v>0</v>
      </c>
      <c r="AX24" s="899">
        <f>INDEX(V24:AG24,1,MATCH(Parametres!$B$3,V$1:AG$1,0))*IF(OR(C24="L",C24="S",C24="I"),-1,1)</f>
        <v>0</v>
      </c>
      <c r="AY24" s="487" t="s">
        <v>337</v>
      </c>
      <c r="AZ24" s="487">
        <f>+VLOOKUP($AJ24,Data_Validation!$A:$E,5,0)</f>
        <v>0</v>
      </c>
    </row>
    <row r="25" spans="1:52" ht="15" customHeight="1">
      <c r="A25" s="706" t="s">
        <v>1148</v>
      </c>
      <c r="B25" s="706">
        <v>2025</v>
      </c>
      <c r="C25" s="706" t="s">
        <v>1222</v>
      </c>
      <c r="D25" s="706" t="s">
        <v>1223</v>
      </c>
      <c r="E25" s="706" t="s">
        <v>333</v>
      </c>
      <c r="F25" s="706" t="s">
        <v>1104</v>
      </c>
      <c r="G25" s="706">
        <v>0</v>
      </c>
      <c r="H25" s="706">
        <v>0</v>
      </c>
      <c r="I25" s="706">
        <v>0</v>
      </c>
      <c r="J25" s="706">
        <v>0</v>
      </c>
      <c r="K25" s="706">
        <v>0</v>
      </c>
      <c r="L25" s="706">
        <v>0</v>
      </c>
      <c r="M25" s="706">
        <v>0</v>
      </c>
      <c r="N25" s="706">
        <v>0</v>
      </c>
      <c r="O25" s="706">
        <v>0</v>
      </c>
      <c r="P25" s="706">
        <v>0</v>
      </c>
      <c r="Q25" s="706">
        <v>0</v>
      </c>
      <c r="R25" s="706">
        <v>0</v>
      </c>
      <c r="S25" s="706">
        <v>0</v>
      </c>
      <c r="T25" s="706">
        <v>0</v>
      </c>
      <c r="U25" s="706">
        <v>0</v>
      </c>
      <c r="V25" s="706">
        <v>0</v>
      </c>
      <c r="W25" s="706">
        <v>0</v>
      </c>
      <c r="X25" s="706">
        <v>0</v>
      </c>
      <c r="Y25" s="706">
        <v>0</v>
      </c>
      <c r="Z25" s="706">
        <v>0</v>
      </c>
      <c r="AA25" s="706">
        <v>0</v>
      </c>
      <c r="AB25" s="706">
        <v>0</v>
      </c>
      <c r="AC25" s="706">
        <v>0</v>
      </c>
      <c r="AD25" s="706">
        <v>0</v>
      </c>
      <c r="AE25" s="706">
        <v>0</v>
      </c>
      <c r="AF25" s="706">
        <v>0</v>
      </c>
      <c r="AG25" s="706">
        <v>0</v>
      </c>
      <c r="AH25" s="706">
        <v>0</v>
      </c>
      <c r="AI25" s="706">
        <v>0</v>
      </c>
      <c r="AJ25" s="905" t="str">
        <f t="shared" si="0"/>
        <v>G0220</v>
      </c>
      <c r="AK25" s="905" t="str">
        <f t="shared" si="1"/>
        <v>SALAIRE BUREAU REP.</v>
      </c>
      <c r="AL25" s="905">
        <f>IFERROR(INDEX(G25:R25,1,MATCH(Parametres!$B$3,G$1:R$1,0)-1)*IF(OR(F25="L",F25="S",F25="I"),-1,1),"")</f>
        <v>0</v>
      </c>
      <c r="AM25" s="905">
        <f t="shared" si="2"/>
        <v>0</v>
      </c>
      <c r="AN25" s="905">
        <f>INDEX(G25:R25,1,MATCH(Parametres!$B$3,G$1:R$1,0))*IF(OR(F25="L",F25="S",F25="I"),-1,1)</f>
        <v>0</v>
      </c>
      <c r="AO25" s="487" t="e">
        <f>+VLOOKUP($AJ25,Data_Validation!$A:$D,1,0)</f>
        <v>#N/A</v>
      </c>
      <c r="AP25" s="487" t="e">
        <f>+VLOOKUP($AJ25,Data_Validation!$A:$D,3,0)</f>
        <v>#N/A</v>
      </c>
      <c r="AQ25" s="487" t="e">
        <f>+VLOOKUP($AJ25,Data_Validation!$A:$D,4,0)</f>
        <v>#N/A</v>
      </c>
      <c r="AR25" s="487" t="s">
        <v>299</v>
      </c>
      <c r="AS25" s="487" t="e">
        <f>+VLOOKUP($AJ25,Data_Validation!$A:$E,5,0)</f>
        <v>#N/A</v>
      </c>
      <c r="AT25" s="904" t="str">
        <f t="shared" si="3"/>
        <v>G0220</v>
      </c>
      <c r="AU25" s="488" t="str">
        <f t="shared" si="4"/>
        <v>SALAIRE BUREAU REP.</v>
      </c>
      <c r="AV25" s="899">
        <f>IFERROR(INDEX(V25:AG25,1,MATCH(Parametres!$B$3,V$1:AG$1,0)-1)*IF(OR(C25="L",C25="S",C25="I"),-1,1),"")</f>
        <v>0</v>
      </c>
      <c r="AW25" s="899">
        <f t="shared" si="5"/>
        <v>0</v>
      </c>
      <c r="AX25" s="899">
        <f>INDEX(V25:AG25,1,MATCH(Parametres!$B$3,V$1:AG$1,0))*IF(OR(C25="L",C25="S",C25="I"),-1,1)</f>
        <v>0</v>
      </c>
      <c r="AY25" s="487" t="s">
        <v>337</v>
      </c>
      <c r="AZ25" s="487" t="e">
        <f>+VLOOKUP($AJ25,Data_Validation!$A:$E,5,0)</f>
        <v>#N/A</v>
      </c>
    </row>
    <row r="26" spans="1:52" ht="15.75" hidden="1" customHeight="1">
      <c r="A26" s="706" t="s">
        <v>1148</v>
      </c>
      <c r="B26" s="706">
        <v>2025</v>
      </c>
      <c r="C26" s="706" t="s">
        <v>1224</v>
      </c>
      <c r="D26" s="706" t="s">
        <v>1225</v>
      </c>
      <c r="E26" s="706" t="s">
        <v>333</v>
      </c>
      <c r="F26" s="706" t="s">
        <v>1104</v>
      </c>
      <c r="G26" s="706">
        <v>19784.71</v>
      </c>
      <c r="H26" s="706">
        <v>39005.72</v>
      </c>
      <c r="I26" s="706">
        <v>62872.55</v>
      </c>
      <c r="J26" s="706">
        <v>88256.87</v>
      </c>
      <c r="K26" s="706">
        <v>115577.05</v>
      </c>
      <c r="L26" s="706">
        <v>144230.13</v>
      </c>
      <c r="M26" s="706">
        <v>171931.18</v>
      </c>
      <c r="N26" s="706">
        <v>199441.88</v>
      </c>
      <c r="O26" s="706">
        <v>232543.78</v>
      </c>
      <c r="P26" s="706">
        <v>262756.90000000002</v>
      </c>
      <c r="Q26" s="706">
        <v>294302.75</v>
      </c>
      <c r="R26" s="706">
        <v>323031.2</v>
      </c>
      <c r="S26" s="706">
        <v>26754.799999999999</v>
      </c>
      <c r="T26" s="706">
        <v>26754.799999999999</v>
      </c>
      <c r="U26" s="706">
        <v>0</v>
      </c>
      <c r="V26" s="706">
        <v>0</v>
      </c>
      <c r="W26" s="706">
        <v>0</v>
      </c>
      <c r="X26" s="706">
        <v>0</v>
      </c>
      <c r="Y26" s="706">
        <v>0</v>
      </c>
      <c r="Z26" s="706">
        <v>0</v>
      </c>
      <c r="AA26" s="706">
        <v>0</v>
      </c>
      <c r="AB26" s="706">
        <v>0</v>
      </c>
      <c r="AC26" s="706">
        <v>0</v>
      </c>
      <c r="AD26" s="706">
        <v>0</v>
      </c>
      <c r="AE26" s="706">
        <v>0</v>
      </c>
      <c r="AF26" s="706">
        <v>0</v>
      </c>
      <c r="AG26" s="706">
        <v>0</v>
      </c>
      <c r="AH26" s="706">
        <v>0</v>
      </c>
      <c r="AI26" s="706">
        <v>0</v>
      </c>
      <c r="AJ26" s="905" t="str">
        <f t="shared" si="0"/>
        <v>G0221</v>
      </c>
      <c r="AK26" s="905" t="str">
        <f t="shared" si="1"/>
        <v>SALAIRES BUREAU NEUFS</v>
      </c>
      <c r="AL26" s="905">
        <f>IFERROR(INDEX(G26:R26,1,MATCH(Parametres!$B$3,G$1:R$1,0)-1)*IF(OR(F26="L",F26="S",F26="I"),-1,1),"")</f>
        <v>62872.55</v>
      </c>
      <c r="AM26" s="905">
        <f t="shared" si="2"/>
        <v>25384.319999999992</v>
      </c>
      <c r="AN26" s="905">
        <f>INDEX(G26:R26,1,MATCH(Parametres!$B$3,G$1:R$1,0))*IF(OR(F26="L",F26="S",F26="I"),-1,1)</f>
        <v>88256.87</v>
      </c>
      <c r="AO26" s="487" t="str">
        <f>+VLOOKUP($AJ26,Data_Validation!$A:$D,1,0)</f>
        <v>G0221</v>
      </c>
      <c r="AP26" s="487" t="str">
        <f>+VLOOKUP($AJ26,Data_Validation!$A:$D,3,0)</f>
        <v>Véhicules neufs</v>
      </c>
      <c r="AQ26" s="487" t="str">
        <f>+VLOOKUP($AJ26,Data_Validation!$A:$D,4,0)</f>
        <v>Salaires commis</v>
      </c>
      <c r="AR26" s="487" t="s">
        <v>299</v>
      </c>
      <c r="AS26" s="487">
        <f>+VLOOKUP($AJ26,Data_Validation!$A:$E,5,0)</f>
        <v>0</v>
      </c>
      <c r="AT26" s="904" t="str">
        <f t="shared" si="3"/>
        <v>G0221</v>
      </c>
      <c r="AU26" s="488" t="str">
        <f t="shared" si="4"/>
        <v>SALAIRES BUREAU NEUFS</v>
      </c>
      <c r="AV26" s="899">
        <f>IFERROR(INDEX(V26:AG26,1,MATCH(Parametres!$B$3,V$1:AG$1,0)-1)*IF(OR(C26="L",C26="S",C26="I"),-1,1),"")</f>
        <v>0</v>
      </c>
      <c r="AW26" s="899">
        <f t="shared" si="5"/>
        <v>0</v>
      </c>
      <c r="AX26" s="899">
        <f>INDEX(V26:AG26,1,MATCH(Parametres!$B$3,V$1:AG$1,0))*IF(OR(C26="L",C26="S",C26="I"),-1,1)</f>
        <v>0</v>
      </c>
      <c r="AY26" s="487" t="s">
        <v>337</v>
      </c>
      <c r="AZ26" s="487">
        <f>+VLOOKUP($AJ26,Data_Validation!$A:$E,5,0)</f>
        <v>0</v>
      </c>
    </row>
    <row r="27" spans="1:52" ht="15" hidden="1" customHeight="1">
      <c r="A27" s="706" t="s">
        <v>1148</v>
      </c>
      <c r="B27" s="706">
        <v>2025</v>
      </c>
      <c r="C27" s="706" t="s">
        <v>1226</v>
      </c>
      <c r="D27" s="706" t="s">
        <v>1227</v>
      </c>
      <c r="E27" s="706" t="s">
        <v>333</v>
      </c>
      <c r="F27" s="706" t="s">
        <v>1104</v>
      </c>
      <c r="G27" s="706">
        <v>3052.87</v>
      </c>
      <c r="H27" s="706">
        <v>5510.31</v>
      </c>
      <c r="I27" s="706">
        <v>9539.14</v>
      </c>
      <c r="J27" s="706">
        <v>17737.32</v>
      </c>
      <c r="K27" s="706">
        <v>22342.78</v>
      </c>
      <c r="L27" s="706">
        <v>27394.28</v>
      </c>
      <c r="M27" s="706">
        <v>32306.41</v>
      </c>
      <c r="N27" s="706">
        <v>36912.550000000003</v>
      </c>
      <c r="O27" s="706">
        <v>50995.63</v>
      </c>
      <c r="P27" s="706">
        <v>56594.18</v>
      </c>
      <c r="Q27" s="706">
        <v>64241.33</v>
      </c>
      <c r="R27" s="706">
        <v>68504.009999999995</v>
      </c>
      <c r="S27" s="706">
        <v>5840.12</v>
      </c>
      <c r="T27" s="706">
        <v>5840.12</v>
      </c>
      <c r="U27" s="706">
        <v>0</v>
      </c>
      <c r="V27" s="706">
        <v>0</v>
      </c>
      <c r="W27" s="706">
        <v>0</v>
      </c>
      <c r="X27" s="706">
        <v>0</v>
      </c>
      <c r="Y27" s="706">
        <v>0</v>
      </c>
      <c r="Z27" s="706">
        <v>0</v>
      </c>
      <c r="AA27" s="706">
        <v>0</v>
      </c>
      <c r="AB27" s="706">
        <v>0</v>
      </c>
      <c r="AC27" s="706">
        <v>0</v>
      </c>
      <c r="AD27" s="706">
        <v>0</v>
      </c>
      <c r="AE27" s="706">
        <v>0</v>
      </c>
      <c r="AF27" s="706">
        <v>0</v>
      </c>
      <c r="AG27" s="706">
        <v>0</v>
      </c>
      <c r="AH27" s="706">
        <v>0</v>
      </c>
      <c r="AI27" s="706">
        <v>0</v>
      </c>
      <c r="AJ27" s="905" t="str">
        <f t="shared" si="0"/>
        <v>G0222</v>
      </c>
      <c r="AK27" s="905" t="str">
        <f t="shared" si="1"/>
        <v>SALAIRES BUREAU USAGES</v>
      </c>
      <c r="AL27" s="905">
        <f>IFERROR(INDEX(G27:R27,1,MATCH(Parametres!$B$3,G$1:R$1,0)-1)*IF(OR(F27="L",F27="S",F27="I"),-1,1),"")</f>
        <v>9539.14</v>
      </c>
      <c r="AM27" s="905">
        <f t="shared" si="2"/>
        <v>8198.18</v>
      </c>
      <c r="AN27" s="905">
        <f>INDEX(G27:R27,1,MATCH(Parametres!$B$3,G$1:R$1,0))*IF(OR(F27="L",F27="S",F27="I"),-1,1)</f>
        <v>17737.32</v>
      </c>
      <c r="AO27" s="487" t="str">
        <f>+VLOOKUP($AJ27,Data_Validation!$A:$D,1,0)</f>
        <v>G0222</v>
      </c>
      <c r="AP27" s="487" t="str">
        <f>+VLOOKUP($AJ27,Data_Validation!$A:$D,3,0)</f>
        <v>Véhicules usagés</v>
      </c>
      <c r="AQ27" s="487" t="str">
        <f>+VLOOKUP($AJ27,Data_Validation!$A:$D,4,0)</f>
        <v>Salaires commis</v>
      </c>
      <c r="AR27" s="487" t="s">
        <v>299</v>
      </c>
      <c r="AS27" s="487">
        <f>+VLOOKUP($AJ27,Data_Validation!$A:$E,5,0)</f>
        <v>0</v>
      </c>
      <c r="AT27" s="904" t="str">
        <f t="shared" si="3"/>
        <v>G0222</v>
      </c>
      <c r="AU27" s="488" t="str">
        <f t="shared" si="4"/>
        <v>SALAIRES BUREAU USAGES</v>
      </c>
      <c r="AV27" s="899">
        <f>IFERROR(INDEX(V27:AG27,1,MATCH(Parametres!$B$3,V$1:AG$1,0)-1)*IF(OR(C27="L",C27="S",C27="I"),-1,1),"")</f>
        <v>0</v>
      </c>
      <c r="AW27" s="899">
        <f t="shared" si="5"/>
        <v>0</v>
      </c>
      <c r="AX27" s="899">
        <f>INDEX(V27:AG27,1,MATCH(Parametres!$B$3,V$1:AG$1,0))*IF(OR(C27="L",C27="S",C27="I"),-1,1)</f>
        <v>0</v>
      </c>
      <c r="AY27" s="487" t="s">
        <v>337</v>
      </c>
      <c r="AZ27" s="487">
        <f>+VLOOKUP($AJ27,Data_Validation!$A:$E,5,0)</f>
        <v>0</v>
      </c>
    </row>
    <row r="28" spans="1:52" ht="15" hidden="1" customHeight="1">
      <c r="A28" s="706" t="s">
        <v>1148</v>
      </c>
      <c r="B28" s="706">
        <v>2025</v>
      </c>
      <c r="C28" s="706" t="s">
        <v>1228</v>
      </c>
      <c r="D28" s="706" t="s">
        <v>1229</v>
      </c>
      <c r="E28" s="706" t="s">
        <v>333</v>
      </c>
      <c r="F28" s="706" t="s">
        <v>1104</v>
      </c>
      <c r="G28" s="706">
        <v>10023.08</v>
      </c>
      <c r="H28" s="706">
        <v>19792.330000000002</v>
      </c>
      <c r="I28" s="706">
        <v>32236.720000000001</v>
      </c>
      <c r="J28" s="706">
        <v>43722.23</v>
      </c>
      <c r="K28" s="706">
        <v>52764.7</v>
      </c>
      <c r="L28" s="706">
        <v>65451.68</v>
      </c>
      <c r="M28" s="706">
        <v>70582.28</v>
      </c>
      <c r="N28" s="706">
        <v>80631.66</v>
      </c>
      <c r="O28" s="706">
        <v>94477.06</v>
      </c>
      <c r="P28" s="706">
        <v>112981.38</v>
      </c>
      <c r="Q28" s="706">
        <v>129999.86</v>
      </c>
      <c r="R28" s="706">
        <v>127585.11</v>
      </c>
      <c r="S28" s="706">
        <v>11818.17</v>
      </c>
      <c r="T28" s="706">
        <v>11818.17</v>
      </c>
      <c r="U28" s="706">
        <v>0</v>
      </c>
      <c r="V28" s="706">
        <v>0</v>
      </c>
      <c r="W28" s="706">
        <v>0</v>
      </c>
      <c r="X28" s="706">
        <v>0</v>
      </c>
      <c r="Y28" s="706">
        <v>0</v>
      </c>
      <c r="Z28" s="706">
        <v>0</v>
      </c>
      <c r="AA28" s="706">
        <v>0</v>
      </c>
      <c r="AB28" s="706">
        <v>0</v>
      </c>
      <c r="AC28" s="706">
        <v>0</v>
      </c>
      <c r="AD28" s="706">
        <v>0</v>
      </c>
      <c r="AE28" s="706">
        <v>0</v>
      </c>
      <c r="AF28" s="706">
        <v>0</v>
      </c>
      <c r="AG28" s="706">
        <v>0</v>
      </c>
      <c r="AH28" s="706">
        <v>0</v>
      </c>
      <c r="AI28" s="706">
        <v>0</v>
      </c>
      <c r="AJ28" s="905" t="str">
        <f t="shared" si="0"/>
        <v>G0223</v>
      </c>
      <c r="AK28" s="905" t="str">
        <f t="shared" si="1"/>
        <v>SALAIRES BUREAU U.S.A</v>
      </c>
      <c r="AL28" s="905">
        <f>IFERROR(INDEX(G28:R28,1,MATCH(Parametres!$B$3,G$1:R$1,0)-1)*IF(OR(F28="L",F28="S",F28="I"),-1,1),"")</f>
        <v>32236.720000000001</v>
      </c>
      <c r="AM28" s="905">
        <f t="shared" si="2"/>
        <v>11485.510000000002</v>
      </c>
      <c r="AN28" s="905">
        <f>INDEX(G28:R28,1,MATCH(Parametres!$B$3,G$1:R$1,0))*IF(OR(F28="L",F28="S",F28="I"),-1,1)</f>
        <v>43722.23</v>
      </c>
      <c r="AO28" s="487" t="str">
        <f>+VLOOKUP($AJ28,Data_Validation!$A:$D,1,0)</f>
        <v>G0223</v>
      </c>
      <c r="AP28" s="487" t="str">
        <f>+VLOOKUP($AJ28,Data_Validation!$A:$D,3,0)</f>
        <v>Wholesale autres</v>
      </c>
      <c r="AQ28" s="487" t="str">
        <f>+VLOOKUP($AJ28,Data_Validation!$A:$D,4,0)</f>
        <v>Salaires commis</v>
      </c>
      <c r="AR28" s="487" t="s">
        <v>299</v>
      </c>
      <c r="AS28" s="487">
        <f>+VLOOKUP($AJ28,Data_Validation!$A:$E,5,0)</f>
        <v>0</v>
      </c>
      <c r="AT28" s="904" t="str">
        <f t="shared" si="3"/>
        <v>G0223</v>
      </c>
      <c r="AU28" s="488" t="str">
        <f t="shared" si="4"/>
        <v>SALAIRES BUREAU U.S.A</v>
      </c>
      <c r="AV28" s="899">
        <f>IFERROR(INDEX(V28:AG28,1,MATCH(Parametres!$B$3,V$1:AG$1,0)-1)*IF(OR(C28="L",C28="S",C28="I"),-1,1),"")</f>
        <v>0</v>
      </c>
      <c r="AW28" s="899">
        <f t="shared" si="5"/>
        <v>0</v>
      </c>
      <c r="AX28" s="899">
        <f>INDEX(V28:AG28,1,MATCH(Parametres!$B$3,V$1:AG$1,0))*IF(OR(C28="L",C28="S",C28="I"),-1,1)</f>
        <v>0</v>
      </c>
      <c r="AY28" s="487" t="s">
        <v>337</v>
      </c>
      <c r="AZ28" s="487">
        <f>+VLOOKUP($AJ28,Data_Validation!$A:$E,5,0)</f>
        <v>0</v>
      </c>
    </row>
    <row r="29" spans="1:52" ht="15" hidden="1" customHeight="1">
      <c r="A29" s="706" t="s">
        <v>1148</v>
      </c>
      <c r="B29" s="706">
        <v>2025</v>
      </c>
      <c r="C29" s="706" t="s">
        <v>1230</v>
      </c>
      <c r="D29" s="706" t="s">
        <v>1231</v>
      </c>
      <c r="E29" s="706" t="s">
        <v>333</v>
      </c>
      <c r="F29" s="706" t="s">
        <v>1104</v>
      </c>
      <c r="G29" s="706">
        <v>24695.34</v>
      </c>
      <c r="H29" s="706">
        <v>46150.86</v>
      </c>
      <c r="I29" s="706">
        <v>71946.47</v>
      </c>
      <c r="J29" s="706">
        <v>100378.73</v>
      </c>
      <c r="K29" s="706">
        <v>128720.87</v>
      </c>
      <c r="L29" s="706">
        <v>153417.06</v>
      </c>
      <c r="M29" s="706">
        <v>179289.77</v>
      </c>
      <c r="N29" s="706">
        <v>202766.32</v>
      </c>
      <c r="O29" s="706">
        <v>230406.04</v>
      </c>
      <c r="P29" s="706">
        <v>260829.72</v>
      </c>
      <c r="Q29" s="706">
        <v>293061.84000000003</v>
      </c>
      <c r="R29" s="706">
        <v>318139.25</v>
      </c>
      <c r="S29" s="706">
        <v>26641.99</v>
      </c>
      <c r="T29" s="706">
        <v>26641.99</v>
      </c>
      <c r="U29" s="706">
        <v>0</v>
      </c>
      <c r="V29" s="706">
        <v>0</v>
      </c>
      <c r="W29" s="706">
        <v>0</v>
      </c>
      <c r="X29" s="706">
        <v>0</v>
      </c>
      <c r="Y29" s="706">
        <v>0</v>
      </c>
      <c r="Z29" s="706">
        <v>0</v>
      </c>
      <c r="AA29" s="706">
        <v>0</v>
      </c>
      <c r="AB29" s="706">
        <v>0</v>
      </c>
      <c r="AC29" s="706">
        <v>0</v>
      </c>
      <c r="AD29" s="706">
        <v>0</v>
      </c>
      <c r="AE29" s="706">
        <v>0</v>
      </c>
      <c r="AF29" s="706">
        <v>0</v>
      </c>
      <c r="AG29" s="706">
        <v>0</v>
      </c>
      <c r="AH29" s="706">
        <v>0</v>
      </c>
      <c r="AI29" s="706">
        <v>0</v>
      </c>
      <c r="AJ29" s="905" t="str">
        <f t="shared" si="0"/>
        <v>G0224</v>
      </c>
      <c r="AK29" s="905" t="str">
        <f t="shared" si="1"/>
        <v>SALAIRES BUREAU SERVICE</v>
      </c>
      <c r="AL29" s="905">
        <f>IFERROR(INDEX(G29:R29,1,MATCH(Parametres!$B$3,G$1:R$1,0)-1)*IF(OR(F29="L",F29="S",F29="I"),-1,1),"")</f>
        <v>71946.47</v>
      </c>
      <c r="AM29" s="905">
        <f t="shared" si="2"/>
        <v>28432.259999999995</v>
      </c>
      <c r="AN29" s="905">
        <f>INDEX(G29:R29,1,MATCH(Parametres!$B$3,G$1:R$1,0))*IF(OR(F29="L",F29="S",F29="I"),-1,1)</f>
        <v>100378.73</v>
      </c>
      <c r="AO29" s="487" t="str">
        <f>+VLOOKUP($AJ29,Data_Validation!$A:$D,1,0)</f>
        <v>G0224</v>
      </c>
      <c r="AP29" s="487" t="str">
        <f>+VLOOKUP($AJ29,Data_Validation!$A:$D,3,0)</f>
        <v>Service</v>
      </c>
      <c r="AQ29" s="487" t="str">
        <f>+VLOOKUP($AJ29,Data_Validation!$A:$D,4,0)</f>
        <v>Salaires commis</v>
      </c>
      <c r="AR29" s="487" t="s">
        <v>299</v>
      </c>
      <c r="AS29" s="487">
        <f>+VLOOKUP($AJ29,Data_Validation!$A:$E,5,0)</f>
        <v>0</v>
      </c>
      <c r="AT29" s="904" t="str">
        <f t="shared" si="3"/>
        <v>G0224</v>
      </c>
      <c r="AU29" s="488" t="str">
        <f t="shared" si="4"/>
        <v>SALAIRES BUREAU SERVICE</v>
      </c>
      <c r="AV29" s="899">
        <f>IFERROR(INDEX(V29:AG29,1,MATCH(Parametres!$B$3,V$1:AG$1,0)-1)*IF(OR(C29="L",C29="S",C29="I"),-1,1),"")</f>
        <v>0</v>
      </c>
      <c r="AW29" s="899">
        <f t="shared" si="5"/>
        <v>0</v>
      </c>
      <c r="AX29" s="899">
        <f>INDEX(V29:AG29,1,MATCH(Parametres!$B$3,V$1:AG$1,0))*IF(OR(C29="L",C29="S",C29="I"),-1,1)</f>
        <v>0</v>
      </c>
      <c r="AY29" s="487" t="s">
        <v>337</v>
      </c>
      <c r="AZ29" s="487">
        <f>+VLOOKUP($AJ29,Data_Validation!$A:$E,5,0)</f>
        <v>0</v>
      </c>
    </row>
    <row r="30" spans="1:52" ht="15" hidden="1" customHeight="1">
      <c r="A30" s="706" t="s">
        <v>1148</v>
      </c>
      <c r="B30" s="706">
        <v>2025</v>
      </c>
      <c r="C30" s="706" t="s">
        <v>1232</v>
      </c>
      <c r="D30" s="706" t="s">
        <v>1233</v>
      </c>
      <c r="E30" s="706" t="s">
        <v>333</v>
      </c>
      <c r="F30" s="706" t="s">
        <v>1104</v>
      </c>
      <c r="G30" s="706">
        <v>5851.2</v>
      </c>
      <c r="H30" s="706">
        <v>14547.5</v>
      </c>
      <c r="I30" s="706">
        <v>24927.05</v>
      </c>
      <c r="J30" s="706">
        <v>33569.01</v>
      </c>
      <c r="K30" s="706">
        <v>40246.51</v>
      </c>
      <c r="L30" s="706">
        <v>46591.12</v>
      </c>
      <c r="M30" s="706">
        <v>52518.99</v>
      </c>
      <c r="N30" s="706">
        <v>59037.86</v>
      </c>
      <c r="O30" s="706">
        <v>65265.05</v>
      </c>
      <c r="P30" s="706">
        <v>72602.23</v>
      </c>
      <c r="Q30" s="706">
        <v>80128.5</v>
      </c>
      <c r="R30" s="706">
        <v>86023.16</v>
      </c>
      <c r="S30" s="706">
        <v>7284.41</v>
      </c>
      <c r="T30" s="706">
        <v>7284.41</v>
      </c>
      <c r="U30" s="706">
        <v>0</v>
      </c>
      <c r="V30" s="706">
        <v>0</v>
      </c>
      <c r="W30" s="706">
        <v>0</v>
      </c>
      <c r="X30" s="706">
        <v>0</v>
      </c>
      <c r="Y30" s="706">
        <v>0</v>
      </c>
      <c r="Z30" s="706">
        <v>0</v>
      </c>
      <c r="AA30" s="706">
        <v>0</v>
      </c>
      <c r="AB30" s="706">
        <v>0</v>
      </c>
      <c r="AC30" s="706">
        <v>0</v>
      </c>
      <c r="AD30" s="706">
        <v>0</v>
      </c>
      <c r="AE30" s="706">
        <v>0</v>
      </c>
      <c r="AF30" s="706">
        <v>0</v>
      </c>
      <c r="AG30" s="706">
        <v>0</v>
      </c>
      <c r="AH30" s="706">
        <v>0</v>
      </c>
      <c r="AI30" s="706">
        <v>0</v>
      </c>
      <c r="AJ30" s="905" t="str">
        <f t="shared" si="0"/>
        <v>G0225</v>
      </c>
      <c r="AK30" s="905" t="str">
        <f t="shared" si="1"/>
        <v>SALAIRES BUREAU CARROS.</v>
      </c>
      <c r="AL30" s="905">
        <f>IFERROR(INDEX(G30:R30,1,MATCH(Parametres!$B$3,G$1:R$1,0)-1)*IF(OR(F30="L",F30="S",F30="I"),-1,1),"")</f>
        <v>24927.05</v>
      </c>
      <c r="AM30" s="905">
        <f t="shared" si="2"/>
        <v>8641.9600000000028</v>
      </c>
      <c r="AN30" s="905">
        <f>INDEX(G30:R30,1,MATCH(Parametres!$B$3,G$1:R$1,0))*IF(OR(F30="L",F30="S",F30="I"),-1,1)</f>
        <v>33569.01</v>
      </c>
      <c r="AO30" s="487" t="str">
        <f>+VLOOKUP($AJ30,Data_Validation!$A:$D,1,0)</f>
        <v>G0225</v>
      </c>
      <c r="AP30" s="487" t="str">
        <f>+VLOOKUP($AJ30,Data_Validation!$A:$D,3,0)</f>
        <v>Carrosserie</v>
      </c>
      <c r="AQ30" s="487" t="str">
        <f>+VLOOKUP($AJ30,Data_Validation!$A:$D,4,0)</f>
        <v>Salaires commis</v>
      </c>
      <c r="AR30" s="487" t="s">
        <v>299</v>
      </c>
      <c r="AS30" s="487">
        <f>+VLOOKUP($AJ30,Data_Validation!$A:$E,5,0)</f>
        <v>0</v>
      </c>
      <c r="AT30" s="904" t="str">
        <f t="shared" si="3"/>
        <v>G0225</v>
      </c>
      <c r="AU30" s="488" t="str">
        <f t="shared" si="4"/>
        <v>SALAIRES BUREAU CARROS.</v>
      </c>
      <c r="AV30" s="899">
        <f>IFERROR(INDEX(V30:AG30,1,MATCH(Parametres!$B$3,V$1:AG$1,0)-1)*IF(OR(C30="L",C30="S",C30="I"),-1,1),"")</f>
        <v>0</v>
      </c>
      <c r="AW30" s="899">
        <f t="shared" si="5"/>
        <v>0</v>
      </c>
      <c r="AX30" s="899">
        <f>INDEX(V30:AG30,1,MATCH(Parametres!$B$3,V$1:AG$1,0))*IF(OR(C30="L",C30="S",C30="I"),-1,1)</f>
        <v>0</v>
      </c>
      <c r="AY30" s="487" t="s">
        <v>337</v>
      </c>
      <c r="AZ30" s="487">
        <f>+VLOOKUP($AJ30,Data_Validation!$A:$E,5,0)</f>
        <v>0</v>
      </c>
    </row>
    <row r="31" spans="1:52" ht="15" hidden="1" customHeight="1">
      <c r="A31" s="706" t="s">
        <v>1148</v>
      </c>
      <c r="B31" s="706">
        <v>2025</v>
      </c>
      <c r="C31" s="706" t="s">
        <v>1234</v>
      </c>
      <c r="D31" s="706" t="s">
        <v>1235</v>
      </c>
      <c r="E31" s="706" t="s">
        <v>333</v>
      </c>
      <c r="F31" s="706" t="s">
        <v>1104</v>
      </c>
      <c r="G31" s="706">
        <v>1840.56</v>
      </c>
      <c r="H31" s="706">
        <v>3965.24</v>
      </c>
      <c r="I31" s="706">
        <v>6326.2</v>
      </c>
      <c r="J31" s="706">
        <v>8535.6299999999992</v>
      </c>
      <c r="K31" s="706">
        <v>11104.59</v>
      </c>
      <c r="L31" s="706">
        <v>13873.09</v>
      </c>
      <c r="M31" s="706">
        <v>16665.84</v>
      </c>
      <c r="N31" s="706">
        <v>19100.330000000002</v>
      </c>
      <c r="O31" s="706">
        <v>22358.87</v>
      </c>
      <c r="P31" s="706">
        <v>25518.34</v>
      </c>
      <c r="Q31" s="706">
        <v>29655.11</v>
      </c>
      <c r="R31" s="706">
        <v>32021.37</v>
      </c>
      <c r="S31" s="706">
        <v>2695.92</v>
      </c>
      <c r="T31" s="706">
        <v>2695.92</v>
      </c>
      <c r="U31" s="706">
        <v>0</v>
      </c>
      <c r="V31" s="706">
        <v>0</v>
      </c>
      <c r="W31" s="706">
        <v>0</v>
      </c>
      <c r="X31" s="706">
        <v>0</v>
      </c>
      <c r="Y31" s="706">
        <v>0</v>
      </c>
      <c r="Z31" s="706">
        <v>0</v>
      </c>
      <c r="AA31" s="706">
        <v>0</v>
      </c>
      <c r="AB31" s="706">
        <v>0</v>
      </c>
      <c r="AC31" s="706">
        <v>0</v>
      </c>
      <c r="AD31" s="706">
        <v>0</v>
      </c>
      <c r="AE31" s="706">
        <v>0</v>
      </c>
      <c r="AF31" s="706">
        <v>0</v>
      </c>
      <c r="AG31" s="706">
        <v>0</v>
      </c>
      <c r="AH31" s="706">
        <v>0</v>
      </c>
      <c r="AI31" s="706">
        <v>0</v>
      </c>
      <c r="AJ31" s="905" t="str">
        <f t="shared" si="0"/>
        <v>G0226</v>
      </c>
      <c r="AK31" s="905" t="str">
        <f t="shared" si="1"/>
        <v>SALAIRES BUREAU PCES</v>
      </c>
      <c r="AL31" s="905">
        <f>IFERROR(INDEX(G31:R31,1,MATCH(Parametres!$B$3,G$1:R$1,0)-1)*IF(OR(F31="L",F31="S",F31="I"),-1,1),"")</f>
        <v>6326.2</v>
      </c>
      <c r="AM31" s="905">
        <f t="shared" si="2"/>
        <v>2209.4299999999994</v>
      </c>
      <c r="AN31" s="905">
        <f>INDEX(G31:R31,1,MATCH(Parametres!$B$3,G$1:R$1,0))*IF(OR(F31="L",F31="S",F31="I"),-1,1)</f>
        <v>8535.6299999999992</v>
      </c>
      <c r="AO31" s="487" t="str">
        <f>+VLOOKUP($AJ31,Data_Validation!$A:$D,1,0)</f>
        <v>G0226</v>
      </c>
      <c r="AP31" s="487" t="str">
        <f>+VLOOKUP($AJ31,Data_Validation!$A:$D,3,0)</f>
        <v>Pièces</v>
      </c>
      <c r="AQ31" s="487" t="str">
        <f>+VLOOKUP($AJ31,Data_Validation!$A:$D,4,0)</f>
        <v>Salaires commis</v>
      </c>
      <c r="AR31" s="487" t="s">
        <v>299</v>
      </c>
      <c r="AS31" s="487">
        <f>+VLOOKUP($AJ31,Data_Validation!$A:$E,5,0)</f>
        <v>0</v>
      </c>
      <c r="AT31" s="904" t="str">
        <f t="shared" si="3"/>
        <v>G0226</v>
      </c>
      <c r="AU31" s="488" t="str">
        <f t="shared" si="4"/>
        <v>SALAIRES BUREAU PCES</v>
      </c>
      <c r="AV31" s="899">
        <f>IFERROR(INDEX(V31:AG31,1,MATCH(Parametres!$B$3,V$1:AG$1,0)-1)*IF(OR(C31="L",C31="S",C31="I"),-1,1),"")</f>
        <v>0</v>
      </c>
      <c r="AW31" s="899">
        <f t="shared" si="5"/>
        <v>0</v>
      </c>
      <c r="AX31" s="899">
        <f>INDEX(V31:AG31,1,MATCH(Parametres!$B$3,V$1:AG$1,0))*IF(OR(C31="L",C31="S",C31="I"),-1,1)</f>
        <v>0</v>
      </c>
      <c r="AY31" s="487" t="s">
        <v>337</v>
      </c>
      <c r="AZ31" s="487">
        <f>+VLOOKUP($AJ31,Data_Validation!$A:$E,5,0)</f>
        <v>0</v>
      </c>
    </row>
    <row r="32" spans="1:52" ht="15" customHeight="1">
      <c r="A32" s="706" t="s">
        <v>1148</v>
      </c>
      <c r="B32" s="706">
        <v>2025</v>
      </c>
      <c r="C32" s="706" t="s">
        <v>1238</v>
      </c>
      <c r="D32" s="706" t="s">
        <v>1239</v>
      </c>
      <c r="E32" s="706" t="s">
        <v>333</v>
      </c>
      <c r="F32" s="706" t="s">
        <v>1104</v>
      </c>
      <c r="G32" s="706">
        <v>0</v>
      </c>
      <c r="H32" s="706">
        <v>0</v>
      </c>
      <c r="I32" s="706">
        <v>0</v>
      </c>
      <c r="J32" s="706">
        <v>0</v>
      </c>
      <c r="K32" s="706">
        <v>0</v>
      </c>
      <c r="L32" s="706">
        <v>0</v>
      </c>
      <c r="M32" s="706">
        <v>0</v>
      </c>
      <c r="N32" s="706">
        <v>0</v>
      </c>
      <c r="O32" s="706">
        <v>0</v>
      </c>
      <c r="P32" s="706">
        <v>0</v>
      </c>
      <c r="Q32" s="706">
        <v>0</v>
      </c>
      <c r="R32" s="706">
        <v>0</v>
      </c>
      <c r="S32" s="706">
        <v>0</v>
      </c>
      <c r="T32" s="706">
        <v>0</v>
      </c>
      <c r="U32" s="706">
        <v>0</v>
      </c>
      <c r="V32" s="706">
        <v>0</v>
      </c>
      <c r="W32" s="706">
        <v>0</v>
      </c>
      <c r="X32" s="706">
        <v>0</v>
      </c>
      <c r="Y32" s="706">
        <v>0</v>
      </c>
      <c r="Z32" s="706">
        <v>0</v>
      </c>
      <c r="AA32" s="706">
        <v>0</v>
      </c>
      <c r="AB32" s="706">
        <v>0</v>
      </c>
      <c r="AC32" s="706">
        <v>0</v>
      </c>
      <c r="AD32" s="706">
        <v>0</v>
      </c>
      <c r="AE32" s="706">
        <v>0</v>
      </c>
      <c r="AF32" s="706">
        <v>0</v>
      </c>
      <c r="AG32" s="706">
        <v>0</v>
      </c>
      <c r="AH32" s="706">
        <v>0</v>
      </c>
      <c r="AI32" s="706">
        <v>0</v>
      </c>
      <c r="AJ32" s="905" t="str">
        <f t="shared" si="0"/>
        <v>G0230</v>
      </c>
      <c r="AK32" s="905" t="str">
        <f t="shared" si="1"/>
        <v>SALAIRES AUTRES REP.</v>
      </c>
      <c r="AL32" s="905">
        <f>IFERROR(INDEX(G32:R32,1,MATCH(Parametres!$B$3,G$1:R$1,0)-1)*IF(OR(F32="L",F32="S",F32="I"),-1,1),"")</f>
        <v>0</v>
      </c>
      <c r="AM32" s="905">
        <f t="shared" si="2"/>
        <v>0</v>
      </c>
      <c r="AN32" s="905">
        <f>INDEX(G32:R32,1,MATCH(Parametres!$B$3,G$1:R$1,0))*IF(OR(F32="L",F32="S",F32="I"),-1,1)</f>
        <v>0</v>
      </c>
      <c r="AO32" s="487" t="e">
        <f>+VLOOKUP($AJ32,Data_Validation!$A:$D,1,0)</f>
        <v>#N/A</v>
      </c>
      <c r="AP32" s="487" t="e">
        <f>+VLOOKUP($AJ32,Data_Validation!$A:$D,3,0)</f>
        <v>#N/A</v>
      </c>
      <c r="AQ32" s="487" t="e">
        <f>+VLOOKUP($AJ32,Data_Validation!$A:$D,4,0)</f>
        <v>#N/A</v>
      </c>
      <c r="AR32" s="487" t="s">
        <v>299</v>
      </c>
      <c r="AS32" s="487" t="e">
        <f>+VLOOKUP($AJ32,Data_Validation!$A:$E,5,0)</f>
        <v>#N/A</v>
      </c>
      <c r="AT32" s="904" t="str">
        <f t="shared" si="3"/>
        <v>G0230</v>
      </c>
      <c r="AU32" s="488" t="str">
        <f t="shared" si="4"/>
        <v>SALAIRES AUTRES REP.</v>
      </c>
      <c r="AV32" s="899">
        <f>IFERROR(INDEX(V32:AG32,1,MATCH(Parametres!$B$3,V$1:AG$1,0)-1)*IF(OR(C32="L",C32="S",C32="I"),-1,1),"")</f>
        <v>0</v>
      </c>
      <c r="AW32" s="899">
        <f t="shared" si="5"/>
        <v>0</v>
      </c>
      <c r="AX32" s="899">
        <f>INDEX(V32:AG32,1,MATCH(Parametres!$B$3,V$1:AG$1,0))*IF(OR(C32="L",C32="S",C32="I"),-1,1)</f>
        <v>0</v>
      </c>
      <c r="AY32" s="487" t="s">
        <v>337</v>
      </c>
      <c r="AZ32" s="487" t="e">
        <f>+VLOOKUP($AJ32,Data_Validation!$A:$E,5,0)</f>
        <v>#N/A</v>
      </c>
    </row>
    <row r="33" spans="1:52" ht="15" hidden="1" customHeight="1">
      <c r="A33" s="706" t="s">
        <v>1148</v>
      </c>
      <c r="B33" s="706">
        <v>2025</v>
      </c>
      <c r="C33" s="706" t="s">
        <v>1240</v>
      </c>
      <c r="D33" s="706" t="s">
        <v>1241</v>
      </c>
      <c r="E33" s="706" t="s">
        <v>333</v>
      </c>
      <c r="F33" s="706" t="s">
        <v>1104</v>
      </c>
      <c r="G33" s="706">
        <v>4394.82</v>
      </c>
      <c r="H33" s="706">
        <v>8248.7900000000009</v>
      </c>
      <c r="I33" s="706">
        <v>12803.77</v>
      </c>
      <c r="J33" s="706">
        <v>15867.46</v>
      </c>
      <c r="K33" s="706">
        <v>16765.099999999999</v>
      </c>
      <c r="L33" s="706">
        <v>17277.099999999999</v>
      </c>
      <c r="M33" s="706">
        <v>21334.13</v>
      </c>
      <c r="N33" s="706">
        <v>26446.33</v>
      </c>
      <c r="O33" s="706">
        <v>31061.38</v>
      </c>
      <c r="P33" s="706">
        <v>35172.879999999997</v>
      </c>
      <c r="Q33" s="706">
        <v>38672.53</v>
      </c>
      <c r="R33" s="706">
        <v>41995.49</v>
      </c>
      <c r="S33" s="706">
        <v>3515.68</v>
      </c>
      <c r="T33" s="706">
        <v>3515.68</v>
      </c>
      <c r="U33" s="706">
        <v>0</v>
      </c>
      <c r="V33" s="706">
        <v>0</v>
      </c>
      <c r="W33" s="706">
        <v>0</v>
      </c>
      <c r="X33" s="706">
        <v>0</v>
      </c>
      <c r="Y33" s="706">
        <v>0</v>
      </c>
      <c r="Z33" s="706">
        <v>0</v>
      </c>
      <c r="AA33" s="706">
        <v>0</v>
      </c>
      <c r="AB33" s="706">
        <v>0</v>
      </c>
      <c r="AC33" s="706">
        <v>0</v>
      </c>
      <c r="AD33" s="706">
        <v>0</v>
      </c>
      <c r="AE33" s="706">
        <v>0</v>
      </c>
      <c r="AF33" s="706">
        <v>0</v>
      </c>
      <c r="AG33" s="706">
        <v>0</v>
      </c>
      <c r="AH33" s="706">
        <v>0</v>
      </c>
      <c r="AI33" s="706">
        <v>0</v>
      </c>
      <c r="AJ33" s="905" t="str">
        <f t="shared" si="0"/>
        <v>G0231</v>
      </c>
      <c r="AK33" s="905" t="str">
        <f t="shared" si="1"/>
        <v>SALAIRES AUTRES NEUFS</v>
      </c>
      <c r="AL33" s="905">
        <f>IFERROR(INDEX(G33:R33,1,MATCH(Parametres!$B$3,G$1:R$1,0)-1)*IF(OR(F33="L",F33="S",F33="I"),-1,1),"")</f>
        <v>12803.77</v>
      </c>
      <c r="AM33" s="905">
        <f t="shared" si="2"/>
        <v>3063.6899999999987</v>
      </c>
      <c r="AN33" s="905">
        <f>INDEX(G33:R33,1,MATCH(Parametres!$B$3,G$1:R$1,0))*IF(OR(F33="L",F33="S",F33="I"),-1,1)</f>
        <v>15867.46</v>
      </c>
      <c r="AO33" s="487" t="str">
        <f>+VLOOKUP($AJ33,Data_Validation!$A:$D,1,0)</f>
        <v>G0231</v>
      </c>
      <c r="AP33" s="487" t="str">
        <f>+VLOOKUP($AJ33,Data_Validation!$A:$D,3,0)</f>
        <v>Véhicules neufs</v>
      </c>
      <c r="AQ33" s="487" t="str">
        <f>+VLOOKUP($AJ33,Data_Validation!$A:$D,4,0)</f>
        <v>Salaires autres</v>
      </c>
      <c r="AR33" s="487" t="s">
        <v>299</v>
      </c>
      <c r="AS33" s="487">
        <f>+VLOOKUP($AJ33,Data_Validation!$A:$E,5,0)</f>
        <v>0</v>
      </c>
      <c r="AT33" s="904" t="str">
        <f t="shared" si="3"/>
        <v>G0231</v>
      </c>
      <c r="AU33" s="488" t="str">
        <f t="shared" si="4"/>
        <v>SALAIRES AUTRES NEUFS</v>
      </c>
      <c r="AV33" s="899">
        <f>IFERROR(INDEX(V33:AG33,1,MATCH(Parametres!$B$3,V$1:AG$1,0)-1)*IF(OR(C33="L",C33="S",C33="I"),-1,1),"")</f>
        <v>0</v>
      </c>
      <c r="AW33" s="899">
        <f t="shared" si="5"/>
        <v>0</v>
      </c>
      <c r="AX33" s="899">
        <f>INDEX(V33:AG33,1,MATCH(Parametres!$B$3,V$1:AG$1,0))*IF(OR(C33="L",C33="S",C33="I"),-1,1)</f>
        <v>0</v>
      </c>
      <c r="AY33" s="487" t="s">
        <v>337</v>
      </c>
      <c r="AZ33" s="487">
        <f>+VLOOKUP($AJ33,Data_Validation!$A:$E,5,0)</f>
        <v>0</v>
      </c>
    </row>
    <row r="34" spans="1:52" ht="15.75" hidden="1" customHeight="1">
      <c r="A34" s="706" t="s">
        <v>1148</v>
      </c>
      <c r="B34" s="706">
        <v>2025</v>
      </c>
      <c r="C34" s="706" t="s">
        <v>1242</v>
      </c>
      <c r="D34" s="706" t="s">
        <v>1243</v>
      </c>
      <c r="E34" s="706" t="s">
        <v>333</v>
      </c>
      <c r="F34" s="706" t="s">
        <v>1104</v>
      </c>
      <c r="G34" s="706">
        <v>2063.64</v>
      </c>
      <c r="H34" s="706">
        <v>3697.44</v>
      </c>
      <c r="I34" s="706">
        <v>5634</v>
      </c>
      <c r="J34" s="706">
        <v>7455.36</v>
      </c>
      <c r="K34" s="706">
        <v>8520.24</v>
      </c>
      <c r="L34" s="706">
        <v>13065.1</v>
      </c>
      <c r="M34" s="706">
        <v>14563.86</v>
      </c>
      <c r="N34" s="706">
        <v>15221.58</v>
      </c>
      <c r="O34" s="706">
        <v>16756.259999999998</v>
      </c>
      <c r="P34" s="706">
        <v>18196.98</v>
      </c>
      <c r="Q34" s="706">
        <v>19449.78</v>
      </c>
      <c r="R34" s="706">
        <v>68691.44</v>
      </c>
      <c r="S34" s="706">
        <v>1768.16</v>
      </c>
      <c r="T34" s="706">
        <v>1768.16</v>
      </c>
      <c r="U34" s="706">
        <v>0</v>
      </c>
      <c r="V34" s="706">
        <v>0</v>
      </c>
      <c r="W34" s="706">
        <v>0</v>
      </c>
      <c r="X34" s="706">
        <v>0</v>
      </c>
      <c r="Y34" s="706">
        <v>0</v>
      </c>
      <c r="Z34" s="706">
        <v>0</v>
      </c>
      <c r="AA34" s="706">
        <v>0</v>
      </c>
      <c r="AB34" s="706">
        <v>0</v>
      </c>
      <c r="AC34" s="706">
        <v>0</v>
      </c>
      <c r="AD34" s="706">
        <v>0</v>
      </c>
      <c r="AE34" s="706">
        <v>0</v>
      </c>
      <c r="AF34" s="706">
        <v>0</v>
      </c>
      <c r="AG34" s="706">
        <v>0</v>
      </c>
      <c r="AH34" s="706">
        <v>0</v>
      </c>
      <c r="AI34" s="706">
        <v>0</v>
      </c>
      <c r="AJ34" s="905" t="str">
        <f t="shared" si="0"/>
        <v>G0232</v>
      </c>
      <c r="AK34" s="905" t="str">
        <f t="shared" si="1"/>
        <v>SALAIRES AUTRES USAGES</v>
      </c>
      <c r="AL34" s="905">
        <f>IFERROR(INDEX(G34:R34,1,MATCH(Parametres!$B$3,G$1:R$1,0)-1)*IF(OR(F34="L",F34="S",F34="I"),-1,1),"")</f>
        <v>5634</v>
      </c>
      <c r="AM34" s="905">
        <f t="shared" si="2"/>
        <v>1821.3599999999997</v>
      </c>
      <c r="AN34" s="905">
        <f>INDEX(G34:R34,1,MATCH(Parametres!$B$3,G$1:R$1,0))*IF(OR(F34="L",F34="S",F34="I"),-1,1)</f>
        <v>7455.36</v>
      </c>
      <c r="AO34" s="487" t="str">
        <f>+VLOOKUP($AJ34,Data_Validation!$A:$D,1,0)</f>
        <v>G0232</v>
      </c>
      <c r="AP34" s="487" t="str">
        <f>+VLOOKUP($AJ34,Data_Validation!$A:$D,3,0)</f>
        <v>Véhicules usagés</v>
      </c>
      <c r="AQ34" s="487" t="str">
        <f>+VLOOKUP($AJ34,Data_Validation!$A:$D,4,0)</f>
        <v>Salaires autres</v>
      </c>
      <c r="AR34" s="487" t="s">
        <v>299</v>
      </c>
      <c r="AS34" s="487">
        <f>+VLOOKUP($AJ34,Data_Validation!$A:$E,5,0)</f>
        <v>0</v>
      </c>
      <c r="AT34" s="904" t="str">
        <f t="shared" si="3"/>
        <v>G0232</v>
      </c>
      <c r="AU34" s="488" t="str">
        <f t="shared" si="4"/>
        <v>SALAIRES AUTRES USAGES</v>
      </c>
      <c r="AV34" s="899">
        <f>IFERROR(INDEX(V34:AG34,1,MATCH(Parametres!$B$3,V$1:AG$1,0)-1)*IF(OR(C34="L",C34="S",C34="I"),-1,1),"")</f>
        <v>0</v>
      </c>
      <c r="AW34" s="899">
        <f t="shared" si="5"/>
        <v>0</v>
      </c>
      <c r="AX34" s="899">
        <f>INDEX(V34:AG34,1,MATCH(Parametres!$B$3,V$1:AG$1,0))*IF(OR(C34="L",C34="S",C34="I"),-1,1)</f>
        <v>0</v>
      </c>
      <c r="AY34" s="487" t="s">
        <v>337</v>
      </c>
      <c r="AZ34" s="487">
        <f>+VLOOKUP($AJ34,Data_Validation!$A:$E,5,0)</f>
        <v>0</v>
      </c>
    </row>
    <row r="35" spans="1:52" ht="15" hidden="1" customHeight="1">
      <c r="A35" s="706" t="s">
        <v>1148</v>
      </c>
      <c r="B35" s="706">
        <v>2025</v>
      </c>
      <c r="C35" s="706" t="s">
        <v>1244</v>
      </c>
      <c r="D35" s="706" t="s">
        <v>1245</v>
      </c>
      <c r="E35" s="706" t="s">
        <v>333</v>
      </c>
      <c r="F35" s="706" t="s">
        <v>1104</v>
      </c>
      <c r="G35" s="706">
        <v>13481.48</v>
      </c>
      <c r="H35" s="706">
        <v>48823.21</v>
      </c>
      <c r="I35" s="706">
        <v>74147.960000000006</v>
      </c>
      <c r="J35" s="706">
        <v>159075.46</v>
      </c>
      <c r="K35" s="706">
        <v>200991.24</v>
      </c>
      <c r="L35" s="706">
        <v>234639.99</v>
      </c>
      <c r="M35" s="706">
        <v>269599.99</v>
      </c>
      <c r="N35" s="706">
        <v>309599.99</v>
      </c>
      <c r="O35" s="706">
        <v>356557.49</v>
      </c>
      <c r="P35" s="706">
        <v>306422.26</v>
      </c>
      <c r="Q35" s="706">
        <v>406362.32</v>
      </c>
      <c r="R35" s="706">
        <v>456362.32</v>
      </c>
      <c r="S35" s="706">
        <v>36942.03</v>
      </c>
      <c r="T35" s="706">
        <v>36942.03</v>
      </c>
      <c r="U35" s="706">
        <v>0</v>
      </c>
      <c r="V35" s="706">
        <v>0</v>
      </c>
      <c r="W35" s="706">
        <v>0</v>
      </c>
      <c r="X35" s="706">
        <v>0</v>
      </c>
      <c r="Y35" s="706">
        <v>0</v>
      </c>
      <c r="Z35" s="706">
        <v>0</v>
      </c>
      <c r="AA35" s="706">
        <v>0</v>
      </c>
      <c r="AB35" s="706">
        <v>0</v>
      </c>
      <c r="AC35" s="706">
        <v>0</v>
      </c>
      <c r="AD35" s="706">
        <v>0</v>
      </c>
      <c r="AE35" s="706">
        <v>0</v>
      </c>
      <c r="AF35" s="706">
        <v>0</v>
      </c>
      <c r="AG35" s="706">
        <v>0</v>
      </c>
      <c r="AH35" s="706">
        <v>0</v>
      </c>
      <c r="AI35" s="706">
        <v>0</v>
      </c>
      <c r="AJ35" s="905" t="str">
        <f t="shared" si="0"/>
        <v>G0233</v>
      </c>
      <c r="AK35" s="905" t="str">
        <f t="shared" si="1"/>
        <v>SALAIRES AUTRES U.S.A</v>
      </c>
      <c r="AL35" s="905">
        <f>IFERROR(INDEX(G35:R35,1,MATCH(Parametres!$B$3,G$1:R$1,0)-1)*IF(OR(F35="L",F35="S",F35="I"),-1,1),"")</f>
        <v>74147.960000000006</v>
      </c>
      <c r="AM35" s="905">
        <f t="shared" si="2"/>
        <v>84927.499999999985</v>
      </c>
      <c r="AN35" s="905">
        <f>INDEX(G35:R35,1,MATCH(Parametres!$B$3,G$1:R$1,0))*IF(OR(F35="L",F35="S",F35="I"),-1,1)</f>
        <v>159075.46</v>
      </c>
      <c r="AO35" s="487" t="str">
        <f>+VLOOKUP($AJ35,Data_Validation!$A:$D,1,0)</f>
        <v>G0233</v>
      </c>
      <c r="AP35" s="487" t="str">
        <f>+VLOOKUP($AJ35,Data_Validation!$A:$D,3,0)</f>
        <v>Wholesale autres</v>
      </c>
      <c r="AQ35" s="487" t="str">
        <f>+VLOOKUP($AJ35,Data_Validation!$A:$D,4,0)</f>
        <v>Salaires autres</v>
      </c>
      <c r="AR35" s="487" t="s">
        <v>299</v>
      </c>
      <c r="AS35" s="487">
        <f>+VLOOKUP($AJ35,Data_Validation!$A:$E,5,0)</f>
        <v>0</v>
      </c>
      <c r="AT35" s="904" t="str">
        <f t="shared" si="3"/>
        <v>G0233</v>
      </c>
      <c r="AU35" s="488" t="str">
        <f t="shared" si="4"/>
        <v>SALAIRES AUTRES U.S.A</v>
      </c>
      <c r="AV35" s="899">
        <f>IFERROR(INDEX(V35:AG35,1,MATCH(Parametres!$B$3,V$1:AG$1,0)-1)*IF(OR(C35="L",C35="S",C35="I"),-1,1),"")</f>
        <v>0</v>
      </c>
      <c r="AW35" s="899">
        <f t="shared" si="5"/>
        <v>0</v>
      </c>
      <c r="AX35" s="899">
        <f>INDEX(V35:AG35,1,MATCH(Parametres!$B$3,V$1:AG$1,0))*IF(OR(C35="L",C35="S",C35="I"),-1,1)</f>
        <v>0</v>
      </c>
      <c r="AY35" s="487" t="s">
        <v>337</v>
      </c>
      <c r="AZ35" s="487">
        <f>+VLOOKUP($AJ35,Data_Validation!$A:$E,5,0)</f>
        <v>0</v>
      </c>
    </row>
    <row r="36" spans="1:52" ht="15" hidden="1" customHeight="1">
      <c r="A36" s="706" t="s">
        <v>1148</v>
      </c>
      <c r="B36" s="706">
        <v>2025</v>
      </c>
      <c r="C36" s="706" t="s">
        <v>1246</v>
      </c>
      <c r="D36" s="706" t="s">
        <v>1247</v>
      </c>
      <c r="E36" s="706" t="s">
        <v>333</v>
      </c>
      <c r="F36" s="706" t="s">
        <v>1104</v>
      </c>
      <c r="G36" s="706">
        <v>20783.95</v>
      </c>
      <c r="H36" s="706">
        <v>44087.839999999997</v>
      </c>
      <c r="I36" s="706">
        <v>72334.77</v>
      </c>
      <c r="J36" s="706">
        <v>112377.62</v>
      </c>
      <c r="K36" s="706">
        <v>137895.88</v>
      </c>
      <c r="L36" s="706">
        <v>167924.14</v>
      </c>
      <c r="M36" s="706">
        <v>196802.88</v>
      </c>
      <c r="N36" s="706">
        <v>224220.79999999999</v>
      </c>
      <c r="O36" s="706">
        <v>243634.88</v>
      </c>
      <c r="P36" s="706">
        <v>261724.6</v>
      </c>
      <c r="Q36" s="706">
        <v>278361.06</v>
      </c>
      <c r="R36" s="706">
        <v>293686.53000000003</v>
      </c>
      <c r="S36" s="706">
        <v>25305.55</v>
      </c>
      <c r="T36" s="706">
        <v>25305.55</v>
      </c>
      <c r="U36" s="706">
        <v>0</v>
      </c>
      <c r="V36" s="706">
        <v>0</v>
      </c>
      <c r="W36" s="706">
        <v>0</v>
      </c>
      <c r="X36" s="706">
        <v>0</v>
      </c>
      <c r="Y36" s="706">
        <v>0</v>
      </c>
      <c r="Z36" s="706">
        <v>0</v>
      </c>
      <c r="AA36" s="706">
        <v>0</v>
      </c>
      <c r="AB36" s="706">
        <v>0</v>
      </c>
      <c r="AC36" s="706">
        <v>0</v>
      </c>
      <c r="AD36" s="706">
        <v>0</v>
      </c>
      <c r="AE36" s="706">
        <v>0</v>
      </c>
      <c r="AF36" s="706">
        <v>0</v>
      </c>
      <c r="AG36" s="706">
        <v>0</v>
      </c>
      <c r="AH36" s="706">
        <v>0</v>
      </c>
      <c r="AI36" s="706">
        <v>0</v>
      </c>
      <c r="AJ36" s="905" t="str">
        <f t="shared" si="0"/>
        <v>G0234</v>
      </c>
      <c r="AK36" s="905" t="str">
        <f t="shared" si="1"/>
        <v>SALAIRES AUTRES SERV.</v>
      </c>
      <c r="AL36" s="905">
        <f>IFERROR(INDEX(G36:R36,1,MATCH(Parametres!$B$3,G$1:R$1,0)-1)*IF(OR(F36="L",F36="S",F36="I"),-1,1),"")</f>
        <v>72334.77</v>
      </c>
      <c r="AM36" s="905">
        <f t="shared" si="2"/>
        <v>40042.849999999991</v>
      </c>
      <c r="AN36" s="905">
        <f>INDEX(G36:R36,1,MATCH(Parametres!$B$3,G$1:R$1,0))*IF(OR(F36="L",F36="S",F36="I"),-1,1)</f>
        <v>112377.62</v>
      </c>
      <c r="AO36" s="487" t="str">
        <f>+VLOOKUP($AJ36,Data_Validation!$A:$D,1,0)</f>
        <v>G0234</v>
      </c>
      <c r="AP36" s="487" t="str">
        <f>+VLOOKUP($AJ36,Data_Validation!$A:$D,3,0)</f>
        <v>Service</v>
      </c>
      <c r="AQ36" s="487" t="str">
        <f>+VLOOKUP($AJ36,Data_Validation!$A:$D,4,0)</f>
        <v>Salaires autres</v>
      </c>
      <c r="AR36" s="487" t="s">
        <v>299</v>
      </c>
      <c r="AS36" s="487">
        <f>+VLOOKUP($AJ36,Data_Validation!$A:$E,5,0)</f>
        <v>0</v>
      </c>
      <c r="AT36" s="904" t="str">
        <f t="shared" si="3"/>
        <v>G0234</v>
      </c>
      <c r="AU36" s="488" t="str">
        <f t="shared" si="4"/>
        <v>SALAIRES AUTRES SERV.</v>
      </c>
      <c r="AV36" s="899">
        <f>IFERROR(INDEX(V36:AG36,1,MATCH(Parametres!$B$3,V$1:AG$1,0)-1)*IF(OR(C36="L",C36="S",C36="I"),-1,1),"")</f>
        <v>0</v>
      </c>
      <c r="AW36" s="899">
        <f t="shared" si="5"/>
        <v>0</v>
      </c>
      <c r="AX36" s="899">
        <f>INDEX(V36:AG36,1,MATCH(Parametres!$B$3,V$1:AG$1,0))*IF(OR(C36="L",C36="S",C36="I"),-1,1)</f>
        <v>0</v>
      </c>
      <c r="AY36" s="487" t="s">
        <v>337</v>
      </c>
      <c r="AZ36" s="487">
        <f>+VLOOKUP($AJ36,Data_Validation!$A:$E,5,0)</f>
        <v>0</v>
      </c>
    </row>
    <row r="37" spans="1:52" ht="15" hidden="1" customHeight="1">
      <c r="A37" s="706" t="s">
        <v>1148</v>
      </c>
      <c r="B37" s="706">
        <v>2025</v>
      </c>
      <c r="C37" s="706" t="s">
        <v>1248</v>
      </c>
      <c r="D37" s="706" t="s">
        <v>1249</v>
      </c>
      <c r="E37" s="706" t="s">
        <v>333</v>
      </c>
      <c r="F37" s="706" t="s">
        <v>1104</v>
      </c>
      <c r="G37" s="706">
        <v>0</v>
      </c>
      <c r="H37" s="706">
        <v>0</v>
      </c>
      <c r="I37" s="706">
        <v>0</v>
      </c>
      <c r="J37" s="706">
        <v>0</v>
      </c>
      <c r="K37" s="706">
        <v>0</v>
      </c>
      <c r="L37" s="706">
        <v>0</v>
      </c>
      <c r="M37" s="706">
        <v>76</v>
      </c>
      <c r="N37" s="706">
        <v>76</v>
      </c>
      <c r="O37" s="706">
        <v>76</v>
      </c>
      <c r="P37" s="706">
        <v>76</v>
      </c>
      <c r="Q37" s="706">
        <v>76</v>
      </c>
      <c r="R37" s="706">
        <v>76</v>
      </c>
      <c r="S37" s="706">
        <v>6.91</v>
      </c>
      <c r="T37" s="706">
        <v>6.91</v>
      </c>
      <c r="U37" s="706">
        <v>0</v>
      </c>
      <c r="V37" s="706">
        <v>0</v>
      </c>
      <c r="W37" s="706">
        <v>0</v>
      </c>
      <c r="X37" s="706">
        <v>0</v>
      </c>
      <c r="Y37" s="706">
        <v>0</v>
      </c>
      <c r="Z37" s="706">
        <v>0</v>
      </c>
      <c r="AA37" s="706">
        <v>0</v>
      </c>
      <c r="AB37" s="706">
        <v>0</v>
      </c>
      <c r="AC37" s="706">
        <v>0</v>
      </c>
      <c r="AD37" s="706">
        <v>0</v>
      </c>
      <c r="AE37" s="706">
        <v>0</v>
      </c>
      <c r="AF37" s="706">
        <v>0</v>
      </c>
      <c r="AG37" s="706">
        <v>0</v>
      </c>
      <c r="AH37" s="706">
        <v>0</v>
      </c>
      <c r="AI37" s="706">
        <v>0</v>
      </c>
      <c r="AJ37" s="905" t="str">
        <f t="shared" si="0"/>
        <v>G0235</v>
      </c>
      <c r="AK37" s="905" t="str">
        <f t="shared" si="1"/>
        <v>SALAIRES AUTRES CARR.</v>
      </c>
      <c r="AL37" s="905">
        <f>IFERROR(INDEX(G37:R37,1,MATCH(Parametres!$B$3,G$1:R$1,0)-1)*IF(OR(F37="L",F37="S",F37="I"),-1,1),"")</f>
        <v>0</v>
      </c>
      <c r="AM37" s="905">
        <f t="shared" si="2"/>
        <v>0</v>
      </c>
      <c r="AN37" s="905">
        <f>INDEX(G37:R37,1,MATCH(Parametres!$B$3,G$1:R$1,0))*IF(OR(F37="L",F37="S",F37="I"),-1,1)</f>
        <v>0</v>
      </c>
      <c r="AO37" s="487" t="str">
        <f>+VLOOKUP($AJ37,Data_Validation!$A:$D,1,0)</f>
        <v>G0235</v>
      </c>
      <c r="AP37" s="487" t="str">
        <f>+VLOOKUP($AJ37,Data_Validation!$A:$D,3,0)</f>
        <v>Carrosserie</v>
      </c>
      <c r="AQ37" s="487" t="str">
        <f>+VLOOKUP($AJ37,Data_Validation!$A:$D,4,0)</f>
        <v>Salaires autres</v>
      </c>
      <c r="AR37" s="487" t="s">
        <v>299</v>
      </c>
      <c r="AS37" s="487">
        <f>+VLOOKUP($AJ37,Data_Validation!$A:$E,5,0)</f>
        <v>0</v>
      </c>
      <c r="AT37" s="904" t="str">
        <f t="shared" si="3"/>
        <v>G0235</v>
      </c>
      <c r="AU37" s="488" t="str">
        <f t="shared" si="4"/>
        <v>SALAIRES AUTRES CARR.</v>
      </c>
      <c r="AV37" s="899">
        <f>IFERROR(INDEX(V37:AG37,1,MATCH(Parametres!$B$3,V$1:AG$1,0)-1)*IF(OR(C37="L",C37="S",C37="I"),-1,1),"")</f>
        <v>0</v>
      </c>
      <c r="AW37" s="899">
        <f t="shared" si="5"/>
        <v>0</v>
      </c>
      <c r="AX37" s="899">
        <f>INDEX(V37:AG37,1,MATCH(Parametres!$B$3,V$1:AG$1,0))*IF(OR(C37="L",C37="S",C37="I"),-1,1)</f>
        <v>0</v>
      </c>
      <c r="AY37" s="487" t="s">
        <v>337</v>
      </c>
      <c r="AZ37" s="487">
        <f>+VLOOKUP($AJ37,Data_Validation!$A:$E,5,0)</f>
        <v>0</v>
      </c>
    </row>
    <row r="38" spans="1:52" ht="15" hidden="1" customHeight="1">
      <c r="A38" s="706" t="s">
        <v>1148</v>
      </c>
      <c r="B38" s="706">
        <v>2025</v>
      </c>
      <c r="C38" s="706" t="s">
        <v>1250</v>
      </c>
      <c r="D38" s="706" t="s">
        <v>1251</v>
      </c>
      <c r="E38" s="706" t="s">
        <v>333</v>
      </c>
      <c r="F38" s="706" t="s">
        <v>1104</v>
      </c>
      <c r="G38" s="706">
        <v>15810.46</v>
      </c>
      <c r="H38" s="706">
        <v>30001.65</v>
      </c>
      <c r="I38" s="706">
        <v>39100.370000000003</v>
      </c>
      <c r="J38" s="706">
        <v>58642.1</v>
      </c>
      <c r="K38" s="706">
        <v>76968.100000000006</v>
      </c>
      <c r="L38" s="706">
        <v>95730.559999999998</v>
      </c>
      <c r="M38" s="706">
        <v>115909.1</v>
      </c>
      <c r="N38" s="706">
        <v>133489.10999999999</v>
      </c>
      <c r="O38" s="706">
        <v>154728.47</v>
      </c>
      <c r="P38" s="706">
        <v>174435.89</v>
      </c>
      <c r="Q38" s="706">
        <v>194819.76</v>
      </c>
      <c r="R38" s="706">
        <v>214024.49</v>
      </c>
      <c r="S38" s="706">
        <v>17710.89</v>
      </c>
      <c r="T38" s="706">
        <v>17710.89</v>
      </c>
      <c r="U38" s="706">
        <v>0</v>
      </c>
      <c r="V38" s="706">
        <v>0</v>
      </c>
      <c r="W38" s="706">
        <v>0</v>
      </c>
      <c r="X38" s="706">
        <v>0</v>
      </c>
      <c r="Y38" s="706">
        <v>0</v>
      </c>
      <c r="Z38" s="706">
        <v>0</v>
      </c>
      <c r="AA38" s="706">
        <v>0</v>
      </c>
      <c r="AB38" s="706">
        <v>0</v>
      </c>
      <c r="AC38" s="706">
        <v>0</v>
      </c>
      <c r="AD38" s="706">
        <v>0</v>
      </c>
      <c r="AE38" s="706">
        <v>0</v>
      </c>
      <c r="AF38" s="706">
        <v>0</v>
      </c>
      <c r="AG38" s="706">
        <v>0</v>
      </c>
      <c r="AH38" s="706">
        <v>0</v>
      </c>
      <c r="AI38" s="706">
        <v>0</v>
      </c>
      <c r="AJ38" s="905" t="str">
        <f t="shared" si="0"/>
        <v>G0236</v>
      </c>
      <c r="AK38" s="905" t="str">
        <f t="shared" si="1"/>
        <v>SALAIRES AUTRES PCES</v>
      </c>
      <c r="AL38" s="905">
        <f>IFERROR(INDEX(G38:R38,1,MATCH(Parametres!$B$3,G$1:R$1,0)-1)*IF(OR(F38="L",F38="S",F38="I"),-1,1),"")</f>
        <v>39100.370000000003</v>
      </c>
      <c r="AM38" s="905">
        <f t="shared" si="2"/>
        <v>19541.729999999996</v>
      </c>
      <c r="AN38" s="905">
        <f>INDEX(G38:R38,1,MATCH(Parametres!$B$3,G$1:R$1,0))*IF(OR(F38="L",F38="S",F38="I"),-1,1)</f>
        <v>58642.1</v>
      </c>
      <c r="AO38" s="487" t="str">
        <f>+VLOOKUP($AJ38,Data_Validation!$A:$D,1,0)</f>
        <v>G0236</v>
      </c>
      <c r="AP38" s="487" t="str">
        <f>+VLOOKUP($AJ38,Data_Validation!$A:$D,3,0)</f>
        <v>Pièces</v>
      </c>
      <c r="AQ38" s="487" t="str">
        <f>+VLOOKUP($AJ38,Data_Validation!$A:$D,4,0)</f>
        <v>Salaires autres</v>
      </c>
      <c r="AR38" s="487" t="s">
        <v>299</v>
      </c>
      <c r="AS38" s="487">
        <f>+VLOOKUP($AJ38,Data_Validation!$A:$E,5,0)</f>
        <v>0</v>
      </c>
      <c r="AT38" s="904" t="str">
        <f t="shared" si="3"/>
        <v>G0236</v>
      </c>
      <c r="AU38" s="488" t="str">
        <f t="shared" si="4"/>
        <v>SALAIRES AUTRES PCES</v>
      </c>
      <c r="AV38" s="899">
        <f>IFERROR(INDEX(V38:AG38,1,MATCH(Parametres!$B$3,V$1:AG$1,0)-1)*IF(OR(C38="L",C38="S",C38="I"),-1,1),"")</f>
        <v>0</v>
      </c>
      <c r="AW38" s="899">
        <f t="shared" si="5"/>
        <v>0</v>
      </c>
      <c r="AX38" s="899">
        <f>INDEX(V38:AG38,1,MATCH(Parametres!$B$3,V$1:AG$1,0))*IF(OR(C38="L",C38="S",C38="I"),-1,1)</f>
        <v>0</v>
      </c>
      <c r="AY38" s="487" t="s">
        <v>337</v>
      </c>
      <c r="AZ38" s="487">
        <f>+VLOOKUP($AJ38,Data_Validation!$A:$E,5,0)</f>
        <v>0</v>
      </c>
    </row>
    <row r="39" spans="1:52" ht="15" customHeight="1">
      <c r="A39" s="706" t="s">
        <v>1148</v>
      </c>
      <c r="B39" s="706">
        <v>2025</v>
      </c>
      <c r="C39" s="706" t="s">
        <v>1254</v>
      </c>
      <c r="D39" s="706" t="s">
        <v>1255</v>
      </c>
      <c r="E39" s="706" t="s">
        <v>333</v>
      </c>
      <c r="F39" s="706" t="s">
        <v>1104</v>
      </c>
      <c r="G39" s="706">
        <v>0</v>
      </c>
      <c r="H39" s="706">
        <v>0</v>
      </c>
      <c r="I39" s="706">
        <v>0</v>
      </c>
      <c r="J39" s="706">
        <v>0</v>
      </c>
      <c r="K39" s="706">
        <v>0</v>
      </c>
      <c r="L39" s="706">
        <v>0</v>
      </c>
      <c r="M39" s="706">
        <v>0</v>
      </c>
      <c r="N39" s="706">
        <v>0</v>
      </c>
      <c r="O39" s="706">
        <v>0</v>
      </c>
      <c r="P39" s="706">
        <v>0</v>
      </c>
      <c r="Q39" s="706">
        <v>0</v>
      </c>
      <c r="R39" s="706">
        <v>0</v>
      </c>
      <c r="S39" s="706">
        <v>0</v>
      </c>
      <c r="T39" s="706">
        <v>0</v>
      </c>
      <c r="U39" s="706">
        <v>0</v>
      </c>
      <c r="V39" s="706">
        <v>0</v>
      </c>
      <c r="W39" s="706">
        <v>0</v>
      </c>
      <c r="X39" s="706">
        <v>0</v>
      </c>
      <c r="Y39" s="706">
        <v>0</v>
      </c>
      <c r="Z39" s="706">
        <v>0</v>
      </c>
      <c r="AA39" s="706">
        <v>0</v>
      </c>
      <c r="AB39" s="706">
        <v>0</v>
      </c>
      <c r="AC39" s="706">
        <v>0</v>
      </c>
      <c r="AD39" s="706">
        <v>0</v>
      </c>
      <c r="AE39" s="706">
        <v>0</v>
      </c>
      <c r="AF39" s="706">
        <v>0</v>
      </c>
      <c r="AG39" s="706">
        <v>0</v>
      </c>
      <c r="AH39" s="706">
        <v>0</v>
      </c>
      <c r="AI39" s="706">
        <v>0</v>
      </c>
      <c r="AJ39" s="905" t="str">
        <f t="shared" si="0"/>
        <v>G0240</v>
      </c>
      <c r="AK39" s="905" t="str">
        <f t="shared" si="1"/>
        <v>CONGES PAYÉS REP.</v>
      </c>
      <c r="AL39" s="905">
        <f>IFERROR(INDEX(G39:R39,1,MATCH(Parametres!$B$3,G$1:R$1,0)-1)*IF(OR(F39="L",F39="S",F39="I"),-1,1),"")</f>
        <v>0</v>
      </c>
      <c r="AM39" s="905">
        <f t="shared" si="2"/>
        <v>0</v>
      </c>
      <c r="AN39" s="905">
        <f>INDEX(G39:R39,1,MATCH(Parametres!$B$3,G$1:R$1,0))*IF(OR(F39="L",F39="S",F39="I"),-1,1)</f>
        <v>0</v>
      </c>
      <c r="AO39" s="487" t="e">
        <f>+VLOOKUP($AJ39,Data_Validation!$A:$D,1,0)</f>
        <v>#N/A</v>
      </c>
      <c r="AP39" s="487" t="e">
        <f>+VLOOKUP($AJ39,Data_Validation!$A:$D,3,0)</f>
        <v>#N/A</v>
      </c>
      <c r="AQ39" s="487" t="e">
        <f>+VLOOKUP($AJ39,Data_Validation!$A:$D,4,0)</f>
        <v>#N/A</v>
      </c>
      <c r="AR39" s="487" t="s">
        <v>299</v>
      </c>
      <c r="AS39" s="487" t="e">
        <f>+VLOOKUP($AJ39,Data_Validation!$A:$E,5,0)</f>
        <v>#N/A</v>
      </c>
      <c r="AT39" s="904" t="str">
        <f t="shared" si="3"/>
        <v>G0240</v>
      </c>
      <c r="AU39" s="488" t="str">
        <f t="shared" si="4"/>
        <v>CONGES PAYÉS REP.</v>
      </c>
      <c r="AV39" s="899">
        <f>IFERROR(INDEX(V39:AG39,1,MATCH(Parametres!$B$3,V$1:AG$1,0)-1)*IF(OR(C39="L",C39="S",C39="I"),-1,1),"")</f>
        <v>0</v>
      </c>
      <c r="AW39" s="899">
        <f t="shared" si="5"/>
        <v>0</v>
      </c>
      <c r="AX39" s="899">
        <f>INDEX(V39:AG39,1,MATCH(Parametres!$B$3,V$1:AG$1,0))*IF(OR(C39="L",C39="S",C39="I"),-1,1)</f>
        <v>0</v>
      </c>
      <c r="AY39" s="487" t="s">
        <v>337</v>
      </c>
      <c r="AZ39" s="487" t="e">
        <f>+VLOOKUP($AJ39,Data_Validation!$A:$E,5,0)</f>
        <v>#N/A</v>
      </c>
    </row>
    <row r="40" spans="1:52" ht="15.75" hidden="1" customHeight="1">
      <c r="A40" s="706" t="s">
        <v>1148</v>
      </c>
      <c r="B40" s="706">
        <v>2025</v>
      </c>
      <c r="C40" s="706" t="s">
        <v>1256</v>
      </c>
      <c r="D40" s="706" t="s">
        <v>1257</v>
      </c>
      <c r="E40" s="706" t="s">
        <v>333</v>
      </c>
      <c r="F40" s="706" t="s">
        <v>1104</v>
      </c>
      <c r="G40" s="706">
        <v>11391.15</v>
      </c>
      <c r="H40" s="706">
        <v>19742.73</v>
      </c>
      <c r="I40" s="706">
        <v>30770.94</v>
      </c>
      <c r="J40" s="706">
        <v>43195.92</v>
      </c>
      <c r="K40" s="706">
        <v>56455.73</v>
      </c>
      <c r="L40" s="706">
        <v>72489.7</v>
      </c>
      <c r="M40" s="706">
        <v>90582.97</v>
      </c>
      <c r="N40" s="706">
        <v>96954.97</v>
      </c>
      <c r="O40" s="706">
        <v>110342.33</v>
      </c>
      <c r="P40" s="706">
        <v>123744.27</v>
      </c>
      <c r="Q40" s="706">
        <v>130940.75</v>
      </c>
      <c r="R40" s="706">
        <v>150894.38</v>
      </c>
      <c r="S40" s="706">
        <v>11903.7</v>
      </c>
      <c r="T40" s="706">
        <v>11903.7</v>
      </c>
      <c r="U40" s="706">
        <v>0</v>
      </c>
      <c r="V40" s="706">
        <v>0</v>
      </c>
      <c r="W40" s="706">
        <v>0</v>
      </c>
      <c r="X40" s="706">
        <v>0</v>
      </c>
      <c r="Y40" s="706">
        <v>0</v>
      </c>
      <c r="Z40" s="706">
        <v>0</v>
      </c>
      <c r="AA40" s="706">
        <v>0</v>
      </c>
      <c r="AB40" s="706">
        <v>0</v>
      </c>
      <c r="AC40" s="706">
        <v>0</v>
      </c>
      <c r="AD40" s="706">
        <v>0</v>
      </c>
      <c r="AE40" s="706">
        <v>0</v>
      </c>
      <c r="AF40" s="706">
        <v>0</v>
      </c>
      <c r="AG40" s="706">
        <v>0</v>
      </c>
      <c r="AH40" s="706">
        <v>0</v>
      </c>
      <c r="AI40" s="706">
        <v>0</v>
      </c>
      <c r="AJ40" s="905" t="str">
        <f t="shared" si="0"/>
        <v>G0241</v>
      </c>
      <c r="AK40" s="905" t="str">
        <f t="shared" si="1"/>
        <v>CONGES PAYES NEUFS</v>
      </c>
      <c r="AL40" s="905">
        <f>IFERROR(INDEX(G40:R40,1,MATCH(Parametres!$B$3,G$1:R$1,0)-1)*IF(OR(F40="L",F40="S",F40="I"),-1,1),"")</f>
        <v>30770.94</v>
      </c>
      <c r="AM40" s="905">
        <f t="shared" si="2"/>
        <v>12424.98</v>
      </c>
      <c r="AN40" s="905">
        <f>INDEX(G40:R40,1,MATCH(Parametres!$B$3,G$1:R$1,0))*IF(OR(F40="L",F40="S",F40="I"),-1,1)</f>
        <v>43195.92</v>
      </c>
      <c r="AO40" s="487" t="str">
        <f>+VLOOKUP($AJ40,Data_Validation!$A:$D,1,0)</f>
        <v>G0241</v>
      </c>
      <c r="AP40" s="487" t="str">
        <f>+VLOOKUP($AJ40,Data_Validation!$A:$D,3,0)</f>
        <v>Véhicules neufs</v>
      </c>
      <c r="AQ40" s="487" t="str">
        <f>+VLOOKUP($AJ40,Data_Validation!$A:$D,4,0)</f>
        <v>Salaires en absences</v>
      </c>
      <c r="AR40" s="487" t="s">
        <v>299</v>
      </c>
      <c r="AS40" s="487">
        <f>+VLOOKUP($AJ40,Data_Validation!$A:$E,5,0)</f>
        <v>0</v>
      </c>
      <c r="AT40" s="904" t="str">
        <f t="shared" si="3"/>
        <v>G0241</v>
      </c>
      <c r="AU40" s="488" t="str">
        <f t="shared" si="4"/>
        <v>CONGES PAYES NEUFS</v>
      </c>
      <c r="AV40" s="899">
        <f>IFERROR(INDEX(V40:AG40,1,MATCH(Parametres!$B$3,V$1:AG$1,0)-1)*IF(OR(C40="L",C40="S",C40="I"),-1,1),"")</f>
        <v>0</v>
      </c>
      <c r="AW40" s="899">
        <f t="shared" si="5"/>
        <v>0</v>
      </c>
      <c r="AX40" s="899">
        <f>INDEX(V40:AG40,1,MATCH(Parametres!$B$3,V$1:AG$1,0))*IF(OR(C40="L",C40="S",C40="I"),-1,1)</f>
        <v>0</v>
      </c>
      <c r="AY40" s="487" t="s">
        <v>337</v>
      </c>
      <c r="AZ40" s="487">
        <f>+VLOOKUP($AJ40,Data_Validation!$A:$E,5,0)</f>
        <v>0</v>
      </c>
    </row>
    <row r="41" spans="1:52" ht="15" hidden="1" customHeight="1">
      <c r="A41" s="706" t="s">
        <v>1148</v>
      </c>
      <c r="B41" s="706">
        <v>2025</v>
      </c>
      <c r="C41" s="706" t="s">
        <v>1258</v>
      </c>
      <c r="D41" s="706" t="s">
        <v>1259</v>
      </c>
      <c r="E41" s="706" t="s">
        <v>333</v>
      </c>
      <c r="F41" s="706" t="s">
        <v>1104</v>
      </c>
      <c r="G41" s="706">
        <v>1774.9</v>
      </c>
      <c r="H41" s="706">
        <v>2621.56</v>
      </c>
      <c r="I41" s="706">
        <v>3150.56</v>
      </c>
      <c r="J41" s="706">
        <v>4346.54</v>
      </c>
      <c r="K41" s="706">
        <v>5255.5</v>
      </c>
      <c r="L41" s="706">
        <v>6723.83</v>
      </c>
      <c r="M41" s="706">
        <v>8490.1299999999992</v>
      </c>
      <c r="N41" s="706">
        <v>8749.76</v>
      </c>
      <c r="O41" s="706">
        <v>10188.86</v>
      </c>
      <c r="P41" s="706">
        <v>11751.42</v>
      </c>
      <c r="Q41" s="706">
        <v>12225.49</v>
      </c>
      <c r="R41" s="706">
        <v>16446.919999999998</v>
      </c>
      <c r="S41" s="706">
        <v>1111.4100000000001</v>
      </c>
      <c r="T41" s="706">
        <v>1111.4100000000001</v>
      </c>
      <c r="U41" s="706">
        <v>0</v>
      </c>
      <c r="V41" s="706">
        <v>0</v>
      </c>
      <c r="W41" s="706">
        <v>0</v>
      </c>
      <c r="X41" s="706">
        <v>0</v>
      </c>
      <c r="Y41" s="706">
        <v>0</v>
      </c>
      <c r="Z41" s="706">
        <v>0</v>
      </c>
      <c r="AA41" s="706">
        <v>0</v>
      </c>
      <c r="AB41" s="706">
        <v>0</v>
      </c>
      <c r="AC41" s="706">
        <v>0</v>
      </c>
      <c r="AD41" s="706">
        <v>0</v>
      </c>
      <c r="AE41" s="706">
        <v>0</v>
      </c>
      <c r="AF41" s="706">
        <v>0</v>
      </c>
      <c r="AG41" s="706">
        <v>0</v>
      </c>
      <c r="AH41" s="706">
        <v>0</v>
      </c>
      <c r="AI41" s="706">
        <v>0</v>
      </c>
      <c r="AJ41" s="905" t="str">
        <f t="shared" si="0"/>
        <v>G0242</v>
      </c>
      <c r="AK41" s="905" t="str">
        <f t="shared" si="1"/>
        <v>CONGES PAYES USAGES</v>
      </c>
      <c r="AL41" s="905">
        <f>IFERROR(INDEX(G41:R41,1,MATCH(Parametres!$B$3,G$1:R$1,0)-1)*IF(OR(F41="L",F41="S",F41="I"),-1,1),"")</f>
        <v>3150.56</v>
      </c>
      <c r="AM41" s="905">
        <f t="shared" si="2"/>
        <v>1195.98</v>
      </c>
      <c r="AN41" s="905">
        <f>INDEX(G41:R41,1,MATCH(Parametres!$B$3,G$1:R$1,0))*IF(OR(F41="L",F41="S",F41="I"),-1,1)</f>
        <v>4346.54</v>
      </c>
      <c r="AO41" s="487" t="str">
        <f>+VLOOKUP($AJ41,Data_Validation!$A:$D,1,0)</f>
        <v>G0242</v>
      </c>
      <c r="AP41" s="487" t="str">
        <f>+VLOOKUP($AJ41,Data_Validation!$A:$D,3,0)</f>
        <v>Véhicules usagés</v>
      </c>
      <c r="AQ41" s="487" t="str">
        <f>+VLOOKUP($AJ41,Data_Validation!$A:$D,4,0)</f>
        <v>Salaires en absences</v>
      </c>
      <c r="AR41" s="487" t="s">
        <v>299</v>
      </c>
      <c r="AS41" s="487">
        <f>+VLOOKUP($AJ41,Data_Validation!$A:$E,5,0)</f>
        <v>0</v>
      </c>
      <c r="AT41" s="904" t="str">
        <f t="shared" si="3"/>
        <v>G0242</v>
      </c>
      <c r="AU41" s="488" t="str">
        <f t="shared" si="4"/>
        <v>CONGES PAYES USAGES</v>
      </c>
      <c r="AV41" s="899">
        <f>IFERROR(INDEX(V41:AG41,1,MATCH(Parametres!$B$3,V$1:AG$1,0)-1)*IF(OR(C41="L",C41="S",C41="I"),-1,1),"")</f>
        <v>0</v>
      </c>
      <c r="AW41" s="899">
        <f t="shared" si="5"/>
        <v>0</v>
      </c>
      <c r="AX41" s="899">
        <f>INDEX(V41:AG41,1,MATCH(Parametres!$B$3,V$1:AG$1,0))*IF(OR(C41="L",C41="S",C41="I"),-1,1)</f>
        <v>0</v>
      </c>
      <c r="AY41" s="487" t="s">
        <v>337</v>
      </c>
      <c r="AZ41" s="487">
        <f>+VLOOKUP($AJ41,Data_Validation!$A:$E,5,0)</f>
        <v>0</v>
      </c>
    </row>
    <row r="42" spans="1:52" ht="15" hidden="1" customHeight="1">
      <c r="A42" s="706" t="s">
        <v>1148</v>
      </c>
      <c r="B42" s="706">
        <v>2025</v>
      </c>
      <c r="C42" s="706" t="s">
        <v>1260</v>
      </c>
      <c r="D42" s="706" t="s">
        <v>1261</v>
      </c>
      <c r="E42" s="706" t="s">
        <v>333</v>
      </c>
      <c r="F42" s="706" t="s">
        <v>1104</v>
      </c>
      <c r="G42" s="706">
        <v>2338.62</v>
      </c>
      <c r="H42" s="706">
        <v>4304.78</v>
      </c>
      <c r="I42" s="706">
        <v>6775.51</v>
      </c>
      <c r="J42" s="706">
        <v>9592.1</v>
      </c>
      <c r="K42" s="706">
        <v>12901.13</v>
      </c>
      <c r="L42" s="706">
        <v>15395.81</v>
      </c>
      <c r="M42" s="706">
        <v>17992.009999999998</v>
      </c>
      <c r="N42" s="706">
        <v>20648.810000000001</v>
      </c>
      <c r="O42" s="706">
        <v>23357.18</v>
      </c>
      <c r="P42" s="706">
        <v>26840.12</v>
      </c>
      <c r="Q42" s="706">
        <v>27830.82</v>
      </c>
      <c r="R42" s="706">
        <v>31067.39</v>
      </c>
      <c r="S42" s="706">
        <v>2530.0700000000002</v>
      </c>
      <c r="T42" s="706">
        <v>2530.0700000000002</v>
      </c>
      <c r="U42" s="706">
        <v>0</v>
      </c>
      <c r="V42" s="706">
        <v>0</v>
      </c>
      <c r="W42" s="706">
        <v>0</v>
      </c>
      <c r="X42" s="706">
        <v>0</v>
      </c>
      <c r="Y42" s="706">
        <v>0</v>
      </c>
      <c r="Z42" s="706">
        <v>0</v>
      </c>
      <c r="AA42" s="706">
        <v>0</v>
      </c>
      <c r="AB42" s="706">
        <v>0</v>
      </c>
      <c r="AC42" s="706">
        <v>0</v>
      </c>
      <c r="AD42" s="706">
        <v>0</v>
      </c>
      <c r="AE42" s="706">
        <v>0</v>
      </c>
      <c r="AF42" s="706">
        <v>0</v>
      </c>
      <c r="AG42" s="706">
        <v>0</v>
      </c>
      <c r="AH42" s="706">
        <v>0</v>
      </c>
      <c r="AI42" s="706">
        <v>0</v>
      </c>
      <c r="AJ42" s="905" t="str">
        <f t="shared" si="0"/>
        <v>G0243</v>
      </c>
      <c r="AK42" s="905" t="str">
        <f t="shared" si="1"/>
        <v>CONGES PAYES U.S.A</v>
      </c>
      <c r="AL42" s="905">
        <f>IFERROR(INDEX(G42:R42,1,MATCH(Parametres!$B$3,G$1:R$1,0)-1)*IF(OR(F42="L",F42="S",F42="I"),-1,1),"")</f>
        <v>6775.51</v>
      </c>
      <c r="AM42" s="905">
        <f t="shared" si="2"/>
        <v>2816.59</v>
      </c>
      <c r="AN42" s="905">
        <f>INDEX(G42:R42,1,MATCH(Parametres!$B$3,G$1:R$1,0))*IF(OR(F42="L",F42="S",F42="I"),-1,1)</f>
        <v>9592.1</v>
      </c>
      <c r="AO42" s="487" t="str">
        <f>+VLOOKUP($AJ42,Data_Validation!$A:$D,1,0)</f>
        <v>G0243</v>
      </c>
      <c r="AP42" s="487" t="str">
        <f>+VLOOKUP($AJ42,Data_Validation!$A:$D,3,0)</f>
        <v>Wholesale autres</v>
      </c>
      <c r="AQ42" s="487" t="str">
        <f>+VLOOKUP($AJ42,Data_Validation!$A:$D,4,0)</f>
        <v>Salaires en absences</v>
      </c>
      <c r="AR42" s="487" t="s">
        <v>299</v>
      </c>
      <c r="AS42" s="487">
        <f>+VLOOKUP($AJ42,Data_Validation!$A:$E,5,0)</f>
        <v>0</v>
      </c>
      <c r="AT42" s="904" t="str">
        <f t="shared" si="3"/>
        <v>G0243</v>
      </c>
      <c r="AU42" s="488" t="str">
        <f t="shared" si="4"/>
        <v>CONGES PAYES U.S.A</v>
      </c>
      <c r="AV42" s="899">
        <f>IFERROR(INDEX(V42:AG42,1,MATCH(Parametres!$B$3,V$1:AG$1,0)-1)*IF(OR(C42="L",C42="S",C42="I"),-1,1),"")</f>
        <v>0</v>
      </c>
      <c r="AW42" s="899">
        <f t="shared" si="5"/>
        <v>0</v>
      </c>
      <c r="AX42" s="899">
        <f>INDEX(V42:AG42,1,MATCH(Parametres!$B$3,V$1:AG$1,0))*IF(OR(C42="L",C42="S",C42="I"),-1,1)</f>
        <v>0</v>
      </c>
      <c r="AY42" s="487" t="s">
        <v>337</v>
      </c>
      <c r="AZ42" s="487">
        <f>+VLOOKUP($AJ42,Data_Validation!$A:$E,5,0)</f>
        <v>0</v>
      </c>
    </row>
    <row r="43" spans="1:52" ht="15" hidden="1" customHeight="1">
      <c r="A43" s="706" t="s">
        <v>1148</v>
      </c>
      <c r="B43" s="706">
        <v>2025</v>
      </c>
      <c r="C43" s="706" t="s">
        <v>1262</v>
      </c>
      <c r="D43" s="706" t="s">
        <v>1263</v>
      </c>
      <c r="E43" s="706" t="s">
        <v>333</v>
      </c>
      <c r="F43" s="706" t="s">
        <v>1104</v>
      </c>
      <c r="G43" s="706">
        <v>27957.53</v>
      </c>
      <c r="H43" s="706">
        <v>40578.769999999997</v>
      </c>
      <c r="I43" s="706">
        <v>48624.76</v>
      </c>
      <c r="J43" s="706">
        <v>65289.99</v>
      </c>
      <c r="K43" s="706">
        <v>80958.81</v>
      </c>
      <c r="L43" s="706">
        <v>97373.06</v>
      </c>
      <c r="M43" s="706">
        <v>122247.07</v>
      </c>
      <c r="N43" s="706">
        <v>128310.71</v>
      </c>
      <c r="O43" s="706">
        <v>143902.31</v>
      </c>
      <c r="P43" s="706">
        <v>159913.66</v>
      </c>
      <c r="Q43" s="706">
        <v>168992.33</v>
      </c>
      <c r="R43" s="706">
        <v>222377.28</v>
      </c>
      <c r="S43" s="706">
        <v>15362.94</v>
      </c>
      <c r="T43" s="706">
        <v>15362.94</v>
      </c>
      <c r="U43" s="706">
        <v>0</v>
      </c>
      <c r="V43" s="706">
        <v>0</v>
      </c>
      <c r="W43" s="706">
        <v>0</v>
      </c>
      <c r="X43" s="706">
        <v>0</v>
      </c>
      <c r="Y43" s="706">
        <v>0</v>
      </c>
      <c r="Z43" s="706">
        <v>0</v>
      </c>
      <c r="AA43" s="706">
        <v>0</v>
      </c>
      <c r="AB43" s="706">
        <v>0</v>
      </c>
      <c r="AC43" s="706">
        <v>0</v>
      </c>
      <c r="AD43" s="706">
        <v>0</v>
      </c>
      <c r="AE43" s="706">
        <v>0</v>
      </c>
      <c r="AF43" s="706">
        <v>0</v>
      </c>
      <c r="AG43" s="706">
        <v>0</v>
      </c>
      <c r="AH43" s="706">
        <v>0</v>
      </c>
      <c r="AI43" s="706">
        <v>0</v>
      </c>
      <c r="AJ43" s="905" t="str">
        <f t="shared" si="0"/>
        <v>G0244</v>
      </c>
      <c r="AK43" s="905" t="str">
        <f t="shared" si="1"/>
        <v>CONGES PAYES SERVICE</v>
      </c>
      <c r="AL43" s="905">
        <f>IFERROR(INDEX(G43:R43,1,MATCH(Parametres!$B$3,G$1:R$1,0)-1)*IF(OR(F43="L",F43="S",F43="I"),-1,1),"")</f>
        <v>48624.76</v>
      </c>
      <c r="AM43" s="905">
        <f t="shared" si="2"/>
        <v>16665.229999999996</v>
      </c>
      <c r="AN43" s="905">
        <f>INDEX(G43:R43,1,MATCH(Parametres!$B$3,G$1:R$1,0))*IF(OR(F43="L",F43="S",F43="I"),-1,1)</f>
        <v>65289.99</v>
      </c>
      <c r="AO43" s="487" t="str">
        <f>+VLOOKUP($AJ43,Data_Validation!$A:$D,1,0)</f>
        <v>G0244</v>
      </c>
      <c r="AP43" s="487" t="str">
        <f>+VLOOKUP($AJ43,Data_Validation!$A:$D,3,0)</f>
        <v>Service</v>
      </c>
      <c r="AQ43" s="487" t="str">
        <f>+VLOOKUP($AJ43,Data_Validation!$A:$D,4,0)</f>
        <v>Salaires en absences</v>
      </c>
      <c r="AR43" s="487" t="s">
        <v>299</v>
      </c>
      <c r="AS43" s="487">
        <f>+VLOOKUP($AJ43,Data_Validation!$A:$E,5,0)</f>
        <v>0</v>
      </c>
      <c r="AT43" s="904" t="str">
        <f t="shared" si="3"/>
        <v>G0244</v>
      </c>
      <c r="AU43" s="488" t="str">
        <f t="shared" si="4"/>
        <v>CONGES PAYES SERVICE</v>
      </c>
      <c r="AV43" s="899">
        <f>IFERROR(INDEX(V43:AG43,1,MATCH(Parametres!$B$3,V$1:AG$1,0)-1)*IF(OR(C43="L",C43="S",C43="I"),-1,1),"")</f>
        <v>0</v>
      </c>
      <c r="AW43" s="899">
        <f t="shared" si="5"/>
        <v>0</v>
      </c>
      <c r="AX43" s="899">
        <f>INDEX(V43:AG43,1,MATCH(Parametres!$B$3,V$1:AG$1,0))*IF(OR(C43="L",C43="S",C43="I"),-1,1)</f>
        <v>0</v>
      </c>
      <c r="AY43" s="487" t="s">
        <v>337</v>
      </c>
      <c r="AZ43" s="487">
        <f>+VLOOKUP($AJ43,Data_Validation!$A:$E,5,0)</f>
        <v>0</v>
      </c>
    </row>
    <row r="44" spans="1:52" ht="15.75" hidden="1" customHeight="1">
      <c r="A44" s="706" t="s">
        <v>1148</v>
      </c>
      <c r="B44" s="706">
        <v>2025</v>
      </c>
      <c r="C44" s="706" t="s">
        <v>1264</v>
      </c>
      <c r="D44" s="706" t="s">
        <v>1265</v>
      </c>
      <c r="E44" s="706" t="s">
        <v>333</v>
      </c>
      <c r="F44" s="706" t="s">
        <v>1104</v>
      </c>
      <c r="G44" s="706">
        <v>7176.85</v>
      </c>
      <c r="H44" s="706">
        <v>10138.48</v>
      </c>
      <c r="I44" s="706">
        <v>12452.66</v>
      </c>
      <c r="J44" s="706">
        <v>15922.04</v>
      </c>
      <c r="K44" s="706">
        <v>18633.95</v>
      </c>
      <c r="L44" s="706">
        <v>21820.63</v>
      </c>
      <c r="M44" s="706">
        <v>25236.86</v>
      </c>
      <c r="N44" s="706">
        <v>26397.119999999999</v>
      </c>
      <c r="O44" s="706">
        <v>30921.54</v>
      </c>
      <c r="P44" s="706">
        <v>34994.65</v>
      </c>
      <c r="Q44" s="706">
        <v>37850.019999999997</v>
      </c>
      <c r="R44" s="706">
        <v>51494.01</v>
      </c>
      <c r="S44" s="706">
        <v>3440.91</v>
      </c>
      <c r="T44" s="706">
        <v>3440.91</v>
      </c>
      <c r="U44" s="706">
        <v>0</v>
      </c>
      <c r="V44" s="706">
        <v>0</v>
      </c>
      <c r="W44" s="706">
        <v>0</v>
      </c>
      <c r="X44" s="706">
        <v>0</v>
      </c>
      <c r="Y44" s="706">
        <v>0</v>
      </c>
      <c r="Z44" s="706">
        <v>0</v>
      </c>
      <c r="AA44" s="706">
        <v>0</v>
      </c>
      <c r="AB44" s="706">
        <v>0</v>
      </c>
      <c r="AC44" s="706">
        <v>0</v>
      </c>
      <c r="AD44" s="706">
        <v>0</v>
      </c>
      <c r="AE44" s="706">
        <v>0</v>
      </c>
      <c r="AF44" s="706">
        <v>0</v>
      </c>
      <c r="AG44" s="706">
        <v>0</v>
      </c>
      <c r="AH44" s="706">
        <v>0</v>
      </c>
      <c r="AI44" s="706">
        <v>0</v>
      </c>
      <c r="AJ44" s="905" t="str">
        <f t="shared" si="0"/>
        <v>G0245</v>
      </c>
      <c r="AK44" s="905" t="str">
        <f t="shared" si="1"/>
        <v>CONGES PAYES CARROSS.</v>
      </c>
      <c r="AL44" s="905">
        <f>IFERROR(INDEX(G44:R44,1,MATCH(Parametres!$B$3,G$1:R$1,0)-1)*IF(OR(F44="L",F44="S",F44="I"),-1,1),"")</f>
        <v>12452.66</v>
      </c>
      <c r="AM44" s="905">
        <f t="shared" si="2"/>
        <v>3469.380000000001</v>
      </c>
      <c r="AN44" s="905">
        <f>INDEX(G44:R44,1,MATCH(Parametres!$B$3,G$1:R$1,0))*IF(OR(F44="L",F44="S",F44="I"),-1,1)</f>
        <v>15922.04</v>
      </c>
      <c r="AO44" s="487" t="str">
        <f>+VLOOKUP($AJ44,Data_Validation!$A:$D,1,0)</f>
        <v>G0245</v>
      </c>
      <c r="AP44" s="487" t="str">
        <f>+VLOOKUP($AJ44,Data_Validation!$A:$D,3,0)</f>
        <v>Carrosserie</v>
      </c>
      <c r="AQ44" s="487" t="str">
        <f>+VLOOKUP($AJ44,Data_Validation!$A:$D,4,0)</f>
        <v>Salaires en absences</v>
      </c>
      <c r="AR44" s="487" t="s">
        <v>299</v>
      </c>
      <c r="AS44" s="487">
        <f>+VLOOKUP($AJ44,Data_Validation!$A:$E,5,0)</f>
        <v>0</v>
      </c>
      <c r="AT44" s="904" t="str">
        <f t="shared" si="3"/>
        <v>G0245</v>
      </c>
      <c r="AU44" s="488" t="str">
        <f t="shared" si="4"/>
        <v>CONGES PAYES CARROSS.</v>
      </c>
      <c r="AV44" s="899">
        <f>IFERROR(INDEX(V44:AG44,1,MATCH(Parametres!$B$3,V$1:AG$1,0)-1)*IF(OR(C44="L",C44="S",C44="I"),-1,1),"")</f>
        <v>0</v>
      </c>
      <c r="AW44" s="899">
        <f t="shared" si="5"/>
        <v>0</v>
      </c>
      <c r="AX44" s="899">
        <f>INDEX(V44:AG44,1,MATCH(Parametres!$B$3,V$1:AG$1,0))*IF(OR(C44="L",C44="S",C44="I"),-1,1)</f>
        <v>0</v>
      </c>
      <c r="AY44" s="487" t="s">
        <v>337</v>
      </c>
      <c r="AZ44" s="487">
        <f>+VLOOKUP($AJ44,Data_Validation!$A:$E,5,0)</f>
        <v>0</v>
      </c>
    </row>
    <row r="45" spans="1:52" ht="15" hidden="1" customHeight="1">
      <c r="A45" s="706" t="s">
        <v>1148</v>
      </c>
      <c r="B45" s="706">
        <v>2025</v>
      </c>
      <c r="C45" s="706" t="s">
        <v>1266</v>
      </c>
      <c r="D45" s="706" t="s">
        <v>1267</v>
      </c>
      <c r="E45" s="706" t="s">
        <v>333</v>
      </c>
      <c r="F45" s="706" t="s">
        <v>1104</v>
      </c>
      <c r="G45" s="706">
        <v>4744.25</v>
      </c>
      <c r="H45" s="706">
        <v>6875.26</v>
      </c>
      <c r="I45" s="706">
        <v>7314.29</v>
      </c>
      <c r="J45" s="706">
        <v>9300.56</v>
      </c>
      <c r="K45" s="706">
        <v>11391.25</v>
      </c>
      <c r="L45" s="706">
        <v>13906.2</v>
      </c>
      <c r="M45" s="706">
        <v>16604.650000000001</v>
      </c>
      <c r="N45" s="706">
        <v>17739.57</v>
      </c>
      <c r="O45" s="706">
        <v>20423.5</v>
      </c>
      <c r="P45" s="706">
        <v>22641.65</v>
      </c>
      <c r="Q45" s="706">
        <v>23688.85</v>
      </c>
      <c r="R45" s="706">
        <v>32015.07</v>
      </c>
      <c r="S45" s="706">
        <v>2153.5300000000002</v>
      </c>
      <c r="T45" s="706">
        <v>2153.5300000000002</v>
      </c>
      <c r="U45" s="706">
        <v>0</v>
      </c>
      <c r="V45" s="706">
        <v>0</v>
      </c>
      <c r="W45" s="706">
        <v>0</v>
      </c>
      <c r="X45" s="706">
        <v>0</v>
      </c>
      <c r="Y45" s="706">
        <v>0</v>
      </c>
      <c r="Z45" s="706">
        <v>0</v>
      </c>
      <c r="AA45" s="706">
        <v>0</v>
      </c>
      <c r="AB45" s="706">
        <v>0</v>
      </c>
      <c r="AC45" s="706">
        <v>0</v>
      </c>
      <c r="AD45" s="706">
        <v>0</v>
      </c>
      <c r="AE45" s="706">
        <v>0</v>
      </c>
      <c r="AF45" s="706">
        <v>0</v>
      </c>
      <c r="AG45" s="706">
        <v>0</v>
      </c>
      <c r="AH45" s="706">
        <v>0</v>
      </c>
      <c r="AI45" s="706">
        <v>0</v>
      </c>
      <c r="AJ45" s="905" t="str">
        <f t="shared" si="0"/>
        <v>G0246</v>
      </c>
      <c r="AK45" s="905" t="str">
        <f t="shared" si="1"/>
        <v>CONGES PAYES PIECES</v>
      </c>
      <c r="AL45" s="905">
        <f>IFERROR(INDEX(G45:R45,1,MATCH(Parametres!$B$3,G$1:R$1,0)-1)*IF(OR(F45="L",F45="S",F45="I"),-1,1),"")</f>
        <v>7314.29</v>
      </c>
      <c r="AM45" s="905">
        <f t="shared" si="2"/>
        <v>1986.2699999999995</v>
      </c>
      <c r="AN45" s="905">
        <f>INDEX(G45:R45,1,MATCH(Parametres!$B$3,G$1:R$1,0))*IF(OR(F45="L",F45="S",F45="I"),-1,1)</f>
        <v>9300.56</v>
      </c>
      <c r="AO45" s="487" t="str">
        <f>+VLOOKUP($AJ45,Data_Validation!$A:$D,1,0)</f>
        <v>G0246</v>
      </c>
      <c r="AP45" s="487" t="str">
        <f>+VLOOKUP($AJ45,Data_Validation!$A:$D,3,0)</f>
        <v>Pièces</v>
      </c>
      <c r="AQ45" s="487" t="str">
        <f>+VLOOKUP($AJ45,Data_Validation!$A:$D,4,0)</f>
        <v>Salaires en absences</v>
      </c>
      <c r="AR45" s="487" t="s">
        <v>299</v>
      </c>
      <c r="AS45" s="487">
        <f>+VLOOKUP($AJ45,Data_Validation!$A:$E,5,0)</f>
        <v>0</v>
      </c>
      <c r="AT45" s="904" t="str">
        <f t="shared" si="3"/>
        <v>G0246</v>
      </c>
      <c r="AU45" s="488" t="str">
        <f t="shared" si="4"/>
        <v>CONGES PAYES PIECES</v>
      </c>
      <c r="AV45" s="899">
        <f>IFERROR(INDEX(V45:AG45,1,MATCH(Parametres!$B$3,V$1:AG$1,0)-1)*IF(OR(C45="L",C45="S",C45="I"),-1,1),"")</f>
        <v>0</v>
      </c>
      <c r="AW45" s="899">
        <f t="shared" si="5"/>
        <v>0</v>
      </c>
      <c r="AX45" s="899">
        <f>INDEX(V45:AG45,1,MATCH(Parametres!$B$3,V$1:AG$1,0))*IF(OR(C45="L",C45="S",C45="I"),-1,1)</f>
        <v>0</v>
      </c>
      <c r="AY45" s="487" t="s">
        <v>337</v>
      </c>
      <c r="AZ45" s="487">
        <f>+VLOOKUP($AJ45,Data_Validation!$A:$E,5,0)</f>
        <v>0</v>
      </c>
    </row>
    <row r="46" spans="1:52" ht="15" customHeight="1">
      <c r="A46" s="706" t="s">
        <v>1148</v>
      </c>
      <c r="B46" s="706">
        <v>2025</v>
      </c>
      <c r="C46" s="706" t="s">
        <v>1270</v>
      </c>
      <c r="D46" s="706" t="s">
        <v>1271</v>
      </c>
      <c r="E46" s="706" t="s">
        <v>333</v>
      </c>
      <c r="F46" s="706" t="s">
        <v>1104</v>
      </c>
      <c r="G46" s="706">
        <v>0</v>
      </c>
      <c r="H46" s="706">
        <v>0</v>
      </c>
      <c r="I46" s="706">
        <v>0</v>
      </c>
      <c r="J46" s="706">
        <v>0</v>
      </c>
      <c r="K46" s="706">
        <v>0</v>
      </c>
      <c r="L46" s="706">
        <v>0</v>
      </c>
      <c r="M46" s="706">
        <v>0</v>
      </c>
      <c r="N46" s="706">
        <v>0</v>
      </c>
      <c r="O46" s="706">
        <v>0</v>
      </c>
      <c r="P46" s="706">
        <v>0</v>
      </c>
      <c r="Q46" s="706">
        <v>0</v>
      </c>
      <c r="R46" s="706">
        <v>0</v>
      </c>
      <c r="S46" s="706">
        <v>0</v>
      </c>
      <c r="T46" s="706">
        <v>0</v>
      </c>
      <c r="U46" s="706">
        <v>0</v>
      </c>
      <c r="V46" s="706">
        <v>0</v>
      </c>
      <c r="W46" s="706">
        <v>0</v>
      </c>
      <c r="X46" s="706">
        <v>0</v>
      </c>
      <c r="Y46" s="706">
        <v>0</v>
      </c>
      <c r="Z46" s="706">
        <v>0</v>
      </c>
      <c r="AA46" s="706">
        <v>0</v>
      </c>
      <c r="AB46" s="706">
        <v>0</v>
      </c>
      <c r="AC46" s="706">
        <v>0</v>
      </c>
      <c r="AD46" s="706">
        <v>0</v>
      </c>
      <c r="AE46" s="706">
        <v>0</v>
      </c>
      <c r="AF46" s="706">
        <v>0</v>
      </c>
      <c r="AG46" s="706">
        <v>0</v>
      </c>
      <c r="AH46" s="706">
        <v>0</v>
      </c>
      <c r="AI46" s="706">
        <v>0</v>
      </c>
      <c r="AJ46" s="905" t="str">
        <f t="shared" si="0"/>
        <v>G0250</v>
      </c>
      <c r="AK46" s="905" t="str">
        <f t="shared" si="1"/>
        <v>TAXES PAYES REP.</v>
      </c>
      <c r="AL46" s="905">
        <f>IFERROR(INDEX(G46:R46,1,MATCH(Parametres!$B$3,G$1:R$1,0)-1)*IF(OR(F46="L",F46="S",F46="I"),-1,1),"")</f>
        <v>0</v>
      </c>
      <c r="AM46" s="905">
        <f t="shared" si="2"/>
        <v>0</v>
      </c>
      <c r="AN46" s="905">
        <f>INDEX(G46:R46,1,MATCH(Parametres!$B$3,G$1:R$1,0))*IF(OR(F46="L",F46="S",F46="I"),-1,1)</f>
        <v>0</v>
      </c>
      <c r="AO46" s="487" t="e">
        <f>+VLOOKUP($AJ46,Data_Validation!$A:$D,1,0)</f>
        <v>#N/A</v>
      </c>
      <c r="AP46" s="487" t="e">
        <f>+VLOOKUP($AJ46,Data_Validation!$A:$D,3,0)</f>
        <v>#N/A</v>
      </c>
      <c r="AQ46" s="487" t="e">
        <f>+VLOOKUP($AJ46,Data_Validation!$A:$D,4,0)</f>
        <v>#N/A</v>
      </c>
      <c r="AR46" s="487" t="s">
        <v>299</v>
      </c>
      <c r="AS46" s="487" t="e">
        <f>+VLOOKUP($AJ46,Data_Validation!$A:$E,5,0)</f>
        <v>#N/A</v>
      </c>
      <c r="AT46" s="904" t="str">
        <f t="shared" si="3"/>
        <v>G0250</v>
      </c>
      <c r="AU46" s="488" t="str">
        <f t="shared" si="4"/>
        <v>TAXES PAYES REP.</v>
      </c>
      <c r="AV46" s="899">
        <f>IFERROR(INDEX(V46:AG46,1,MATCH(Parametres!$B$3,V$1:AG$1,0)-1)*IF(OR(C46="L",C46="S",C46="I"),-1,1),"")</f>
        <v>0</v>
      </c>
      <c r="AW46" s="899">
        <f t="shared" si="5"/>
        <v>0</v>
      </c>
      <c r="AX46" s="899">
        <f>INDEX(V46:AG46,1,MATCH(Parametres!$B$3,V$1:AG$1,0))*IF(OR(C46="L",C46="S",C46="I"),-1,1)</f>
        <v>0</v>
      </c>
      <c r="AY46" s="487" t="s">
        <v>337</v>
      </c>
      <c r="AZ46" s="487" t="e">
        <f>+VLOOKUP($AJ46,Data_Validation!$A:$E,5,0)</f>
        <v>#N/A</v>
      </c>
    </row>
    <row r="47" spans="1:52" ht="15" hidden="1" customHeight="1">
      <c r="A47" s="706" t="s">
        <v>1148</v>
      </c>
      <c r="B47" s="706">
        <v>2025</v>
      </c>
      <c r="C47" s="706" t="s">
        <v>1272</v>
      </c>
      <c r="D47" s="706" t="s">
        <v>1273</v>
      </c>
      <c r="E47" s="706" t="s">
        <v>333</v>
      </c>
      <c r="F47" s="706" t="s">
        <v>1104</v>
      </c>
      <c r="G47" s="706">
        <v>16291.7</v>
      </c>
      <c r="H47" s="706">
        <v>30701.56</v>
      </c>
      <c r="I47" s="706">
        <v>53115.6</v>
      </c>
      <c r="J47" s="706">
        <v>79098.350000000006</v>
      </c>
      <c r="K47" s="706">
        <v>97212.27</v>
      </c>
      <c r="L47" s="706">
        <v>117988.72</v>
      </c>
      <c r="M47" s="706">
        <v>137771.09</v>
      </c>
      <c r="N47" s="706">
        <v>152045.29999999999</v>
      </c>
      <c r="O47" s="706">
        <v>166766.04999999999</v>
      </c>
      <c r="P47" s="706">
        <v>180235.32</v>
      </c>
      <c r="Q47" s="706">
        <v>211306.65</v>
      </c>
      <c r="R47" s="706">
        <v>226649.79</v>
      </c>
      <c r="S47" s="706">
        <v>19209.7</v>
      </c>
      <c r="T47" s="706">
        <v>19209.7</v>
      </c>
      <c r="U47" s="706">
        <v>0</v>
      </c>
      <c r="V47" s="706">
        <v>0</v>
      </c>
      <c r="W47" s="706">
        <v>0</v>
      </c>
      <c r="X47" s="706">
        <v>0</v>
      </c>
      <c r="Y47" s="706">
        <v>0</v>
      </c>
      <c r="Z47" s="706">
        <v>0</v>
      </c>
      <c r="AA47" s="706">
        <v>0</v>
      </c>
      <c r="AB47" s="706">
        <v>0</v>
      </c>
      <c r="AC47" s="706">
        <v>0</v>
      </c>
      <c r="AD47" s="706">
        <v>0</v>
      </c>
      <c r="AE47" s="706">
        <v>0</v>
      </c>
      <c r="AF47" s="706">
        <v>0</v>
      </c>
      <c r="AG47" s="706">
        <v>0</v>
      </c>
      <c r="AH47" s="706">
        <v>0</v>
      </c>
      <c r="AI47" s="706">
        <v>0</v>
      </c>
      <c r="AJ47" s="905" t="str">
        <f t="shared" si="0"/>
        <v>G0251</v>
      </c>
      <c r="AK47" s="905" t="str">
        <f t="shared" si="1"/>
        <v>TAXES PAYROLL NEUFS</v>
      </c>
      <c r="AL47" s="905">
        <f>IFERROR(INDEX(G47:R47,1,MATCH(Parametres!$B$3,G$1:R$1,0)-1)*IF(OR(F47="L",F47="S",F47="I"),-1,1),"")</f>
        <v>53115.6</v>
      </c>
      <c r="AM47" s="905">
        <f t="shared" si="2"/>
        <v>25982.750000000007</v>
      </c>
      <c r="AN47" s="905">
        <f>INDEX(G47:R47,1,MATCH(Parametres!$B$3,G$1:R$1,0))*IF(OR(F47="L",F47="S",F47="I"),-1,1)</f>
        <v>79098.350000000006</v>
      </c>
      <c r="AO47" s="487" t="str">
        <f>+VLOOKUP($AJ47,Data_Validation!$A:$D,1,0)</f>
        <v>G0251</v>
      </c>
      <c r="AP47" s="487" t="str">
        <f>+VLOOKUP($AJ47,Data_Validation!$A:$D,3,0)</f>
        <v>Véhicules neufs</v>
      </c>
      <c r="AQ47" s="487" t="str">
        <f>+VLOOKUP($AJ47,Data_Validation!$A:$D,4,0)</f>
        <v>Déduction à la source</v>
      </c>
      <c r="AR47" s="487" t="s">
        <v>299</v>
      </c>
      <c r="AS47" s="487">
        <f>+VLOOKUP($AJ47,Data_Validation!$A:$E,5,0)</f>
        <v>0</v>
      </c>
      <c r="AT47" s="904" t="str">
        <f t="shared" si="3"/>
        <v>G0251</v>
      </c>
      <c r="AU47" s="488" t="str">
        <f t="shared" si="4"/>
        <v>TAXES PAYROLL NEUFS</v>
      </c>
      <c r="AV47" s="899">
        <f>IFERROR(INDEX(V47:AG47,1,MATCH(Parametres!$B$3,V$1:AG$1,0)-1)*IF(OR(C47="L",C47="S",C47="I"),-1,1),"")</f>
        <v>0</v>
      </c>
      <c r="AW47" s="899">
        <f t="shared" si="5"/>
        <v>0</v>
      </c>
      <c r="AX47" s="899">
        <f>INDEX(V47:AG47,1,MATCH(Parametres!$B$3,V$1:AG$1,0))*IF(OR(C47="L",C47="S",C47="I"),-1,1)</f>
        <v>0</v>
      </c>
      <c r="AY47" s="487" t="s">
        <v>337</v>
      </c>
      <c r="AZ47" s="487">
        <f>+VLOOKUP($AJ47,Data_Validation!$A:$E,5,0)</f>
        <v>0</v>
      </c>
    </row>
    <row r="48" spans="1:52" ht="15.75" hidden="1" customHeight="1">
      <c r="A48" s="706" t="s">
        <v>1148</v>
      </c>
      <c r="B48" s="706">
        <v>2025</v>
      </c>
      <c r="C48" s="706" t="s">
        <v>1274</v>
      </c>
      <c r="D48" s="706" t="s">
        <v>1275</v>
      </c>
      <c r="E48" s="706" t="s">
        <v>333</v>
      </c>
      <c r="F48" s="706" t="s">
        <v>1104</v>
      </c>
      <c r="G48" s="706">
        <v>3298.86</v>
      </c>
      <c r="H48" s="706">
        <v>4724.4399999999996</v>
      </c>
      <c r="I48" s="706">
        <v>6073.7</v>
      </c>
      <c r="J48" s="706">
        <v>10927.5</v>
      </c>
      <c r="K48" s="706">
        <v>11478.64</v>
      </c>
      <c r="L48" s="706">
        <v>13342.01</v>
      </c>
      <c r="M48" s="706">
        <v>16671.07</v>
      </c>
      <c r="N48" s="706">
        <v>19814.14</v>
      </c>
      <c r="O48" s="706">
        <v>21607.07</v>
      </c>
      <c r="P48" s="706">
        <v>24990.61</v>
      </c>
      <c r="Q48" s="706">
        <v>29559.57</v>
      </c>
      <c r="R48" s="706">
        <v>32676.92</v>
      </c>
      <c r="S48" s="706">
        <v>2687.23</v>
      </c>
      <c r="T48" s="706">
        <v>2687.23</v>
      </c>
      <c r="U48" s="706">
        <v>0</v>
      </c>
      <c r="V48" s="706">
        <v>0</v>
      </c>
      <c r="W48" s="706">
        <v>0</v>
      </c>
      <c r="X48" s="706">
        <v>0</v>
      </c>
      <c r="Y48" s="706">
        <v>0</v>
      </c>
      <c r="Z48" s="706">
        <v>0</v>
      </c>
      <c r="AA48" s="706">
        <v>0</v>
      </c>
      <c r="AB48" s="706">
        <v>0</v>
      </c>
      <c r="AC48" s="706">
        <v>0</v>
      </c>
      <c r="AD48" s="706">
        <v>0</v>
      </c>
      <c r="AE48" s="706">
        <v>0</v>
      </c>
      <c r="AF48" s="706">
        <v>0</v>
      </c>
      <c r="AG48" s="706">
        <v>0</v>
      </c>
      <c r="AH48" s="706">
        <v>0</v>
      </c>
      <c r="AI48" s="706">
        <v>0</v>
      </c>
      <c r="AJ48" s="905" t="str">
        <f t="shared" si="0"/>
        <v>G0252</v>
      </c>
      <c r="AK48" s="905" t="str">
        <f t="shared" si="1"/>
        <v>TAXES PAYROLL USAGES</v>
      </c>
      <c r="AL48" s="905">
        <f>IFERROR(INDEX(G48:R48,1,MATCH(Parametres!$B$3,G$1:R$1,0)-1)*IF(OR(F48="L",F48="S",F48="I"),-1,1),"")</f>
        <v>6073.7</v>
      </c>
      <c r="AM48" s="905">
        <f t="shared" si="2"/>
        <v>4853.8</v>
      </c>
      <c r="AN48" s="905">
        <f>INDEX(G48:R48,1,MATCH(Parametres!$B$3,G$1:R$1,0))*IF(OR(F48="L",F48="S",F48="I"),-1,1)</f>
        <v>10927.5</v>
      </c>
      <c r="AO48" s="487" t="str">
        <f>+VLOOKUP($AJ48,Data_Validation!$A:$D,1,0)</f>
        <v>G0252</v>
      </c>
      <c r="AP48" s="487" t="str">
        <f>+VLOOKUP($AJ48,Data_Validation!$A:$D,3,0)</f>
        <v>Véhicules usagés</v>
      </c>
      <c r="AQ48" s="487" t="str">
        <f>+VLOOKUP($AJ48,Data_Validation!$A:$D,4,0)</f>
        <v>Déduction à la source</v>
      </c>
      <c r="AR48" s="487" t="s">
        <v>299</v>
      </c>
      <c r="AS48" s="487">
        <f>+VLOOKUP($AJ48,Data_Validation!$A:$E,5,0)</f>
        <v>0</v>
      </c>
      <c r="AT48" s="904" t="str">
        <f t="shared" si="3"/>
        <v>G0252</v>
      </c>
      <c r="AU48" s="488" t="str">
        <f t="shared" si="4"/>
        <v>TAXES PAYROLL USAGES</v>
      </c>
      <c r="AV48" s="899">
        <f>IFERROR(INDEX(V48:AG48,1,MATCH(Parametres!$B$3,V$1:AG$1,0)-1)*IF(OR(C48="L",C48="S",C48="I"),-1,1),"")</f>
        <v>0</v>
      </c>
      <c r="AW48" s="899">
        <f t="shared" si="5"/>
        <v>0</v>
      </c>
      <c r="AX48" s="899">
        <f>INDEX(V48:AG48,1,MATCH(Parametres!$B$3,V$1:AG$1,0))*IF(OR(C48="L",C48="S",C48="I"),-1,1)</f>
        <v>0</v>
      </c>
      <c r="AY48" s="487" t="s">
        <v>337</v>
      </c>
      <c r="AZ48" s="487">
        <f>+VLOOKUP($AJ48,Data_Validation!$A:$E,5,0)</f>
        <v>0</v>
      </c>
    </row>
    <row r="49" spans="1:52" ht="15" hidden="1" customHeight="1">
      <c r="A49" s="706" t="s">
        <v>1148</v>
      </c>
      <c r="B49" s="706">
        <v>2025</v>
      </c>
      <c r="C49" s="706" t="s">
        <v>1276</v>
      </c>
      <c r="D49" s="706" t="s">
        <v>1277</v>
      </c>
      <c r="E49" s="706" t="s">
        <v>333</v>
      </c>
      <c r="F49" s="706" t="s">
        <v>1104</v>
      </c>
      <c r="G49" s="706">
        <v>3237.79</v>
      </c>
      <c r="H49" s="706">
        <v>8381.9</v>
      </c>
      <c r="I49" s="706">
        <v>16047.97</v>
      </c>
      <c r="J49" s="706">
        <v>17933.5</v>
      </c>
      <c r="K49" s="706">
        <v>21426.61</v>
      </c>
      <c r="L49" s="706">
        <v>24268.27</v>
      </c>
      <c r="M49" s="706">
        <v>27234.66</v>
      </c>
      <c r="N49" s="706">
        <v>30879.29</v>
      </c>
      <c r="O49" s="706">
        <v>34124.550000000003</v>
      </c>
      <c r="P49" s="706">
        <v>37720.35</v>
      </c>
      <c r="Q49" s="706">
        <v>45654.34</v>
      </c>
      <c r="R49" s="706">
        <v>54352.13</v>
      </c>
      <c r="S49" s="706">
        <v>4150.3900000000003</v>
      </c>
      <c r="T49" s="706">
        <v>4150.3900000000003</v>
      </c>
      <c r="U49" s="706">
        <v>0</v>
      </c>
      <c r="V49" s="706">
        <v>0</v>
      </c>
      <c r="W49" s="706">
        <v>0</v>
      </c>
      <c r="X49" s="706">
        <v>0</v>
      </c>
      <c r="Y49" s="706">
        <v>0</v>
      </c>
      <c r="Z49" s="706">
        <v>0</v>
      </c>
      <c r="AA49" s="706">
        <v>0</v>
      </c>
      <c r="AB49" s="706">
        <v>0</v>
      </c>
      <c r="AC49" s="706">
        <v>0</v>
      </c>
      <c r="AD49" s="706">
        <v>0</v>
      </c>
      <c r="AE49" s="706">
        <v>0</v>
      </c>
      <c r="AF49" s="706">
        <v>0</v>
      </c>
      <c r="AG49" s="706">
        <v>0</v>
      </c>
      <c r="AH49" s="706">
        <v>0</v>
      </c>
      <c r="AI49" s="706">
        <v>0</v>
      </c>
      <c r="AJ49" s="905" t="str">
        <f t="shared" si="0"/>
        <v>G0253</v>
      </c>
      <c r="AK49" s="905" t="str">
        <f t="shared" si="1"/>
        <v>TAXES PAYROLL U.S.A</v>
      </c>
      <c r="AL49" s="905">
        <f>IFERROR(INDEX(G49:R49,1,MATCH(Parametres!$B$3,G$1:R$1,0)-1)*IF(OR(F49="L",F49="S",F49="I"),-1,1),"")</f>
        <v>16047.97</v>
      </c>
      <c r="AM49" s="905">
        <f t="shared" si="2"/>
        <v>1885.5300000000007</v>
      </c>
      <c r="AN49" s="905">
        <f>INDEX(G49:R49,1,MATCH(Parametres!$B$3,G$1:R$1,0))*IF(OR(F49="L",F49="S",F49="I"),-1,1)</f>
        <v>17933.5</v>
      </c>
      <c r="AO49" s="487" t="str">
        <f>+VLOOKUP($AJ49,Data_Validation!$A:$D,1,0)</f>
        <v>G0253</v>
      </c>
      <c r="AP49" s="487" t="str">
        <f>+VLOOKUP($AJ49,Data_Validation!$A:$D,3,0)</f>
        <v>Wholesale autres</v>
      </c>
      <c r="AQ49" s="487" t="str">
        <f>+VLOOKUP($AJ49,Data_Validation!$A:$D,4,0)</f>
        <v>Déduction à la source</v>
      </c>
      <c r="AR49" s="487" t="s">
        <v>299</v>
      </c>
      <c r="AS49" s="487">
        <f>+VLOOKUP($AJ49,Data_Validation!$A:$E,5,0)</f>
        <v>0</v>
      </c>
      <c r="AT49" s="904" t="str">
        <f t="shared" si="3"/>
        <v>G0253</v>
      </c>
      <c r="AU49" s="488" t="str">
        <f t="shared" si="4"/>
        <v>TAXES PAYROLL U.S.A</v>
      </c>
      <c r="AV49" s="899">
        <f>IFERROR(INDEX(V49:AG49,1,MATCH(Parametres!$B$3,V$1:AG$1,0)-1)*IF(OR(C49="L",C49="S",C49="I"),-1,1),"")</f>
        <v>0</v>
      </c>
      <c r="AW49" s="899">
        <f t="shared" si="5"/>
        <v>0</v>
      </c>
      <c r="AX49" s="899">
        <f>INDEX(V49:AG49,1,MATCH(Parametres!$B$3,V$1:AG$1,0))*IF(OR(C49="L",C49="S",C49="I"),-1,1)</f>
        <v>0</v>
      </c>
      <c r="AY49" s="487" t="s">
        <v>337</v>
      </c>
      <c r="AZ49" s="487">
        <f>+VLOOKUP($AJ49,Data_Validation!$A:$E,5,0)</f>
        <v>0</v>
      </c>
    </row>
    <row r="50" spans="1:52" ht="15" hidden="1" customHeight="1">
      <c r="A50" s="706" t="s">
        <v>1148</v>
      </c>
      <c r="B50" s="706">
        <v>2025</v>
      </c>
      <c r="C50" s="706" t="s">
        <v>1278</v>
      </c>
      <c r="D50" s="706" t="s">
        <v>1279</v>
      </c>
      <c r="E50" s="706" t="s">
        <v>333</v>
      </c>
      <c r="F50" s="706" t="s">
        <v>1104</v>
      </c>
      <c r="G50" s="706">
        <v>19081.87</v>
      </c>
      <c r="H50" s="706">
        <v>33569.22</v>
      </c>
      <c r="I50" s="706">
        <v>51040.77</v>
      </c>
      <c r="J50" s="706">
        <v>77794.11</v>
      </c>
      <c r="K50" s="706">
        <v>96576.76</v>
      </c>
      <c r="L50" s="706">
        <v>115176.26</v>
      </c>
      <c r="M50" s="706">
        <v>126027.47</v>
      </c>
      <c r="N50" s="706">
        <v>142421.76999999999</v>
      </c>
      <c r="O50" s="706">
        <v>157880.81</v>
      </c>
      <c r="P50" s="706">
        <v>174071.8</v>
      </c>
      <c r="Q50" s="706">
        <v>207150.57</v>
      </c>
      <c r="R50" s="706">
        <v>228817.9</v>
      </c>
      <c r="S50" s="706">
        <v>18831.87</v>
      </c>
      <c r="T50" s="706">
        <v>18831.87</v>
      </c>
      <c r="U50" s="706">
        <v>0</v>
      </c>
      <c r="V50" s="706">
        <v>0</v>
      </c>
      <c r="W50" s="706">
        <v>0</v>
      </c>
      <c r="X50" s="706">
        <v>0</v>
      </c>
      <c r="Y50" s="706">
        <v>0</v>
      </c>
      <c r="Z50" s="706">
        <v>0</v>
      </c>
      <c r="AA50" s="706">
        <v>0</v>
      </c>
      <c r="AB50" s="706">
        <v>0</v>
      </c>
      <c r="AC50" s="706">
        <v>0</v>
      </c>
      <c r="AD50" s="706">
        <v>0</v>
      </c>
      <c r="AE50" s="706">
        <v>0</v>
      </c>
      <c r="AF50" s="706">
        <v>0</v>
      </c>
      <c r="AG50" s="706">
        <v>0</v>
      </c>
      <c r="AH50" s="706">
        <v>0</v>
      </c>
      <c r="AI50" s="706">
        <v>0</v>
      </c>
      <c r="AJ50" s="905" t="str">
        <f t="shared" si="0"/>
        <v>G0254</v>
      </c>
      <c r="AK50" s="905" t="str">
        <f t="shared" si="1"/>
        <v>TAXES PAYROLL SERVICE</v>
      </c>
      <c r="AL50" s="905">
        <f>IFERROR(INDEX(G50:R50,1,MATCH(Parametres!$B$3,G$1:R$1,0)-1)*IF(OR(F50="L",F50="S",F50="I"),-1,1),"")</f>
        <v>51040.77</v>
      </c>
      <c r="AM50" s="905">
        <f t="shared" si="2"/>
        <v>26753.340000000004</v>
      </c>
      <c r="AN50" s="905">
        <f>INDEX(G50:R50,1,MATCH(Parametres!$B$3,G$1:R$1,0))*IF(OR(F50="L",F50="S",F50="I"),-1,1)</f>
        <v>77794.11</v>
      </c>
      <c r="AO50" s="487" t="str">
        <f>+VLOOKUP($AJ50,Data_Validation!$A:$D,1,0)</f>
        <v>G0254</v>
      </c>
      <c r="AP50" s="487" t="str">
        <f>+VLOOKUP($AJ50,Data_Validation!$A:$D,3,0)</f>
        <v>Service</v>
      </c>
      <c r="AQ50" s="487" t="str">
        <f>+VLOOKUP($AJ50,Data_Validation!$A:$D,4,0)</f>
        <v>Déduction à la source</v>
      </c>
      <c r="AR50" s="487" t="s">
        <v>299</v>
      </c>
      <c r="AS50" s="487">
        <f>+VLOOKUP($AJ50,Data_Validation!$A:$E,5,0)</f>
        <v>0</v>
      </c>
      <c r="AT50" s="904" t="str">
        <f t="shared" si="3"/>
        <v>G0254</v>
      </c>
      <c r="AU50" s="488" t="str">
        <f t="shared" si="4"/>
        <v>TAXES PAYROLL SERVICE</v>
      </c>
      <c r="AV50" s="899">
        <f>IFERROR(INDEX(V50:AG50,1,MATCH(Parametres!$B$3,V$1:AG$1,0)-1)*IF(OR(C50="L",C50="S",C50="I"),-1,1),"")</f>
        <v>0</v>
      </c>
      <c r="AW50" s="899">
        <f t="shared" si="5"/>
        <v>0</v>
      </c>
      <c r="AX50" s="899">
        <f>INDEX(V50:AG50,1,MATCH(Parametres!$B$3,V$1:AG$1,0))*IF(OR(C50="L",C50="S",C50="I"),-1,1)</f>
        <v>0</v>
      </c>
      <c r="AY50" s="487" t="s">
        <v>337</v>
      </c>
      <c r="AZ50" s="487">
        <f>+VLOOKUP($AJ50,Data_Validation!$A:$E,5,0)</f>
        <v>0</v>
      </c>
    </row>
    <row r="51" spans="1:52" ht="15" hidden="1" customHeight="1">
      <c r="A51" s="706" t="s">
        <v>1148</v>
      </c>
      <c r="B51" s="706">
        <v>2025</v>
      </c>
      <c r="C51" s="706" t="s">
        <v>1280</v>
      </c>
      <c r="D51" s="706" t="s">
        <v>1281</v>
      </c>
      <c r="E51" s="706" t="s">
        <v>333</v>
      </c>
      <c r="F51" s="706" t="s">
        <v>1104</v>
      </c>
      <c r="G51" s="706">
        <v>4557.47</v>
      </c>
      <c r="H51" s="706">
        <v>7630.7</v>
      </c>
      <c r="I51" s="706">
        <v>11311.55</v>
      </c>
      <c r="J51" s="706">
        <v>17830.900000000001</v>
      </c>
      <c r="K51" s="706">
        <v>21640.47</v>
      </c>
      <c r="L51" s="706">
        <v>25491.599999999999</v>
      </c>
      <c r="M51" s="706">
        <v>29529.8</v>
      </c>
      <c r="N51" s="706">
        <v>34080.07</v>
      </c>
      <c r="O51" s="706">
        <v>39203.980000000003</v>
      </c>
      <c r="P51" s="706">
        <v>43992.62</v>
      </c>
      <c r="Q51" s="706">
        <v>52839.29</v>
      </c>
      <c r="R51" s="706">
        <v>58461.33</v>
      </c>
      <c r="S51" s="706">
        <v>4803.57</v>
      </c>
      <c r="T51" s="706">
        <v>4803.57</v>
      </c>
      <c r="U51" s="706">
        <v>0</v>
      </c>
      <c r="V51" s="706">
        <v>0</v>
      </c>
      <c r="W51" s="706">
        <v>0</v>
      </c>
      <c r="X51" s="706">
        <v>0</v>
      </c>
      <c r="Y51" s="706">
        <v>0</v>
      </c>
      <c r="Z51" s="706">
        <v>0</v>
      </c>
      <c r="AA51" s="706">
        <v>0</v>
      </c>
      <c r="AB51" s="706">
        <v>0</v>
      </c>
      <c r="AC51" s="706">
        <v>0</v>
      </c>
      <c r="AD51" s="706">
        <v>0</v>
      </c>
      <c r="AE51" s="706">
        <v>0</v>
      </c>
      <c r="AF51" s="706">
        <v>0</v>
      </c>
      <c r="AG51" s="706">
        <v>0</v>
      </c>
      <c r="AH51" s="706">
        <v>0</v>
      </c>
      <c r="AI51" s="706">
        <v>0</v>
      </c>
      <c r="AJ51" s="905" t="str">
        <f t="shared" si="0"/>
        <v>G0255</v>
      </c>
      <c r="AK51" s="905" t="str">
        <f t="shared" si="1"/>
        <v>TAXES PAYROLL CARROSS.</v>
      </c>
      <c r="AL51" s="905">
        <f>IFERROR(INDEX(G51:R51,1,MATCH(Parametres!$B$3,G$1:R$1,0)-1)*IF(OR(F51="L",F51="S",F51="I"),-1,1),"")</f>
        <v>11311.55</v>
      </c>
      <c r="AM51" s="905">
        <f t="shared" si="2"/>
        <v>6519.3500000000022</v>
      </c>
      <c r="AN51" s="905">
        <f>INDEX(G51:R51,1,MATCH(Parametres!$B$3,G$1:R$1,0))*IF(OR(F51="L",F51="S",F51="I"),-1,1)</f>
        <v>17830.900000000001</v>
      </c>
      <c r="AO51" s="487" t="str">
        <f>+VLOOKUP($AJ51,Data_Validation!$A:$D,1,0)</f>
        <v>G0255</v>
      </c>
      <c r="AP51" s="487" t="str">
        <f>+VLOOKUP($AJ51,Data_Validation!$A:$D,3,0)</f>
        <v>Carrosserie</v>
      </c>
      <c r="AQ51" s="487" t="str">
        <f>+VLOOKUP($AJ51,Data_Validation!$A:$D,4,0)</f>
        <v>Déduction à la source</v>
      </c>
      <c r="AR51" s="487" t="s">
        <v>299</v>
      </c>
      <c r="AS51" s="487">
        <f>+VLOOKUP($AJ51,Data_Validation!$A:$E,5,0)</f>
        <v>0</v>
      </c>
      <c r="AT51" s="904" t="str">
        <f t="shared" si="3"/>
        <v>G0255</v>
      </c>
      <c r="AU51" s="488" t="str">
        <f t="shared" si="4"/>
        <v>TAXES PAYROLL CARROSS.</v>
      </c>
      <c r="AV51" s="899">
        <f>IFERROR(INDEX(V51:AG51,1,MATCH(Parametres!$B$3,V$1:AG$1,0)-1)*IF(OR(C51="L",C51="S",C51="I"),-1,1),"")</f>
        <v>0</v>
      </c>
      <c r="AW51" s="899">
        <f t="shared" si="5"/>
        <v>0</v>
      </c>
      <c r="AX51" s="899">
        <f>INDEX(V51:AG51,1,MATCH(Parametres!$B$3,V$1:AG$1,0))*IF(OR(C51="L",C51="S",C51="I"),-1,1)</f>
        <v>0</v>
      </c>
      <c r="AY51" s="487" t="s">
        <v>337</v>
      </c>
      <c r="AZ51" s="487">
        <f>+VLOOKUP($AJ51,Data_Validation!$A:$E,5,0)</f>
        <v>0</v>
      </c>
    </row>
    <row r="52" spans="1:52" ht="15.75" hidden="1" customHeight="1">
      <c r="A52" s="706" t="s">
        <v>1148</v>
      </c>
      <c r="B52" s="706">
        <v>2025</v>
      </c>
      <c r="C52" s="706" t="s">
        <v>1282</v>
      </c>
      <c r="D52" s="706" t="s">
        <v>1283</v>
      </c>
      <c r="E52" s="706" t="s">
        <v>333</v>
      </c>
      <c r="F52" s="706" t="s">
        <v>1104</v>
      </c>
      <c r="G52" s="706">
        <v>3536.58</v>
      </c>
      <c r="H52" s="706">
        <v>7502.01</v>
      </c>
      <c r="I52" s="706">
        <v>9953.91</v>
      </c>
      <c r="J52" s="706">
        <v>13556.89</v>
      </c>
      <c r="K52" s="706">
        <v>16074.72</v>
      </c>
      <c r="L52" s="706">
        <v>19035.150000000001</v>
      </c>
      <c r="M52" s="706">
        <v>21744.2</v>
      </c>
      <c r="N52" s="706">
        <v>24797.1</v>
      </c>
      <c r="O52" s="706">
        <v>27638.27</v>
      </c>
      <c r="P52" s="706">
        <v>30230.27</v>
      </c>
      <c r="Q52" s="706">
        <v>36265.1</v>
      </c>
      <c r="R52" s="706">
        <v>39473.599999999999</v>
      </c>
      <c r="S52" s="706">
        <v>3296.83</v>
      </c>
      <c r="T52" s="706">
        <v>3296.83</v>
      </c>
      <c r="U52" s="706">
        <v>0</v>
      </c>
      <c r="V52" s="706">
        <v>0</v>
      </c>
      <c r="W52" s="706">
        <v>0</v>
      </c>
      <c r="X52" s="706">
        <v>0</v>
      </c>
      <c r="Y52" s="706">
        <v>0</v>
      </c>
      <c r="Z52" s="706">
        <v>0</v>
      </c>
      <c r="AA52" s="706">
        <v>0</v>
      </c>
      <c r="AB52" s="706">
        <v>0</v>
      </c>
      <c r="AC52" s="706">
        <v>0</v>
      </c>
      <c r="AD52" s="706">
        <v>0</v>
      </c>
      <c r="AE52" s="706">
        <v>0</v>
      </c>
      <c r="AF52" s="706">
        <v>0</v>
      </c>
      <c r="AG52" s="706">
        <v>0</v>
      </c>
      <c r="AH52" s="706">
        <v>0</v>
      </c>
      <c r="AI52" s="706">
        <v>0</v>
      </c>
      <c r="AJ52" s="905" t="str">
        <f t="shared" si="0"/>
        <v>G0256</v>
      </c>
      <c r="AK52" s="905" t="str">
        <f t="shared" si="1"/>
        <v>TAXES PAYROLL PIECES</v>
      </c>
      <c r="AL52" s="905">
        <f>IFERROR(INDEX(G52:R52,1,MATCH(Parametres!$B$3,G$1:R$1,0)-1)*IF(OR(F52="L",F52="S",F52="I"),-1,1),"")</f>
        <v>9953.91</v>
      </c>
      <c r="AM52" s="905">
        <f t="shared" si="2"/>
        <v>3602.9799999999996</v>
      </c>
      <c r="AN52" s="905">
        <f>INDEX(G52:R52,1,MATCH(Parametres!$B$3,G$1:R$1,0))*IF(OR(F52="L",F52="S",F52="I"),-1,1)</f>
        <v>13556.89</v>
      </c>
      <c r="AO52" s="487" t="str">
        <f>+VLOOKUP($AJ52,Data_Validation!$A:$D,1,0)</f>
        <v>G0256</v>
      </c>
      <c r="AP52" s="487" t="str">
        <f>+VLOOKUP($AJ52,Data_Validation!$A:$D,3,0)</f>
        <v>Pièces</v>
      </c>
      <c r="AQ52" s="487" t="str">
        <f>+VLOOKUP($AJ52,Data_Validation!$A:$D,4,0)</f>
        <v>Déduction à la source</v>
      </c>
      <c r="AR52" s="487" t="s">
        <v>299</v>
      </c>
      <c r="AS52" s="487">
        <f>+VLOOKUP($AJ52,Data_Validation!$A:$E,5,0)</f>
        <v>0</v>
      </c>
      <c r="AT52" s="904" t="str">
        <f t="shared" si="3"/>
        <v>G0256</v>
      </c>
      <c r="AU52" s="488" t="str">
        <f t="shared" si="4"/>
        <v>TAXES PAYROLL PIECES</v>
      </c>
      <c r="AV52" s="899">
        <f>IFERROR(INDEX(V52:AG52,1,MATCH(Parametres!$B$3,V$1:AG$1,0)-1)*IF(OR(C52="L",C52="S",C52="I"),-1,1),"")</f>
        <v>0</v>
      </c>
      <c r="AW52" s="899">
        <f t="shared" si="5"/>
        <v>0</v>
      </c>
      <c r="AX52" s="899">
        <f>INDEX(V52:AG52,1,MATCH(Parametres!$B$3,V$1:AG$1,0))*IF(OR(C52="L",C52="S",C52="I"),-1,1)</f>
        <v>0</v>
      </c>
      <c r="AY52" s="487" t="s">
        <v>337</v>
      </c>
      <c r="AZ52" s="487">
        <f>+VLOOKUP($AJ52,Data_Validation!$A:$E,5,0)</f>
        <v>0</v>
      </c>
    </row>
    <row r="53" spans="1:52" ht="15" customHeight="1">
      <c r="A53" s="706" t="s">
        <v>1148</v>
      </c>
      <c r="B53" s="706">
        <v>2025</v>
      </c>
      <c r="C53" s="706" t="s">
        <v>1286</v>
      </c>
      <c r="D53" s="706" t="s">
        <v>1287</v>
      </c>
      <c r="E53" s="706" t="s">
        <v>333</v>
      </c>
      <c r="F53" s="706" t="s">
        <v>1104</v>
      </c>
      <c r="G53" s="706">
        <v>0</v>
      </c>
      <c r="H53" s="706">
        <v>0</v>
      </c>
      <c r="I53" s="706">
        <v>0</v>
      </c>
      <c r="J53" s="706">
        <v>0</v>
      </c>
      <c r="K53" s="706">
        <v>0</v>
      </c>
      <c r="L53" s="706">
        <v>0</v>
      </c>
      <c r="M53" s="706">
        <v>0</v>
      </c>
      <c r="N53" s="706">
        <v>0</v>
      </c>
      <c r="O53" s="706">
        <v>0</v>
      </c>
      <c r="P53" s="706">
        <v>0</v>
      </c>
      <c r="Q53" s="706">
        <v>0</v>
      </c>
      <c r="R53" s="706">
        <v>0</v>
      </c>
      <c r="S53" s="706">
        <v>0</v>
      </c>
      <c r="T53" s="706">
        <v>0</v>
      </c>
      <c r="U53" s="706">
        <v>0</v>
      </c>
      <c r="V53" s="706">
        <v>0</v>
      </c>
      <c r="W53" s="706">
        <v>0</v>
      </c>
      <c r="X53" s="706">
        <v>0</v>
      </c>
      <c r="Y53" s="706">
        <v>0</v>
      </c>
      <c r="Z53" s="706">
        <v>0</v>
      </c>
      <c r="AA53" s="706">
        <v>0</v>
      </c>
      <c r="AB53" s="706">
        <v>0</v>
      </c>
      <c r="AC53" s="706">
        <v>0</v>
      </c>
      <c r="AD53" s="706">
        <v>0</v>
      </c>
      <c r="AE53" s="706">
        <v>0</v>
      </c>
      <c r="AF53" s="706">
        <v>0</v>
      </c>
      <c r="AG53" s="706">
        <v>0</v>
      </c>
      <c r="AH53" s="706">
        <v>0</v>
      </c>
      <c r="AI53" s="706">
        <v>0</v>
      </c>
      <c r="AJ53" s="905" t="str">
        <f t="shared" si="0"/>
        <v>G0270</v>
      </c>
      <c r="AK53" s="905" t="str">
        <f t="shared" si="1"/>
        <v>AVANTAG.SOCIAUX REP.</v>
      </c>
      <c r="AL53" s="905">
        <f>IFERROR(INDEX(G53:R53,1,MATCH(Parametres!$B$3,G$1:R$1,0)-1)*IF(OR(F53="L",F53="S",F53="I"),-1,1),"")</f>
        <v>0</v>
      </c>
      <c r="AM53" s="905">
        <f t="shared" si="2"/>
        <v>0</v>
      </c>
      <c r="AN53" s="905">
        <f>INDEX(G53:R53,1,MATCH(Parametres!$B$3,G$1:R$1,0))*IF(OR(F53="L",F53="S",F53="I"),-1,1)</f>
        <v>0</v>
      </c>
      <c r="AO53" s="487" t="e">
        <f>+VLOOKUP($AJ53,Data_Validation!$A:$D,1,0)</f>
        <v>#N/A</v>
      </c>
      <c r="AP53" s="487" t="e">
        <f>+VLOOKUP($AJ53,Data_Validation!$A:$D,3,0)</f>
        <v>#N/A</v>
      </c>
      <c r="AQ53" s="487" t="e">
        <f>+VLOOKUP($AJ53,Data_Validation!$A:$D,4,0)</f>
        <v>#N/A</v>
      </c>
      <c r="AR53" s="487" t="s">
        <v>299</v>
      </c>
      <c r="AS53" s="487" t="e">
        <f>+VLOOKUP($AJ53,Data_Validation!$A:$E,5,0)</f>
        <v>#N/A</v>
      </c>
      <c r="AT53" s="904" t="str">
        <f t="shared" si="3"/>
        <v>G0270</v>
      </c>
      <c r="AU53" s="488" t="str">
        <f t="shared" si="4"/>
        <v>AVANTAG.SOCIAUX REP.</v>
      </c>
      <c r="AV53" s="899">
        <f>IFERROR(INDEX(V53:AG53,1,MATCH(Parametres!$B$3,V$1:AG$1,0)-1)*IF(OR(C53="L",C53="S",C53="I"),-1,1),"")</f>
        <v>0</v>
      </c>
      <c r="AW53" s="899">
        <f t="shared" si="5"/>
        <v>0</v>
      </c>
      <c r="AX53" s="899">
        <f>INDEX(V53:AG53,1,MATCH(Parametres!$B$3,V$1:AG$1,0))*IF(OR(C53="L",C53="S",C53="I"),-1,1)</f>
        <v>0</v>
      </c>
      <c r="AY53" s="487" t="s">
        <v>337</v>
      </c>
      <c r="AZ53" s="487" t="e">
        <f>+VLOOKUP($AJ53,Data_Validation!$A:$E,5,0)</f>
        <v>#N/A</v>
      </c>
    </row>
    <row r="54" spans="1:52" ht="15" hidden="1" customHeight="1">
      <c r="A54" s="706" t="s">
        <v>1148</v>
      </c>
      <c r="B54" s="706">
        <v>2025</v>
      </c>
      <c r="C54" s="706" t="s">
        <v>1288</v>
      </c>
      <c r="D54" s="706" t="s">
        <v>1289</v>
      </c>
      <c r="E54" s="706" t="s">
        <v>333</v>
      </c>
      <c r="F54" s="706" t="s">
        <v>1104</v>
      </c>
      <c r="G54" s="706">
        <v>4767.59</v>
      </c>
      <c r="H54" s="706">
        <v>9562.75</v>
      </c>
      <c r="I54" s="706">
        <v>15038.33</v>
      </c>
      <c r="J54" s="706">
        <v>22914.94</v>
      </c>
      <c r="K54" s="706">
        <v>27887.57</v>
      </c>
      <c r="L54" s="706">
        <v>33032.29</v>
      </c>
      <c r="M54" s="706">
        <v>36595.67</v>
      </c>
      <c r="N54" s="706">
        <v>41061.14</v>
      </c>
      <c r="O54" s="706">
        <v>45602.89</v>
      </c>
      <c r="P54" s="706">
        <v>46352.32</v>
      </c>
      <c r="Q54" s="706">
        <v>61073.99</v>
      </c>
      <c r="R54" s="706">
        <v>88098.38</v>
      </c>
      <c r="S54" s="706">
        <v>5552.18</v>
      </c>
      <c r="T54" s="706">
        <v>5552.18</v>
      </c>
      <c r="U54" s="706">
        <v>0</v>
      </c>
      <c r="V54" s="706">
        <v>0</v>
      </c>
      <c r="W54" s="706">
        <v>0</v>
      </c>
      <c r="X54" s="706">
        <v>0</v>
      </c>
      <c r="Y54" s="706">
        <v>0</v>
      </c>
      <c r="Z54" s="706">
        <v>0</v>
      </c>
      <c r="AA54" s="706">
        <v>0</v>
      </c>
      <c r="AB54" s="706">
        <v>0</v>
      </c>
      <c r="AC54" s="706">
        <v>0</v>
      </c>
      <c r="AD54" s="706">
        <v>0</v>
      </c>
      <c r="AE54" s="706">
        <v>0</v>
      </c>
      <c r="AF54" s="706">
        <v>0</v>
      </c>
      <c r="AG54" s="706">
        <v>0</v>
      </c>
      <c r="AH54" s="706">
        <v>0</v>
      </c>
      <c r="AI54" s="706">
        <v>0</v>
      </c>
      <c r="AJ54" s="905" t="str">
        <f t="shared" si="0"/>
        <v>G0271</v>
      </c>
      <c r="AK54" s="905" t="str">
        <f t="shared" si="1"/>
        <v>AVANTAGES SOCIAUX NEUF</v>
      </c>
      <c r="AL54" s="905">
        <f>IFERROR(INDEX(G54:R54,1,MATCH(Parametres!$B$3,G$1:R$1,0)-1)*IF(OR(F54="L",F54="S",F54="I"),-1,1),"")</f>
        <v>15038.33</v>
      </c>
      <c r="AM54" s="905">
        <f t="shared" si="2"/>
        <v>7876.6099999999988</v>
      </c>
      <c r="AN54" s="905">
        <f>INDEX(G54:R54,1,MATCH(Parametres!$B$3,G$1:R$1,0))*IF(OR(F54="L",F54="S",F54="I"),-1,1)</f>
        <v>22914.94</v>
      </c>
      <c r="AO54" s="487" t="str">
        <f>+VLOOKUP($AJ54,Data_Validation!$A:$D,1,0)</f>
        <v>G0271</v>
      </c>
      <c r="AP54" s="487" t="str">
        <f>+VLOOKUP($AJ54,Data_Validation!$A:$D,3,0)</f>
        <v>Véhicules neufs</v>
      </c>
      <c r="AQ54" s="487" t="str">
        <f>+VLOOKUP($AJ54,Data_Validation!$A:$D,4,0)</f>
        <v>Bénéfices marginaux</v>
      </c>
      <c r="AR54" s="487" t="s">
        <v>299</v>
      </c>
      <c r="AS54" s="487">
        <f>+VLOOKUP($AJ54,Data_Validation!$A:$E,5,0)</f>
        <v>0</v>
      </c>
      <c r="AT54" s="904" t="str">
        <f t="shared" si="3"/>
        <v>G0271</v>
      </c>
      <c r="AU54" s="488" t="str">
        <f t="shared" si="4"/>
        <v>AVANTAGES SOCIAUX NEUF</v>
      </c>
      <c r="AV54" s="899">
        <f>IFERROR(INDEX(V54:AG54,1,MATCH(Parametres!$B$3,V$1:AG$1,0)-1)*IF(OR(C54="L",C54="S",C54="I"),-1,1),"")</f>
        <v>0</v>
      </c>
      <c r="AW54" s="899">
        <f t="shared" si="5"/>
        <v>0</v>
      </c>
      <c r="AX54" s="899">
        <f>INDEX(V54:AG54,1,MATCH(Parametres!$B$3,V$1:AG$1,0))*IF(OR(C54="L",C54="S",C54="I"),-1,1)</f>
        <v>0</v>
      </c>
      <c r="AY54" s="487" t="s">
        <v>337</v>
      </c>
      <c r="AZ54" s="487">
        <f>+VLOOKUP($AJ54,Data_Validation!$A:$E,5,0)</f>
        <v>0</v>
      </c>
    </row>
    <row r="55" spans="1:52" ht="15" hidden="1" customHeight="1">
      <c r="A55" s="706" t="s">
        <v>1148</v>
      </c>
      <c r="B55" s="706">
        <v>2025</v>
      </c>
      <c r="C55" s="706" t="s">
        <v>1290</v>
      </c>
      <c r="D55" s="706" t="s">
        <v>1291</v>
      </c>
      <c r="E55" s="706" t="s">
        <v>333</v>
      </c>
      <c r="F55" s="706" t="s">
        <v>1104</v>
      </c>
      <c r="G55" s="706">
        <v>2188.56</v>
      </c>
      <c r="H55" s="706">
        <v>5555</v>
      </c>
      <c r="I55" s="706">
        <v>7695.78</v>
      </c>
      <c r="J55" s="706">
        <v>11389.57</v>
      </c>
      <c r="K55" s="706">
        <v>13230.66</v>
      </c>
      <c r="L55" s="706">
        <v>15305.24</v>
      </c>
      <c r="M55" s="706">
        <v>16364.59</v>
      </c>
      <c r="N55" s="706">
        <v>18432.87</v>
      </c>
      <c r="O55" s="706">
        <v>21863.45</v>
      </c>
      <c r="P55" s="706">
        <v>22506.73</v>
      </c>
      <c r="Q55" s="706">
        <v>31699.73</v>
      </c>
      <c r="R55" s="706">
        <v>48393.09</v>
      </c>
      <c r="S55" s="706">
        <v>2881.79</v>
      </c>
      <c r="T55" s="706">
        <v>2881.79</v>
      </c>
      <c r="U55" s="706">
        <v>0</v>
      </c>
      <c r="V55" s="706">
        <v>0</v>
      </c>
      <c r="W55" s="706">
        <v>0</v>
      </c>
      <c r="X55" s="706">
        <v>0</v>
      </c>
      <c r="Y55" s="706">
        <v>0</v>
      </c>
      <c r="Z55" s="706">
        <v>0</v>
      </c>
      <c r="AA55" s="706">
        <v>0</v>
      </c>
      <c r="AB55" s="706">
        <v>0</v>
      </c>
      <c r="AC55" s="706">
        <v>0</v>
      </c>
      <c r="AD55" s="706">
        <v>0</v>
      </c>
      <c r="AE55" s="706">
        <v>0</v>
      </c>
      <c r="AF55" s="706">
        <v>0</v>
      </c>
      <c r="AG55" s="706">
        <v>0</v>
      </c>
      <c r="AH55" s="706">
        <v>0</v>
      </c>
      <c r="AI55" s="706">
        <v>0</v>
      </c>
      <c r="AJ55" s="905" t="str">
        <f t="shared" si="0"/>
        <v>G0272</v>
      </c>
      <c r="AK55" s="905" t="str">
        <f t="shared" si="1"/>
        <v>AVANTAGES SOCIAUX USAG</v>
      </c>
      <c r="AL55" s="905">
        <f>IFERROR(INDEX(G55:R55,1,MATCH(Parametres!$B$3,G$1:R$1,0)-1)*IF(OR(F55="L",F55="S",F55="I"),-1,1),"")</f>
        <v>7695.78</v>
      </c>
      <c r="AM55" s="905">
        <f t="shared" si="2"/>
        <v>3693.79</v>
      </c>
      <c r="AN55" s="905">
        <f>INDEX(G55:R55,1,MATCH(Parametres!$B$3,G$1:R$1,0))*IF(OR(F55="L",F55="S",F55="I"),-1,1)</f>
        <v>11389.57</v>
      </c>
      <c r="AO55" s="487" t="str">
        <f>+VLOOKUP($AJ55,Data_Validation!$A:$D,1,0)</f>
        <v>G0272</v>
      </c>
      <c r="AP55" s="487" t="str">
        <f>+VLOOKUP($AJ55,Data_Validation!$A:$D,3,0)</f>
        <v>Véhicules usagés</v>
      </c>
      <c r="AQ55" s="487" t="str">
        <f>+VLOOKUP($AJ55,Data_Validation!$A:$D,4,0)</f>
        <v>Bénéfices marginaux</v>
      </c>
      <c r="AR55" s="487" t="s">
        <v>299</v>
      </c>
      <c r="AS55" s="487">
        <f>+VLOOKUP($AJ55,Data_Validation!$A:$E,5,0)</f>
        <v>0</v>
      </c>
      <c r="AT55" s="904" t="str">
        <f t="shared" si="3"/>
        <v>G0272</v>
      </c>
      <c r="AU55" s="488" t="str">
        <f t="shared" si="4"/>
        <v>AVANTAGES SOCIAUX USAG</v>
      </c>
      <c r="AV55" s="899">
        <f>IFERROR(INDEX(V55:AG55,1,MATCH(Parametres!$B$3,V$1:AG$1,0)-1)*IF(OR(C55="L",C55="S",C55="I"),-1,1),"")</f>
        <v>0</v>
      </c>
      <c r="AW55" s="899">
        <f t="shared" si="5"/>
        <v>0</v>
      </c>
      <c r="AX55" s="899">
        <f>INDEX(V55:AG55,1,MATCH(Parametres!$B$3,V$1:AG$1,0))*IF(OR(C55="L",C55="S",C55="I"),-1,1)</f>
        <v>0</v>
      </c>
      <c r="AY55" s="487" t="s">
        <v>337</v>
      </c>
      <c r="AZ55" s="487">
        <f>+VLOOKUP($AJ55,Data_Validation!$A:$E,5,0)</f>
        <v>0</v>
      </c>
    </row>
    <row r="56" spans="1:52" ht="15.75" hidden="1" customHeight="1">
      <c r="A56" s="706" t="s">
        <v>1148</v>
      </c>
      <c r="B56" s="706">
        <v>2025</v>
      </c>
      <c r="C56" s="706" t="s">
        <v>1292</v>
      </c>
      <c r="D56" s="706" t="s">
        <v>1293</v>
      </c>
      <c r="E56" s="706" t="s">
        <v>333</v>
      </c>
      <c r="F56" s="706" t="s">
        <v>1104</v>
      </c>
      <c r="G56" s="706">
        <v>500.33</v>
      </c>
      <c r="H56" s="706">
        <v>1239.6099999999999</v>
      </c>
      <c r="I56" s="706">
        <v>2171.0300000000002</v>
      </c>
      <c r="J56" s="706">
        <v>5990.13</v>
      </c>
      <c r="K56" s="706">
        <v>8193.39</v>
      </c>
      <c r="L56" s="706">
        <v>14904.9</v>
      </c>
      <c r="M56" s="706">
        <v>15233.84</v>
      </c>
      <c r="N56" s="706">
        <v>15530.62</v>
      </c>
      <c r="O56" s="706">
        <v>15841.94</v>
      </c>
      <c r="P56" s="706">
        <v>16166.55</v>
      </c>
      <c r="Q56" s="706">
        <v>16447.849999999999</v>
      </c>
      <c r="R56" s="706">
        <v>18027.599999999999</v>
      </c>
      <c r="S56" s="706">
        <v>1495.26</v>
      </c>
      <c r="T56" s="706">
        <v>1495.26</v>
      </c>
      <c r="U56" s="706">
        <v>0</v>
      </c>
      <c r="V56" s="706">
        <v>0</v>
      </c>
      <c r="W56" s="706">
        <v>0</v>
      </c>
      <c r="X56" s="706">
        <v>0</v>
      </c>
      <c r="Y56" s="706">
        <v>0</v>
      </c>
      <c r="Z56" s="706">
        <v>0</v>
      </c>
      <c r="AA56" s="706">
        <v>0</v>
      </c>
      <c r="AB56" s="706">
        <v>0</v>
      </c>
      <c r="AC56" s="706">
        <v>0</v>
      </c>
      <c r="AD56" s="706">
        <v>0</v>
      </c>
      <c r="AE56" s="706">
        <v>0</v>
      </c>
      <c r="AF56" s="706">
        <v>0</v>
      </c>
      <c r="AG56" s="706">
        <v>0</v>
      </c>
      <c r="AH56" s="706">
        <v>0</v>
      </c>
      <c r="AI56" s="706">
        <v>0</v>
      </c>
      <c r="AJ56" s="905" t="str">
        <f t="shared" si="0"/>
        <v>G0273</v>
      </c>
      <c r="AK56" s="905" t="str">
        <f t="shared" si="1"/>
        <v>AVANTAGES SOCIAUX U.S.A</v>
      </c>
      <c r="AL56" s="905">
        <f>IFERROR(INDEX(G56:R56,1,MATCH(Parametres!$B$3,G$1:R$1,0)-1)*IF(OR(F56="L",F56="S",F56="I"),-1,1),"")</f>
        <v>2171.0300000000002</v>
      </c>
      <c r="AM56" s="905">
        <f t="shared" si="2"/>
        <v>3819.1</v>
      </c>
      <c r="AN56" s="905">
        <f>INDEX(G56:R56,1,MATCH(Parametres!$B$3,G$1:R$1,0))*IF(OR(F56="L",F56="S",F56="I"),-1,1)</f>
        <v>5990.13</v>
      </c>
      <c r="AO56" s="487" t="str">
        <f>+VLOOKUP($AJ56,Data_Validation!$A:$D,1,0)</f>
        <v>G0273</v>
      </c>
      <c r="AP56" s="487" t="str">
        <f>+VLOOKUP($AJ56,Data_Validation!$A:$D,3,0)</f>
        <v>Wholesale autres</v>
      </c>
      <c r="AQ56" s="487" t="str">
        <f>+VLOOKUP($AJ56,Data_Validation!$A:$D,4,0)</f>
        <v>Bénéfices marginaux</v>
      </c>
      <c r="AR56" s="487" t="s">
        <v>299</v>
      </c>
      <c r="AS56" s="487">
        <f>+VLOOKUP($AJ56,Data_Validation!$A:$E,5,0)</f>
        <v>0</v>
      </c>
      <c r="AT56" s="904" t="str">
        <f t="shared" si="3"/>
        <v>G0273</v>
      </c>
      <c r="AU56" s="488" t="str">
        <f t="shared" si="4"/>
        <v>AVANTAGES SOCIAUX U.S.A</v>
      </c>
      <c r="AV56" s="899">
        <f>IFERROR(INDEX(V56:AG56,1,MATCH(Parametres!$B$3,V$1:AG$1,0)-1)*IF(OR(C56="L",C56="S",C56="I"),-1,1),"")</f>
        <v>0</v>
      </c>
      <c r="AW56" s="899">
        <f t="shared" si="5"/>
        <v>0</v>
      </c>
      <c r="AX56" s="899">
        <f>INDEX(V56:AG56,1,MATCH(Parametres!$B$3,V$1:AG$1,0))*IF(OR(C56="L",C56="S",C56="I"),-1,1)</f>
        <v>0</v>
      </c>
      <c r="AY56" s="487" t="s">
        <v>337</v>
      </c>
      <c r="AZ56" s="487">
        <f>+VLOOKUP($AJ56,Data_Validation!$A:$E,5,0)</f>
        <v>0</v>
      </c>
    </row>
    <row r="57" spans="1:52" ht="15" hidden="1" customHeight="1">
      <c r="A57" s="706" t="s">
        <v>1148</v>
      </c>
      <c r="B57" s="706">
        <v>2025</v>
      </c>
      <c r="C57" s="706" t="s">
        <v>1294</v>
      </c>
      <c r="D57" s="706" t="s">
        <v>1295</v>
      </c>
      <c r="E57" s="706" t="s">
        <v>333</v>
      </c>
      <c r="F57" s="706" t="s">
        <v>1104</v>
      </c>
      <c r="G57" s="706">
        <v>12288.32</v>
      </c>
      <c r="H57" s="706">
        <v>21046.91</v>
      </c>
      <c r="I57" s="706">
        <v>31337.79</v>
      </c>
      <c r="J57" s="706">
        <v>43715.18</v>
      </c>
      <c r="K57" s="706">
        <v>54377.19</v>
      </c>
      <c r="L57" s="706">
        <v>64946.559999999998</v>
      </c>
      <c r="M57" s="706">
        <v>74457.94</v>
      </c>
      <c r="N57" s="706">
        <v>84659.79</v>
      </c>
      <c r="O57" s="706">
        <v>94032.66</v>
      </c>
      <c r="P57" s="706">
        <v>104039.21</v>
      </c>
      <c r="Q57" s="706">
        <v>125767.5</v>
      </c>
      <c r="R57" s="706">
        <v>158009.26999999999</v>
      </c>
      <c r="S57" s="706">
        <v>11433.41</v>
      </c>
      <c r="T57" s="706">
        <v>11433.41</v>
      </c>
      <c r="U57" s="706">
        <v>0</v>
      </c>
      <c r="V57" s="706">
        <v>0</v>
      </c>
      <c r="W57" s="706">
        <v>0</v>
      </c>
      <c r="X57" s="706">
        <v>0</v>
      </c>
      <c r="Y57" s="706">
        <v>0</v>
      </c>
      <c r="Z57" s="706">
        <v>0</v>
      </c>
      <c r="AA57" s="706">
        <v>0</v>
      </c>
      <c r="AB57" s="706">
        <v>0</v>
      </c>
      <c r="AC57" s="706">
        <v>0</v>
      </c>
      <c r="AD57" s="706">
        <v>0</v>
      </c>
      <c r="AE57" s="706">
        <v>0</v>
      </c>
      <c r="AF57" s="706">
        <v>0</v>
      </c>
      <c r="AG57" s="706">
        <v>0</v>
      </c>
      <c r="AH57" s="706">
        <v>0</v>
      </c>
      <c r="AI57" s="706">
        <v>0</v>
      </c>
      <c r="AJ57" s="905" t="str">
        <f t="shared" si="0"/>
        <v>G0274</v>
      </c>
      <c r="AK57" s="905" t="str">
        <f t="shared" si="1"/>
        <v>AVANTAGES SOCIAUX SERV</v>
      </c>
      <c r="AL57" s="905">
        <f>IFERROR(INDEX(G57:R57,1,MATCH(Parametres!$B$3,G$1:R$1,0)-1)*IF(OR(F57="L",F57="S",F57="I"),-1,1),"")</f>
        <v>31337.79</v>
      </c>
      <c r="AM57" s="905">
        <f t="shared" si="2"/>
        <v>12377.39</v>
      </c>
      <c r="AN57" s="905">
        <f>INDEX(G57:R57,1,MATCH(Parametres!$B$3,G$1:R$1,0))*IF(OR(F57="L",F57="S",F57="I"),-1,1)</f>
        <v>43715.18</v>
      </c>
      <c r="AO57" s="487" t="str">
        <f>+VLOOKUP($AJ57,Data_Validation!$A:$D,1,0)</f>
        <v>G0274</v>
      </c>
      <c r="AP57" s="487" t="str">
        <f>+VLOOKUP($AJ57,Data_Validation!$A:$D,3,0)</f>
        <v>Service</v>
      </c>
      <c r="AQ57" s="487" t="str">
        <f>+VLOOKUP($AJ57,Data_Validation!$A:$D,4,0)</f>
        <v>Bénéfices marginaux</v>
      </c>
      <c r="AR57" s="487" t="s">
        <v>299</v>
      </c>
      <c r="AS57" s="487">
        <f>+VLOOKUP($AJ57,Data_Validation!$A:$E,5,0)</f>
        <v>0</v>
      </c>
      <c r="AT57" s="904" t="str">
        <f t="shared" si="3"/>
        <v>G0274</v>
      </c>
      <c r="AU57" s="488" t="str">
        <f t="shared" si="4"/>
        <v>AVANTAGES SOCIAUX SERV</v>
      </c>
      <c r="AV57" s="899">
        <f>IFERROR(INDEX(V57:AG57,1,MATCH(Parametres!$B$3,V$1:AG$1,0)-1)*IF(OR(C57="L",C57="S",C57="I"),-1,1),"")</f>
        <v>0</v>
      </c>
      <c r="AW57" s="899">
        <f t="shared" si="5"/>
        <v>0</v>
      </c>
      <c r="AX57" s="899">
        <f>INDEX(V57:AG57,1,MATCH(Parametres!$B$3,V$1:AG$1,0))*IF(OR(C57="L",C57="S",C57="I"),-1,1)</f>
        <v>0</v>
      </c>
      <c r="AY57" s="487" t="s">
        <v>337</v>
      </c>
      <c r="AZ57" s="487">
        <f>+VLOOKUP($AJ57,Data_Validation!$A:$E,5,0)</f>
        <v>0</v>
      </c>
    </row>
    <row r="58" spans="1:52" ht="15" hidden="1" customHeight="1">
      <c r="A58" s="706" t="s">
        <v>1148</v>
      </c>
      <c r="B58" s="706">
        <v>2025</v>
      </c>
      <c r="C58" s="706" t="s">
        <v>1296</v>
      </c>
      <c r="D58" s="706" t="s">
        <v>1297</v>
      </c>
      <c r="E58" s="706" t="s">
        <v>333</v>
      </c>
      <c r="F58" s="706" t="s">
        <v>1104</v>
      </c>
      <c r="G58" s="706">
        <v>3002.06</v>
      </c>
      <c r="H58" s="706">
        <v>5178.07</v>
      </c>
      <c r="I58" s="706">
        <v>7899.99</v>
      </c>
      <c r="J58" s="706">
        <v>11297</v>
      </c>
      <c r="K58" s="706">
        <v>13434.02</v>
      </c>
      <c r="L58" s="706">
        <v>16070.17</v>
      </c>
      <c r="M58" s="706">
        <v>18356.16</v>
      </c>
      <c r="N58" s="706">
        <v>21136.63</v>
      </c>
      <c r="O58" s="706">
        <v>23810.55</v>
      </c>
      <c r="P58" s="706">
        <v>25772.43</v>
      </c>
      <c r="Q58" s="706">
        <v>32247.22</v>
      </c>
      <c r="R58" s="706">
        <v>42261.05</v>
      </c>
      <c r="S58" s="706">
        <v>2931.57</v>
      </c>
      <c r="T58" s="706">
        <v>2931.57</v>
      </c>
      <c r="U58" s="706">
        <v>0</v>
      </c>
      <c r="V58" s="706">
        <v>0</v>
      </c>
      <c r="W58" s="706">
        <v>0</v>
      </c>
      <c r="X58" s="706">
        <v>0</v>
      </c>
      <c r="Y58" s="706">
        <v>0</v>
      </c>
      <c r="Z58" s="706">
        <v>0</v>
      </c>
      <c r="AA58" s="706">
        <v>0</v>
      </c>
      <c r="AB58" s="706">
        <v>0</v>
      </c>
      <c r="AC58" s="706">
        <v>0</v>
      </c>
      <c r="AD58" s="706">
        <v>0</v>
      </c>
      <c r="AE58" s="706">
        <v>0</v>
      </c>
      <c r="AF58" s="706">
        <v>0</v>
      </c>
      <c r="AG58" s="706">
        <v>0</v>
      </c>
      <c r="AH58" s="706">
        <v>0</v>
      </c>
      <c r="AI58" s="706">
        <v>0</v>
      </c>
      <c r="AJ58" s="905" t="str">
        <f t="shared" si="0"/>
        <v>G0275</v>
      </c>
      <c r="AK58" s="905" t="str">
        <f t="shared" si="1"/>
        <v>AVANTAGES SOCIAUX CARROSS</v>
      </c>
      <c r="AL58" s="905">
        <f>IFERROR(INDEX(G58:R58,1,MATCH(Parametres!$B$3,G$1:R$1,0)-1)*IF(OR(F58="L",F58="S",F58="I"),-1,1),"")</f>
        <v>7899.99</v>
      </c>
      <c r="AM58" s="905">
        <f t="shared" si="2"/>
        <v>3397.01</v>
      </c>
      <c r="AN58" s="905">
        <f>INDEX(G58:R58,1,MATCH(Parametres!$B$3,G$1:R$1,0))*IF(OR(F58="L",F58="S",F58="I"),-1,1)</f>
        <v>11297</v>
      </c>
      <c r="AO58" s="487" t="str">
        <f>+VLOOKUP($AJ58,Data_Validation!$A:$D,1,0)</f>
        <v>G0275</v>
      </c>
      <c r="AP58" s="487" t="str">
        <f>+VLOOKUP($AJ58,Data_Validation!$A:$D,3,0)</f>
        <v>Carrosserie</v>
      </c>
      <c r="AQ58" s="487" t="str">
        <f>+VLOOKUP($AJ58,Data_Validation!$A:$D,4,0)</f>
        <v>Bénéfices marginaux</v>
      </c>
      <c r="AR58" s="487" t="s">
        <v>299</v>
      </c>
      <c r="AS58" s="487">
        <f>+VLOOKUP($AJ58,Data_Validation!$A:$E,5,0)</f>
        <v>0</v>
      </c>
      <c r="AT58" s="904" t="str">
        <f t="shared" si="3"/>
        <v>G0275</v>
      </c>
      <c r="AU58" s="488" t="str">
        <f t="shared" si="4"/>
        <v>AVANTAGES SOCIAUX CARROSS</v>
      </c>
      <c r="AV58" s="899">
        <f>IFERROR(INDEX(V58:AG58,1,MATCH(Parametres!$B$3,V$1:AG$1,0)-1)*IF(OR(C58="L",C58="S",C58="I"),-1,1),"")</f>
        <v>0</v>
      </c>
      <c r="AW58" s="899">
        <f t="shared" si="5"/>
        <v>0</v>
      </c>
      <c r="AX58" s="899">
        <f>INDEX(V58:AG58,1,MATCH(Parametres!$B$3,V$1:AG$1,0))*IF(OR(C58="L",C58="S",C58="I"),-1,1)</f>
        <v>0</v>
      </c>
      <c r="AY58" s="487" t="s">
        <v>337</v>
      </c>
      <c r="AZ58" s="487">
        <f>+VLOOKUP($AJ58,Data_Validation!$A:$E,5,0)</f>
        <v>0</v>
      </c>
    </row>
    <row r="59" spans="1:52" ht="15" hidden="1" customHeight="1">
      <c r="A59" s="706" t="s">
        <v>1148</v>
      </c>
      <c r="B59" s="706">
        <v>2025</v>
      </c>
      <c r="C59" s="706" t="s">
        <v>1298</v>
      </c>
      <c r="D59" s="706" t="s">
        <v>1299</v>
      </c>
      <c r="E59" s="706" t="s">
        <v>333</v>
      </c>
      <c r="F59" s="706" t="s">
        <v>1104</v>
      </c>
      <c r="G59" s="706">
        <v>1560.86</v>
      </c>
      <c r="H59" s="706">
        <v>3259.53</v>
      </c>
      <c r="I59" s="706">
        <v>4667.76</v>
      </c>
      <c r="J59" s="706">
        <v>6781.75</v>
      </c>
      <c r="K59" s="706">
        <v>8101.27</v>
      </c>
      <c r="L59" s="706">
        <v>9496.68</v>
      </c>
      <c r="M59" s="706">
        <v>10368.6</v>
      </c>
      <c r="N59" s="706">
        <v>11797.05</v>
      </c>
      <c r="O59" s="706">
        <v>13255.36</v>
      </c>
      <c r="P59" s="706">
        <v>13446.4</v>
      </c>
      <c r="Q59" s="706">
        <v>18398.75</v>
      </c>
      <c r="R59" s="706">
        <v>27217.42</v>
      </c>
      <c r="S59" s="706">
        <v>1672.61</v>
      </c>
      <c r="T59" s="706">
        <v>1672.61</v>
      </c>
      <c r="U59" s="706">
        <v>0</v>
      </c>
      <c r="V59" s="706">
        <v>0</v>
      </c>
      <c r="W59" s="706">
        <v>0</v>
      </c>
      <c r="X59" s="706">
        <v>0</v>
      </c>
      <c r="Y59" s="706">
        <v>0</v>
      </c>
      <c r="Z59" s="706">
        <v>0</v>
      </c>
      <c r="AA59" s="706">
        <v>0</v>
      </c>
      <c r="AB59" s="706">
        <v>0</v>
      </c>
      <c r="AC59" s="706">
        <v>0</v>
      </c>
      <c r="AD59" s="706">
        <v>0</v>
      </c>
      <c r="AE59" s="706">
        <v>0</v>
      </c>
      <c r="AF59" s="706">
        <v>0</v>
      </c>
      <c r="AG59" s="706">
        <v>0</v>
      </c>
      <c r="AH59" s="706">
        <v>0</v>
      </c>
      <c r="AI59" s="706">
        <v>0</v>
      </c>
      <c r="AJ59" s="905" t="str">
        <f t="shared" si="0"/>
        <v>G0276</v>
      </c>
      <c r="AK59" s="905" t="str">
        <f t="shared" si="1"/>
        <v>AVANTAGES SOCIAUX PCES</v>
      </c>
      <c r="AL59" s="905">
        <f>IFERROR(INDEX(G59:R59,1,MATCH(Parametres!$B$3,G$1:R$1,0)-1)*IF(OR(F59="L",F59="S",F59="I"),-1,1),"")</f>
        <v>4667.76</v>
      </c>
      <c r="AM59" s="905">
        <f t="shared" si="2"/>
        <v>2113.9899999999998</v>
      </c>
      <c r="AN59" s="905">
        <f>INDEX(G59:R59,1,MATCH(Parametres!$B$3,G$1:R$1,0))*IF(OR(F59="L",F59="S",F59="I"),-1,1)</f>
        <v>6781.75</v>
      </c>
      <c r="AO59" s="487" t="str">
        <f>+VLOOKUP($AJ59,Data_Validation!$A:$D,1,0)</f>
        <v>G0276</v>
      </c>
      <c r="AP59" s="487" t="str">
        <f>+VLOOKUP($AJ59,Data_Validation!$A:$D,3,0)</f>
        <v>Pièces</v>
      </c>
      <c r="AQ59" s="487" t="str">
        <f>+VLOOKUP($AJ59,Data_Validation!$A:$D,4,0)</f>
        <v>Bénéfices marginaux</v>
      </c>
      <c r="AR59" s="487" t="s">
        <v>299</v>
      </c>
      <c r="AS59" s="487">
        <f>+VLOOKUP($AJ59,Data_Validation!$A:$E,5,0)</f>
        <v>0</v>
      </c>
      <c r="AT59" s="904" t="str">
        <f t="shared" si="3"/>
        <v>G0276</v>
      </c>
      <c r="AU59" s="488" t="str">
        <f t="shared" si="4"/>
        <v>AVANTAGES SOCIAUX PCES</v>
      </c>
      <c r="AV59" s="899">
        <f>IFERROR(INDEX(V59:AG59,1,MATCH(Parametres!$B$3,V$1:AG$1,0)-1)*IF(OR(C59="L",C59="S",C59="I"),-1,1),"")</f>
        <v>0</v>
      </c>
      <c r="AW59" s="899">
        <f t="shared" si="5"/>
        <v>0</v>
      </c>
      <c r="AX59" s="899">
        <f>INDEX(V59:AG59,1,MATCH(Parametres!$B$3,V$1:AG$1,0))*IF(OR(C59="L",C59="S",C59="I"),-1,1)</f>
        <v>0</v>
      </c>
      <c r="AY59" s="487" t="s">
        <v>337</v>
      </c>
      <c r="AZ59" s="487">
        <f>+VLOOKUP($AJ59,Data_Validation!$A:$E,5,0)</f>
        <v>0</v>
      </c>
    </row>
    <row r="60" spans="1:52" ht="15" customHeight="1">
      <c r="A60" s="706" t="s">
        <v>1148</v>
      </c>
      <c r="B60" s="706">
        <v>2025</v>
      </c>
      <c r="C60" s="706" t="s">
        <v>1302</v>
      </c>
      <c r="D60" s="706" t="s">
        <v>1303</v>
      </c>
      <c r="E60" s="706" t="s">
        <v>333</v>
      </c>
      <c r="F60" s="706" t="s">
        <v>1104</v>
      </c>
      <c r="G60" s="706">
        <v>0</v>
      </c>
      <c r="H60" s="706">
        <v>0</v>
      </c>
      <c r="I60" s="706">
        <v>0</v>
      </c>
      <c r="J60" s="706">
        <v>0</v>
      </c>
      <c r="K60" s="706">
        <v>0</v>
      </c>
      <c r="L60" s="706">
        <v>0</v>
      </c>
      <c r="M60" s="706">
        <v>0</v>
      </c>
      <c r="N60" s="706">
        <v>0</v>
      </c>
      <c r="O60" s="706">
        <v>0</v>
      </c>
      <c r="P60" s="706">
        <v>0</v>
      </c>
      <c r="Q60" s="706">
        <v>0</v>
      </c>
      <c r="R60" s="706">
        <v>0</v>
      </c>
      <c r="S60" s="706">
        <v>0</v>
      </c>
      <c r="T60" s="706">
        <v>0</v>
      </c>
      <c r="U60" s="706">
        <v>0</v>
      </c>
      <c r="V60" s="706">
        <v>0</v>
      </c>
      <c r="W60" s="706">
        <v>0</v>
      </c>
      <c r="X60" s="706">
        <v>0</v>
      </c>
      <c r="Y60" s="706">
        <v>0</v>
      </c>
      <c r="Z60" s="706">
        <v>0</v>
      </c>
      <c r="AA60" s="706">
        <v>0</v>
      </c>
      <c r="AB60" s="706">
        <v>0</v>
      </c>
      <c r="AC60" s="706">
        <v>0</v>
      </c>
      <c r="AD60" s="706">
        <v>0</v>
      </c>
      <c r="AE60" s="706">
        <v>0</v>
      </c>
      <c r="AF60" s="706">
        <v>0</v>
      </c>
      <c r="AG60" s="706">
        <v>0</v>
      </c>
      <c r="AH60" s="706">
        <v>0</v>
      </c>
      <c r="AI60" s="706">
        <v>0</v>
      </c>
      <c r="AJ60" s="905" t="str">
        <f t="shared" si="0"/>
        <v>G0279</v>
      </c>
      <c r="AK60" s="905" t="str">
        <f t="shared" si="1"/>
        <v>AVANTAGES SOCIAUX ADM.</v>
      </c>
      <c r="AL60" s="905">
        <f>IFERROR(INDEX(G60:R60,1,MATCH(Parametres!$B$3,G$1:R$1,0)-1)*IF(OR(F60="L",F60="S",F60="I"),-1,1),"")</f>
        <v>0</v>
      </c>
      <c r="AM60" s="905">
        <f t="shared" si="2"/>
        <v>0</v>
      </c>
      <c r="AN60" s="905">
        <f>INDEX(G60:R60,1,MATCH(Parametres!$B$3,G$1:R$1,0))*IF(OR(F60="L",F60="S",F60="I"),-1,1)</f>
        <v>0</v>
      </c>
      <c r="AO60" s="487" t="e">
        <f>+VLOOKUP($AJ60,Data_Validation!$A:$D,1,0)</f>
        <v>#N/A</v>
      </c>
      <c r="AP60" s="487" t="e">
        <f>+VLOOKUP($AJ60,Data_Validation!$A:$D,3,0)</f>
        <v>#N/A</v>
      </c>
      <c r="AQ60" s="487" t="e">
        <f>+VLOOKUP($AJ60,Data_Validation!$A:$D,4,0)</f>
        <v>#N/A</v>
      </c>
      <c r="AR60" s="487" t="s">
        <v>299</v>
      </c>
      <c r="AS60" s="487" t="e">
        <f>+VLOOKUP($AJ60,Data_Validation!$A:$E,5,0)</f>
        <v>#N/A</v>
      </c>
      <c r="AT60" s="904" t="str">
        <f t="shared" si="3"/>
        <v>G0279</v>
      </c>
      <c r="AU60" s="488" t="str">
        <f t="shared" si="4"/>
        <v>AVANTAGES SOCIAUX ADM.</v>
      </c>
      <c r="AV60" s="899">
        <f>IFERROR(INDEX(V60:AG60,1,MATCH(Parametres!$B$3,V$1:AG$1,0)-1)*IF(OR(C60="L",C60="S",C60="I"),-1,1),"")</f>
        <v>0</v>
      </c>
      <c r="AW60" s="899">
        <f t="shared" si="5"/>
        <v>0</v>
      </c>
      <c r="AX60" s="899">
        <f>INDEX(V60:AG60,1,MATCH(Parametres!$B$3,V$1:AG$1,0))*IF(OR(C60="L",C60="S",C60="I"),-1,1)</f>
        <v>0</v>
      </c>
      <c r="AY60" s="487" t="s">
        <v>337</v>
      </c>
      <c r="AZ60" s="487" t="e">
        <f>+VLOOKUP($AJ60,Data_Validation!$A:$E,5,0)</f>
        <v>#N/A</v>
      </c>
    </row>
    <row r="61" spans="1:52" ht="15" customHeight="1">
      <c r="A61" s="706" t="s">
        <v>1148</v>
      </c>
      <c r="B61" s="706">
        <v>2025</v>
      </c>
      <c r="C61" s="706" t="s">
        <v>1304</v>
      </c>
      <c r="D61" s="706" t="s">
        <v>1305</v>
      </c>
      <c r="E61" s="706" t="s">
        <v>333</v>
      </c>
      <c r="F61" s="706" t="s">
        <v>1104</v>
      </c>
      <c r="G61" s="706">
        <v>0</v>
      </c>
      <c r="H61" s="706">
        <v>0</v>
      </c>
      <c r="I61" s="706">
        <v>0</v>
      </c>
      <c r="J61" s="706">
        <v>0</v>
      </c>
      <c r="K61" s="706">
        <v>0</v>
      </c>
      <c r="L61" s="706">
        <v>0</v>
      </c>
      <c r="M61" s="706">
        <v>0</v>
      </c>
      <c r="N61" s="706">
        <v>0</v>
      </c>
      <c r="O61" s="706">
        <v>0</v>
      </c>
      <c r="P61" s="706">
        <v>0</v>
      </c>
      <c r="Q61" s="706">
        <v>0</v>
      </c>
      <c r="R61" s="706">
        <v>0</v>
      </c>
      <c r="S61" s="706">
        <v>0</v>
      </c>
      <c r="T61" s="706">
        <v>0</v>
      </c>
      <c r="U61" s="706">
        <v>0</v>
      </c>
      <c r="V61" s="706">
        <v>0</v>
      </c>
      <c r="W61" s="706">
        <v>0</v>
      </c>
      <c r="X61" s="706">
        <v>0</v>
      </c>
      <c r="Y61" s="706">
        <v>0</v>
      </c>
      <c r="Z61" s="706">
        <v>0</v>
      </c>
      <c r="AA61" s="706">
        <v>0</v>
      </c>
      <c r="AB61" s="706">
        <v>0</v>
      </c>
      <c r="AC61" s="706">
        <v>0</v>
      </c>
      <c r="AD61" s="706">
        <v>0</v>
      </c>
      <c r="AE61" s="706">
        <v>0</v>
      </c>
      <c r="AF61" s="706">
        <v>0</v>
      </c>
      <c r="AG61" s="706">
        <v>0</v>
      </c>
      <c r="AH61" s="706">
        <v>0</v>
      </c>
      <c r="AI61" s="706">
        <v>0</v>
      </c>
      <c r="AJ61" s="905" t="str">
        <f t="shared" si="0"/>
        <v>G0290</v>
      </c>
      <c r="AK61" s="905" t="str">
        <f t="shared" si="1"/>
        <v>FONDS PENSION REP.</v>
      </c>
      <c r="AL61" s="905">
        <f>IFERROR(INDEX(G61:R61,1,MATCH(Parametres!$B$3,G$1:R$1,0)-1)*IF(OR(F61="L",F61="S",F61="I"),-1,1),"")</f>
        <v>0</v>
      </c>
      <c r="AM61" s="905">
        <f t="shared" si="2"/>
        <v>0</v>
      </c>
      <c r="AN61" s="905">
        <f>INDEX(G61:R61,1,MATCH(Parametres!$B$3,G$1:R$1,0))*IF(OR(F61="L",F61="S",F61="I"),-1,1)</f>
        <v>0</v>
      </c>
      <c r="AO61" s="487" t="e">
        <f>+VLOOKUP($AJ61,Data_Validation!$A:$D,1,0)</f>
        <v>#N/A</v>
      </c>
      <c r="AP61" s="487" t="e">
        <f>+VLOOKUP($AJ61,Data_Validation!$A:$D,3,0)</f>
        <v>#N/A</v>
      </c>
      <c r="AQ61" s="487" t="e">
        <f>+VLOOKUP($AJ61,Data_Validation!$A:$D,4,0)</f>
        <v>#N/A</v>
      </c>
      <c r="AR61" s="487" t="s">
        <v>299</v>
      </c>
      <c r="AS61" s="487" t="e">
        <f>+VLOOKUP($AJ61,Data_Validation!$A:$E,5,0)</f>
        <v>#N/A</v>
      </c>
      <c r="AT61" s="904" t="str">
        <f t="shared" si="3"/>
        <v>G0290</v>
      </c>
      <c r="AU61" s="488" t="str">
        <f t="shared" si="4"/>
        <v>FONDS PENSION REP.</v>
      </c>
      <c r="AV61" s="899">
        <f>IFERROR(INDEX(V61:AG61,1,MATCH(Parametres!$B$3,V$1:AG$1,0)-1)*IF(OR(C61="L",C61="S",C61="I"),-1,1),"")</f>
        <v>0</v>
      </c>
      <c r="AW61" s="899">
        <f t="shared" si="5"/>
        <v>0</v>
      </c>
      <c r="AX61" s="899">
        <f>INDEX(V61:AG61,1,MATCH(Parametres!$B$3,V$1:AG$1,0))*IF(OR(C61="L",C61="S",C61="I"),-1,1)</f>
        <v>0</v>
      </c>
      <c r="AY61" s="487" t="s">
        <v>337</v>
      </c>
      <c r="AZ61" s="487" t="e">
        <f>+VLOOKUP($AJ61,Data_Validation!$A:$E,5,0)</f>
        <v>#N/A</v>
      </c>
    </row>
    <row r="62" spans="1:52" ht="15" hidden="1" customHeight="1">
      <c r="A62" s="706" t="s">
        <v>1148</v>
      </c>
      <c r="B62" s="706">
        <v>2025</v>
      </c>
      <c r="C62" s="706" t="s">
        <v>1306</v>
      </c>
      <c r="D62" s="706" t="s">
        <v>1307</v>
      </c>
      <c r="E62" s="706" t="s">
        <v>333</v>
      </c>
      <c r="F62" s="706" t="s">
        <v>1104</v>
      </c>
      <c r="G62" s="706">
        <v>416.5</v>
      </c>
      <c r="H62" s="706">
        <v>697.97</v>
      </c>
      <c r="I62" s="706">
        <v>733.31</v>
      </c>
      <c r="J62" s="706">
        <v>700.47</v>
      </c>
      <c r="K62" s="706">
        <v>729.32</v>
      </c>
      <c r="L62" s="706">
        <v>751.73</v>
      </c>
      <c r="M62" s="706">
        <v>763.58</v>
      </c>
      <c r="N62" s="706">
        <v>799.62</v>
      </c>
      <c r="O62" s="706">
        <v>799.78</v>
      </c>
      <c r="P62" s="706">
        <v>807.3</v>
      </c>
      <c r="Q62" s="706">
        <v>813.56</v>
      </c>
      <c r="R62" s="706">
        <v>878.79</v>
      </c>
      <c r="S62" s="706">
        <v>73.959999999999994</v>
      </c>
      <c r="T62" s="706">
        <v>73.959999999999994</v>
      </c>
      <c r="U62" s="706">
        <v>0</v>
      </c>
      <c r="V62" s="706">
        <v>0</v>
      </c>
      <c r="W62" s="706">
        <v>0</v>
      </c>
      <c r="X62" s="706">
        <v>0</v>
      </c>
      <c r="Y62" s="706">
        <v>0</v>
      </c>
      <c r="Z62" s="706">
        <v>0</v>
      </c>
      <c r="AA62" s="706">
        <v>0</v>
      </c>
      <c r="AB62" s="706">
        <v>0</v>
      </c>
      <c r="AC62" s="706">
        <v>0</v>
      </c>
      <c r="AD62" s="706">
        <v>0</v>
      </c>
      <c r="AE62" s="706">
        <v>0</v>
      </c>
      <c r="AF62" s="706">
        <v>0</v>
      </c>
      <c r="AG62" s="706">
        <v>0</v>
      </c>
      <c r="AH62" s="706">
        <v>0</v>
      </c>
      <c r="AI62" s="706">
        <v>0</v>
      </c>
      <c r="AJ62" s="905" t="str">
        <f t="shared" si="0"/>
        <v>G0291</v>
      </c>
      <c r="AK62" s="905" t="str">
        <f t="shared" si="1"/>
        <v>FONDS PENSION VEH. NEUFS</v>
      </c>
      <c r="AL62" s="905">
        <f>IFERROR(INDEX(G62:R62,1,MATCH(Parametres!$B$3,G$1:R$1,0)-1)*IF(OR(F62="L",F62="S",F62="I"),-1,1),"")</f>
        <v>733.31</v>
      </c>
      <c r="AM62" s="905">
        <f t="shared" si="2"/>
        <v>-32.839999999999918</v>
      </c>
      <c r="AN62" s="905">
        <f>INDEX(G62:R62,1,MATCH(Parametres!$B$3,G$1:R$1,0))*IF(OR(F62="L",F62="S",F62="I"),-1,1)</f>
        <v>700.47</v>
      </c>
      <c r="AO62" s="487" t="str">
        <f>+VLOOKUP($AJ62,Data_Validation!$A:$D,1,0)</f>
        <v>G0291</v>
      </c>
      <c r="AP62" s="487" t="str">
        <f>+VLOOKUP($AJ62,Data_Validation!$A:$D,3,0)</f>
        <v>Véhicules neufs</v>
      </c>
      <c r="AQ62" s="487" t="str">
        <f>+VLOOKUP($AJ62,Data_Validation!$A:$D,4,0)</f>
        <v>Csst</v>
      </c>
      <c r="AR62" s="487" t="s">
        <v>299</v>
      </c>
      <c r="AS62" s="487">
        <f>+VLOOKUP($AJ62,Data_Validation!$A:$E,5,0)</f>
        <v>0</v>
      </c>
      <c r="AT62" s="904" t="str">
        <f t="shared" si="3"/>
        <v>G0291</v>
      </c>
      <c r="AU62" s="488" t="str">
        <f t="shared" si="4"/>
        <v>FONDS PENSION VEH. NEUFS</v>
      </c>
      <c r="AV62" s="899">
        <f>IFERROR(INDEX(V62:AG62,1,MATCH(Parametres!$B$3,V$1:AG$1,0)-1)*IF(OR(C62="L",C62="S",C62="I"),-1,1),"")</f>
        <v>0</v>
      </c>
      <c r="AW62" s="899">
        <f t="shared" si="5"/>
        <v>0</v>
      </c>
      <c r="AX62" s="899">
        <f>INDEX(V62:AG62,1,MATCH(Parametres!$B$3,V$1:AG$1,0))*IF(OR(C62="L",C62="S",C62="I"),-1,1)</f>
        <v>0</v>
      </c>
      <c r="AY62" s="487" t="s">
        <v>337</v>
      </c>
      <c r="AZ62" s="487">
        <f>+VLOOKUP($AJ62,Data_Validation!$A:$E,5,0)</f>
        <v>0</v>
      </c>
    </row>
    <row r="63" spans="1:52" ht="15" hidden="1" customHeight="1">
      <c r="A63" s="706" t="s">
        <v>1148</v>
      </c>
      <c r="B63" s="706">
        <v>2025</v>
      </c>
      <c r="C63" s="706" t="s">
        <v>1308</v>
      </c>
      <c r="D63" s="706" t="s">
        <v>1309</v>
      </c>
      <c r="E63" s="706" t="s">
        <v>333</v>
      </c>
      <c r="F63" s="706" t="s">
        <v>1104</v>
      </c>
      <c r="G63" s="706">
        <v>28.37</v>
      </c>
      <c r="H63" s="706">
        <v>50.55</v>
      </c>
      <c r="I63" s="706">
        <v>78.39</v>
      </c>
      <c r="J63" s="706">
        <v>108.27</v>
      </c>
      <c r="K63" s="706">
        <v>130.83000000000001</v>
      </c>
      <c r="L63" s="706">
        <v>151.63</v>
      </c>
      <c r="M63" s="706">
        <v>180.26</v>
      </c>
      <c r="N63" s="706">
        <v>192.9</v>
      </c>
      <c r="O63" s="706">
        <v>224.85</v>
      </c>
      <c r="P63" s="706">
        <v>254.92</v>
      </c>
      <c r="Q63" s="706">
        <v>279.98</v>
      </c>
      <c r="R63" s="706">
        <v>308.82</v>
      </c>
      <c r="S63" s="706">
        <v>25.45</v>
      </c>
      <c r="T63" s="706">
        <v>25.45</v>
      </c>
      <c r="U63" s="706">
        <v>0</v>
      </c>
      <c r="V63" s="706">
        <v>0</v>
      </c>
      <c r="W63" s="706">
        <v>0</v>
      </c>
      <c r="X63" s="706">
        <v>0</v>
      </c>
      <c r="Y63" s="706">
        <v>0</v>
      </c>
      <c r="Z63" s="706">
        <v>0</v>
      </c>
      <c r="AA63" s="706">
        <v>0</v>
      </c>
      <c r="AB63" s="706">
        <v>0</v>
      </c>
      <c r="AC63" s="706">
        <v>0</v>
      </c>
      <c r="AD63" s="706">
        <v>0</v>
      </c>
      <c r="AE63" s="706">
        <v>0</v>
      </c>
      <c r="AF63" s="706">
        <v>0</v>
      </c>
      <c r="AG63" s="706">
        <v>0</v>
      </c>
      <c r="AH63" s="706">
        <v>0</v>
      </c>
      <c r="AI63" s="706">
        <v>0</v>
      </c>
      <c r="AJ63" s="905" t="str">
        <f t="shared" si="0"/>
        <v>G0292</v>
      </c>
      <c r="AK63" s="905" t="str">
        <f t="shared" si="1"/>
        <v>FONDS PENSION VEH. USAG.</v>
      </c>
      <c r="AL63" s="905">
        <f>IFERROR(INDEX(G63:R63,1,MATCH(Parametres!$B$3,G$1:R$1,0)-1)*IF(OR(F63="L",F63="S",F63="I"),-1,1),"")</f>
        <v>78.39</v>
      </c>
      <c r="AM63" s="905">
        <f t="shared" si="2"/>
        <v>29.879999999999995</v>
      </c>
      <c r="AN63" s="905">
        <f>INDEX(G63:R63,1,MATCH(Parametres!$B$3,G$1:R$1,0))*IF(OR(F63="L",F63="S",F63="I"),-1,1)</f>
        <v>108.27</v>
      </c>
      <c r="AO63" s="487" t="str">
        <f>+VLOOKUP($AJ63,Data_Validation!$A:$D,1,0)</f>
        <v>G0292</v>
      </c>
      <c r="AP63" s="487" t="str">
        <f>+VLOOKUP($AJ63,Data_Validation!$A:$D,3,0)</f>
        <v>Véhicules usagés</v>
      </c>
      <c r="AQ63" s="487" t="str">
        <f>+VLOOKUP($AJ63,Data_Validation!$A:$D,4,0)</f>
        <v>Csst</v>
      </c>
      <c r="AR63" s="487" t="s">
        <v>299</v>
      </c>
      <c r="AS63" s="487">
        <f>+VLOOKUP($AJ63,Data_Validation!$A:$E,5,0)</f>
        <v>0</v>
      </c>
      <c r="AT63" s="904" t="str">
        <f t="shared" si="3"/>
        <v>G0292</v>
      </c>
      <c r="AU63" s="488" t="str">
        <f t="shared" si="4"/>
        <v>FONDS PENSION VEH. USAG.</v>
      </c>
      <c r="AV63" s="899">
        <f>IFERROR(INDEX(V63:AG63,1,MATCH(Parametres!$B$3,V$1:AG$1,0)-1)*IF(OR(C63="L",C63="S",C63="I"),-1,1),"")</f>
        <v>0</v>
      </c>
      <c r="AW63" s="899">
        <f t="shared" si="5"/>
        <v>0</v>
      </c>
      <c r="AX63" s="899">
        <f>INDEX(V63:AG63,1,MATCH(Parametres!$B$3,V$1:AG$1,0))*IF(OR(C63="L",C63="S",C63="I"),-1,1)</f>
        <v>0</v>
      </c>
      <c r="AY63" s="487" t="s">
        <v>337</v>
      </c>
      <c r="AZ63" s="487">
        <f>+VLOOKUP($AJ63,Data_Validation!$A:$E,5,0)</f>
        <v>0</v>
      </c>
    </row>
    <row r="64" spans="1:52" ht="15" hidden="1" customHeight="1">
      <c r="A64" s="706" t="s">
        <v>1148</v>
      </c>
      <c r="B64" s="706">
        <v>2025</v>
      </c>
      <c r="C64" s="706" t="s">
        <v>1310</v>
      </c>
      <c r="D64" s="706" t="s">
        <v>1311</v>
      </c>
      <c r="E64" s="706" t="s">
        <v>333</v>
      </c>
      <c r="F64" s="706" t="s">
        <v>1104</v>
      </c>
      <c r="G64" s="706">
        <v>0</v>
      </c>
      <c r="H64" s="706">
        <v>0</v>
      </c>
      <c r="I64" s="706">
        <v>0</v>
      </c>
      <c r="J64" s="706">
        <v>0</v>
      </c>
      <c r="K64" s="706">
        <v>0</v>
      </c>
      <c r="L64" s="706">
        <v>0</v>
      </c>
      <c r="M64" s="706">
        <v>0</v>
      </c>
      <c r="N64" s="706">
        <v>0</v>
      </c>
      <c r="O64" s="706">
        <v>0</v>
      </c>
      <c r="P64" s="706">
        <v>0</v>
      </c>
      <c r="Q64" s="706">
        <v>0</v>
      </c>
      <c r="R64" s="706">
        <v>0</v>
      </c>
      <c r="S64" s="706">
        <v>0</v>
      </c>
      <c r="T64" s="706">
        <v>0</v>
      </c>
      <c r="U64" s="706">
        <v>0</v>
      </c>
      <c r="V64" s="706">
        <v>0</v>
      </c>
      <c r="W64" s="706">
        <v>0</v>
      </c>
      <c r="X64" s="706">
        <v>0</v>
      </c>
      <c r="Y64" s="706">
        <v>0</v>
      </c>
      <c r="Z64" s="706">
        <v>0</v>
      </c>
      <c r="AA64" s="706">
        <v>0</v>
      </c>
      <c r="AB64" s="706">
        <v>0</v>
      </c>
      <c r="AC64" s="706">
        <v>0</v>
      </c>
      <c r="AD64" s="706">
        <v>0</v>
      </c>
      <c r="AE64" s="706">
        <v>0</v>
      </c>
      <c r="AF64" s="706">
        <v>0</v>
      </c>
      <c r="AG64" s="706">
        <v>0</v>
      </c>
      <c r="AH64" s="706">
        <v>0</v>
      </c>
      <c r="AI64" s="706">
        <v>0</v>
      </c>
      <c r="AJ64" s="905" t="str">
        <f t="shared" si="0"/>
        <v>G0293</v>
      </c>
      <c r="AK64" s="905" t="str">
        <f t="shared" si="1"/>
        <v>FONDS PENSION U.S.A</v>
      </c>
      <c r="AL64" s="905">
        <f>IFERROR(INDEX(G64:R64,1,MATCH(Parametres!$B$3,G$1:R$1,0)-1)*IF(OR(F64="L",F64="S",F64="I"),-1,1),"")</f>
        <v>0</v>
      </c>
      <c r="AM64" s="905">
        <f t="shared" si="2"/>
        <v>0</v>
      </c>
      <c r="AN64" s="905">
        <f>INDEX(G64:R64,1,MATCH(Parametres!$B$3,G$1:R$1,0))*IF(OR(F64="L",F64="S",F64="I"),-1,1)</f>
        <v>0</v>
      </c>
      <c r="AO64" s="487" t="str">
        <f>+VLOOKUP($AJ64,Data_Validation!$A:$D,1,0)</f>
        <v>G0293</v>
      </c>
      <c r="AP64" s="487" t="str">
        <f>+VLOOKUP($AJ64,Data_Validation!$A:$D,3,0)</f>
        <v>Wholesale autres</v>
      </c>
      <c r="AQ64" s="487" t="str">
        <f>+VLOOKUP($AJ64,Data_Validation!$A:$D,4,0)</f>
        <v>Csst</v>
      </c>
      <c r="AR64" s="487" t="s">
        <v>299</v>
      </c>
      <c r="AS64" s="487">
        <f>+VLOOKUP($AJ64,Data_Validation!$A:$E,5,0)</f>
        <v>0</v>
      </c>
      <c r="AT64" s="904" t="str">
        <f t="shared" si="3"/>
        <v>G0293</v>
      </c>
      <c r="AU64" s="488" t="str">
        <f t="shared" si="4"/>
        <v>FONDS PENSION U.S.A</v>
      </c>
      <c r="AV64" s="899">
        <f>IFERROR(INDEX(V64:AG64,1,MATCH(Parametres!$B$3,V$1:AG$1,0)-1)*IF(OR(C64="L",C64="S",C64="I"),-1,1),"")</f>
        <v>0</v>
      </c>
      <c r="AW64" s="899">
        <f t="shared" si="5"/>
        <v>0</v>
      </c>
      <c r="AX64" s="899">
        <f>INDEX(V64:AG64,1,MATCH(Parametres!$B$3,V$1:AG$1,0))*IF(OR(C64="L",C64="S",C64="I"),-1,1)</f>
        <v>0</v>
      </c>
      <c r="AY64" s="487" t="s">
        <v>337</v>
      </c>
      <c r="AZ64" s="487">
        <f>+VLOOKUP($AJ64,Data_Validation!$A:$E,5,0)</f>
        <v>0</v>
      </c>
    </row>
    <row r="65" spans="1:52" ht="15" hidden="1" customHeight="1">
      <c r="A65" s="706" t="s">
        <v>1148</v>
      </c>
      <c r="B65" s="706">
        <v>2025</v>
      </c>
      <c r="C65" s="706" t="s">
        <v>1312</v>
      </c>
      <c r="D65" s="706" t="s">
        <v>1313</v>
      </c>
      <c r="E65" s="706" t="s">
        <v>333</v>
      </c>
      <c r="F65" s="706" t="s">
        <v>1104</v>
      </c>
      <c r="G65" s="706">
        <v>1148.6400000000001</v>
      </c>
      <c r="H65" s="706">
        <v>2130.0500000000002</v>
      </c>
      <c r="I65" s="706">
        <v>3186.75</v>
      </c>
      <c r="J65" s="706">
        <v>4450.5600000000004</v>
      </c>
      <c r="K65" s="706">
        <v>5490.76</v>
      </c>
      <c r="L65" s="706">
        <v>6459.24</v>
      </c>
      <c r="M65" s="706">
        <v>7464.28</v>
      </c>
      <c r="N65" s="706">
        <v>8292.61</v>
      </c>
      <c r="O65" s="706">
        <v>9111.8799999999992</v>
      </c>
      <c r="P65" s="706">
        <v>10043.299999999999</v>
      </c>
      <c r="Q65" s="706">
        <v>10703.46</v>
      </c>
      <c r="R65" s="706">
        <v>11294.77</v>
      </c>
      <c r="S65" s="706">
        <v>973.04</v>
      </c>
      <c r="T65" s="706">
        <v>973.04</v>
      </c>
      <c r="U65" s="706">
        <v>0</v>
      </c>
      <c r="V65" s="706">
        <v>0</v>
      </c>
      <c r="W65" s="706">
        <v>0</v>
      </c>
      <c r="X65" s="706">
        <v>0</v>
      </c>
      <c r="Y65" s="706">
        <v>0</v>
      </c>
      <c r="Z65" s="706">
        <v>0</v>
      </c>
      <c r="AA65" s="706">
        <v>0</v>
      </c>
      <c r="AB65" s="706">
        <v>0</v>
      </c>
      <c r="AC65" s="706">
        <v>0</v>
      </c>
      <c r="AD65" s="706">
        <v>0</v>
      </c>
      <c r="AE65" s="706">
        <v>0</v>
      </c>
      <c r="AF65" s="706">
        <v>0</v>
      </c>
      <c r="AG65" s="706">
        <v>0</v>
      </c>
      <c r="AH65" s="706">
        <v>0</v>
      </c>
      <c r="AI65" s="706">
        <v>0</v>
      </c>
      <c r="AJ65" s="905" t="str">
        <f t="shared" si="0"/>
        <v>G0294</v>
      </c>
      <c r="AK65" s="905" t="str">
        <f t="shared" si="1"/>
        <v>FONDS PENSION SERV AUTO</v>
      </c>
      <c r="AL65" s="905">
        <f>IFERROR(INDEX(G65:R65,1,MATCH(Parametres!$B$3,G$1:R$1,0)-1)*IF(OR(F65="L",F65="S",F65="I"),-1,1),"")</f>
        <v>3186.75</v>
      </c>
      <c r="AM65" s="905">
        <f t="shared" si="2"/>
        <v>1263.8100000000004</v>
      </c>
      <c r="AN65" s="905">
        <f>INDEX(G65:R65,1,MATCH(Parametres!$B$3,G$1:R$1,0))*IF(OR(F65="L",F65="S",F65="I"),-1,1)</f>
        <v>4450.5600000000004</v>
      </c>
      <c r="AO65" s="487" t="str">
        <f>+VLOOKUP($AJ65,Data_Validation!$A:$D,1,0)</f>
        <v>G0294</v>
      </c>
      <c r="AP65" s="487" t="str">
        <f>+VLOOKUP($AJ65,Data_Validation!$A:$D,3,0)</f>
        <v>Service</v>
      </c>
      <c r="AQ65" s="487" t="str">
        <f>+VLOOKUP($AJ65,Data_Validation!$A:$D,4,0)</f>
        <v>Csst</v>
      </c>
      <c r="AR65" s="487" t="s">
        <v>299</v>
      </c>
      <c r="AS65" s="487">
        <f>+VLOOKUP($AJ65,Data_Validation!$A:$E,5,0)</f>
        <v>0</v>
      </c>
      <c r="AT65" s="904" t="str">
        <f t="shared" si="3"/>
        <v>G0294</v>
      </c>
      <c r="AU65" s="488" t="str">
        <f t="shared" si="4"/>
        <v>FONDS PENSION SERV AUTO</v>
      </c>
      <c r="AV65" s="899">
        <f>IFERROR(INDEX(V65:AG65,1,MATCH(Parametres!$B$3,V$1:AG$1,0)-1)*IF(OR(C65="L",C65="S",C65="I"),-1,1),"")</f>
        <v>0</v>
      </c>
      <c r="AW65" s="899">
        <f t="shared" si="5"/>
        <v>0</v>
      </c>
      <c r="AX65" s="899">
        <f>INDEX(V65:AG65,1,MATCH(Parametres!$B$3,V$1:AG$1,0))*IF(OR(C65="L",C65="S",C65="I"),-1,1)</f>
        <v>0</v>
      </c>
      <c r="AY65" s="487" t="s">
        <v>337</v>
      </c>
      <c r="AZ65" s="487">
        <f>+VLOOKUP($AJ65,Data_Validation!$A:$E,5,0)</f>
        <v>0</v>
      </c>
    </row>
    <row r="66" spans="1:52" ht="15" hidden="1" customHeight="1">
      <c r="A66" s="706" t="s">
        <v>1148</v>
      </c>
      <c r="B66" s="706">
        <v>2025</v>
      </c>
      <c r="C66" s="706" t="s">
        <v>1314</v>
      </c>
      <c r="D66" s="706" t="s">
        <v>1315</v>
      </c>
      <c r="E66" s="706" t="s">
        <v>333</v>
      </c>
      <c r="F66" s="706" t="s">
        <v>1104</v>
      </c>
      <c r="G66" s="706">
        <v>41.58</v>
      </c>
      <c r="H66" s="706">
        <v>77.13</v>
      </c>
      <c r="I66" s="706">
        <v>115.58</v>
      </c>
      <c r="J66" s="706">
        <v>156.05000000000001</v>
      </c>
      <c r="K66" s="706">
        <v>194.69</v>
      </c>
      <c r="L66" s="706">
        <v>231.85</v>
      </c>
      <c r="M66" s="706">
        <v>260</v>
      </c>
      <c r="N66" s="706">
        <v>294.68</v>
      </c>
      <c r="O66" s="706">
        <v>340.94</v>
      </c>
      <c r="P66" s="706">
        <v>387.47</v>
      </c>
      <c r="Q66" s="706">
        <v>428.35</v>
      </c>
      <c r="R66" s="706">
        <v>468.62</v>
      </c>
      <c r="S66" s="706">
        <v>38.94</v>
      </c>
      <c r="T66" s="706">
        <v>38.94</v>
      </c>
      <c r="U66" s="706">
        <v>0</v>
      </c>
      <c r="V66" s="706">
        <v>0</v>
      </c>
      <c r="W66" s="706">
        <v>0</v>
      </c>
      <c r="X66" s="706">
        <v>0</v>
      </c>
      <c r="Y66" s="706">
        <v>0</v>
      </c>
      <c r="Z66" s="706">
        <v>0</v>
      </c>
      <c r="AA66" s="706">
        <v>0</v>
      </c>
      <c r="AB66" s="706">
        <v>0</v>
      </c>
      <c r="AC66" s="706">
        <v>0</v>
      </c>
      <c r="AD66" s="706">
        <v>0</v>
      </c>
      <c r="AE66" s="706">
        <v>0</v>
      </c>
      <c r="AF66" s="706">
        <v>0</v>
      </c>
      <c r="AG66" s="706">
        <v>0</v>
      </c>
      <c r="AH66" s="706">
        <v>0</v>
      </c>
      <c r="AI66" s="706">
        <v>0</v>
      </c>
      <c r="AJ66" s="905" t="str">
        <f t="shared" si="0"/>
        <v>G0295</v>
      </c>
      <c r="AK66" s="905" t="str">
        <f t="shared" si="1"/>
        <v>FONDS PENSION CARROSSERIE</v>
      </c>
      <c r="AL66" s="905">
        <f>IFERROR(INDEX(G66:R66,1,MATCH(Parametres!$B$3,G$1:R$1,0)-1)*IF(OR(F66="L",F66="S",F66="I"),-1,1),"")</f>
        <v>115.58</v>
      </c>
      <c r="AM66" s="905">
        <f t="shared" si="2"/>
        <v>40.470000000000013</v>
      </c>
      <c r="AN66" s="905">
        <f>INDEX(G66:R66,1,MATCH(Parametres!$B$3,G$1:R$1,0))*IF(OR(F66="L",F66="S",F66="I"),-1,1)</f>
        <v>156.05000000000001</v>
      </c>
      <c r="AO66" s="487" t="str">
        <f>+VLOOKUP($AJ66,Data_Validation!$A:$D,1,0)</f>
        <v>G0295</v>
      </c>
      <c r="AP66" s="487" t="str">
        <f>+VLOOKUP($AJ66,Data_Validation!$A:$D,3,0)</f>
        <v>Carrosserie</v>
      </c>
      <c r="AQ66" s="487" t="str">
        <f>+VLOOKUP($AJ66,Data_Validation!$A:$D,4,0)</f>
        <v>Csst</v>
      </c>
      <c r="AR66" s="487" t="s">
        <v>299</v>
      </c>
      <c r="AS66" s="487">
        <f>+VLOOKUP($AJ66,Data_Validation!$A:$E,5,0)</f>
        <v>0</v>
      </c>
      <c r="AT66" s="904" t="str">
        <f t="shared" si="3"/>
        <v>G0295</v>
      </c>
      <c r="AU66" s="488" t="str">
        <f t="shared" si="4"/>
        <v>FONDS PENSION CARROSSERIE</v>
      </c>
      <c r="AV66" s="899">
        <f>IFERROR(INDEX(V66:AG66,1,MATCH(Parametres!$B$3,V$1:AG$1,0)-1)*IF(OR(C66="L",C66="S",C66="I"),-1,1),"")</f>
        <v>0</v>
      </c>
      <c r="AW66" s="899">
        <f t="shared" si="5"/>
        <v>0</v>
      </c>
      <c r="AX66" s="899">
        <f>INDEX(V66:AG66,1,MATCH(Parametres!$B$3,V$1:AG$1,0))*IF(OR(C66="L",C66="S",C66="I"),-1,1)</f>
        <v>0</v>
      </c>
      <c r="AY66" s="487" t="s">
        <v>337</v>
      </c>
      <c r="AZ66" s="487">
        <f>+VLOOKUP($AJ66,Data_Validation!$A:$E,5,0)</f>
        <v>0</v>
      </c>
    </row>
    <row r="67" spans="1:52" ht="15" hidden="1" customHeight="1">
      <c r="A67" s="706" t="s">
        <v>1148</v>
      </c>
      <c r="B67" s="706">
        <v>2025</v>
      </c>
      <c r="C67" s="706" t="s">
        <v>1316</v>
      </c>
      <c r="D67" s="706" t="s">
        <v>1317</v>
      </c>
      <c r="E67" s="706" t="s">
        <v>333</v>
      </c>
      <c r="F67" s="706" t="s">
        <v>1104</v>
      </c>
      <c r="G67" s="706">
        <v>318.10000000000002</v>
      </c>
      <c r="H67" s="706">
        <v>841.15</v>
      </c>
      <c r="I67" s="706">
        <v>1002.55</v>
      </c>
      <c r="J67" s="706">
        <v>1012.88</v>
      </c>
      <c r="K67" s="706">
        <v>1162.6300000000001</v>
      </c>
      <c r="L67" s="706">
        <v>1322.54</v>
      </c>
      <c r="M67" s="706">
        <v>1482.1</v>
      </c>
      <c r="N67" s="706">
        <v>1666.01</v>
      </c>
      <c r="O67" s="706">
        <v>1849.29</v>
      </c>
      <c r="P67" s="706">
        <v>1937.34</v>
      </c>
      <c r="Q67" s="706">
        <v>1978.2</v>
      </c>
      <c r="R67" s="706">
        <v>2018.47</v>
      </c>
      <c r="S67" s="706">
        <v>179.84</v>
      </c>
      <c r="T67" s="706">
        <v>179.84</v>
      </c>
      <c r="U67" s="706">
        <v>0</v>
      </c>
      <c r="V67" s="706">
        <v>0</v>
      </c>
      <c r="W67" s="706">
        <v>0</v>
      </c>
      <c r="X67" s="706">
        <v>0</v>
      </c>
      <c r="Y67" s="706">
        <v>0</v>
      </c>
      <c r="Z67" s="706">
        <v>0</v>
      </c>
      <c r="AA67" s="706">
        <v>0</v>
      </c>
      <c r="AB67" s="706">
        <v>0</v>
      </c>
      <c r="AC67" s="706">
        <v>0</v>
      </c>
      <c r="AD67" s="706">
        <v>0</v>
      </c>
      <c r="AE67" s="706">
        <v>0</v>
      </c>
      <c r="AF67" s="706">
        <v>0</v>
      </c>
      <c r="AG67" s="706">
        <v>0</v>
      </c>
      <c r="AH67" s="706">
        <v>0</v>
      </c>
      <c r="AI67" s="706">
        <v>0</v>
      </c>
      <c r="AJ67" s="905" t="str">
        <f t="shared" si="0"/>
        <v>G0296</v>
      </c>
      <c r="AK67" s="905" t="str">
        <f t="shared" si="1"/>
        <v>FONDS PENSION PCE AUTO</v>
      </c>
      <c r="AL67" s="905">
        <f>IFERROR(INDEX(G67:R67,1,MATCH(Parametres!$B$3,G$1:R$1,0)-1)*IF(OR(F67="L",F67="S",F67="I"),-1,1),"")</f>
        <v>1002.55</v>
      </c>
      <c r="AM67" s="905">
        <f t="shared" si="2"/>
        <v>10.330000000000041</v>
      </c>
      <c r="AN67" s="905">
        <f>INDEX(G67:R67,1,MATCH(Parametres!$B$3,G$1:R$1,0))*IF(OR(F67="L",F67="S",F67="I"),-1,1)</f>
        <v>1012.88</v>
      </c>
      <c r="AO67" s="487" t="str">
        <f>+VLOOKUP($AJ67,Data_Validation!$A:$D,1,0)</f>
        <v>G0296</v>
      </c>
      <c r="AP67" s="487" t="str">
        <f>+VLOOKUP($AJ67,Data_Validation!$A:$D,3,0)</f>
        <v>Pièces</v>
      </c>
      <c r="AQ67" s="487" t="str">
        <f>+VLOOKUP($AJ67,Data_Validation!$A:$D,4,0)</f>
        <v>Csst</v>
      </c>
      <c r="AR67" s="487" t="s">
        <v>299</v>
      </c>
      <c r="AS67" s="487">
        <f>+VLOOKUP($AJ67,Data_Validation!$A:$E,5,0)</f>
        <v>0</v>
      </c>
      <c r="AT67" s="904" t="str">
        <f t="shared" si="3"/>
        <v>G0296</v>
      </c>
      <c r="AU67" s="488" t="str">
        <f t="shared" si="4"/>
        <v>FONDS PENSION PCE AUTO</v>
      </c>
      <c r="AV67" s="899">
        <f>IFERROR(INDEX(V67:AG67,1,MATCH(Parametres!$B$3,V$1:AG$1,0)-1)*IF(OR(C67="L",C67="S",C67="I"),-1,1),"")</f>
        <v>0</v>
      </c>
      <c r="AW67" s="899">
        <f t="shared" si="5"/>
        <v>0</v>
      </c>
      <c r="AX67" s="899">
        <f>INDEX(V67:AG67,1,MATCH(Parametres!$B$3,V$1:AG$1,0))*IF(OR(C67="L",C67="S",C67="I"),-1,1)</f>
        <v>0</v>
      </c>
      <c r="AY67" s="487" t="s">
        <v>337</v>
      </c>
      <c r="AZ67" s="487">
        <f>+VLOOKUP($AJ67,Data_Validation!$A:$E,5,0)</f>
        <v>0</v>
      </c>
    </row>
    <row r="68" spans="1:52" ht="15" hidden="1" customHeight="1">
      <c r="A68" s="706" t="s">
        <v>1148</v>
      </c>
      <c r="B68" s="706">
        <v>2025</v>
      </c>
      <c r="C68" s="706" t="s">
        <v>1318</v>
      </c>
      <c r="D68" s="706" t="s">
        <v>1319</v>
      </c>
      <c r="E68" s="706" t="s">
        <v>333</v>
      </c>
      <c r="F68" s="706" t="s">
        <v>1104</v>
      </c>
      <c r="G68" s="706">
        <v>0</v>
      </c>
      <c r="H68" s="706">
        <v>0</v>
      </c>
      <c r="I68" s="706">
        <v>0</v>
      </c>
      <c r="J68" s="706">
        <v>0</v>
      </c>
      <c r="K68" s="706">
        <v>0</v>
      </c>
      <c r="L68" s="706">
        <v>0</v>
      </c>
      <c r="M68" s="706">
        <v>0</v>
      </c>
      <c r="N68" s="706">
        <v>0</v>
      </c>
      <c r="O68" s="706">
        <v>0</v>
      </c>
      <c r="P68" s="706">
        <v>0</v>
      </c>
      <c r="Q68" s="706">
        <v>0</v>
      </c>
      <c r="R68" s="706">
        <v>0</v>
      </c>
      <c r="S68" s="706">
        <v>0</v>
      </c>
      <c r="T68" s="706">
        <v>0</v>
      </c>
      <c r="U68" s="706">
        <v>0</v>
      </c>
      <c r="V68" s="706">
        <v>0</v>
      </c>
      <c r="W68" s="706">
        <v>0</v>
      </c>
      <c r="X68" s="706">
        <v>0</v>
      </c>
      <c r="Y68" s="706">
        <v>0</v>
      </c>
      <c r="Z68" s="706">
        <v>0</v>
      </c>
      <c r="AA68" s="706">
        <v>0</v>
      </c>
      <c r="AB68" s="706">
        <v>0</v>
      </c>
      <c r="AC68" s="706">
        <v>0</v>
      </c>
      <c r="AD68" s="706">
        <v>0</v>
      </c>
      <c r="AE68" s="706">
        <v>0</v>
      </c>
      <c r="AF68" s="706">
        <v>0</v>
      </c>
      <c r="AG68" s="706">
        <v>0</v>
      </c>
      <c r="AH68" s="706">
        <v>0</v>
      </c>
      <c r="AI68" s="706">
        <v>0</v>
      </c>
      <c r="AJ68" s="905" t="str">
        <f t="shared" ref="AJ68:AJ131" si="6">C68</f>
        <v>G0297</v>
      </c>
      <c r="AK68" s="905" t="str">
        <f t="shared" ref="AK68:AK131" si="7">D68</f>
        <v>INDEMNITE RETRAITE-PCS</v>
      </c>
      <c r="AL68" s="905">
        <f>IFERROR(INDEX(G68:R68,1,MATCH(Parametres!$B$3,G$1:R$1,0)-1)*IF(OR(F68="L",F68="S",F68="I"),-1,1),"")</f>
        <v>0</v>
      </c>
      <c r="AM68" s="905">
        <f t="shared" ref="AM68:AM131" si="8">AN68-AL68</f>
        <v>0</v>
      </c>
      <c r="AN68" s="905">
        <f>INDEX(G68:R68,1,MATCH(Parametres!$B$3,G$1:R$1,0))*IF(OR(F68="L",F68="S",F68="I"),-1,1)</f>
        <v>0</v>
      </c>
      <c r="AO68" s="487" t="str">
        <f>+VLOOKUP($AJ68,Data_Validation!$A:$D,1,0)</f>
        <v>G0297</v>
      </c>
      <c r="AP68" s="487" t="str">
        <f>+VLOOKUP($AJ68,Data_Validation!$A:$D,3,0)</f>
        <v>SAAQ</v>
      </c>
      <c r="AQ68" s="487" t="str">
        <f>+VLOOKUP($AJ68,Data_Validation!$A:$D,4,0)</f>
        <v>Csst</v>
      </c>
      <c r="AR68" s="487" t="s">
        <v>299</v>
      </c>
      <c r="AS68" s="487">
        <f>+VLOOKUP($AJ68,Data_Validation!$A:$E,5,0)</f>
        <v>0</v>
      </c>
      <c r="AT68" s="904" t="str">
        <f t="shared" ref="AT68:AT131" si="9">C68</f>
        <v>G0297</v>
      </c>
      <c r="AU68" s="488" t="str">
        <f t="shared" ref="AU68:AU131" si="10">D68</f>
        <v>INDEMNITE RETRAITE-PCS</v>
      </c>
      <c r="AV68" s="899">
        <f>IFERROR(INDEX(V68:AG68,1,MATCH(Parametres!$B$3,V$1:AG$1,0)-1)*IF(OR(C68="L",C68="S",C68="I"),-1,1),"")</f>
        <v>0</v>
      </c>
      <c r="AW68" s="899">
        <f t="shared" ref="AW68:AW131" si="11">AX68-AV68</f>
        <v>0</v>
      </c>
      <c r="AX68" s="899">
        <f>INDEX(V68:AG68,1,MATCH(Parametres!$B$3,V$1:AG$1,0))*IF(OR(C68="L",C68="S",C68="I"),-1,1)</f>
        <v>0</v>
      </c>
      <c r="AY68" s="487" t="s">
        <v>337</v>
      </c>
      <c r="AZ68" s="487">
        <f>+VLOOKUP($AJ68,Data_Validation!$A:$E,5,0)</f>
        <v>0</v>
      </c>
    </row>
    <row r="69" spans="1:52" ht="15" customHeight="1">
      <c r="A69" s="706" t="s">
        <v>1148</v>
      </c>
      <c r="B69" s="706">
        <v>2025</v>
      </c>
      <c r="C69" s="706" t="s">
        <v>1320</v>
      </c>
      <c r="D69" s="706" t="s">
        <v>1321</v>
      </c>
      <c r="E69" s="706" t="s">
        <v>333</v>
      </c>
      <c r="F69" s="706" t="s">
        <v>1104</v>
      </c>
      <c r="G69" s="706">
        <v>0</v>
      </c>
      <c r="H69" s="706">
        <v>0</v>
      </c>
      <c r="I69" s="706">
        <v>0</v>
      </c>
      <c r="J69" s="706">
        <v>0</v>
      </c>
      <c r="K69" s="706">
        <v>0</v>
      </c>
      <c r="L69" s="706">
        <v>0</v>
      </c>
      <c r="M69" s="706">
        <v>0</v>
      </c>
      <c r="N69" s="706">
        <v>0</v>
      </c>
      <c r="O69" s="706">
        <v>0</v>
      </c>
      <c r="P69" s="706">
        <v>0</v>
      </c>
      <c r="Q69" s="706">
        <v>0</v>
      </c>
      <c r="R69" s="706">
        <v>0</v>
      </c>
      <c r="S69" s="706">
        <v>0</v>
      </c>
      <c r="T69" s="706">
        <v>0</v>
      </c>
      <c r="U69" s="706">
        <v>0</v>
      </c>
      <c r="V69" s="706">
        <v>0</v>
      </c>
      <c r="W69" s="706">
        <v>0</v>
      </c>
      <c r="X69" s="706">
        <v>0</v>
      </c>
      <c r="Y69" s="706">
        <v>0</v>
      </c>
      <c r="Z69" s="706">
        <v>0</v>
      </c>
      <c r="AA69" s="706">
        <v>0</v>
      </c>
      <c r="AB69" s="706">
        <v>0</v>
      </c>
      <c r="AC69" s="706">
        <v>0</v>
      </c>
      <c r="AD69" s="706">
        <v>0</v>
      </c>
      <c r="AE69" s="706">
        <v>0</v>
      </c>
      <c r="AF69" s="706">
        <v>0</v>
      </c>
      <c r="AG69" s="706">
        <v>0</v>
      </c>
      <c r="AH69" s="706">
        <v>0</v>
      </c>
      <c r="AI69" s="706">
        <v>0</v>
      </c>
      <c r="AJ69" s="905" t="str">
        <f t="shared" si="6"/>
        <v>G0299</v>
      </c>
      <c r="AK69" s="905" t="str">
        <f t="shared" si="7"/>
        <v>FONDS PENSION ADMIN</v>
      </c>
      <c r="AL69" s="905">
        <f>IFERROR(INDEX(G69:R69,1,MATCH(Parametres!$B$3,G$1:R$1,0)-1)*IF(OR(F69="L",F69="S",F69="I"),-1,1),"")</f>
        <v>0</v>
      </c>
      <c r="AM69" s="905">
        <f t="shared" si="8"/>
        <v>0</v>
      </c>
      <c r="AN69" s="905">
        <f>INDEX(G69:R69,1,MATCH(Parametres!$B$3,G$1:R$1,0))*IF(OR(F69="L",F69="S",F69="I"),-1,1)</f>
        <v>0</v>
      </c>
      <c r="AO69" s="487" t="e">
        <f>+VLOOKUP($AJ69,Data_Validation!$A:$D,1,0)</f>
        <v>#N/A</v>
      </c>
      <c r="AP69" s="487" t="e">
        <f>+VLOOKUP($AJ69,Data_Validation!$A:$D,3,0)</f>
        <v>#N/A</v>
      </c>
      <c r="AQ69" s="487" t="e">
        <f>+VLOOKUP($AJ69,Data_Validation!$A:$D,4,0)</f>
        <v>#N/A</v>
      </c>
      <c r="AR69" s="487" t="s">
        <v>299</v>
      </c>
      <c r="AS69" s="487" t="e">
        <f>+VLOOKUP($AJ69,Data_Validation!$A:$E,5,0)</f>
        <v>#N/A</v>
      </c>
      <c r="AT69" s="904" t="str">
        <f t="shared" si="9"/>
        <v>G0299</v>
      </c>
      <c r="AU69" s="488" t="str">
        <f t="shared" si="10"/>
        <v>FONDS PENSION ADMIN</v>
      </c>
      <c r="AV69" s="899">
        <f>IFERROR(INDEX(V69:AG69,1,MATCH(Parametres!$B$3,V$1:AG$1,0)-1)*IF(OR(C69="L",C69="S",C69="I"),-1,1),"")</f>
        <v>0</v>
      </c>
      <c r="AW69" s="899">
        <f t="shared" si="11"/>
        <v>0</v>
      </c>
      <c r="AX69" s="899">
        <f>INDEX(V69:AG69,1,MATCH(Parametres!$B$3,V$1:AG$1,0))*IF(OR(C69="L",C69="S",C69="I"),-1,1)</f>
        <v>0</v>
      </c>
      <c r="AY69" s="487" t="s">
        <v>337</v>
      </c>
      <c r="AZ69" s="487" t="e">
        <f>+VLOOKUP($AJ69,Data_Validation!$A:$E,5,0)</f>
        <v>#N/A</v>
      </c>
    </row>
    <row r="70" spans="1:52" ht="15" customHeight="1">
      <c r="A70" s="706" t="s">
        <v>1148</v>
      </c>
      <c r="B70" s="706">
        <v>2025</v>
      </c>
      <c r="C70" s="706" t="s">
        <v>1322</v>
      </c>
      <c r="D70" s="706" t="s">
        <v>1323</v>
      </c>
      <c r="E70" s="706" t="s">
        <v>333</v>
      </c>
      <c r="F70" s="706" t="s">
        <v>1104</v>
      </c>
      <c r="G70" s="706">
        <v>0</v>
      </c>
      <c r="H70" s="706">
        <v>0</v>
      </c>
      <c r="I70" s="706">
        <v>0</v>
      </c>
      <c r="J70" s="706">
        <v>0</v>
      </c>
      <c r="K70" s="706">
        <v>0</v>
      </c>
      <c r="L70" s="706">
        <v>0</v>
      </c>
      <c r="M70" s="706">
        <v>0</v>
      </c>
      <c r="N70" s="706">
        <v>0</v>
      </c>
      <c r="O70" s="706">
        <v>0</v>
      </c>
      <c r="P70" s="706">
        <v>0</v>
      </c>
      <c r="Q70" s="706">
        <v>0</v>
      </c>
      <c r="R70" s="706">
        <v>0</v>
      </c>
      <c r="S70" s="706">
        <v>0</v>
      </c>
      <c r="T70" s="706">
        <v>0</v>
      </c>
      <c r="U70" s="706">
        <v>0</v>
      </c>
      <c r="V70" s="706">
        <v>0</v>
      </c>
      <c r="W70" s="706">
        <v>0</v>
      </c>
      <c r="X70" s="706">
        <v>0</v>
      </c>
      <c r="Y70" s="706">
        <v>0</v>
      </c>
      <c r="Z70" s="706">
        <v>0</v>
      </c>
      <c r="AA70" s="706">
        <v>0</v>
      </c>
      <c r="AB70" s="706">
        <v>0</v>
      </c>
      <c r="AC70" s="706">
        <v>0</v>
      </c>
      <c r="AD70" s="706">
        <v>0</v>
      </c>
      <c r="AE70" s="706">
        <v>0</v>
      </c>
      <c r="AF70" s="706">
        <v>0</v>
      </c>
      <c r="AG70" s="706">
        <v>0</v>
      </c>
      <c r="AH70" s="706">
        <v>0</v>
      </c>
      <c r="AI70" s="706">
        <v>0</v>
      </c>
      <c r="AJ70" s="905" t="str">
        <f t="shared" si="6"/>
        <v>G0330</v>
      </c>
      <c r="AK70" s="905" t="str">
        <f t="shared" si="7"/>
        <v>FRAIS POSTE-TRANSPORT REP</v>
      </c>
      <c r="AL70" s="905">
        <f>IFERROR(INDEX(G70:R70,1,MATCH(Parametres!$B$3,G$1:R$1,0)-1)*IF(OR(F70="L",F70="S",F70="I"),-1,1),"")</f>
        <v>0</v>
      </c>
      <c r="AM70" s="905">
        <f t="shared" si="8"/>
        <v>0</v>
      </c>
      <c r="AN70" s="905">
        <f>INDEX(G70:R70,1,MATCH(Parametres!$B$3,G$1:R$1,0))*IF(OR(F70="L",F70="S",F70="I"),-1,1)</f>
        <v>0</v>
      </c>
      <c r="AO70" s="487" t="e">
        <f>+VLOOKUP($AJ70,Data_Validation!$A:$D,1,0)</f>
        <v>#N/A</v>
      </c>
      <c r="AP70" s="487" t="e">
        <f>+VLOOKUP($AJ70,Data_Validation!$A:$D,3,0)</f>
        <v>#N/A</v>
      </c>
      <c r="AQ70" s="487" t="e">
        <f>+VLOOKUP($AJ70,Data_Validation!$A:$D,4,0)</f>
        <v>#N/A</v>
      </c>
      <c r="AR70" s="487" t="s">
        <v>299</v>
      </c>
      <c r="AS70" s="487" t="e">
        <f>+VLOOKUP($AJ70,Data_Validation!$A:$E,5,0)</f>
        <v>#N/A</v>
      </c>
      <c r="AT70" s="904" t="str">
        <f t="shared" si="9"/>
        <v>G0330</v>
      </c>
      <c r="AU70" s="488" t="str">
        <f t="shared" si="10"/>
        <v>FRAIS POSTE-TRANSPORT REP</v>
      </c>
      <c r="AV70" s="899">
        <f>IFERROR(INDEX(V70:AG70,1,MATCH(Parametres!$B$3,V$1:AG$1,0)-1)*IF(OR(C70="L",C70="S",C70="I"),-1,1),"")</f>
        <v>0</v>
      </c>
      <c r="AW70" s="899">
        <f t="shared" si="11"/>
        <v>0</v>
      </c>
      <c r="AX70" s="899">
        <f>INDEX(V70:AG70,1,MATCH(Parametres!$B$3,V$1:AG$1,0))*IF(OR(C70="L",C70="S",C70="I"),-1,1)</f>
        <v>0</v>
      </c>
      <c r="AY70" s="487" t="s">
        <v>337</v>
      </c>
      <c r="AZ70" s="487" t="e">
        <f>+VLOOKUP($AJ70,Data_Validation!$A:$E,5,0)</f>
        <v>#N/A</v>
      </c>
    </row>
    <row r="71" spans="1:52" ht="15" hidden="1" customHeight="1">
      <c r="A71" s="706" t="s">
        <v>1148</v>
      </c>
      <c r="B71" s="706">
        <v>2025</v>
      </c>
      <c r="C71" s="706" t="s">
        <v>1324</v>
      </c>
      <c r="D71" s="706" t="s">
        <v>1325</v>
      </c>
      <c r="E71" s="706" t="s">
        <v>333</v>
      </c>
      <c r="F71" s="706" t="s">
        <v>1104</v>
      </c>
      <c r="G71" s="706">
        <v>52.29</v>
      </c>
      <c r="H71" s="706">
        <v>431.03</v>
      </c>
      <c r="I71" s="706">
        <v>1050.81</v>
      </c>
      <c r="J71" s="706">
        <v>2333.96</v>
      </c>
      <c r="K71" s="706">
        <v>3679.48</v>
      </c>
      <c r="L71" s="706">
        <v>4943.67</v>
      </c>
      <c r="M71" s="706">
        <v>5948.56</v>
      </c>
      <c r="N71" s="706">
        <v>6865.05</v>
      </c>
      <c r="O71" s="706">
        <v>8079.51</v>
      </c>
      <c r="P71" s="706">
        <v>8760.73</v>
      </c>
      <c r="Q71" s="706">
        <v>9900.02</v>
      </c>
      <c r="R71" s="706">
        <v>11511.44</v>
      </c>
      <c r="S71" s="706">
        <v>900</v>
      </c>
      <c r="T71" s="706">
        <v>900</v>
      </c>
      <c r="U71" s="706">
        <v>0</v>
      </c>
      <c r="V71" s="706">
        <v>0</v>
      </c>
      <c r="W71" s="706">
        <v>0</v>
      </c>
      <c r="X71" s="706">
        <v>0</v>
      </c>
      <c r="Y71" s="706">
        <v>0</v>
      </c>
      <c r="Z71" s="706">
        <v>0</v>
      </c>
      <c r="AA71" s="706">
        <v>0</v>
      </c>
      <c r="AB71" s="706">
        <v>0</v>
      </c>
      <c r="AC71" s="706">
        <v>0</v>
      </c>
      <c r="AD71" s="706">
        <v>0</v>
      </c>
      <c r="AE71" s="706">
        <v>0</v>
      </c>
      <c r="AF71" s="706">
        <v>0</v>
      </c>
      <c r="AG71" s="706">
        <v>0</v>
      </c>
      <c r="AH71" s="706">
        <v>0</v>
      </c>
      <c r="AI71" s="706">
        <v>0</v>
      </c>
      <c r="AJ71" s="905" t="str">
        <f t="shared" si="6"/>
        <v>G0331</v>
      </c>
      <c r="AK71" s="905" t="str">
        <f t="shared" si="7"/>
        <v>FRAIS POSTE-TRANSP NEUF</v>
      </c>
      <c r="AL71" s="905">
        <f>IFERROR(INDEX(G71:R71,1,MATCH(Parametres!$B$3,G$1:R$1,0)-1)*IF(OR(F71="L",F71="S",F71="I"),-1,1),"")</f>
        <v>1050.81</v>
      </c>
      <c r="AM71" s="905">
        <f t="shared" si="8"/>
        <v>1283.1500000000001</v>
      </c>
      <c r="AN71" s="905">
        <f>INDEX(G71:R71,1,MATCH(Parametres!$B$3,G$1:R$1,0))*IF(OR(F71="L",F71="S",F71="I"),-1,1)</f>
        <v>2333.96</v>
      </c>
      <c r="AO71" s="487" t="str">
        <f>+VLOOKUP($AJ71,Data_Validation!$A:$D,1,0)</f>
        <v>G0331</v>
      </c>
      <c r="AP71" s="487" t="str">
        <f>+VLOOKUP($AJ71,Data_Validation!$A:$D,3,0)</f>
        <v>Véhicules neufs</v>
      </c>
      <c r="AQ71" s="487" t="str">
        <f>+VLOOKUP($AJ71,Data_Validation!$A:$D,4,0)</f>
        <v>Frais postaux</v>
      </c>
      <c r="AR71" s="487" t="s">
        <v>299</v>
      </c>
      <c r="AS71" s="487">
        <f>+VLOOKUP($AJ71,Data_Validation!$A:$E,5,0)</f>
        <v>0</v>
      </c>
      <c r="AT71" s="904" t="str">
        <f t="shared" si="9"/>
        <v>G0331</v>
      </c>
      <c r="AU71" s="488" t="str">
        <f t="shared" si="10"/>
        <v>FRAIS POSTE-TRANSP NEUF</v>
      </c>
      <c r="AV71" s="899">
        <f>IFERROR(INDEX(V71:AG71,1,MATCH(Parametres!$B$3,V$1:AG$1,0)-1)*IF(OR(C71="L",C71="S",C71="I"),-1,1),"")</f>
        <v>0</v>
      </c>
      <c r="AW71" s="899">
        <f t="shared" si="11"/>
        <v>0</v>
      </c>
      <c r="AX71" s="899">
        <f>INDEX(V71:AG71,1,MATCH(Parametres!$B$3,V$1:AG$1,0))*IF(OR(C71="L",C71="S",C71="I"),-1,1)</f>
        <v>0</v>
      </c>
      <c r="AY71" s="487" t="s">
        <v>337</v>
      </c>
      <c r="AZ71" s="487">
        <f>+VLOOKUP($AJ71,Data_Validation!$A:$E,5,0)</f>
        <v>0</v>
      </c>
    </row>
    <row r="72" spans="1:52" ht="15" hidden="1" customHeight="1">
      <c r="A72" s="706" t="s">
        <v>1148</v>
      </c>
      <c r="B72" s="706">
        <v>2025</v>
      </c>
      <c r="C72" s="706" t="s">
        <v>1326</v>
      </c>
      <c r="D72" s="706" t="s">
        <v>1327</v>
      </c>
      <c r="E72" s="706" t="s">
        <v>333</v>
      </c>
      <c r="F72" s="706" t="s">
        <v>1104</v>
      </c>
      <c r="G72" s="706">
        <v>899.12</v>
      </c>
      <c r="H72" s="706">
        <v>1498.98</v>
      </c>
      <c r="I72" s="706">
        <v>2738.89</v>
      </c>
      <c r="J72" s="706">
        <v>3364.49</v>
      </c>
      <c r="K72" s="706">
        <v>4571.4799999999996</v>
      </c>
      <c r="L72" s="706">
        <v>5615.85</v>
      </c>
      <c r="M72" s="706">
        <v>6693.81</v>
      </c>
      <c r="N72" s="706">
        <v>8033.8</v>
      </c>
      <c r="O72" s="706">
        <v>9620.06</v>
      </c>
      <c r="P72" s="706">
        <v>10381.82</v>
      </c>
      <c r="Q72" s="706">
        <v>11320.59</v>
      </c>
      <c r="R72" s="706">
        <v>11945.28</v>
      </c>
      <c r="S72" s="706">
        <v>1029.1400000000001</v>
      </c>
      <c r="T72" s="706">
        <v>1029.1400000000001</v>
      </c>
      <c r="U72" s="706">
        <v>0</v>
      </c>
      <c r="V72" s="706">
        <v>0</v>
      </c>
      <c r="W72" s="706">
        <v>0</v>
      </c>
      <c r="X72" s="706">
        <v>0</v>
      </c>
      <c r="Y72" s="706">
        <v>0</v>
      </c>
      <c r="Z72" s="706">
        <v>0</v>
      </c>
      <c r="AA72" s="706">
        <v>0</v>
      </c>
      <c r="AB72" s="706">
        <v>0</v>
      </c>
      <c r="AC72" s="706">
        <v>0</v>
      </c>
      <c r="AD72" s="706">
        <v>0</v>
      </c>
      <c r="AE72" s="706">
        <v>0</v>
      </c>
      <c r="AF72" s="706">
        <v>0</v>
      </c>
      <c r="AG72" s="706">
        <v>0</v>
      </c>
      <c r="AH72" s="706">
        <v>0</v>
      </c>
      <c r="AI72" s="706">
        <v>0</v>
      </c>
      <c r="AJ72" s="905" t="str">
        <f t="shared" si="6"/>
        <v>G0332</v>
      </c>
      <c r="AK72" s="905" t="str">
        <f t="shared" si="7"/>
        <v>FRAIS POSTE-TRANSP.USAGE</v>
      </c>
      <c r="AL72" s="905">
        <f>IFERROR(INDEX(G72:R72,1,MATCH(Parametres!$B$3,G$1:R$1,0)-1)*IF(OR(F72="L",F72="S",F72="I"),-1,1),"")</f>
        <v>2738.89</v>
      </c>
      <c r="AM72" s="905">
        <f t="shared" si="8"/>
        <v>625.59999999999991</v>
      </c>
      <c r="AN72" s="905">
        <f>INDEX(G72:R72,1,MATCH(Parametres!$B$3,G$1:R$1,0))*IF(OR(F72="L",F72="S",F72="I"),-1,1)</f>
        <v>3364.49</v>
      </c>
      <c r="AO72" s="487" t="str">
        <f>+VLOOKUP($AJ72,Data_Validation!$A:$D,1,0)</f>
        <v>G0332</v>
      </c>
      <c r="AP72" s="487" t="str">
        <f>+VLOOKUP($AJ72,Data_Validation!$A:$D,3,0)</f>
        <v>Véhicules usagés</v>
      </c>
      <c r="AQ72" s="487" t="str">
        <f>+VLOOKUP($AJ72,Data_Validation!$A:$D,4,0)</f>
        <v>Frais postaux</v>
      </c>
      <c r="AR72" s="487" t="s">
        <v>299</v>
      </c>
      <c r="AS72" s="487">
        <f>+VLOOKUP($AJ72,Data_Validation!$A:$E,5,0)</f>
        <v>0</v>
      </c>
      <c r="AT72" s="904" t="str">
        <f t="shared" si="9"/>
        <v>G0332</v>
      </c>
      <c r="AU72" s="488" t="str">
        <f t="shared" si="10"/>
        <v>FRAIS POSTE-TRANSP.USAGE</v>
      </c>
      <c r="AV72" s="899">
        <f>IFERROR(INDEX(V72:AG72,1,MATCH(Parametres!$B$3,V$1:AG$1,0)-1)*IF(OR(C72="L",C72="S",C72="I"),-1,1),"")</f>
        <v>0</v>
      </c>
      <c r="AW72" s="899">
        <f t="shared" si="11"/>
        <v>0</v>
      </c>
      <c r="AX72" s="899">
        <f>INDEX(V72:AG72,1,MATCH(Parametres!$B$3,V$1:AG$1,0))*IF(OR(C72="L",C72="S",C72="I"),-1,1)</f>
        <v>0</v>
      </c>
      <c r="AY72" s="487" t="s">
        <v>337</v>
      </c>
      <c r="AZ72" s="487">
        <f>+VLOOKUP($AJ72,Data_Validation!$A:$E,5,0)</f>
        <v>0</v>
      </c>
    </row>
    <row r="73" spans="1:52" ht="15" hidden="1" customHeight="1">
      <c r="A73" s="706" t="s">
        <v>1148</v>
      </c>
      <c r="B73" s="706">
        <v>2025</v>
      </c>
      <c r="C73" s="706" t="s">
        <v>1328</v>
      </c>
      <c r="D73" s="706" t="s">
        <v>1329</v>
      </c>
      <c r="E73" s="706" t="s">
        <v>333</v>
      </c>
      <c r="F73" s="706" t="s">
        <v>1104</v>
      </c>
      <c r="G73" s="706">
        <v>117.14</v>
      </c>
      <c r="H73" s="706">
        <v>2711.97</v>
      </c>
      <c r="I73" s="706">
        <v>2840.44</v>
      </c>
      <c r="J73" s="706">
        <v>4962.1400000000003</v>
      </c>
      <c r="K73" s="706">
        <v>5023.55</v>
      </c>
      <c r="L73" s="706">
        <v>5065.53</v>
      </c>
      <c r="M73" s="706">
        <v>5086.6000000000004</v>
      </c>
      <c r="N73" s="706">
        <v>5129.63</v>
      </c>
      <c r="O73" s="706">
        <v>5801.95</v>
      </c>
      <c r="P73" s="706">
        <v>5801.95</v>
      </c>
      <c r="Q73" s="706">
        <v>5825.4</v>
      </c>
      <c r="R73" s="706">
        <v>6196.98</v>
      </c>
      <c r="S73" s="706">
        <v>529.58000000000004</v>
      </c>
      <c r="T73" s="706">
        <v>529.58000000000004</v>
      </c>
      <c r="U73" s="706">
        <v>0</v>
      </c>
      <c r="V73" s="706">
        <v>0</v>
      </c>
      <c r="W73" s="706">
        <v>0</v>
      </c>
      <c r="X73" s="706">
        <v>0</v>
      </c>
      <c r="Y73" s="706">
        <v>0</v>
      </c>
      <c r="Z73" s="706">
        <v>0</v>
      </c>
      <c r="AA73" s="706">
        <v>0</v>
      </c>
      <c r="AB73" s="706">
        <v>0</v>
      </c>
      <c r="AC73" s="706">
        <v>0</v>
      </c>
      <c r="AD73" s="706">
        <v>0</v>
      </c>
      <c r="AE73" s="706">
        <v>0</v>
      </c>
      <c r="AF73" s="706">
        <v>0</v>
      </c>
      <c r="AG73" s="706">
        <v>0</v>
      </c>
      <c r="AH73" s="706">
        <v>0</v>
      </c>
      <c r="AI73" s="706">
        <v>0</v>
      </c>
      <c r="AJ73" s="905" t="str">
        <f t="shared" si="6"/>
        <v>G0333</v>
      </c>
      <c r="AK73" s="905" t="str">
        <f t="shared" si="7"/>
        <v>FRAIS POSTE-TRANSP U.S.A</v>
      </c>
      <c r="AL73" s="905">
        <f>IFERROR(INDEX(G73:R73,1,MATCH(Parametres!$B$3,G$1:R$1,0)-1)*IF(OR(F73="L",F73="S",F73="I"),-1,1),"")</f>
        <v>2840.44</v>
      </c>
      <c r="AM73" s="905">
        <f t="shared" si="8"/>
        <v>2121.7000000000003</v>
      </c>
      <c r="AN73" s="905">
        <f>INDEX(G73:R73,1,MATCH(Parametres!$B$3,G$1:R$1,0))*IF(OR(F73="L",F73="S",F73="I"),-1,1)</f>
        <v>4962.1400000000003</v>
      </c>
      <c r="AO73" s="487" t="str">
        <f>+VLOOKUP($AJ73,Data_Validation!$A:$D,1,0)</f>
        <v>G0333</v>
      </c>
      <c r="AP73" s="487" t="str">
        <f>+VLOOKUP($AJ73,Data_Validation!$A:$D,3,0)</f>
        <v>Wholesale autres</v>
      </c>
      <c r="AQ73" s="487" t="str">
        <f>+VLOOKUP($AJ73,Data_Validation!$A:$D,4,0)</f>
        <v>Frais postaux</v>
      </c>
      <c r="AR73" s="487" t="s">
        <v>299</v>
      </c>
      <c r="AS73" s="487">
        <f>+VLOOKUP($AJ73,Data_Validation!$A:$E,5,0)</f>
        <v>0</v>
      </c>
      <c r="AT73" s="904" t="str">
        <f t="shared" si="9"/>
        <v>G0333</v>
      </c>
      <c r="AU73" s="488" t="str">
        <f t="shared" si="10"/>
        <v>FRAIS POSTE-TRANSP U.S.A</v>
      </c>
      <c r="AV73" s="899">
        <f>IFERROR(INDEX(V73:AG73,1,MATCH(Parametres!$B$3,V$1:AG$1,0)-1)*IF(OR(C73="L",C73="S",C73="I"),-1,1),"")</f>
        <v>0</v>
      </c>
      <c r="AW73" s="899">
        <f t="shared" si="11"/>
        <v>0</v>
      </c>
      <c r="AX73" s="899">
        <f>INDEX(V73:AG73,1,MATCH(Parametres!$B$3,V$1:AG$1,0))*IF(OR(C73="L",C73="S",C73="I"),-1,1)</f>
        <v>0</v>
      </c>
      <c r="AY73" s="487" t="s">
        <v>337</v>
      </c>
      <c r="AZ73" s="487">
        <f>+VLOOKUP($AJ73,Data_Validation!$A:$E,5,0)</f>
        <v>0</v>
      </c>
    </row>
    <row r="74" spans="1:52" ht="15" hidden="1" customHeight="1">
      <c r="A74" s="706" t="s">
        <v>1148</v>
      </c>
      <c r="B74" s="706">
        <v>2025</v>
      </c>
      <c r="C74" s="706" t="s">
        <v>1330</v>
      </c>
      <c r="D74" s="706" t="s">
        <v>1331</v>
      </c>
      <c r="E74" s="706" t="s">
        <v>333</v>
      </c>
      <c r="F74" s="706" t="s">
        <v>1104</v>
      </c>
      <c r="G74" s="706">
        <v>29.6</v>
      </c>
      <c r="H74" s="706">
        <v>286.5</v>
      </c>
      <c r="I74" s="706">
        <v>752.78</v>
      </c>
      <c r="J74" s="706">
        <v>1382.75</v>
      </c>
      <c r="K74" s="706">
        <v>2456.9899999999998</v>
      </c>
      <c r="L74" s="706">
        <v>3321.14</v>
      </c>
      <c r="M74" s="706">
        <v>4036.58</v>
      </c>
      <c r="N74" s="706">
        <v>4870.9799999999996</v>
      </c>
      <c r="O74" s="706">
        <v>6122</v>
      </c>
      <c r="P74" s="706">
        <v>6443.17</v>
      </c>
      <c r="Q74" s="706">
        <v>7169.47</v>
      </c>
      <c r="R74" s="706">
        <v>7910.41</v>
      </c>
      <c r="S74" s="706">
        <v>651.77</v>
      </c>
      <c r="T74" s="706">
        <v>651.77</v>
      </c>
      <c r="U74" s="706">
        <v>0</v>
      </c>
      <c r="V74" s="706">
        <v>0</v>
      </c>
      <c r="W74" s="706">
        <v>0</v>
      </c>
      <c r="X74" s="706">
        <v>0</v>
      </c>
      <c r="Y74" s="706">
        <v>0</v>
      </c>
      <c r="Z74" s="706">
        <v>0</v>
      </c>
      <c r="AA74" s="706">
        <v>0</v>
      </c>
      <c r="AB74" s="706">
        <v>0</v>
      </c>
      <c r="AC74" s="706">
        <v>0</v>
      </c>
      <c r="AD74" s="706">
        <v>0</v>
      </c>
      <c r="AE74" s="706">
        <v>0</v>
      </c>
      <c r="AF74" s="706">
        <v>0</v>
      </c>
      <c r="AG74" s="706">
        <v>0</v>
      </c>
      <c r="AH74" s="706">
        <v>0</v>
      </c>
      <c r="AI74" s="706">
        <v>0</v>
      </c>
      <c r="AJ74" s="905" t="str">
        <f t="shared" si="6"/>
        <v>G0334</v>
      </c>
      <c r="AK74" s="905" t="str">
        <f t="shared" si="7"/>
        <v>FRAIS POSTE-TRANSP.SER.</v>
      </c>
      <c r="AL74" s="905">
        <f>IFERROR(INDEX(G74:R74,1,MATCH(Parametres!$B$3,G$1:R$1,0)-1)*IF(OR(F74="L",F74="S",F74="I"),-1,1),"")</f>
        <v>752.78</v>
      </c>
      <c r="AM74" s="905">
        <f t="shared" si="8"/>
        <v>629.97</v>
      </c>
      <c r="AN74" s="905">
        <f>INDEX(G74:R74,1,MATCH(Parametres!$B$3,G$1:R$1,0))*IF(OR(F74="L",F74="S",F74="I"),-1,1)</f>
        <v>1382.75</v>
      </c>
      <c r="AO74" s="487" t="str">
        <f>+VLOOKUP($AJ74,Data_Validation!$A:$D,1,0)</f>
        <v>G0334</v>
      </c>
      <c r="AP74" s="487" t="str">
        <f>+VLOOKUP($AJ74,Data_Validation!$A:$D,3,0)</f>
        <v>Service</v>
      </c>
      <c r="AQ74" s="487" t="str">
        <f>+VLOOKUP($AJ74,Data_Validation!$A:$D,4,0)</f>
        <v>Frais postaux</v>
      </c>
      <c r="AR74" s="487" t="s">
        <v>299</v>
      </c>
      <c r="AS74" s="487">
        <f>+VLOOKUP($AJ74,Data_Validation!$A:$E,5,0)</f>
        <v>0</v>
      </c>
      <c r="AT74" s="904" t="str">
        <f t="shared" si="9"/>
        <v>G0334</v>
      </c>
      <c r="AU74" s="488" t="str">
        <f t="shared" si="10"/>
        <v>FRAIS POSTE-TRANSP.SER.</v>
      </c>
      <c r="AV74" s="899">
        <f>IFERROR(INDEX(V74:AG74,1,MATCH(Parametres!$B$3,V$1:AG$1,0)-1)*IF(OR(C74="L",C74="S",C74="I"),-1,1),"")</f>
        <v>0</v>
      </c>
      <c r="AW74" s="899">
        <f t="shared" si="11"/>
        <v>0</v>
      </c>
      <c r="AX74" s="899">
        <f>INDEX(V74:AG74,1,MATCH(Parametres!$B$3,V$1:AG$1,0))*IF(OR(C74="L",C74="S",C74="I"),-1,1)</f>
        <v>0</v>
      </c>
      <c r="AY74" s="487" t="s">
        <v>337</v>
      </c>
      <c r="AZ74" s="487">
        <f>+VLOOKUP($AJ74,Data_Validation!$A:$E,5,0)</f>
        <v>0</v>
      </c>
    </row>
    <row r="75" spans="1:52" ht="15" hidden="1" customHeight="1">
      <c r="A75" s="706" t="s">
        <v>1148</v>
      </c>
      <c r="B75" s="706">
        <v>2025</v>
      </c>
      <c r="C75" s="706" t="s">
        <v>1332</v>
      </c>
      <c r="D75" s="706" t="s">
        <v>1333</v>
      </c>
      <c r="E75" s="706" t="s">
        <v>333</v>
      </c>
      <c r="F75" s="706" t="s">
        <v>1104</v>
      </c>
      <c r="G75" s="706">
        <v>2.85</v>
      </c>
      <c r="H75" s="706">
        <v>89.65</v>
      </c>
      <c r="I75" s="706">
        <v>645.91</v>
      </c>
      <c r="J75" s="706">
        <v>854.16</v>
      </c>
      <c r="K75" s="706">
        <v>1213.07</v>
      </c>
      <c r="L75" s="706">
        <v>1501.12</v>
      </c>
      <c r="M75" s="706">
        <v>1728.28</v>
      </c>
      <c r="N75" s="706">
        <v>2000.08</v>
      </c>
      <c r="O75" s="706">
        <v>2261.5300000000002</v>
      </c>
      <c r="P75" s="706">
        <v>2363.4699999999998</v>
      </c>
      <c r="Q75" s="706">
        <v>2626.57</v>
      </c>
      <c r="R75" s="706">
        <v>2873.55</v>
      </c>
      <c r="S75" s="706">
        <v>238.78</v>
      </c>
      <c r="T75" s="706">
        <v>238.78</v>
      </c>
      <c r="U75" s="706">
        <v>0</v>
      </c>
      <c r="V75" s="706">
        <v>0</v>
      </c>
      <c r="W75" s="706">
        <v>0</v>
      </c>
      <c r="X75" s="706">
        <v>0</v>
      </c>
      <c r="Y75" s="706">
        <v>0</v>
      </c>
      <c r="Z75" s="706">
        <v>0</v>
      </c>
      <c r="AA75" s="706">
        <v>0</v>
      </c>
      <c r="AB75" s="706">
        <v>0</v>
      </c>
      <c r="AC75" s="706">
        <v>0</v>
      </c>
      <c r="AD75" s="706">
        <v>0</v>
      </c>
      <c r="AE75" s="706">
        <v>0</v>
      </c>
      <c r="AF75" s="706">
        <v>0</v>
      </c>
      <c r="AG75" s="706">
        <v>0</v>
      </c>
      <c r="AH75" s="706">
        <v>0</v>
      </c>
      <c r="AI75" s="706">
        <v>0</v>
      </c>
      <c r="AJ75" s="905" t="str">
        <f t="shared" si="6"/>
        <v>G0335</v>
      </c>
      <c r="AK75" s="905" t="str">
        <f t="shared" si="7"/>
        <v>FRAIS POSTE-TRANSP. CARR.</v>
      </c>
      <c r="AL75" s="905">
        <f>IFERROR(INDEX(G75:R75,1,MATCH(Parametres!$B$3,G$1:R$1,0)-1)*IF(OR(F75="L",F75="S",F75="I"),-1,1),"")</f>
        <v>645.91</v>
      </c>
      <c r="AM75" s="905">
        <f t="shared" si="8"/>
        <v>208.25</v>
      </c>
      <c r="AN75" s="905">
        <f>INDEX(G75:R75,1,MATCH(Parametres!$B$3,G$1:R$1,0))*IF(OR(F75="L",F75="S",F75="I"),-1,1)</f>
        <v>854.16</v>
      </c>
      <c r="AO75" s="487" t="str">
        <f>+VLOOKUP($AJ75,Data_Validation!$A:$D,1,0)</f>
        <v>G0335</v>
      </c>
      <c r="AP75" s="487" t="str">
        <f>+VLOOKUP($AJ75,Data_Validation!$A:$D,3,0)</f>
        <v>Carrosserie</v>
      </c>
      <c r="AQ75" s="487" t="str">
        <f>+VLOOKUP($AJ75,Data_Validation!$A:$D,4,0)</f>
        <v>Frais postaux</v>
      </c>
      <c r="AR75" s="487" t="s">
        <v>299</v>
      </c>
      <c r="AS75" s="487">
        <f>+VLOOKUP($AJ75,Data_Validation!$A:$E,5,0)</f>
        <v>0</v>
      </c>
      <c r="AT75" s="904" t="str">
        <f t="shared" si="9"/>
        <v>G0335</v>
      </c>
      <c r="AU75" s="488" t="str">
        <f t="shared" si="10"/>
        <v>FRAIS POSTE-TRANSP. CARR.</v>
      </c>
      <c r="AV75" s="899">
        <f>IFERROR(INDEX(V75:AG75,1,MATCH(Parametres!$B$3,V$1:AG$1,0)-1)*IF(OR(C75="L",C75="S",C75="I"),-1,1),"")</f>
        <v>0</v>
      </c>
      <c r="AW75" s="899">
        <f t="shared" si="11"/>
        <v>0</v>
      </c>
      <c r="AX75" s="899">
        <f>INDEX(V75:AG75,1,MATCH(Parametres!$B$3,V$1:AG$1,0))*IF(OR(C75="L",C75="S",C75="I"),-1,1)</f>
        <v>0</v>
      </c>
      <c r="AY75" s="487" t="s">
        <v>337</v>
      </c>
      <c r="AZ75" s="487">
        <f>+VLOOKUP($AJ75,Data_Validation!$A:$E,5,0)</f>
        <v>0</v>
      </c>
    </row>
    <row r="76" spans="1:52" ht="15" hidden="1" customHeight="1">
      <c r="A76" s="706" t="s">
        <v>1148</v>
      </c>
      <c r="B76" s="706">
        <v>2025</v>
      </c>
      <c r="C76" s="706" t="s">
        <v>1334</v>
      </c>
      <c r="D76" s="706" t="s">
        <v>1335</v>
      </c>
      <c r="E76" s="706" t="s">
        <v>333</v>
      </c>
      <c r="F76" s="706" t="s">
        <v>1104</v>
      </c>
      <c r="G76" s="706">
        <v>773.86</v>
      </c>
      <c r="H76" s="706">
        <v>1026.26</v>
      </c>
      <c r="I76" s="706">
        <v>1551.63</v>
      </c>
      <c r="J76" s="706">
        <v>1930.48</v>
      </c>
      <c r="K76" s="706">
        <v>2979.84</v>
      </c>
      <c r="L76" s="706">
        <v>3311.11</v>
      </c>
      <c r="M76" s="706">
        <v>3860.03</v>
      </c>
      <c r="N76" s="706">
        <v>5443.35</v>
      </c>
      <c r="O76" s="706">
        <v>6105.21</v>
      </c>
      <c r="P76" s="706">
        <v>6345.13</v>
      </c>
      <c r="Q76" s="706">
        <v>6709.73</v>
      </c>
      <c r="R76" s="706">
        <v>7330.78</v>
      </c>
      <c r="S76" s="706">
        <v>609.98</v>
      </c>
      <c r="T76" s="706">
        <v>609.98</v>
      </c>
      <c r="U76" s="706">
        <v>0</v>
      </c>
      <c r="V76" s="706">
        <v>0</v>
      </c>
      <c r="W76" s="706">
        <v>0</v>
      </c>
      <c r="X76" s="706">
        <v>0</v>
      </c>
      <c r="Y76" s="706">
        <v>0</v>
      </c>
      <c r="Z76" s="706">
        <v>0</v>
      </c>
      <c r="AA76" s="706">
        <v>0</v>
      </c>
      <c r="AB76" s="706">
        <v>0</v>
      </c>
      <c r="AC76" s="706">
        <v>0</v>
      </c>
      <c r="AD76" s="706">
        <v>0</v>
      </c>
      <c r="AE76" s="706">
        <v>0</v>
      </c>
      <c r="AF76" s="706">
        <v>0</v>
      </c>
      <c r="AG76" s="706">
        <v>0</v>
      </c>
      <c r="AH76" s="706">
        <v>0</v>
      </c>
      <c r="AI76" s="706">
        <v>0</v>
      </c>
      <c r="AJ76" s="905" t="str">
        <f t="shared" si="6"/>
        <v>G0336</v>
      </c>
      <c r="AK76" s="905" t="str">
        <f t="shared" si="7"/>
        <v>FRAIS POSTE-TRANSP PIECE</v>
      </c>
      <c r="AL76" s="905">
        <f>IFERROR(INDEX(G76:R76,1,MATCH(Parametres!$B$3,G$1:R$1,0)-1)*IF(OR(F76="L",F76="S",F76="I"),-1,1),"")</f>
        <v>1551.63</v>
      </c>
      <c r="AM76" s="905">
        <f t="shared" si="8"/>
        <v>378.84999999999991</v>
      </c>
      <c r="AN76" s="905">
        <f>INDEX(G76:R76,1,MATCH(Parametres!$B$3,G$1:R$1,0))*IF(OR(F76="L",F76="S",F76="I"),-1,1)</f>
        <v>1930.48</v>
      </c>
      <c r="AO76" s="487" t="str">
        <f>+VLOOKUP($AJ76,Data_Validation!$A:$D,1,0)</f>
        <v>G0336</v>
      </c>
      <c r="AP76" s="487" t="str">
        <f>+VLOOKUP($AJ76,Data_Validation!$A:$D,3,0)</f>
        <v>Pièces</v>
      </c>
      <c r="AQ76" s="487" t="str">
        <f>+VLOOKUP($AJ76,Data_Validation!$A:$D,4,0)</f>
        <v>Frais postaux</v>
      </c>
      <c r="AR76" s="487" t="s">
        <v>299</v>
      </c>
      <c r="AS76" s="487">
        <f>+VLOOKUP($AJ76,Data_Validation!$A:$E,5,0)</f>
        <v>0</v>
      </c>
      <c r="AT76" s="904" t="str">
        <f t="shared" si="9"/>
        <v>G0336</v>
      </c>
      <c r="AU76" s="488" t="str">
        <f t="shared" si="10"/>
        <v>FRAIS POSTE-TRANSP PIECE</v>
      </c>
      <c r="AV76" s="899">
        <f>IFERROR(INDEX(V76:AG76,1,MATCH(Parametres!$B$3,V$1:AG$1,0)-1)*IF(OR(C76="L",C76="S",C76="I"),-1,1),"")</f>
        <v>0</v>
      </c>
      <c r="AW76" s="899">
        <f t="shared" si="11"/>
        <v>0</v>
      </c>
      <c r="AX76" s="899">
        <f>INDEX(V76:AG76,1,MATCH(Parametres!$B$3,V$1:AG$1,0))*IF(OR(C76="L",C76="S",C76="I"),-1,1)</f>
        <v>0</v>
      </c>
      <c r="AY76" s="487" t="s">
        <v>337</v>
      </c>
      <c r="AZ76" s="487">
        <f>+VLOOKUP($AJ76,Data_Validation!$A:$E,5,0)</f>
        <v>0</v>
      </c>
    </row>
    <row r="77" spans="1:52" ht="15" customHeight="1">
      <c r="A77" s="706" t="s">
        <v>1148</v>
      </c>
      <c r="B77" s="706">
        <v>2025</v>
      </c>
      <c r="C77" s="706" t="s">
        <v>1336</v>
      </c>
      <c r="D77" s="706" t="s">
        <v>1337</v>
      </c>
      <c r="E77" s="706" t="s">
        <v>333</v>
      </c>
      <c r="F77" s="706" t="s">
        <v>1104</v>
      </c>
      <c r="G77" s="706">
        <v>0</v>
      </c>
      <c r="H77" s="706">
        <v>0</v>
      </c>
      <c r="I77" s="706">
        <v>0</v>
      </c>
      <c r="J77" s="706">
        <v>0</v>
      </c>
      <c r="K77" s="706">
        <v>0</v>
      </c>
      <c r="L77" s="706">
        <v>0</v>
      </c>
      <c r="M77" s="706">
        <v>0</v>
      </c>
      <c r="N77" s="706">
        <v>0</v>
      </c>
      <c r="O77" s="706">
        <v>0</v>
      </c>
      <c r="P77" s="706">
        <v>0</v>
      </c>
      <c r="Q77" s="706">
        <v>0</v>
      </c>
      <c r="R77" s="706">
        <v>0</v>
      </c>
      <c r="S77" s="706">
        <v>0</v>
      </c>
      <c r="T77" s="706">
        <v>0</v>
      </c>
      <c r="U77" s="706">
        <v>0</v>
      </c>
      <c r="V77" s="706">
        <v>0</v>
      </c>
      <c r="W77" s="706">
        <v>0</v>
      </c>
      <c r="X77" s="706">
        <v>0</v>
      </c>
      <c r="Y77" s="706">
        <v>0</v>
      </c>
      <c r="Z77" s="706">
        <v>0</v>
      </c>
      <c r="AA77" s="706">
        <v>0</v>
      </c>
      <c r="AB77" s="706">
        <v>0</v>
      </c>
      <c r="AC77" s="706">
        <v>0</v>
      </c>
      <c r="AD77" s="706">
        <v>0</v>
      </c>
      <c r="AE77" s="706">
        <v>0</v>
      </c>
      <c r="AF77" s="706">
        <v>0</v>
      </c>
      <c r="AG77" s="706">
        <v>0</v>
      </c>
      <c r="AH77" s="706">
        <v>0</v>
      </c>
      <c r="AI77" s="706">
        <v>0</v>
      </c>
      <c r="AJ77" s="905" t="str">
        <f t="shared" si="6"/>
        <v>G0510</v>
      </c>
      <c r="AK77" s="905" t="str">
        <f t="shared" si="7"/>
        <v>ENT. DEMOS REP.</v>
      </c>
      <c r="AL77" s="905">
        <f>IFERROR(INDEX(G77:R77,1,MATCH(Parametres!$B$3,G$1:R$1,0)-1)*IF(OR(F77="L",F77="S",F77="I"),-1,1),"")</f>
        <v>0</v>
      </c>
      <c r="AM77" s="905">
        <f t="shared" si="8"/>
        <v>0</v>
      </c>
      <c r="AN77" s="905">
        <f>INDEX(G77:R77,1,MATCH(Parametres!$B$3,G$1:R$1,0))*IF(OR(F77="L",F77="S",F77="I"),-1,1)</f>
        <v>0</v>
      </c>
      <c r="AO77" s="487" t="e">
        <f>+VLOOKUP($AJ77,Data_Validation!$A:$D,1,0)</f>
        <v>#N/A</v>
      </c>
      <c r="AP77" s="487" t="e">
        <f>+VLOOKUP($AJ77,Data_Validation!$A:$D,3,0)</f>
        <v>#N/A</v>
      </c>
      <c r="AQ77" s="487" t="e">
        <f>+VLOOKUP($AJ77,Data_Validation!$A:$D,4,0)</f>
        <v>#N/A</v>
      </c>
      <c r="AR77" s="487" t="s">
        <v>299</v>
      </c>
      <c r="AS77" s="487" t="e">
        <f>+VLOOKUP($AJ77,Data_Validation!$A:$E,5,0)</f>
        <v>#N/A</v>
      </c>
      <c r="AT77" s="904" t="str">
        <f t="shared" si="9"/>
        <v>G0510</v>
      </c>
      <c r="AU77" s="488" t="str">
        <f t="shared" si="10"/>
        <v>ENT. DEMOS REP.</v>
      </c>
      <c r="AV77" s="899">
        <f>IFERROR(INDEX(V77:AG77,1,MATCH(Parametres!$B$3,V$1:AG$1,0)-1)*IF(OR(C77="L",C77="S",C77="I"),-1,1),"")</f>
        <v>0</v>
      </c>
      <c r="AW77" s="899">
        <f t="shared" si="11"/>
        <v>0</v>
      </c>
      <c r="AX77" s="899">
        <f>INDEX(V77:AG77,1,MATCH(Parametres!$B$3,V$1:AG$1,0))*IF(OR(C77="L",C77="S",C77="I"),-1,1)</f>
        <v>0</v>
      </c>
      <c r="AY77" s="487" t="s">
        <v>337</v>
      </c>
      <c r="AZ77" s="487" t="e">
        <f>+VLOOKUP($AJ77,Data_Validation!$A:$E,5,0)</f>
        <v>#N/A</v>
      </c>
    </row>
    <row r="78" spans="1:52" ht="15" hidden="1" customHeight="1">
      <c r="A78" s="706" t="s">
        <v>1148</v>
      </c>
      <c r="B78" s="706">
        <v>2025</v>
      </c>
      <c r="C78" s="706" t="s">
        <v>1338</v>
      </c>
      <c r="D78" s="706" t="s">
        <v>1339</v>
      </c>
      <c r="E78" s="706" t="s">
        <v>333</v>
      </c>
      <c r="F78" s="706" t="s">
        <v>1104</v>
      </c>
      <c r="G78" s="706">
        <v>3746.05</v>
      </c>
      <c r="H78" s="706">
        <v>8646.73</v>
      </c>
      <c r="I78" s="706">
        <v>26260.799999999999</v>
      </c>
      <c r="J78" s="706">
        <v>39758.06</v>
      </c>
      <c r="K78" s="706">
        <v>63424.18</v>
      </c>
      <c r="L78" s="706">
        <v>74292.91</v>
      </c>
      <c r="M78" s="706">
        <v>91532.42</v>
      </c>
      <c r="N78" s="706">
        <v>99842.55</v>
      </c>
      <c r="O78" s="706">
        <v>109093.9</v>
      </c>
      <c r="P78" s="706">
        <v>113876.73</v>
      </c>
      <c r="Q78" s="706">
        <v>130663.61</v>
      </c>
      <c r="R78" s="706">
        <v>138425.68</v>
      </c>
      <c r="S78" s="706">
        <v>11878.51</v>
      </c>
      <c r="T78" s="706">
        <v>11878.51</v>
      </c>
      <c r="U78" s="706">
        <v>0</v>
      </c>
      <c r="V78" s="706">
        <v>0</v>
      </c>
      <c r="W78" s="706">
        <v>0</v>
      </c>
      <c r="X78" s="706">
        <v>0</v>
      </c>
      <c r="Y78" s="706">
        <v>0</v>
      </c>
      <c r="Z78" s="706">
        <v>0</v>
      </c>
      <c r="AA78" s="706">
        <v>0</v>
      </c>
      <c r="AB78" s="706">
        <v>0</v>
      </c>
      <c r="AC78" s="706">
        <v>0</v>
      </c>
      <c r="AD78" s="706">
        <v>0</v>
      </c>
      <c r="AE78" s="706">
        <v>0</v>
      </c>
      <c r="AF78" s="706">
        <v>0</v>
      </c>
      <c r="AG78" s="706">
        <v>0</v>
      </c>
      <c r="AH78" s="706">
        <v>0</v>
      </c>
      <c r="AI78" s="706">
        <v>0</v>
      </c>
      <c r="AJ78" s="905" t="str">
        <f t="shared" si="6"/>
        <v>G0511</v>
      </c>
      <c r="AK78" s="905" t="str">
        <f t="shared" si="7"/>
        <v>ENT. DEMOS NEUFS</v>
      </c>
      <c r="AL78" s="905">
        <f>IFERROR(INDEX(G78:R78,1,MATCH(Parametres!$B$3,G$1:R$1,0)-1)*IF(OR(F78="L",F78="S",F78="I"),-1,1),"")</f>
        <v>26260.799999999999</v>
      </c>
      <c r="AM78" s="905">
        <f t="shared" si="8"/>
        <v>13497.259999999998</v>
      </c>
      <c r="AN78" s="905">
        <f>INDEX(G78:R78,1,MATCH(Parametres!$B$3,G$1:R$1,0))*IF(OR(F78="L",F78="S",F78="I"),-1,1)</f>
        <v>39758.06</v>
      </c>
      <c r="AO78" s="487" t="str">
        <f>+VLOOKUP($AJ78,Data_Validation!$A:$D,1,0)</f>
        <v>G0511</v>
      </c>
      <c r="AP78" s="487" t="str">
        <f>+VLOOKUP($AJ78,Data_Validation!$A:$D,3,0)</f>
        <v>Véhicules neufs</v>
      </c>
      <c r="AQ78" s="487" t="str">
        <f>+VLOOKUP($AJ78,Data_Validation!$A:$D,4,0)</f>
        <v>Frais véhicules de cie</v>
      </c>
      <c r="AR78" s="487" t="s">
        <v>299</v>
      </c>
      <c r="AS78" s="487">
        <f>+VLOOKUP($AJ78,Data_Validation!$A:$E,5,0)</f>
        <v>0</v>
      </c>
      <c r="AT78" s="904" t="str">
        <f t="shared" si="9"/>
        <v>G0511</v>
      </c>
      <c r="AU78" s="488" t="str">
        <f t="shared" si="10"/>
        <v>ENT. DEMOS NEUFS</v>
      </c>
      <c r="AV78" s="899">
        <f>IFERROR(INDEX(V78:AG78,1,MATCH(Parametres!$B$3,V$1:AG$1,0)-1)*IF(OR(C78="L",C78="S",C78="I"),-1,1),"")</f>
        <v>0</v>
      </c>
      <c r="AW78" s="899">
        <f t="shared" si="11"/>
        <v>0</v>
      </c>
      <c r="AX78" s="899">
        <f>INDEX(V78:AG78,1,MATCH(Parametres!$B$3,V$1:AG$1,0))*IF(OR(C78="L",C78="S",C78="I"),-1,1)</f>
        <v>0</v>
      </c>
      <c r="AY78" s="487" t="s">
        <v>337</v>
      </c>
      <c r="AZ78" s="487">
        <f>+VLOOKUP($AJ78,Data_Validation!$A:$E,5,0)</f>
        <v>0</v>
      </c>
    </row>
    <row r="79" spans="1:52" ht="15" hidden="1" customHeight="1">
      <c r="A79" s="706" t="s">
        <v>1148</v>
      </c>
      <c r="B79" s="706">
        <v>2025</v>
      </c>
      <c r="C79" s="706" t="s">
        <v>1340</v>
      </c>
      <c r="D79" s="706" t="s">
        <v>1341</v>
      </c>
      <c r="E79" s="706" t="s">
        <v>333</v>
      </c>
      <c r="F79" s="706" t="s">
        <v>1104</v>
      </c>
      <c r="G79" s="706">
        <v>300</v>
      </c>
      <c r="H79" s="706">
        <v>1805.72</v>
      </c>
      <c r="I79" s="706">
        <v>4297.75</v>
      </c>
      <c r="J79" s="706">
        <v>6741.75</v>
      </c>
      <c r="K79" s="706">
        <v>10133.879999999999</v>
      </c>
      <c r="L79" s="706">
        <v>11311.73</v>
      </c>
      <c r="M79" s="706">
        <v>14068.99</v>
      </c>
      <c r="N79" s="706">
        <v>15284.65</v>
      </c>
      <c r="O79" s="706">
        <v>19273.330000000002</v>
      </c>
      <c r="P79" s="706">
        <v>28656.82</v>
      </c>
      <c r="Q79" s="706">
        <v>37103.26</v>
      </c>
      <c r="R79" s="706">
        <v>43532.77</v>
      </c>
      <c r="S79" s="706">
        <v>3373.02</v>
      </c>
      <c r="T79" s="706">
        <v>3373.02</v>
      </c>
      <c r="U79" s="706">
        <v>0</v>
      </c>
      <c r="V79" s="706">
        <v>0</v>
      </c>
      <c r="W79" s="706">
        <v>0</v>
      </c>
      <c r="X79" s="706">
        <v>0</v>
      </c>
      <c r="Y79" s="706">
        <v>0</v>
      </c>
      <c r="Z79" s="706">
        <v>0</v>
      </c>
      <c r="AA79" s="706">
        <v>0</v>
      </c>
      <c r="AB79" s="706">
        <v>0</v>
      </c>
      <c r="AC79" s="706">
        <v>0</v>
      </c>
      <c r="AD79" s="706">
        <v>0</v>
      </c>
      <c r="AE79" s="706">
        <v>0</v>
      </c>
      <c r="AF79" s="706">
        <v>0</v>
      </c>
      <c r="AG79" s="706">
        <v>0</v>
      </c>
      <c r="AH79" s="706">
        <v>0</v>
      </c>
      <c r="AI79" s="706">
        <v>0</v>
      </c>
      <c r="AJ79" s="905" t="str">
        <f t="shared" si="6"/>
        <v>G0512</v>
      </c>
      <c r="AK79" s="905" t="str">
        <f t="shared" si="7"/>
        <v>ENT. DEMOS USAGES</v>
      </c>
      <c r="AL79" s="905">
        <f>IFERROR(INDEX(G79:R79,1,MATCH(Parametres!$B$3,G$1:R$1,0)-1)*IF(OR(F79="L",F79="S",F79="I"),-1,1),"")</f>
        <v>4297.75</v>
      </c>
      <c r="AM79" s="905">
        <f t="shared" si="8"/>
        <v>2444</v>
      </c>
      <c r="AN79" s="905">
        <f>INDEX(G79:R79,1,MATCH(Parametres!$B$3,G$1:R$1,0))*IF(OR(F79="L",F79="S",F79="I"),-1,1)</f>
        <v>6741.75</v>
      </c>
      <c r="AO79" s="487" t="str">
        <f>+VLOOKUP($AJ79,Data_Validation!$A:$D,1,0)</f>
        <v>G0512</v>
      </c>
      <c r="AP79" s="487" t="str">
        <f>+VLOOKUP($AJ79,Data_Validation!$A:$D,3,0)</f>
        <v>Véhicules usagés</v>
      </c>
      <c r="AQ79" s="487" t="str">
        <f>+VLOOKUP($AJ79,Data_Validation!$A:$D,4,0)</f>
        <v>Frais véhicules de cie</v>
      </c>
      <c r="AR79" s="487" t="s">
        <v>299</v>
      </c>
      <c r="AS79" s="487">
        <f>+VLOOKUP($AJ79,Data_Validation!$A:$E,5,0)</f>
        <v>0</v>
      </c>
      <c r="AT79" s="904" t="str">
        <f t="shared" si="9"/>
        <v>G0512</v>
      </c>
      <c r="AU79" s="488" t="str">
        <f t="shared" si="10"/>
        <v>ENT. DEMOS USAGES</v>
      </c>
      <c r="AV79" s="899">
        <f>IFERROR(INDEX(V79:AG79,1,MATCH(Parametres!$B$3,V$1:AG$1,0)-1)*IF(OR(C79="L",C79="S",C79="I"),-1,1),"")</f>
        <v>0</v>
      </c>
      <c r="AW79" s="899">
        <f t="shared" si="11"/>
        <v>0</v>
      </c>
      <c r="AX79" s="899">
        <f>INDEX(V79:AG79,1,MATCH(Parametres!$B$3,V$1:AG$1,0))*IF(OR(C79="L",C79="S",C79="I"),-1,1)</f>
        <v>0</v>
      </c>
      <c r="AY79" s="487" t="s">
        <v>337</v>
      </c>
      <c r="AZ79" s="487">
        <f>+VLOOKUP($AJ79,Data_Validation!$A:$E,5,0)</f>
        <v>0</v>
      </c>
    </row>
    <row r="80" spans="1:52" ht="15.75" hidden="1" customHeight="1">
      <c r="A80" s="706" t="s">
        <v>1148</v>
      </c>
      <c r="B80" s="706">
        <v>2025</v>
      </c>
      <c r="C80" s="706" t="s">
        <v>1342</v>
      </c>
      <c r="D80" s="706" t="s">
        <v>1343</v>
      </c>
      <c r="E80" s="706" t="s">
        <v>333</v>
      </c>
      <c r="F80" s="706" t="s">
        <v>1104</v>
      </c>
      <c r="G80" s="706">
        <v>0</v>
      </c>
      <c r="H80" s="706">
        <v>0</v>
      </c>
      <c r="I80" s="706">
        <v>0</v>
      </c>
      <c r="J80" s="706">
        <v>0</v>
      </c>
      <c r="K80" s="706">
        <v>0</v>
      </c>
      <c r="L80" s="706">
        <v>0</v>
      </c>
      <c r="M80" s="706">
        <v>0</v>
      </c>
      <c r="N80" s="706">
        <v>0</v>
      </c>
      <c r="O80" s="706">
        <v>0</v>
      </c>
      <c r="P80" s="706">
        <v>0</v>
      </c>
      <c r="Q80" s="706">
        <v>0</v>
      </c>
      <c r="R80" s="706">
        <v>0</v>
      </c>
      <c r="S80" s="706">
        <v>0</v>
      </c>
      <c r="T80" s="706">
        <v>0</v>
      </c>
      <c r="U80" s="706">
        <v>0</v>
      </c>
      <c r="V80" s="706">
        <v>0</v>
      </c>
      <c r="W80" s="706">
        <v>0</v>
      </c>
      <c r="X80" s="706">
        <v>0</v>
      </c>
      <c r="Y80" s="706">
        <v>0</v>
      </c>
      <c r="Z80" s="706">
        <v>0</v>
      </c>
      <c r="AA80" s="706">
        <v>0</v>
      </c>
      <c r="AB80" s="706">
        <v>0</v>
      </c>
      <c r="AC80" s="706">
        <v>0</v>
      </c>
      <c r="AD80" s="706">
        <v>0</v>
      </c>
      <c r="AE80" s="706">
        <v>0</v>
      </c>
      <c r="AF80" s="706">
        <v>0</v>
      </c>
      <c r="AG80" s="706">
        <v>0</v>
      </c>
      <c r="AH80" s="706">
        <v>0</v>
      </c>
      <c r="AI80" s="706">
        <v>0</v>
      </c>
      <c r="AJ80" s="905" t="str">
        <f t="shared" si="6"/>
        <v>G0513</v>
      </c>
      <c r="AK80" s="905" t="str">
        <f t="shared" si="7"/>
        <v>ENT. DEMOS U.S.A</v>
      </c>
      <c r="AL80" s="905">
        <f>IFERROR(INDEX(G80:R80,1,MATCH(Parametres!$B$3,G$1:R$1,0)-1)*IF(OR(F80="L",F80="S",F80="I"),-1,1),"")</f>
        <v>0</v>
      </c>
      <c r="AM80" s="905">
        <f t="shared" si="8"/>
        <v>0</v>
      </c>
      <c r="AN80" s="905">
        <f>INDEX(G80:R80,1,MATCH(Parametres!$B$3,G$1:R$1,0))*IF(OR(F80="L",F80="S",F80="I"),-1,1)</f>
        <v>0</v>
      </c>
      <c r="AO80" s="487" t="str">
        <f>+VLOOKUP($AJ80,Data_Validation!$A:$D,1,0)</f>
        <v>G0513</v>
      </c>
      <c r="AP80" s="487" t="str">
        <f>+VLOOKUP($AJ80,Data_Validation!$A:$D,3,0)</f>
        <v>Wholesale autres</v>
      </c>
      <c r="AQ80" s="487" t="str">
        <f>+VLOOKUP($AJ80,Data_Validation!$A:$D,4,0)</f>
        <v>Frais véhicules de cie</v>
      </c>
      <c r="AR80" s="487" t="s">
        <v>299</v>
      </c>
      <c r="AS80" s="487">
        <f>+VLOOKUP($AJ80,Data_Validation!$A:$E,5,0)</f>
        <v>0</v>
      </c>
      <c r="AT80" s="904" t="str">
        <f t="shared" si="9"/>
        <v>G0513</v>
      </c>
      <c r="AU80" s="488" t="str">
        <f t="shared" si="10"/>
        <v>ENT. DEMOS U.S.A</v>
      </c>
      <c r="AV80" s="899">
        <f>IFERROR(INDEX(V80:AG80,1,MATCH(Parametres!$B$3,V$1:AG$1,0)-1)*IF(OR(C80="L",C80="S",C80="I"),-1,1),"")</f>
        <v>0</v>
      </c>
      <c r="AW80" s="899">
        <f t="shared" si="11"/>
        <v>0</v>
      </c>
      <c r="AX80" s="899">
        <f>INDEX(V80:AG80,1,MATCH(Parametres!$B$3,V$1:AG$1,0))*IF(OR(C80="L",C80="S",C80="I"),-1,1)</f>
        <v>0</v>
      </c>
      <c r="AY80" s="487" t="s">
        <v>337</v>
      </c>
      <c r="AZ80" s="487">
        <f>+VLOOKUP($AJ80,Data_Validation!$A:$E,5,0)</f>
        <v>0</v>
      </c>
    </row>
    <row r="81" spans="1:52" ht="15" hidden="1" customHeight="1">
      <c r="A81" s="706" t="s">
        <v>1148</v>
      </c>
      <c r="B81" s="706">
        <v>2025</v>
      </c>
      <c r="C81" s="706" t="s">
        <v>1344</v>
      </c>
      <c r="D81" s="706" t="s">
        <v>1345</v>
      </c>
      <c r="E81" s="706" t="s">
        <v>333</v>
      </c>
      <c r="F81" s="706" t="s">
        <v>1104</v>
      </c>
      <c r="G81" s="706">
        <v>-161</v>
      </c>
      <c r="H81" s="706">
        <v>3298.33</v>
      </c>
      <c r="I81" s="706">
        <v>-43636.45</v>
      </c>
      <c r="J81" s="706">
        <v>-39014.58</v>
      </c>
      <c r="K81" s="706">
        <v>-42443.040000000001</v>
      </c>
      <c r="L81" s="706">
        <v>-55917.49</v>
      </c>
      <c r="M81" s="706">
        <v>-45213.94</v>
      </c>
      <c r="N81" s="706">
        <v>-53284.01</v>
      </c>
      <c r="O81" s="706">
        <v>-58458.94</v>
      </c>
      <c r="P81" s="706">
        <v>-51075.23</v>
      </c>
      <c r="Q81" s="706">
        <v>-37860.839999999997</v>
      </c>
      <c r="R81" s="706">
        <v>-33836.78</v>
      </c>
      <c r="S81" s="706">
        <v>-3441.89</v>
      </c>
      <c r="T81" s="706">
        <v>-3441.89</v>
      </c>
      <c r="U81" s="706">
        <v>0</v>
      </c>
      <c r="V81" s="706">
        <v>0</v>
      </c>
      <c r="W81" s="706">
        <v>0</v>
      </c>
      <c r="X81" s="706">
        <v>0</v>
      </c>
      <c r="Y81" s="706">
        <v>0</v>
      </c>
      <c r="Z81" s="706">
        <v>0</v>
      </c>
      <c r="AA81" s="706">
        <v>0</v>
      </c>
      <c r="AB81" s="706">
        <v>0</v>
      </c>
      <c r="AC81" s="706">
        <v>0</v>
      </c>
      <c r="AD81" s="706">
        <v>0</v>
      </c>
      <c r="AE81" s="706">
        <v>0</v>
      </c>
      <c r="AF81" s="706">
        <v>0</v>
      </c>
      <c r="AG81" s="706">
        <v>0</v>
      </c>
      <c r="AH81" s="706">
        <v>0</v>
      </c>
      <c r="AI81" s="706">
        <v>0</v>
      </c>
      <c r="AJ81" s="905" t="str">
        <f t="shared" si="6"/>
        <v>G0514</v>
      </c>
      <c r="AK81" s="905" t="str">
        <f t="shared" si="7"/>
        <v>ENT. DEMOS SERVICE</v>
      </c>
      <c r="AL81" s="905">
        <f>IFERROR(INDEX(G81:R81,1,MATCH(Parametres!$B$3,G$1:R$1,0)-1)*IF(OR(F81="L",F81="S",F81="I"),-1,1),"")</f>
        <v>-43636.45</v>
      </c>
      <c r="AM81" s="905">
        <f t="shared" si="8"/>
        <v>4621.8699999999953</v>
      </c>
      <c r="AN81" s="905">
        <f>INDEX(G81:R81,1,MATCH(Parametres!$B$3,G$1:R$1,0))*IF(OR(F81="L",F81="S",F81="I"),-1,1)</f>
        <v>-39014.58</v>
      </c>
      <c r="AO81" s="487" t="str">
        <f>+VLOOKUP($AJ81,Data_Validation!$A:$D,1,0)</f>
        <v>G0514</v>
      </c>
      <c r="AP81" s="487" t="str">
        <f>+VLOOKUP($AJ81,Data_Validation!$A:$D,3,0)</f>
        <v>Service</v>
      </c>
      <c r="AQ81" s="487" t="str">
        <f>+VLOOKUP($AJ81,Data_Validation!$A:$D,4,0)</f>
        <v>Frais véhicules de cie</v>
      </c>
      <c r="AR81" s="487" t="s">
        <v>299</v>
      </c>
      <c r="AS81" s="487">
        <f>+VLOOKUP($AJ81,Data_Validation!$A:$E,5,0)</f>
        <v>0</v>
      </c>
      <c r="AT81" s="904" t="str">
        <f t="shared" si="9"/>
        <v>G0514</v>
      </c>
      <c r="AU81" s="488" t="str">
        <f t="shared" si="10"/>
        <v>ENT. DEMOS SERVICE</v>
      </c>
      <c r="AV81" s="899">
        <f>IFERROR(INDEX(V81:AG81,1,MATCH(Parametres!$B$3,V$1:AG$1,0)-1)*IF(OR(C81="L",C81="S",C81="I"),-1,1),"")</f>
        <v>0</v>
      </c>
      <c r="AW81" s="899">
        <f t="shared" si="11"/>
        <v>0</v>
      </c>
      <c r="AX81" s="899">
        <f>INDEX(V81:AG81,1,MATCH(Parametres!$B$3,V$1:AG$1,0))*IF(OR(C81="L",C81="S",C81="I"),-1,1)</f>
        <v>0</v>
      </c>
      <c r="AY81" s="487" t="s">
        <v>337</v>
      </c>
      <c r="AZ81" s="487">
        <f>+VLOOKUP($AJ81,Data_Validation!$A:$E,5,0)</f>
        <v>0</v>
      </c>
    </row>
    <row r="82" spans="1:52" ht="15" hidden="1" customHeight="1">
      <c r="A82" s="706" t="s">
        <v>1148</v>
      </c>
      <c r="B82" s="706">
        <v>2025</v>
      </c>
      <c r="C82" s="706" t="s">
        <v>1346</v>
      </c>
      <c r="D82" s="706" t="s">
        <v>1347</v>
      </c>
      <c r="E82" s="706" t="s">
        <v>333</v>
      </c>
      <c r="F82" s="706" t="s">
        <v>1104</v>
      </c>
      <c r="G82" s="706">
        <v>-498</v>
      </c>
      <c r="H82" s="706">
        <v>-2146.3200000000002</v>
      </c>
      <c r="I82" s="706">
        <v>-3015.27</v>
      </c>
      <c r="J82" s="706">
        <v>-3130.47</v>
      </c>
      <c r="K82" s="706">
        <v>-1806.12</v>
      </c>
      <c r="L82" s="706">
        <v>-4977.1000000000004</v>
      </c>
      <c r="M82" s="706">
        <v>-4728.47</v>
      </c>
      <c r="N82" s="706">
        <v>-10731.61</v>
      </c>
      <c r="O82" s="706">
        <v>-9690.4500000000007</v>
      </c>
      <c r="P82" s="706">
        <v>-8498.84</v>
      </c>
      <c r="Q82" s="706">
        <v>-7440.42</v>
      </c>
      <c r="R82" s="706">
        <v>-14767.51</v>
      </c>
      <c r="S82" s="706">
        <v>-676.4</v>
      </c>
      <c r="T82" s="706">
        <v>-676.4</v>
      </c>
      <c r="U82" s="706">
        <v>0</v>
      </c>
      <c r="V82" s="706">
        <v>0</v>
      </c>
      <c r="W82" s="706">
        <v>0</v>
      </c>
      <c r="X82" s="706">
        <v>0</v>
      </c>
      <c r="Y82" s="706">
        <v>0</v>
      </c>
      <c r="Z82" s="706">
        <v>0</v>
      </c>
      <c r="AA82" s="706">
        <v>0</v>
      </c>
      <c r="AB82" s="706">
        <v>0</v>
      </c>
      <c r="AC82" s="706">
        <v>0</v>
      </c>
      <c r="AD82" s="706">
        <v>0</v>
      </c>
      <c r="AE82" s="706">
        <v>0</v>
      </c>
      <c r="AF82" s="706">
        <v>0</v>
      </c>
      <c r="AG82" s="706">
        <v>0</v>
      </c>
      <c r="AH82" s="706">
        <v>0</v>
      </c>
      <c r="AI82" s="706">
        <v>0</v>
      </c>
      <c r="AJ82" s="905" t="str">
        <f t="shared" si="6"/>
        <v>G0515</v>
      </c>
      <c r="AK82" s="905" t="str">
        <f t="shared" si="7"/>
        <v>ENT. DEMOS CARROSSERIE</v>
      </c>
      <c r="AL82" s="905">
        <f>IFERROR(INDEX(G82:R82,1,MATCH(Parametres!$B$3,G$1:R$1,0)-1)*IF(OR(F82="L",F82="S",F82="I"),-1,1),"")</f>
        <v>-3015.27</v>
      </c>
      <c r="AM82" s="905">
        <f t="shared" si="8"/>
        <v>-115.19999999999982</v>
      </c>
      <c r="AN82" s="905">
        <f>INDEX(G82:R82,1,MATCH(Parametres!$B$3,G$1:R$1,0))*IF(OR(F82="L",F82="S",F82="I"),-1,1)</f>
        <v>-3130.47</v>
      </c>
      <c r="AO82" s="487" t="str">
        <f>+VLOOKUP($AJ82,Data_Validation!$A:$D,1,0)</f>
        <v>G0515</v>
      </c>
      <c r="AP82" s="487" t="str">
        <f>+VLOOKUP($AJ82,Data_Validation!$A:$D,3,0)</f>
        <v>Carrosserie</v>
      </c>
      <c r="AQ82" s="487" t="str">
        <f>+VLOOKUP($AJ82,Data_Validation!$A:$D,4,0)</f>
        <v>Frais véhicules de cie</v>
      </c>
      <c r="AR82" s="487" t="s">
        <v>299</v>
      </c>
      <c r="AS82" s="487">
        <f>+VLOOKUP($AJ82,Data_Validation!$A:$E,5,0)</f>
        <v>0</v>
      </c>
      <c r="AT82" s="904" t="str">
        <f t="shared" si="9"/>
        <v>G0515</v>
      </c>
      <c r="AU82" s="488" t="str">
        <f t="shared" si="10"/>
        <v>ENT. DEMOS CARROSSERIE</v>
      </c>
      <c r="AV82" s="899">
        <f>IFERROR(INDEX(V82:AG82,1,MATCH(Parametres!$B$3,V$1:AG$1,0)-1)*IF(OR(C82="L",C82="S",C82="I"),-1,1),"")</f>
        <v>0</v>
      </c>
      <c r="AW82" s="899">
        <f t="shared" si="11"/>
        <v>0</v>
      </c>
      <c r="AX82" s="899">
        <f>INDEX(V82:AG82,1,MATCH(Parametres!$B$3,V$1:AG$1,0))*IF(OR(C82="L",C82="S",C82="I"),-1,1)</f>
        <v>0</v>
      </c>
      <c r="AY82" s="487" t="s">
        <v>337</v>
      </c>
      <c r="AZ82" s="487">
        <f>+VLOOKUP($AJ82,Data_Validation!$A:$E,5,0)</f>
        <v>0</v>
      </c>
    </row>
    <row r="83" spans="1:52" ht="15" hidden="1" customHeight="1">
      <c r="A83" s="706" t="s">
        <v>1148</v>
      </c>
      <c r="B83" s="706">
        <v>2025</v>
      </c>
      <c r="C83" s="706" t="s">
        <v>1348</v>
      </c>
      <c r="D83" s="706" t="s">
        <v>1349</v>
      </c>
      <c r="E83" s="706" t="s">
        <v>333</v>
      </c>
      <c r="F83" s="706" t="s">
        <v>1104</v>
      </c>
      <c r="G83" s="706">
        <v>1025</v>
      </c>
      <c r="H83" s="706">
        <v>7536.07</v>
      </c>
      <c r="I83" s="706">
        <v>10333.98</v>
      </c>
      <c r="J83" s="706">
        <v>13395.62</v>
      </c>
      <c r="K83" s="706">
        <v>15716.11</v>
      </c>
      <c r="L83" s="706">
        <v>17042.830000000002</v>
      </c>
      <c r="M83" s="706">
        <v>19522.59</v>
      </c>
      <c r="N83" s="706">
        <v>21881.7</v>
      </c>
      <c r="O83" s="706">
        <v>24811.64</v>
      </c>
      <c r="P83" s="706">
        <v>27449.439999999999</v>
      </c>
      <c r="Q83" s="706">
        <v>29850.97</v>
      </c>
      <c r="R83" s="706">
        <v>31295.32</v>
      </c>
      <c r="S83" s="706">
        <v>2713.72</v>
      </c>
      <c r="T83" s="706">
        <v>2713.72</v>
      </c>
      <c r="U83" s="706">
        <v>0</v>
      </c>
      <c r="V83" s="706">
        <v>0</v>
      </c>
      <c r="W83" s="706">
        <v>0</v>
      </c>
      <c r="X83" s="706">
        <v>0</v>
      </c>
      <c r="Y83" s="706">
        <v>0</v>
      </c>
      <c r="Z83" s="706">
        <v>0</v>
      </c>
      <c r="AA83" s="706">
        <v>0</v>
      </c>
      <c r="AB83" s="706">
        <v>0</v>
      </c>
      <c r="AC83" s="706">
        <v>0</v>
      </c>
      <c r="AD83" s="706">
        <v>0</v>
      </c>
      <c r="AE83" s="706">
        <v>0</v>
      </c>
      <c r="AF83" s="706">
        <v>0</v>
      </c>
      <c r="AG83" s="706">
        <v>0</v>
      </c>
      <c r="AH83" s="706">
        <v>0</v>
      </c>
      <c r="AI83" s="706">
        <v>0</v>
      </c>
      <c r="AJ83" s="905" t="str">
        <f t="shared" si="6"/>
        <v>G0516</v>
      </c>
      <c r="AK83" s="905" t="str">
        <f t="shared" si="7"/>
        <v>ENT. DEMOS PIECES</v>
      </c>
      <c r="AL83" s="905">
        <f>IFERROR(INDEX(G83:R83,1,MATCH(Parametres!$B$3,G$1:R$1,0)-1)*IF(OR(F83="L",F83="S",F83="I"),-1,1),"")</f>
        <v>10333.98</v>
      </c>
      <c r="AM83" s="905">
        <f t="shared" si="8"/>
        <v>3061.6400000000012</v>
      </c>
      <c r="AN83" s="905">
        <f>INDEX(G83:R83,1,MATCH(Parametres!$B$3,G$1:R$1,0))*IF(OR(F83="L",F83="S",F83="I"),-1,1)</f>
        <v>13395.62</v>
      </c>
      <c r="AO83" s="487" t="str">
        <f>+VLOOKUP($AJ83,Data_Validation!$A:$D,1,0)</f>
        <v>G0516</v>
      </c>
      <c r="AP83" s="487" t="str">
        <f>+VLOOKUP($AJ83,Data_Validation!$A:$D,3,0)</f>
        <v>Pièces</v>
      </c>
      <c r="AQ83" s="487" t="str">
        <f>+VLOOKUP($AJ83,Data_Validation!$A:$D,4,0)</f>
        <v>Frais véhicules de cie</v>
      </c>
      <c r="AR83" s="487" t="s">
        <v>299</v>
      </c>
      <c r="AS83" s="487">
        <f>+VLOOKUP($AJ83,Data_Validation!$A:$E,5,0)</f>
        <v>0</v>
      </c>
      <c r="AT83" s="904" t="str">
        <f t="shared" si="9"/>
        <v>G0516</v>
      </c>
      <c r="AU83" s="488" t="str">
        <f t="shared" si="10"/>
        <v>ENT. DEMOS PIECES</v>
      </c>
      <c r="AV83" s="899">
        <f>IFERROR(INDEX(V83:AG83,1,MATCH(Parametres!$B$3,V$1:AG$1,0)-1)*IF(OR(C83="L",C83="S",C83="I"),-1,1),"")</f>
        <v>0</v>
      </c>
      <c r="AW83" s="899">
        <f t="shared" si="11"/>
        <v>0</v>
      </c>
      <c r="AX83" s="899">
        <f>INDEX(V83:AG83,1,MATCH(Parametres!$B$3,V$1:AG$1,0))*IF(OR(C83="L",C83="S",C83="I"),-1,1)</f>
        <v>0</v>
      </c>
      <c r="AY83" s="487" t="s">
        <v>337</v>
      </c>
      <c r="AZ83" s="487">
        <f>+VLOOKUP($AJ83,Data_Validation!$A:$E,5,0)</f>
        <v>0</v>
      </c>
    </row>
    <row r="84" spans="1:52" ht="15.75" customHeight="1">
      <c r="A84" s="706" t="s">
        <v>1148</v>
      </c>
      <c r="B84" s="706">
        <v>2025</v>
      </c>
      <c r="C84" s="706" t="s">
        <v>1350</v>
      </c>
      <c r="D84" s="706" t="s">
        <v>1351</v>
      </c>
      <c r="E84" s="706" t="s">
        <v>333</v>
      </c>
      <c r="F84" s="706" t="s">
        <v>1104</v>
      </c>
      <c r="G84" s="706">
        <v>0</v>
      </c>
      <c r="H84" s="706">
        <v>0</v>
      </c>
      <c r="I84" s="706">
        <v>0</v>
      </c>
      <c r="J84" s="706">
        <v>0</v>
      </c>
      <c r="K84" s="706">
        <v>0</v>
      </c>
      <c r="L84" s="706">
        <v>0</v>
      </c>
      <c r="M84" s="706">
        <v>0</v>
      </c>
      <c r="N84" s="706">
        <v>0</v>
      </c>
      <c r="O84" s="706">
        <v>0</v>
      </c>
      <c r="P84" s="706">
        <v>0</v>
      </c>
      <c r="Q84" s="706">
        <v>0</v>
      </c>
      <c r="R84" s="706">
        <v>0</v>
      </c>
      <c r="S84" s="706">
        <v>0</v>
      </c>
      <c r="T84" s="706">
        <v>0</v>
      </c>
      <c r="U84" s="706">
        <v>0</v>
      </c>
      <c r="V84" s="706">
        <v>0</v>
      </c>
      <c r="W84" s="706">
        <v>0</v>
      </c>
      <c r="X84" s="706">
        <v>0</v>
      </c>
      <c r="Y84" s="706">
        <v>0</v>
      </c>
      <c r="Z84" s="706">
        <v>0</v>
      </c>
      <c r="AA84" s="706">
        <v>0</v>
      </c>
      <c r="AB84" s="706">
        <v>0</v>
      </c>
      <c r="AC84" s="706">
        <v>0</v>
      </c>
      <c r="AD84" s="706">
        <v>0</v>
      </c>
      <c r="AE84" s="706">
        <v>0</v>
      </c>
      <c r="AF84" s="706">
        <v>0</v>
      </c>
      <c r="AG84" s="706">
        <v>0</v>
      </c>
      <c r="AH84" s="706">
        <v>0</v>
      </c>
      <c r="AI84" s="706">
        <v>0</v>
      </c>
      <c r="AJ84" s="905" t="str">
        <f t="shared" si="6"/>
        <v>G0560</v>
      </c>
      <c r="AK84" s="905" t="str">
        <f t="shared" si="7"/>
        <v>ASSURANCES STOCK REP.</v>
      </c>
      <c r="AL84" s="905">
        <f>IFERROR(INDEX(G84:R84,1,MATCH(Parametres!$B$3,G$1:R$1,0)-1)*IF(OR(F84="L",F84="S",F84="I"),-1,1),"")</f>
        <v>0</v>
      </c>
      <c r="AM84" s="905">
        <f t="shared" si="8"/>
        <v>0</v>
      </c>
      <c r="AN84" s="905">
        <f>INDEX(G84:R84,1,MATCH(Parametres!$B$3,G$1:R$1,0))*IF(OR(F84="L",F84="S",F84="I"),-1,1)</f>
        <v>0</v>
      </c>
      <c r="AO84" s="487" t="e">
        <f>+VLOOKUP($AJ84,Data_Validation!$A:$D,1,0)</f>
        <v>#N/A</v>
      </c>
      <c r="AP84" s="487" t="e">
        <f>+VLOOKUP($AJ84,Data_Validation!$A:$D,3,0)</f>
        <v>#N/A</v>
      </c>
      <c r="AQ84" s="487" t="e">
        <f>+VLOOKUP($AJ84,Data_Validation!$A:$D,4,0)</f>
        <v>#N/A</v>
      </c>
      <c r="AR84" s="487" t="s">
        <v>299</v>
      </c>
      <c r="AS84" s="487" t="e">
        <f>+VLOOKUP($AJ84,Data_Validation!$A:$E,5,0)</f>
        <v>#N/A</v>
      </c>
      <c r="AT84" s="904" t="str">
        <f t="shared" si="9"/>
        <v>G0560</v>
      </c>
      <c r="AU84" s="488" t="str">
        <f t="shared" si="10"/>
        <v>ASSURANCES STOCK REP.</v>
      </c>
      <c r="AV84" s="899">
        <f>IFERROR(INDEX(V84:AG84,1,MATCH(Parametres!$B$3,V$1:AG$1,0)-1)*IF(OR(C84="L",C84="S",C84="I"),-1,1),"")</f>
        <v>0</v>
      </c>
      <c r="AW84" s="899">
        <f t="shared" si="11"/>
        <v>0</v>
      </c>
      <c r="AX84" s="899">
        <f>INDEX(V84:AG84,1,MATCH(Parametres!$B$3,V$1:AG$1,0))*IF(OR(C84="L",C84="S",C84="I"),-1,1)</f>
        <v>0</v>
      </c>
      <c r="AY84" s="487" t="s">
        <v>337</v>
      </c>
      <c r="AZ84" s="487" t="e">
        <f>+VLOOKUP($AJ84,Data_Validation!$A:$E,5,0)</f>
        <v>#N/A</v>
      </c>
    </row>
    <row r="85" spans="1:52" ht="15" customHeight="1">
      <c r="A85" s="706" t="s">
        <v>1148</v>
      </c>
      <c r="B85" s="706">
        <v>2025</v>
      </c>
      <c r="C85" s="706" t="s">
        <v>1352</v>
      </c>
      <c r="D85" s="706" t="s">
        <v>1353</v>
      </c>
      <c r="E85" s="706" t="s">
        <v>333</v>
      </c>
      <c r="F85" s="706" t="s">
        <v>1104</v>
      </c>
      <c r="G85" s="706">
        <v>0</v>
      </c>
      <c r="H85" s="706">
        <v>0</v>
      </c>
      <c r="I85" s="706">
        <v>0</v>
      </c>
      <c r="J85" s="706">
        <v>0</v>
      </c>
      <c r="K85" s="706">
        <v>0</v>
      </c>
      <c r="L85" s="706">
        <v>0</v>
      </c>
      <c r="M85" s="706">
        <v>0</v>
      </c>
      <c r="N85" s="706">
        <v>0</v>
      </c>
      <c r="O85" s="706">
        <v>0</v>
      </c>
      <c r="P85" s="706">
        <v>0</v>
      </c>
      <c r="Q85" s="706">
        <v>0</v>
      </c>
      <c r="R85" s="706">
        <v>0</v>
      </c>
      <c r="S85" s="706">
        <v>0</v>
      </c>
      <c r="T85" s="706">
        <v>0</v>
      </c>
      <c r="U85" s="706">
        <v>0</v>
      </c>
      <c r="V85" s="706">
        <v>0</v>
      </c>
      <c r="W85" s="706">
        <v>0</v>
      </c>
      <c r="X85" s="706">
        <v>0</v>
      </c>
      <c r="Y85" s="706">
        <v>0</v>
      </c>
      <c r="Z85" s="706">
        <v>0</v>
      </c>
      <c r="AA85" s="706">
        <v>0</v>
      </c>
      <c r="AB85" s="706">
        <v>0</v>
      </c>
      <c r="AC85" s="706">
        <v>0</v>
      </c>
      <c r="AD85" s="706">
        <v>0</v>
      </c>
      <c r="AE85" s="706">
        <v>0</v>
      </c>
      <c r="AF85" s="706">
        <v>0</v>
      </c>
      <c r="AG85" s="706">
        <v>0</v>
      </c>
      <c r="AH85" s="706">
        <v>0</v>
      </c>
      <c r="AI85" s="706">
        <v>0</v>
      </c>
      <c r="AJ85" s="905" t="str">
        <f t="shared" si="6"/>
        <v>G0561</v>
      </c>
      <c r="AK85" s="905" t="str">
        <f t="shared" si="7"/>
        <v>ASSURANCE STOCK VEH.NEUF</v>
      </c>
      <c r="AL85" s="905">
        <f>IFERROR(INDEX(G85:R85,1,MATCH(Parametres!$B$3,G$1:R$1,0)-1)*IF(OR(F85="L",F85="S",F85="I"),-1,1),"")</f>
        <v>0</v>
      </c>
      <c r="AM85" s="905">
        <f t="shared" si="8"/>
        <v>0</v>
      </c>
      <c r="AN85" s="905">
        <f>INDEX(G85:R85,1,MATCH(Parametres!$B$3,G$1:R$1,0))*IF(OR(F85="L",F85="S",F85="I"),-1,1)</f>
        <v>0</v>
      </c>
      <c r="AO85" s="487" t="str">
        <f>+VLOOKUP($AJ85,Data_Validation!$A:$D,1,0)</f>
        <v>G0561</v>
      </c>
      <c r="AP85" s="487">
        <f>+VLOOKUP($AJ85,Data_Validation!$A:$D,3,0)</f>
        <v>0</v>
      </c>
      <c r="AQ85" s="487">
        <f>+VLOOKUP($AJ85,Data_Validation!$A:$D,4,0)</f>
        <v>0</v>
      </c>
      <c r="AR85" s="487" t="s">
        <v>299</v>
      </c>
      <c r="AS85" s="487">
        <f>+VLOOKUP($AJ85,Data_Validation!$A:$E,5,0)</f>
        <v>0</v>
      </c>
      <c r="AT85" s="904" t="str">
        <f t="shared" si="9"/>
        <v>G0561</v>
      </c>
      <c r="AU85" s="488" t="str">
        <f t="shared" si="10"/>
        <v>ASSURANCE STOCK VEH.NEUF</v>
      </c>
      <c r="AV85" s="899">
        <f>IFERROR(INDEX(V85:AG85,1,MATCH(Parametres!$B$3,V$1:AG$1,0)-1)*IF(OR(C85="L",C85="S",C85="I"),-1,1),"")</f>
        <v>0</v>
      </c>
      <c r="AW85" s="899">
        <f t="shared" si="11"/>
        <v>0</v>
      </c>
      <c r="AX85" s="899">
        <f>INDEX(V85:AG85,1,MATCH(Parametres!$B$3,V$1:AG$1,0))*IF(OR(C85="L",C85="S",C85="I"),-1,1)</f>
        <v>0</v>
      </c>
      <c r="AY85" s="487" t="s">
        <v>337</v>
      </c>
      <c r="AZ85" s="487">
        <f>+VLOOKUP($AJ85,Data_Validation!$A:$E,5,0)</f>
        <v>0</v>
      </c>
    </row>
    <row r="86" spans="1:52" ht="15" customHeight="1">
      <c r="A86" s="706" t="s">
        <v>1148</v>
      </c>
      <c r="B86" s="706">
        <v>2025</v>
      </c>
      <c r="C86" s="706" t="s">
        <v>1354</v>
      </c>
      <c r="D86" s="706" t="s">
        <v>1355</v>
      </c>
      <c r="E86" s="706" t="s">
        <v>333</v>
      </c>
      <c r="F86" s="706" t="s">
        <v>1104</v>
      </c>
      <c r="G86" s="706">
        <v>0</v>
      </c>
      <c r="H86" s="706">
        <v>0</v>
      </c>
      <c r="I86" s="706">
        <v>0</v>
      </c>
      <c r="J86" s="706">
        <v>0</v>
      </c>
      <c r="K86" s="706">
        <v>0</v>
      </c>
      <c r="L86" s="706">
        <v>0</v>
      </c>
      <c r="M86" s="706">
        <v>0</v>
      </c>
      <c r="N86" s="706">
        <v>0</v>
      </c>
      <c r="O86" s="706">
        <v>0</v>
      </c>
      <c r="P86" s="706">
        <v>0</v>
      </c>
      <c r="Q86" s="706">
        <v>0</v>
      </c>
      <c r="R86" s="706">
        <v>0</v>
      </c>
      <c r="S86" s="706">
        <v>0</v>
      </c>
      <c r="T86" s="706">
        <v>0</v>
      </c>
      <c r="U86" s="706">
        <v>0</v>
      </c>
      <c r="V86" s="706">
        <v>0</v>
      </c>
      <c r="W86" s="706">
        <v>0</v>
      </c>
      <c r="X86" s="706">
        <v>0</v>
      </c>
      <c r="Y86" s="706">
        <v>0</v>
      </c>
      <c r="Z86" s="706">
        <v>0</v>
      </c>
      <c r="AA86" s="706">
        <v>0</v>
      </c>
      <c r="AB86" s="706">
        <v>0</v>
      </c>
      <c r="AC86" s="706">
        <v>0</v>
      </c>
      <c r="AD86" s="706">
        <v>0</v>
      </c>
      <c r="AE86" s="706">
        <v>0</v>
      </c>
      <c r="AF86" s="706">
        <v>0</v>
      </c>
      <c r="AG86" s="706">
        <v>0</v>
      </c>
      <c r="AH86" s="706">
        <v>0</v>
      </c>
      <c r="AI86" s="706">
        <v>0</v>
      </c>
      <c r="AJ86" s="905" t="str">
        <f t="shared" si="6"/>
        <v>G0562</v>
      </c>
      <c r="AK86" s="905" t="str">
        <f t="shared" si="7"/>
        <v>ASSURANCE STOCK VEH USAGE</v>
      </c>
      <c r="AL86" s="905">
        <f>IFERROR(INDEX(G86:R86,1,MATCH(Parametres!$B$3,G$1:R$1,0)-1)*IF(OR(F86="L",F86="S",F86="I"),-1,1),"")</f>
        <v>0</v>
      </c>
      <c r="AM86" s="905">
        <f t="shared" si="8"/>
        <v>0</v>
      </c>
      <c r="AN86" s="905">
        <f>INDEX(G86:R86,1,MATCH(Parametres!$B$3,G$1:R$1,0))*IF(OR(F86="L",F86="S",F86="I"),-1,1)</f>
        <v>0</v>
      </c>
      <c r="AO86" s="487" t="str">
        <f>+VLOOKUP($AJ86,Data_Validation!$A:$D,1,0)</f>
        <v>G0562</v>
      </c>
      <c r="AP86" s="487">
        <f>+VLOOKUP($AJ86,Data_Validation!$A:$D,3,0)</f>
        <v>0</v>
      </c>
      <c r="AQ86" s="487">
        <f>+VLOOKUP($AJ86,Data_Validation!$A:$D,4,0)</f>
        <v>0</v>
      </c>
      <c r="AR86" s="487" t="s">
        <v>299</v>
      </c>
      <c r="AS86" s="487">
        <f>+VLOOKUP($AJ86,Data_Validation!$A:$E,5,0)</f>
        <v>0</v>
      </c>
      <c r="AT86" s="904" t="str">
        <f t="shared" si="9"/>
        <v>G0562</v>
      </c>
      <c r="AU86" s="488" t="str">
        <f t="shared" si="10"/>
        <v>ASSURANCE STOCK VEH USAGE</v>
      </c>
      <c r="AV86" s="899">
        <f>IFERROR(INDEX(V86:AG86,1,MATCH(Parametres!$B$3,V$1:AG$1,0)-1)*IF(OR(C86="L",C86="S",C86="I"),-1,1),"")</f>
        <v>0</v>
      </c>
      <c r="AW86" s="899">
        <f t="shared" si="11"/>
        <v>0</v>
      </c>
      <c r="AX86" s="899">
        <f>INDEX(V86:AG86,1,MATCH(Parametres!$B$3,V$1:AG$1,0))*IF(OR(C86="L",C86="S",C86="I"),-1,1)</f>
        <v>0</v>
      </c>
      <c r="AY86" s="487" t="s">
        <v>337</v>
      </c>
      <c r="AZ86" s="487">
        <f>+VLOOKUP($AJ86,Data_Validation!$A:$E,5,0)</f>
        <v>0</v>
      </c>
    </row>
    <row r="87" spans="1:52" ht="15" customHeight="1">
      <c r="A87" s="706" t="s">
        <v>1148</v>
      </c>
      <c r="B87" s="706">
        <v>2025</v>
      </c>
      <c r="C87" s="706" t="s">
        <v>1356</v>
      </c>
      <c r="D87" s="706" t="s">
        <v>1357</v>
      </c>
      <c r="E87" s="706" t="s">
        <v>333</v>
      </c>
      <c r="F87" s="706" t="s">
        <v>1104</v>
      </c>
      <c r="G87" s="706">
        <v>0</v>
      </c>
      <c r="H87" s="706">
        <v>0</v>
      </c>
      <c r="I87" s="706">
        <v>0</v>
      </c>
      <c r="J87" s="706">
        <v>0</v>
      </c>
      <c r="K87" s="706">
        <v>0</v>
      </c>
      <c r="L87" s="706">
        <v>0</v>
      </c>
      <c r="M87" s="706">
        <v>0</v>
      </c>
      <c r="N87" s="706">
        <v>0</v>
      </c>
      <c r="O87" s="706">
        <v>0</v>
      </c>
      <c r="P87" s="706">
        <v>0</v>
      </c>
      <c r="Q87" s="706">
        <v>0</v>
      </c>
      <c r="R87" s="706">
        <v>0</v>
      </c>
      <c r="S87" s="706">
        <v>0</v>
      </c>
      <c r="T87" s="706">
        <v>0</v>
      </c>
      <c r="U87" s="706">
        <v>0</v>
      </c>
      <c r="V87" s="706">
        <v>0</v>
      </c>
      <c r="W87" s="706">
        <v>0</v>
      </c>
      <c r="X87" s="706">
        <v>0</v>
      </c>
      <c r="Y87" s="706">
        <v>0</v>
      </c>
      <c r="Z87" s="706">
        <v>0</v>
      </c>
      <c r="AA87" s="706">
        <v>0</v>
      </c>
      <c r="AB87" s="706">
        <v>0</v>
      </c>
      <c r="AC87" s="706">
        <v>0</v>
      </c>
      <c r="AD87" s="706">
        <v>0</v>
      </c>
      <c r="AE87" s="706">
        <v>0</v>
      </c>
      <c r="AF87" s="706">
        <v>0</v>
      </c>
      <c r="AG87" s="706">
        <v>0</v>
      </c>
      <c r="AH87" s="706">
        <v>0</v>
      </c>
      <c r="AI87" s="706">
        <v>0</v>
      </c>
      <c r="AJ87" s="905" t="str">
        <f t="shared" si="6"/>
        <v>G0563</v>
      </c>
      <c r="AK87" s="905" t="str">
        <f t="shared" si="7"/>
        <v>ASSURANCES STOCK U.S.A</v>
      </c>
      <c r="AL87" s="905">
        <f>IFERROR(INDEX(G87:R87,1,MATCH(Parametres!$B$3,G$1:R$1,0)-1)*IF(OR(F87="L",F87="S",F87="I"),-1,1),"")</f>
        <v>0</v>
      </c>
      <c r="AM87" s="905">
        <f t="shared" si="8"/>
        <v>0</v>
      </c>
      <c r="AN87" s="905">
        <f>INDEX(G87:R87,1,MATCH(Parametres!$B$3,G$1:R$1,0))*IF(OR(F87="L",F87="S",F87="I"),-1,1)</f>
        <v>0</v>
      </c>
      <c r="AO87" s="487" t="str">
        <f>+VLOOKUP($AJ87,Data_Validation!$A:$D,1,0)</f>
        <v>G0563</v>
      </c>
      <c r="AP87" s="487">
        <f>+VLOOKUP($AJ87,Data_Validation!$A:$D,3,0)</f>
        <v>0</v>
      </c>
      <c r="AQ87" s="487">
        <f>+VLOOKUP($AJ87,Data_Validation!$A:$D,4,0)</f>
        <v>0</v>
      </c>
      <c r="AR87" s="487" t="s">
        <v>299</v>
      </c>
      <c r="AS87" s="487">
        <f>+VLOOKUP($AJ87,Data_Validation!$A:$E,5,0)</f>
        <v>0</v>
      </c>
      <c r="AT87" s="904" t="str">
        <f t="shared" si="9"/>
        <v>G0563</v>
      </c>
      <c r="AU87" s="488" t="str">
        <f t="shared" si="10"/>
        <v>ASSURANCES STOCK U.S.A</v>
      </c>
      <c r="AV87" s="899">
        <f>IFERROR(INDEX(V87:AG87,1,MATCH(Parametres!$B$3,V$1:AG$1,0)-1)*IF(OR(C87="L",C87="S",C87="I"),-1,1),"")</f>
        <v>0</v>
      </c>
      <c r="AW87" s="899">
        <f t="shared" si="11"/>
        <v>0</v>
      </c>
      <c r="AX87" s="899">
        <f>INDEX(V87:AG87,1,MATCH(Parametres!$B$3,V$1:AG$1,0))*IF(OR(C87="L",C87="S",C87="I"),-1,1)</f>
        <v>0</v>
      </c>
      <c r="AY87" s="487" t="s">
        <v>337</v>
      </c>
      <c r="AZ87" s="487">
        <f>+VLOOKUP($AJ87,Data_Validation!$A:$E,5,0)</f>
        <v>0</v>
      </c>
    </row>
    <row r="88" spans="1:52" ht="15" hidden="1" customHeight="1">
      <c r="A88" s="706" t="s">
        <v>1148</v>
      </c>
      <c r="B88" s="706">
        <v>2025</v>
      </c>
      <c r="C88" s="706" t="s">
        <v>1358</v>
      </c>
      <c r="D88" s="706" t="s">
        <v>1359</v>
      </c>
      <c r="E88" s="706" t="s">
        <v>333</v>
      </c>
      <c r="F88" s="706" t="s">
        <v>1104</v>
      </c>
      <c r="G88" s="706">
        <v>0</v>
      </c>
      <c r="H88" s="706">
        <v>0</v>
      </c>
      <c r="I88" s="706">
        <v>0</v>
      </c>
      <c r="J88" s="706">
        <v>0</v>
      </c>
      <c r="K88" s="706">
        <v>0</v>
      </c>
      <c r="L88" s="706">
        <v>0</v>
      </c>
      <c r="M88" s="706">
        <v>0</v>
      </c>
      <c r="N88" s="706">
        <v>0</v>
      </c>
      <c r="O88" s="706">
        <v>0</v>
      </c>
      <c r="P88" s="706">
        <v>0</v>
      </c>
      <c r="Q88" s="706">
        <v>0</v>
      </c>
      <c r="R88" s="706">
        <v>0</v>
      </c>
      <c r="S88" s="706">
        <v>0</v>
      </c>
      <c r="T88" s="706">
        <v>0</v>
      </c>
      <c r="U88" s="706">
        <v>0</v>
      </c>
      <c r="V88" s="706">
        <v>0</v>
      </c>
      <c r="W88" s="706">
        <v>0</v>
      </c>
      <c r="X88" s="706">
        <v>0</v>
      </c>
      <c r="Y88" s="706">
        <v>0</v>
      </c>
      <c r="Z88" s="706">
        <v>0</v>
      </c>
      <c r="AA88" s="706">
        <v>0</v>
      </c>
      <c r="AB88" s="706">
        <v>0</v>
      </c>
      <c r="AC88" s="706">
        <v>0</v>
      </c>
      <c r="AD88" s="706">
        <v>0</v>
      </c>
      <c r="AE88" s="706">
        <v>0</v>
      </c>
      <c r="AF88" s="706">
        <v>0</v>
      </c>
      <c r="AG88" s="706">
        <v>0</v>
      </c>
      <c r="AH88" s="706">
        <v>0</v>
      </c>
      <c r="AI88" s="706">
        <v>0</v>
      </c>
      <c r="AJ88" s="905" t="str">
        <f t="shared" si="6"/>
        <v>G0571</v>
      </c>
      <c r="AK88" s="905" t="str">
        <f t="shared" si="7"/>
        <v>MAUVAISE CREANCES NEUF</v>
      </c>
      <c r="AL88" s="905">
        <f>IFERROR(INDEX(G88:R88,1,MATCH(Parametres!$B$3,G$1:R$1,0)-1)*IF(OR(F88="L",F88="S",F88="I"),-1,1),"")</f>
        <v>0</v>
      </c>
      <c r="AM88" s="905">
        <f t="shared" si="8"/>
        <v>0</v>
      </c>
      <c r="AN88" s="905">
        <f>INDEX(G88:R88,1,MATCH(Parametres!$B$3,G$1:R$1,0))*IF(OR(F88="L",F88="S",F88="I"),-1,1)</f>
        <v>0</v>
      </c>
      <c r="AO88" s="487" t="str">
        <f>+VLOOKUP($AJ88,Data_Validation!$A:$D,1,0)</f>
        <v>G0571</v>
      </c>
      <c r="AP88" s="487" t="str">
        <f>+VLOOKUP($AJ88,Data_Validation!$A:$D,3,0)</f>
        <v>Véhicules neufs</v>
      </c>
      <c r="AQ88" s="487" t="str">
        <f>+VLOOKUP($AJ88,Data_Validation!$A:$D,4,0)</f>
        <v>Divers</v>
      </c>
      <c r="AR88" s="487" t="s">
        <v>299</v>
      </c>
      <c r="AS88" s="487">
        <f>+VLOOKUP($AJ88,Data_Validation!$A:$E,5,0)</f>
        <v>0</v>
      </c>
      <c r="AT88" s="904" t="str">
        <f t="shared" si="9"/>
        <v>G0571</v>
      </c>
      <c r="AU88" s="488" t="str">
        <f t="shared" si="10"/>
        <v>MAUVAISE CREANCES NEUF</v>
      </c>
      <c r="AV88" s="899">
        <f>IFERROR(INDEX(V88:AG88,1,MATCH(Parametres!$B$3,V$1:AG$1,0)-1)*IF(OR(C88="L",C88="S",C88="I"),-1,1),"")</f>
        <v>0</v>
      </c>
      <c r="AW88" s="899">
        <f t="shared" si="11"/>
        <v>0</v>
      </c>
      <c r="AX88" s="899">
        <f>INDEX(V88:AG88,1,MATCH(Parametres!$B$3,V$1:AG$1,0))*IF(OR(C88="L",C88="S",C88="I"),-1,1)</f>
        <v>0</v>
      </c>
      <c r="AY88" s="487" t="s">
        <v>337</v>
      </c>
      <c r="AZ88" s="487">
        <f>+VLOOKUP($AJ88,Data_Validation!$A:$E,5,0)</f>
        <v>0</v>
      </c>
    </row>
    <row r="89" spans="1:52" ht="15" hidden="1" customHeight="1">
      <c r="A89" s="706" t="s">
        <v>1148</v>
      </c>
      <c r="B89" s="706">
        <v>2025</v>
      </c>
      <c r="C89" s="706" t="s">
        <v>1360</v>
      </c>
      <c r="D89" s="706" t="s">
        <v>1361</v>
      </c>
      <c r="E89" s="706" t="s">
        <v>333</v>
      </c>
      <c r="F89" s="706" t="s">
        <v>1104</v>
      </c>
      <c r="G89" s="706">
        <v>0</v>
      </c>
      <c r="H89" s="706">
        <v>0</v>
      </c>
      <c r="I89" s="706">
        <v>0</v>
      </c>
      <c r="J89" s="706">
        <v>0</v>
      </c>
      <c r="K89" s="706">
        <v>0</v>
      </c>
      <c r="L89" s="706">
        <v>0</v>
      </c>
      <c r="M89" s="706">
        <v>0</v>
      </c>
      <c r="N89" s="706">
        <v>0</v>
      </c>
      <c r="O89" s="706">
        <v>0</v>
      </c>
      <c r="P89" s="706">
        <v>0</v>
      </c>
      <c r="Q89" s="706">
        <v>0</v>
      </c>
      <c r="R89" s="706">
        <v>0</v>
      </c>
      <c r="S89" s="706">
        <v>0</v>
      </c>
      <c r="T89" s="706">
        <v>0</v>
      </c>
      <c r="U89" s="706">
        <v>0</v>
      </c>
      <c r="V89" s="706">
        <v>0</v>
      </c>
      <c r="W89" s="706">
        <v>0</v>
      </c>
      <c r="X89" s="706">
        <v>0</v>
      </c>
      <c r="Y89" s="706">
        <v>0</v>
      </c>
      <c r="Z89" s="706">
        <v>0</v>
      </c>
      <c r="AA89" s="706">
        <v>0</v>
      </c>
      <c r="AB89" s="706">
        <v>0</v>
      </c>
      <c r="AC89" s="706">
        <v>0</v>
      </c>
      <c r="AD89" s="706">
        <v>0</v>
      </c>
      <c r="AE89" s="706">
        <v>0</v>
      </c>
      <c r="AF89" s="706">
        <v>0</v>
      </c>
      <c r="AG89" s="706">
        <v>0</v>
      </c>
      <c r="AH89" s="706">
        <v>0</v>
      </c>
      <c r="AI89" s="706">
        <v>0</v>
      </c>
      <c r="AJ89" s="905" t="str">
        <f t="shared" si="6"/>
        <v>G0572</v>
      </c>
      <c r="AK89" s="905" t="str">
        <f t="shared" si="7"/>
        <v>MAUVAISES CREANCES USAGÉS</v>
      </c>
      <c r="AL89" s="905">
        <f>IFERROR(INDEX(G89:R89,1,MATCH(Parametres!$B$3,G$1:R$1,0)-1)*IF(OR(F89="L",F89="S",F89="I"),-1,1),"")</f>
        <v>0</v>
      </c>
      <c r="AM89" s="905">
        <f t="shared" si="8"/>
        <v>0</v>
      </c>
      <c r="AN89" s="905">
        <f>INDEX(G89:R89,1,MATCH(Parametres!$B$3,G$1:R$1,0))*IF(OR(F89="L",F89="S",F89="I"),-1,1)</f>
        <v>0</v>
      </c>
      <c r="AO89" s="487" t="str">
        <f>+VLOOKUP($AJ89,Data_Validation!$A:$D,1,0)</f>
        <v>G0572</v>
      </c>
      <c r="AP89" s="487" t="str">
        <f>+VLOOKUP($AJ89,Data_Validation!$A:$D,3,0)</f>
        <v>Véhicules usagés</v>
      </c>
      <c r="AQ89" s="487" t="str">
        <f>+VLOOKUP($AJ89,Data_Validation!$A:$D,4,0)</f>
        <v>Divers</v>
      </c>
      <c r="AR89" s="487" t="s">
        <v>299</v>
      </c>
      <c r="AS89" s="487">
        <f>+VLOOKUP($AJ89,Data_Validation!$A:$E,5,0)</f>
        <v>0</v>
      </c>
      <c r="AT89" s="904" t="str">
        <f t="shared" si="9"/>
        <v>G0572</v>
      </c>
      <c r="AU89" s="488" t="str">
        <f t="shared" si="10"/>
        <v>MAUVAISES CREANCES USAGÉS</v>
      </c>
      <c r="AV89" s="899">
        <f>IFERROR(INDEX(V89:AG89,1,MATCH(Parametres!$B$3,V$1:AG$1,0)-1)*IF(OR(C89="L",C89="S",C89="I"),-1,1),"")</f>
        <v>0</v>
      </c>
      <c r="AW89" s="899">
        <f t="shared" si="11"/>
        <v>0</v>
      </c>
      <c r="AX89" s="899">
        <f>INDEX(V89:AG89,1,MATCH(Parametres!$B$3,V$1:AG$1,0))*IF(OR(C89="L",C89="S",C89="I"),-1,1)</f>
        <v>0</v>
      </c>
      <c r="AY89" s="487" t="s">
        <v>337</v>
      </c>
      <c r="AZ89" s="487">
        <f>+VLOOKUP($AJ89,Data_Validation!$A:$E,5,0)</f>
        <v>0</v>
      </c>
    </row>
    <row r="90" spans="1:52" ht="15" hidden="1" customHeight="1">
      <c r="A90" s="706" t="s">
        <v>1148</v>
      </c>
      <c r="B90" s="706">
        <v>2025</v>
      </c>
      <c r="C90" s="706" t="s">
        <v>1362</v>
      </c>
      <c r="D90" s="706" t="s">
        <v>1363</v>
      </c>
      <c r="E90" s="706" t="s">
        <v>333</v>
      </c>
      <c r="F90" s="706" t="s">
        <v>1104</v>
      </c>
      <c r="G90" s="706">
        <v>0</v>
      </c>
      <c r="H90" s="706">
        <v>0</v>
      </c>
      <c r="I90" s="706">
        <v>0</v>
      </c>
      <c r="J90" s="706">
        <v>0</v>
      </c>
      <c r="K90" s="706">
        <v>0</v>
      </c>
      <c r="L90" s="706">
        <v>0</v>
      </c>
      <c r="M90" s="706">
        <v>0</v>
      </c>
      <c r="N90" s="706">
        <v>0</v>
      </c>
      <c r="O90" s="706">
        <v>0</v>
      </c>
      <c r="P90" s="706">
        <v>0</v>
      </c>
      <c r="Q90" s="706">
        <v>0</v>
      </c>
      <c r="R90" s="706">
        <v>0</v>
      </c>
      <c r="S90" s="706">
        <v>0</v>
      </c>
      <c r="T90" s="706">
        <v>0</v>
      </c>
      <c r="U90" s="706">
        <v>0</v>
      </c>
      <c r="V90" s="706">
        <v>0</v>
      </c>
      <c r="W90" s="706">
        <v>0</v>
      </c>
      <c r="X90" s="706">
        <v>0</v>
      </c>
      <c r="Y90" s="706">
        <v>0</v>
      </c>
      <c r="Z90" s="706">
        <v>0</v>
      </c>
      <c r="AA90" s="706">
        <v>0</v>
      </c>
      <c r="AB90" s="706">
        <v>0</v>
      </c>
      <c r="AC90" s="706">
        <v>0</v>
      </c>
      <c r="AD90" s="706">
        <v>0</v>
      </c>
      <c r="AE90" s="706">
        <v>0</v>
      </c>
      <c r="AF90" s="706">
        <v>0</v>
      </c>
      <c r="AG90" s="706">
        <v>0</v>
      </c>
      <c r="AH90" s="706">
        <v>0</v>
      </c>
      <c r="AI90" s="706">
        <v>0</v>
      </c>
      <c r="AJ90" s="905" t="str">
        <f t="shared" si="6"/>
        <v>G0574</v>
      </c>
      <c r="AK90" s="905" t="str">
        <f t="shared" si="7"/>
        <v>MAUVAISES CRÉANCES SERVIC</v>
      </c>
      <c r="AL90" s="905">
        <f>IFERROR(INDEX(G90:R90,1,MATCH(Parametres!$B$3,G$1:R$1,0)-1)*IF(OR(F90="L",F90="S",F90="I"),-1,1),"")</f>
        <v>0</v>
      </c>
      <c r="AM90" s="905">
        <f t="shared" si="8"/>
        <v>0</v>
      </c>
      <c r="AN90" s="905">
        <f>INDEX(G90:R90,1,MATCH(Parametres!$B$3,G$1:R$1,0))*IF(OR(F90="L",F90="S",F90="I"),-1,1)</f>
        <v>0</v>
      </c>
      <c r="AO90" s="487" t="str">
        <f>+VLOOKUP($AJ90,Data_Validation!$A:$D,1,0)</f>
        <v>G0574</v>
      </c>
      <c r="AP90" s="487" t="str">
        <f>+VLOOKUP($AJ90,Data_Validation!$A:$D,3,0)</f>
        <v>Service</v>
      </c>
      <c r="AQ90" s="487" t="str">
        <f>+VLOOKUP($AJ90,Data_Validation!$A:$D,4,0)</f>
        <v>Divers</v>
      </c>
      <c r="AR90" s="487" t="s">
        <v>299</v>
      </c>
      <c r="AS90" s="487">
        <f>+VLOOKUP($AJ90,Data_Validation!$A:$E,5,0)</f>
        <v>0</v>
      </c>
      <c r="AT90" s="904" t="str">
        <f t="shared" si="9"/>
        <v>G0574</v>
      </c>
      <c r="AU90" s="488" t="str">
        <f t="shared" si="10"/>
        <v>MAUVAISES CRÉANCES SERVIC</v>
      </c>
      <c r="AV90" s="899">
        <f>IFERROR(INDEX(V90:AG90,1,MATCH(Parametres!$B$3,V$1:AG$1,0)-1)*IF(OR(C90="L",C90="S",C90="I"),-1,1),"")</f>
        <v>0</v>
      </c>
      <c r="AW90" s="899">
        <f t="shared" si="11"/>
        <v>0</v>
      </c>
      <c r="AX90" s="899">
        <f>INDEX(V90:AG90,1,MATCH(Parametres!$B$3,V$1:AG$1,0))*IF(OR(C90="L",C90="S",C90="I"),-1,1)</f>
        <v>0</v>
      </c>
      <c r="AY90" s="487" t="s">
        <v>337</v>
      </c>
      <c r="AZ90" s="487">
        <f>+VLOOKUP($AJ90,Data_Validation!$A:$E,5,0)</f>
        <v>0</v>
      </c>
    </row>
    <row r="91" spans="1:52" ht="15" hidden="1" customHeight="1">
      <c r="A91" s="706" t="s">
        <v>1148</v>
      </c>
      <c r="B91" s="706">
        <v>2025</v>
      </c>
      <c r="C91" s="706" t="s">
        <v>1364</v>
      </c>
      <c r="D91" s="706" t="s">
        <v>1365</v>
      </c>
      <c r="E91" s="706" t="s">
        <v>333</v>
      </c>
      <c r="F91" s="706" t="s">
        <v>1104</v>
      </c>
      <c r="G91" s="706">
        <v>0</v>
      </c>
      <c r="H91" s="706">
        <v>0</v>
      </c>
      <c r="I91" s="706">
        <v>0</v>
      </c>
      <c r="J91" s="706">
        <v>0</v>
      </c>
      <c r="K91" s="706">
        <v>0</v>
      </c>
      <c r="L91" s="706">
        <v>0</v>
      </c>
      <c r="M91" s="706">
        <v>0</v>
      </c>
      <c r="N91" s="706">
        <v>0</v>
      </c>
      <c r="O91" s="706">
        <v>0</v>
      </c>
      <c r="P91" s="706">
        <v>0</v>
      </c>
      <c r="Q91" s="706">
        <v>0</v>
      </c>
      <c r="R91" s="706">
        <v>0</v>
      </c>
      <c r="S91" s="706">
        <v>0</v>
      </c>
      <c r="T91" s="706">
        <v>0</v>
      </c>
      <c r="U91" s="706">
        <v>0</v>
      </c>
      <c r="V91" s="706">
        <v>0</v>
      </c>
      <c r="W91" s="706">
        <v>0</v>
      </c>
      <c r="X91" s="706">
        <v>0</v>
      </c>
      <c r="Y91" s="706">
        <v>0</v>
      </c>
      <c r="Z91" s="706">
        <v>0</v>
      </c>
      <c r="AA91" s="706">
        <v>0</v>
      </c>
      <c r="AB91" s="706">
        <v>0</v>
      </c>
      <c r="AC91" s="706">
        <v>0</v>
      </c>
      <c r="AD91" s="706">
        <v>0</v>
      </c>
      <c r="AE91" s="706">
        <v>0</v>
      </c>
      <c r="AF91" s="706">
        <v>0</v>
      </c>
      <c r="AG91" s="706">
        <v>0</v>
      </c>
      <c r="AH91" s="706">
        <v>0</v>
      </c>
      <c r="AI91" s="706">
        <v>0</v>
      </c>
      <c r="AJ91" s="905" t="str">
        <f t="shared" si="6"/>
        <v>G0576</v>
      </c>
      <c r="AK91" s="905" t="str">
        <f t="shared" si="7"/>
        <v>MAUVAISES CRÉANCES PIÈCES</v>
      </c>
      <c r="AL91" s="905">
        <f>IFERROR(INDEX(G91:R91,1,MATCH(Parametres!$B$3,G$1:R$1,0)-1)*IF(OR(F91="L",F91="S",F91="I"),-1,1),"")</f>
        <v>0</v>
      </c>
      <c r="AM91" s="905">
        <f t="shared" si="8"/>
        <v>0</v>
      </c>
      <c r="AN91" s="905">
        <f>INDEX(G91:R91,1,MATCH(Parametres!$B$3,G$1:R$1,0))*IF(OR(F91="L",F91="S",F91="I"),-1,1)</f>
        <v>0</v>
      </c>
      <c r="AO91" s="487" t="str">
        <f>+VLOOKUP($AJ91,Data_Validation!$A:$D,1,0)</f>
        <v>G0576</v>
      </c>
      <c r="AP91" s="487" t="str">
        <f>+VLOOKUP($AJ91,Data_Validation!$A:$D,3,0)</f>
        <v>Pièces</v>
      </c>
      <c r="AQ91" s="487" t="str">
        <f>+VLOOKUP($AJ91,Data_Validation!$A:$D,4,0)</f>
        <v>Divers</v>
      </c>
      <c r="AR91" s="487" t="s">
        <v>299</v>
      </c>
      <c r="AS91" s="487">
        <f>+VLOOKUP($AJ91,Data_Validation!$A:$E,5,0)</f>
        <v>0</v>
      </c>
      <c r="AT91" s="904" t="str">
        <f t="shared" si="9"/>
        <v>G0576</v>
      </c>
      <c r="AU91" s="488" t="str">
        <f t="shared" si="10"/>
        <v>MAUVAISES CRÉANCES PIÈCES</v>
      </c>
      <c r="AV91" s="899">
        <f>IFERROR(INDEX(V91:AG91,1,MATCH(Parametres!$B$3,V$1:AG$1,0)-1)*IF(OR(C91="L",C91="S",C91="I"),-1,1),"")</f>
        <v>0</v>
      </c>
      <c r="AW91" s="899">
        <f t="shared" si="11"/>
        <v>0</v>
      </c>
      <c r="AX91" s="899">
        <f>INDEX(V91:AG91,1,MATCH(Parametres!$B$3,V$1:AG$1,0))*IF(OR(C91="L",C91="S",C91="I"),-1,1)</f>
        <v>0</v>
      </c>
      <c r="AY91" s="487" t="s">
        <v>337</v>
      </c>
      <c r="AZ91" s="487">
        <f>+VLOOKUP($AJ91,Data_Validation!$A:$E,5,0)</f>
        <v>0</v>
      </c>
    </row>
    <row r="92" spans="1:52" ht="15" customHeight="1">
      <c r="A92" s="706" t="s">
        <v>1148</v>
      </c>
      <c r="B92" s="706">
        <v>2025</v>
      </c>
      <c r="C92" s="706" t="s">
        <v>1366</v>
      </c>
      <c r="D92" s="706" t="s">
        <v>1367</v>
      </c>
      <c r="E92" s="706" t="s">
        <v>333</v>
      </c>
      <c r="F92" s="706" t="s">
        <v>1104</v>
      </c>
      <c r="G92" s="706">
        <v>0</v>
      </c>
      <c r="H92" s="706">
        <v>0</v>
      </c>
      <c r="I92" s="706">
        <v>0</v>
      </c>
      <c r="J92" s="706">
        <v>0</v>
      </c>
      <c r="K92" s="706">
        <v>0</v>
      </c>
      <c r="L92" s="706">
        <v>0</v>
      </c>
      <c r="M92" s="706">
        <v>0</v>
      </c>
      <c r="N92" s="706">
        <v>0</v>
      </c>
      <c r="O92" s="706">
        <v>0</v>
      </c>
      <c r="P92" s="706">
        <v>0</v>
      </c>
      <c r="Q92" s="706">
        <v>0</v>
      </c>
      <c r="R92" s="706">
        <v>0</v>
      </c>
      <c r="S92" s="706">
        <v>0</v>
      </c>
      <c r="T92" s="706">
        <v>0</v>
      </c>
      <c r="U92" s="706">
        <v>0</v>
      </c>
      <c r="V92" s="706">
        <v>0</v>
      </c>
      <c r="W92" s="706">
        <v>0</v>
      </c>
      <c r="X92" s="706">
        <v>0</v>
      </c>
      <c r="Y92" s="706">
        <v>0</v>
      </c>
      <c r="Z92" s="706">
        <v>0</v>
      </c>
      <c r="AA92" s="706">
        <v>0</v>
      </c>
      <c r="AB92" s="706">
        <v>0</v>
      </c>
      <c r="AC92" s="706">
        <v>0</v>
      </c>
      <c r="AD92" s="706">
        <v>0</v>
      </c>
      <c r="AE92" s="706">
        <v>0</v>
      </c>
      <c r="AF92" s="706">
        <v>0</v>
      </c>
      <c r="AG92" s="706">
        <v>0</v>
      </c>
      <c r="AH92" s="706">
        <v>0</v>
      </c>
      <c r="AI92" s="706">
        <v>0</v>
      </c>
      <c r="AJ92" s="905" t="str">
        <f t="shared" si="6"/>
        <v>G0580</v>
      </c>
      <c r="AK92" s="905" t="str">
        <f t="shared" si="7"/>
        <v>FRAIS DE BANQUE</v>
      </c>
      <c r="AL92" s="905">
        <f>IFERROR(INDEX(G92:R92,1,MATCH(Parametres!$B$3,G$1:R$1,0)-1)*IF(OR(F92="L",F92="S",F92="I"),-1,1),"")</f>
        <v>0</v>
      </c>
      <c r="AM92" s="905">
        <f t="shared" si="8"/>
        <v>0</v>
      </c>
      <c r="AN92" s="905">
        <f>INDEX(G92:R92,1,MATCH(Parametres!$B$3,G$1:R$1,0))*IF(OR(F92="L",F92="S",F92="I"),-1,1)</f>
        <v>0</v>
      </c>
      <c r="AO92" s="487" t="e">
        <f>+VLOOKUP($AJ92,Data_Validation!$A:$D,1,0)</f>
        <v>#N/A</v>
      </c>
      <c r="AP92" s="487" t="e">
        <f>+VLOOKUP($AJ92,Data_Validation!$A:$D,3,0)</f>
        <v>#N/A</v>
      </c>
      <c r="AQ92" s="487" t="e">
        <f>+VLOOKUP($AJ92,Data_Validation!$A:$D,4,0)</f>
        <v>#N/A</v>
      </c>
      <c r="AR92" s="487" t="s">
        <v>299</v>
      </c>
      <c r="AS92" s="487" t="e">
        <f>+VLOOKUP($AJ92,Data_Validation!$A:$E,5,0)</f>
        <v>#N/A</v>
      </c>
      <c r="AT92" s="904" t="str">
        <f t="shared" si="9"/>
        <v>G0580</v>
      </c>
      <c r="AU92" s="488" t="str">
        <f t="shared" si="10"/>
        <v>FRAIS DE BANQUE</v>
      </c>
      <c r="AV92" s="899">
        <f>IFERROR(INDEX(V92:AG92,1,MATCH(Parametres!$B$3,V$1:AG$1,0)-1)*IF(OR(C92="L",C92="S",C92="I"),-1,1),"")</f>
        <v>0</v>
      </c>
      <c r="AW92" s="899">
        <f t="shared" si="11"/>
        <v>0</v>
      </c>
      <c r="AX92" s="899">
        <f>INDEX(V92:AG92,1,MATCH(Parametres!$B$3,V$1:AG$1,0))*IF(OR(C92="L",C92="S",C92="I"),-1,1)</f>
        <v>0</v>
      </c>
      <c r="AY92" s="487" t="s">
        <v>337</v>
      </c>
      <c r="AZ92" s="487" t="e">
        <f>+VLOOKUP($AJ92,Data_Validation!$A:$E,5,0)</f>
        <v>#N/A</v>
      </c>
    </row>
    <row r="93" spans="1:52" ht="15" hidden="1" customHeight="1">
      <c r="A93" s="706" t="s">
        <v>1148</v>
      </c>
      <c r="B93" s="706">
        <v>2025</v>
      </c>
      <c r="C93" s="706" t="s">
        <v>1368</v>
      </c>
      <c r="D93" s="706" t="s">
        <v>1369</v>
      </c>
      <c r="E93" s="706" t="s">
        <v>333</v>
      </c>
      <c r="F93" s="706" t="s">
        <v>1104</v>
      </c>
      <c r="G93" s="706">
        <v>421.56</v>
      </c>
      <c r="H93" s="706">
        <v>719.52</v>
      </c>
      <c r="I93" s="706">
        <v>1214.21</v>
      </c>
      <c r="J93" s="706">
        <v>1588.67</v>
      </c>
      <c r="K93" s="706">
        <v>1922.84</v>
      </c>
      <c r="L93" s="706">
        <v>2201.13</v>
      </c>
      <c r="M93" s="706">
        <v>2542.61</v>
      </c>
      <c r="N93" s="706">
        <v>2841.99</v>
      </c>
      <c r="O93" s="706">
        <v>3227.62</v>
      </c>
      <c r="P93" s="706">
        <v>3672.91</v>
      </c>
      <c r="Q93" s="706">
        <v>4366.8999999999996</v>
      </c>
      <c r="R93" s="706">
        <v>6226.82</v>
      </c>
      <c r="S93" s="706">
        <v>396.99</v>
      </c>
      <c r="T93" s="706">
        <v>396.99</v>
      </c>
      <c r="U93" s="706">
        <v>0</v>
      </c>
      <c r="V93" s="706">
        <v>0</v>
      </c>
      <c r="W93" s="706">
        <v>0</v>
      </c>
      <c r="X93" s="706">
        <v>0</v>
      </c>
      <c r="Y93" s="706">
        <v>0</v>
      </c>
      <c r="Z93" s="706">
        <v>0</v>
      </c>
      <c r="AA93" s="706">
        <v>0</v>
      </c>
      <c r="AB93" s="706">
        <v>0</v>
      </c>
      <c r="AC93" s="706">
        <v>0</v>
      </c>
      <c r="AD93" s="706">
        <v>0</v>
      </c>
      <c r="AE93" s="706">
        <v>0</v>
      </c>
      <c r="AF93" s="706">
        <v>0</v>
      </c>
      <c r="AG93" s="706">
        <v>0</v>
      </c>
      <c r="AH93" s="706">
        <v>0</v>
      </c>
      <c r="AI93" s="706">
        <v>0</v>
      </c>
      <c r="AJ93" s="905" t="str">
        <f t="shared" si="6"/>
        <v>G0581</v>
      </c>
      <c r="AK93" s="905" t="str">
        <f t="shared" si="7"/>
        <v>FRAIS DE BANQUE NEUF</v>
      </c>
      <c r="AL93" s="905">
        <f>IFERROR(INDEX(G93:R93,1,MATCH(Parametres!$B$3,G$1:R$1,0)-1)*IF(OR(F93="L",F93="S",F93="I"),-1,1),"")</f>
        <v>1214.21</v>
      </c>
      <c r="AM93" s="905">
        <f t="shared" si="8"/>
        <v>374.46000000000004</v>
      </c>
      <c r="AN93" s="905">
        <f>INDEX(G93:R93,1,MATCH(Parametres!$B$3,G$1:R$1,0))*IF(OR(F93="L",F93="S",F93="I"),-1,1)</f>
        <v>1588.67</v>
      </c>
      <c r="AO93" s="487" t="str">
        <f>+VLOOKUP($AJ93,Data_Validation!$A:$D,1,0)</f>
        <v>G0581</v>
      </c>
      <c r="AP93" s="487" t="str">
        <f>+VLOOKUP($AJ93,Data_Validation!$A:$D,3,0)</f>
        <v>Véhicules neufs</v>
      </c>
      <c r="AQ93" s="487" t="str">
        <f>+VLOOKUP($AJ93,Data_Validation!$A:$D,4,0)</f>
        <v>Frais bancaires</v>
      </c>
      <c r="AR93" s="487" t="s">
        <v>299</v>
      </c>
      <c r="AS93" s="487">
        <f>+VLOOKUP($AJ93,Data_Validation!$A:$E,5,0)</f>
        <v>0</v>
      </c>
      <c r="AT93" s="904" t="str">
        <f t="shared" si="9"/>
        <v>G0581</v>
      </c>
      <c r="AU93" s="488" t="str">
        <f t="shared" si="10"/>
        <v>FRAIS DE BANQUE NEUF</v>
      </c>
      <c r="AV93" s="899">
        <f>IFERROR(INDEX(V93:AG93,1,MATCH(Parametres!$B$3,V$1:AG$1,0)-1)*IF(OR(C93="L",C93="S",C93="I"),-1,1),"")</f>
        <v>0</v>
      </c>
      <c r="AW93" s="899">
        <f t="shared" si="11"/>
        <v>0</v>
      </c>
      <c r="AX93" s="899">
        <f>INDEX(V93:AG93,1,MATCH(Parametres!$B$3,V$1:AG$1,0))*IF(OR(C93="L",C93="S",C93="I"),-1,1)</f>
        <v>0</v>
      </c>
      <c r="AY93" s="487" t="s">
        <v>337</v>
      </c>
      <c r="AZ93" s="487">
        <f>+VLOOKUP($AJ93,Data_Validation!$A:$E,5,0)</f>
        <v>0</v>
      </c>
    </row>
    <row r="94" spans="1:52" ht="15.75" hidden="1" customHeight="1">
      <c r="A94" s="706" t="s">
        <v>1148</v>
      </c>
      <c r="B94" s="706">
        <v>2025</v>
      </c>
      <c r="C94" s="706" t="s">
        <v>1370</v>
      </c>
      <c r="D94" s="706" t="s">
        <v>1371</v>
      </c>
      <c r="E94" s="706" t="s">
        <v>333</v>
      </c>
      <c r="F94" s="706" t="s">
        <v>1104</v>
      </c>
      <c r="G94" s="706">
        <v>294.55</v>
      </c>
      <c r="H94" s="706">
        <v>485.54</v>
      </c>
      <c r="I94" s="706">
        <v>796.5</v>
      </c>
      <c r="J94" s="706">
        <v>1062.8</v>
      </c>
      <c r="K94" s="706">
        <v>1277.58</v>
      </c>
      <c r="L94" s="706">
        <v>1463.1</v>
      </c>
      <c r="M94" s="706">
        <v>1729.91</v>
      </c>
      <c r="N94" s="706">
        <v>1921.5</v>
      </c>
      <c r="O94" s="706">
        <v>2173.25</v>
      </c>
      <c r="P94" s="706">
        <v>2465.8200000000002</v>
      </c>
      <c r="Q94" s="706">
        <v>2915.13</v>
      </c>
      <c r="R94" s="706">
        <v>4149.7299999999996</v>
      </c>
      <c r="S94" s="706">
        <v>265.01</v>
      </c>
      <c r="T94" s="706">
        <v>265.01</v>
      </c>
      <c r="U94" s="706">
        <v>0</v>
      </c>
      <c r="V94" s="706">
        <v>0</v>
      </c>
      <c r="W94" s="706">
        <v>0</v>
      </c>
      <c r="X94" s="706">
        <v>0</v>
      </c>
      <c r="Y94" s="706">
        <v>0</v>
      </c>
      <c r="Z94" s="706">
        <v>0</v>
      </c>
      <c r="AA94" s="706">
        <v>0</v>
      </c>
      <c r="AB94" s="706">
        <v>0</v>
      </c>
      <c r="AC94" s="706">
        <v>0</v>
      </c>
      <c r="AD94" s="706">
        <v>0</v>
      </c>
      <c r="AE94" s="706">
        <v>0</v>
      </c>
      <c r="AF94" s="706">
        <v>0</v>
      </c>
      <c r="AG94" s="706">
        <v>0</v>
      </c>
      <c r="AH94" s="706">
        <v>0</v>
      </c>
      <c r="AI94" s="706">
        <v>0</v>
      </c>
      <c r="AJ94" s="905" t="str">
        <f t="shared" si="6"/>
        <v>G0582</v>
      </c>
      <c r="AK94" s="905" t="str">
        <f t="shared" si="7"/>
        <v>FRAIS DE BANQUE USAGE</v>
      </c>
      <c r="AL94" s="905">
        <f>IFERROR(INDEX(G94:R94,1,MATCH(Parametres!$B$3,G$1:R$1,0)-1)*IF(OR(F94="L",F94="S",F94="I"),-1,1),"")</f>
        <v>796.5</v>
      </c>
      <c r="AM94" s="905">
        <f t="shared" si="8"/>
        <v>266.29999999999995</v>
      </c>
      <c r="AN94" s="905">
        <f>INDEX(G94:R94,1,MATCH(Parametres!$B$3,G$1:R$1,0))*IF(OR(F94="L",F94="S",F94="I"),-1,1)</f>
        <v>1062.8</v>
      </c>
      <c r="AO94" s="487" t="str">
        <f>+VLOOKUP($AJ94,Data_Validation!$A:$D,1,0)</f>
        <v>G0582</v>
      </c>
      <c r="AP94" s="487" t="str">
        <f>+VLOOKUP($AJ94,Data_Validation!$A:$D,3,0)</f>
        <v>Véhicules usagés</v>
      </c>
      <c r="AQ94" s="487" t="str">
        <f>+VLOOKUP($AJ94,Data_Validation!$A:$D,4,0)</f>
        <v>Frais bancaires</v>
      </c>
      <c r="AR94" s="487" t="s">
        <v>299</v>
      </c>
      <c r="AS94" s="487">
        <f>+VLOOKUP($AJ94,Data_Validation!$A:$E,5,0)</f>
        <v>0</v>
      </c>
      <c r="AT94" s="904" t="str">
        <f t="shared" si="9"/>
        <v>G0582</v>
      </c>
      <c r="AU94" s="488" t="str">
        <f t="shared" si="10"/>
        <v>FRAIS DE BANQUE USAGE</v>
      </c>
      <c r="AV94" s="899">
        <f>IFERROR(INDEX(V94:AG94,1,MATCH(Parametres!$B$3,V$1:AG$1,0)-1)*IF(OR(C94="L",C94="S",C94="I"),-1,1),"")</f>
        <v>0</v>
      </c>
      <c r="AW94" s="899">
        <f t="shared" si="11"/>
        <v>0</v>
      </c>
      <c r="AX94" s="899">
        <f>INDEX(V94:AG94,1,MATCH(Parametres!$B$3,V$1:AG$1,0))*IF(OR(C94="L",C94="S",C94="I"),-1,1)</f>
        <v>0</v>
      </c>
      <c r="AY94" s="487" t="s">
        <v>337</v>
      </c>
      <c r="AZ94" s="487">
        <f>+VLOOKUP($AJ94,Data_Validation!$A:$E,5,0)</f>
        <v>0</v>
      </c>
    </row>
    <row r="95" spans="1:52" ht="15" hidden="1" customHeight="1">
      <c r="A95" s="706" t="s">
        <v>1148</v>
      </c>
      <c r="B95" s="706">
        <v>2025</v>
      </c>
      <c r="C95" s="706" t="s">
        <v>1372</v>
      </c>
      <c r="D95" s="706" t="s">
        <v>1373</v>
      </c>
      <c r="E95" s="706" t="s">
        <v>333</v>
      </c>
      <c r="F95" s="706" t="s">
        <v>1104</v>
      </c>
      <c r="G95" s="706">
        <v>17.5</v>
      </c>
      <c r="H95" s="706">
        <v>52.5</v>
      </c>
      <c r="I95" s="706">
        <v>2117.09</v>
      </c>
      <c r="J95" s="706">
        <v>2117.09</v>
      </c>
      <c r="K95" s="706">
        <v>2134.59</v>
      </c>
      <c r="L95" s="706">
        <v>2134.59</v>
      </c>
      <c r="M95" s="706">
        <v>2134.59</v>
      </c>
      <c r="N95" s="706">
        <v>2134.59</v>
      </c>
      <c r="O95" s="706">
        <v>2134.59</v>
      </c>
      <c r="P95" s="706">
        <v>2134.59</v>
      </c>
      <c r="Q95" s="706">
        <v>2134.59</v>
      </c>
      <c r="R95" s="706">
        <v>2134.59</v>
      </c>
      <c r="S95" s="706">
        <v>194.05</v>
      </c>
      <c r="T95" s="706">
        <v>194.05</v>
      </c>
      <c r="U95" s="706">
        <v>0</v>
      </c>
      <c r="V95" s="706">
        <v>0</v>
      </c>
      <c r="W95" s="706">
        <v>0</v>
      </c>
      <c r="X95" s="706">
        <v>0</v>
      </c>
      <c r="Y95" s="706">
        <v>0</v>
      </c>
      <c r="Z95" s="706">
        <v>0</v>
      </c>
      <c r="AA95" s="706">
        <v>0</v>
      </c>
      <c r="AB95" s="706">
        <v>0</v>
      </c>
      <c r="AC95" s="706">
        <v>0</v>
      </c>
      <c r="AD95" s="706">
        <v>0</v>
      </c>
      <c r="AE95" s="706">
        <v>0</v>
      </c>
      <c r="AF95" s="706">
        <v>0</v>
      </c>
      <c r="AG95" s="706">
        <v>0</v>
      </c>
      <c r="AH95" s="706">
        <v>0</v>
      </c>
      <c r="AI95" s="706">
        <v>0</v>
      </c>
      <c r="AJ95" s="905" t="str">
        <f t="shared" si="6"/>
        <v>G0583</v>
      </c>
      <c r="AK95" s="905" t="str">
        <f t="shared" si="7"/>
        <v>FRAIS DE BANQUE U.S.A</v>
      </c>
      <c r="AL95" s="905">
        <f>IFERROR(INDEX(G95:R95,1,MATCH(Parametres!$B$3,G$1:R$1,0)-1)*IF(OR(F95="L",F95="S",F95="I"),-1,1),"")</f>
        <v>2117.09</v>
      </c>
      <c r="AM95" s="905">
        <f t="shared" si="8"/>
        <v>0</v>
      </c>
      <c r="AN95" s="905">
        <f>INDEX(G95:R95,1,MATCH(Parametres!$B$3,G$1:R$1,0))*IF(OR(F95="L",F95="S",F95="I"),-1,1)</f>
        <v>2117.09</v>
      </c>
      <c r="AO95" s="487" t="str">
        <f>+VLOOKUP($AJ95,Data_Validation!$A:$D,1,0)</f>
        <v>G0583</v>
      </c>
      <c r="AP95" s="487" t="str">
        <f>+VLOOKUP($AJ95,Data_Validation!$A:$D,3,0)</f>
        <v>Wholesale autres</v>
      </c>
      <c r="AQ95" s="487" t="str">
        <f>+VLOOKUP($AJ95,Data_Validation!$A:$D,4,0)</f>
        <v>Frais bancaires</v>
      </c>
      <c r="AR95" s="487" t="s">
        <v>299</v>
      </c>
      <c r="AS95" s="487">
        <f>+VLOOKUP($AJ95,Data_Validation!$A:$E,5,0)</f>
        <v>0</v>
      </c>
      <c r="AT95" s="904" t="str">
        <f t="shared" si="9"/>
        <v>G0583</v>
      </c>
      <c r="AU95" s="488" t="str">
        <f t="shared" si="10"/>
        <v>FRAIS DE BANQUE U.S.A</v>
      </c>
      <c r="AV95" s="899">
        <f>IFERROR(INDEX(V95:AG95,1,MATCH(Parametres!$B$3,V$1:AG$1,0)-1)*IF(OR(C95="L",C95="S",C95="I"),-1,1),"")</f>
        <v>0</v>
      </c>
      <c r="AW95" s="899">
        <f t="shared" si="11"/>
        <v>0</v>
      </c>
      <c r="AX95" s="899">
        <f>INDEX(V95:AG95,1,MATCH(Parametres!$B$3,V$1:AG$1,0))*IF(OR(C95="L",C95="S",C95="I"),-1,1)</f>
        <v>0</v>
      </c>
      <c r="AY95" s="487" t="s">
        <v>337</v>
      </c>
      <c r="AZ95" s="487">
        <f>+VLOOKUP($AJ95,Data_Validation!$A:$E,5,0)</f>
        <v>0</v>
      </c>
    </row>
    <row r="96" spans="1:52" ht="15" hidden="1" customHeight="1">
      <c r="A96" s="706" t="s">
        <v>1148</v>
      </c>
      <c r="B96" s="706">
        <v>2025</v>
      </c>
      <c r="C96" s="706" t="s">
        <v>1374</v>
      </c>
      <c r="D96" s="706" t="s">
        <v>1375</v>
      </c>
      <c r="E96" s="706" t="s">
        <v>333</v>
      </c>
      <c r="F96" s="706" t="s">
        <v>1104</v>
      </c>
      <c r="G96" s="706">
        <v>430.86</v>
      </c>
      <c r="H96" s="706">
        <v>739.54</v>
      </c>
      <c r="I96" s="706">
        <v>1142.23</v>
      </c>
      <c r="J96" s="706">
        <v>1504.19</v>
      </c>
      <c r="K96" s="706">
        <v>1850.66</v>
      </c>
      <c r="L96" s="706">
        <v>2152.0500000000002</v>
      </c>
      <c r="M96" s="706">
        <v>2498.2800000000002</v>
      </c>
      <c r="N96" s="706">
        <v>2810.71</v>
      </c>
      <c r="O96" s="706">
        <v>3203.64</v>
      </c>
      <c r="P96" s="706">
        <v>3666.95</v>
      </c>
      <c r="Q96" s="706">
        <v>4355.9399999999996</v>
      </c>
      <c r="R96" s="706">
        <v>6225.26</v>
      </c>
      <c r="S96" s="706">
        <v>395.99</v>
      </c>
      <c r="T96" s="706">
        <v>395.99</v>
      </c>
      <c r="U96" s="706">
        <v>0</v>
      </c>
      <c r="V96" s="706">
        <v>0</v>
      </c>
      <c r="W96" s="706">
        <v>0</v>
      </c>
      <c r="X96" s="706">
        <v>0</v>
      </c>
      <c r="Y96" s="706">
        <v>0</v>
      </c>
      <c r="Z96" s="706">
        <v>0</v>
      </c>
      <c r="AA96" s="706">
        <v>0</v>
      </c>
      <c r="AB96" s="706">
        <v>0</v>
      </c>
      <c r="AC96" s="706">
        <v>0</v>
      </c>
      <c r="AD96" s="706">
        <v>0</v>
      </c>
      <c r="AE96" s="706">
        <v>0</v>
      </c>
      <c r="AF96" s="706">
        <v>0</v>
      </c>
      <c r="AG96" s="706">
        <v>0</v>
      </c>
      <c r="AH96" s="706">
        <v>0</v>
      </c>
      <c r="AI96" s="706">
        <v>0</v>
      </c>
      <c r="AJ96" s="905" t="str">
        <f t="shared" si="6"/>
        <v>G0584</v>
      </c>
      <c r="AK96" s="905" t="str">
        <f t="shared" si="7"/>
        <v>FRAIS DE BANQUE SERVICE</v>
      </c>
      <c r="AL96" s="905">
        <f>IFERROR(INDEX(G96:R96,1,MATCH(Parametres!$B$3,G$1:R$1,0)-1)*IF(OR(F96="L",F96="S",F96="I"),-1,1),"")</f>
        <v>1142.23</v>
      </c>
      <c r="AM96" s="905">
        <f t="shared" si="8"/>
        <v>361.96000000000004</v>
      </c>
      <c r="AN96" s="905">
        <f>INDEX(G96:R96,1,MATCH(Parametres!$B$3,G$1:R$1,0))*IF(OR(F96="L",F96="S",F96="I"),-1,1)</f>
        <v>1504.19</v>
      </c>
      <c r="AO96" s="487" t="str">
        <f>+VLOOKUP($AJ96,Data_Validation!$A:$D,1,0)</f>
        <v>G0584</v>
      </c>
      <c r="AP96" s="487" t="str">
        <f>+VLOOKUP($AJ96,Data_Validation!$A:$D,3,0)</f>
        <v>Service</v>
      </c>
      <c r="AQ96" s="487" t="str">
        <f>+VLOOKUP($AJ96,Data_Validation!$A:$D,4,0)</f>
        <v>Frais bancaires</v>
      </c>
      <c r="AR96" s="487" t="s">
        <v>299</v>
      </c>
      <c r="AS96" s="487">
        <f>+VLOOKUP($AJ96,Data_Validation!$A:$E,5,0)</f>
        <v>0</v>
      </c>
      <c r="AT96" s="904" t="str">
        <f t="shared" si="9"/>
        <v>G0584</v>
      </c>
      <c r="AU96" s="488" t="str">
        <f t="shared" si="10"/>
        <v>FRAIS DE BANQUE SERVICE</v>
      </c>
      <c r="AV96" s="899">
        <f>IFERROR(INDEX(V96:AG96,1,MATCH(Parametres!$B$3,V$1:AG$1,0)-1)*IF(OR(C96="L",C96="S",C96="I"),-1,1),"")</f>
        <v>0</v>
      </c>
      <c r="AW96" s="899">
        <f t="shared" si="11"/>
        <v>0</v>
      </c>
      <c r="AX96" s="899">
        <f>INDEX(V96:AG96,1,MATCH(Parametres!$B$3,V$1:AG$1,0))*IF(OR(C96="L",C96="S",C96="I"),-1,1)</f>
        <v>0</v>
      </c>
      <c r="AY96" s="487" t="s">
        <v>337</v>
      </c>
      <c r="AZ96" s="487">
        <f>+VLOOKUP($AJ96,Data_Validation!$A:$E,5,0)</f>
        <v>0</v>
      </c>
    </row>
    <row r="97" spans="1:52" ht="15" hidden="1" customHeight="1">
      <c r="A97" s="706" t="s">
        <v>1148</v>
      </c>
      <c r="B97" s="706">
        <v>2025</v>
      </c>
      <c r="C97" s="706" t="s">
        <v>1376</v>
      </c>
      <c r="D97" s="706" t="s">
        <v>1377</v>
      </c>
      <c r="E97" s="706" t="s">
        <v>333</v>
      </c>
      <c r="F97" s="706" t="s">
        <v>1104</v>
      </c>
      <c r="G97" s="706">
        <v>138.52000000000001</v>
      </c>
      <c r="H97" s="706">
        <v>234.01</v>
      </c>
      <c r="I97" s="706">
        <v>363.24</v>
      </c>
      <c r="J97" s="706">
        <v>478.89</v>
      </c>
      <c r="K97" s="706">
        <v>586.28</v>
      </c>
      <c r="L97" s="706">
        <v>679.04</v>
      </c>
      <c r="M97" s="706">
        <v>786.2</v>
      </c>
      <c r="N97" s="706">
        <v>881.99</v>
      </c>
      <c r="O97" s="706">
        <v>1007.87</v>
      </c>
      <c r="P97" s="706">
        <v>1154.1600000000001</v>
      </c>
      <c r="Q97" s="706">
        <v>1378.83</v>
      </c>
      <c r="R97" s="706">
        <v>1996.14</v>
      </c>
      <c r="S97" s="706">
        <v>125.35</v>
      </c>
      <c r="T97" s="706">
        <v>125.35</v>
      </c>
      <c r="U97" s="706">
        <v>0</v>
      </c>
      <c r="V97" s="706">
        <v>0</v>
      </c>
      <c r="W97" s="706">
        <v>0</v>
      </c>
      <c r="X97" s="706">
        <v>0</v>
      </c>
      <c r="Y97" s="706">
        <v>0</v>
      </c>
      <c r="Z97" s="706">
        <v>0</v>
      </c>
      <c r="AA97" s="706">
        <v>0</v>
      </c>
      <c r="AB97" s="706">
        <v>0</v>
      </c>
      <c r="AC97" s="706">
        <v>0</v>
      </c>
      <c r="AD97" s="706">
        <v>0</v>
      </c>
      <c r="AE97" s="706">
        <v>0</v>
      </c>
      <c r="AF97" s="706">
        <v>0</v>
      </c>
      <c r="AG97" s="706">
        <v>0</v>
      </c>
      <c r="AH97" s="706">
        <v>0</v>
      </c>
      <c r="AI97" s="706">
        <v>0</v>
      </c>
      <c r="AJ97" s="905" t="str">
        <f t="shared" si="6"/>
        <v>G0585</v>
      </c>
      <c r="AK97" s="905" t="str">
        <f t="shared" si="7"/>
        <v>FRAIS DE BANQUE CARROSERI</v>
      </c>
      <c r="AL97" s="905">
        <f>IFERROR(INDEX(G97:R97,1,MATCH(Parametres!$B$3,G$1:R$1,0)-1)*IF(OR(F97="L",F97="S",F97="I"),-1,1),"")</f>
        <v>363.24</v>
      </c>
      <c r="AM97" s="905">
        <f t="shared" si="8"/>
        <v>115.64999999999998</v>
      </c>
      <c r="AN97" s="905">
        <f>INDEX(G97:R97,1,MATCH(Parametres!$B$3,G$1:R$1,0))*IF(OR(F97="L",F97="S",F97="I"),-1,1)</f>
        <v>478.89</v>
      </c>
      <c r="AO97" s="487" t="str">
        <f>+VLOOKUP($AJ97,Data_Validation!$A:$D,1,0)</f>
        <v>G0585</v>
      </c>
      <c r="AP97" s="487" t="str">
        <f>+VLOOKUP($AJ97,Data_Validation!$A:$D,3,0)</f>
        <v>Carrosserie</v>
      </c>
      <c r="AQ97" s="487" t="str">
        <f>+VLOOKUP($AJ97,Data_Validation!$A:$D,4,0)</f>
        <v>Frais bancaires</v>
      </c>
      <c r="AR97" s="487" t="s">
        <v>299</v>
      </c>
      <c r="AS97" s="487">
        <f>+VLOOKUP($AJ97,Data_Validation!$A:$E,5,0)</f>
        <v>0</v>
      </c>
      <c r="AT97" s="904" t="str">
        <f t="shared" si="9"/>
        <v>G0585</v>
      </c>
      <c r="AU97" s="488" t="str">
        <f t="shared" si="10"/>
        <v>FRAIS DE BANQUE CARROSERI</v>
      </c>
      <c r="AV97" s="899">
        <f>IFERROR(INDEX(V97:AG97,1,MATCH(Parametres!$B$3,V$1:AG$1,0)-1)*IF(OR(C97="L",C97="S",C97="I"),-1,1),"")</f>
        <v>0</v>
      </c>
      <c r="AW97" s="899">
        <f t="shared" si="11"/>
        <v>0</v>
      </c>
      <c r="AX97" s="899">
        <f>INDEX(V97:AG97,1,MATCH(Parametres!$B$3,V$1:AG$1,0))*IF(OR(C97="L",C97="S",C97="I"),-1,1)</f>
        <v>0</v>
      </c>
      <c r="AY97" s="487" t="s">
        <v>337</v>
      </c>
      <c r="AZ97" s="487">
        <f>+VLOOKUP($AJ97,Data_Validation!$A:$E,5,0)</f>
        <v>0</v>
      </c>
    </row>
    <row r="98" spans="1:52" ht="15" hidden="1" customHeight="1">
      <c r="A98" s="706" t="s">
        <v>1148</v>
      </c>
      <c r="B98" s="706">
        <v>2025</v>
      </c>
      <c r="C98" s="706" t="s">
        <v>1378</v>
      </c>
      <c r="D98" s="706" t="s">
        <v>1379</v>
      </c>
      <c r="E98" s="706" t="s">
        <v>333</v>
      </c>
      <c r="F98" s="706" t="s">
        <v>1104</v>
      </c>
      <c r="G98" s="706">
        <v>138.53</v>
      </c>
      <c r="H98" s="706">
        <v>234.02</v>
      </c>
      <c r="I98" s="706">
        <v>363.26</v>
      </c>
      <c r="J98" s="706">
        <v>478.91</v>
      </c>
      <c r="K98" s="706">
        <v>586.29</v>
      </c>
      <c r="L98" s="706">
        <v>679.05</v>
      </c>
      <c r="M98" s="706">
        <v>786.2</v>
      </c>
      <c r="N98" s="706">
        <v>882</v>
      </c>
      <c r="O98" s="706">
        <v>1007.85</v>
      </c>
      <c r="P98" s="706">
        <v>1154.1400000000001</v>
      </c>
      <c r="Q98" s="706">
        <v>1378.76</v>
      </c>
      <c r="R98" s="706">
        <v>1996.03</v>
      </c>
      <c r="S98" s="706">
        <v>125.34</v>
      </c>
      <c r="T98" s="706">
        <v>125.34</v>
      </c>
      <c r="U98" s="706">
        <v>0</v>
      </c>
      <c r="V98" s="706">
        <v>0</v>
      </c>
      <c r="W98" s="706">
        <v>0</v>
      </c>
      <c r="X98" s="706">
        <v>0</v>
      </c>
      <c r="Y98" s="706">
        <v>0</v>
      </c>
      <c r="Z98" s="706">
        <v>0</v>
      </c>
      <c r="AA98" s="706">
        <v>0</v>
      </c>
      <c r="AB98" s="706">
        <v>0</v>
      </c>
      <c r="AC98" s="706">
        <v>0</v>
      </c>
      <c r="AD98" s="706">
        <v>0</v>
      </c>
      <c r="AE98" s="706">
        <v>0</v>
      </c>
      <c r="AF98" s="706">
        <v>0</v>
      </c>
      <c r="AG98" s="706">
        <v>0</v>
      </c>
      <c r="AH98" s="706">
        <v>0</v>
      </c>
      <c r="AI98" s="706">
        <v>0</v>
      </c>
      <c r="AJ98" s="905" t="str">
        <f t="shared" si="6"/>
        <v>G0586</v>
      </c>
      <c r="AK98" s="905" t="str">
        <f t="shared" si="7"/>
        <v>FRAIS DE BANQUE PIECES</v>
      </c>
      <c r="AL98" s="905">
        <f>IFERROR(INDEX(G98:R98,1,MATCH(Parametres!$B$3,G$1:R$1,0)-1)*IF(OR(F98="L",F98="S",F98="I"),-1,1),"")</f>
        <v>363.26</v>
      </c>
      <c r="AM98" s="905">
        <f t="shared" si="8"/>
        <v>115.65000000000003</v>
      </c>
      <c r="AN98" s="905">
        <f>INDEX(G98:R98,1,MATCH(Parametres!$B$3,G$1:R$1,0))*IF(OR(F98="L",F98="S",F98="I"),-1,1)</f>
        <v>478.91</v>
      </c>
      <c r="AO98" s="487" t="str">
        <f>+VLOOKUP($AJ98,Data_Validation!$A:$D,1,0)</f>
        <v>G0586</v>
      </c>
      <c r="AP98" s="487" t="str">
        <f>+VLOOKUP($AJ98,Data_Validation!$A:$D,3,0)</f>
        <v>Pièces</v>
      </c>
      <c r="AQ98" s="487" t="str">
        <f>+VLOOKUP($AJ98,Data_Validation!$A:$D,4,0)</f>
        <v>Frais bancaires</v>
      </c>
      <c r="AR98" s="487" t="s">
        <v>299</v>
      </c>
      <c r="AS98" s="487">
        <f>+VLOOKUP($AJ98,Data_Validation!$A:$E,5,0)</f>
        <v>0</v>
      </c>
      <c r="AT98" s="904" t="str">
        <f t="shared" si="9"/>
        <v>G0586</v>
      </c>
      <c r="AU98" s="488" t="str">
        <f t="shared" si="10"/>
        <v>FRAIS DE BANQUE PIECES</v>
      </c>
      <c r="AV98" s="899">
        <f>IFERROR(INDEX(V98:AG98,1,MATCH(Parametres!$B$3,V$1:AG$1,0)-1)*IF(OR(C98="L",C98="S",C98="I"),-1,1),"")</f>
        <v>0</v>
      </c>
      <c r="AW98" s="899">
        <f t="shared" si="11"/>
        <v>0</v>
      </c>
      <c r="AX98" s="899">
        <f>INDEX(V98:AG98,1,MATCH(Parametres!$B$3,V$1:AG$1,0))*IF(OR(C98="L",C98="S",C98="I"),-1,1)</f>
        <v>0</v>
      </c>
      <c r="AY98" s="487" t="s">
        <v>337</v>
      </c>
      <c r="AZ98" s="487">
        <f>+VLOOKUP($AJ98,Data_Validation!$A:$E,5,0)</f>
        <v>0</v>
      </c>
    </row>
    <row r="99" spans="1:52" ht="15.75" customHeight="1">
      <c r="A99" s="706" t="s">
        <v>1148</v>
      </c>
      <c r="B99" s="706">
        <v>2025</v>
      </c>
      <c r="C99" s="706" t="s">
        <v>1380</v>
      </c>
      <c r="D99" s="706" t="s">
        <v>1381</v>
      </c>
      <c r="E99" s="706" t="s">
        <v>333</v>
      </c>
      <c r="F99" s="706" t="s">
        <v>1104</v>
      </c>
      <c r="G99" s="706">
        <v>0</v>
      </c>
      <c r="H99" s="706">
        <v>0</v>
      </c>
      <c r="I99" s="706">
        <v>0</v>
      </c>
      <c r="J99" s="706">
        <v>0</v>
      </c>
      <c r="K99" s="706">
        <v>0</v>
      </c>
      <c r="L99" s="706">
        <v>0</v>
      </c>
      <c r="M99" s="706">
        <v>0</v>
      </c>
      <c r="N99" s="706">
        <v>0</v>
      </c>
      <c r="O99" s="706">
        <v>0</v>
      </c>
      <c r="P99" s="706">
        <v>0</v>
      </c>
      <c r="Q99" s="706">
        <v>0</v>
      </c>
      <c r="R99" s="706">
        <v>0</v>
      </c>
      <c r="S99" s="706">
        <v>0</v>
      </c>
      <c r="T99" s="706">
        <v>0</v>
      </c>
      <c r="U99" s="706">
        <v>0</v>
      </c>
      <c r="V99" s="706">
        <v>0</v>
      </c>
      <c r="W99" s="706">
        <v>0</v>
      </c>
      <c r="X99" s="706">
        <v>0</v>
      </c>
      <c r="Y99" s="706">
        <v>0</v>
      </c>
      <c r="Z99" s="706">
        <v>0</v>
      </c>
      <c r="AA99" s="706">
        <v>0</v>
      </c>
      <c r="AB99" s="706">
        <v>0</v>
      </c>
      <c r="AC99" s="706">
        <v>0</v>
      </c>
      <c r="AD99" s="706">
        <v>0</v>
      </c>
      <c r="AE99" s="706">
        <v>0</v>
      </c>
      <c r="AF99" s="706">
        <v>0</v>
      </c>
      <c r="AG99" s="706">
        <v>0</v>
      </c>
      <c r="AH99" s="706">
        <v>0</v>
      </c>
      <c r="AI99" s="706">
        <v>0</v>
      </c>
      <c r="AJ99" s="905" t="str">
        <f t="shared" si="6"/>
        <v>G0600</v>
      </c>
      <c r="AK99" s="905" t="str">
        <f t="shared" si="7"/>
        <v>FRAIS BUREAU REP.</v>
      </c>
      <c r="AL99" s="905">
        <f>IFERROR(INDEX(G99:R99,1,MATCH(Parametres!$B$3,G$1:R$1,0)-1)*IF(OR(F99="L",F99="S",F99="I"),-1,1),"")</f>
        <v>0</v>
      </c>
      <c r="AM99" s="905">
        <f t="shared" si="8"/>
        <v>0</v>
      </c>
      <c r="AN99" s="905">
        <f>INDEX(G99:R99,1,MATCH(Parametres!$B$3,G$1:R$1,0))*IF(OR(F99="L",F99="S",F99="I"),-1,1)</f>
        <v>0</v>
      </c>
      <c r="AO99" s="487" t="e">
        <f>+VLOOKUP($AJ99,Data_Validation!$A:$D,1,0)</f>
        <v>#N/A</v>
      </c>
      <c r="AP99" s="487" t="e">
        <f>+VLOOKUP($AJ99,Data_Validation!$A:$D,3,0)</f>
        <v>#N/A</v>
      </c>
      <c r="AQ99" s="487" t="e">
        <f>+VLOOKUP($AJ99,Data_Validation!$A:$D,4,0)</f>
        <v>#N/A</v>
      </c>
      <c r="AR99" s="487" t="s">
        <v>299</v>
      </c>
      <c r="AS99" s="487" t="e">
        <f>+VLOOKUP($AJ99,Data_Validation!$A:$E,5,0)</f>
        <v>#N/A</v>
      </c>
      <c r="AT99" s="904" t="str">
        <f t="shared" si="9"/>
        <v>G0600</v>
      </c>
      <c r="AU99" s="488" t="str">
        <f t="shared" si="10"/>
        <v>FRAIS BUREAU REP.</v>
      </c>
      <c r="AV99" s="899">
        <f>IFERROR(INDEX(V99:AG99,1,MATCH(Parametres!$B$3,V$1:AG$1,0)-1)*IF(OR(C99="L",C99="S",C99="I"),-1,1),"")</f>
        <v>0</v>
      </c>
      <c r="AW99" s="899">
        <f t="shared" si="11"/>
        <v>0</v>
      </c>
      <c r="AX99" s="899">
        <f>INDEX(V99:AG99,1,MATCH(Parametres!$B$3,V$1:AG$1,0))*IF(OR(C99="L",C99="S",C99="I"),-1,1)</f>
        <v>0</v>
      </c>
      <c r="AY99" s="487" t="s">
        <v>337</v>
      </c>
      <c r="AZ99" s="487" t="e">
        <f>+VLOOKUP($AJ99,Data_Validation!$A:$E,5,0)</f>
        <v>#N/A</v>
      </c>
    </row>
    <row r="100" spans="1:52" ht="15" hidden="1" customHeight="1">
      <c r="A100" s="706" t="s">
        <v>1148</v>
      </c>
      <c r="B100" s="706">
        <v>2025</v>
      </c>
      <c r="C100" s="706" t="s">
        <v>1382</v>
      </c>
      <c r="D100" s="706" t="s">
        <v>1383</v>
      </c>
      <c r="E100" s="706" t="s">
        <v>333</v>
      </c>
      <c r="F100" s="706" t="s">
        <v>1104</v>
      </c>
      <c r="G100" s="706">
        <v>2786.13</v>
      </c>
      <c r="H100" s="706">
        <v>4100.78</v>
      </c>
      <c r="I100" s="706">
        <v>6276.17</v>
      </c>
      <c r="J100" s="706">
        <v>9752.32</v>
      </c>
      <c r="K100" s="706">
        <v>11011.09</v>
      </c>
      <c r="L100" s="706">
        <v>14100.19</v>
      </c>
      <c r="M100" s="706">
        <v>14891.58</v>
      </c>
      <c r="N100" s="706">
        <v>16404.61</v>
      </c>
      <c r="O100" s="706">
        <v>19170.64</v>
      </c>
      <c r="P100" s="706">
        <v>21341.96</v>
      </c>
      <c r="Q100" s="706">
        <v>22867.97</v>
      </c>
      <c r="R100" s="706">
        <v>25484</v>
      </c>
      <c r="S100" s="706">
        <v>2078.91</v>
      </c>
      <c r="T100" s="706">
        <v>2078.91</v>
      </c>
      <c r="U100" s="706">
        <v>0</v>
      </c>
      <c r="V100" s="706">
        <v>0</v>
      </c>
      <c r="W100" s="706">
        <v>0</v>
      </c>
      <c r="X100" s="706">
        <v>0</v>
      </c>
      <c r="Y100" s="706">
        <v>0</v>
      </c>
      <c r="Z100" s="706">
        <v>0</v>
      </c>
      <c r="AA100" s="706">
        <v>0</v>
      </c>
      <c r="AB100" s="706">
        <v>0</v>
      </c>
      <c r="AC100" s="706">
        <v>0</v>
      </c>
      <c r="AD100" s="706">
        <v>0</v>
      </c>
      <c r="AE100" s="706">
        <v>0</v>
      </c>
      <c r="AF100" s="706">
        <v>0</v>
      </c>
      <c r="AG100" s="706">
        <v>0</v>
      </c>
      <c r="AH100" s="706">
        <v>0</v>
      </c>
      <c r="AI100" s="706">
        <v>0</v>
      </c>
      <c r="AJ100" s="905" t="str">
        <f t="shared" si="6"/>
        <v>G0601</v>
      </c>
      <c r="AK100" s="905" t="str">
        <f t="shared" si="7"/>
        <v>FRAIS BUREAU NEUFS</v>
      </c>
      <c r="AL100" s="905">
        <f>IFERROR(INDEX(G100:R100,1,MATCH(Parametres!$B$3,G$1:R$1,0)-1)*IF(OR(F100="L",F100="S",F100="I"),-1,1),"")</f>
        <v>6276.17</v>
      </c>
      <c r="AM100" s="905">
        <f t="shared" si="8"/>
        <v>3476.1499999999996</v>
      </c>
      <c r="AN100" s="905">
        <f>INDEX(G100:R100,1,MATCH(Parametres!$B$3,G$1:R$1,0))*IF(OR(F100="L",F100="S",F100="I"),-1,1)</f>
        <v>9752.32</v>
      </c>
      <c r="AO100" s="487" t="str">
        <f>+VLOOKUP($AJ100,Data_Validation!$A:$D,1,0)</f>
        <v>G0601</v>
      </c>
      <c r="AP100" s="487" t="str">
        <f>+VLOOKUP($AJ100,Data_Validation!$A:$D,3,0)</f>
        <v>Véhicules neufs</v>
      </c>
      <c r="AQ100" s="487" t="str">
        <f>+VLOOKUP($AJ100,Data_Validation!$A:$D,4,0)</f>
        <v>Papeterie</v>
      </c>
      <c r="AR100" s="487" t="s">
        <v>299</v>
      </c>
      <c r="AS100" s="487">
        <f>+VLOOKUP($AJ100,Data_Validation!$A:$E,5,0)</f>
        <v>0</v>
      </c>
      <c r="AT100" s="904" t="str">
        <f t="shared" si="9"/>
        <v>G0601</v>
      </c>
      <c r="AU100" s="488" t="str">
        <f t="shared" si="10"/>
        <v>FRAIS BUREAU NEUFS</v>
      </c>
      <c r="AV100" s="899">
        <f>IFERROR(INDEX(V100:AG100,1,MATCH(Parametres!$B$3,V$1:AG$1,0)-1)*IF(OR(C100="L",C100="S",C100="I"),-1,1),"")</f>
        <v>0</v>
      </c>
      <c r="AW100" s="899">
        <f t="shared" si="11"/>
        <v>0</v>
      </c>
      <c r="AX100" s="899">
        <f>INDEX(V100:AG100,1,MATCH(Parametres!$B$3,V$1:AG$1,0))*IF(OR(C100="L",C100="S",C100="I"),-1,1)</f>
        <v>0</v>
      </c>
      <c r="AY100" s="487" t="s">
        <v>337</v>
      </c>
      <c r="AZ100" s="487">
        <f>+VLOOKUP($AJ100,Data_Validation!$A:$E,5,0)</f>
        <v>0</v>
      </c>
    </row>
    <row r="101" spans="1:52" ht="15" hidden="1" customHeight="1">
      <c r="A101" s="706" t="s">
        <v>1148</v>
      </c>
      <c r="B101" s="706">
        <v>2025</v>
      </c>
      <c r="C101" s="706" t="s">
        <v>1384</v>
      </c>
      <c r="D101" s="706" t="s">
        <v>1385</v>
      </c>
      <c r="E101" s="706" t="s">
        <v>333</v>
      </c>
      <c r="F101" s="706" t="s">
        <v>1104</v>
      </c>
      <c r="G101" s="706">
        <v>936.55</v>
      </c>
      <c r="H101" s="706">
        <v>1461.12</v>
      </c>
      <c r="I101" s="706">
        <v>1912.57</v>
      </c>
      <c r="J101" s="706">
        <v>2663.35</v>
      </c>
      <c r="K101" s="706">
        <v>3521.18</v>
      </c>
      <c r="L101" s="706">
        <v>4498.0600000000004</v>
      </c>
      <c r="M101" s="706">
        <v>4860.9399999999996</v>
      </c>
      <c r="N101" s="706">
        <v>5531.85</v>
      </c>
      <c r="O101" s="706">
        <v>5772.1</v>
      </c>
      <c r="P101" s="706">
        <v>6680.39</v>
      </c>
      <c r="Q101" s="706">
        <v>7492.21</v>
      </c>
      <c r="R101" s="706">
        <v>8201.39</v>
      </c>
      <c r="S101" s="706">
        <v>681.11</v>
      </c>
      <c r="T101" s="706">
        <v>681.11</v>
      </c>
      <c r="U101" s="706">
        <v>0</v>
      </c>
      <c r="V101" s="706">
        <v>0</v>
      </c>
      <c r="W101" s="706">
        <v>0</v>
      </c>
      <c r="X101" s="706">
        <v>0</v>
      </c>
      <c r="Y101" s="706">
        <v>0</v>
      </c>
      <c r="Z101" s="706">
        <v>0</v>
      </c>
      <c r="AA101" s="706">
        <v>0</v>
      </c>
      <c r="AB101" s="706">
        <v>0</v>
      </c>
      <c r="AC101" s="706">
        <v>0</v>
      </c>
      <c r="AD101" s="706">
        <v>0</v>
      </c>
      <c r="AE101" s="706">
        <v>0</v>
      </c>
      <c r="AF101" s="706">
        <v>0</v>
      </c>
      <c r="AG101" s="706">
        <v>0</v>
      </c>
      <c r="AH101" s="706">
        <v>0</v>
      </c>
      <c r="AI101" s="706">
        <v>0</v>
      </c>
      <c r="AJ101" s="905" t="str">
        <f t="shared" si="6"/>
        <v>G0602</v>
      </c>
      <c r="AK101" s="905" t="str">
        <f t="shared" si="7"/>
        <v>FRAIS BUREAU USAGES</v>
      </c>
      <c r="AL101" s="905">
        <f>IFERROR(INDEX(G101:R101,1,MATCH(Parametres!$B$3,G$1:R$1,0)-1)*IF(OR(F101="L",F101="S",F101="I"),-1,1),"")</f>
        <v>1912.57</v>
      </c>
      <c r="AM101" s="905">
        <f t="shared" si="8"/>
        <v>750.78</v>
      </c>
      <c r="AN101" s="905">
        <f>INDEX(G101:R101,1,MATCH(Parametres!$B$3,G$1:R$1,0))*IF(OR(F101="L",F101="S",F101="I"),-1,1)</f>
        <v>2663.35</v>
      </c>
      <c r="AO101" s="487" t="str">
        <f>+VLOOKUP($AJ101,Data_Validation!$A:$D,1,0)</f>
        <v>G0602</v>
      </c>
      <c r="AP101" s="487" t="str">
        <f>+VLOOKUP($AJ101,Data_Validation!$A:$D,3,0)</f>
        <v>Véhicules usagés</v>
      </c>
      <c r="AQ101" s="487" t="str">
        <f>+VLOOKUP($AJ101,Data_Validation!$A:$D,4,0)</f>
        <v>Papeterie</v>
      </c>
      <c r="AR101" s="487" t="s">
        <v>299</v>
      </c>
      <c r="AS101" s="487">
        <f>+VLOOKUP($AJ101,Data_Validation!$A:$E,5,0)</f>
        <v>0</v>
      </c>
      <c r="AT101" s="904" t="str">
        <f t="shared" si="9"/>
        <v>G0602</v>
      </c>
      <c r="AU101" s="488" t="str">
        <f t="shared" si="10"/>
        <v>FRAIS BUREAU USAGES</v>
      </c>
      <c r="AV101" s="899">
        <f>IFERROR(INDEX(V101:AG101,1,MATCH(Parametres!$B$3,V$1:AG$1,0)-1)*IF(OR(C101="L",C101="S",C101="I"),-1,1),"")</f>
        <v>0</v>
      </c>
      <c r="AW101" s="899">
        <f t="shared" si="11"/>
        <v>0</v>
      </c>
      <c r="AX101" s="899">
        <f>INDEX(V101:AG101,1,MATCH(Parametres!$B$3,V$1:AG$1,0))*IF(OR(C101="L",C101="S",C101="I"),-1,1)</f>
        <v>0</v>
      </c>
      <c r="AY101" s="487" t="s">
        <v>337</v>
      </c>
      <c r="AZ101" s="487">
        <f>+VLOOKUP($AJ101,Data_Validation!$A:$E,5,0)</f>
        <v>0</v>
      </c>
    </row>
    <row r="102" spans="1:52" ht="15" hidden="1" customHeight="1">
      <c r="A102" s="706" t="s">
        <v>1148</v>
      </c>
      <c r="B102" s="706">
        <v>2025</v>
      </c>
      <c r="C102" s="706" t="s">
        <v>1386</v>
      </c>
      <c r="D102" s="706" t="s">
        <v>1387</v>
      </c>
      <c r="E102" s="706" t="s">
        <v>333</v>
      </c>
      <c r="F102" s="706" t="s">
        <v>1104</v>
      </c>
      <c r="G102" s="706">
        <v>0</v>
      </c>
      <c r="H102" s="706">
        <v>0</v>
      </c>
      <c r="I102" s="706">
        <v>636</v>
      </c>
      <c r="J102" s="706">
        <v>1008</v>
      </c>
      <c r="K102" s="706">
        <v>1531.37</v>
      </c>
      <c r="L102" s="706">
        <v>1531.37</v>
      </c>
      <c r="M102" s="706">
        <v>1647.37</v>
      </c>
      <c r="N102" s="706">
        <v>1727.37</v>
      </c>
      <c r="O102" s="706">
        <v>1727.37</v>
      </c>
      <c r="P102" s="706">
        <v>-5272.63</v>
      </c>
      <c r="Q102" s="706">
        <v>-5124.63</v>
      </c>
      <c r="R102" s="706">
        <v>-5008.63</v>
      </c>
      <c r="S102" s="706">
        <v>-465.88</v>
      </c>
      <c r="T102" s="706">
        <v>-465.88</v>
      </c>
      <c r="U102" s="706">
        <v>0</v>
      </c>
      <c r="V102" s="706">
        <v>0</v>
      </c>
      <c r="W102" s="706">
        <v>0</v>
      </c>
      <c r="X102" s="706">
        <v>0</v>
      </c>
      <c r="Y102" s="706">
        <v>0</v>
      </c>
      <c r="Z102" s="706">
        <v>0</v>
      </c>
      <c r="AA102" s="706">
        <v>0</v>
      </c>
      <c r="AB102" s="706">
        <v>0</v>
      </c>
      <c r="AC102" s="706">
        <v>0</v>
      </c>
      <c r="AD102" s="706">
        <v>0</v>
      </c>
      <c r="AE102" s="706">
        <v>0</v>
      </c>
      <c r="AF102" s="706">
        <v>0</v>
      </c>
      <c r="AG102" s="706">
        <v>0</v>
      </c>
      <c r="AH102" s="706">
        <v>0</v>
      </c>
      <c r="AI102" s="706">
        <v>0</v>
      </c>
      <c r="AJ102" s="905" t="str">
        <f t="shared" si="6"/>
        <v>G0603</v>
      </c>
      <c r="AK102" s="905" t="str">
        <f t="shared" si="7"/>
        <v>FRAIS BUREAU U.S.A</v>
      </c>
      <c r="AL102" s="905">
        <f>IFERROR(INDEX(G102:R102,1,MATCH(Parametres!$B$3,G$1:R$1,0)-1)*IF(OR(F102="L",F102="S",F102="I"),-1,1),"")</f>
        <v>636</v>
      </c>
      <c r="AM102" s="905">
        <f t="shared" si="8"/>
        <v>372</v>
      </c>
      <c r="AN102" s="905">
        <f>INDEX(G102:R102,1,MATCH(Parametres!$B$3,G$1:R$1,0))*IF(OR(F102="L",F102="S",F102="I"),-1,1)</f>
        <v>1008</v>
      </c>
      <c r="AO102" s="487" t="str">
        <f>+VLOOKUP($AJ102,Data_Validation!$A:$D,1,0)</f>
        <v>G0603</v>
      </c>
      <c r="AP102" s="487" t="str">
        <f>+VLOOKUP($AJ102,Data_Validation!$A:$D,3,0)</f>
        <v>Wholesale autres</v>
      </c>
      <c r="AQ102" s="487" t="str">
        <f>+VLOOKUP($AJ102,Data_Validation!$A:$D,4,0)</f>
        <v>Papeterie</v>
      </c>
      <c r="AR102" s="487" t="s">
        <v>299</v>
      </c>
      <c r="AS102" s="487">
        <f>+VLOOKUP($AJ102,Data_Validation!$A:$E,5,0)</f>
        <v>0</v>
      </c>
      <c r="AT102" s="904" t="str">
        <f t="shared" si="9"/>
        <v>G0603</v>
      </c>
      <c r="AU102" s="488" t="str">
        <f t="shared" si="10"/>
        <v>FRAIS BUREAU U.S.A</v>
      </c>
      <c r="AV102" s="899">
        <f>IFERROR(INDEX(V102:AG102,1,MATCH(Parametres!$B$3,V$1:AG$1,0)-1)*IF(OR(C102="L",C102="S",C102="I"),-1,1),"")</f>
        <v>0</v>
      </c>
      <c r="AW102" s="899">
        <f t="shared" si="11"/>
        <v>0</v>
      </c>
      <c r="AX102" s="899">
        <f>INDEX(V102:AG102,1,MATCH(Parametres!$B$3,V$1:AG$1,0))*IF(OR(C102="L",C102="S",C102="I"),-1,1)</f>
        <v>0</v>
      </c>
      <c r="AY102" s="487" t="s">
        <v>337</v>
      </c>
      <c r="AZ102" s="487">
        <f>+VLOOKUP($AJ102,Data_Validation!$A:$E,5,0)</f>
        <v>0</v>
      </c>
    </row>
    <row r="103" spans="1:52" ht="15.75" hidden="1" customHeight="1">
      <c r="A103" s="706" t="s">
        <v>1148</v>
      </c>
      <c r="B103" s="706">
        <v>2025</v>
      </c>
      <c r="C103" s="706" t="s">
        <v>1388</v>
      </c>
      <c r="D103" s="706" t="s">
        <v>1389</v>
      </c>
      <c r="E103" s="706" t="s">
        <v>333</v>
      </c>
      <c r="F103" s="706" t="s">
        <v>1104</v>
      </c>
      <c r="G103" s="706">
        <v>1966.73</v>
      </c>
      <c r="H103" s="706">
        <v>3445.04</v>
      </c>
      <c r="I103" s="706">
        <v>4404.95</v>
      </c>
      <c r="J103" s="706">
        <v>5953.45</v>
      </c>
      <c r="K103" s="706">
        <v>7192.96</v>
      </c>
      <c r="L103" s="706">
        <v>8658.26</v>
      </c>
      <c r="M103" s="706">
        <v>10114.56</v>
      </c>
      <c r="N103" s="706">
        <v>12128.48</v>
      </c>
      <c r="O103" s="706">
        <v>12536.21</v>
      </c>
      <c r="P103" s="706">
        <v>14098.72</v>
      </c>
      <c r="Q103" s="706">
        <v>16228</v>
      </c>
      <c r="R103" s="706">
        <v>17356.330000000002</v>
      </c>
      <c r="S103" s="706">
        <v>1475.27</v>
      </c>
      <c r="T103" s="706">
        <v>1475.27</v>
      </c>
      <c r="U103" s="706">
        <v>0</v>
      </c>
      <c r="V103" s="706">
        <v>0</v>
      </c>
      <c r="W103" s="706">
        <v>0</v>
      </c>
      <c r="X103" s="706">
        <v>0</v>
      </c>
      <c r="Y103" s="706">
        <v>0</v>
      </c>
      <c r="Z103" s="706">
        <v>0</v>
      </c>
      <c r="AA103" s="706">
        <v>0</v>
      </c>
      <c r="AB103" s="706">
        <v>0</v>
      </c>
      <c r="AC103" s="706">
        <v>0</v>
      </c>
      <c r="AD103" s="706">
        <v>0</v>
      </c>
      <c r="AE103" s="706">
        <v>0</v>
      </c>
      <c r="AF103" s="706">
        <v>0</v>
      </c>
      <c r="AG103" s="706">
        <v>0</v>
      </c>
      <c r="AH103" s="706">
        <v>0</v>
      </c>
      <c r="AI103" s="706">
        <v>0</v>
      </c>
      <c r="AJ103" s="905" t="str">
        <f t="shared" si="6"/>
        <v>G0604</v>
      </c>
      <c r="AK103" s="905" t="str">
        <f t="shared" si="7"/>
        <v>FRAIS BUREAU SERVICE</v>
      </c>
      <c r="AL103" s="905">
        <f>IFERROR(INDEX(G103:R103,1,MATCH(Parametres!$B$3,G$1:R$1,0)-1)*IF(OR(F103="L",F103="S",F103="I"),-1,1),"")</f>
        <v>4404.95</v>
      </c>
      <c r="AM103" s="905">
        <f t="shared" si="8"/>
        <v>1548.5</v>
      </c>
      <c r="AN103" s="905">
        <f>INDEX(G103:R103,1,MATCH(Parametres!$B$3,G$1:R$1,0))*IF(OR(F103="L",F103="S",F103="I"),-1,1)</f>
        <v>5953.45</v>
      </c>
      <c r="AO103" s="487" t="str">
        <f>+VLOOKUP($AJ103,Data_Validation!$A:$D,1,0)</f>
        <v>G0604</v>
      </c>
      <c r="AP103" s="487" t="str">
        <f>+VLOOKUP($AJ103,Data_Validation!$A:$D,3,0)</f>
        <v>Service</v>
      </c>
      <c r="AQ103" s="487" t="str">
        <f>+VLOOKUP($AJ103,Data_Validation!$A:$D,4,0)</f>
        <v>Papeterie</v>
      </c>
      <c r="AR103" s="487" t="s">
        <v>299</v>
      </c>
      <c r="AS103" s="487">
        <f>+VLOOKUP($AJ103,Data_Validation!$A:$E,5,0)</f>
        <v>0</v>
      </c>
      <c r="AT103" s="904" t="str">
        <f t="shared" si="9"/>
        <v>G0604</v>
      </c>
      <c r="AU103" s="488" t="str">
        <f t="shared" si="10"/>
        <v>FRAIS BUREAU SERVICE</v>
      </c>
      <c r="AV103" s="899">
        <f>IFERROR(INDEX(V103:AG103,1,MATCH(Parametres!$B$3,V$1:AG$1,0)-1)*IF(OR(C103="L",C103="S",C103="I"),-1,1),"")</f>
        <v>0</v>
      </c>
      <c r="AW103" s="899">
        <f t="shared" si="11"/>
        <v>0</v>
      </c>
      <c r="AX103" s="899">
        <f>INDEX(V103:AG103,1,MATCH(Parametres!$B$3,V$1:AG$1,0))*IF(OR(C103="L",C103="S",C103="I"),-1,1)</f>
        <v>0</v>
      </c>
      <c r="AY103" s="487" t="s">
        <v>337</v>
      </c>
      <c r="AZ103" s="487">
        <f>+VLOOKUP($AJ103,Data_Validation!$A:$E,5,0)</f>
        <v>0</v>
      </c>
    </row>
    <row r="104" spans="1:52" ht="15" hidden="1" customHeight="1">
      <c r="A104" s="706" t="s">
        <v>1148</v>
      </c>
      <c r="B104" s="706">
        <v>2025</v>
      </c>
      <c r="C104" s="706" t="s">
        <v>1390</v>
      </c>
      <c r="D104" s="706" t="s">
        <v>1391</v>
      </c>
      <c r="E104" s="706" t="s">
        <v>333</v>
      </c>
      <c r="F104" s="706" t="s">
        <v>1104</v>
      </c>
      <c r="G104" s="706">
        <v>559.73</v>
      </c>
      <c r="H104" s="706">
        <v>1941.71</v>
      </c>
      <c r="I104" s="706">
        <v>1843.34</v>
      </c>
      <c r="J104" s="706">
        <v>2814.28</v>
      </c>
      <c r="K104" s="706">
        <v>3215.23</v>
      </c>
      <c r="L104" s="706">
        <v>3703.68</v>
      </c>
      <c r="M104" s="706">
        <v>3885.14</v>
      </c>
      <c r="N104" s="706">
        <v>4220.62</v>
      </c>
      <c r="O104" s="706">
        <v>4913.13</v>
      </c>
      <c r="P104" s="706">
        <v>5367.39</v>
      </c>
      <c r="Q104" s="706">
        <v>5747.07</v>
      </c>
      <c r="R104" s="706">
        <v>6184.47</v>
      </c>
      <c r="S104" s="706">
        <v>522.46</v>
      </c>
      <c r="T104" s="706">
        <v>522.46</v>
      </c>
      <c r="U104" s="706">
        <v>0</v>
      </c>
      <c r="V104" s="706">
        <v>0</v>
      </c>
      <c r="W104" s="706">
        <v>0</v>
      </c>
      <c r="X104" s="706">
        <v>0</v>
      </c>
      <c r="Y104" s="706">
        <v>0</v>
      </c>
      <c r="Z104" s="706">
        <v>0</v>
      </c>
      <c r="AA104" s="706">
        <v>0</v>
      </c>
      <c r="AB104" s="706">
        <v>0</v>
      </c>
      <c r="AC104" s="706">
        <v>0</v>
      </c>
      <c r="AD104" s="706">
        <v>0</v>
      </c>
      <c r="AE104" s="706">
        <v>0</v>
      </c>
      <c r="AF104" s="706">
        <v>0</v>
      </c>
      <c r="AG104" s="706">
        <v>0</v>
      </c>
      <c r="AH104" s="706">
        <v>0</v>
      </c>
      <c r="AI104" s="706">
        <v>0</v>
      </c>
      <c r="AJ104" s="905" t="str">
        <f t="shared" si="6"/>
        <v>G0605</v>
      </c>
      <c r="AK104" s="905" t="str">
        <f t="shared" si="7"/>
        <v>FRAIS BUREAU CARROSS.</v>
      </c>
      <c r="AL104" s="905">
        <f>IFERROR(INDEX(G104:R104,1,MATCH(Parametres!$B$3,G$1:R$1,0)-1)*IF(OR(F104="L",F104="S",F104="I"),-1,1),"")</f>
        <v>1843.34</v>
      </c>
      <c r="AM104" s="905">
        <f t="shared" si="8"/>
        <v>970.94000000000028</v>
      </c>
      <c r="AN104" s="905">
        <f>INDEX(G104:R104,1,MATCH(Parametres!$B$3,G$1:R$1,0))*IF(OR(F104="L",F104="S",F104="I"),-1,1)</f>
        <v>2814.28</v>
      </c>
      <c r="AO104" s="487" t="str">
        <f>+VLOOKUP($AJ104,Data_Validation!$A:$D,1,0)</f>
        <v>G0605</v>
      </c>
      <c r="AP104" s="487" t="str">
        <f>+VLOOKUP($AJ104,Data_Validation!$A:$D,3,0)</f>
        <v>Carrosserie</v>
      </c>
      <c r="AQ104" s="487" t="str">
        <f>+VLOOKUP($AJ104,Data_Validation!$A:$D,4,0)</f>
        <v>Papeterie</v>
      </c>
      <c r="AR104" s="487" t="s">
        <v>299</v>
      </c>
      <c r="AS104" s="487">
        <f>+VLOOKUP($AJ104,Data_Validation!$A:$E,5,0)</f>
        <v>0</v>
      </c>
      <c r="AT104" s="904" t="str">
        <f t="shared" si="9"/>
        <v>G0605</v>
      </c>
      <c r="AU104" s="488" t="str">
        <f t="shared" si="10"/>
        <v>FRAIS BUREAU CARROSS.</v>
      </c>
      <c r="AV104" s="899">
        <f>IFERROR(INDEX(V104:AG104,1,MATCH(Parametres!$B$3,V$1:AG$1,0)-1)*IF(OR(C104="L",C104="S",C104="I"),-1,1),"")</f>
        <v>0</v>
      </c>
      <c r="AW104" s="899">
        <f t="shared" si="11"/>
        <v>0</v>
      </c>
      <c r="AX104" s="899">
        <f>INDEX(V104:AG104,1,MATCH(Parametres!$B$3,V$1:AG$1,0))*IF(OR(C104="L",C104="S",C104="I"),-1,1)</f>
        <v>0</v>
      </c>
      <c r="AY104" s="487" t="s">
        <v>337</v>
      </c>
      <c r="AZ104" s="487">
        <f>+VLOOKUP($AJ104,Data_Validation!$A:$E,5,0)</f>
        <v>0</v>
      </c>
    </row>
    <row r="105" spans="1:52" ht="15" hidden="1" customHeight="1">
      <c r="A105" s="706" t="s">
        <v>1148</v>
      </c>
      <c r="B105" s="706">
        <v>2025</v>
      </c>
      <c r="C105" s="706" t="s">
        <v>1392</v>
      </c>
      <c r="D105" s="706" t="s">
        <v>1393</v>
      </c>
      <c r="E105" s="706" t="s">
        <v>333</v>
      </c>
      <c r="F105" s="706" t="s">
        <v>1104</v>
      </c>
      <c r="G105" s="706">
        <v>695.19</v>
      </c>
      <c r="H105" s="706">
        <v>971.22</v>
      </c>
      <c r="I105" s="706">
        <v>1276.81</v>
      </c>
      <c r="J105" s="706">
        <v>1729.91</v>
      </c>
      <c r="K105" s="706">
        <v>2171.89</v>
      </c>
      <c r="L105" s="706">
        <v>2660.27</v>
      </c>
      <c r="M105" s="706">
        <v>3141.24</v>
      </c>
      <c r="N105" s="706">
        <v>4163.09</v>
      </c>
      <c r="O105" s="706">
        <v>4283.1899999999996</v>
      </c>
      <c r="P105" s="706">
        <v>5471.65</v>
      </c>
      <c r="Q105" s="706">
        <v>5851.25</v>
      </c>
      <c r="R105" s="706">
        <v>6363.07</v>
      </c>
      <c r="S105" s="706">
        <v>531.92999999999995</v>
      </c>
      <c r="T105" s="706">
        <v>531.92999999999995</v>
      </c>
      <c r="U105" s="706">
        <v>0</v>
      </c>
      <c r="V105" s="706">
        <v>0</v>
      </c>
      <c r="W105" s="706">
        <v>0</v>
      </c>
      <c r="X105" s="706">
        <v>0</v>
      </c>
      <c r="Y105" s="706">
        <v>0</v>
      </c>
      <c r="Z105" s="706">
        <v>0</v>
      </c>
      <c r="AA105" s="706">
        <v>0</v>
      </c>
      <c r="AB105" s="706">
        <v>0</v>
      </c>
      <c r="AC105" s="706">
        <v>0</v>
      </c>
      <c r="AD105" s="706">
        <v>0</v>
      </c>
      <c r="AE105" s="706">
        <v>0</v>
      </c>
      <c r="AF105" s="706">
        <v>0</v>
      </c>
      <c r="AG105" s="706">
        <v>0</v>
      </c>
      <c r="AH105" s="706">
        <v>0</v>
      </c>
      <c r="AI105" s="706">
        <v>0</v>
      </c>
      <c r="AJ105" s="905" t="str">
        <f t="shared" si="6"/>
        <v>G0606</v>
      </c>
      <c r="AK105" s="905" t="str">
        <f t="shared" si="7"/>
        <v>FRAIS BUREAU PIECES</v>
      </c>
      <c r="AL105" s="905">
        <f>IFERROR(INDEX(G105:R105,1,MATCH(Parametres!$B$3,G$1:R$1,0)-1)*IF(OR(F105="L",F105="S",F105="I"),-1,1),"")</f>
        <v>1276.81</v>
      </c>
      <c r="AM105" s="905">
        <f t="shared" si="8"/>
        <v>453.10000000000014</v>
      </c>
      <c r="AN105" s="905">
        <f>INDEX(G105:R105,1,MATCH(Parametres!$B$3,G$1:R$1,0))*IF(OR(F105="L",F105="S",F105="I"),-1,1)</f>
        <v>1729.91</v>
      </c>
      <c r="AO105" s="487" t="str">
        <f>+VLOOKUP($AJ105,Data_Validation!$A:$D,1,0)</f>
        <v>G0606</v>
      </c>
      <c r="AP105" s="487" t="str">
        <f>+VLOOKUP($AJ105,Data_Validation!$A:$D,3,0)</f>
        <v>Pièces</v>
      </c>
      <c r="AQ105" s="487" t="str">
        <f>+VLOOKUP($AJ105,Data_Validation!$A:$D,4,0)</f>
        <v>Papeterie</v>
      </c>
      <c r="AR105" s="487" t="s">
        <v>299</v>
      </c>
      <c r="AS105" s="487">
        <f>+VLOOKUP($AJ105,Data_Validation!$A:$E,5,0)</f>
        <v>0</v>
      </c>
      <c r="AT105" s="904" t="str">
        <f t="shared" si="9"/>
        <v>G0606</v>
      </c>
      <c r="AU105" s="488" t="str">
        <f t="shared" si="10"/>
        <v>FRAIS BUREAU PIECES</v>
      </c>
      <c r="AV105" s="899">
        <f>IFERROR(INDEX(V105:AG105,1,MATCH(Parametres!$B$3,V$1:AG$1,0)-1)*IF(OR(C105="L",C105="S",C105="I"),-1,1),"")</f>
        <v>0</v>
      </c>
      <c r="AW105" s="899">
        <f t="shared" si="11"/>
        <v>0</v>
      </c>
      <c r="AX105" s="899">
        <f>INDEX(V105:AG105,1,MATCH(Parametres!$B$3,V$1:AG$1,0))*IF(OR(C105="L",C105="S",C105="I"),-1,1)</f>
        <v>0</v>
      </c>
      <c r="AY105" s="487" t="s">
        <v>337</v>
      </c>
      <c r="AZ105" s="487">
        <f>+VLOOKUP($AJ105,Data_Validation!$A:$E,5,0)</f>
        <v>0</v>
      </c>
    </row>
    <row r="106" spans="1:52" ht="15" customHeight="1">
      <c r="A106" s="706" t="s">
        <v>1148</v>
      </c>
      <c r="B106" s="706">
        <v>2025</v>
      </c>
      <c r="C106" s="706" t="s">
        <v>1394</v>
      </c>
      <c r="D106" s="706" t="s">
        <v>1395</v>
      </c>
      <c r="E106" s="706" t="s">
        <v>333</v>
      </c>
      <c r="F106" s="706" t="s">
        <v>1104</v>
      </c>
      <c r="G106" s="706">
        <v>0</v>
      </c>
      <c r="H106" s="706">
        <v>0</v>
      </c>
      <c r="I106" s="706">
        <v>0</v>
      </c>
      <c r="J106" s="706">
        <v>0</v>
      </c>
      <c r="K106" s="706">
        <v>0</v>
      </c>
      <c r="L106" s="706">
        <v>0</v>
      </c>
      <c r="M106" s="706">
        <v>0</v>
      </c>
      <c r="N106" s="706">
        <v>0</v>
      </c>
      <c r="O106" s="706">
        <v>0</v>
      </c>
      <c r="P106" s="706">
        <v>0</v>
      </c>
      <c r="Q106" s="706">
        <v>0</v>
      </c>
      <c r="R106" s="706">
        <v>0</v>
      </c>
      <c r="S106" s="706">
        <v>0</v>
      </c>
      <c r="T106" s="706">
        <v>0</v>
      </c>
      <c r="U106" s="706">
        <v>0</v>
      </c>
      <c r="V106" s="706">
        <v>0</v>
      </c>
      <c r="W106" s="706">
        <v>0</v>
      </c>
      <c r="X106" s="706">
        <v>0</v>
      </c>
      <c r="Y106" s="706">
        <v>0</v>
      </c>
      <c r="Z106" s="706">
        <v>0</v>
      </c>
      <c r="AA106" s="706">
        <v>0</v>
      </c>
      <c r="AB106" s="706">
        <v>0</v>
      </c>
      <c r="AC106" s="706">
        <v>0</v>
      </c>
      <c r="AD106" s="706">
        <v>0</v>
      </c>
      <c r="AE106" s="706">
        <v>0</v>
      </c>
      <c r="AF106" s="706">
        <v>0</v>
      </c>
      <c r="AG106" s="706">
        <v>0</v>
      </c>
      <c r="AH106" s="706">
        <v>0</v>
      </c>
      <c r="AI106" s="706">
        <v>0</v>
      </c>
      <c r="AJ106" s="905" t="str">
        <f t="shared" si="6"/>
        <v>G0610</v>
      </c>
      <c r="AK106" s="905" t="str">
        <f t="shared" si="7"/>
        <v>AUTRES FOURNITURES REP.</v>
      </c>
      <c r="AL106" s="905">
        <f>IFERROR(INDEX(G106:R106,1,MATCH(Parametres!$B$3,G$1:R$1,0)-1)*IF(OR(F106="L",F106="S",F106="I"),-1,1),"")</f>
        <v>0</v>
      </c>
      <c r="AM106" s="905">
        <f t="shared" si="8"/>
        <v>0</v>
      </c>
      <c r="AN106" s="905">
        <f>INDEX(G106:R106,1,MATCH(Parametres!$B$3,G$1:R$1,0))*IF(OR(F106="L",F106="S",F106="I"),-1,1)</f>
        <v>0</v>
      </c>
      <c r="AO106" s="487" t="e">
        <f>+VLOOKUP($AJ106,Data_Validation!$A:$D,1,0)</f>
        <v>#N/A</v>
      </c>
      <c r="AP106" s="487" t="e">
        <f>+VLOOKUP($AJ106,Data_Validation!$A:$D,3,0)</f>
        <v>#N/A</v>
      </c>
      <c r="AQ106" s="487" t="e">
        <f>+VLOOKUP($AJ106,Data_Validation!$A:$D,4,0)</f>
        <v>#N/A</v>
      </c>
      <c r="AR106" s="487" t="s">
        <v>299</v>
      </c>
      <c r="AS106" s="487" t="e">
        <f>+VLOOKUP($AJ106,Data_Validation!$A:$E,5,0)</f>
        <v>#N/A</v>
      </c>
      <c r="AT106" s="904" t="str">
        <f t="shared" si="9"/>
        <v>G0610</v>
      </c>
      <c r="AU106" s="488" t="str">
        <f t="shared" si="10"/>
        <v>AUTRES FOURNITURES REP.</v>
      </c>
      <c r="AV106" s="899">
        <f>IFERROR(INDEX(V106:AG106,1,MATCH(Parametres!$B$3,V$1:AG$1,0)-1)*IF(OR(C106="L",C106="S",C106="I"),-1,1),"")</f>
        <v>0</v>
      </c>
      <c r="AW106" s="899">
        <f t="shared" si="11"/>
        <v>0</v>
      </c>
      <c r="AX106" s="899">
        <f>INDEX(V106:AG106,1,MATCH(Parametres!$B$3,V$1:AG$1,0))*IF(OR(C106="L",C106="S",C106="I"),-1,1)</f>
        <v>0</v>
      </c>
      <c r="AY106" s="487" t="s">
        <v>337</v>
      </c>
      <c r="AZ106" s="487" t="e">
        <f>+VLOOKUP($AJ106,Data_Validation!$A:$E,5,0)</f>
        <v>#N/A</v>
      </c>
    </row>
    <row r="107" spans="1:52" ht="15" hidden="1" customHeight="1">
      <c r="A107" s="706" t="s">
        <v>1148</v>
      </c>
      <c r="B107" s="706">
        <v>2025</v>
      </c>
      <c r="C107" s="706" t="s">
        <v>1396</v>
      </c>
      <c r="D107" s="706" t="s">
        <v>1397</v>
      </c>
      <c r="E107" s="706" t="s">
        <v>333</v>
      </c>
      <c r="F107" s="706" t="s">
        <v>1104</v>
      </c>
      <c r="G107" s="706">
        <v>432.98</v>
      </c>
      <c r="H107" s="706">
        <v>1039.23</v>
      </c>
      <c r="I107" s="706">
        <v>1286.25</v>
      </c>
      <c r="J107" s="706">
        <v>1698.64</v>
      </c>
      <c r="K107" s="706">
        <v>2517.0700000000002</v>
      </c>
      <c r="L107" s="706">
        <v>4016.64</v>
      </c>
      <c r="M107" s="706">
        <v>4953.75</v>
      </c>
      <c r="N107" s="706">
        <v>5936.56</v>
      </c>
      <c r="O107" s="706">
        <v>6191.83</v>
      </c>
      <c r="P107" s="706">
        <v>6836.33</v>
      </c>
      <c r="Q107" s="706">
        <v>7005.17</v>
      </c>
      <c r="R107" s="706">
        <v>7111.2</v>
      </c>
      <c r="S107" s="706">
        <v>636.83000000000004</v>
      </c>
      <c r="T107" s="706">
        <v>636.83000000000004</v>
      </c>
      <c r="U107" s="706">
        <v>0</v>
      </c>
      <c r="V107" s="706">
        <v>0</v>
      </c>
      <c r="W107" s="706">
        <v>0</v>
      </c>
      <c r="X107" s="706">
        <v>0</v>
      </c>
      <c r="Y107" s="706">
        <v>0</v>
      </c>
      <c r="Z107" s="706">
        <v>0</v>
      </c>
      <c r="AA107" s="706">
        <v>0</v>
      </c>
      <c r="AB107" s="706">
        <v>0</v>
      </c>
      <c r="AC107" s="706">
        <v>0</v>
      </c>
      <c r="AD107" s="706">
        <v>0</v>
      </c>
      <c r="AE107" s="706">
        <v>0</v>
      </c>
      <c r="AF107" s="706">
        <v>0</v>
      </c>
      <c r="AG107" s="706">
        <v>0</v>
      </c>
      <c r="AH107" s="706">
        <v>0</v>
      </c>
      <c r="AI107" s="706">
        <v>0</v>
      </c>
      <c r="AJ107" s="905" t="str">
        <f t="shared" si="6"/>
        <v>G0611</v>
      </c>
      <c r="AK107" s="905" t="str">
        <f t="shared" si="7"/>
        <v>AUTRES FOURNITURES-NEUF</v>
      </c>
      <c r="AL107" s="905">
        <f>IFERROR(INDEX(G107:R107,1,MATCH(Parametres!$B$3,G$1:R$1,0)-1)*IF(OR(F107="L",F107="S",F107="I"),-1,1),"")</f>
        <v>1286.25</v>
      </c>
      <c r="AM107" s="905">
        <f t="shared" si="8"/>
        <v>412.3900000000001</v>
      </c>
      <c r="AN107" s="905">
        <f>INDEX(G107:R107,1,MATCH(Parametres!$B$3,G$1:R$1,0))*IF(OR(F107="L",F107="S",F107="I"),-1,1)</f>
        <v>1698.64</v>
      </c>
      <c r="AO107" s="487" t="str">
        <f>+VLOOKUP($AJ107,Data_Validation!$A:$D,1,0)</f>
        <v>G0611</v>
      </c>
      <c r="AP107" s="487" t="str">
        <f>+VLOOKUP($AJ107,Data_Validation!$A:$D,3,0)</f>
        <v>Véhicules neufs</v>
      </c>
      <c r="AQ107" s="487" t="str">
        <f>+VLOOKUP($AJ107,Data_Validation!$A:$D,4,0)</f>
        <v>Fournitures autres</v>
      </c>
      <c r="AR107" s="487" t="s">
        <v>299</v>
      </c>
      <c r="AS107" s="487">
        <f>+VLOOKUP($AJ107,Data_Validation!$A:$E,5,0)</f>
        <v>0</v>
      </c>
      <c r="AT107" s="904" t="str">
        <f t="shared" si="9"/>
        <v>G0611</v>
      </c>
      <c r="AU107" s="488" t="str">
        <f t="shared" si="10"/>
        <v>AUTRES FOURNITURES-NEUF</v>
      </c>
      <c r="AV107" s="899">
        <f>IFERROR(INDEX(V107:AG107,1,MATCH(Parametres!$B$3,V$1:AG$1,0)-1)*IF(OR(C107="L",C107="S",C107="I"),-1,1),"")</f>
        <v>0</v>
      </c>
      <c r="AW107" s="899">
        <f t="shared" si="11"/>
        <v>0</v>
      </c>
      <c r="AX107" s="899">
        <f>INDEX(V107:AG107,1,MATCH(Parametres!$B$3,V$1:AG$1,0))*IF(OR(C107="L",C107="S",C107="I"),-1,1)</f>
        <v>0</v>
      </c>
      <c r="AY107" s="487" t="s">
        <v>337</v>
      </c>
      <c r="AZ107" s="487">
        <f>+VLOOKUP($AJ107,Data_Validation!$A:$E,5,0)</f>
        <v>0</v>
      </c>
    </row>
    <row r="108" spans="1:52" ht="15" hidden="1" customHeight="1">
      <c r="A108" s="706" t="s">
        <v>1148</v>
      </c>
      <c r="B108" s="706">
        <v>2025</v>
      </c>
      <c r="C108" s="706" t="s">
        <v>1398</v>
      </c>
      <c r="D108" s="706" t="s">
        <v>1399</v>
      </c>
      <c r="E108" s="706" t="s">
        <v>333</v>
      </c>
      <c r="F108" s="706" t="s">
        <v>1104</v>
      </c>
      <c r="G108" s="706">
        <v>89.63</v>
      </c>
      <c r="H108" s="706">
        <v>89.63</v>
      </c>
      <c r="I108" s="706">
        <v>254.31</v>
      </c>
      <c r="J108" s="706">
        <v>505.92</v>
      </c>
      <c r="K108" s="706">
        <v>717.11</v>
      </c>
      <c r="L108" s="706">
        <v>842.06</v>
      </c>
      <c r="M108" s="706">
        <v>909.21</v>
      </c>
      <c r="N108" s="706">
        <v>1068.3900000000001</v>
      </c>
      <c r="O108" s="706">
        <v>1172.51</v>
      </c>
      <c r="P108" s="706">
        <v>1281.3499999999999</v>
      </c>
      <c r="Q108" s="706">
        <v>1350.47</v>
      </c>
      <c r="R108" s="706">
        <v>1371.59</v>
      </c>
      <c r="S108" s="706">
        <v>122.77</v>
      </c>
      <c r="T108" s="706">
        <v>122.77</v>
      </c>
      <c r="U108" s="706">
        <v>0</v>
      </c>
      <c r="V108" s="706">
        <v>0</v>
      </c>
      <c r="W108" s="706">
        <v>0</v>
      </c>
      <c r="X108" s="706">
        <v>0</v>
      </c>
      <c r="Y108" s="706">
        <v>0</v>
      </c>
      <c r="Z108" s="706">
        <v>0</v>
      </c>
      <c r="AA108" s="706">
        <v>0</v>
      </c>
      <c r="AB108" s="706">
        <v>0</v>
      </c>
      <c r="AC108" s="706">
        <v>0</v>
      </c>
      <c r="AD108" s="706">
        <v>0</v>
      </c>
      <c r="AE108" s="706">
        <v>0</v>
      </c>
      <c r="AF108" s="706">
        <v>0</v>
      </c>
      <c r="AG108" s="706">
        <v>0</v>
      </c>
      <c r="AH108" s="706">
        <v>0</v>
      </c>
      <c r="AI108" s="706">
        <v>0</v>
      </c>
      <c r="AJ108" s="905" t="str">
        <f t="shared" si="6"/>
        <v>G0612</v>
      </c>
      <c r="AK108" s="905" t="str">
        <f t="shared" si="7"/>
        <v>AUTRES FOURNITURES-USAG</v>
      </c>
      <c r="AL108" s="905">
        <f>IFERROR(INDEX(G108:R108,1,MATCH(Parametres!$B$3,G$1:R$1,0)-1)*IF(OR(F108="L",F108="S",F108="I"),-1,1),"")</f>
        <v>254.31</v>
      </c>
      <c r="AM108" s="905">
        <f t="shared" si="8"/>
        <v>251.61</v>
      </c>
      <c r="AN108" s="905">
        <f>INDEX(G108:R108,1,MATCH(Parametres!$B$3,G$1:R$1,0))*IF(OR(F108="L",F108="S",F108="I"),-1,1)</f>
        <v>505.92</v>
      </c>
      <c r="AO108" s="487" t="str">
        <f>+VLOOKUP($AJ108,Data_Validation!$A:$D,1,0)</f>
        <v>G0612</v>
      </c>
      <c r="AP108" s="487" t="str">
        <f>+VLOOKUP($AJ108,Data_Validation!$A:$D,3,0)</f>
        <v>Véhicules usagés</v>
      </c>
      <c r="AQ108" s="487" t="str">
        <f>+VLOOKUP($AJ108,Data_Validation!$A:$D,4,0)</f>
        <v>Fournitures autres</v>
      </c>
      <c r="AR108" s="487" t="s">
        <v>299</v>
      </c>
      <c r="AS108" s="487">
        <f>+VLOOKUP($AJ108,Data_Validation!$A:$E,5,0)</f>
        <v>0</v>
      </c>
      <c r="AT108" s="904" t="str">
        <f t="shared" si="9"/>
        <v>G0612</v>
      </c>
      <c r="AU108" s="488" t="str">
        <f t="shared" si="10"/>
        <v>AUTRES FOURNITURES-USAG</v>
      </c>
      <c r="AV108" s="899">
        <f>IFERROR(INDEX(V108:AG108,1,MATCH(Parametres!$B$3,V$1:AG$1,0)-1)*IF(OR(C108="L",C108="S",C108="I"),-1,1),"")</f>
        <v>0</v>
      </c>
      <c r="AW108" s="899">
        <f t="shared" si="11"/>
        <v>0</v>
      </c>
      <c r="AX108" s="899">
        <f>INDEX(V108:AG108,1,MATCH(Parametres!$B$3,V$1:AG$1,0))*IF(OR(C108="L",C108="S",C108="I"),-1,1)</f>
        <v>0</v>
      </c>
      <c r="AY108" s="487" t="s">
        <v>337</v>
      </c>
      <c r="AZ108" s="487">
        <f>+VLOOKUP($AJ108,Data_Validation!$A:$E,5,0)</f>
        <v>0</v>
      </c>
    </row>
    <row r="109" spans="1:52" ht="15.75" hidden="1" customHeight="1">
      <c r="A109" s="706" t="s">
        <v>1148</v>
      </c>
      <c r="B109" s="706">
        <v>2025</v>
      </c>
      <c r="C109" s="706" t="s">
        <v>1400</v>
      </c>
      <c r="D109" s="706" t="s">
        <v>1401</v>
      </c>
      <c r="E109" s="706" t="s">
        <v>333</v>
      </c>
      <c r="F109" s="706" t="s">
        <v>1104</v>
      </c>
      <c r="G109" s="706">
        <v>0</v>
      </c>
      <c r="H109" s="706">
        <v>0</v>
      </c>
      <c r="I109" s="706">
        <v>0</v>
      </c>
      <c r="J109" s="706">
        <v>0</v>
      </c>
      <c r="K109" s="706">
        <v>0</v>
      </c>
      <c r="L109" s="706">
        <v>0</v>
      </c>
      <c r="M109" s="706">
        <v>0</v>
      </c>
      <c r="N109" s="706">
        <v>0</v>
      </c>
      <c r="O109" s="706">
        <v>0</v>
      </c>
      <c r="P109" s="706">
        <v>0</v>
      </c>
      <c r="Q109" s="706">
        <v>0</v>
      </c>
      <c r="R109" s="706">
        <v>0</v>
      </c>
      <c r="S109" s="706">
        <v>0</v>
      </c>
      <c r="T109" s="706">
        <v>0</v>
      </c>
      <c r="U109" s="706">
        <v>0</v>
      </c>
      <c r="V109" s="706">
        <v>0</v>
      </c>
      <c r="W109" s="706">
        <v>0</v>
      </c>
      <c r="X109" s="706">
        <v>0</v>
      </c>
      <c r="Y109" s="706">
        <v>0</v>
      </c>
      <c r="Z109" s="706">
        <v>0</v>
      </c>
      <c r="AA109" s="706">
        <v>0</v>
      </c>
      <c r="AB109" s="706">
        <v>0</v>
      </c>
      <c r="AC109" s="706">
        <v>0</v>
      </c>
      <c r="AD109" s="706">
        <v>0</v>
      </c>
      <c r="AE109" s="706">
        <v>0</v>
      </c>
      <c r="AF109" s="706">
        <v>0</v>
      </c>
      <c r="AG109" s="706">
        <v>0</v>
      </c>
      <c r="AH109" s="706">
        <v>0</v>
      </c>
      <c r="AI109" s="706">
        <v>0</v>
      </c>
      <c r="AJ109" s="905" t="str">
        <f t="shared" si="6"/>
        <v>G0613</v>
      </c>
      <c r="AK109" s="905" t="str">
        <f t="shared" si="7"/>
        <v>AUTRES FOURNITURES U.S.A</v>
      </c>
      <c r="AL109" s="905">
        <f>IFERROR(INDEX(G109:R109,1,MATCH(Parametres!$B$3,G$1:R$1,0)-1)*IF(OR(F109="L",F109="S",F109="I"),-1,1),"")</f>
        <v>0</v>
      </c>
      <c r="AM109" s="905">
        <f t="shared" si="8"/>
        <v>0</v>
      </c>
      <c r="AN109" s="905">
        <f>INDEX(G109:R109,1,MATCH(Parametres!$B$3,G$1:R$1,0))*IF(OR(F109="L",F109="S",F109="I"),-1,1)</f>
        <v>0</v>
      </c>
      <c r="AO109" s="487" t="str">
        <f>+VLOOKUP($AJ109,Data_Validation!$A:$D,1,0)</f>
        <v>G0613</v>
      </c>
      <c r="AP109" s="487" t="str">
        <f>+VLOOKUP($AJ109,Data_Validation!$A:$D,3,0)</f>
        <v>Wholesale autres</v>
      </c>
      <c r="AQ109" s="487" t="str">
        <f>+VLOOKUP($AJ109,Data_Validation!$A:$D,4,0)</f>
        <v>Fournitures autres</v>
      </c>
      <c r="AR109" s="487" t="s">
        <v>299</v>
      </c>
      <c r="AS109" s="487">
        <f>+VLOOKUP($AJ109,Data_Validation!$A:$E,5,0)</f>
        <v>0</v>
      </c>
      <c r="AT109" s="904" t="str">
        <f t="shared" si="9"/>
        <v>G0613</v>
      </c>
      <c r="AU109" s="488" t="str">
        <f t="shared" si="10"/>
        <v>AUTRES FOURNITURES U.S.A</v>
      </c>
      <c r="AV109" s="899">
        <f>IFERROR(INDEX(V109:AG109,1,MATCH(Parametres!$B$3,V$1:AG$1,0)-1)*IF(OR(C109="L",C109="S",C109="I"),-1,1),"")</f>
        <v>0</v>
      </c>
      <c r="AW109" s="899">
        <f t="shared" si="11"/>
        <v>0</v>
      </c>
      <c r="AX109" s="899">
        <f>INDEX(V109:AG109,1,MATCH(Parametres!$B$3,V$1:AG$1,0))*IF(OR(C109="L",C109="S",C109="I"),-1,1)</f>
        <v>0</v>
      </c>
      <c r="AY109" s="487" t="s">
        <v>337</v>
      </c>
      <c r="AZ109" s="487">
        <f>+VLOOKUP($AJ109,Data_Validation!$A:$E,5,0)</f>
        <v>0</v>
      </c>
    </row>
    <row r="110" spans="1:52" ht="15" hidden="1" customHeight="1">
      <c r="A110" s="706" t="s">
        <v>1148</v>
      </c>
      <c r="B110" s="706">
        <v>2025</v>
      </c>
      <c r="C110" s="706" t="s">
        <v>1402</v>
      </c>
      <c r="D110" s="706" t="s">
        <v>1403</v>
      </c>
      <c r="E110" s="706" t="s">
        <v>333</v>
      </c>
      <c r="F110" s="706" t="s">
        <v>1104</v>
      </c>
      <c r="G110" s="706">
        <v>2789.52</v>
      </c>
      <c r="H110" s="706">
        <v>6335.97</v>
      </c>
      <c r="I110" s="706">
        <v>13243.82</v>
      </c>
      <c r="J110" s="706">
        <v>21390.71</v>
      </c>
      <c r="K110" s="706">
        <v>28168.54</v>
      </c>
      <c r="L110" s="706">
        <v>26504.52</v>
      </c>
      <c r="M110" s="706">
        <v>32195.040000000001</v>
      </c>
      <c r="N110" s="706">
        <v>32535.02</v>
      </c>
      <c r="O110" s="706">
        <v>38536.49</v>
      </c>
      <c r="P110" s="706">
        <v>44834.05</v>
      </c>
      <c r="Q110" s="706">
        <v>45955.07</v>
      </c>
      <c r="R110" s="706">
        <v>52720.72</v>
      </c>
      <c r="S110" s="706">
        <v>4177.7299999999996</v>
      </c>
      <c r="T110" s="706">
        <v>4177.7299999999996</v>
      </c>
      <c r="U110" s="706">
        <v>0</v>
      </c>
      <c r="V110" s="706">
        <v>0</v>
      </c>
      <c r="W110" s="706">
        <v>0</v>
      </c>
      <c r="X110" s="706">
        <v>0</v>
      </c>
      <c r="Y110" s="706">
        <v>0</v>
      </c>
      <c r="Z110" s="706">
        <v>0</v>
      </c>
      <c r="AA110" s="706">
        <v>0</v>
      </c>
      <c r="AB110" s="706">
        <v>0</v>
      </c>
      <c r="AC110" s="706">
        <v>0</v>
      </c>
      <c r="AD110" s="706">
        <v>0</v>
      </c>
      <c r="AE110" s="706">
        <v>0</v>
      </c>
      <c r="AF110" s="706">
        <v>0</v>
      </c>
      <c r="AG110" s="706">
        <v>0</v>
      </c>
      <c r="AH110" s="706">
        <v>0</v>
      </c>
      <c r="AI110" s="706">
        <v>0</v>
      </c>
      <c r="AJ110" s="905" t="str">
        <f t="shared" si="6"/>
        <v>G0614</v>
      </c>
      <c r="AK110" s="905" t="str">
        <f t="shared" si="7"/>
        <v>AUTRES FOURNITURES SERV.</v>
      </c>
      <c r="AL110" s="905">
        <f>IFERROR(INDEX(G110:R110,1,MATCH(Parametres!$B$3,G$1:R$1,0)-1)*IF(OR(F110="L",F110="S",F110="I"),-1,1),"")</f>
        <v>13243.82</v>
      </c>
      <c r="AM110" s="905">
        <f t="shared" si="8"/>
        <v>8146.8899999999994</v>
      </c>
      <c r="AN110" s="905">
        <f>INDEX(G110:R110,1,MATCH(Parametres!$B$3,G$1:R$1,0))*IF(OR(F110="L",F110="S",F110="I"),-1,1)</f>
        <v>21390.71</v>
      </c>
      <c r="AO110" s="487" t="str">
        <f>+VLOOKUP($AJ110,Data_Validation!$A:$D,1,0)</f>
        <v>G0614</v>
      </c>
      <c r="AP110" s="487" t="str">
        <f>+VLOOKUP($AJ110,Data_Validation!$A:$D,3,0)</f>
        <v>Service</v>
      </c>
      <c r="AQ110" s="487" t="str">
        <f>+VLOOKUP($AJ110,Data_Validation!$A:$D,4,0)</f>
        <v>Fournitures autres</v>
      </c>
      <c r="AR110" s="487" t="s">
        <v>299</v>
      </c>
      <c r="AS110" s="487">
        <f>+VLOOKUP($AJ110,Data_Validation!$A:$E,5,0)</f>
        <v>0</v>
      </c>
      <c r="AT110" s="904" t="str">
        <f t="shared" si="9"/>
        <v>G0614</v>
      </c>
      <c r="AU110" s="488" t="str">
        <f t="shared" si="10"/>
        <v>AUTRES FOURNITURES SERV.</v>
      </c>
      <c r="AV110" s="899">
        <f>IFERROR(INDEX(V110:AG110,1,MATCH(Parametres!$B$3,V$1:AG$1,0)-1)*IF(OR(C110="L",C110="S",C110="I"),-1,1),"")</f>
        <v>0</v>
      </c>
      <c r="AW110" s="899">
        <f t="shared" si="11"/>
        <v>0</v>
      </c>
      <c r="AX110" s="899">
        <f>INDEX(V110:AG110,1,MATCH(Parametres!$B$3,V$1:AG$1,0))*IF(OR(C110="L",C110="S",C110="I"),-1,1)</f>
        <v>0</v>
      </c>
      <c r="AY110" s="487" t="s">
        <v>337</v>
      </c>
      <c r="AZ110" s="487">
        <f>+VLOOKUP($AJ110,Data_Validation!$A:$E,5,0)</f>
        <v>0</v>
      </c>
    </row>
    <row r="111" spans="1:52" ht="15" hidden="1" customHeight="1">
      <c r="A111" s="706" t="s">
        <v>1148</v>
      </c>
      <c r="B111" s="706">
        <v>2025</v>
      </c>
      <c r="C111" s="706" t="s">
        <v>1404</v>
      </c>
      <c r="D111" s="706" t="s">
        <v>1405</v>
      </c>
      <c r="E111" s="706" t="s">
        <v>333</v>
      </c>
      <c r="F111" s="706" t="s">
        <v>1104</v>
      </c>
      <c r="G111" s="706">
        <v>-874.11</v>
      </c>
      <c r="H111" s="706">
        <v>10814.74</v>
      </c>
      <c r="I111" s="706">
        <v>14047.19</v>
      </c>
      <c r="J111" s="706">
        <v>4792.74</v>
      </c>
      <c r="K111" s="706">
        <v>7362.58</v>
      </c>
      <c r="L111" s="706">
        <v>15295.91</v>
      </c>
      <c r="M111" s="706">
        <v>17577.79</v>
      </c>
      <c r="N111" s="706">
        <v>23481.94</v>
      </c>
      <c r="O111" s="706">
        <v>32506.39</v>
      </c>
      <c r="P111" s="706">
        <v>39181.64</v>
      </c>
      <c r="Q111" s="706">
        <v>42132.87</v>
      </c>
      <c r="R111" s="706">
        <v>45785.83</v>
      </c>
      <c r="S111" s="706">
        <v>3830.26</v>
      </c>
      <c r="T111" s="706">
        <v>3830.26</v>
      </c>
      <c r="U111" s="706">
        <v>0</v>
      </c>
      <c r="V111" s="706">
        <v>0</v>
      </c>
      <c r="W111" s="706">
        <v>0</v>
      </c>
      <c r="X111" s="706">
        <v>0</v>
      </c>
      <c r="Y111" s="706">
        <v>0</v>
      </c>
      <c r="Z111" s="706">
        <v>0</v>
      </c>
      <c r="AA111" s="706">
        <v>0</v>
      </c>
      <c r="AB111" s="706">
        <v>0</v>
      </c>
      <c r="AC111" s="706">
        <v>0</v>
      </c>
      <c r="AD111" s="706">
        <v>0</v>
      </c>
      <c r="AE111" s="706">
        <v>0</v>
      </c>
      <c r="AF111" s="706">
        <v>0</v>
      </c>
      <c r="AG111" s="706">
        <v>0</v>
      </c>
      <c r="AH111" s="706">
        <v>0</v>
      </c>
      <c r="AI111" s="706">
        <v>0</v>
      </c>
      <c r="AJ111" s="905" t="str">
        <f t="shared" si="6"/>
        <v>G0615</v>
      </c>
      <c r="AK111" s="905" t="str">
        <f t="shared" si="7"/>
        <v>AUTRES FOURNITURES-CARR.</v>
      </c>
      <c r="AL111" s="905">
        <f>IFERROR(INDEX(G111:R111,1,MATCH(Parametres!$B$3,G$1:R$1,0)-1)*IF(OR(F111="L",F111="S",F111="I"),-1,1),"")</f>
        <v>14047.19</v>
      </c>
      <c r="AM111" s="905">
        <f t="shared" si="8"/>
        <v>-9254.4500000000007</v>
      </c>
      <c r="AN111" s="905">
        <f>INDEX(G111:R111,1,MATCH(Parametres!$B$3,G$1:R$1,0))*IF(OR(F111="L",F111="S",F111="I"),-1,1)</f>
        <v>4792.74</v>
      </c>
      <c r="AO111" s="487" t="str">
        <f>+VLOOKUP($AJ111,Data_Validation!$A:$D,1,0)</f>
        <v>G0615</v>
      </c>
      <c r="AP111" s="487" t="str">
        <f>+VLOOKUP($AJ111,Data_Validation!$A:$D,3,0)</f>
        <v>Carrosserie</v>
      </c>
      <c r="AQ111" s="487" t="str">
        <f>+VLOOKUP($AJ111,Data_Validation!$A:$D,4,0)</f>
        <v>Carrosserie Clients</v>
      </c>
      <c r="AR111" s="487" t="s">
        <v>299</v>
      </c>
      <c r="AS111" s="487">
        <f>+VLOOKUP($AJ111,Data_Validation!$A:$E,5,0)</f>
        <v>0</v>
      </c>
      <c r="AT111" s="904" t="str">
        <f t="shared" si="9"/>
        <v>G0615</v>
      </c>
      <c r="AU111" s="488" t="str">
        <f t="shared" si="10"/>
        <v>AUTRES FOURNITURES-CARR.</v>
      </c>
      <c r="AV111" s="899">
        <f>IFERROR(INDEX(V111:AG111,1,MATCH(Parametres!$B$3,V$1:AG$1,0)-1)*IF(OR(C111="L",C111="S",C111="I"),-1,1),"")</f>
        <v>0</v>
      </c>
      <c r="AW111" s="899">
        <f t="shared" si="11"/>
        <v>0</v>
      </c>
      <c r="AX111" s="899">
        <f>INDEX(V111:AG111,1,MATCH(Parametres!$B$3,V$1:AG$1,0))*IF(OR(C111="L",C111="S",C111="I"),-1,1)</f>
        <v>0</v>
      </c>
      <c r="AY111" s="487" t="s">
        <v>337</v>
      </c>
      <c r="AZ111" s="487">
        <f>+VLOOKUP($AJ111,Data_Validation!$A:$E,5,0)</f>
        <v>0</v>
      </c>
    </row>
    <row r="112" spans="1:52" ht="15" hidden="1" customHeight="1">
      <c r="A112" s="706" t="s">
        <v>1148</v>
      </c>
      <c r="B112" s="706">
        <v>2025</v>
      </c>
      <c r="C112" s="706" t="s">
        <v>1406</v>
      </c>
      <c r="D112" s="706" t="s">
        <v>1407</v>
      </c>
      <c r="E112" s="706" t="s">
        <v>333</v>
      </c>
      <c r="F112" s="706" t="s">
        <v>1104</v>
      </c>
      <c r="G112" s="706">
        <v>175.45</v>
      </c>
      <c r="H112" s="706">
        <v>175.45</v>
      </c>
      <c r="I112" s="706">
        <v>434.77</v>
      </c>
      <c r="J112" s="706">
        <v>569.53</v>
      </c>
      <c r="K112" s="706">
        <v>748.69</v>
      </c>
      <c r="L112" s="706">
        <v>836.96</v>
      </c>
      <c r="M112" s="706">
        <v>871.93</v>
      </c>
      <c r="N112" s="706">
        <v>1001.53</v>
      </c>
      <c r="O112" s="706">
        <v>1055.05</v>
      </c>
      <c r="P112" s="706">
        <v>1495.8</v>
      </c>
      <c r="Q112" s="706">
        <v>1537.59</v>
      </c>
      <c r="R112" s="706">
        <v>1551.66</v>
      </c>
      <c r="S112" s="706">
        <v>139.78</v>
      </c>
      <c r="T112" s="706">
        <v>139.78</v>
      </c>
      <c r="U112" s="706">
        <v>0</v>
      </c>
      <c r="V112" s="706">
        <v>0</v>
      </c>
      <c r="W112" s="706">
        <v>0</v>
      </c>
      <c r="X112" s="706">
        <v>0</v>
      </c>
      <c r="Y112" s="706">
        <v>0</v>
      </c>
      <c r="Z112" s="706">
        <v>0</v>
      </c>
      <c r="AA112" s="706">
        <v>0</v>
      </c>
      <c r="AB112" s="706">
        <v>0</v>
      </c>
      <c r="AC112" s="706">
        <v>0</v>
      </c>
      <c r="AD112" s="706">
        <v>0</v>
      </c>
      <c r="AE112" s="706">
        <v>0</v>
      </c>
      <c r="AF112" s="706">
        <v>0</v>
      </c>
      <c r="AG112" s="706">
        <v>0</v>
      </c>
      <c r="AH112" s="706">
        <v>0</v>
      </c>
      <c r="AI112" s="706">
        <v>0</v>
      </c>
      <c r="AJ112" s="905" t="str">
        <f t="shared" si="6"/>
        <v>G0616</v>
      </c>
      <c r="AK112" s="905" t="str">
        <f t="shared" si="7"/>
        <v>AUTRES FOURNITURES-PCES</v>
      </c>
      <c r="AL112" s="905">
        <f>IFERROR(INDEX(G112:R112,1,MATCH(Parametres!$B$3,G$1:R$1,0)-1)*IF(OR(F112="L",F112="S",F112="I"),-1,1),"")</f>
        <v>434.77</v>
      </c>
      <c r="AM112" s="905">
        <f t="shared" si="8"/>
        <v>134.76</v>
      </c>
      <c r="AN112" s="905">
        <f>INDEX(G112:R112,1,MATCH(Parametres!$B$3,G$1:R$1,0))*IF(OR(F112="L",F112="S",F112="I"),-1,1)</f>
        <v>569.53</v>
      </c>
      <c r="AO112" s="487" t="str">
        <f>+VLOOKUP($AJ112,Data_Validation!$A:$D,1,0)</f>
        <v>G0616</v>
      </c>
      <c r="AP112" s="487" t="str">
        <f>+VLOOKUP($AJ112,Data_Validation!$A:$D,3,0)</f>
        <v>Pièces</v>
      </c>
      <c r="AQ112" s="487" t="str">
        <f>+VLOOKUP($AJ112,Data_Validation!$A:$D,4,0)</f>
        <v>Fournitures autres</v>
      </c>
      <c r="AR112" s="487" t="s">
        <v>299</v>
      </c>
      <c r="AS112" s="487">
        <f>+VLOOKUP($AJ112,Data_Validation!$A:$E,5,0)</f>
        <v>0</v>
      </c>
      <c r="AT112" s="904" t="str">
        <f t="shared" si="9"/>
        <v>G0616</v>
      </c>
      <c r="AU112" s="488" t="str">
        <f t="shared" si="10"/>
        <v>AUTRES FOURNITURES-PCES</v>
      </c>
      <c r="AV112" s="899">
        <f>IFERROR(INDEX(V112:AG112,1,MATCH(Parametres!$B$3,V$1:AG$1,0)-1)*IF(OR(C112="L",C112="S",C112="I"),-1,1),"")</f>
        <v>0</v>
      </c>
      <c r="AW112" s="899">
        <f t="shared" si="11"/>
        <v>0</v>
      </c>
      <c r="AX112" s="899">
        <f>INDEX(V112:AG112,1,MATCH(Parametres!$B$3,V$1:AG$1,0))*IF(OR(C112="L",C112="S",C112="I"),-1,1)</f>
        <v>0</v>
      </c>
      <c r="AY112" s="487" t="s">
        <v>337</v>
      </c>
      <c r="AZ112" s="487">
        <f>+VLOOKUP($AJ112,Data_Validation!$A:$E,5,0)</f>
        <v>0</v>
      </c>
    </row>
    <row r="113" spans="1:52" ht="15.75" hidden="1" customHeight="1">
      <c r="A113" s="706" t="s">
        <v>1148</v>
      </c>
      <c r="B113" s="706">
        <v>2025</v>
      </c>
      <c r="C113" s="706" t="s">
        <v>1408</v>
      </c>
      <c r="D113" s="706" t="s">
        <v>1409</v>
      </c>
      <c r="E113" s="706" t="s">
        <v>333</v>
      </c>
      <c r="F113" s="706" t="s">
        <v>1104</v>
      </c>
      <c r="G113" s="706">
        <v>0</v>
      </c>
      <c r="H113" s="706">
        <v>0</v>
      </c>
      <c r="I113" s="706">
        <v>0</v>
      </c>
      <c r="J113" s="706">
        <v>0</v>
      </c>
      <c r="K113" s="706">
        <v>0</v>
      </c>
      <c r="L113" s="706">
        <v>0</v>
      </c>
      <c r="M113" s="706">
        <v>0</v>
      </c>
      <c r="N113" s="706">
        <v>0</v>
      </c>
      <c r="O113" s="706">
        <v>0</v>
      </c>
      <c r="P113" s="706">
        <v>0</v>
      </c>
      <c r="Q113" s="706">
        <v>0</v>
      </c>
      <c r="R113" s="706">
        <v>0</v>
      </c>
      <c r="S113" s="706">
        <v>0</v>
      </c>
      <c r="T113" s="706">
        <v>0</v>
      </c>
      <c r="U113" s="706">
        <v>0</v>
      </c>
      <c r="V113" s="706">
        <v>0</v>
      </c>
      <c r="W113" s="706">
        <v>0</v>
      </c>
      <c r="X113" s="706">
        <v>0</v>
      </c>
      <c r="Y113" s="706">
        <v>0</v>
      </c>
      <c r="Z113" s="706">
        <v>0</v>
      </c>
      <c r="AA113" s="706">
        <v>0</v>
      </c>
      <c r="AB113" s="706">
        <v>0</v>
      </c>
      <c r="AC113" s="706">
        <v>0</v>
      </c>
      <c r="AD113" s="706">
        <v>0</v>
      </c>
      <c r="AE113" s="706">
        <v>0</v>
      </c>
      <c r="AF113" s="706">
        <v>0</v>
      </c>
      <c r="AG113" s="706">
        <v>0</v>
      </c>
      <c r="AH113" s="706">
        <v>0</v>
      </c>
      <c r="AI113" s="706">
        <v>0</v>
      </c>
      <c r="AJ113" s="905" t="str">
        <f t="shared" si="6"/>
        <v>G0624</v>
      </c>
      <c r="AK113" s="905" t="str">
        <f t="shared" si="7"/>
        <v>PETIT OUTILLAGE</v>
      </c>
      <c r="AL113" s="905">
        <f>IFERROR(INDEX(G113:R113,1,MATCH(Parametres!$B$3,G$1:R$1,0)-1)*IF(OR(F113="L",F113="S",F113="I"),-1,1),"")</f>
        <v>0</v>
      </c>
      <c r="AM113" s="905">
        <f t="shared" si="8"/>
        <v>0</v>
      </c>
      <c r="AN113" s="905">
        <f>INDEX(G113:R113,1,MATCH(Parametres!$B$3,G$1:R$1,0))*IF(OR(F113="L",F113="S",F113="I"),-1,1)</f>
        <v>0</v>
      </c>
      <c r="AO113" s="487" t="str">
        <f>+VLOOKUP($AJ113,Data_Validation!$A:$D,1,0)</f>
        <v>G0624</v>
      </c>
      <c r="AP113" s="487" t="str">
        <f>+VLOOKUP($AJ113,Data_Validation!$A:$D,3,0)</f>
        <v>Service</v>
      </c>
      <c r="AQ113" s="487" t="str">
        <f>+VLOOKUP($AJ113,Data_Validation!$A:$D,4,0)</f>
        <v>Fournitures autres</v>
      </c>
      <c r="AR113" s="487" t="s">
        <v>299</v>
      </c>
      <c r="AS113" s="487">
        <f>+VLOOKUP($AJ113,Data_Validation!$A:$E,5,0)</f>
        <v>0</v>
      </c>
      <c r="AT113" s="904" t="str">
        <f t="shared" si="9"/>
        <v>G0624</v>
      </c>
      <c r="AU113" s="488" t="str">
        <f t="shared" si="10"/>
        <v>PETIT OUTILLAGE</v>
      </c>
      <c r="AV113" s="899">
        <f>IFERROR(INDEX(V113:AG113,1,MATCH(Parametres!$B$3,V$1:AG$1,0)-1)*IF(OR(C113="L",C113="S",C113="I"),-1,1),"")</f>
        <v>0</v>
      </c>
      <c r="AW113" s="899">
        <f t="shared" si="11"/>
        <v>0</v>
      </c>
      <c r="AX113" s="899">
        <f>INDEX(V113:AG113,1,MATCH(Parametres!$B$3,V$1:AG$1,0))*IF(OR(C113="L",C113="S",C113="I"),-1,1)</f>
        <v>0</v>
      </c>
      <c r="AY113" s="487" t="s">
        <v>337</v>
      </c>
      <c r="AZ113" s="487">
        <f>+VLOOKUP($AJ113,Data_Validation!$A:$E,5,0)</f>
        <v>0</v>
      </c>
    </row>
    <row r="114" spans="1:52" ht="15" customHeight="1">
      <c r="A114" s="706" t="s">
        <v>1148</v>
      </c>
      <c r="B114" s="706">
        <v>2025</v>
      </c>
      <c r="C114" s="706" t="s">
        <v>1410</v>
      </c>
      <c r="D114" s="706" t="s">
        <v>1411</v>
      </c>
      <c r="E114" s="706" t="s">
        <v>333</v>
      </c>
      <c r="F114" s="706" t="s">
        <v>1104</v>
      </c>
      <c r="G114" s="706">
        <v>0</v>
      </c>
      <c r="H114" s="706">
        <v>0</v>
      </c>
      <c r="I114" s="706">
        <v>0</v>
      </c>
      <c r="J114" s="706">
        <v>0</v>
      </c>
      <c r="K114" s="706">
        <v>0</v>
      </c>
      <c r="L114" s="706">
        <v>0</v>
      </c>
      <c r="M114" s="706">
        <v>0</v>
      </c>
      <c r="N114" s="706">
        <v>0</v>
      </c>
      <c r="O114" s="706">
        <v>0</v>
      </c>
      <c r="P114" s="706">
        <v>0</v>
      </c>
      <c r="Q114" s="706">
        <v>0</v>
      </c>
      <c r="R114" s="706">
        <v>0</v>
      </c>
      <c r="S114" s="706">
        <v>0</v>
      </c>
      <c r="T114" s="706">
        <v>0</v>
      </c>
      <c r="U114" s="706">
        <v>0</v>
      </c>
      <c r="V114" s="706">
        <v>0</v>
      </c>
      <c r="W114" s="706">
        <v>0</v>
      </c>
      <c r="X114" s="706">
        <v>0</v>
      </c>
      <c r="Y114" s="706">
        <v>0</v>
      </c>
      <c r="Z114" s="706">
        <v>0</v>
      </c>
      <c r="AA114" s="706">
        <v>0</v>
      </c>
      <c r="AB114" s="706">
        <v>0</v>
      </c>
      <c r="AC114" s="706">
        <v>0</v>
      </c>
      <c r="AD114" s="706">
        <v>0</v>
      </c>
      <c r="AE114" s="706">
        <v>0</v>
      </c>
      <c r="AF114" s="706">
        <v>0</v>
      </c>
      <c r="AG114" s="706">
        <v>0</v>
      </c>
      <c r="AH114" s="706">
        <v>0</v>
      </c>
      <c r="AI114" s="706">
        <v>0</v>
      </c>
      <c r="AJ114" s="905" t="str">
        <f t="shared" si="6"/>
        <v>G0630</v>
      </c>
      <c r="AK114" s="905" t="str">
        <f t="shared" si="7"/>
        <v>COMMERCE ELECTRON. REP</v>
      </c>
      <c r="AL114" s="905">
        <f>IFERROR(INDEX(G114:R114,1,MATCH(Parametres!$B$3,G$1:R$1,0)-1)*IF(OR(F114="L",F114="S",F114="I"),-1,1),"")</f>
        <v>0</v>
      </c>
      <c r="AM114" s="905">
        <f t="shared" si="8"/>
        <v>0</v>
      </c>
      <c r="AN114" s="905">
        <f>INDEX(G114:R114,1,MATCH(Parametres!$B$3,G$1:R$1,0))*IF(OR(F114="L",F114="S",F114="I"),-1,1)</f>
        <v>0</v>
      </c>
      <c r="AO114" s="487" t="e">
        <f>+VLOOKUP($AJ114,Data_Validation!$A:$D,1,0)</f>
        <v>#N/A</v>
      </c>
      <c r="AP114" s="487" t="e">
        <f>+VLOOKUP($AJ114,Data_Validation!$A:$D,3,0)</f>
        <v>#N/A</v>
      </c>
      <c r="AQ114" s="487" t="e">
        <f>+VLOOKUP($AJ114,Data_Validation!$A:$D,4,0)</f>
        <v>#N/A</v>
      </c>
      <c r="AR114" s="487" t="s">
        <v>299</v>
      </c>
      <c r="AS114" s="487" t="e">
        <f>+VLOOKUP($AJ114,Data_Validation!$A:$E,5,0)</f>
        <v>#N/A</v>
      </c>
      <c r="AT114" s="904" t="str">
        <f t="shared" si="9"/>
        <v>G0630</v>
      </c>
      <c r="AU114" s="488" t="str">
        <f t="shared" si="10"/>
        <v>COMMERCE ELECTRON. REP</v>
      </c>
      <c r="AV114" s="899">
        <f>IFERROR(INDEX(V114:AG114,1,MATCH(Parametres!$B$3,V$1:AG$1,0)-1)*IF(OR(C114="L",C114="S",C114="I"),-1,1),"")</f>
        <v>0</v>
      </c>
      <c r="AW114" s="899">
        <f t="shared" si="11"/>
        <v>0</v>
      </c>
      <c r="AX114" s="899">
        <f>INDEX(V114:AG114,1,MATCH(Parametres!$B$3,V$1:AG$1,0))*IF(OR(C114="L",C114="S",C114="I"),-1,1)</f>
        <v>0</v>
      </c>
      <c r="AY114" s="487" t="s">
        <v>337</v>
      </c>
      <c r="AZ114" s="487" t="e">
        <f>+VLOOKUP($AJ114,Data_Validation!$A:$E,5,0)</f>
        <v>#N/A</v>
      </c>
    </row>
    <row r="115" spans="1:52" ht="15" hidden="1" customHeight="1">
      <c r="A115" s="706" t="s">
        <v>1148</v>
      </c>
      <c r="B115" s="706">
        <v>2025</v>
      </c>
      <c r="C115" s="706" t="s">
        <v>1412</v>
      </c>
      <c r="D115" s="706" t="s">
        <v>1413</v>
      </c>
      <c r="E115" s="706" t="s">
        <v>333</v>
      </c>
      <c r="F115" s="706" t="s">
        <v>1104</v>
      </c>
      <c r="G115" s="706">
        <v>898.78</v>
      </c>
      <c r="H115" s="706">
        <v>1769.46</v>
      </c>
      <c r="I115" s="706">
        <v>2648.48</v>
      </c>
      <c r="J115" s="706">
        <v>3859.17</v>
      </c>
      <c r="K115" s="706">
        <v>4993.1899999999996</v>
      </c>
      <c r="L115" s="706">
        <v>6127.21</v>
      </c>
      <c r="M115" s="706">
        <v>7261.23</v>
      </c>
      <c r="N115" s="706">
        <v>8395.25</v>
      </c>
      <c r="O115" s="706">
        <v>9975.93</v>
      </c>
      <c r="P115" s="706">
        <v>13601.43</v>
      </c>
      <c r="Q115" s="706">
        <v>14134.62</v>
      </c>
      <c r="R115" s="706">
        <v>15902.81</v>
      </c>
      <c r="S115" s="706">
        <v>1284.97</v>
      </c>
      <c r="T115" s="706">
        <v>1284.97</v>
      </c>
      <c r="U115" s="706">
        <v>0</v>
      </c>
      <c r="V115" s="706">
        <v>0</v>
      </c>
      <c r="W115" s="706">
        <v>0</v>
      </c>
      <c r="X115" s="706">
        <v>0</v>
      </c>
      <c r="Y115" s="706">
        <v>0</v>
      </c>
      <c r="Z115" s="706">
        <v>0</v>
      </c>
      <c r="AA115" s="706">
        <v>0</v>
      </c>
      <c r="AB115" s="706">
        <v>0</v>
      </c>
      <c r="AC115" s="706">
        <v>0</v>
      </c>
      <c r="AD115" s="706">
        <v>0</v>
      </c>
      <c r="AE115" s="706">
        <v>0</v>
      </c>
      <c r="AF115" s="706">
        <v>0</v>
      </c>
      <c r="AG115" s="706">
        <v>0</v>
      </c>
      <c r="AH115" s="706">
        <v>0</v>
      </c>
      <c r="AI115" s="706">
        <v>0</v>
      </c>
      <c r="AJ115" s="905" t="str">
        <f t="shared" si="6"/>
        <v>G0631</v>
      </c>
      <c r="AK115" s="905" t="str">
        <f t="shared" si="7"/>
        <v>COMMERCE ELECTRONIQUE-PUB</v>
      </c>
      <c r="AL115" s="905">
        <f>IFERROR(INDEX(G115:R115,1,MATCH(Parametres!$B$3,G$1:R$1,0)-1)*IF(OR(F115="L",F115="S",F115="I"),-1,1),"")</f>
        <v>2648.48</v>
      </c>
      <c r="AM115" s="905">
        <f t="shared" si="8"/>
        <v>1210.69</v>
      </c>
      <c r="AN115" s="905">
        <f>INDEX(G115:R115,1,MATCH(Parametres!$B$3,G$1:R$1,0))*IF(OR(F115="L",F115="S",F115="I"),-1,1)</f>
        <v>3859.17</v>
      </c>
      <c r="AO115" s="487" t="str">
        <f>+VLOOKUP($AJ115,Data_Validation!$A:$D,1,0)</f>
        <v>G0631</v>
      </c>
      <c r="AP115" s="487" t="str">
        <f>+VLOOKUP($AJ115,Data_Validation!$A:$D,3,0)</f>
        <v>Véhicules neufs</v>
      </c>
      <c r="AQ115" s="487" t="str">
        <f>+VLOOKUP($AJ115,Data_Validation!$A:$D,4,0)</f>
        <v>Publicité 1</v>
      </c>
      <c r="AR115" s="487" t="s">
        <v>299</v>
      </c>
      <c r="AS115" s="487">
        <f>+VLOOKUP($AJ115,Data_Validation!$A:$E,5,0)</f>
        <v>0</v>
      </c>
      <c r="AT115" s="904" t="str">
        <f t="shared" si="9"/>
        <v>G0631</v>
      </c>
      <c r="AU115" s="488" t="str">
        <f t="shared" si="10"/>
        <v>COMMERCE ELECTRONIQUE-PUB</v>
      </c>
      <c r="AV115" s="899">
        <f>IFERROR(INDEX(V115:AG115,1,MATCH(Parametres!$B$3,V$1:AG$1,0)-1)*IF(OR(C115="L",C115="S",C115="I"),-1,1),"")</f>
        <v>0</v>
      </c>
      <c r="AW115" s="899">
        <f t="shared" si="11"/>
        <v>0</v>
      </c>
      <c r="AX115" s="899">
        <f>INDEX(V115:AG115,1,MATCH(Parametres!$B$3,V$1:AG$1,0))*IF(OR(C115="L",C115="S",C115="I"),-1,1)</f>
        <v>0</v>
      </c>
      <c r="AY115" s="487" t="s">
        <v>337</v>
      </c>
      <c r="AZ115" s="487">
        <f>+VLOOKUP($AJ115,Data_Validation!$A:$E,5,0)</f>
        <v>0</v>
      </c>
    </row>
    <row r="116" spans="1:52" ht="15" hidden="1" customHeight="1">
      <c r="A116" s="706" t="s">
        <v>1148</v>
      </c>
      <c r="B116" s="706">
        <v>2025</v>
      </c>
      <c r="C116" s="706" t="s">
        <v>1414</v>
      </c>
      <c r="D116" s="706" t="s">
        <v>1413</v>
      </c>
      <c r="E116" s="706" t="s">
        <v>333</v>
      </c>
      <c r="F116" s="706" t="s">
        <v>1104</v>
      </c>
      <c r="G116" s="706">
        <v>19.8</v>
      </c>
      <c r="H116" s="706">
        <v>39.6</v>
      </c>
      <c r="I116" s="706">
        <v>59.4</v>
      </c>
      <c r="J116" s="706">
        <v>79.2</v>
      </c>
      <c r="K116" s="706">
        <v>99</v>
      </c>
      <c r="L116" s="706">
        <v>118.8</v>
      </c>
      <c r="M116" s="706">
        <v>138.6</v>
      </c>
      <c r="N116" s="706">
        <v>158.4</v>
      </c>
      <c r="O116" s="706">
        <v>178.2</v>
      </c>
      <c r="P116" s="706">
        <v>918.97</v>
      </c>
      <c r="Q116" s="706">
        <v>748.77</v>
      </c>
      <c r="R116" s="706">
        <v>958.57</v>
      </c>
      <c r="S116" s="706">
        <v>68.069999999999993</v>
      </c>
      <c r="T116" s="706">
        <v>68.069999999999993</v>
      </c>
      <c r="U116" s="706">
        <v>0</v>
      </c>
      <c r="V116" s="706">
        <v>0</v>
      </c>
      <c r="W116" s="706">
        <v>0</v>
      </c>
      <c r="X116" s="706">
        <v>0</v>
      </c>
      <c r="Y116" s="706">
        <v>0</v>
      </c>
      <c r="Z116" s="706">
        <v>0</v>
      </c>
      <c r="AA116" s="706">
        <v>0</v>
      </c>
      <c r="AB116" s="706">
        <v>0</v>
      </c>
      <c r="AC116" s="706">
        <v>0</v>
      </c>
      <c r="AD116" s="706">
        <v>0</v>
      </c>
      <c r="AE116" s="706">
        <v>0</v>
      </c>
      <c r="AF116" s="706">
        <v>0</v>
      </c>
      <c r="AG116" s="706">
        <v>0</v>
      </c>
      <c r="AH116" s="706">
        <v>0</v>
      </c>
      <c r="AI116" s="706">
        <v>0</v>
      </c>
      <c r="AJ116" s="905" t="str">
        <f t="shared" si="6"/>
        <v>G0632</v>
      </c>
      <c r="AK116" s="905" t="str">
        <f t="shared" si="7"/>
        <v>COMMERCE ELECTRONIQUE-PUB</v>
      </c>
      <c r="AL116" s="905">
        <f>IFERROR(INDEX(G116:R116,1,MATCH(Parametres!$B$3,G$1:R$1,0)-1)*IF(OR(F116="L",F116="S",F116="I"),-1,1),"")</f>
        <v>59.4</v>
      </c>
      <c r="AM116" s="905">
        <f t="shared" si="8"/>
        <v>19.800000000000004</v>
      </c>
      <c r="AN116" s="905">
        <f>INDEX(G116:R116,1,MATCH(Parametres!$B$3,G$1:R$1,0))*IF(OR(F116="L",F116="S",F116="I"),-1,1)</f>
        <v>79.2</v>
      </c>
      <c r="AO116" s="487" t="str">
        <f>+VLOOKUP($AJ116,Data_Validation!$A:$D,1,0)</f>
        <v>G0632</v>
      </c>
      <c r="AP116" s="487" t="str">
        <f>+VLOOKUP($AJ116,Data_Validation!$A:$D,3,0)</f>
        <v>Véhicules usagés</v>
      </c>
      <c r="AQ116" s="487" t="str">
        <f>+VLOOKUP($AJ116,Data_Validation!$A:$D,4,0)</f>
        <v>Publicité 1</v>
      </c>
      <c r="AR116" s="487" t="s">
        <v>299</v>
      </c>
      <c r="AS116" s="487">
        <f>+VLOOKUP($AJ116,Data_Validation!$A:$E,5,0)</f>
        <v>0</v>
      </c>
      <c r="AT116" s="904" t="str">
        <f t="shared" si="9"/>
        <v>G0632</v>
      </c>
      <c r="AU116" s="488" t="str">
        <f t="shared" si="10"/>
        <v>COMMERCE ELECTRONIQUE-PUB</v>
      </c>
      <c r="AV116" s="899">
        <f>IFERROR(INDEX(V116:AG116,1,MATCH(Parametres!$B$3,V$1:AG$1,0)-1)*IF(OR(C116="L",C116="S",C116="I"),-1,1),"")</f>
        <v>0</v>
      </c>
      <c r="AW116" s="899">
        <f t="shared" si="11"/>
        <v>0</v>
      </c>
      <c r="AX116" s="899">
        <f>INDEX(V116:AG116,1,MATCH(Parametres!$B$3,V$1:AG$1,0))*IF(OR(C116="L",C116="S",C116="I"),-1,1)</f>
        <v>0</v>
      </c>
      <c r="AY116" s="487" t="s">
        <v>337</v>
      </c>
      <c r="AZ116" s="487">
        <f>+VLOOKUP($AJ116,Data_Validation!$A:$E,5,0)</f>
        <v>0</v>
      </c>
    </row>
    <row r="117" spans="1:52" ht="15.75" hidden="1" customHeight="1">
      <c r="A117" s="706" t="s">
        <v>1148</v>
      </c>
      <c r="B117" s="706">
        <v>2025</v>
      </c>
      <c r="C117" s="706" t="s">
        <v>1415</v>
      </c>
      <c r="D117" s="706" t="s">
        <v>1416</v>
      </c>
      <c r="E117" s="706" t="s">
        <v>333</v>
      </c>
      <c r="F117" s="706" t="s">
        <v>1104</v>
      </c>
      <c r="G117" s="706">
        <v>0</v>
      </c>
      <c r="H117" s="706">
        <v>0</v>
      </c>
      <c r="I117" s="706">
        <v>0</v>
      </c>
      <c r="J117" s="706">
        <v>0</v>
      </c>
      <c r="K117" s="706">
        <v>0</v>
      </c>
      <c r="L117" s="706">
        <v>0</v>
      </c>
      <c r="M117" s="706">
        <v>0</v>
      </c>
      <c r="N117" s="706">
        <v>0</v>
      </c>
      <c r="O117" s="706">
        <v>0</v>
      </c>
      <c r="P117" s="706">
        <v>0</v>
      </c>
      <c r="Q117" s="706">
        <v>0</v>
      </c>
      <c r="R117" s="706">
        <v>0</v>
      </c>
      <c r="S117" s="706">
        <v>0</v>
      </c>
      <c r="T117" s="706">
        <v>0</v>
      </c>
      <c r="U117" s="706">
        <v>0</v>
      </c>
      <c r="V117" s="706">
        <v>0</v>
      </c>
      <c r="W117" s="706">
        <v>0</v>
      </c>
      <c r="X117" s="706">
        <v>0</v>
      </c>
      <c r="Y117" s="706">
        <v>0</v>
      </c>
      <c r="Z117" s="706">
        <v>0</v>
      </c>
      <c r="AA117" s="706">
        <v>0</v>
      </c>
      <c r="AB117" s="706">
        <v>0</v>
      </c>
      <c r="AC117" s="706">
        <v>0</v>
      </c>
      <c r="AD117" s="706">
        <v>0</v>
      </c>
      <c r="AE117" s="706">
        <v>0</v>
      </c>
      <c r="AF117" s="706">
        <v>0</v>
      </c>
      <c r="AG117" s="706">
        <v>0</v>
      </c>
      <c r="AH117" s="706">
        <v>0</v>
      </c>
      <c r="AI117" s="706">
        <v>0</v>
      </c>
      <c r="AJ117" s="905" t="str">
        <f t="shared" si="6"/>
        <v>G0633</v>
      </c>
      <c r="AK117" s="905" t="str">
        <f t="shared" si="7"/>
        <v>COMMERCE ELECTRONIQ U.S.A</v>
      </c>
      <c r="AL117" s="905">
        <f>IFERROR(INDEX(G117:R117,1,MATCH(Parametres!$B$3,G$1:R$1,0)-1)*IF(OR(F117="L",F117="S",F117="I"),-1,1),"")</f>
        <v>0</v>
      </c>
      <c r="AM117" s="905">
        <f t="shared" si="8"/>
        <v>0</v>
      </c>
      <c r="AN117" s="905">
        <f>INDEX(G117:R117,1,MATCH(Parametres!$B$3,G$1:R$1,0))*IF(OR(F117="L",F117="S",F117="I"),-1,1)</f>
        <v>0</v>
      </c>
      <c r="AO117" s="487" t="str">
        <f>+VLOOKUP($AJ117,Data_Validation!$A:$D,1,0)</f>
        <v>G0633</v>
      </c>
      <c r="AP117" s="487" t="str">
        <f>+VLOOKUP($AJ117,Data_Validation!$A:$D,3,0)</f>
        <v>Wholesale autres</v>
      </c>
      <c r="AQ117" s="487" t="str">
        <f>+VLOOKUP($AJ117,Data_Validation!$A:$D,4,0)</f>
        <v>Publicité 1</v>
      </c>
      <c r="AR117" s="487" t="s">
        <v>299</v>
      </c>
      <c r="AS117" s="487">
        <f>+VLOOKUP($AJ117,Data_Validation!$A:$E,5,0)</f>
        <v>0</v>
      </c>
      <c r="AT117" s="904" t="str">
        <f t="shared" si="9"/>
        <v>G0633</v>
      </c>
      <c r="AU117" s="488" t="str">
        <f t="shared" si="10"/>
        <v>COMMERCE ELECTRONIQ U.S.A</v>
      </c>
      <c r="AV117" s="899">
        <f>IFERROR(INDEX(V117:AG117,1,MATCH(Parametres!$B$3,V$1:AG$1,0)-1)*IF(OR(C117="L",C117="S",C117="I"),-1,1),"")</f>
        <v>0</v>
      </c>
      <c r="AW117" s="899">
        <f t="shared" si="11"/>
        <v>0</v>
      </c>
      <c r="AX117" s="899">
        <f>INDEX(V117:AG117,1,MATCH(Parametres!$B$3,V$1:AG$1,0))*IF(OR(C117="L",C117="S",C117="I"),-1,1)</f>
        <v>0</v>
      </c>
      <c r="AY117" s="487" t="s">
        <v>337</v>
      </c>
      <c r="AZ117" s="487">
        <f>+VLOOKUP($AJ117,Data_Validation!$A:$E,5,0)</f>
        <v>0</v>
      </c>
    </row>
    <row r="118" spans="1:52" ht="15" hidden="1" customHeight="1">
      <c r="A118" s="706" t="s">
        <v>1148</v>
      </c>
      <c r="B118" s="706">
        <v>2025</v>
      </c>
      <c r="C118" s="706" t="s">
        <v>1417</v>
      </c>
      <c r="D118" s="706" t="s">
        <v>1413</v>
      </c>
      <c r="E118" s="706" t="s">
        <v>333</v>
      </c>
      <c r="F118" s="706" t="s">
        <v>1104</v>
      </c>
      <c r="G118" s="706">
        <v>794.65</v>
      </c>
      <c r="H118" s="706">
        <v>1605.94</v>
      </c>
      <c r="I118" s="706">
        <v>2425.56</v>
      </c>
      <c r="J118" s="706">
        <v>3576.84</v>
      </c>
      <c r="K118" s="706">
        <v>4651.46</v>
      </c>
      <c r="L118" s="706">
        <v>5726.08</v>
      </c>
      <c r="M118" s="706">
        <v>6800.7</v>
      </c>
      <c r="N118" s="706">
        <v>7875.32</v>
      </c>
      <c r="O118" s="706">
        <v>9396.6</v>
      </c>
      <c r="P118" s="706">
        <v>10799.79</v>
      </c>
      <c r="Q118" s="706">
        <v>11843.57</v>
      </c>
      <c r="R118" s="706">
        <v>12982.35</v>
      </c>
      <c r="S118" s="706">
        <v>1076.69</v>
      </c>
      <c r="T118" s="706">
        <v>1076.69</v>
      </c>
      <c r="U118" s="706">
        <v>0</v>
      </c>
      <c r="V118" s="706">
        <v>0</v>
      </c>
      <c r="W118" s="706">
        <v>0</v>
      </c>
      <c r="X118" s="706">
        <v>0</v>
      </c>
      <c r="Y118" s="706">
        <v>0</v>
      </c>
      <c r="Z118" s="706">
        <v>0</v>
      </c>
      <c r="AA118" s="706">
        <v>0</v>
      </c>
      <c r="AB118" s="706">
        <v>0</v>
      </c>
      <c r="AC118" s="706">
        <v>0</v>
      </c>
      <c r="AD118" s="706">
        <v>0</v>
      </c>
      <c r="AE118" s="706">
        <v>0</v>
      </c>
      <c r="AF118" s="706">
        <v>0</v>
      </c>
      <c r="AG118" s="706">
        <v>0</v>
      </c>
      <c r="AH118" s="706">
        <v>0</v>
      </c>
      <c r="AI118" s="706">
        <v>0</v>
      </c>
      <c r="AJ118" s="905" t="str">
        <f t="shared" si="6"/>
        <v>G0634</v>
      </c>
      <c r="AK118" s="905" t="str">
        <f t="shared" si="7"/>
        <v>COMMERCE ELECTRONIQUE-PUB</v>
      </c>
      <c r="AL118" s="905">
        <f>IFERROR(INDEX(G118:R118,1,MATCH(Parametres!$B$3,G$1:R$1,0)-1)*IF(OR(F118="L",F118="S",F118="I"),-1,1),"")</f>
        <v>2425.56</v>
      </c>
      <c r="AM118" s="905">
        <f t="shared" si="8"/>
        <v>1151.2800000000002</v>
      </c>
      <c r="AN118" s="905">
        <f>INDEX(G118:R118,1,MATCH(Parametres!$B$3,G$1:R$1,0))*IF(OR(F118="L",F118="S",F118="I"),-1,1)</f>
        <v>3576.84</v>
      </c>
      <c r="AO118" s="487" t="str">
        <f>+VLOOKUP($AJ118,Data_Validation!$A:$D,1,0)</f>
        <v>G0634</v>
      </c>
      <c r="AP118" s="487" t="str">
        <f>+VLOOKUP($AJ118,Data_Validation!$A:$D,3,0)</f>
        <v>Service</v>
      </c>
      <c r="AQ118" s="487" t="str">
        <f>+VLOOKUP($AJ118,Data_Validation!$A:$D,4,0)</f>
        <v>Publicité 2</v>
      </c>
      <c r="AR118" s="487" t="s">
        <v>299</v>
      </c>
      <c r="AS118" s="487">
        <f>+VLOOKUP($AJ118,Data_Validation!$A:$E,5,0)</f>
        <v>0</v>
      </c>
      <c r="AT118" s="904" t="str">
        <f t="shared" si="9"/>
        <v>G0634</v>
      </c>
      <c r="AU118" s="488" t="str">
        <f t="shared" si="10"/>
        <v>COMMERCE ELECTRONIQUE-PUB</v>
      </c>
      <c r="AV118" s="899">
        <f>IFERROR(INDEX(V118:AG118,1,MATCH(Parametres!$B$3,V$1:AG$1,0)-1)*IF(OR(C118="L",C118="S",C118="I"),-1,1),"")</f>
        <v>0</v>
      </c>
      <c r="AW118" s="899">
        <f t="shared" si="11"/>
        <v>0</v>
      </c>
      <c r="AX118" s="899">
        <f>INDEX(V118:AG118,1,MATCH(Parametres!$B$3,V$1:AG$1,0))*IF(OR(C118="L",C118="S",C118="I"),-1,1)</f>
        <v>0</v>
      </c>
      <c r="AY118" s="487" t="s">
        <v>337</v>
      </c>
      <c r="AZ118" s="487">
        <f>+VLOOKUP($AJ118,Data_Validation!$A:$E,5,0)</f>
        <v>0</v>
      </c>
    </row>
    <row r="119" spans="1:52" ht="15" hidden="1" customHeight="1">
      <c r="A119" s="706" t="s">
        <v>1148</v>
      </c>
      <c r="B119" s="706">
        <v>2025</v>
      </c>
      <c r="C119" s="706" t="s">
        <v>1418</v>
      </c>
      <c r="D119" s="706" t="s">
        <v>1413</v>
      </c>
      <c r="E119" s="706" t="s">
        <v>333</v>
      </c>
      <c r="F119" s="706" t="s">
        <v>1104</v>
      </c>
      <c r="G119" s="706">
        <v>4.95</v>
      </c>
      <c r="H119" s="706">
        <v>9.9</v>
      </c>
      <c r="I119" s="706">
        <v>14.85</v>
      </c>
      <c r="J119" s="706">
        <v>19.8</v>
      </c>
      <c r="K119" s="706">
        <v>24.75</v>
      </c>
      <c r="L119" s="706">
        <v>29.7</v>
      </c>
      <c r="M119" s="706">
        <v>34.65</v>
      </c>
      <c r="N119" s="706">
        <v>39.6</v>
      </c>
      <c r="O119" s="706">
        <v>44.55</v>
      </c>
      <c r="P119" s="706">
        <v>229.74</v>
      </c>
      <c r="Q119" s="706">
        <v>187.19</v>
      </c>
      <c r="R119" s="706">
        <v>239.64</v>
      </c>
      <c r="S119" s="706">
        <v>17.02</v>
      </c>
      <c r="T119" s="706">
        <v>17.02</v>
      </c>
      <c r="U119" s="706">
        <v>0</v>
      </c>
      <c r="V119" s="706">
        <v>0</v>
      </c>
      <c r="W119" s="706">
        <v>0</v>
      </c>
      <c r="X119" s="706">
        <v>0</v>
      </c>
      <c r="Y119" s="706">
        <v>0</v>
      </c>
      <c r="Z119" s="706">
        <v>0</v>
      </c>
      <c r="AA119" s="706">
        <v>0</v>
      </c>
      <c r="AB119" s="706">
        <v>0</v>
      </c>
      <c r="AC119" s="706">
        <v>0</v>
      </c>
      <c r="AD119" s="706">
        <v>0</v>
      </c>
      <c r="AE119" s="706">
        <v>0</v>
      </c>
      <c r="AF119" s="706">
        <v>0</v>
      </c>
      <c r="AG119" s="706">
        <v>0</v>
      </c>
      <c r="AH119" s="706">
        <v>0</v>
      </c>
      <c r="AI119" s="706">
        <v>0</v>
      </c>
      <c r="AJ119" s="905" t="str">
        <f t="shared" si="6"/>
        <v>G0635</v>
      </c>
      <c r="AK119" s="905" t="str">
        <f t="shared" si="7"/>
        <v>COMMERCE ELECTRONIQUE-PUB</v>
      </c>
      <c r="AL119" s="905">
        <f>IFERROR(INDEX(G119:R119,1,MATCH(Parametres!$B$3,G$1:R$1,0)-1)*IF(OR(F119="L",F119="S",F119="I"),-1,1),"")</f>
        <v>14.85</v>
      </c>
      <c r="AM119" s="905">
        <f t="shared" si="8"/>
        <v>4.9500000000000011</v>
      </c>
      <c r="AN119" s="905">
        <f>INDEX(G119:R119,1,MATCH(Parametres!$B$3,G$1:R$1,0))*IF(OR(F119="L",F119="S",F119="I"),-1,1)</f>
        <v>19.8</v>
      </c>
      <c r="AO119" s="487" t="str">
        <f>+VLOOKUP($AJ119,Data_Validation!$A:$D,1,0)</f>
        <v>G0635</v>
      </c>
      <c r="AP119" s="487" t="str">
        <f>+VLOOKUP($AJ119,Data_Validation!$A:$D,3,0)</f>
        <v>Carrosserie</v>
      </c>
      <c r="AQ119" s="487" t="str">
        <f>+VLOOKUP($AJ119,Data_Validation!$A:$D,4,0)</f>
        <v>Publicité 2</v>
      </c>
      <c r="AR119" s="487" t="s">
        <v>299</v>
      </c>
      <c r="AS119" s="487">
        <f>+VLOOKUP($AJ119,Data_Validation!$A:$E,5,0)</f>
        <v>0</v>
      </c>
      <c r="AT119" s="904" t="str">
        <f t="shared" si="9"/>
        <v>G0635</v>
      </c>
      <c r="AU119" s="488" t="str">
        <f t="shared" si="10"/>
        <v>COMMERCE ELECTRONIQUE-PUB</v>
      </c>
      <c r="AV119" s="899">
        <f>IFERROR(INDEX(V119:AG119,1,MATCH(Parametres!$B$3,V$1:AG$1,0)-1)*IF(OR(C119="L",C119="S",C119="I"),-1,1),"")</f>
        <v>0</v>
      </c>
      <c r="AW119" s="899">
        <f t="shared" si="11"/>
        <v>0</v>
      </c>
      <c r="AX119" s="899">
        <f>INDEX(V119:AG119,1,MATCH(Parametres!$B$3,V$1:AG$1,0))*IF(OR(C119="L",C119="S",C119="I"),-1,1)</f>
        <v>0</v>
      </c>
      <c r="AY119" s="487" t="s">
        <v>337</v>
      </c>
      <c r="AZ119" s="487">
        <f>+VLOOKUP($AJ119,Data_Validation!$A:$E,5,0)</f>
        <v>0</v>
      </c>
    </row>
    <row r="120" spans="1:52" ht="15" hidden="1" customHeight="1">
      <c r="A120" s="706" t="s">
        <v>1148</v>
      </c>
      <c r="B120" s="706">
        <v>2025</v>
      </c>
      <c r="C120" s="706" t="s">
        <v>1419</v>
      </c>
      <c r="D120" s="706" t="s">
        <v>1413</v>
      </c>
      <c r="E120" s="706" t="s">
        <v>333</v>
      </c>
      <c r="F120" s="706" t="s">
        <v>1104</v>
      </c>
      <c r="G120" s="706">
        <v>794.65</v>
      </c>
      <c r="H120" s="706">
        <v>1605.94</v>
      </c>
      <c r="I120" s="706">
        <v>2425.5500000000002</v>
      </c>
      <c r="J120" s="706">
        <v>3576.83</v>
      </c>
      <c r="K120" s="706">
        <v>4651.4399999999996</v>
      </c>
      <c r="L120" s="706">
        <v>5726.05</v>
      </c>
      <c r="M120" s="706">
        <v>6800.66</v>
      </c>
      <c r="N120" s="706">
        <v>7875.27</v>
      </c>
      <c r="O120" s="706">
        <v>9396.56</v>
      </c>
      <c r="P120" s="706">
        <v>10799.75</v>
      </c>
      <c r="Q120" s="706">
        <v>11843.53</v>
      </c>
      <c r="R120" s="706">
        <v>12982.31</v>
      </c>
      <c r="S120" s="706">
        <v>1076.68</v>
      </c>
      <c r="T120" s="706">
        <v>1076.68</v>
      </c>
      <c r="U120" s="706">
        <v>0</v>
      </c>
      <c r="V120" s="706">
        <v>0</v>
      </c>
      <c r="W120" s="706">
        <v>0</v>
      </c>
      <c r="X120" s="706">
        <v>0</v>
      </c>
      <c r="Y120" s="706">
        <v>0</v>
      </c>
      <c r="Z120" s="706">
        <v>0</v>
      </c>
      <c r="AA120" s="706">
        <v>0</v>
      </c>
      <c r="AB120" s="706">
        <v>0</v>
      </c>
      <c r="AC120" s="706">
        <v>0</v>
      </c>
      <c r="AD120" s="706">
        <v>0</v>
      </c>
      <c r="AE120" s="706">
        <v>0</v>
      </c>
      <c r="AF120" s="706">
        <v>0</v>
      </c>
      <c r="AG120" s="706">
        <v>0</v>
      </c>
      <c r="AH120" s="706">
        <v>0</v>
      </c>
      <c r="AI120" s="706">
        <v>0</v>
      </c>
      <c r="AJ120" s="905" t="str">
        <f t="shared" si="6"/>
        <v>G0636</v>
      </c>
      <c r="AK120" s="905" t="str">
        <f t="shared" si="7"/>
        <v>COMMERCE ELECTRONIQUE-PUB</v>
      </c>
      <c r="AL120" s="905">
        <f>IFERROR(INDEX(G120:R120,1,MATCH(Parametres!$B$3,G$1:R$1,0)-1)*IF(OR(F120="L",F120="S",F120="I"),-1,1),"")</f>
        <v>2425.5500000000002</v>
      </c>
      <c r="AM120" s="905">
        <f t="shared" si="8"/>
        <v>1151.2799999999997</v>
      </c>
      <c r="AN120" s="905">
        <f>INDEX(G120:R120,1,MATCH(Parametres!$B$3,G$1:R$1,0))*IF(OR(F120="L",F120="S",F120="I"),-1,1)</f>
        <v>3576.83</v>
      </c>
      <c r="AO120" s="487" t="str">
        <f>+VLOOKUP($AJ120,Data_Validation!$A:$D,1,0)</f>
        <v>G0636</v>
      </c>
      <c r="AP120" s="487" t="str">
        <f>+VLOOKUP($AJ120,Data_Validation!$A:$D,3,0)</f>
        <v>Pièces</v>
      </c>
      <c r="AQ120" s="487" t="str">
        <f>+VLOOKUP($AJ120,Data_Validation!$A:$D,4,0)</f>
        <v>Publicité 2</v>
      </c>
      <c r="AR120" s="487" t="s">
        <v>299</v>
      </c>
      <c r="AS120" s="487">
        <f>+VLOOKUP($AJ120,Data_Validation!$A:$E,5,0)</f>
        <v>0</v>
      </c>
      <c r="AT120" s="904" t="str">
        <f t="shared" si="9"/>
        <v>G0636</v>
      </c>
      <c r="AU120" s="488" t="str">
        <f t="shared" si="10"/>
        <v>COMMERCE ELECTRONIQUE-PUB</v>
      </c>
      <c r="AV120" s="899">
        <f>IFERROR(INDEX(V120:AG120,1,MATCH(Parametres!$B$3,V$1:AG$1,0)-1)*IF(OR(C120="L",C120="S",C120="I"),-1,1),"")</f>
        <v>0</v>
      </c>
      <c r="AW120" s="899">
        <f t="shared" si="11"/>
        <v>0</v>
      </c>
      <c r="AX120" s="899">
        <f>INDEX(V120:AG120,1,MATCH(Parametres!$B$3,V$1:AG$1,0))*IF(OR(C120="L",C120="S",C120="I"),-1,1)</f>
        <v>0</v>
      </c>
      <c r="AY120" s="487" t="s">
        <v>337</v>
      </c>
      <c r="AZ120" s="487">
        <f>+VLOOKUP($AJ120,Data_Validation!$A:$E,5,0)</f>
        <v>0</v>
      </c>
    </row>
    <row r="121" spans="1:52" ht="15" hidden="1" customHeight="1">
      <c r="A121" s="706" t="s">
        <v>1148</v>
      </c>
      <c r="B121" s="706">
        <v>2025</v>
      </c>
      <c r="C121" s="706" t="s">
        <v>1420</v>
      </c>
      <c r="D121" s="706" t="s">
        <v>1421</v>
      </c>
      <c r="E121" s="706" t="s">
        <v>333</v>
      </c>
      <c r="F121" s="706" t="s">
        <v>1104</v>
      </c>
      <c r="G121" s="706">
        <v>0</v>
      </c>
      <c r="H121" s="706">
        <v>0</v>
      </c>
      <c r="I121" s="706">
        <v>-112035</v>
      </c>
      <c r="J121" s="706">
        <v>-112035</v>
      </c>
      <c r="K121" s="706">
        <v>-112035</v>
      </c>
      <c r="L121" s="706">
        <v>-243328</v>
      </c>
      <c r="M121" s="706">
        <v>-243328</v>
      </c>
      <c r="N121" s="706">
        <v>-243328</v>
      </c>
      <c r="O121" s="706">
        <v>-359484</v>
      </c>
      <c r="P121" s="706">
        <v>-359484</v>
      </c>
      <c r="Q121" s="706">
        <v>-359484</v>
      </c>
      <c r="R121" s="706">
        <v>-507917.45</v>
      </c>
      <c r="S121" s="706">
        <v>-32680.36</v>
      </c>
      <c r="T121" s="706">
        <v>-32680.36</v>
      </c>
      <c r="U121" s="706">
        <v>0</v>
      </c>
      <c r="V121" s="706">
        <v>0</v>
      </c>
      <c r="W121" s="706">
        <v>0</v>
      </c>
      <c r="X121" s="706">
        <v>0</v>
      </c>
      <c r="Y121" s="706">
        <v>0</v>
      </c>
      <c r="Z121" s="706">
        <v>0</v>
      </c>
      <c r="AA121" s="706">
        <v>0</v>
      </c>
      <c r="AB121" s="706">
        <v>0</v>
      </c>
      <c r="AC121" s="706">
        <v>0</v>
      </c>
      <c r="AD121" s="706">
        <v>0</v>
      </c>
      <c r="AE121" s="706">
        <v>0</v>
      </c>
      <c r="AF121" s="706">
        <v>0</v>
      </c>
      <c r="AG121" s="706">
        <v>0</v>
      </c>
      <c r="AH121" s="706">
        <v>0</v>
      </c>
      <c r="AI121" s="706">
        <v>0</v>
      </c>
      <c r="AJ121" s="905" t="str">
        <f t="shared" si="6"/>
        <v>G0641</v>
      </c>
      <c r="AK121" s="905" t="str">
        <f t="shared" si="7"/>
        <v>RISTOURNES DE PUBLICITE</v>
      </c>
      <c r="AL121" s="905">
        <f>IFERROR(INDEX(G121:R121,1,MATCH(Parametres!$B$3,G$1:R$1,0)-1)*IF(OR(F121="L",F121="S",F121="I"),-1,1),"")</f>
        <v>-112035</v>
      </c>
      <c r="AM121" s="905">
        <f t="shared" si="8"/>
        <v>0</v>
      </c>
      <c r="AN121" s="905">
        <f>INDEX(G121:R121,1,MATCH(Parametres!$B$3,G$1:R$1,0))*IF(OR(F121="L",F121="S",F121="I"),-1,1)</f>
        <v>-112035</v>
      </c>
      <c r="AO121" s="487" t="str">
        <f>+VLOOKUP($AJ121,Data_Validation!$A:$D,1,0)</f>
        <v>G0641</v>
      </c>
      <c r="AP121" s="487" t="str">
        <f>+VLOOKUP($AJ121,Data_Validation!$A:$D,3,0)</f>
        <v>Véhicules neufs</v>
      </c>
      <c r="AQ121" s="487" t="str">
        <f>+VLOOKUP($AJ121,Data_Validation!$A:$D,4,0)</f>
        <v>Publicité 1</v>
      </c>
      <c r="AR121" s="487" t="s">
        <v>299</v>
      </c>
      <c r="AS121" s="487">
        <f>+VLOOKUP($AJ121,Data_Validation!$A:$E,5,0)</f>
        <v>0</v>
      </c>
      <c r="AT121" s="904" t="str">
        <f t="shared" si="9"/>
        <v>G0641</v>
      </c>
      <c r="AU121" s="488" t="str">
        <f t="shared" si="10"/>
        <v>RISTOURNES DE PUBLICITE</v>
      </c>
      <c r="AV121" s="899">
        <f>IFERROR(INDEX(V121:AG121,1,MATCH(Parametres!$B$3,V$1:AG$1,0)-1)*IF(OR(C121="L",C121="S",C121="I"),-1,1),"")</f>
        <v>0</v>
      </c>
      <c r="AW121" s="899">
        <f t="shared" si="11"/>
        <v>0</v>
      </c>
      <c r="AX121" s="899">
        <f>INDEX(V121:AG121,1,MATCH(Parametres!$B$3,V$1:AG$1,0))*IF(OR(C121="L",C121="S",C121="I"),-1,1)</f>
        <v>0</v>
      </c>
      <c r="AY121" s="487" t="s">
        <v>337</v>
      </c>
      <c r="AZ121" s="487">
        <f>+VLOOKUP($AJ121,Data_Validation!$A:$E,5,0)</f>
        <v>0</v>
      </c>
    </row>
    <row r="122" spans="1:52" ht="15" hidden="1" customHeight="1">
      <c r="A122" s="706" t="s">
        <v>1148</v>
      </c>
      <c r="B122" s="706">
        <v>2025</v>
      </c>
      <c r="C122" s="706" t="s">
        <v>1422</v>
      </c>
      <c r="D122" s="706" t="s">
        <v>1421</v>
      </c>
      <c r="E122" s="706" t="s">
        <v>333</v>
      </c>
      <c r="F122" s="706" t="s">
        <v>1104</v>
      </c>
      <c r="G122" s="706">
        <v>0</v>
      </c>
      <c r="H122" s="706">
        <v>0</v>
      </c>
      <c r="I122" s="706">
        <v>0</v>
      </c>
      <c r="J122" s="706">
        <v>0</v>
      </c>
      <c r="K122" s="706">
        <v>0</v>
      </c>
      <c r="L122" s="706">
        <v>0</v>
      </c>
      <c r="M122" s="706">
        <v>0</v>
      </c>
      <c r="N122" s="706">
        <v>0</v>
      </c>
      <c r="O122" s="706">
        <v>0</v>
      </c>
      <c r="P122" s="706">
        <v>0</v>
      </c>
      <c r="Q122" s="706">
        <v>0</v>
      </c>
      <c r="R122" s="706">
        <v>0</v>
      </c>
      <c r="S122" s="706">
        <v>0</v>
      </c>
      <c r="T122" s="706">
        <v>0</v>
      </c>
      <c r="U122" s="706">
        <v>0</v>
      </c>
      <c r="V122" s="706">
        <v>0</v>
      </c>
      <c r="W122" s="706">
        <v>0</v>
      </c>
      <c r="X122" s="706">
        <v>0</v>
      </c>
      <c r="Y122" s="706">
        <v>0</v>
      </c>
      <c r="Z122" s="706">
        <v>0</v>
      </c>
      <c r="AA122" s="706">
        <v>0</v>
      </c>
      <c r="AB122" s="706">
        <v>0</v>
      </c>
      <c r="AC122" s="706">
        <v>0</v>
      </c>
      <c r="AD122" s="706">
        <v>0</v>
      </c>
      <c r="AE122" s="706">
        <v>0</v>
      </c>
      <c r="AF122" s="706">
        <v>0</v>
      </c>
      <c r="AG122" s="706">
        <v>0</v>
      </c>
      <c r="AH122" s="706">
        <v>0</v>
      </c>
      <c r="AI122" s="706">
        <v>0</v>
      </c>
      <c r="AJ122" s="905" t="str">
        <f t="shared" si="6"/>
        <v>G0642</v>
      </c>
      <c r="AK122" s="905" t="str">
        <f t="shared" si="7"/>
        <v>RISTOURNES DE PUBLICITE</v>
      </c>
      <c r="AL122" s="905">
        <f>IFERROR(INDEX(G122:R122,1,MATCH(Parametres!$B$3,G$1:R$1,0)-1)*IF(OR(F122="L",F122="S",F122="I"),-1,1),"")</f>
        <v>0</v>
      </c>
      <c r="AM122" s="905">
        <f t="shared" si="8"/>
        <v>0</v>
      </c>
      <c r="AN122" s="905">
        <f>INDEX(G122:R122,1,MATCH(Parametres!$B$3,G$1:R$1,0))*IF(OR(F122="L",F122="S",F122="I"),-1,1)</f>
        <v>0</v>
      </c>
      <c r="AO122" s="487" t="str">
        <f>+VLOOKUP($AJ122,Data_Validation!$A:$D,1,0)</f>
        <v>G0642</v>
      </c>
      <c r="AP122" s="487" t="str">
        <f>+VLOOKUP($AJ122,Data_Validation!$A:$D,3,0)</f>
        <v>Véhicules usagés</v>
      </c>
      <c r="AQ122" s="487" t="str">
        <f>+VLOOKUP($AJ122,Data_Validation!$A:$D,4,0)</f>
        <v>Publicité 1</v>
      </c>
      <c r="AR122" s="487" t="s">
        <v>299</v>
      </c>
      <c r="AS122" s="487">
        <f>+VLOOKUP($AJ122,Data_Validation!$A:$E,5,0)</f>
        <v>0</v>
      </c>
      <c r="AT122" s="904" t="str">
        <f t="shared" si="9"/>
        <v>G0642</v>
      </c>
      <c r="AU122" s="488" t="str">
        <f t="shared" si="10"/>
        <v>RISTOURNES DE PUBLICITE</v>
      </c>
      <c r="AV122" s="899">
        <f>IFERROR(INDEX(V122:AG122,1,MATCH(Parametres!$B$3,V$1:AG$1,0)-1)*IF(OR(C122="L",C122="S",C122="I"),-1,1),"")</f>
        <v>0</v>
      </c>
      <c r="AW122" s="899">
        <f t="shared" si="11"/>
        <v>0</v>
      </c>
      <c r="AX122" s="899">
        <f>INDEX(V122:AG122,1,MATCH(Parametres!$B$3,V$1:AG$1,0))*IF(OR(C122="L",C122="S",C122="I"),-1,1)</f>
        <v>0</v>
      </c>
      <c r="AY122" s="487" t="s">
        <v>337</v>
      </c>
      <c r="AZ122" s="487">
        <f>+VLOOKUP($AJ122,Data_Validation!$A:$E,5,0)</f>
        <v>0</v>
      </c>
    </row>
    <row r="123" spans="1:52" ht="15.75" hidden="1" customHeight="1">
      <c r="A123" s="706" t="s">
        <v>1148</v>
      </c>
      <c r="B123" s="706">
        <v>2025</v>
      </c>
      <c r="C123" s="706" t="s">
        <v>1423</v>
      </c>
      <c r="D123" s="706" t="s">
        <v>1421</v>
      </c>
      <c r="E123" s="706" t="s">
        <v>333</v>
      </c>
      <c r="F123" s="706" t="s">
        <v>1104</v>
      </c>
      <c r="G123" s="706">
        <v>0</v>
      </c>
      <c r="H123" s="706">
        <v>0</v>
      </c>
      <c r="I123" s="706">
        <v>0</v>
      </c>
      <c r="J123" s="706">
        <v>0</v>
      </c>
      <c r="K123" s="706">
        <v>0</v>
      </c>
      <c r="L123" s="706">
        <v>0</v>
      </c>
      <c r="M123" s="706">
        <v>0</v>
      </c>
      <c r="N123" s="706">
        <v>0</v>
      </c>
      <c r="O123" s="706">
        <v>0</v>
      </c>
      <c r="P123" s="706">
        <v>0</v>
      </c>
      <c r="Q123" s="706">
        <v>0</v>
      </c>
      <c r="R123" s="706">
        <v>0</v>
      </c>
      <c r="S123" s="706">
        <v>0</v>
      </c>
      <c r="T123" s="706">
        <v>0</v>
      </c>
      <c r="U123" s="706">
        <v>0</v>
      </c>
      <c r="V123" s="706">
        <v>0</v>
      </c>
      <c r="W123" s="706">
        <v>0</v>
      </c>
      <c r="X123" s="706">
        <v>0</v>
      </c>
      <c r="Y123" s="706">
        <v>0</v>
      </c>
      <c r="Z123" s="706">
        <v>0</v>
      </c>
      <c r="AA123" s="706">
        <v>0</v>
      </c>
      <c r="AB123" s="706">
        <v>0</v>
      </c>
      <c r="AC123" s="706">
        <v>0</v>
      </c>
      <c r="AD123" s="706">
        <v>0</v>
      </c>
      <c r="AE123" s="706">
        <v>0</v>
      </c>
      <c r="AF123" s="706">
        <v>0</v>
      </c>
      <c r="AG123" s="706">
        <v>0</v>
      </c>
      <c r="AH123" s="706">
        <v>0</v>
      </c>
      <c r="AI123" s="706">
        <v>0</v>
      </c>
      <c r="AJ123" s="905" t="str">
        <f t="shared" si="6"/>
        <v>G0644</v>
      </c>
      <c r="AK123" s="905" t="str">
        <f t="shared" si="7"/>
        <v>RISTOURNES DE PUBLICITE</v>
      </c>
      <c r="AL123" s="905">
        <f>IFERROR(INDEX(G123:R123,1,MATCH(Parametres!$B$3,G$1:R$1,0)-1)*IF(OR(F123="L",F123="S",F123="I"),-1,1),"")</f>
        <v>0</v>
      </c>
      <c r="AM123" s="905">
        <f t="shared" si="8"/>
        <v>0</v>
      </c>
      <c r="AN123" s="905">
        <f>INDEX(G123:R123,1,MATCH(Parametres!$B$3,G$1:R$1,0))*IF(OR(F123="L",F123="S",F123="I"),-1,1)</f>
        <v>0</v>
      </c>
      <c r="AO123" s="487" t="str">
        <f>+VLOOKUP($AJ123,Data_Validation!$A:$D,1,0)</f>
        <v>G0644</v>
      </c>
      <c r="AP123" s="487" t="str">
        <f>+VLOOKUP($AJ123,Data_Validation!$A:$D,3,0)</f>
        <v>Service</v>
      </c>
      <c r="AQ123" s="487" t="str">
        <f>+VLOOKUP($AJ123,Data_Validation!$A:$D,4,0)</f>
        <v>Publicité 2</v>
      </c>
      <c r="AR123" s="487" t="s">
        <v>299</v>
      </c>
      <c r="AS123" s="487">
        <f>+VLOOKUP($AJ123,Data_Validation!$A:$E,5,0)</f>
        <v>0</v>
      </c>
      <c r="AT123" s="904" t="str">
        <f t="shared" si="9"/>
        <v>G0644</v>
      </c>
      <c r="AU123" s="488" t="str">
        <f t="shared" si="10"/>
        <v>RISTOURNES DE PUBLICITE</v>
      </c>
      <c r="AV123" s="899">
        <f>IFERROR(INDEX(V123:AG123,1,MATCH(Parametres!$B$3,V$1:AG$1,0)-1)*IF(OR(C123="L",C123="S",C123="I"),-1,1),"")</f>
        <v>0</v>
      </c>
      <c r="AW123" s="899">
        <f t="shared" si="11"/>
        <v>0</v>
      </c>
      <c r="AX123" s="899">
        <f>INDEX(V123:AG123,1,MATCH(Parametres!$B$3,V$1:AG$1,0))*IF(OR(C123="L",C123="S",C123="I"),-1,1)</f>
        <v>0</v>
      </c>
      <c r="AY123" s="487" t="s">
        <v>337</v>
      </c>
      <c r="AZ123" s="487">
        <f>+VLOOKUP($AJ123,Data_Validation!$A:$E,5,0)</f>
        <v>0</v>
      </c>
    </row>
    <row r="124" spans="1:52" ht="15" hidden="1" customHeight="1">
      <c r="A124" s="706" t="s">
        <v>1148</v>
      </c>
      <c r="B124" s="706">
        <v>2025</v>
      </c>
      <c r="C124" s="706" t="s">
        <v>1424</v>
      </c>
      <c r="D124" s="706" t="s">
        <v>1425</v>
      </c>
      <c r="E124" s="706" t="s">
        <v>333</v>
      </c>
      <c r="F124" s="706" t="s">
        <v>1104</v>
      </c>
      <c r="G124" s="706">
        <v>0</v>
      </c>
      <c r="H124" s="706">
        <v>0</v>
      </c>
      <c r="I124" s="706">
        <v>0</v>
      </c>
      <c r="J124" s="706">
        <v>0</v>
      </c>
      <c r="K124" s="706">
        <v>0</v>
      </c>
      <c r="L124" s="706">
        <v>0</v>
      </c>
      <c r="M124" s="706">
        <v>0</v>
      </c>
      <c r="N124" s="706">
        <v>0</v>
      </c>
      <c r="O124" s="706">
        <v>0</v>
      </c>
      <c r="P124" s="706">
        <v>0</v>
      </c>
      <c r="Q124" s="706">
        <v>0</v>
      </c>
      <c r="R124" s="706">
        <v>0</v>
      </c>
      <c r="S124" s="706">
        <v>0</v>
      </c>
      <c r="T124" s="706">
        <v>0</v>
      </c>
      <c r="U124" s="706">
        <v>0</v>
      </c>
      <c r="V124" s="706">
        <v>0</v>
      </c>
      <c r="W124" s="706">
        <v>0</v>
      </c>
      <c r="X124" s="706">
        <v>0</v>
      </c>
      <c r="Y124" s="706">
        <v>0</v>
      </c>
      <c r="Z124" s="706">
        <v>0</v>
      </c>
      <c r="AA124" s="706">
        <v>0</v>
      </c>
      <c r="AB124" s="706">
        <v>0</v>
      </c>
      <c r="AC124" s="706">
        <v>0</v>
      </c>
      <c r="AD124" s="706">
        <v>0</v>
      </c>
      <c r="AE124" s="706">
        <v>0</v>
      </c>
      <c r="AF124" s="706">
        <v>0</v>
      </c>
      <c r="AG124" s="706">
        <v>0</v>
      </c>
      <c r="AH124" s="706">
        <v>0</v>
      </c>
      <c r="AI124" s="706">
        <v>0</v>
      </c>
      <c r="AJ124" s="905" t="str">
        <f t="shared" si="6"/>
        <v>G0645</v>
      </c>
      <c r="AK124" s="905" t="str">
        <f t="shared" si="7"/>
        <v>RABAIS PUBLICITE-SERVIC</v>
      </c>
      <c r="AL124" s="905">
        <f>IFERROR(INDEX(G124:R124,1,MATCH(Parametres!$B$3,G$1:R$1,0)-1)*IF(OR(F124="L",F124="S",F124="I"),-1,1),"")</f>
        <v>0</v>
      </c>
      <c r="AM124" s="905">
        <f t="shared" si="8"/>
        <v>0</v>
      </c>
      <c r="AN124" s="905">
        <f>INDEX(G124:R124,1,MATCH(Parametres!$B$3,G$1:R$1,0))*IF(OR(F124="L",F124="S",F124="I"),-1,1)</f>
        <v>0</v>
      </c>
      <c r="AO124" s="487" t="str">
        <f>+VLOOKUP($AJ124,Data_Validation!$A:$D,1,0)</f>
        <v>G0645</v>
      </c>
      <c r="AP124" s="487" t="str">
        <f>+VLOOKUP($AJ124,Data_Validation!$A:$D,3,0)</f>
        <v>Carrosserie</v>
      </c>
      <c r="AQ124" s="487" t="str">
        <f>+VLOOKUP($AJ124,Data_Validation!$A:$D,4,0)</f>
        <v>Publicité 2</v>
      </c>
      <c r="AR124" s="487" t="s">
        <v>299</v>
      </c>
      <c r="AS124" s="487">
        <f>+VLOOKUP($AJ124,Data_Validation!$A:$E,5,0)</f>
        <v>0</v>
      </c>
      <c r="AT124" s="904" t="str">
        <f t="shared" si="9"/>
        <v>G0645</v>
      </c>
      <c r="AU124" s="488" t="str">
        <f t="shared" si="10"/>
        <v>RABAIS PUBLICITE-SERVIC</v>
      </c>
      <c r="AV124" s="899">
        <f>IFERROR(INDEX(V124:AG124,1,MATCH(Parametres!$B$3,V$1:AG$1,0)-1)*IF(OR(C124="L",C124="S",C124="I"),-1,1),"")</f>
        <v>0</v>
      </c>
      <c r="AW124" s="899">
        <f t="shared" si="11"/>
        <v>0</v>
      </c>
      <c r="AX124" s="899">
        <f>INDEX(V124:AG124,1,MATCH(Parametres!$B$3,V$1:AG$1,0))*IF(OR(C124="L",C124="S",C124="I"),-1,1)</f>
        <v>0</v>
      </c>
      <c r="AY124" s="487" t="s">
        <v>337</v>
      </c>
      <c r="AZ124" s="487">
        <f>+VLOOKUP($AJ124,Data_Validation!$A:$E,5,0)</f>
        <v>0</v>
      </c>
    </row>
    <row r="125" spans="1:52" ht="15" hidden="1" customHeight="1">
      <c r="A125" s="706" t="s">
        <v>1148</v>
      </c>
      <c r="B125" s="706">
        <v>2025</v>
      </c>
      <c r="C125" s="706" t="s">
        <v>1426</v>
      </c>
      <c r="D125" s="706" t="s">
        <v>1421</v>
      </c>
      <c r="E125" s="706" t="s">
        <v>333</v>
      </c>
      <c r="F125" s="706" t="s">
        <v>1104</v>
      </c>
      <c r="G125" s="706">
        <v>0</v>
      </c>
      <c r="H125" s="706">
        <v>0</v>
      </c>
      <c r="I125" s="706">
        <v>0</v>
      </c>
      <c r="J125" s="706">
        <v>0</v>
      </c>
      <c r="K125" s="706">
        <v>0</v>
      </c>
      <c r="L125" s="706">
        <v>0</v>
      </c>
      <c r="M125" s="706">
        <v>0</v>
      </c>
      <c r="N125" s="706">
        <v>0</v>
      </c>
      <c r="O125" s="706">
        <v>0</v>
      </c>
      <c r="P125" s="706">
        <v>0</v>
      </c>
      <c r="Q125" s="706">
        <v>0</v>
      </c>
      <c r="R125" s="706">
        <v>0</v>
      </c>
      <c r="S125" s="706">
        <v>0</v>
      </c>
      <c r="T125" s="706">
        <v>0</v>
      </c>
      <c r="U125" s="706">
        <v>0</v>
      </c>
      <c r="V125" s="706">
        <v>0</v>
      </c>
      <c r="W125" s="706">
        <v>0</v>
      </c>
      <c r="X125" s="706">
        <v>0</v>
      </c>
      <c r="Y125" s="706">
        <v>0</v>
      </c>
      <c r="Z125" s="706">
        <v>0</v>
      </c>
      <c r="AA125" s="706">
        <v>0</v>
      </c>
      <c r="AB125" s="706">
        <v>0</v>
      </c>
      <c r="AC125" s="706">
        <v>0</v>
      </c>
      <c r="AD125" s="706">
        <v>0</v>
      </c>
      <c r="AE125" s="706">
        <v>0</v>
      </c>
      <c r="AF125" s="706">
        <v>0</v>
      </c>
      <c r="AG125" s="706">
        <v>0</v>
      </c>
      <c r="AH125" s="706">
        <v>0</v>
      </c>
      <c r="AI125" s="706">
        <v>0</v>
      </c>
      <c r="AJ125" s="905" t="str">
        <f t="shared" si="6"/>
        <v>G0646</v>
      </c>
      <c r="AK125" s="905" t="str">
        <f t="shared" si="7"/>
        <v>RISTOURNES DE PUBLICITE</v>
      </c>
      <c r="AL125" s="905">
        <f>IFERROR(INDEX(G125:R125,1,MATCH(Parametres!$B$3,G$1:R$1,0)-1)*IF(OR(F125="L",F125="S",F125="I"),-1,1),"")</f>
        <v>0</v>
      </c>
      <c r="AM125" s="905">
        <f t="shared" si="8"/>
        <v>0</v>
      </c>
      <c r="AN125" s="905">
        <f>INDEX(G125:R125,1,MATCH(Parametres!$B$3,G$1:R$1,0))*IF(OR(F125="L",F125="S",F125="I"),-1,1)</f>
        <v>0</v>
      </c>
      <c r="AO125" s="487" t="str">
        <f>+VLOOKUP($AJ125,Data_Validation!$A:$D,1,0)</f>
        <v>G0646</v>
      </c>
      <c r="AP125" s="487" t="str">
        <f>+VLOOKUP($AJ125,Data_Validation!$A:$D,3,0)</f>
        <v>Pièces</v>
      </c>
      <c r="AQ125" s="487" t="str">
        <f>+VLOOKUP($AJ125,Data_Validation!$A:$D,4,0)</f>
        <v>Publicité 2</v>
      </c>
      <c r="AR125" s="487" t="s">
        <v>299</v>
      </c>
      <c r="AS125" s="487">
        <f>+VLOOKUP($AJ125,Data_Validation!$A:$E,5,0)</f>
        <v>0</v>
      </c>
      <c r="AT125" s="904" t="str">
        <f t="shared" si="9"/>
        <v>G0646</v>
      </c>
      <c r="AU125" s="488" t="str">
        <f t="shared" si="10"/>
        <v>RISTOURNES DE PUBLICITE</v>
      </c>
      <c r="AV125" s="899">
        <f>IFERROR(INDEX(V125:AG125,1,MATCH(Parametres!$B$3,V$1:AG$1,0)-1)*IF(OR(C125="L",C125="S",C125="I"),-1,1),"")</f>
        <v>0</v>
      </c>
      <c r="AW125" s="899">
        <f t="shared" si="11"/>
        <v>0</v>
      </c>
      <c r="AX125" s="899">
        <f>INDEX(V125:AG125,1,MATCH(Parametres!$B$3,V$1:AG$1,0))*IF(OR(C125="L",C125="S",C125="I"),-1,1)</f>
        <v>0</v>
      </c>
      <c r="AY125" s="487" t="s">
        <v>337</v>
      </c>
      <c r="AZ125" s="487">
        <f>+VLOOKUP($AJ125,Data_Validation!$A:$E,5,0)</f>
        <v>0</v>
      </c>
    </row>
    <row r="126" spans="1:52" ht="15" hidden="1" customHeight="1">
      <c r="A126" s="706" t="s">
        <v>1148</v>
      </c>
      <c r="B126" s="706">
        <v>2025</v>
      </c>
      <c r="C126" s="706" t="s">
        <v>1427</v>
      </c>
      <c r="D126" s="706" t="s">
        <v>1428</v>
      </c>
      <c r="E126" s="706" t="s">
        <v>333</v>
      </c>
      <c r="F126" s="706" t="s">
        <v>1104</v>
      </c>
      <c r="G126" s="706">
        <v>0</v>
      </c>
      <c r="H126" s="706">
        <v>0</v>
      </c>
      <c r="I126" s="706">
        <v>0</v>
      </c>
      <c r="J126" s="706">
        <v>0</v>
      </c>
      <c r="K126" s="706">
        <v>0</v>
      </c>
      <c r="L126" s="706">
        <v>0</v>
      </c>
      <c r="M126" s="706">
        <v>0</v>
      </c>
      <c r="N126" s="706">
        <v>0</v>
      </c>
      <c r="O126" s="706">
        <v>0</v>
      </c>
      <c r="P126" s="706">
        <v>0</v>
      </c>
      <c r="Q126" s="706">
        <v>0</v>
      </c>
      <c r="R126" s="706">
        <v>0</v>
      </c>
      <c r="S126" s="706">
        <v>0</v>
      </c>
      <c r="T126" s="706">
        <v>0</v>
      </c>
      <c r="U126" s="706">
        <v>0</v>
      </c>
      <c r="V126" s="706">
        <v>0</v>
      </c>
      <c r="W126" s="706">
        <v>0</v>
      </c>
      <c r="X126" s="706">
        <v>0</v>
      </c>
      <c r="Y126" s="706">
        <v>0</v>
      </c>
      <c r="Z126" s="706">
        <v>0</v>
      </c>
      <c r="AA126" s="706">
        <v>0</v>
      </c>
      <c r="AB126" s="706">
        <v>0</v>
      </c>
      <c r="AC126" s="706">
        <v>0</v>
      </c>
      <c r="AD126" s="706">
        <v>0</v>
      </c>
      <c r="AE126" s="706">
        <v>0</v>
      </c>
      <c r="AF126" s="706">
        <v>0</v>
      </c>
      <c r="AG126" s="706">
        <v>0</v>
      </c>
      <c r="AH126" s="706">
        <v>0</v>
      </c>
      <c r="AI126" s="706">
        <v>0</v>
      </c>
      <c r="AJ126" s="905" t="str">
        <f t="shared" si="6"/>
        <v>G0647</v>
      </c>
      <c r="AK126" s="905" t="str">
        <f t="shared" si="7"/>
        <v>RABAIS PUBLICITE-PIECE</v>
      </c>
      <c r="AL126" s="905">
        <f>IFERROR(INDEX(G126:R126,1,MATCH(Parametres!$B$3,G$1:R$1,0)-1)*IF(OR(F126="L",F126="S",F126="I"),-1,1),"")</f>
        <v>0</v>
      </c>
      <c r="AM126" s="905">
        <f t="shared" si="8"/>
        <v>0</v>
      </c>
      <c r="AN126" s="905">
        <f>INDEX(G126:R126,1,MATCH(Parametres!$B$3,G$1:R$1,0))*IF(OR(F126="L",F126="S",F126="I"),-1,1)</f>
        <v>0</v>
      </c>
      <c r="AO126" s="487" t="str">
        <f>+VLOOKUP($AJ126,Data_Validation!$A:$D,1,0)</f>
        <v>G0647</v>
      </c>
      <c r="AP126" s="487" t="str">
        <f>+VLOOKUP($AJ126,Data_Validation!$A:$D,3,0)</f>
        <v>SAAQ</v>
      </c>
      <c r="AQ126" s="487" t="str">
        <f>+VLOOKUP($AJ126,Data_Validation!$A:$D,4,0)</f>
        <v>Publicité 2</v>
      </c>
      <c r="AR126" s="487" t="s">
        <v>299</v>
      </c>
      <c r="AS126" s="487">
        <f>+VLOOKUP($AJ126,Data_Validation!$A:$E,5,0)</f>
        <v>0</v>
      </c>
      <c r="AT126" s="904" t="str">
        <f t="shared" si="9"/>
        <v>G0647</v>
      </c>
      <c r="AU126" s="488" t="str">
        <f t="shared" si="10"/>
        <v>RABAIS PUBLICITE-PIECE</v>
      </c>
      <c r="AV126" s="899">
        <f>IFERROR(INDEX(V126:AG126,1,MATCH(Parametres!$B$3,V$1:AG$1,0)-1)*IF(OR(C126="L",C126="S",C126="I"),-1,1),"")</f>
        <v>0</v>
      </c>
      <c r="AW126" s="899">
        <f t="shared" si="11"/>
        <v>0</v>
      </c>
      <c r="AX126" s="899">
        <f>INDEX(V126:AG126,1,MATCH(Parametres!$B$3,V$1:AG$1,0))*IF(OR(C126="L",C126="S",C126="I"),-1,1)</f>
        <v>0</v>
      </c>
      <c r="AY126" s="487" t="s">
        <v>337</v>
      </c>
      <c r="AZ126" s="487">
        <f>+VLOOKUP($AJ126,Data_Validation!$A:$E,5,0)</f>
        <v>0</v>
      </c>
    </row>
    <row r="127" spans="1:52" ht="15" customHeight="1">
      <c r="A127" s="706" t="s">
        <v>1148</v>
      </c>
      <c r="B127" s="706">
        <v>2025</v>
      </c>
      <c r="C127" s="706" t="s">
        <v>1429</v>
      </c>
      <c r="D127" s="706" t="s">
        <v>1430</v>
      </c>
      <c r="E127" s="706" t="s">
        <v>333</v>
      </c>
      <c r="F127" s="706" t="s">
        <v>1104</v>
      </c>
      <c r="G127" s="706">
        <v>0</v>
      </c>
      <c r="H127" s="706">
        <v>0</v>
      </c>
      <c r="I127" s="706">
        <v>0</v>
      </c>
      <c r="J127" s="706">
        <v>0</v>
      </c>
      <c r="K127" s="706">
        <v>0</v>
      </c>
      <c r="L127" s="706">
        <v>0</v>
      </c>
      <c r="M127" s="706">
        <v>0</v>
      </c>
      <c r="N127" s="706">
        <v>0</v>
      </c>
      <c r="O127" s="706">
        <v>0</v>
      </c>
      <c r="P127" s="706">
        <v>0</v>
      </c>
      <c r="Q127" s="706">
        <v>0</v>
      </c>
      <c r="R127" s="706">
        <v>0</v>
      </c>
      <c r="S127" s="706">
        <v>0</v>
      </c>
      <c r="T127" s="706">
        <v>0</v>
      </c>
      <c r="U127" s="706">
        <v>0</v>
      </c>
      <c r="V127" s="706">
        <v>0</v>
      </c>
      <c r="W127" s="706">
        <v>0</v>
      </c>
      <c r="X127" s="706">
        <v>0</v>
      </c>
      <c r="Y127" s="706">
        <v>0</v>
      </c>
      <c r="Z127" s="706">
        <v>0</v>
      </c>
      <c r="AA127" s="706">
        <v>0</v>
      </c>
      <c r="AB127" s="706">
        <v>0</v>
      </c>
      <c r="AC127" s="706">
        <v>0</v>
      </c>
      <c r="AD127" s="706">
        <v>0</v>
      </c>
      <c r="AE127" s="706">
        <v>0</v>
      </c>
      <c r="AF127" s="706">
        <v>0</v>
      </c>
      <c r="AG127" s="706">
        <v>0</v>
      </c>
      <c r="AH127" s="706">
        <v>0</v>
      </c>
      <c r="AI127" s="706">
        <v>0</v>
      </c>
      <c r="AJ127" s="905" t="str">
        <f t="shared" si="6"/>
        <v>G0649</v>
      </c>
      <c r="AK127" s="905" t="str">
        <f t="shared" si="7"/>
        <v>RABAIS PUBLICITE-ADMIN</v>
      </c>
      <c r="AL127" s="905">
        <f>IFERROR(INDEX(G127:R127,1,MATCH(Parametres!$B$3,G$1:R$1,0)-1)*IF(OR(F127="L",F127="S",F127="I"),-1,1),"")</f>
        <v>0</v>
      </c>
      <c r="AM127" s="905">
        <f t="shared" si="8"/>
        <v>0</v>
      </c>
      <c r="AN127" s="905">
        <f>INDEX(G127:R127,1,MATCH(Parametres!$B$3,G$1:R$1,0))*IF(OR(F127="L",F127="S",F127="I"),-1,1)</f>
        <v>0</v>
      </c>
      <c r="AO127" s="487" t="e">
        <f>+VLOOKUP($AJ127,Data_Validation!$A:$D,1,0)</f>
        <v>#N/A</v>
      </c>
      <c r="AP127" s="487" t="e">
        <f>+VLOOKUP($AJ127,Data_Validation!$A:$D,3,0)</f>
        <v>#N/A</v>
      </c>
      <c r="AQ127" s="487" t="e">
        <f>+VLOOKUP($AJ127,Data_Validation!$A:$D,4,0)</f>
        <v>#N/A</v>
      </c>
      <c r="AR127" s="487" t="s">
        <v>299</v>
      </c>
      <c r="AS127" s="487" t="e">
        <f>+VLOOKUP($AJ127,Data_Validation!$A:$E,5,0)</f>
        <v>#N/A</v>
      </c>
      <c r="AT127" s="904" t="str">
        <f t="shared" si="9"/>
        <v>G0649</v>
      </c>
      <c r="AU127" s="488" t="str">
        <f t="shared" si="10"/>
        <v>RABAIS PUBLICITE-ADMIN</v>
      </c>
      <c r="AV127" s="899">
        <f>IFERROR(INDEX(V127:AG127,1,MATCH(Parametres!$B$3,V$1:AG$1,0)-1)*IF(OR(C127="L",C127="S",C127="I"),-1,1),"")</f>
        <v>0</v>
      </c>
      <c r="AW127" s="899">
        <f t="shared" si="11"/>
        <v>0</v>
      </c>
      <c r="AX127" s="899">
        <f>INDEX(V127:AG127,1,MATCH(Parametres!$B$3,V$1:AG$1,0))*IF(OR(C127="L",C127="S",C127="I"),-1,1)</f>
        <v>0</v>
      </c>
      <c r="AY127" s="487" t="s">
        <v>337</v>
      </c>
      <c r="AZ127" s="487" t="e">
        <f>+VLOOKUP($AJ127,Data_Validation!$A:$E,5,0)</f>
        <v>#N/A</v>
      </c>
    </row>
    <row r="128" spans="1:52" ht="15" customHeight="1">
      <c r="A128" s="706" t="s">
        <v>1148</v>
      </c>
      <c r="B128" s="706">
        <v>2025</v>
      </c>
      <c r="C128" s="706" t="s">
        <v>1431</v>
      </c>
      <c r="D128" s="706" t="s">
        <v>3100</v>
      </c>
      <c r="E128" s="706" t="s">
        <v>333</v>
      </c>
      <c r="F128" s="706" t="s">
        <v>1104</v>
      </c>
      <c r="G128" s="706">
        <v>0</v>
      </c>
      <c r="H128" s="706">
        <v>0</v>
      </c>
      <c r="I128" s="706">
        <v>0</v>
      </c>
      <c r="J128" s="706">
        <v>0</v>
      </c>
      <c r="K128" s="706">
        <v>0</v>
      </c>
      <c r="L128" s="706">
        <v>0</v>
      </c>
      <c r="M128" s="706">
        <v>0</v>
      </c>
      <c r="N128" s="706">
        <v>0</v>
      </c>
      <c r="O128" s="706">
        <v>0</v>
      </c>
      <c r="P128" s="706">
        <v>0</v>
      </c>
      <c r="Q128" s="706">
        <v>0</v>
      </c>
      <c r="R128" s="706">
        <v>0</v>
      </c>
      <c r="S128" s="706">
        <v>0</v>
      </c>
      <c r="T128" s="706">
        <v>0</v>
      </c>
      <c r="U128" s="706">
        <v>0</v>
      </c>
      <c r="V128" s="706">
        <v>0</v>
      </c>
      <c r="W128" s="706">
        <v>0</v>
      </c>
      <c r="X128" s="706">
        <v>0</v>
      </c>
      <c r="Y128" s="706">
        <v>0</v>
      </c>
      <c r="Z128" s="706">
        <v>0</v>
      </c>
      <c r="AA128" s="706">
        <v>0</v>
      </c>
      <c r="AB128" s="706">
        <v>0</v>
      </c>
      <c r="AC128" s="706">
        <v>0</v>
      </c>
      <c r="AD128" s="706">
        <v>0</v>
      </c>
      <c r="AE128" s="706">
        <v>0</v>
      </c>
      <c r="AF128" s="706">
        <v>0</v>
      </c>
      <c r="AG128" s="706">
        <v>0</v>
      </c>
      <c r="AH128" s="706">
        <v>0</v>
      </c>
      <c r="AI128" s="706">
        <v>0</v>
      </c>
      <c r="AJ128" s="905" t="str">
        <f t="shared" si="6"/>
        <v>G0650</v>
      </c>
      <c r="AK128" s="905" t="str">
        <f t="shared" si="7"/>
        <v>PUBLICITE REP.</v>
      </c>
      <c r="AL128" s="905">
        <f>IFERROR(INDEX(G128:R128,1,MATCH(Parametres!$B$3,G$1:R$1,0)-1)*IF(OR(F128="L",F128="S",F128="I"),-1,1),"")</f>
        <v>0</v>
      </c>
      <c r="AM128" s="905">
        <f t="shared" si="8"/>
        <v>0</v>
      </c>
      <c r="AN128" s="905">
        <f>INDEX(G128:R128,1,MATCH(Parametres!$B$3,G$1:R$1,0))*IF(OR(F128="L",F128="S",F128="I"),-1,1)</f>
        <v>0</v>
      </c>
      <c r="AO128" s="487" t="e">
        <f>+VLOOKUP($AJ128,Data_Validation!$A:$D,1,0)</f>
        <v>#N/A</v>
      </c>
      <c r="AP128" s="487" t="e">
        <f>+VLOOKUP($AJ128,Data_Validation!$A:$D,3,0)</f>
        <v>#N/A</v>
      </c>
      <c r="AQ128" s="487" t="e">
        <f>+VLOOKUP($AJ128,Data_Validation!$A:$D,4,0)</f>
        <v>#N/A</v>
      </c>
      <c r="AR128" s="487" t="s">
        <v>299</v>
      </c>
      <c r="AS128" s="487" t="e">
        <f>+VLOOKUP($AJ128,Data_Validation!$A:$E,5,0)</f>
        <v>#N/A</v>
      </c>
      <c r="AT128" s="904" t="str">
        <f t="shared" si="9"/>
        <v>G0650</v>
      </c>
      <c r="AU128" s="488" t="str">
        <f t="shared" si="10"/>
        <v>PUBLICITE REP.</v>
      </c>
      <c r="AV128" s="899">
        <f>IFERROR(INDEX(V128:AG128,1,MATCH(Parametres!$B$3,V$1:AG$1,0)-1)*IF(OR(C128="L",C128="S",C128="I"),-1,1),"")</f>
        <v>0</v>
      </c>
      <c r="AW128" s="899">
        <f t="shared" si="11"/>
        <v>0</v>
      </c>
      <c r="AX128" s="899">
        <f>INDEX(V128:AG128,1,MATCH(Parametres!$B$3,V$1:AG$1,0))*IF(OR(C128="L",C128="S",C128="I"),-1,1)</f>
        <v>0</v>
      </c>
      <c r="AY128" s="487" t="s">
        <v>337</v>
      </c>
      <c r="AZ128" s="487" t="e">
        <f>+VLOOKUP($AJ128,Data_Validation!$A:$E,5,0)</f>
        <v>#N/A</v>
      </c>
    </row>
    <row r="129" spans="1:52" ht="15" hidden="1" customHeight="1">
      <c r="A129" s="706" t="s">
        <v>1148</v>
      </c>
      <c r="B129" s="706">
        <v>2025</v>
      </c>
      <c r="C129" s="706" t="s">
        <v>1432</v>
      </c>
      <c r="D129" s="706" t="s">
        <v>1433</v>
      </c>
      <c r="E129" s="706" t="s">
        <v>333</v>
      </c>
      <c r="F129" s="706" t="s">
        <v>1104</v>
      </c>
      <c r="G129" s="706">
        <v>1220.8</v>
      </c>
      <c r="H129" s="706">
        <v>13385.63</v>
      </c>
      <c r="I129" s="706">
        <v>22358.36</v>
      </c>
      <c r="J129" s="706">
        <v>31701.49</v>
      </c>
      <c r="K129" s="706">
        <v>43377.25</v>
      </c>
      <c r="L129" s="706">
        <v>55644.93</v>
      </c>
      <c r="M129" s="706">
        <v>73093.94</v>
      </c>
      <c r="N129" s="706">
        <v>86692.71</v>
      </c>
      <c r="O129" s="706">
        <v>102244.94</v>
      </c>
      <c r="P129" s="706">
        <v>119700.11</v>
      </c>
      <c r="Q129" s="706">
        <v>128444.76</v>
      </c>
      <c r="R129" s="706">
        <v>137675.10999999999</v>
      </c>
      <c r="S129" s="706">
        <v>11676.8</v>
      </c>
      <c r="T129" s="706">
        <v>11676.8</v>
      </c>
      <c r="U129" s="706">
        <v>0</v>
      </c>
      <c r="V129" s="706">
        <v>0</v>
      </c>
      <c r="W129" s="706">
        <v>0</v>
      </c>
      <c r="X129" s="706">
        <v>0</v>
      </c>
      <c r="Y129" s="706">
        <v>0</v>
      </c>
      <c r="Z129" s="706">
        <v>0</v>
      </c>
      <c r="AA129" s="706">
        <v>0</v>
      </c>
      <c r="AB129" s="706">
        <v>0</v>
      </c>
      <c r="AC129" s="706">
        <v>0</v>
      </c>
      <c r="AD129" s="706">
        <v>0</v>
      </c>
      <c r="AE129" s="706">
        <v>0</v>
      </c>
      <c r="AF129" s="706">
        <v>0</v>
      </c>
      <c r="AG129" s="706">
        <v>0</v>
      </c>
      <c r="AH129" s="706">
        <v>0</v>
      </c>
      <c r="AI129" s="706">
        <v>0</v>
      </c>
      <c r="AJ129" s="905" t="str">
        <f t="shared" si="6"/>
        <v>G0651</v>
      </c>
      <c r="AK129" s="905" t="str">
        <f t="shared" si="7"/>
        <v>PUBLICITE-NEUFS</v>
      </c>
      <c r="AL129" s="905">
        <f>IFERROR(INDEX(G129:R129,1,MATCH(Parametres!$B$3,G$1:R$1,0)-1)*IF(OR(F129="L",F129="S",F129="I"),-1,1),"")</f>
        <v>22358.36</v>
      </c>
      <c r="AM129" s="905">
        <f t="shared" si="8"/>
        <v>9343.130000000001</v>
      </c>
      <c r="AN129" s="905">
        <f>INDEX(G129:R129,1,MATCH(Parametres!$B$3,G$1:R$1,0))*IF(OR(F129="L",F129="S",F129="I"),-1,1)</f>
        <v>31701.49</v>
      </c>
      <c r="AO129" s="487" t="str">
        <f>+VLOOKUP($AJ129,Data_Validation!$A:$D,1,0)</f>
        <v>G0651</v>
      </c>
      <c r="AP129" s="487" t="str">
        <f>+VLOOKUP($AJ129,Data_Validation!$A:$D,3,0)</f>
        <v>Véhicules neufs</v>
      </c>
      <c r="AQ129" s="487" t="str">
        <f>+VLOOKUP($AJ129,Data_Validation!$A:$D,4,0)</f>
        <v>Publicité 1</v>
      </c>
      <c r="AR129" s="487" t="s">
        <v>299</v>
      </c>
      <c r="AS129" s="487">
        <f>+VLOOKUP($AJ129,Data_Validation!$A:$E,5,0)</f>
        <v>0</v>
      </c>
      <c r="AT129" s="904" t="str">
        <f t="shared" si="9"/>
        <v>G0651</v>
      </c>
      <c r="AU129" s="488" t="str">
        <f t="shared" si="10"/>
        <v>PUBLICITE-NEUFS</v>
      </c>
      <c r="AV129" s="899">
        <f>IFERROR(INDEX(V129:AG129,1,MATCH(Parametres!$B$3,V$1:AG$1,0)-1)*IF(OR(C129="L",C129="S",C129="I"),-1,1),"")</f>
        <v>0</v>
      </c>
      <c r="AW129" s="899">
        <f t="shared" si="11"/>
        <v>0</v>
      </c>
      <c r="AX129" s="899">
        <f>INDEX(V129:AG129,1,MATCH(Parametres!$B$3,V$1:AG$1,0))*IF(OR(C129="L",C129="S",C129="I"),-1,1)</f>
        <v>0</v>
      </c>
      <c r="AY129" s="487" t="s">
        <v>337</v>
      </c>
      <c r="AZ129" s="487">
        <f>+VLOOKUP($AJ129,Data_Validation!$A:$E,5,0)</f>
        <v>0</v>
      </c>
    </row>
    <row r="130" spans="1:52" ht="15" hidden="1" customHeight="1">
      <c r="A130" s="706" t="s">
        <v>1148</v>
      </c>
      <c r="B130" s="706">
        <v>2025</v>
      </c>
      <c r="C130" s="706" t="s">
        <v>1434</v>
      </c>
      <c r="D130" s="706" t="s">
        <v>1435</v>
      </c>
      <c r="E130" s="706" t="s">
        <v>333</v>
      </c>
      <c r="F130" s="706" t="s">
        <v>1104</v>
      </c>
      <c r="G130" s="706">
        <v>7204.37</v>
      </c>
      <c r="H130" s="706">
        <v>12879.87</v>
      </c>
      <c r="I130" s="706">
        <v>17977.5</v>
      </c>
      <c r="J130" s="706">
        <v>21125.73</v>
      </c>
      <c r="K130" s="706">
        <v>21009.66</v>
      </c>
      <c r="L130" s="706">
        <v>23352.81</v>
      </c>
      <c r="M130" s="706">
        <v>26089.62</v>
      </c>
      <c r="N130" s="706">
        <v>29452.97</v>
      </c>
      <c r="O130" s="706">
        <v>38313.11</v>
      </c>
      <c r="P130" s="706">
        <v>42765.71</v>
      </c>
      <c r="Q130" s="706">
        <v>46311.11</v>
      </c>
      <c r="R130" s="706">
        <v>55828.98</v>
      </c>
      <c r="S130" s="706">
        <v>4210.1000000000004</v>
      </c>
      <c r="T130" s="706">
        <v>4210.1000000000004</v>
      </c>
      <c r="U130" s="706">
        <v>0</v>
      </c>
      <c r="V130" s="706">
        <v>0</v>
      </c>
      <c r="W130" s="706">
        <v>0</v>
      </c>
      <c r="X130" s="706">
        <v>0</v>
      </c>
      <c r="Y130" s="706">
        <v>0</v>
      </c>
      <c r="Z130" s="706">
        <v>0</v>
      </c>
      <c r="AA130" s="706">
        <v>0</v>
      </c>
      <c r="AB130" s="706">
        <v>0</v>
      </c>
      <c r="AC130" s="706">
        <v>0</v>
      </c>
      <c r="AD130" s="706">
        <v>0</v>
      </c>
      <c r="AE130" s="706">
        <v>0</v>
      </c>
      <c r="AF130" s="706">
        <v>0</v>
      </c>
      <c r="AG130" s="706">
        <v>0</v>
      </c>
      <c r="AH130" s="706">
        <v>0</v>
      </c>
      <c r="AI130" s="706">
        <v>0</v>
      </c>
      <c r="AJ130" s="905" t="str">
        <f t="shared" si="6"/>
        <v>G0652</v>
      </c>
      <c r="AK130" s="905" t="str">
        <f t="shared" si="7"/>
        <v>PUBLICITE-USAGE</v>
      </c>
      <c r="AL130" s="905">
        <f>IFERROR(INDEX(G130:R130,1,MATCH(Parametres!$B$3,G$1:R$1,0)-1)*IF(OR(F130="L",F130="S",F130="I"),-1,1),"")</f>
        <v>17977.5</v>
      </c>
      <c r="AM130" s="905">
        <f t="shared" si="8"/>
        <v>3148.2299999999996</v>
      </c>
      <c r="AN130" s="905">
        <f>INDEX(G130:R130,1,MATCH(Parametres!$B$3,G$1:R$1,0))*IF(OR(F130="L",F130="S",F130="I"),-1,1)</f>
        <v>21125.73</v>
      </c>
      <c r="AO130" s="487" t="str">
        <f>+VLOOKUP($AJ130,Data_Validation!$A:$D,1,0)</f>
        <v>G0652</v>
      </c>
      <c r="AP130" s="487" t="str">
        <f>+VLOOKUP($AJ130,Data_Validation!$A:$D,3,0)</f>
        <v>Véhicules usagés</v>
      </c>
      <c r="AQ130" s="487" t="str">
        <f>+VLOOKUP($AJ130,Data_Validation!$A:$D,4,0)</f>
        <v>Publicité 1</v>
      </c>
      <c r="AR130" s="487" t="s">
        <v>299</v>
      </c>
      <c r="AS130" s="487">
        <f>+VLOOKUP($AJ130,Data_Validation!$A:$E,5,0)</f>
        <v>0</v>
      </c>
      <c r="AT130" s="904" t="str">
        <f t="shared" si="9"/>
        <v>G0652</v>
      </c>
      <c r="AU130" s="488" t="str">
        <f t="shared" si="10"/>
        <v>PUBLICITE-USAGE</v>
      </c>
      <c r="AV130" s="899">
        <f>IFERROR(INDEX(V130:AG130,1,MATCH(Parametres!$B$3,V$1:AG$1,0)-1)*IF(OR(C130="L",C130="S",C130="I"),-1,1),"")</f>
        <v>0</v>
      </c>
      <c r="AW130" s="899">
        <f t="shared" si="11"/>
        <v>0</v>
      </c>
      <c r="AX130" s="899">
        <f>INDEX(V130:AG130,1,MATCH(Parametres!$B$3,V$1:AG$1,0))*IF(OR(C130="L",C130="S",C130="I"),-1,1)</f>
        <v>0</v>
      </c>
      <c r="AY130" s="487" t="s">
        <v>337</v>
      </c>
      <c r="AZ130" s="487">
        <f>+VLOOKUP($AJ130,Data_Validation!$A:$E,5,0)</f>
        <v>0</v>
      </c>
    </row>
    <row r="131" spans="1:52" ht="15.75" hidden="1" customHeight="1">
      <c r="A131" s="706" t="s">
        <v>1148</v>
      </c>
      <c r="B131" s="706">
        <v>2025</v>
      </c>
      <c r="C131" s="706" t="s">
        <v>1436</v>
      </c>
      <c r="D131" s="706" t="s">
        <v>1437</v>
      </c>
      <c r="E131" s="706" t="s">
        <v>333</v>
      </c>
      <c r="F131" s="706" t="s">
        <v>1104</v>
      </c>
      <c r="G131" s="706">
        <v>0</v>
      </c>
      <c r="H131" s="706">
        <v>0</v>
      </c>
      <c r="I131" s="706">
        <v>0</v>
      </c>
      <c r="J131" s="706">
        <v>0</v>
      </c>
      <c r="K131" s="706">
        <v>0</v>
      </c>
      <c r="L131" s="706">
        <v>0</v>
      </c>
      <c r="M131" s="706">
        <v>0</v>
      </c>
      <c r="N131" s="706">
        <v>0</v>
      </c>
      <c r="O131" s="706">
        <v>0</v>
      </c>
      <c r="P131" s="706">
        <v>0</v>
      </c>
      <c r="Q131" s="706">
        <v>0</v>
      </c>
      <c r="R131" s="706">
        <v>0</v>
      </c>
      <c r="S131" s="706">
        <v>0</v>
      </c>
      <c r="T131" s="706">
        <v>0</v>
      </c>
      <c r="U131" s="706">
        <v>0</v>
      </c>
      <c r="V131" s="706">
        <v>0</v>
      </c>
      <c r="W131" s="706">
        <v>0</v>
      </c>
      <c r="X131" s="706">
        <v>0</v>
      </c>
      <c r="Y131" s="706">
        <v>0</v>
      </c>
      <c r="Z131" s="706">
        <v>0</v>
      </c>
      <c r="AA131" s="706">
        <v>0</v>
      </c>
      <c r="AB131" s="706">
        <v>0</v>
      </c>
      <c r="AC131" s="706">
        <v>0</v>
      </c>
      <c r="AD131" s="706">
        <v>0</v>
      </c>
      <c r="AE131" s="706">
        <v>0</v>
      </c>
      <c r="AF131" s="706">
        <v>0</v>
      </c>
      <c r="AG131" s="706">
        <v>0</v>
      </c>
      <c r="AH131" s="706">
        <v>0</v>
      </c>
      <c r="AI131" s="706">
        <v>0</v>
      </c>
      <c r="AJ131" s="905" t="str">
        <f t="shared" si="6"/>
        <v>G0653</v>
      </c>
      <c r="AK131" s="905" t="str">
        <f t="shared" si="7"/>
        <v>PUBLICITE U.S.A</v>
      </c>
      <c r="AL131" s="905">
        <f>IFERROR(INDEX(G131:R131,1,MATCH(Parametres!$B$3,G$1:R$1,0)-1)*IF(OR(F131="L",F131="S",F131="I"),-1,1),"")</f>
        <v>0</v>
      </c>
      <c r="AM131" s="905">
        <f t="shared" si="8"/>
        <v>0</v>
      </c>
      <c r="AN131" s="905">
        <f>INDEX(G131:R131,1,MATCH(Parametres!$B$3,G$1:R$1,0))*IF(OR(F131="L",F131="S",F131="I"),-1,1)</f>
        <v>0</v>
      </c>
      <c r="AO131" s="487" t="str">
        <f>+VLOOKUP($AJ131,Data_Validation!$A:$D,1,0)</f>
        <v>G0653</v>
      </c>
      <c r="AP131" s="487" t="str">
        <f>+VLOOKUP($AJ131,Data_Validation!$A:$D,3,0)</f>
        <v>Wholesale autres</v>
      </c>
      <c r="AQ131" s="487" t="str">
        <f>+VLOOKUP($AJ131,Data_Validation!$A:$D,4,0)</f>
        <v>Publicité 1</v>
      </c>
      <c r="AR131" s="487" t="s">
        <v>299</v>
      </c>
      <c r="AS131" s="487">
        <f>+VLOOKUP($AJ131,Data_Validation!$A:$E,5,0)</f>
        <v>0</v>
      </c>
      <c r="AT131" s="904" t="str">
        <f t="shared" si="9"/>
        <v>G0653</v>
      </c>
      <c r="AU131" s="488" t="str">
        <f t="shared" si="10"/>
        <v>PUBLICITE U.S.A</v>
      </c>
      <c r="AV131" s="899">
        <f>IFERROR(INDEX(V131:AG131,1,MATCH(Parametres!$B$3,V$1:AG$1,0)-1)*IF(OR(C131="L",C131="S",C131="I"),-1,1),"")</f>
        <v>0</v>
      </c>
      <c r="AW131" s="899">
        <f t="shared" si="11"/>
        <v>0</v>
      </c>
      <c r="AX131" s="899">
        <f>INDEX(V131:AG131,1,MATCH(Parametres!$B$3,V$1:AG$1,0))*IF(OR(C131="L",C131="S",C131="I"),-1,1)</f>
        <v>0</v>
      </c>
      <c r="AY131" s="487" t="s">
        <v>337</v>
      </c>
      <c r="AZ131" s="487">
        <f>+VLOOKUP($AJ131,Data_Validation!$A:$E,5,0)</f>
        <v>0</v>
      </c>
    </row>
    <row r="132" spans="1:52" ht="15" hidden="1" customHeight="1">
      <c r="A132" s="706" t="s">
        <v>1148</v>
      </c>
      <c r="B132" s="706">
        <v>2025</v>
      </c>
      <c r="C132" s="706" t="s">
        <v>1438</v>
      </c>
      <c r="D132" s="706" t="s">
        <v>1439</v>
      </c>
      <c r="E132" s="706" t="s">
        <v>333</v>
      </c>
      <c r="F132" s="706" t="s">
        <v>1104</v>
      </c>
      <c r="G132" s="706">
        <v>515.5</v>
      </c>
      <c r="H132" s="706">
        <v>2687.3</v>
      </c>
      <c r="I132" s="706">
        <v>5332.3</v>
      </c>
      <c r="J132" s="706">
        <v>6934.54</v>
      </c>
      <c r="K132" s="706">
        <v>7767.48</v>
      </c>
      <c r="L132" s="706">
        <v>7319.25</v>
      </c>
      <c r="M132" s="706">
        <v>7433.35</v>
      </c>
      <c r="N132" s="706">
        <v>7499.35</v>
      </c>
      <c r="O132" s="706">
        <v>8609.26</v>
      </c>
      <c r="P132" s="706">
        <v>8911.44</v>
      </c>
      <c r="Q132" s="706">
        <v>9157.07</v>
      </c>
      <c r="R132" s="706">
        <v>11205</v>
      </c>
      <c r="S132" s="706">
        <v>832.46</v>
      </c>
      <c r="T132" s="706">
        <v>832.46</v>
      </c>
      <c r="U132" s="706">
        <v>0</v>
      </c>
      <c r="V132" s="706">
        <v>0</v>
      </c>
      <c r="W132" s="706">
        <v>0</v>
      </c>
      <c r="X132" s="706">
        <v>0</v>
      </c>
      <c r="Y132" s="706">
        <v>0</v>
      </c>
      <c r="Z132" s="706">
        <v>0</v>
      </c>
      <c r="AA132" s="706">
        <v>0</v>
      </c>
      <c r="AB132" s="706">
        <v>0</v>
      </c>
      <c r="AC132" s="706">
        <v>0</v>
      </c>
      <c r="AD132" s="706">
        <v>0</v>
      </c>
      <c r="AE132" s="706">
        <v>0</v>
      </c>
      <c r="AF132" s="706">
        <v>0</v>
      </c>
      <c r="AG132" s="706">
        <v>0</v>
      </c>
      <c r="AH132" s="706">
        <v>0</v>
      </c>
      <c r="AI132" s="706">
        <v>0</v>
      </c>
      <c r="AJ132" s="905" t="str">
        <f t="shared" ref="AJ132:AJ195" si="12">C132</f>
        <v>G0654</v>
      </c>
      <c r="AK132" s="905" t="str">
        <f t="shared" ref="AK132:AK195" si="13">D132</f>
        <v>PUBLICITE-SERVICE</v>
      </c>
      <c r="AL132" s="905">
        <f>IFERROR(INDEX(G132:R132,1,MATCH(Parametres!$B$3,G$1:R$1,0)-1)*IF(OR(F132="L",F132="S",F132="I"),-1,1),"")</f>
        <v>5332.3</v>
      </c>
      <c r="AM132" s="905">
        <f t="shared" ref="AM132:AM195" si="14">AN132-AL132</f>
        <v>1602.2399999999998</v>
      </c>
      <c r="AN132" s="905">
        <f>INDEX(G132:R132,1,MATCH(Parametres!$B$3,G$1:R$1,0))*IF(OR(F132="L",F132="S",F132="I"),-1,1)</f>
        <v>6934.54</v>
      </c>
      <c r="AO132" s="487" t="str">
        <f>+VLOOKUP($AJ132,Data_Validation!$A:$D,1,0)</f>
        <v>G0654</v>
      </c>
      <c r="AP132" s="487" t="str">
        <f>+VLOOKUP($AJ132,Data_Validation!$A:$D,3,0)</f>
        <v>Service</v>
      </c>
      <c r="AQ132" s="487" t="str">
        <f>+VLOOKUP($AJ132,Data_Validation!$A:$D,4,0)</f>
        <v>Publicité 2</v>
      </c>
      <c r="AR132" s="487" t="s">
        <v>299</v>
      </c>
      <c r="AS132" s="487">
        <f>+VLOOKUP($AJ132,Data_Validation!$A:$E,5,0)</f>
        <v>0</v>
      </c>
      <c r="AT132" s="904" t="str">
        <f t="shared" ref="AT132:AT195" si="15">C132</f>
        <v>G0654</v>
      </c>
      <c r="AU132" s="488" t="str">
        <f t="shared" ref="AU132:AU195" si="16">D132</f>
        <v>PUBLICITE-SERVICE</v>
      </c>
      <c r="AV132" s="899">
        <f>IFERROR(INDEX(V132:AG132,1,MATCH(Parametres!$B$3,V$1:AG$1,0)-1)*IF(OR(C132="L",C132="S",C132="I"),-1,1),"")</f>
        <v>0</v>
      </c>
      <c r="AW132" s="899">
        <f t="shared" ref="AW132:AW195" si="17">AX132-AV132</f>
        <v>0</v>
      </c>
      <c r="AX132" s="899">
        <f>INDEX(V132:AG132,1,MATCH(Parametres!$B$3,V$1:AG$1,0))*IF(OR(C132="L",C132="S",C132="I"),-1,1)</f>
        <v>0</v>
      </c>
      <c r="AY132" s="487" t="s">
        <v>337</v>
      </c>
      <c r="AZ132" s="487">
        <f>+VLOOKUP($AJ132,Data_Validation!$A:$E,5,0)</f>
        <v>0</v>
      </c>
    </row>
    <row r="133" spans="1:52" ht="15" hidden="1" customHeight="1">
      <c r="A133" s="706" t="s">
        <v>1148</v>
      </c>
      <c r="B133" s="706">
        <v>2025</v>
      </c>
      <c r="C133" s="706" t="s">
        <v>1440</v>
      </c>
      <c r="D133" s="706" t="s">
        <v>1441</v>
      </c>
      <c r="E133" s="706" t="s">
        <v>333</v>
      </c>
      <c r="F133" s="706" t="s">
        <v>1104</v>
      </c>
      <c r="G133" s="706">
        <v>42.75</v>
      </c>
      <c r="H133" s="706">
        <v>665.5</v>
      </c>
      <c r="I133" s="706">
        <v>1410.07</v>
      </c>
      <c r="J133" s="706">
        <v>1644.18</v>
      </c>
      <c r="K133" s="706">
        <v>1854.89</v>
      </c>
      <c r="L133" s="706">
        <v>1645.55</v>
      </c>
      <c r="M133" s="706">
        <v>1628.96</v>
      </c>
      <c r="N133" s="706">
        <v>2579.96</v>
      </c>
      <c r="O133" s="706">
        <v>3841.1</v>
      </c>
      <c r="P133" s="706">
        <v>6292.1</v>
      </c>
      <c r="Q133" s="706">
        <v>6689.1</v>
      </c>
      <c r="R133" s="706">
        <v>9584.73</v>
      </c>
      <c r="S133" s="706">
        <v>608.1</v>
      </c>
      <c r="T133" s="706">
        <v>608.1</v>
      </c>
      <c r="U133" s="706">
        <v>0</v>
      </c>
      <c r="V133" s="706">
        <v>0</v>
      </c>
      <c r="W133" s="706">
        <v>0</v>
      </c>
      <c r="X133" s="706">
        <v>0</v>
      </c>
      <c r="Y133" s="706">
        <v>0</v>
      </c>
      <c r="Z133" s="706">
        <v>0</v>
      </c>
      <c r="AA133" s="706">
        <v>0</v>
      </c>
      <c r="AB133" s="706">
        <v>0</v>
      </c>
      <c r="AC133" s="706">
        <v>0</v>
      </c>
      <c r="AD133" s="706">
        <v>0</v>
      </c>
      <c r="AE133" s="706">
        <v>0</v>
      </c>
      <c r="AF133" s="706">
        <v>0</v>
      </c>
      <c r="AG133" s="706">
        <v>0</v>
      </c>
      <c r="AH133" s="706">
        <v>0</v>
      </c>
      <c r="AI133" s="706">
        <v>0</v>
      </c>
      <c r="AJ133" s="905" t="str">
        <f t="shared" si="12"/>
        <v>G0655</v>
      </c>
      <c r="AK133" s="905" t="str">
        <f t="shared" si="13"/>
        <v>PUBLICITE-CARROSSERIE</v>
      </c>
      <c r="AL133" s="905">
        <f>IFERROR(INDEX(G133:R133,1,MATCH(Parametres!$B$3,G$1:R$1,0)-1)*IF(OR(F133="L",F133="S",F133="I"),-1,1),"")</f>
        <v>1410.07</v>
      </c>
      <c r="AM133" s="905">
        <f t="shared" si="14"/>
        <v>234.11000000000013</v>
      </c>
      <c r="AN133" s="905">
        <f>INDEX(G133:R133,1,MATCH(Parametres!$B$3,G$1:R$1,0))*IF(OR(F133="L",F133="S",F133="I"),-1,1)</f>
        <v>1644.18</v>
      </c>
      <c r="AO133" s="487" t="str">
        <f>+VLOOKUP($AJ133,Data_Validation!$A:$D,1,0)</f>
        <v>G0655</v>
      </c>
      <c r="AP133" s="487" t="str">
        <f>+VLOOKUP($AJ133,Data_Validation!$A:$D,3,0)</f>
        <v>Carrosserie</v>
      </c>
      <c r="AQ133" s="487" t="str">
        <f>+VLOOKUP($AJ133,Data_Validation!$A:$D,4,0)</f>
        <v>Publicité 2</v>
      </c>
      <c r="AR133" s="487" t="s">
        <v>299</v>
      </c>
      <c r="AS133" s="487">
        <f>+VLOOKUP($AJ133,Data_Validation!$A:$E,5,0)</f>
        <v>0</v>
      </c>
      <c r="AT133" s="904" t="str">
        <f t="shared" si="15"/>
        <v>G0655</v>
      </c>
      <c r="AU133" s="488" t="str">
        <f t="shared" si="16"/>
        <v>PUBLICITE-CARROSSERIE</v>
      </c>
      <c r="AV133" s="899">
        <f>IFERROR(INDEX(V133:AG133,1,MATCH(Parametres!$B$3,V$1:AG$1,0)-1)*IF(OR(C133="L",C133="S",C133="I"),-1,1),"")</f>
        <v>0</v>
      </c>
      <c r="AW133" s="899">
        <f t="shared" si="17"/>
        <v>0</v>
      </c>
      <c r="AX133" s="899">
        <f>INDEX(V133:AG133,1,MATCH(Parametres!$B$3,V$1:AG$1,0))*IF(OR(C133="L",C133="S",C133="I"),-1,1)</f>
        <v>0</v>
      </c>
      <c r="AY133" s="487" t="s">
        <v>337</v>
      </c>
      <c r="AZ133" s="487">
        <f>+VLOOKUP($AJ133,Data_Validation!$A:$E,5,0)</f>
        <v>0</v>
      </c>
    </row>
    <row r="134" spans="1:52" ht="15" hidden="1" customHeight="1">
      <c r="A134" s="706" t="s">
        <v>1148</v>
      </c>
      <c r="B134" s="706">
        <v>2025</v>
      </c>
      <c r="C134" s="706" t="s">
        <v>1442</v>
      </c>
      <c r="D134" s="706" t="s">
        <v>1443</v>
      </c>
      <c r="E134" s="706" t="s">
        <v>333</v>
      </c>
      <c r="F134" s="706" t="s">
        <v>1104</v>
      </c>
      <c r="G134" s="706">
        <v>42.74</v>
      </c>
      <c r="H134" s="706">
        <v>665.48</v>
      </c>
      <c r="I134" s="706">
        <v>1410.01</v>
      </c>
      <c r="J134" s="706">
        <v>1644.11</v>
      </c>
      <c r="K134" s="706">
        <v>1854.81</v>
      </c>
      <c r="L134" s="706">
        <v>1645.47</v>
      </c>
      <c r="M134" s="706">
        <v>1628.88</v>
      </c>
      <c r="N134" s="706">
        <v>1498.88</v>
      </c>
      <c r="O134" s="706">
        <v>1752.02</v>
      </c>
      <c r="P134" s="706">
        <v>1693.16</v>
      </c>
      <c r="Q134" s="706">
        <v>1593.16</v>
      </c>
      <c r="R134" s="706">
        <v>1833.77</v>
      </c>
      <c r="S134" s="706">
        <v>144.83000000000001</v>
      </c>
      <c r="T134" s="706">
        <v>144.83000000000001</v>
      </c>
      <c r="U134" s="706">
        <v>0</v>
      </c>
      <c r="V134" s="706">
        <v>0</v>
      </c>
      <c r="W134" s="706">
        <v>0</v>
      </c>
      <c r="X134" s="706">
        <v>0</v>
      </c>
      <c r="Y134" s="706">
        <v>0</v>
      </c>
      <c r="Z134" s="706">
        <v>0</v>
      </c>
      <c r="AA134" s="706">
        <v>0</v>
      </c>
      <c r="AB134" s="706">
        <v>0</v>
      </c>
      <c r="AC134" s="706">
        <v>0</v>
      </c>
      <c r="AD134" s="706">
        <v>0</v>
      </c>
      <c r="AE134" s="706">
        <v>0</v>
      </c>
      <c r="AF134" s="706">
        <v>0</v>
      </c>
      <c r="AG134" s="706">
        <v>0</v>
      </c>
      <c r="AH134" s="706">
        <v>0</v>
      </c>
      <c r="AI134" s="706">
        <v>0</v>
      </c>
      <c r="AJ134" s="905" t="str">
        <f t="shared" si="12"/>
        <v>G0656</v>
      </c>
      <c r="AK134" s="905" t="str">
        <f t="shared" si="13"/>
        <v>PUBLICITE-PIECES</v>
      </c>
      <c r="AL134" s="905">
        <f>IFERROR(INDEX(G134:R134,1,MATCH(Parametres!$B$3,G$1:R$1,0)-1)*IF(OR(F134="L",F134="S",F134="I"),-1,1),"")</f>
        <v>1410.01</v>
      </c>
      <c r="AM134" s="905">
        <f t="shared" si="14"/>
        <v>234.09999999999991</v>
      </c>
      <c r="AN134" s="905">
        <f>INDEX(G134:R134,1,MATCH(Parametres!$B$3,G$1:R$1,0))*IF(OR(F134="L",F134="S",F134="I"),-1,1)</f>
        <v>1644.11</v>
      </c>
      <c r="AO134" s="487" t="str">
        <f>+VLOOKUP($AJ134,Data_Validation!$A:$D,1,0)</f>
        <v>G0656</v>
      </c>
      <c r="AP134" s="487" t="str">
        <f>+VLOOKUP($AJ134,Data_Validation!$A:$D,3,0)</f>
        <v>Pièces</v>
      </c>
      <c r="AQ134" s="487" t="str">
        <f>+VLOOKUP($AJ134,Data_Validation!$A:$D,4,0)</f>
        <v>Publicité 2</v>
      </c>
      <c r="AR134" s="487" t="s">
        <v>299</v>
      </c>
      <c r="AS134" s="487">
        <f>+VLOOKUP($AJ134,Data_Validation!$A:$E,5,0)</f>
        <v>0</v>
      </c>
      <c r="AT134" s="904" t="str">
        <f t="shared" si="15"/>
        <v>G0656</v>
      </c>
      <c r="AU134" s="488" t="str">
        <f t="shared" si="16"/>
        <v>PUBLICITE-PIECES</v>
      </c>
      <c r="AV134" s="899">
        <f>IFERROR(INDEX(V134:AG134,1,MATCH(Parametres!$B$3,V$1:AG$1,0)-1)*IF(OR(C134="L",C134="S",C134="I"),-1,1),"")</f>
        <v>0</v>
      </c>
      <c r="AW134" s="899">
        <f t="shared" si="17"/>
        <v>0</v>
      </c>
      <c r="AX134" s="899">
        <f>INDEX(V134:AG134,1,MATCH(Parametres!$B$3,V$1:AG$1,0))*IF(OR(C134="L",C134="S",C134="I"),-1,1)</f>
        <v>0</v>
      </c>
      <c r="AY134" s="487" t="s">
        <v>337</v>
      </c>
      <c r="AZ134" s="487">
        <f>+VLOOKUP($AJ134,Data_Validation!$A:$E,5,0)</f>
        <v>0</v>
      </c>
    </row>
    <row r="135" spans="1:52" ht="15.75" customHeight="1">
      <c r="A135" s="706" t="s">
        <v>1148</v>
      </c>
      <c r="B135" s="706">
        <v>2025</v>
      </c>
      <c r="C135" s="706" t="s">
        <v>1444</v>
      </c>
      <c r="D135" s="706" t="s">
        <v>1445</v>
      </c>
      <c r="E135" s="706" t="s">
        <v>333</v>
      </c>
      <c r="F135" s="706" t="s">
        <v>1104</v>
      </c>
      <c r="G135" s="706">
        <v>0</v>
      </c>
      <c r="H135" s="706">
        <v>0</v>
      </c>
      <c r="I135" s="706">
        <v>0</v>
      </c>
      <c r="J135" s="706">
        <v>0</v>
      </c>
      <c r="K135" s="706">
        <v>0</v>
      </c>
      <c r="L135" s="706">
        <v>0</v>
      </c>
      <c r="M135" s="706">
        <v>0</v>
      </c>
      <c r="N135" s="706">
        <v>0</v>
      </c>
      <c r="O135" s="706">
        <v>0</v>
      </c>
      <c r="P135" s="706">
        <v>0</v>
      </c>
      <c r="Q135" s="706">
        <v>0</v>
      </c>
      <c r="R135" s="706">
        <v>0</v>
      </c>
      <c r="S135" s="706">
        <v>0</v>
      </c>
      <c r="T135" s="706">
        <v>0</v>
      </c>
      <c r="U135" s="706">
        <v>0</v>
      </c>
      <c r="V135" s="706">
        <v>0</v>
      </c>
      <c r="W135" s="706">
        <v>0</v>
      </c>
      <c r="X135" s="706">
        <v>0</v>
      </c>
      <c r="Y135" s="706">
        <v>0</v>
      </c>
      <c r="Z135" s="706">
        <v>0</v>
      </c>
      <c r="AA135" s="706">
        <v>0</v>
      </c>
      <c r="AB135" s="706">
        <v>0</v>
      </c>
      <c r="AC135" s="706">
        <v>0</v>
      </c>
      <c r="AD135" s="706">
        <v>0</v>
      </c>
      <c r="AE135" s="706">
        <v>0</v>
      </c>
      <c r="AF135" s="706">
        <v>0</v>
      </c>
      <c r="AG135" s="706">
        <v>0</v>
      </c>
      <c r="AH135" s="706">
        <v>0</v>
      </c>
      <c r="AI135" s="706">
        <v>0</v>
      </c>
      <c r="AJ135" s="905" t="str">
        <f t="shared" si="12"/>
        <v>G0660</v>
      </c>
      <c r="AK135" s="905" t="str">
        <f t="shared" si="13"/>
        <v>CONTRIBUTION - DONS</v>
      </c>
      <c r="AL135" s="905">
        <f>IFERROR(INDEX(G135:R135,1,MATCH(Parametres!$B$3,G$1:R$1,0)-1)*IF(OR(F135="L",F135="S",F135="I"),-1,1),"")</f>
        <v>0</v>
      </c>
      <c r="AM135" s="905">
        <f t="shared" si="14"/>
        <v>0</v>
      </c>
      <c r="AN135" s="905">
        <f>INDEX(G135:R135,1,MATCH(Parametres!$B$3,G$1:R$1,0))*IF(OR(F135="L",F135="S",F135="I"),-1,1)</f>
        <v>0</v>
      </c>
      <c r="AO135" s="487" t="e">
        <f>+VLOOKUP($AJ135,Data_Validation!$A:$D,1,0)</f>
        <v>#N/A</v>
      </c>
      <c r="AP135" s="487" t="e">
        <f>+VLOOKUP($AJ135,Data_Validation!$A:$D,3,0)</f>
        <v>#N/A</v>
      </c>
      <c r="AQ135" s="487" t="e">
        <f>+VLOOKUP($AJ135,Data_Validation!$A:$D,4,0)</f>
        <v>#N/A</v>
      </c>
      <c r="AR135" s="487" t="s">
        <v>299</v>
      </c>
      <c r="AS135" s="487" t="e">
        <f>+VLOOKUP($AJ135,Data_Validation!$A:$E,5,0)</f>
        <v>#N/A</v>
      </c>
      <c r="AT135" s="904" t="str">
        <f t="shared" si="15"/>
        <v>G0660</v>
      </c>
      <c r="AU135" s="488" t="str">
        <f t="shared" si="16"/>
        <v>CONTRIBUTION - DONS</v>
      </c>
      <c r="AV135" s="899">
        <f>IFERROR(INDEX(V135:AG135,1,MATCH(Parametres!$B$3,V$1:AG$1,0)-1)*IF(OR(C135="L",C135="S",C135="I"),-1,1),"")</f>
        <v>0</v>
      </c>
      <c r="AW135" s="899">
        <f t="shared" si="17"/>
        <v>0</v>
      </c>
      <c r="AX135" s="899">
        <f>INDEX(V135:AG135,1,MATCH(Parametres!$B$3,V$1:AG$1,0))*IF(OR(C135="L",C135="S",C135="I"),-1,1)</f>
        <v>0</v>
      </c>
      <c r="AY135" s="487" t="s">
        <v>337</v>
      </c>
      <c r="AZ135" s="487" t="e">
        <f>+VLOOKUP($AJ135,Data_Validation!$A:$E,5,0)</f>
        <v>#N/A</v>
      </c>
    </row>
    <row r="136" spans="1:52" ht="15" hidden="1" customHeight="1">
      <c r="A136" s="706" t="s">
        <v>1148</v>
      </c>
      <c r="B136" s="706">
        <v>2025</v>
      </c>
      <c r="C136" s="706" t="s">
        <v>1446</v>
      </c>
      <c r="D136" s="706" t="s">
        <v>1447</v>
      </c>
      <c r="E136" s="706" t="s">
        <v>333</v>
      </c>
      <c r="F136" s="706" t="s">
        <v>1104</v>
      </c>
      <c r="G136" s="706">
        <v>0</v>
      </c>
      <c r="H136" s="706">
        <v>0</v>
      </c>
      <c r="I136" s="706">
        <v>0</v>
      </c>
      <c r="J136" s="706">
        <v>0</v>
      </c>
      <c r="K136" s="706">
        <v>0</v>
      </c>
      <c r="L136" s="706">
        <v>0</v>
      </c>
      <c r="M136" s="706">
        <v>0</v>
      </c>
      <c r="N136" s="706">
        <v>0</v>
      </c>
      <c r="O136" s="706">
        <v>0</v>
      </c>
      <c r="P136" s="706">
        <v>0</v>
      </c>
      <c r="Q136" s="706">
        <v>820</v>
      </c>
      <c r="R136" s="706">
        <v>2103.6999999999998</v>
      </c>
      <c r="S136" s="706">
        <v>74.55</v>
      </c>
      <c r="T136" s="706">
        <v>74.55</v>
      </c>
      <c r="U136" s="706">
        <v>0</v>
      </c>
      <c r="V136" s="706">
        <v>0</v>
      </c>
      <c r="W136" s="706">
        <v>0</v>
      </c>
      <c r="X136" s="706">
        <v>0</v>
      </c>
      <c r="Y136" s="706">
        <v>0</v>
      </c>
      <c r="Z136" s="706">
        <v>0</v>
      </c>
      <c r="AA136" s="706">
        <v>0</v>
      </c>
      <c r="AB136" s="706">
        <v>0</v>
      </c>
      <c r="AC136" s="706">
        <v>0</v>
      </c>
      <c r="AD136" s="706">
        <v>0</v>
      </c>
      <c r="AE136" s="706">
        <v>0</v>
      </c>
      <c r="AF136" s="706">
        <v>0</v>
      </c>
      <c r="AG136" s="706">
        <v>0</v>
      </c>
      <c r="AH136" s="706">
        <v>0</v>
      </c>
      <c r="AI136" s="706">
        <v>0</v>
      </c>
      <c r="AJ136" s="905" t="str">
        <f t="shared" si="12"/>
        <v>G0661</v>
      </c>
      <c r="AK136" s="905" t="str">
        <f t="shared" si="13"/>
        <v>CONTRIBUTIONS-NEUF</v>
      </c>
      <c r="AL136" s="905">
        <f>IFERROR(INDEX(G136:R136,1,MATCH(Parametres!$B$3,G$1:R$1,0)-1)*IF(OR(F136="L",F136="S",F136="I"),-1,1),"")</f>
        <v>0</v>
      </c>
      <c r="AM136" s="905">
        <f t="shared" si="14"/>
        <v>0</v>
      </c>
      <c r="AN136" s="905">
        <f>INDEX(G136:R136,1,MATCH(Parametres!$B$3,G$1:R$1,0))*IF(OR(F136="L",F136="S",F136="I"),-1,1)</f>
        <v>0</v>
      </c>
      <c r="AO136" s="487" t="str">
        <f>+VLOOKUP($AJ136,Data_Validation!$A:$D,1,0)</f>
        <v>G0661</v>
      </c>
      <c r="AP136" s="487" t="str">
        <f>+VLOOKUP($AJ136,Data_Validation!$A:$D,3,0)</f>
        <v>Véhicules neufs</v>
      </c>
      <c r="AQ136" s="487" t="str">
        <f>+VLOOKUP($AJ136,Data_Validation!$A:$D,4,0)</f>
        <v>Publicité 1</v>
      </c>
      <c r="AR136" s="487" t="s">
        <v>299</v>
      </c>
      <c r="AS136" s="487">
        <f>+VLOOKUP($AJ136,Data_Validation!$A:$E,5,0)</f>
        <v>0</v>
      </c>
      <c r="AT136" s="904" t="str">
        <f t="shared" si="15"/>
        <v>G0661</v>
      </c>
      <c r="AU136" s="488" t="str">
        <f t="shared" si="16"/>
        <v>CONTRIBUTIONS-NEUF</v>
      </c>
      <c r="AV136" s="899">
        <f>IFERROR(INDEX(V136:AG136,1,MATCH(Parametres!$B$3,V$1:AG$1,0)-1)*IF(OR(C136="L",C136="S",C136="I"),-1,1),"")</f>
        <v>0</v>
      </c>
      <c r="AW136" s="899">
        <f t="shared" si="17"/>
        <v>0</v>
      </c>
      <c r="AX136" s="899">
        <f>INDEX(V136:AG136,1,MATCH(Parametres!$B$3,V$1:AG$1,0))*IF(OR(C136="L",C136="S",C136="I"),-1,1)</f>
        <v>0</v>
      </c>
      <c r="AY136" s="487" t="s">
        <v>337</v>
      </c>
      <c r="AZ136" s="487">
        <f>+VLOOKUP($AJ136,Data_Validation!$A:$E,5,0)</f>
        <v>0</v>
      </c>
    </row>
    <row r="137" spans="1:52" ht="15" hidden="1" customHeight="1">
      <c r="A137" s="706" t="s">
        <v>1148</v>
      </c>
      <c r="B137" s="706">
        <v>2025</v>
      </c>
      <c r="C137" s="706" t="s">
        <v>1448</v>
      </c>
      <c r="D137" s="706" t="s">
        <v>1449</v>
      </c>
      <c r="E137" s="706" t="s">
        <v>333</v>
      </c>
      <c r="F137" s="706" t="s">
        <v>1104</v>
      </c>
      <c r="G137" s="706">
        <v>0</v>
      </c>
      <c r="H137" s="706">
        <v>0</v>
      </c>
      <c r="I137" s="706">
        <v>0</v>
      </c>
      <c r="J137" s="706">
        <v>0</v>
      </c>
      <c r="K137" s="706">
        <v>0</v>
      </c>
      <c r="L137" s="706">
        <v>0</v>
      </c>
      <c r="M137" s="706">
        <v>0</v>
      </c>
      <c r="N137" s="706">
        <v>0</v>
      </c>
      <c r="O137" s="706">
        <v>0</v>
      </c>
      <c r="P137" s="706">
        <v>0</v>
      </c>
      <c r="Q137" s="706">
        <v>410</v>
      </c>
      <c r="R137" s="706">
        <v>1051.8499999999999</v>
      </c>
      <c r="S137" s="706">
        <v>37.270000000000003</v>
      </c>
      <c r="T137" s="706">
        <v>37.270000000000003</v>
      </c>
      <c r="U137" s="706">
        <v>0</v>
      </c>
      <c r="V137" s="706">
        <v>0</v>
      </c>
      <c r="W137" s="706">
        <v>0</v>
      </c>
      <c r="X137" s="706">
        <v>0</v>
      </c>
      <c r="Y137" s="706">
        <v>0</v>
      </c>
      <c r="Z137" s="706">
        <v>0</v>
      </c>
      <c r="AA137" s="706">
        <v>0</v>
      </c>
      <c r="AB137" s="706">
        <v>0</v>
      </c>
      <c r="AC137" s="706">
        <v>0</v>
      </c>
      <c r="AD137" s="706">
        <v>0</v>
      </c>
      <c r="AE137" s="706">
        <v>0</v>
      </c>
      <c r="AF137" s="706">
        <v>0</v>
      </c>
      <c r="AG137" s="706">
        <v>0</v>
      </c>
      <c r="AH137" s="706">
        <v>0</v>
      </c>
      <c r="AI137" s="706">
        <v>0</v>
      </c>
      <c r="AJ137" s="905" t="str">
        <f t="shared" si="12"/>
        <v>G0662</v>
      </c>
      <c r="AK137" s="905" t="str">
        <f t="shared" si="13"/>
        <v>CONTRIBUTIONS-USAGE</v>
      </c>
      <c r="AL137" s="905">
        <f>IFERROR(INDEX(G137:R137,1,MATCH(Parametres!$B$3,G$1:R$1,0)-1)*IF(OR(F137="L",F137="S",F137="I"),-1,1),"")</f>
        <v>0</v>
      </c>
      <c r="AM137" s="905">
        <f t="shared" si="14"/>
        <v>0</v>
      </c>
      <c r="AN137" s="905">
        <f>INDEX(G137:R137,1,MATCH(Parametres!$B$3,G$1:R$1,0))*IF(OR(F137="L",F137="S",F137="I"),-1,1)</f>
        <v>0</v>
      </c>
      <c r="AO137" s="487" t="str">
        <f>+VLOOKUP($AJ137,Data_Validation!$A:$D,1,0)</f>
        <v>G0662</v>
      </c>
      <c r="AP137" s="487" t="str">
        <f>+VLOOKUP($AJ137,Data_Validation!$A:$D,3,0)</f>
        <v>Véhicules usagés</v>
      </c>
      <c r="AQ137" s="487" t="str">
        <f>+VLOOKUP($AJ137,Data_Validation!$A:$D,4,0)</f>
        <v>Publicité 1</v>
      </c>
      <c r="AR137" s="487" t="s">
        <v>299</v>
      </c>
      <c r="AS137" s="487">
        <f>+VLOOKUP($AJ137,Data_Validation!$A:$E,5,0)</f>
        <v>0</v>
      </c>
      <c r="AT137" s="904" t="str">
        <f t="shared" si="15"/>
        <v>G0662</v>
      </c>
      <c r="AU137" s="488" t="str">
        <f t="shared" si="16"/>
        <v>CONTRIBUTIONS-USAGE</v>
      </c>
      <c r="AV137" s="899">
        <f>IFERROR(INDEX(V137:AG137,1,MATCH(Parametres!$B$3,V$1:AG$1,0)-1)*IF(OR(C137="L",C137="S",C137="I"),-1,1),"")</f>
        <v>0</v>
      </c>
      <c r="AW137" s="899">
        <f t="shared" si="17"/>
        <v>0</v>
      </c>
      <c r="AX137" s="899">
        <f>INDEX(V137:AG137,1,MATCH(Parametres!$B$3,V$1:AG$1,0))*IF(OR(C137="L",C137="S",C137="I"),-1,1)</f>
        <v>0</v>
      </c>
      <c r="AY137" s="487" t="s">
        <v>337</v>
      </c>
      <c r="AZ137" s="487">
        <f>+VLOOKUP($AJ137,Data_Validation!$A:$E,5,0)</f>
        <v>0</v>
      </c>
    </row>
    <row r="138" spans="1:52" ht="15" hidden="1" customHeight="1">
      <c r="A138" s="706" t="s">
        <v>1148</v>
      </c>
      <c r="B138" s="706">
        <v>2025</v>
      </c>
      <c r="C138" s="706" t="s">
        <v>1450</v>
      </c>
      <c r="D138" s="706" t="s">
        <v>1451</v>
      </c>
      <c r="E138" s="706" t="s">
        <v>333</v>
      </c>
      <c r="F138" s="706" t="s">
        <v>1104</v>
      </c>
      <c r="G138" s="706">
        <v>0</v>
      </c>
      <c r="H138" s="706">
        <v>0</v>
      </c>
      <c r="I138" s="706">
        <v>250</v>
      </c>
      <c r="J138" s="706">
        <v>250</v>
      </c>
      <c r="K138" s="706">
        <v>250</v>
      </c>
      <c r="L138" s="706">
        <v>250</v>
      </c>
      <c r="M138" s="706">
        <v>250</v>
      </c>
      <c r="N138" s="706">
        <v>250</v>
      </c>
      <c r="O138" s="706">
        <v>250</v>
      </c>
      <c r="P138" s="706">
        <v>250</v>
      </c>
      <c r="Q138" s="706">
        <v>865</v>
      </c>
      <c r="R138" s="706">
        <v>1827.78</v>
      </c>
      <c r="S138" s="706">
        <v>78.64</v>
      </c>
      <c r="T138" s="706">
        <v>78.64</v>
      </c>
      <c r="U138" s="706">
        <v>0</v>
      </c>
      <c r="V138" s="706">
        <v>0</v>
      </c>
      <c r="W138" s="706">
        <v>0</v>
      </c>
      <c r="X138" s="706">
        <v>0</v>
      </c>
      <c r="Y138" s="706">
        <v>0</v>
      </c>
      <c r="Z138" s="706">
        <v>0</v>
      </c>
      <c r="AA138" s="706">
        <v>0</v>
      </c>
      <c r="AB138" s="706">
        <v>0</v>
      </c>
      <c r="AC138" s="706">
        <v>0</v>
      </c>
      <c r="AD138" s="706">
        <v>0</v>
      </c>
      <c r="AE138" s="706">
        <v>0</v>
      </c>
      <c r="AF138" s="706">
        <v>0</v>
      </c>
      <c r="AG138" s="706">
        <v>0</v>
      </c>
      <c r="AH138" s="706">
        <v>0</v>
      </c>
      <c r="AI138" s="706">
        <v>0</v>
      </c>
      <c r="AJ138" s="905" t="str">
        <f t="shared" si="12"/>
        <v>G0664</v>
      </c>
      <c r="AK138" s="905" t="str">
        <f t="shared" si="13"/>
        <v>CONTRIBUTIONS-SERVICE</v>
      </c>
      <c r="AL138" s="905">
        <f>IFERROR(INDEX(G138:R138,1,MATCH(Parametres!$B$3,G$1:R$1,0)-1)*IF(OR(F138="L",F138="S",F138="I"),-1,1),"")</f>
        <v>250</v>
      </c>
      <c r="AM138" s="905">
        <f t="shared" si="14"/>
        <v>0</v>
      </c>
      <c r="AN138" s="905">
        <f>INDEX(G138:R138,1,MATCH(Parametres!$B$3,G$1:R$1,0))*IF(OR(F138="L",F138="S",F138="I"),-1,1)</f>
        <v>250</v>
      </c>
      <c r="AO138" s="487" t="str">
        <f>+VLOOKUP($AJ138,Data_Validation!$A:$D,1,0)</f>
        <v>G0664</v>
      </c>
      <c r="AP138" s="487" t="str">
        <f>+VLOOKUP($AJ138,Data_Validation!$A:$D,3,0)</f>
        <v>Service</v>
      </c>
      <c r="AQ138" s="487" t="str">
        <f>+VLOOKUP($AJ138,Data_Validation!$A:$D,4,0)</f>
        <v>Publicité 2</v>
      </c>
      <c r="AR138" s="487" t="s">
        <v>299</v>
      </c>
      <c r="AS138" s="487">
        <f>+VLOOKUP($AJ138,Data_Validation!$A:$E,5,0)</f>
        <v>0</v>
      </c>
      <c r="AT138" s="904" t="str">
        <f t="shared" si="15"/>
        <v>G0664</v>
      </c>
      <c r="AU138" s="488" t="str">
        <f t="shared" si="16"/>
        <v>CONTRIBUTIONS-SERVICE</v>
      </c>
      <c r="AV138" s="899">
        <f>IFERROR(INDEX(V138:AG138,1,MATCH(Parametres!$B$3,V$1:AG$1,0)-1)*IF(OR(C138="L",C138="S",C138="I"),-1,1),"")</f>
        <v>0</v>
      </c>
      <c r="AW138" s="899">
        <f t="shared" si="17"/>
        <v>0</v>
      </c>
      <c r="AX138" s="899">
        <f>INDEX(V138:AG138,1,MATCH(Parametres!$B$3,V$1:AG$1,0))*IF(OR(C138="L",C138="S",C138="I"),-1,1)</f>
        <v>0</v>
      </c>
      <c r="AY138" s="487" t="s">
        <v>337</v>
      </c>
      <c r="AZ138" s="487">
        <f>+VLOOKUP($AJ138,Data_Validation!$A:$E,5,0)</f>
        <v>0</v>
      </c>
    </row>
    <row r="139" spans="1:52" ht="15.75" hidden="1" customHeight="1">
      <c r="A139" s="706" t="s">
        <v>1148</v>
      </c>
      <c r="B139" s="706">
        <v>2025</v>
      </c>
      <c r="C139" s="706" t="s">
        <v>1452</v>
      </c>
      <c r="D139" s="706" t="s">
        <v>1453</v>
      </c>
      <c r="E139" s="706" t="s">
        <v>333</v>
      </c>
      <c r="F139" s="706" t="s">
        <v>1104</v>
      </c>
      <c r="G139" s="706">
        <v>0</v>
      </c>
      <c r="H139" s="706">
        <v>0</v>
      </c>
      <c r="I139" s="706">
        <v>0</v>
      </c>
      <c r="J139" s="706">
        <v>0</v>
      </c>
      <c r="K139" s="706">
        <v>0</v>
      </c>
      <c r="L139" s="706">
        <v>0</v>
      </c>
      <c r="M139" s="706">
        <v>0</v>
      </c>
      <c r="N139" s="706">
        <v>0</v>
      </c>
      <c r="O139" s="706">
        <v>0</v>
      </c>
      <c r="P139" s="706">
        <v>0</v>
      </c>
      <c r="Q139" s="706">
        <v>205</v>
      </c>
      <c r="R139" s="706">
        <v>525.91999999999996</v>
      </c>
      <c r="S139" s="706">
        <v>18.64</v>
      </c>
      <c r="T139" s="706">
        <v>18.64</v>
      </c>
      <c r="U139" s="706">
        <v>0</v>
      </c>
      <c r="V139" s="706">
        <v>0</v>
      </c>
      <c r="W139" s="706">
        <v>0</v>
      </c>
      <c r="X139" s="706">
        <v>0</v>
      </c>
      <c r="Y139" s="706">
        <v>0</v>
      </c>
      <c r="Z139" s="706">
        <v>0</v>
      </c>
      <c r="AA139" s="706">
        <v>0</v>
      </c>
      <c r="AB139" s="706">
        <v>0</v>
      </c>
      <c r="AC139" s="706">
        <v>0</v>
      </c>
      <c r="AD139" s="706">
        <v>0</v>
      </c>
      <c r="AE139" s="706">
        <v>0</v>
      </c>
      <c r="AF139" s="706">
        <v>0</v>
      </c>
      <c r="AG139" s="706">
        <v>0</v>
      </c>
      <c r="AH139" s="706">
        <v>0</v>
      </c>
      <c r="AI139" s="706">
        <v>0</v>
      </c>
      <c r="AJ139" s="905" t="str">
        <f t="shared" si="12"/>
        <v>G0665</v>
      </c>
      <c r="AK139" s="905" t="str">
        <f t="shared" si="13"/>
        <v>CONTRIBUTIONS-B/S</v>
      </c>
      <c r="AL139" s="905">
        <f>IFERROR(INDEX(G139:R139,1,MATCH(Parametres!$B$3,G$1:R$1,0)-1)*IF(OR(F139="L",F139="S",F139="I"),-1,1),"")</f>
        <v>0</v>
      </c>
      <c r="AM139" s="905">
        <f t="shared" si="14"/>
        <v>0</v>
      </c>
      <c r="AN139" s="905">
        <f>INDEX(G139:R139,1,MATCH(Parametres!$B$3,G$1:R$1,0))*IF(OR(F139="L",F139="S",F139="I"),-1,1)</f>
        <v>0</v>
      </c>
      <c r="AO139" s="487" t="str">
        <f>+VLOOKUP($AJ139,Data_Validation!$A:$D,1,0)</f>
        <v>G0665</v>
      </c>
      <c r="AP139" s="487" t="str">
        <f>+VLOOKUP($AJ139,Data_Validation!$A:$D,3,0)</f>
        <v>Carrosserie</v>
      </c>
      <c r="AQ139" s="487" t="str">
        <f>+VLOOKUP($AJ139,Data_Validation!$A:$D,4,0)</f>
        <v>Publicité 2</v>
      </c>
      <c r="AR139" s="487" t="s">
        <v>299</v>
      </c>
      <c r="AS139" s="487">
        <f>+VLOOKUP($AJ139,Data_Validation!$A:$E,5,0)</f>
        <v>0</v>
      </c>
      <c r="AT139" s="904" t="str">
        <f t="shared" si="15"/>
        <v>G0665</v>
      </c>
      <c r="AU139" s="488" t="str">
        <f t="shared" si="16"/>
        <v>CONTRIBUTIONS-B/S</v>
      </c>
      <c r="AV139" s="899">
        <f>IFERROR(INDEX(V139:AG139,1,MATCH(Parametres!$B$3,V$1:AG$1,0)-1)*IF(OR(C139="L",C139="S",C139="I"),-1,1),"")</f>
        <v>0</v>
      </c>
      <c r="AW139" s="899">
        <f t="shared" si="17"/>
        <v>0</v>
      </c>
      <c r="AX139" s="899">
        <f>INDEX(V139:AG139,1,MATCH(Parametres!$B$3,V$1:AG$1,0))*IF(OR(C139="L",C139="S",C139="I"),-1,1)</f>
        <v>0</v>
      </c>
      <c r="AY139" s="487" t="s">
        <v>337</v>
      </c>
      <c r="AZ139" s="487">
        <f>+VLOOKUP($AJ139,Data_Validation!$A:$E,5,0)</f>
        <v>0</v>
      </c>
    </row>
    <row r="140" spans="1:52" ht="15" hidden="1" customHeight="1">
      <c r="A140" s="706" t="s">
        <v>1148</v>
      </c>
      <c r="B140" s="706">
        <v>2025</v>
      </c>
      <c r="C140" s="706" t="s">
        <v>1454</v>
      </c>
      <c r="D140" s="706" t="s">
        <v>1455</v>
      </c>
      <c r="E140" s="706" t="s">
        <v>333</v>
      </c>
      <c r="F140" s="706" t="s">
        <v>1104</v>
      </c>
      <c r="G140" s="706">
        <v>0</v>
      </c>
      <c r="H140" s="706">
        <v>0</v>
      </c>
      <c r="I140" s="706">
        <v>0</v>
      </c>
      <c r="J140" s="706">
        <v>0</v>
      </c>
      <c r="K140" s="706">
        <v>0</v>
      </c>
      <c r="L140" s="706">
        <v>0</v>
      </c>
      <c r="M140" s="706">
        <v>0</v>
      </c>
      <c r="N140" s="706">
        <v>0</v>
      </c>
      <c r="O140" s="706">
        <v>0</v>
      </c>
      <c r="P140" s="706">
        <v>0</v>
      </c>
      <c r="Q140" s="706">
        <v>0</v>
      </c>
      <c r="R140" s="706">
        <v>0</v>
      </c>
      <c r="S140" s="706">
        <v>0</v>
      </c>
      <c r="T140" s="706">
        <v>0</v>
      </c>
      <c r="U140" s="706">
        <v>0</v>
      </c>
      <c r="V140" s="706">
        <v>0</v>
      </c>
      <c r="W140" s="706">
        <v>0</v>
      </c>
      <c r="X140" s="706">
        <v>0</v>
      </c>
      <c r="Y140" s="706">
        <v>0</v>
      </c>
      <c r="Z140" s="706">
        <v>0</v>
      </c>
      <c r="AA140" s="706">
        <v>0</v>
      </c>
      <c r="AB140" s="706">
        <v>0</v>
      </c>
      <c r="AC140" s="706">
        <v>0</v>
      </c>
      <c r="AD140" s="706">
        <v>0</v>
      </c>
      <c r="AE140" s="706">
        <v>0</v>
      </c>
      <c r="AF140" s="706">
        <v>0</v>
      </c>
      <c r="AG140" s="706">
        <v>0</v>
      </c>
      <c r="AH140" s="706">
        <v>0</v>
      </c>
      <c r="AI140" s="706">
        <v>0</v>
      </c>
      <c r="AJ140" s="905" t="str">
        <f t="shared" si="12"/>
        <v>G0666</v>
      </c>
      <c r="AK140" s="905" t="str">
        <f t="shared" si="13"/>
        <v>PROFIT PIECES VOLVO BODY</v>
      </c>
      <c r="AL140" s="905">
        <f>IFERROR(INDEX(G140:R140,1,MATCH(Parametres!$B$3,G$1:R$1,0)-1)*IF(OR(F140="L",F140="S",F140="I"),-1,1),"")</f>
        <v>0</v>
      </c>
      <c r="AM140" s="905">
        <f t="shared" si="14"/>
        <v>0</v>
      </c>
      <c r="AN140" s="905">
        <f>INDEX(G140:R140,1,MATCH(Parametres!$B$3,G$1:R$1,0))*IF(OR(F140="L",F140="S",F140="I"),-1,1)</f>
        <v>0</v>
      </c>
      <c r="AO140" s="487" t="str">
        <f>+VLOOKUP($AJ140,Data_Validation!$A:$D,1,0)</f>
        <v>G0666</v>
      </c>
      <c r="AP140" s="487" t="str">
        <f>+VLOOKUP($AJ140,Data_Validation!$A:$D,3,0)</f>
        <v>Pièces</v>
      </c>
      <c r="AQ140" s="487" t="str">
        <f>+VLOOKUP($AJ140,Data_Validation!$A:$D,4,0)</f>
        <v>Publicité 2</v>
      </c>
      <c r="AR140" s="487" t="s">
        <v>299</v>
      </c>
      <c r="AS140" s="487">
        <f>+VLOOKUP($AJ140,Data_Validation!$A:$E,5,0)</f>
        <v>0</v>
      </c>
      <c r="AT140" s="904" t="str">
        <f t="shared" si="15"/>
        <v>G0666</v>
      </c>
      <c r="AU140" s="488" t="str">
        <f t="shared" si="16"/>
        <v>PROFIT PIECES VOLVO BODY</v>
      </c>
      <c r="AV140" s="899">
        <f>IFERROR(INDEX(V140:AG140,1,MATCH(Parametres!$B$3,V$1:AG$1,0)-1)*IF(OR(C140="L",C140="S",C140="I"),-1,1),"")</f>
        <v>0</v>
      </c>
      <c r="AW140" s="899">
        <f t="shared" si="17"/>
        <v>0</v>
      </c>
      <c r="AX140" s="899">
        <f>INDEX(V140:AG140,1,MATCH(Parametres!$B$3,V$1:AG$1,0))*IF(OR(C140="L",C140="S",C140="I"),-1,1)</f>
        <v>0</v>
      </c>
      <c r="AY140" s="487" t="s">
        <v>337</v>
      </c>
      <c r="AZ140" s="487">
        <f>+VLOOKUP($AJ140,Data_Validation!$A:$E,5,0)</f>
        <v>0</v>
      </c>
    </row>
    <row r="141" spans="1:52" ht="15" hidden="1" customHeight="1">
      <c r="A141" s="706" t="s">
        <v>1148</v>
      </c>
      <c r="B141" s="706">
        <v>2025</v>
      </c>
      <c r="C141" s="706" t="s">
        <v>1456</v>
      </c>
      <c r="D141" s="706" t="s">
        <v>1457</v>
      </c>
      <c r="E141" s="706" t="s">
        <v>333</v>
      </c>
      <c r="F141" s="706" t="s">
        <v>1104</v>
      </c>
      <c r="G141" s="706">
        <v>634.99</v>
      </c>
      <c r="H141" s="706">
        <v>1355.75</v>
      </c>
      <c r="I141" s="706">
        <v>2698.84</v>
      </c>
      <c r="J141" s="706">
        <v>7349.97</v>
      </c>
      <c r="K141" s="706">
        <v>12089.18</v>
      </c>
      <c r="L141" s="706">
        <v>12554.91</v>
      </c>
      <c r="M141" s="706">
        <v>13854.53</v>
      </c>
      <c r="N141" s="706">
        <v>13958.76</v>
      </c>
      <c r="O141" s="706">
        <v>18992.88</v>
      </c>
      <c r="P141" s="706">
        <v>20506.57</v>
      </c>
      <c r="Q141" s="706">
        <v>31015.97</v>
      </c>
      <c r="R141" s="706">
        <v>41040.21</v>
      </c>
      <c r="S141" s="706">
        <v>2819.63</v>
      </c>
      <c r="T141" s="706">
        <v>2819.63</v>
      </c>
      <c r="U141" s="706">
        <v>0</v>
      </c>
      <c r="V141" s="706">
        <v>0</v>
      </c>
      <c r="W141" s="706">
        <v>0</v>
      </c>
      <c r="X141" s="706">
        <v>0</v>
      </c>
      <c r="Y141" s="706">
        <v>0</v>
      </c>
      <c r="Z141" s="706">
        <v>0</v>
      </c>
      <c r="AA141" s="706">
        <v>0</v>
      </c>
      <c r="AB141" s="706">
        <v>0</v>
      </c>
      <c r="AC141" s="706">
        <v>0</v>
      </c>
      <c r="AD141" s="706">
        <v>0</v>
      </c>
      <c r="AE141" s="706">
        <v>0</v>
      </c>
      <c r="AF141" s="706">
        <v>0</v>
      </c>
      <c r="AG141" s="706">
        <v>0</v>
      </c>
      <c r="AH141" s="706">
        <v>0</v>
      </c>
      <c r="AI141" s="706">
        <v>0</v>
      </c>
      <c r="AJ141" s="905" t="str">
        <f t="shared" si="12"/>
        <v>G0674</v>
      </c>
      <c r="AK141" s="905" t="str">
        <f t="shared" si="13"/>
        <v>REPRISE TRAVAIL SERVICE</v>
      </c>
      <c r="AL141" s="905">
        <f>IFERROR(INDEX(G141:R141,1,MATCH(Parametres!$B$3,G$1:R$1,0)-1)*IF(OR(F141="L",F141="S",F141="I"),-1,1),"")</f>
        <v>2698.84</v>
      </c>
      <c r="AM141" s="905">
        <f t="shared" si="14"/>
        <v>4651.13</v>
      </c>
      <c r="AN141" s="905">
        <f>INDEX(G141:R141,1,MATCH(Parametres!$B$3,G$1:R$1,0))*IF(OR(F141="L",F141="S",F141="I"),-1,1)</f>
        <v>7349.97</v>
      </c>
      <c r="AO141" s="487" t="str">
        <f>+VLOOKUP($AJ141,Data_Validation!$A:$D,1,0)</f>
        <v>G0674</v>
      </c>
      <c r="AP141" s="487" t="str">
        <f>+VLOOKUP($AJ141,Data_Validation!$A:$D,3,0)</f>
        <v>Service</v>
      </c>
      <c r="AQ141" s="487" t="str">
        <f>+VLOOKUP($AJ141,Data_Validation!$A:$D,4,0)</f>
        <v>Service gratuit 2</v>
      </c>
      <c r="AR141" s="487" t="s">
        <v>299</v>
      </c>
      <c r="AS141" s="487">
        <f>+VLOOKUP($AJ141,Data_Validation!$A:$E,5,0)</f>
        <v>0</v>
      </c>
      <c r="AT141" s="904" t="str">
        <f t="shared" si="15"/>
        <v>G0674</v>
      </c>
      <c r="AU141" s="488" t="str">
        <f t="shared" si="16"/>
        <v>REPRISE TRAVAIL SERVICE</v>
      </c>
      <c r="AV141" s="899">
        <f>IFERROR(INDEX(V141:AG141,1,MATCH(Parametres!$B$3,V$1:AG$1,0)-1)*IF(OR(C141="L",C141="S",C141="I"),-1,1),"")</f>
        <v>0</v>
      </c>
      <c r="AW141" s="899">
        <f t="shared" si="17"/>
        <v>0</v>
      </c>
      <c r="AX141" s="899">
        <f>INDEX(V141:AG141,1,MATCH(Parametres!$B$3,V$1:AG$1,0))*IF(OR(C141="L",C141="S",C141="I"),-1,1)</f>
        <v>0</v>
      </c>
      <c r="AY141" s="487" t="s">
        <v>337</v>
      </c>
      <c r="AZ141" s="487">
        <f>+VLOOKUP($AJ141,Data_Validation!$A:$E,5,0)</f>
        <v>0</v>
      </c>
    </row>
    <row r="142" spans="1:52" ht="15" hidden="1" customHeight="1">
      <c r="A142" s="706" t="s">
        <v>1148</v>
      </c>
      <c r="B142" s="706">
        <v>2025</v>
      </c>
      <c r="C142" s="706" t="s">
        <v>1458</v>
      </c>
      <c r="D142" s="706" t="s">
        <v>1459</v>
      </c>
      <c r="E142" s="706" t="s">
        <v>333</v>
      </c>
      <c r="F142" s="706" t="s">
        <v>1104</v>
      </c>
      <c r="G142" s="706">
        <v>0</v>
      </c>
      <c r="H142" s="706">
        <v>728.8</v>
      </c>
      <c r="I142" s="706">
        <v>6621.9</v>
      </c>
      <c r="J142" s="706">
        <v>7480.21</v>
      </c>
      <c r="K142" s="706">
        <v>8752.1</v>
      </c>
      <c r="L142" s="706">
        <v>9579.7900000000009</v>
      </c>
      <c r="M142" s="706">
        <v>11819.38</v>
      </c>
      <c r="N142" s="706">
        <v>12302.69</v>
      </c>
      <c r="O142" s="706">
        <v>13124.4</v>
      </c>
      <c r="P142" s="706">
        <v>13817.86</v>
      </c>
      <c r="Q142" s="706">
        <v>16700.2</v>
      </c>
      <c r="R142" s="706">
        <v>17133.73</v>
      </c>
      <c r="S142" s="706">
        <v>1518.2</v>
      </c>
      <c r="T142" s="706">
        <v>1518.2</v>
      </c>
      <c r="U142" s="706">
        <v>0</v>
      </c>
      <c r="V142" s="706">
        <v>0</v>
      </c>
      <c r="W142" s="706">
        <v>0</v>
      </c>
      <c r="X142" s="706">
        <v>0</v>
      </c>
      <c r="Y142" s="706">
        <v>0</v>
      </c>
      <c r="Z142" s="706">
        <v>0</v>
      </c>
      <c r="AA142" s="706">
        <v>0</v>
      </c>
      <c r="AB142" s="706">
        <v>0</v>
      </c>
      <c r="AC142" s="706">
        <v>0</v>
      </c>
      <c r="AD142" s="706">
        <v>0</v>
      </c>
      <c r="AE142" s="706">
        <v>0</v>
      </c>
      <c r="AF142" s="706">
        <v>0</v>
      </c>
      <c r="AG142" s="706">
        <v>0</v>
      </c>
      <c r="AH142" s="706">
        <v>0</v>
      </c>
      <c r="AI142" s="706">
        <v>0</v>
      </c>
      <c r="AJ142" s="905" t="str">
        <f t="shared" si="12"/>
        <v>G0675</v>
      </c>
      <c r="AK142" s="905" t="str">
        <f t="shared" si="13"/>
        <v>REPRISE TRAVAIL-CARROSS.</v>
      </c>
      <c r="AL142" s="905">
        <f>IFERROR(INDEX(G142:R142,1,MATCH(Parametres!$B$3,G$1:R$1,0)-1)*IF(OR(F142="L",F142="S",F142="I"),-1,1),"")</f>
        <v>6621.9</v>
      </c>
      <c r="AM142" s="905">
        <f t="shared" si="14"/>
        <v>858.3100000000004</v>
      </c>
      <c r="AN142" s="905">
        <f>INDEX(G142:R142,1,MATCH(Parametres!$B$3,G$1:R$1,0))*IF(OR(F142="L",F142="S",F142="I"),-1,1)</f>
        <v>7480.21</v>
      </c>
      <c r="AO142" s="487" t="str">
        <f>+VLOOKUP($AJ142,Data_Validation!$A:$D,1,0)</f>
        <v>G0675</v>
      </c>
      <c r="AP142" s="487" t="str">
        <f>+VLOOKUP($AJ142,Data_Validation!$A:$D,3,0)</f>
        <v>Carrosserie</v>
      </c>
      <c r="AQ142" s="487" t="str">
        <f>+VLOOKUP($AJ142,Data_Validation!$A:$D,4,0)</f>
        <v>Service gratuit 2</v>
      </c>
      <c r="AR142" s="487" t="s">
        <v>299</v>
      </c>
      <c r="AS142" s="487">
        <f>+VLOOKUP($AJ142,Data_Validation!$A:$E,5,0)</f>
        <v>0</v>
      </c>
      <c r="AT142" s="904" t="str">
        <f t="shared" si="15"/>
        <v>G0675</v>
      </c>
      <c r="AU142" s="488" t="str">
        <f t="shared" si="16"/>
        <v>REPRISE TRAVAIL-CARROSS.</v>
      </c>
      <c r="AV142" s="899">
        <f>IFERROR(INDEX(V142:AG142,1,MATCH(Parametres!$B$3,V$1:AG$1,0)-1)*IF(OR(C142="L",C142="S",C142="I"),-1,1),"")</f>
        <v>0</v>
      </c>
      <c r="AW142" s="899">
        <f t="shared" si="17"/>
        <v>0</v>
      </c>
      <c r="AX142" s="899">
        <f>INDEX(V142:AG142,1,MATCH(Parametres!$B$3,V$1:AG$1,0))*IF(OR(C142="L",C142="S",C142="I"),-1,1)</f>
        <v>0</v>
      </c>
      <c r="AY142" s="487" t="s">
        <v>337</v>
      </c>
      <c r="AZ142" s="487">
        <f>+VLOOKUP($AJ142,Data_Validation!$A:$E,5,0)</f>
        <v>0</v>
      </c>
    </row>
    <row r="143" spans="1:52" ht="15.75" hidden="1" customHeight="1">
      <c r="A143" s="706" t="s">
        <v>1148</v>
      </c>
      <c r="B143" s="706">
        <v>2025</v>
      </c>
      <c r="C143" s="706" t="s">
        <v>1460</v>
      </c>
      <c r="D143" s="706" t="s">
        <v>1461</v>
      </c>
      <c r="E143" s="706" t="s">
        <v>333</v>
      </c>
      <c r="F143" s="706" t="s">
        <v>1104</v>
      </c>
      <c r="G143" s="706">
        <v>0</v>
      </c>
      <c r="H143" s="706">
        <v>56.71</v>
      </c>
      <c r="I143" s="706">
        <v>680.87</v>
      </c>
      <c r="J143" s="706">
        <v>680.87</v>
      </c>
      <c r="K143" s="706">
        <v>680.87</v>
      </c>
      <c r="L143" s="706">
        <v>912.82</v>
      </c>
      <c r="M143" s="706">
        <v>1083.03</v>
      </c>
      <c r="N143" s="706">
        <v>1083.03</v>
      </c>
      <c r="O143" s="706">
        <v>2123.5300000000002</v>
      </c>
      <c r="P143" s="706">
        <v>2123.5300000000002</v>
      </c>
      <c r="Q143" s="706">
        <v>2123.5300000000002</v>
      </c>
      <c r="R143" s="706">
        <v>2123.5300000000002</v>
      </c>
      <c r="S143" s="706">
        <v>193.05</v>
      </c>
      <c r="T143" s="706">
        <v>193.05</v>
      </c>
      <c r="U143" s="706">
        <v>0</v>
      </c>
      <c r="V143" s="706">
        <v>0</v>
      </c>
      <c r="W143" s="706">
        <v>0</v>
      </c>
      <c r="X143" s="706">
        <v>0</v>
      </c>
      <c r="Y143" s="706">
        <v>0</v>
      </c>
      <c r="Z143" s="706">
        <v>0</v>
      </c>
      <c r="AA143" s="706">
        <v>0</v>
      </c>
      <c r="AB143" s="706">
        <v>0</v>
      </c>
      <c r="AC143" s="706">
        <v>0</v>
      </c>
      <c r="AD143" s="706">
        <v>0</v>
      </c>
      <c r="AE143" s="706">
        <v>0</v>
      </c>
      <c r="AF143" s="706">
        <v>0</v>
      </c>
      <c r="AG143" s="706">
        <v>0</v>
      </c>
      <c r="AH143" s="706">
        <v>0</v>
      </c>
      <c r="AI143" s="706">
        <v>0</v>
      </c>
      <c r="AJ143" s="905" t="str">
        <f t="shared" si="12"/>
        <v>G0676</v>
      </c>
      <c r="AK143" s="905" t="str">
        <f t="shared" si="13"/>
        <v>REPRISE TRAVAIL-PIECES</v>
      </c>
      <c r="AL143" s="905">
        <f>IFERROR(INDEX(G143:R143,1,MATCH(Parametres!$B$3,G$1:R$1,0)-1)*IF(OR(F143="L",F143="S",F143="I"),-1,1),"")</f>
        <v>680.87</v>
      </c>
      <c r="AM143" s="905">
        <f t="shared" si="14"/>
        <v>0</v>
      </c>
      <c r="AN143" s="905">
        <f>INDEX(G143:R143,1,MATCH(Parametres!$B$3,G$1:R$1,0))*IF(OR(F143="L",F143="S",F143="I"),-1,1)</f>
        <v>680.87</v>
      </c>
      <c r="AO143" s="487" t="str">
        <f>+VLOOKUP($AJ143,Data_Validation!$A:$D,1,0)</f>
        <v>G0676</v>
      </c>
      <c r="AP143" s="487" t="str">
        <f>+VLOOKUP($AJ143,Data_Validation!$A:$D,3,0)</f>
        <v>Pièces</v>
      </c>
      <c r="AQ143" s="487" t="str">
        <f>+VLOOKUP($AJ143,Data_Validation!$A:$D,4,0)</f>
        <v>Service gratuit 2</v>
      </c>
      <c r="AR143" s="487" t="s">
        <v>299</v>
      </c>
      <c r="AS143" s="487">
        <f>+VLOOKUP($AJ143,Data_Validation!$A:$E,5,0)</f>
        <v>0</v>
      </c>
      <c r="AT143" s="904" t="str">
        <f t="shared" si="15"/>
        <v>G0676</v>
      </c>
      <c r="AU143" s="488" t="str">
        <f t="shared" si="16"/>
        <v>REPRISE TRAVAIL-PIECES</v>
      </c>
      <c r="AV143" s="899">
        <f>IFERROR(INDEX(V143:AG143,1,MATCH(Parametres!$B$3,V$1:AG$1,0)-1)*IF(OR(C143="L",C143="S",C143="I"),-1,1),"")</f>
        <v>0</v>
      </c>
      <c r="AW143" s="899">
        <f t="shared" si="17"/>
        <v>0</v>
      </c>
      <c r="AX143" s="899">
        <f>INDEX(V143:AG143,1,MATCH(Parametres!$B$3,V$1:AG$1,0))*IF(OR(C143="L",C143="S",C143="I"),-1,1)</f>
        <v>0</v>
      </c>
      <c r="AY143" s="487" t="s">
        <v>337</v>
      </c>
      <c r="AZ143" s="487">
        <f>+VLOOKUP($AJ143,Data_Validation!$A:$E,5,0)</f>
        <v>0</v>
      </c>
    </row>
    <row r="144" spans="1:52" ht="15" customHeight="1">
      <c r="A144" s="706" t="s">
        <v>1148</v>
      </c>
      <c r="B144" s="706">
        <v>2025</v>
      </c>
      <c r="C144" s="706" t="s">
        <v>1462</v>
      </c>
      <c r="D144" s="706" t="s">
        <v>1463</v>
      </c>
      <c r="E144" s="706" t="s">
        <v>333</v>
      </c>
      <c r="F144" s="706" t="s">
        <v>1104</v>
      </c>
      <c r="G144" s="706">
        <v>0</v>
      </c>
      <c r="H144" s="706">
        <v>0</v>
      </c>
      <c r="I144" s="706">
        <v>0</v>
      </c>
      <c r="J144" s="706">
        <v>0</v>
      </c>
      <c r="K144" s="706">
        <v>0</v>
      </c>
      <c r="L144" s="706">
        <v>0</v>
      </c>
      <c r="M144" s="706">
        <v>0</v>
      </c>
      <c r="N144" s="706">
        <v>0</v>
      </c>
      <c r="O144" s="706">
        <v>0</v>
      </c>
      <c r="P144" s="706">
        <v>0</v>
      </c>
      <c r="Q144" s="706">
        <v>0</v>
      </c>
      <c r="R144" s="706">
        <v>0</v>
      </c>
      <c r="S144" s="706">
        <v>0</v>
      </c>
      <c r="T144" s="706">
        <v>0</v>
      </c>
      <c r="U144" s="706">
        <v>0</v>
      </c>
      <c r="V144" s="706">
        <v>0</v>
      </c>
      <c r="W144" s="706">
        <v>0</v>
      </c>
      <c r="X144" s="706">
        <v>0</v>
      </c>
      <c r="Y144" s="706">
        <v>0</v>
      </c>
      <c r="Z144" s="706">
        <v>0</v>
      </c>
      <c r="AA144" s="706">
        <v>0</v>
      </c>
      <c r="AB144" s="706">
        <v>0</v>
      </c>
      <c r="AC144" s="706">
        <v>0</v>
      </c>
      <c r="AD144" s="706">
        <v>0</v>
      </c>
      <c r="AE144" s="706">
        <v>0</v>
      </c>
      <c r="AF144" s="706">
        <v>0</v>
      </c>
      <c r="AG144" s="706">
        <v>0</v>
      </c>
      <c r="AH144" s="706">
        <v>0</v>
      </c>
      <c r="AI144" s="706">
        <v>0</v>
      </c>
      <c r="AJ144" s="905" t="str">
        <f t="shared" si="12"/>
        <v>G0680</v>
      </c>
      <c r="AK144" s="905" t="str">
        <f t="shared" si="13"/>
        <v>SERV INFORMATIQUE REP</v>
      </c>
      <c r="AL144" s="905">
        <f>IFERROR(INDEX(G144:R144,1,MATCH(Parametres!$B$3,G$1:R$1,0)-1)*IF(OR(F144="L",F144="S",F144="I"),-1,1),"")</f>
        <v>0</v>
      </c>
      <c r="AM144" s="905">
        <f t="shared" si="14"/>
        <v>0</v>
      </c>
      <c r="AN144" s="905">
        <f>INDEX(G144:R144,1,MATCH(Parametres!$B$3,G$1:R$1,0))*IF(OR(F144="L",F144="S",F144="I"),-1,1)</f>
        <v>0</v>
      </c>
      <c r="AO144" s="487" t="e">
        <f>+VLOOKUP($AJ144,Data_Validation!$A:$D,1,0)</f>
        <v>#N/A</v>
      </c>
      <c r="AP144" s="487" t="e">
        <f>+VLOOKUP($AJ144,Data_Validation!$A:$D,3,0)</f>
        <v>#N/A</v>
      </c>
      <c r="AQ144" s="487" t="e">
        <f>+VLOOKUP($AJ144,Data_Validation!$A:$D,4,0)</f>
        <v>#N/A</v>
      </c>
      <c r="AR144" s="487" t="s">
        <v>299</v>
      </c>
      <c r="AS144" s="487" t="e">
        <f>+VLOOKUP($AJ144,Data_Validation!$A:$E,5,0)</f>
        <v>#N/A</v>
      </c>
      <c r="AT144" s="904" t="str">
        <f t="shared" si="15"/>
        <v>G0680</v>
      </c>
      <c r="AU144" s="488" t="str">
        <f t="shared" si="16"/>
        <v>SERV INFORMATIQUE REP</v>
      </c>
      <c r="AV144" s="899">
        <f>IFERROR(INDEX(V144:AG144,1,MATCH(Parametres!$B$3,V$1:AG$1,0)-1)*IF(OR(C144="L",C144="S",C144="I"),-1,1),"")</f>
        <v>0</v>
      </c>
      <c r="AW144" s="899">
        <f t="shared" si="17"/>
        <v>0</v>
      </c>
      <c r="AX144" s="899">
        <f>INDEX(V144:AG144,1,MATCH(Parametres!$B$3,V$1:AG$1,0))*IF(OR(C144="L",C144="S",C144="I"),-1,1)</f>
        <v>0</v>
      </c>
      <c r="AY144" s="487" t="s">
        <v>337</v>
      </c>
      <c r="AZ144" s="487" t="e">
        <f>+VLOOKUP($AJ144,Data_Validation!$A:$E,5,0)</f>
        <v>#N/A</v>
      </c>
    </row>
    <row r="145" spans="1:52" ht="15" hidden="1" customHeight="1">
      <c r="A145" s="706" t="s">
        <v>1148</v>
      </c>
      <c r="B145" s="706">
        <v>2025</v>
      </c>
      <c r="C145" s="706" t="s">
        <v>1464</v>
      </c>
      <c r="D145" s="706" t="s">
        <v>1465</v>
      </c>
      <c r="E145" s="706" t="s">
        <v>333</v>
      </c>
      <c r="F145" s="706" t="s">
        <v>1104</v>
      </c>
      <c r="G145" s="706">
        <v>4234.3500000000004</v>
      </c>
      <c r="H145" s="706">
        <v>8914.6299999999992</v>
      </c>
      <c r="I145" s="706">
        <v>11238.97</v>
      </c>
      <c r="J145" s="706">
        <v>14470.48</v>
      </c>
      <c r="K145" s="706">
        <v>20640.37</v>
      </c>
      <c r="L145" s="706">
        <v>24964.65</v>
      </c>
      <c r="M145" s="706">
        <v>29338.47</v>
      </c>
      <c r="N145" s="706">
        <v>34850.93</v>
      </c>
      <c r="O145" s="706">
        <v>37886.22</v>
      </c>
      <c r="P145" s="706">
        <v>41571.449999999997</v>
      </c>
      <c r="Q145" s="706">
        <v>46635.199999999997</v>
      </c>
      <c r="R145" s="706">
        <v>50643.05</v>
      </c>
      <c r="S145" s="706">
        <v>4239.5600000000004</v>
      </c>
      <c r="T145" s="706">
        <v>4239.5600000000004</v>
      </c>
      <c r="U145" s="706">
        <v>0</v>
      </c>
      <c r="V145" s="706">
        <v>0</v>
      </c>
      <c r="W145" s="706">
        <v>0</v>
      </c>
      <c r="X145" s="706">
        <v>0</v>
      </c>
      <c r="Y145" s="706">
        <v>0</v>
      </c>
      <c r="Z145" s="706">
        <v>0</v>
      </c>
      <c r="AA145" s="706">
        <v>0</v>
      </c>
      <c r="AB145" s="706">
        <v>0</v>
      </c>
      <c r="AC145" s="706">
        <v>0</v>
      </c>
      <c r="AD145" s="706">
        <v>0</v>
      </c>
      <c r="AE145" s="706">
        <v>0</v>
      </c>
      <c r="AF145" s="706">
        <v>0</v>
      </c>
      <c r="AG145" s="706">
        <v>0</v>
      </c>
      <c r="AH145" s="706">
        <v>0</v>
      </c>
      <c r="AI145" s="706">
        <v>0</v>
      </c>
      <c r="AJ145" s="905" t="str">
        <f t="shared" si="12"/>
        <v>G0681</v>
      </c>
      <c r="AK145" s="905" t="str">
        <f t="shared" si="13"/>
        <v>SERV.INFORMATIQUE-NEUF</v>
      </c>
      <c r="AL145" s="905">
        <f>IFERROR(INDEX(G145:R145,1,MATCH(Parametres!$B$3,G$1:R$1,0)-1)*IF(OR(F145="L",F145="S",F145="I"),-1,1),"")</f>
        <v>11238.97</v>
      </c>
      <c r="AM145" s="905">
        <f t="shared" si="14"/>
        <v>3231.51</v>
      </c>
      <c r="AN145" s="905">
        <f>INDEX(G145:R145,1,MATCH(Parametres!$B$3,G$1:R$1,0))*IF(OR(F145="L",F145="S",F145="I"),-1,1)</f>
        <v>14470.48</v>
      </c>
      <c r="AO145" s="487" t="str">
        <f>+VLOOKUP($AJ145,Data_Validation!$A:$D,1,0)</f>
        <v>G0681</v>
      </c>
      <c r="AP145" s="487" t="str">
        <f>+VLOOKUP($AJ145,Data_Validation!$A:$D,3,0)</f>
        <v>Véhicules neufs</v>
      </c>
      <c r="AQ145" s="487" t="str">
        <f>+VLOOKUP($AJ145,Data_Validation!$A:$D,4,0)</f>
        <v>Informatique</v>
      </c>
      <c r="AR145" s="487" t="s">
        <v>299</v>
      </c>
      <c r="AS145" s="487">
        <f>+VLOOKUP($AJ145,Data_Validation!$A:$E,5,0)</f>
        <v>0</v>
      </c>
      <c r="AT145" s="904" t="str">
        <f t="shared" si="15"/>
        <v>G0681</v>
      </c>
      <c r="AU145" s="488" t="str">
        <f t="shared" si="16"/>
        <v>SERV.INFORMATIQUE-NEUF</v>
      </c>
      <c r="AV145" s="899">
        <f>IFERROR(INDEX(V145:AG145,1,MATCH(Parametres!$B$3,V$1:AG$1,0)-1)*IF(OR(C145="L",C145="S",C145="I"),-1,1),"")</f>
        <v>0</v>
      </c>
      <c r="AW145" s="899">
        <f t="shared" si="17"/>
        <v>0</v>
      </c>
      <c r="AX145" s="899">
        <f>INDEX(V145:AG145,1,MATCH(Parametres!$B$3,V$1:AG$1,0))*IF(OR(C145="L",C145="S",C145="I"),-1,1)</f>
        <v>0</v>
      </c>
      <c r="AY145" s="487" t="s">
        <v>337</v>
      </c>
      <c r="AZ145" s="487">
        <f>+VLOOKUP($AJ145,Data_Validation!$A:$E,5,0)</f>
        <v>0</v>
      </c>
    </row>
    <row r="146" spans="1:52" ht="15" hidden="1" customHeight="1">
      <c r="A146" s="706" t="s">
        <v>1148</v>
      </c>
      <c r="B146" s="706">
        <v>2025</v>
      </c>
      <c r="C146" s="706" t="s">
        <v>1466</v>
      </c>
      <c r="D146" s="706" t="s">
        <v>1467</v>
      </c>
      <c r="E146" s="706" t="s">
        <v>333</v>
      </c>
      <c r="F146" s="706" t="s">
        <v>1104</v>
      </c>
      <c r="G146" s="706">
        <v>1864.02</v>
      </c>
      <c r="H146" s="706">
        <v>3596.56</v>
      </c>
      <c r="I146" s="706">
        <v>4409.59</v>
      </c>
      <c r="J146" s="706">
        <v>5847.41</v>
      </c>
      <c r="K146" s="706">
        <v>8852.67</v>
      </c>
      <c r="L146" s="706">
        <v>11071.22</v>
      </c>
      <c r="M146" s="706">
        <v>13199.25</v>
      </c>
      <c r="N146" s="706">
        <v>15686.1</v>
      </c>
      <c r="O146" s="706">
        <v>16578.46</v>
      </c>
      <c r="P146" s="706">
        <v>18223.87</v>
      </c>
      <c r="Q146" s="706">
        <v>19824.37</v>
      </c>
      <c r="R146" s="706">
        <v>21919.05</v>
      </c>
      <c r="S146" s="706">
        <v>1802.22</v>
      </c>
      <c r="T146" s="706">
        <v>1802.22</v>
      </c>
      <c r="U146" s="706">
        <v>0</v>
      </c>
      <c r="V146" s="706">
        <v>0</v>
      </c>
      <c r="W146" s="706">
        <v>0</v>
      </c>
      <c r="X146" s="706">
        <v>0</v>
      </c>
      <c r="Y146" s="706">
        <v>0</v>
      </c>
      <c r="Z146" s="706">
        <v>0</v>
      </c>
      <c r="AA146" s="706">
        <v>0</v>
      </c>
      <c r="AB146" s="706">
        <v>0</v>
      </c>
      <c r="AC146" s="706">
        <v>0</v>
      </c>
      <c r="AD146" s="706">
        <v>0</v>
      </c>
      <c r="AE146" s="706">
        <v>0</v>
      </c>
      <c r="AF146" s="706">
        <v>0</v>
      </c>
      <c r="AG146" s="706">
        <v>0</v>
      </c>
      <c r="AH146" s="706">
        <v>0</v>
      </c>
      <c r="AI146" s="706">
        <v>0</v>
      </c>
      <c r="AJ146" s="905" t="str">
        <f t="shared" si="12"/>
        <v>G0682</v>
      </c>
      <c r="AK146" s="905" t="str">
        <f t="shared" si="13"/>
        <v>SERV.INFORMATIQUE-USAGE</v>
      </c>
      <c r="AL146" s="905">
        <f>IFERROR(INDEX(G146:R146,1,MATCH(Parametres!$B$3,G$1:R$1,0)-1)*IF(OR(F146="L",F146="S",F146="I"),-1,1),"")</f>
        <v>4409.59</v>
      </c>
      <c r="AM146" s="905">
        <f t="shared" si="14"/>
        <v>1437.8199999999997</v>
      </c>
      <c r="AN146" s="905">
        <f>INDEX(G146:R146,1,MATCH(Parametres!$B$3,G$1:R$1,0))*IF(OR(F146="L",F146="S",F146="I"),-1,1)</f>
        <v>5847.41</v>
      </c>
      <c r="AO146" s="487" t="str">
        <f>+VLOOKUP($AJ146,Data_Validation!$A:$D,1,0)</f>
        <v>G0682</v>
      </c>
      <c r="AP146" s="487" t="str">
        <f>+VLOOKUP($AJ146,Data_Validation!$A:$D,3,0)</f>
        <v>Véhicules usagés</v>
      </c>
      <c r="AQ146" s="487" t="str">
        <f>+VLOOKUP($AJ146,Data_Validation!$A:$D,4,0)</f>
        <v>Informatique</v>
      </c>
      <c r="AR146" s="487" t="s">
        <v>299</v>
      </c>
      <c r="AS146" s="487">
        <f>+VLOOKUP($AJ146,Data_Validation!$A:$E,5,0)</f>
        <v>0</v>
      </c>
      <c r="AT146" s="904" t="str">
        <f t="shared" si="15"/>
        <v>G0682</v>
      </c>
      <c r="AU146" s="488" t="str">
        <f t="shared" si="16"/>
        <v>SERV.INFORMATIQUE-USAGE</v>
      </c>
      <c r="AV146" s="899">
        <f>IFERROR(INDEX(V146:AG146,1,MATCH(Parametres!$B$3,V$1:AG$1,0)-1)*IF(OR(C146="L",C146="S",C146="I"),-1,1),"")</f>
        <v>0</v>
      </c>
      <c r="AW146" s="899">
        <f t="shared" si="17"/>
        <v>0</v>
      </c>
      <c r="AX146" s="899">
        <f>INDEX(V146:AG146,1,MATCH(Parametres!$B$3,V$1:AG$1,0))*IF(OR(C146="L",C146="S",C146="I"),-1,1)</f>
        <v>0</v>
      </c>
      <c r="AY146" s="487" t="s">
        <v>337</v>
      </c>
      <c r="AZ146" s="487">
        <f>+VLOOKUP($AJ146,Data_Validation!$A:$E,5,0)</f>
        <v>0</v>
      </c>
    </row>
    <row r="147" spans="1:52" ht="15" hidden="1" customHeight="1">
      <c r="A147" s="706" t="s">
        <v>1148</v>
      </c>
      <c r="B147" s="706">
        <v>2025</v>
      </c>
      <c r="C147" s="706" t="s">
        <v>1468</v>
      </c>
      <c r="D147" s="706" t="s">
        <v>1469</v>
      </c>
      <c r="E147" s="706" t="s">
        <v>333</v>
      </c>
      <c r="F147" s="706" t="s">
        <v>1104</v>
      </c>
      <c r="G147" s="706">
        <v>0</v>
      </c>
      <c r="H147" s="706">
        <v>0</v>
      </c>
      <c r="I147" s="706">
        <v>0</v>
      </c>
      <c r="J147" s="706">
        <v>0</v>
      </c>
      <c r="K147" s="706">
        <v>0</v>
      </c>
      <c r="L147" s="706">
        <v>0</v>
      </c>
      <c r="M147" s="706">
        <v>0</v>
      </c>
      <c r="N147" s="706">
        <v>0</v>
      </c>
      <c r="O147" s="706">
        <v>0</v>
      </c>
      <c r="P147" s="706">
        <v>0</v>
      </c>
      <c r="Q147" s="706">
        <v>0</v>
      </c>
      <c r="R147" s="706">
        <v>0</v>
      </c>
      <c r="S147" s="706">
        <v>0</v>
      </c>
      <c r="T147" s="706">
        <v>0</v>
      </c>
      <c r="U147" s="706">
        <v>0</v>
      </c>
      <c r="V147" s="706">
        <v>0</v>
      </c>
      <c r="W147" s="706">
        <v>0</v>
      </c>
      <c r="X147" s="706">
        <v>0</v>
      </c>
      <c r="Y147" s="706">
        <v>0</v>
      </c>
      <c r="Z147" s="706">
        <v>0</v>
      </c>
      <c r="AA147" s="706">
        <v>0</v>
      </c>
      <c r="AB147" s="706">
        <v>0</v>
      </c>
      <c r="AC147" s="706">
        <v>0</v>
      </c>
      <c r="AD147" s="706">
        <v>0</v>
      </c>
      <c r="AE147" s="706">
        <v>0</v>
      </c>
      <c r="AF147" s="706">
        <v>0</v>
      </c>
      <c r="AG147" s="706">
        <v>0</v>
      </c>
      <c r="AH147" s="706">
        <v>0</v>
      </c>
      <c r="AI147" s="706">
        <v>0</v>
      </c>
      <c r="AJ147" s="905" t="str">
        <f t="shared" si="12"/>
        <v>G0683</v>
      </c>
      <c r="AK147" s="905" t="str">
        <f t="shared" si="13"/>
        <v>SERV. INFORMAT. U.S.A</v>
      </c>
      <c r="AL147" s="905">
        <f>IFERROR(INDEX(G147:R147,1,MATCH(Parametres!$B$3,G$1:R$1,0)-1)*IF(OR(F147="L",F147="S",F147="I"),-1,1),"")</f>
        <v>0</v>
      </c>
      <c r="AM147" s="905">
        <f t="shared" si="14"/>
        <v>0</v>
      </c>
      <c r="AN147" s="905">
        <f>INDEX(G147:R147,1,MATCH(Parametres!$B$3,G$1:R$1,0))*IF(OR(F147="L",F147="S",F147="I"),-1,1)</f>
        <v>0</v>
      </c>
      <c r="AO147" s="487" t="str">
        <f>+VLOOKUP($AJ147,Data_Validation!$A:$D,1,0)</f>
        <v>G0683</v>
      </c>
      <c r="AP147" s="487" t="str">
        <f>+VLOOKUP($AJ147,Data_Validation!$A:$D,3,0)</f>
        <v>Wholesale autres</v>
      </c>
      <c r="AQ147" s="487" t="str">
        <f>+VLOOKUP($AJ147,Data_Validation!$A:$D,4,0)</f>
        <v>Informatique</v>
      </c>
      <c r="AR147" s="487" t="s">
        <v>299</v>
      </c>
      <c r="AS147" s="487">
        <f>+VLOOKUP($AJ147,Data_Validation!$A:$E,5,0)</f>
        <v>0</v>
      </c>
      <c r="AT147" s="904" t="str">
        <f t="shared" si="15"/>
        <v>G0683</v>
      </c>
      <c r="AU147" s="488" t="str">
        <f t="shared" si="16"/>
        <v>SERV. INFORMAT. U.S.A</v>
      </c>
      <c r="AV147" s="899">
        <f>IFERROR(INDEX(V147:AG147,1,MATCH(Parametres!$B$3,V$1:AG$1,0)-1)*IF(OR(C147="L",C147="S",C147="I"),-1,1),"")</f>
        <v>0</v>
      </c>
      <c r="AW147" s="899">
        <f t="shared" si="17"/>
        <v>0</v>
      </c>
      <c r="AX147" s="899">
        <f>INDEX(V147:AG147,1,MATCH(Parametres!$B$3,V$1:AG$1,0))*IF(OR(C147="L",C147="S",C147="I"),-1,1)</f>
        <v>0</v>
      </c>
      <c r="AY147" s="487" t="s">
        <v>337</v>
      </c>
      <c r="AZ147" s="487">
        <f>+VLOOKUP($AJ147,Data_Validation!$A:$E,5,0)</f>
        <v>0</v>
      </c>
    </row>
    <row r="148" spans="1:52" ht="15" hidden="1" customHeight="1">
      <c r="A148" s="706" t="s">
        <v>1148</v>
      </c>
      <c r="B148" s="706">
        <v>2025</v>
      </c>
      <c r="C148" s="706" t="s">
        <v>1470</v>
      </c>
      <c r="D148" s="706" t="s">
        <v>1471</v>
      </c>
      <c r="E148" s="706" t="s">
        <v>333</v>
      </c>
      <c r="F148" s="706" t="s">
        <v>1104</v>
      </c>
      <c r="G148" s="706">
        <v>1955.11</v>
      </c>
      <c r="H148" s="706">
        <v>3516.66</v>
      </c>
      <c r="I148" s="706">
        <v>5725.56</v>
      </c>
      <c r="J148" s="706">
        <v>9124.48</v>
      </c>
      <c r="K148" s="706">
        <v>11781.4</v>
      </c>
      <c r="L148" s="706">
        <v>14856.19</v>
      </c>
      <c r="M148" s="706">
        <v>17915.28</v>
      </c>
      <c r="N148" s="706">
        <v>20761.61</v>
      </c>
      <c r="O148" s="706">
        <v>23840.51</v>
      </c>
      <c r="P148" s="706">
        <v>27285.45</v>
      </c>
      <c r="Q148" s="706">
        <v>29444.86</v>
      </c>
      <c r="R148" s="706">
        <v>34626.99</v>
      </c>
      <c r="S148" s="706">
        <v>2676.81</v>
      </c>
      <c r="T148" s="706">
        <v>2676.81</v>
      </c>
      <c r="U148" s="706">
        <v>0</v>
      </c>
      <c r="V148" s="706">
        <v>0</v>
      </c>
      <c r="W148" s="706">
        <v>0</v>
      </c>
      <c r="X148" s="706">
        <v>0</v>
      </c>
      <c r="Y148" s="706">
        <v>0</v>
      </c>
      <c r="Z148" s="706">
        <v>0</v>
      </c>
      <c r="AA148" s="706">
        <v>0</v>
      </c>
      <c r="AB148" s="706">
        <v>0</v>
      </c>
      <c r="AC148" s="706">
        <v>0</v>
      </c>
      <c r="AD148" s="706">
        <v>0</v>
      </c>
      <c r="AE148" s="706">
        <v>0</v>
      </c>
      <c r="AF148" s="706">
        <v>0</v>
      </c>
      <c r="AG148" s="706">
        <v>0</v>
      </c>
      <c r="AH148" s="706">
        <v>0</v>
      </c>
      <c r="AI148" s="706">
        <v>0</v>
      </c>
      <c r="AJ148" s="905" t="str">
        <f t="shared" si="12"/>
        <v>G0684</v>
      </c>
      <c r="AK148" s="905" t="str">
        <f t="shared" si="13"/>
        <v>SERV.INFORMATIQUE-SERV.</v>
      </c>
      <c r="AL148" s="905">
        <f>IFERROR(INDEX(G148:R148,1,MATCH(Parametres!$B$3,G$1:R$1,0)-1)*IF(OR(F148="L",F148="S",F148="I"),-1,1),"")</f>
        <v>5725.56</v>
      </c>
      <c r="AM148" s="905">
        <f t="shared" si="14"/>
        <v>3398.9199999999992</v>
      </c>
      <c r="AN148" s="905">
        <f>INDEX(G148:R148,1,MATCH(Parametres!$B$3,G$1:R$1,0))*IF(OR(F148="L",F148="S",F148="I"),-1,1)</f>
        <v>9124.48</v>
      </c>
      <c r="AO148" s="487" t="str">
        <f>+VLOOKUP($AJ148,Data_Validation!$A:$D,1,0)</f>
        <v>G0684</v>
      </c>
      <c r="AP148" s="487" t="str">
        <f>+VLOOKUP($AJ148,Data_Validation!$A:$D,3,0)</f>
        <v>Service</v>
      </c>
      <c r="AQ148" s="487" t="str">
        <f>+VLOOKUP($AJ148,Data_Validation!$A:$D,4,0)</f>
        <v>Informatique</v>
      </c>
      <c r="AR148" s="487" t="s">
        <v>299</v>
      </c>
      <c r="AS148" s="487">
        <f>+VLOOKUP($AJ148,Data_Validation!$A:$E,5,0)</f>
        <v>0</v>
      </c>
      <c r="AT148" s="904" t="str">
        <f t="shared" si="15"/>
        <v>G0684</v>
      </c>
      <c r="AU148" s="488" t="str">
        <f t="shared" si="16"/>
        <v>SERV.INFORMATIQUE-SERV.</v>
      </c>
      <c r="AV148" s="899">
        <f>IFERROR(INDEX(V148:AG148,1,MATCH(Parametres!$B$3,V$1:AG$1,0)-1)*IF(OR(C148="L",C148="S",C148="I"),-1,1),"")</f>
        <v>0</v>
      </c>
      <c r="AW148" s="899">
        <f t="shared" si="17"/>
        <v>0</v>
      </c>
      <c r="AX148" s="899">
        <f>INDEX(V148:AG148,1,MATCH(Parametres!$B$3,V$1:AG$1,0))*IF(OR(C148="L",C148="S",C148="I"),-1,1)</f>
        <v>0</v>
      </c>
      <c r="AY148" s="487" t="s">
        <v>337</v>
      </c>
      <c r="AZ148" s="487">
        <f>+VLOOKUP($AJ148,Data_Validation!$A:$E,5,0)</f>
        <v>0</v>
      </c>
    </row>
    <row r="149" spans="1:52" ht="15" hidden="1" customHeight="1">
      <c r="A149" s="706" t="s">
        <v>1148</v>
      </c>
      <c r="B149" s="706">
        <v>2025</v>
      </c>
      <c r="C149" s="706" t="s">
        <v>1472</v>
      </c>
      <c r="D149" s="706" t="s">
        <v>1473</v>
      </c>
      <c r="E149" s="706" t="s">
        <v>333</v>
      </c>
      <c r="F149" s="706" t="s">
        <v>1104</v>
      </c>
      <c r="G149" s="706">
        <v>343.34</v>
      </c>
      <c r="H149" s="706">
        <v>2465.33</v>
      </c>
      <c r="I149" s="706">
        <v>4015.97</v>
      </c>
      <c r="J149" s="706">
        <v>6529.65</v>
      </c>
      <c r="K149" s="706">
        <v>8888.7900000000009</v>
      </c>
      <c r="L149" s="706">
        <v>10263.719999999999</v>
      </c>
      <c r="M149" s="706">
        <v>11038.8</v>
      </c>
      <c r="N149" s="706">
        <v>12648.07</v>
      </c>
      <c r="O149" s="706">
        <v>15209.96</v>
      </c>
      <c r="P149" s="706">
        <v>17658.47</v>
      </c>
      <c r="Q149" s="706">
        <v>19792.52</v>
      </c>
      <c r="R149" s="706">
        <v>22471.67</v>
      </c>
      <c r="S149" s="706">
        <v>1799.32</v>
      </c>
      <c r="T149" s="706">
        <v>1799.32</v>
      </c>
      <c r="U149" s="706">
        <v>0</v>
      </c>
      <c r="V149" s="706">
        <v>0</v>
      </c>
      <c r="W149" s="706">
        <v>0</v>
      </c>
      <c r="X149" s="706">
        <v>0</v>
      </c>
      <c r="Y149" s="706">
        <v>0</v>
      </c>
      <c r="Z149" s="706">
        <v>0</v>
      </c>
      <c r="AA149" s="706">
        <v>0</v>
      </c>
      <c r="AB149" s="706">
        <v>0</v>
      </c>
      <c r="AC149" s="706">
        <v>0</v>
      </c>
      <c r="AD149" s="706">
        <v>0</v>
      </c>
      <c r="AE149" s="706">
        <v>0</v>
      </c>
      <c r="AF149" s="706">
        <v>0</v>
      </c>
      <c r="AG149" s="706">
        <v>0</v>
      </c>
      <c r="AH149" s="706">
        <v>0</v>
      </c>
      <c r="AI149" s="706">
        <v>0</v>
      </c>
      <c r="AJ149" s="905" t="str">
        <f t="shared" si="12"/>
        <v>G0685</v>
      </c>
      <c r="AK149" s="905" t="str">
        <f t="shared" si="13"/>
        <v>SERV.INFORMATIQUE-CARR.</v>
      </c>
      <c r="AL149" s="905">
        <f>IFERROR(INDEX(G149:R149,1,MATCH(Parametres!$B$3,G$1:R$1,0)-1)*IF(OR(F149="L",F149="S",F149="I"),-1,1),"")</f>
        <v>4015.97</v>
      </c>
      <c r="AM149" s="905">
        <f t="shared" si="14"/>
        <v>2513.6799999999998</v>
      </c>
      <c r="AN149" s="905">
        <f>INDEX(G149:R149,1,MATCH(Parametres!$B$3,G$1:R$1,0))*IF(OR(F149="L",F149="S",F149="I"),-1,1)</f>
        <v>6529.65</v>
      </c>
      <c r="AO149" s="487" t="str">
        <f>+VLOOKUP($AJ149,Data_Validation!$A:$D,1,0)</f>
        <v>G0685</v>
      </c>
      <c r="AP149" s="487" t="str">
        <f>+VLOOKUP($AJ149,Data_Validation!$A:$D,3,0)</f>
        <v>Carrosserie</v>
      </c>
      <c r="AQ149" s="487" t="str">
        <f>+VLOOKUP($AJ149,Data_Validation!$A:$D,4,0)</f>
        <v>Informatique</v>
      </c>
      <c r="AR149" s="487" t="s">
        <v>299</v>
      </c>
      <c r="AS149" s="487">
        <f>+VLOOKUP($AJ149,Data_Validation!$A:$E,5,0)</f>
        <v>0</v>
      </c>
      <c r="AT149" s="904" t="str">
        <f t="shared" si="15"/>
        <v>G0685</v>
      </c>
      <c r="AU149" s="488" t="str">
        <f t="shared" si="16"/>
        <v>SERV.INFORMATIQUE-CARR.</v>
      </c>
      <c r="AV149" s="899">
        <f>IFERROR(INDEX(V149:AG149,1,MATCH(Parametres!$B$3,V$1:AG$1,0)-1)*IF(OR(C149="L",C149="S",C149="I"),-1,1),"")</f>
        <v>0</v>
      </c>
      <c r="AW149" s="899">
        <f t="shared" si="17"/>
        <v>0</v>
      </c>
      <c r="AX149" s="899">
        <f>INDEX(V149:AG149,1,MATCH(Parametres!$B$3,V$1:AG$1,0))*IF(OR(C149="L",C149="S",C149="I"),-1,1)</f>
        <v>0</v>
      </c>
      <c r="AY149" s="487" t="s">
        <v>337</v>
      </c>
      <c r="AZ149" s="487">
        <f>+VLOOKUP($AJ149,Data_Validation!$A:$E,5,0)</f>
        <v>0</v>
      </c>
    </row>
    <row r="150" spans="1:52" ht="15" hidden="1" customHeight="1">
      <c r="A150" s="706" t="s">
        <v>1148</v>
      </c>
      <c r="B150" s="706">
        <v>2025</v>
      </c>
      <c r="C150" s="706" t="s">
        <v>1474</v>
      </c>
      <c r="D150" s="706" t="s">
        <v>1475</v>
      </c>
      <c r="E150" s="706" t="s">
        <v>333</v>
      </c>
      <c r="F150" s="706" t="s">
        <v>1104</v>
      </c>
      <c r="G150" s="706">
        <v>1446.66</v>
      </c>
      <c r="H150" s="706">
        <v>3019.08</v>
      </c>
      <c r="I150" s="706">
        <v>4717.6400000000003</v>
      </c>
      <c r="J150" s="706">
        <v>6414.52</v>
      </c>
      <c r="K150" s="706">
        <v>8080.76</v>
      </c>
      <c r="L150" s="706">
        <v>9972.3700000000008</v>
      </c>
      <c r="M150" s="706">
        <v>11858.76</v>
      </c>
      <c r="N150" s="706">
        <v>13687.55</v>
      </c>
      <c r="O150" s="706">
        <v>15292.21</v>
      </c>
      <c r="P150" s="706">
        <v>17199.36</v>
      </c>
      <c r="Q150" s="706">
        <v>18901.29</v>
      </c>
      <c r="R150" s="706">
        <v>21117.29</v>
      </c>
      <c r="S150" s="706">
        <v>1718.3</v>
      </c>
      <c r="T150" s="706">
        <v>1718.3</v>
      </c>
      <c r="U150" s="706">
        <v>0</v>
      </c>
      <c r="V150" s="706">
        <v>0</v>
      </c>
      <c r="W150" s="706">
        <v>0</v>
      </c>
      <c r="X150" s="706">
        <v>0</v>
      </c>
      <c r="Y150" s="706">
        <v>0</v>
      </c>
      <c r="Z150" s="706">
        <v>0</v>
      </c>
      <c r="AA150" s="706">
        <v>0</v>
      </c>
      <c r="AB150" s="706">
        <v>0</v>
      </c>
      <c r="AC150" s="706">
        <v>0</v>
      </c>
      <c r="AD150" s="706">
        <v>0</v>
      </c>
      <c r="AE150" s="706">
        <v>0</v>
      </c>
      <c r="AF150" s="706">
        <v>0</v>
      </c>
      <c r="AG150" s="706">
        <v>0</v>
      </c>
      <c r="AH150" s="706">
        <v>0</v>
      </c>
      <c r="AI150" s="706">
        <v>0</v>
      </c>
      <c r="AJ150" s="905" t="str">
        <f t="shared" si="12"/>
        <v>G0686</v>
      </c>
      <c r="AK150" s="905" t="str">
        <f t="shared" si="13"/>
        <v>SERV.INFORMATIQUE-PIECES</v>
      </c>
      <c r="AL150" s="905">
        <f>IFERROR(INDEX(G150:R150,1,MATCH(Parametres!$B$3,G$1:R$1,0)-1)*IF(OR(F150="L",F150="S",F150="I"),-1,1),"")</f>
        <v>4717.6400000000003</v>
      </c>
      <c r="AM150" s="905">
        <f t="shared" si="14"/>
        <v>1696.88</v>
      </c>
      <c r="AN150" s="905">
        <f>INDEX(G150:R150,1,MATCH(Parametres!$B$3,G$1:R$1,0))*IF(OR(F150="L",F150="S",F150="I"),-1,1)</f>
        <v>6414.52</v>
      </c>
      <c r="AO150" s="487" t="str">
        <f>+VLOOKUP($AJ150,Data_Validation!$A:$D,1,0)</f>
        <v>G0686</v>
      </c>
      <c r="AP150" s="487" t="str">
        <f>+VLOOKUP($AJ150,Data_Validation!$A:$D,3,0)</f>
        <v>Pièces</v>
      </c>
      <c r="AQ150" s="487" t="str">
        <f>+VLOOKUP($AJ150,Data_Validation!$A:$D,4,0)</f>
        <v>Informatique</v>
      </c>
      <c r="AR150" s="487" t="s">
        <v>299</v>
      </c>
      <c r="AS150" s="487">
        <f>+VLOOKUP($AJ150,Data_Validation!$A:$E,5,0)</f>
        <v>0</v>
      </c>
      <c r="AT150" s="904" t="str">
        <f t="shared" si="15"/>
        <v>G0686</v>
      </c>
      <c r="AU150" s="488" t="str">
        <f t="shared" si="16"/>
        <v>SERV.INFORMATIQUE-PIECES</v>
      </c>
      <c r="AV150" s="899">
        <f>IFERROR(INDEX(V150:AG150,1,MATCH(Parametres!$B$3,V$1:AG$1,0)-1)*IF(OR(C150="L",C150="S",C150="I"),-1,1),"")</f>
        <v>0</v>
      </c>
      <c r="AW150" s="899">
        <f t="shared" si="17"/>
        <v>0</v>
      </c>
      <c r="AX150" s="899">
        <f>INDEX(V150:AG150,1,MATCH(Parametres!$B$3,V$1:AG$1,0))*IF(OR(C150="L",C150="S",C150="I"),-1,1)</f>
        <v>0</v>
      </c>
      <c r="AY150" s="487" t="s">
        <v>337</v>
      </c>
      <c r="AZ150" s="487">
        <f>+VLOOKUP($AJ150,Data_Validation!$A:$E,5,0)</f>
        <v>0</v>
      </c>
    </row>
    <row r="151" spans="1:52" ht="15.75" hidden="1" customHeight="1">
      <c r="A151" s="706" t="s">
        <v>1148</v>
      </c>
      <c r="B151" s="706">
        <v>2025</v>
      </c>
      <c r="C151" s="706" t="s">
        <v>1476</v>
      </c>
      <c r="D151" s="706" t="s">
        <v>1477</v>
      </c>
      <c r="E151" s="706" t="s">
        <v>333</v>
      </c>
      <c r="F151" s="706" t="s">
        <v>1104</v>
      </c>
      <c r="G151" s="706">
        <v>0</v>
      </c>
      <c r="H151" s="706">
        <v>0</v>
      </c>
      <c r="I151" s="706">
        <v>0</v>
      </c>
      <c r="J151" s="706">
        <v>0</v>
      </c>
      <c r="K151" s="706">
        <v>0</v>
      </c>
      <c r="L151" s="706">
        <v>0</v>
      </c>
      <c r="M151" s="706">
        <v>0</v>
      </c>
      <c r="N151" s="706">
        <v>0</v>
      </c>
      <c r="O151" s="706">
        <v>0</v>
      </c>
      <c r="P151" s="706">
        <v>0</v>
      </c>
      <c r="Q151" s="706">
        <v>0</v>
      </c>
      <c r="R151" s="706">
        <v>0</v>
      </c>
      <c r="S151" s="706">
        <v>0</v>
      </c>
      <c r="T151" s="706">
        <v>0</v>
      </c>
      <c r="U151" s="706">
        <v>0</v>
      </c>
      <c r="V151" s="706">
        <v>0</v>
      </c>
      <c r="W151" s="706">
        <v>0</v>
      </c>
      <c r="X151" s="706">
        <v>0</v>
      </c>
      <c r="Y151" s="706">
        <v>0</v>
      </c>
      <c r="Z151" s="706">
        <v>0</v>
      </c>
      <c r="AA151" s="706">
        <v>0</v>
      </c>
      <c r="AB151" s="706">
        <v>0</v>
      </c>
      <c r="AC151" s="706">
        <v>0</v>
      </c>
      <c r="AD151" s="706">
        <v>0</v>
      </c>
      <c r="AE151" s="706">
        <v>0</v>
      </c>
      <c r="AF151" s="706">
        <v>0</v>
      </c>
      <c r="AG151" s="706">
        <v>0</v>
      </c>
      <c r="AH151" s="706">
        <v>0</v>
      </c>
      <c r="AI151" s="706">
        <v>0</v>
      </c>
      <c r="AJ151" s="905" t="str">
        <f t="shared" si="12"/>
        <v>G0687</v>
      </c>
      <c r="AK151" s="905" t="str">
        <f t="shared" si="13"/>
        <v>SERV.INFORMATIQUE-PIECE</v>
      </c>
      <c r="AL151" s="905">
        <f>IFERROR(INDEX(G151:R151,1,MATCH(Parametres!$B$3,G$1:R$1,0)-1)*IF(OR(F151="L",F151="S",F151="I"),-1,1),"")</f>
        <v>0</v>
      </c>
      <c r="AM151" s="905">
        <f t="shared" si="14"/>
        <v>0</v>
      </c>
      <c r="AN151" s="905">
        <f>INDEX(G151:R151,1,MATCH(Parametres!$B$3,G$1:R$1,0))*IF(OR(F151="L",F151="S",F151="I"),-1,1)</f>
        <v>0</v>
      </c>
      <c r="AO151" s="487" t="str">
        <f>+VLOOKUP($AJ151,Data_Validation!$A:$D,1,0)</f>
        <v>G0687</v>
      </c>
      <c r="AP151" s="487" t="str">
        <f>+VLOOKUP($AJ151,Data_Validation!$A:$D,3,0)</f>
        <v>SAAQ</v>
      </c>
      <c r="AQ151" s="487" t="str">
        <f>+VLOOKUP($AJ151,Data_Validation!$A:$D,4,0)</f>
        <v>Informatique</v>
      </c>
      <c r="AR151" s="487" t="s">
        <v>299</v>
      </c>
      <c r="AS151" s="487">
        <f>+VLOOKUP($AJ151,Data_Validation!$A:$E,5,0)</f>
        <v>0</v>
      </c>
      <c r="AT151" s="904" t="str">
        <f t="shared" si="15"/>
        <v>G0687</v>
      </c>
      <c r="AU151" s="488" t="str">
        <f t="shared" si="16"/>
        <v>SERV.INFORMATIQUE-PIECE</v>
      </c>
      <c r="AV151" s="899">
        <f>IFERROR(INDEX(V151:AG151,1,MATCH(Parametres!$B$3,V$1:AG$1,0)-1)*IF(OR(C151="L",C151="S",C151="I"),-1,1),"")</f>
        <v>0</v>
      </c>
      <c r="AW151" s="899">
        <f t="shared" si="17"/>
        <v>0</v>
      </c>
      <c r="AX151" s="899">
        <f>INDEX(V151:AG151,1,MATCH(Parametres!$B$3,V$1:AG$1,0))*IF(OR(C151="L",C151="S",C151="I"),-1,1)</f>
        <v>0</v>
      </c>
      <c r="AY151" s="487" t="s">
        <v>337</v>
      </c>
      <c r="AZ151" s="487">
        <f>+VLOOKUP($AJ151,Data_Validation!$A:$E,5,0)</f>
        <v>0</v>
      </c>
    </row>
    <row r="152" spans="1:52" ht="15" customHeight="1">
      <c r="A152" s="706" t="s">
        <v>1148</v>
      </c>
      <c r="B152" s="706">
        <v>2025</v>
      </c>
      <c r="C152" s="706" t="s">
        <v>1478</v>
      </c>
      <c r="D152" s="706" t="s">
        <v>1479</v>
      </c>
      <c r="E152" s="706" t="s">
        <v>333</v>
      </c>
      <c r="F152" s="706" t="s">
        <v>1104</v>
      </c>
      <c r="G152" s="706">
        <v>0</v>
      </c>
      <c r="H152" s="706">
        <v>0</v>
      </c>
      <c r="I152" s="706">
        <v>0</v>
      </c>
      <c r="J152" s="706">
        <v>0</v>
      </c>
      <c r="K152" s="706">
        <v>0</v>
      </c>
      <c r="L152" s="706">
        <v>0</v>
      </c>
      <c r="M152" s="706">
        <v>0</v>
      </c>
      <c r="N152" s="706">
        <v>0</v>
      </c>
      <c r="O152" s="706">
        <v>0</v>
      </c>
      <c r="P152" s="706">
        <v>0</v>
      </c>
      <c r="Q152" s="706">
        <v>0</v>
      </c>
      <c r="R152" s="706">
        <v>0</v>
      </c>
      <c r="S152" s="706">
        <v>0</v>
      </c>
      <c r="T152" s="706">
        <v>0</v>
      </c>
      <c r="U152" s="706">
        <v>0</v>
      </c>
      <c r="V152" s="706">
        <v>0</v>
      </c>
      <c r="W152" s="706">
        <v>0</v>
      </c>
      <c r="X152" s="706">
        <v>0</v>
      </c>
      <c r="Y152" s="706">
        <v>0</v>
      </c>
      <c r="Z152" s="706">
        <v>0</v>
      </c>
      <c r="AA152" s="706">
        <v>0</v>
      </c>
      <c r="AB152" s="706">
        <v>0</v>
      </c>
      <c r="AC152" s="706">
        <v>0</v>
      </c>
      <c r="AD152" s="706">
        <v>0</v>
      </c>
      <c r="AE152" s="706">
        <v>0</v>
      </c>
      <c r="AF152" s="706">
        <v>0</v>
      </c>
      <c r="AG152" s="706">
        <v>0</v>
      </c>
      <c r="AH152" s="706">
        <v>0</v>
      </c>
      <c r="AI152" s="706">
        <v>0</v>
      </c>
      <c r="AJ152" s="905" t="str">
        <f t="shared" si="12"/>
        <v>G0689</v>
      </c>
      <c r="AK152" s="905" t="str">
        <f t="shared" si="13"/>
        <v>SERV.INFORMATIQUE-ADMIN</v>
      </c>
      <c r="AL152" s="905">
        <f>IFERROR(INDEX(G152:R152,1,MATCH(Parametres!$B$3,G$1:R$1,0)-1)*IF(OR(F152="L",F152="S",F152="I"),-1,1),"")</f>
        <v>0</v>
      </c>
      <c r="AM152" s="905">
        <f t="shared" si="14"/>
        <v>0</v>
      </c>
      <c r="AN152" s="905">
        <f>INDEX(G152:R152,1,MATCH(Parametres!$B$3,G$1:R$1,0))*IF(OR(F152="L",F152="S",F152="I"),-1,1)</f>
        <v>0</v>
      </c>
      <c r="AO152" s="487" t="e">
        <f>+VLOOKUP($AJ152,Data_Validation!$A:$D,1,0)</f>
        <v>#N/A</v>
      </c>
      <c r="AP152" s="487" t="e">
        <f>+VLOOKUP($AJ152,Data_Validation!$A:$D,3,0)</f>
        <v>#N/A</v>
      </c>
      <c r="AQ152" s="487" t="e">
        <f>+VLOOKUP($AJ152,Data_Validation!$A:$D,4,0)</f>
        <v>#N/A</v>
      </c>
      <c r="AR152" s="487" t="s">
        <v>299</v>
      </c>
      <c r="AS152" s="487" t="e">
        <f>+VLOOKUP($AJ152,Data_Validation!$A:$E,5,0)</f>
        <v>#N/A</v>
      </c>
      <c r="AT152" s="904" t="str">
        <f t="shared" si="15"/>
        <v>G0689</v>
      </c>
      <c r="AU152" s="488" t="str">
        <f t="shared" si="16"/>
        <v>SERV.INFORMATIQUE-ADMIN</v>
      </c>
      <c r="AV152" s="899">
        <f>IFERROR(INDEX(V152:AG152,1,MATCH(Parametres!$B$3,V$1:AG$1,0)-1)*IF(OR(C152="L",C152="S",C152="I"),-1,1),"")</f>
        <v>0</v>
      </c>
      <c r="AW152" s="899">
        <f t="shared" si="17"/>
        <v>0</v>
      </c>
      <c r="AX152" s="899">
        <f>INDEX(V152:AG152,1,MATCH(Parametres!$B$3,V$1:AG$1,0))*IF(OR(C152="L",C152="S",C152="I"),-1,1)</f>
        <v>0</v>
      </c>
      <c r="AY152" s="487" t="s">
        <v>337</v>
      </c>
      <c r="AZ152" s="487" t="e">
        <f>+VLOOKUP($AJ152,Data_Validation!$A:$E,5,0)</f>
        <v>#N/A</v>
      </c>
    </row>
    <row r="153" spans="1:52" ht="15" customHeight="1">
      <c r="A153" s="706" t="s">
        <v>1148</v>
      </c>
      <c r="B153" s="706">
        <v>2025</v>
      </c>
      <c r="C153" s="706" t="s">
        <v>1480</v>
      </c>
      <c r="D153" s="706" t="s">
        <v>1481</v>
      </c>
      <c r="E153" s="706" t="s">
        <v>333</v>
      </c>
      <c r="F153" s="706" t="s">
        <v>1104</v>
      </c>
      <c r="G153" s="706">
        <v>0</v>
      </c>
      <c r="H153" s="706">
        <v>0</v>
      </c>
      <c r="I153" s="706">
        <v>0</v>
      </c>
      <c r="J153" s="706">
        <v>0</v>
      </c>
      <c r="K153" s="706">
        <v>0</v>
      </c>
      <c r="L153" s="706">
        <v>0</v>
      </c>
      <c r="M153" s="706">
        <v>0</v>
      </c>
      <c r="N153" s="706">
        <v>0</v>
      </c>
      <c r="O153" s="706">
        <v>0</v>
      </c>
      <c r="P153" s="706">
        <v>0</v>
      </c>
      <c r="Q153" s="706">
        <v>0</v>
      </c>
      <c r="R153" s="706">
        <v>0</v>
      </c>
      <c r="S153" s="706">
        <v>0</v>
      </c>
      <c r="T153" s="706">
        <v>0</v>
      </c>
      <c r="U153" s="706">
        <v>0</v>
      </c>
      <c r="V153" s="706">
        <v>0</v>
      </c>
      <c r="W153" s="706">
        <v>0</v>
      </c>
      <c r="X153" s="706">
        <v>0</v>
      </c>
      <c r="Y153" s="706">
        <v>0</v>
      </c>
      <c r="Z153" s="706">
        <v>0</v>
      </c>
      <c r="AA153" s="706">
        <v>0</v>
      </c>
      <c r="AB153" s="706">
        <v>0</v>
      </c>
      <c r="AC153" s="706">
        <v>0</v>
      </c>
      <c r="AD153" s="706">
        <v>0</v>
      </c>
      <c r="AE153" s="706">
        <v>0</v>
      </c>
      <c r="AF153" s="706">
        <v>0</v>
      </c>
      <c r="AG153" s="706">
        <v>0</v>
      </c>
      <c r="AH153" s="706">
        <v>0</v>
      </c>
      <c r="AI153" s="706">
        <v>0</v>
      </c>
      <c r="AJ153" s="905" t="str">
        <f t="shared" si="12"/>
        <v>G0690</v>
      </c>
      <c r="AK153" s="905" t="str">
        <f t="shared" si="13"/>
        <v>SERV EXTERIEUR REP</v>
      </c>
      <c r="AL153" s="905">
        <f>IFERROR(INDEX(G153:R153,1,MATCH(Parametres!$B$3,G$1:R$1,0)-1)*IF(OR(F153="L",F153="S",F153="I"),-1,1),"")</f>
        <v>0</v>
      </c>
      <c r="AM153" s="905">
        <f t="shared" si="14"/>
        <v>0</v>
      </c>
      <c r="AN153" s="905">
        <f>INDEX(G153:R153,1,MATCH(Parametres!$B$3,G$1:R$1,0))*IF(OR(F153="L",F153="S",F153="I"),-1,1)</f>
        <v>0</v>
      </c>
      <c r="AO153" s="487" t="e">
        <f>+VLOOKUP($AJ153,Data_Validation!$A:$D,1,0)</f>
        <v>#N/A</v>
      </c>
      <c r="AP153" s="487" t="e">
        <f>+VLOOKUP($AJ153,Data_Validation!$A:$D,3,0)</f>
        <v>#N/A</v>
      </c>
      <c r="AQ153" s="487" t="e">
        <f>+VLOOKUP($AJ153,Data_Validation!$A:$D,4,0)</f>
        <v>#N/A</v>
      </c>
      <c r="AR153" s="487" t="s">
        <v>299</v>
      </c>
      <c r="AS153" s="487" t="e">
        <f>+VLOOKUP($AJ153,Data_Validation!$A:$E,5,0)</f>
        <v>#N/A</v>
      </c>
      <c r="AT153" s="904" t="str">
        <f t="shared" si="15"/>
        <v>G0690</v>
      </c>
      <c r="AU153" s="488" t="str">
        <f t="shared" si="16"/>
        <v>SERV EXTERIEUR REP</v>
      </c>
      <c r="AV153" s="899">
        <f>IFERROR(INDEX(V153:AG153,1,MATCH(Parametres!$B$3,V$1:AG$1,0)-1)*IF(OR(C153="L",C153="S",C153="I"),-1,1),"")</f>
        <v>0</v>
      </c>
      <c r="AW153" s="899">
        <f t="shared" si="17"/>
        <v>0</v>
      </c>
      <c r="AX153" s="899">
        <f>INDEX(V153:AG153,1,MATCH(Parametres!$B$3,V$1:AG$1,0))*IF(OR(C153="L",C153="S",C153="I"),-1,1)</f>
        <v>0</v>
      </c>
      <c r="AY153" s="487" t="s">
        <v>337</v>
      </c>
      <c r="AZ153" s="487" t="e">
        <f>+VLOOKUP($AJ153,Data_Validation!$A:$E,5,0)</f>
        <v>#N/A</v>
      </c>
    </row>
    <row r="154" spans="1:52" ht="15" hidden="1" customHeight="1">
      <c r="A154" s="706" t="s">
        <v>1148</v>
      </c>
      <c r="B154" s="706">
        <v>2025</v>
      </c>
      <c r="C154" s="706" t="s">
        <v>1482</v>
      </c>
      <c r="D154" s="706" t="s">
        <v>1483</v>
      </c>
      <c r="E154" s="706" t="s">
        <v>333</v>
      </c>
      <c r="F154" s="706" t="s">
        <v>1104</v>
      </c>
      <c r="G154" s="706">
        <v>3541.88</v>
      </c>
      <c r="H154" s="706">
        <v>6238.79</v>
      </c>
      <c r="I154" s="706">
        <v>10293</v>
      </c>
      <c r="J154" s="706">
        <v>14160.21</v>
      </c>
      <c r="K154" s="706">
        <v>20385.599999999999</v>
      </c>
      <c r="L154" s="706">
        <v>27188.73</v>
      </c>
      <c r="M154" s="706">
        <v>31192.66</v>
      </c>
      <c r="N154" s="706">
        <v>36526.199999999997</v>
      </c>
      <c r="O154" s="706">
        <v>40924.04</v>
      </c>
      <c r="P154" s="706">
        <v>45521.55</v>
      </c>
      <c r="Q154" s="706">
        <v>49384.77</v>
      </c>
      <c r="R154" s="706">
        <v>52514.879999999997</v>
      </c>
      <c r="S154" s="706">
        <v>4489.5200000000004</v>
      </c>
      <c r="T154" s="706">
        <v>4489.5200000000004</v>
      </c>
      <c r="U154" s="706">
        <v>0</v>
      </c>
      <c r="V154" s="706">
        <v>0</v>
      </c>
      <c r="W154" s="706">
        <v>0</v>
      </c>
      <c r="X154" s="706">
        <v>0</v>
      </c>
      <c r="Y154" s="706">
        <v>0</v>
      </c>
      <c r="Z154" s="706">
        <v>0</v>
      </c>
      <c r="AA154" s="706">
        <v>0</v>
      </c>
      <c r="AB154" s="706">
        <v>0</v>
      </c>
      <c r="AC154" s="706">
        <v>0</v>
      </c>
      <c r="AD154" s="706">
        <v>0</v>
      </c>
      <c r="AE154" s="706">
        <v>0</v>
      </c>
      <c r="AF154" s="706">
        <v>0</v>
      </c>
      <c r="AG154" s="706">
        <v>0</v>
      </c>
      <c r="AH154" s="706">
        <v>0</v>
      </c>
      <c r="AI154" s="706">
        <v>0</v>
      </c>
      <c r="AJ154" s="905" t="str">
        <f t="shared" si="12"/>
        <v>G0691</v>
      </c>
      <c r="AK154" s="905" t="str">
        <f t="shared" si="13"/>
        <v>SERV. EXTERIEUR-NEUF</v>
      </c>
      <c r="AL154" s="905">
        <f>IFERROR(INDEX(G154:R154,1,MATCH(Parametres!$B$3,G$1:R$1,0)-1)*IF(OR(F154="L",F154="S",F154="I"),-1,1),"")</f>
        <v>10293</v>
      </c>
      <c r="AM154" s="905">
        <f t="shared" si="14"/>
        <v>3867.2099999999991</v>
      </c>
      <c r="AN154" s="905">
        <f>INDEX(G154:R154,1,MATCH(Parametres!$B$3,G$1:R$1,0))*IF(OR(F154="L",F154="S",F154="I"),-1,1)</f>
        <v>14160.21</v>
      </c>
      <c r="AO154" s="487" t="str">
        <f>+VLOOKUP($AJ154,Data_Validation!$A:$D,1,0)</f>
        <v>G0691</v>
      </c>
      <c r="AP154" s="487" t="str">
        <f>+VLOOKUP($AJ154,Data_Validation!$A:$D,3,0)</f>
        <v>Véhicules neufs</v>
      </c>
      <c r="AQ154" s="487" t="str">
        <f>+VLOOKUP($AJ154,Data_Validation!$A:$D,4,0)</f>
        <v>Services extérieurs</v>
      </c>
      <c r="AR154" s="487" t="s">
        <v>299</v>
      </c>
      <c r="AS154" s="487">
        <f>+VLOOKUP($AJ154,Data_Validation!$A:$E,5,0)</f>
        <v>0</v>
      </c>
      <c r="AT154" s="904" t="str">
        <f t="shared" si="15"/>
        <v>G0691</v>
      </c>
      <c r="AU154" s="488" t="str">
        <f t="shared" si="16"/>
        <v>SERV. EXTERIEUR-NEUF</v>
      </c>
      <c r="AV154" s="899">
        <f>IFERROR(INDEX(V154:AG154,1,MATCH(Parametres!$B$3,V$1:AG$1,0)-1)*IF(OR(C154="L",C154="S",C154="I"),-1,1),"")</f>
        <v>0</v>
      </c>
      <c r="AW154" s="899">
        <f t="shared" si="17"/>
        <v>0</v>
      </c>
      <c r="AX154" s="899">
        <f>INDEX(V154:AG154,1,MATCH(Parametres!$B$3,V$1:AG$1,0))*IF(OR(C154="L",C154="S",C154="I"),-1,1)</f>
        <v>0</v>
      </c>
      <c r="AY154" s="487" t="s">
        <v>337</v>
      </c>
      <c r="AZ154" s="487">
        <f>+VLOOKUP($AJ154,Data_Validation!$A:$E,5,0)</f>
        <v>0</v>
      </c>
    </row>
    <row r="155" spans="1:52" ht="15.75" hidden="1" customHeight="1">
      <c r="A155" s="706" t="s">
        <v>1148</v>
      </c>
      <c r="B155" s="706">
        <v>2025</v>
      </c>
      <c r="C155" s="706" t="s">
        <v>1484</v>
      </c>
      <c r="D155" s="706" t="s">
        <v>1485</v>
      </c>
      <c r="E155" s="706" t="s">
        <v>333</v>
      </c>
      <c r="F155" s="706" t="s">
        <v>1104</v>
      </c>
      <c r="G155" s="706">
        <v>1785.04</v>
      </c>
      <c r="H155" s="706">
        <v>3602.65</v>
      </c>
      <c r="I155" s="706">
        <v>5329.82</v>
      </c>
      <c r="J155" s="706">
        <v>6844.59</v>
      </c>
      <c r="K155" s="706">
        <v>9962.56</v>
      </c>
      <c r="L155" s="706">
        <v>13714.14</v>
      </c>
      <c r="M155" s="706">
        <v>15850.13</v>
      </c>
      <c r="N155" s="706">
        <v>19022.560000000001</v>
      </c>
      <c r="O155" s="706">
        <v>21855.09</v>
      </c>
      <c r="P155" s="706">
        <v>24817.62</v>
      </c>
      <c r="Q155" s="706">
        <v>26791.69</v>
      </c>
      <c r="R155" s="706">
        <v>28611.43</v>
      </c>
      <c r="S155" s="706">
        <v>2435.61</v>
      </c>
      <c r="T155" s="706">
        <v>2435.61</v>
      </c>
      <c r="U155" s="706">
        <v>0</v>
      </c>
      <c r="V155" s="706">
        <v>0</v>
      </c>
      <c r="W155" s="706">
        <v>0</v>
      </c>
      <c r="X155" s="706">
        <v>0</v>
      </c>
      <c r="Y155" s="706">
        <v>0</v>
      </c>
      <c r="Z155" s="706">
        <v>0</v>
      </c>
      <c r="AA155" s="706">
        <v>0</v>
      </c>
      <c r="AB155" s="706">
        <v>0</v>
      </c>
      <c r="AC155" s="706">
        <v>0</v>
      </c>
      <c r="AD155" s="706">
        <v>0</v>
      </c>
      <c r="AE155" s="706">
        <v>0</v>
      </c>
      <c r="AF155" s="706">
        <v>0</v>
      </c>
      <c r="AG155" s="706">
        <v>0</v>
      </c>
      <c r="AH155" s="706">
        <v>0</v>
      </c>
      <c r="AI155" s="706">
        <v>0</v>
      </c>
      <c r="AJ155" s="905" t="str">
        <f t="shared" si="12"/>
        <v>G0692</v>
      </c>
      <c r="AK155" s="905" t="str">
        <f t="shared" si="13"/>
        <v>SERV. EXTERIEUR-USAGES</v>
      </c>
      <c r="AL155" s="905">
        <f>IFERROR(INDEX(G155:R155,1,MATCH(Parametres!$B$3,G$1:R$1,0)-1)*IF(OR(F155="L",F155="S",F155="I"),-1,1),"")</f>
        <v>5329.82</v>
      </c>
      <c r="AM155" s="905">
        <f t="shared" si="14"/>
        <v>1514.7700000000004</v>
      </c>
      <c r="AN155" s="905">
        <f>INDEX(G155:R155,1,MATCH(Parametres!$B$3,G$1:R$1,0))*IF(OR(F155="L",F155="S",F155="I"),-1,1)</f>
        <v>6844.59</v>
      </c>
      <c r="AO155" s="487" t="str">
        <f>+VLOOKUP($AJ155,Data_Validation!$A:$D,1,0)</f>
        <v>G0692</v>
      </c>
      <c r="AP155" s="487" t="str">
        <f>+VLOOKUP($AJ155,Data_Validation!$A:$D,3,0)</f>
        <v>Véhicules usagés</v>
      </c>
      <c r="AQ155" s="487" t="str">
        <f>+VLOOKUP($AJ155,Data_Validation!$A:$D,4,0)</f>
        <v>Services extérieurs</v>
      </c>
      <c r="AR155" s="487" t="s">
        <v>299</v>
      </c>
      <c r="AS155" s="487">
        <f>+VLOOKUP($AJ155,Data_Validation!$A:$E,5,0)</f>
        <v>0</v>
      </c>
      <c r="AT155" s="904" t="str">
        <f t="shared" si="15"/>
        <v>G0692</v>
      </c>
      <c r="AU155" s="488" t="str">
        <f t="shared" si="16"/>
        <v>SERV. EXTERIEUR-USAGES</v>
      </c>
      <c r="AV155" s="899">
        <f>IFERROR(INDEX(V155:AG155,1,MATCH(Parametres!$B$3,V$1:AG$1,0)-1)*IF(OR(C155="L",C155="S",C155="I"),-1,1),"")</f>
        <v>0</v>
      </c>
      <c r="AW155" s="899">
        <f t="shared" si="17"/>
        <v>0</v>
      </c>
      <c r="AX155" s="899">
        <f>INDEX(V155:AG155,1,MATCH(Parametres!$B$3,V$1:AG$1,0))*IF(OR(C155="L",C155="S",C155="I"),-1,1)</f>
        <v>0</v>
      </c>
      <c r="AY155" s="487" t="s">
        <v>337</v>
      </c>
      <c r="AZ155" s="487">
        <f>+VLOOKUP($AJ155,Data_Validation!$A:$E,5,0)</f>
        <v>0</v>
      </c>
    </row>
    <row r="156" spans="1:52" ht="15" hidden="1" customHeight="1">
      <c r="A156" s="706" t="s">
        <v>1148</v>
      </c>
      <c r="B156" s="706">
        <v>2025</v>
      </c>
      <c r="C156" s="706" t="s">
        <v>1486</v>
      </c>
      <c r="D156" s="706" t="s">
        <v>1487</v>
      </c>
      <c r="E156" s="706" t="s">
        <v>333</v>
      </c>
      <c r="F156" s="706" t="s">
        <v>1104</v>
      </c>
      <c r="G156" s="706">
        <v>0</v>
      </c>
      <c r="H156" s="706">
        <v>0</v>
      </c>
      <c r="I156" s="706">
        <v>9.1999999999999993</v>
      </c>
      <c r="J156" s="706">
        <v>9.1999999999999993</v>
      </c>
      <c r="K156" s="706">
        <v>9.1999999999999993</v>
      </c>
      <c r="L156" s="706">
        <v>9.1999999999999993</v>
      </c>
      <c r="M156" s="706">
        <v>9.1999999999999993</v>
      </c>
      <c r="N156" s="706">
        <v>9.1999999999999993</v>
      </c>
      <c r="O156" s="706">
        <v>9.1999999999999993</v>
      </c>
      <c r="P156" s="706">
        <v>9.1999999999999993</v>
      </c>
      <c r="Q156" s="706">
        <v>9.1999999999999993</v>
      </c>
      <c r="R156" s="706">
        <v>9.1999999999999993</v>
      </c>
      <c r="S156" s="706">
        <v>0.84</v>
      </c>
      <c r="T156" s="706">
        <v>0.84</v>
      </c>
      <c r="U156" s="706">
        <v>0</v>
      </c>
      <c r="V156" s="706">
        <v>0</v>
      </c>
      <c r="W156" s="706">
        <v>0</v>
      </c>
      <c r="X156" s="706">
        <v>0</v>
      </c>
      <c r="Y156" s="706">
        <v>0</v>
      </c>
      <c r="Z156" s="706">
        <v>0</v>
      </c>
      <c r="AA156" s="706">
        <v>0</v>
      </c>
      <c r="AB156" s="706">
        <v>0</v>
      </c>
      <c r="AC156" s="706">
        <v>0</v>
      </c>
      <c r="AD156" s="706">
        <v>0</v>
      </c>
      <c r="AE156" s="706">
        <v>0</v>
      </c>
      <c r="AF156" s="706">
        <v>0</v>
      </c>
      <c r="AG156" s="706">
        <v>0</v>
      </c>
      <c r="AH156" s="706">
        <v>0</v>
      </c>
      <c r="AI156" s="706">
        <v>0</v>
      </c>
      <c r="AJ156" s="905" t="str">
        <f t="shared" si="12"/>
        <v>G0693</v>
      </c>
      <c r="AK156" s="905" t="str">
        <f t="shared" si="13"/>
        <v>SERV. EXTERIEURS U.S.A</v>
      </c>
      <c r="AL156" s="905">
        <f>IFERROR(INDEX(G156:R156,1,MATCH(Parametres!$B$3,G$1:R$1,0)-1)*IF(OR(F156="L",F156="S",F156="I"),-1,1),"")</f>
        <v>9.1999999999999993</v>
      </c>
      <c r="AM156" s="905">
        <f t="shared" si="14"/>
        <v>0</v>
      </c>
      <c r="AN156" s="905">
        <f>INDEX(G156:R156,1,MATCH(Parametres!$B$3,G$1:R$1,0))*IF(OR(F156="L",F156="S",F156="I"),-1,1)</f>
        <v>9.1999999999999993</v>
      </c>
      <c r="AO156" s="487" t="str">
        <f>+VLOOKUP($AJ156,Data_Validation!$A:$D,1,0)</f>
        <v>G0693</v>
      </c>
      <c r="AP156" s="487" t="str">
        <f>+VLOOKUP($AJ156,Data_Validation!$A:$D,3,0)</f>
        <v>Wholesale autres</v>
      </c>
      <c r="AQ156" s="487" t="str">
        <f>+VLOOKUP($AJ156,Data_Validation!$A:$D,4,0)</f>
        <v>Services extérieurs</v>
      </c>
      <c r="AR156" s="487" t="s">
        <v>299</v>
      </c>
      <c r="AS156" s="487">
        <f>+VLOOKUP($AJ156,Data_Validation!$A:$E,5,0)</f>
        <v>0</v>
      </c>
      <c r="AT156" s="904" t="str">
        <f t="shared" si="15"/>
        <v>G0693</v>
      </c>
      <c r="AU156" s="488" t="str">
        <f t="shared" si="16"/>
        <v>SERV. EXTERIEURS U.S.A</v>
      </c>
      <c r="AV156" s="899">
        <f>IFERROR(INDEX(V156:AG156,1,MATCH(Parametres!$B$3,V$1:AG$1,0)-1)*IF(OR(C156="L",C156="S",C156="I"),-1,1),"")</f>
        <v>0</v>
      </c>
      <c r="AW156" s="899">
        <f t="shared" si="17"/>
        <v>0</v>
      </c>
      <c r="AX156" s="899">
        <f>INDEX(V156:AG156,1,MATCH(Parametres!$B$3,V$1:AG$1,0))*IF(OR(C156="L",C156="S",C156="I"),-1,1)</f>
        <v>0</v>
      </c>
      <c r="AY156" s="487" t="s">
        <v>337</v>
      </c>
      <c r="AZ156" s="487">
        <f>+VLOOKUP($AJ156,Data_Validation!$A:$E,5,0)</f>
        <v>0</v>
      </c>
    </row>
    <row r="157" spans="1:52" ht="15" hidden="1" customHeight="1">
      <c r="A157" s="706" t="s">
        <v>1148</v>
      </c>
      <c r="B157" s="706">
        <v>2025</v>
      </c>
      <c r="C157" s="706" t="s">
        <v>1488</v>
      </c>
      <c r="D157" s="706" t="s">
        <v>1489</v>
      </c>
      <c r="E157" s="706" t="s">
        <v>333</v>
      </c>
      <c r="F157" s="706" t="s">
        <v>1104</v>
      </c>
      <c r="G157" s="706">
        <v>6822</v>
      </c>
      <c r="H157" s="706">
        <v>14188.34</v>
      </c>
      <c r="I157" s="706">
        <v>27864.2</v>
      </c>
      <c r="J157" s="706">
        <v>32086.65</v>
      </c>
      <c r="K157" s="706">
        <v>40582.9</v>
      </c>
      <c r="L157" s="706">
        <v>52807.78</v>
      </c>
      <c r="M157" s="706">
        <v>62432</v>
      </c>
      <c r="N157" s="706">
        <v>69483.509999999995</v>
      </c>
      <c r="O157" s="706">
        <v>76722.759999999995</v>
      </c>
      <c r="P157" s="706">
        <v>82440.960000000006</v>
      </c>
      <c r="Q157" s="706">
        <v>97548.14</v>
      </c>
      <c r="R157" s="706">
        <v>106446.37</v>
      </c>
      <c r="S157" s="706">
        <v>8868.01</v>
      </c>
      <c r="T157" s="706">
        <v>8868.01</v>
      </c>
      <c r="U157" s="706">
        <v>0</v>
      </c>
      <c r="V157" s="706">
        <v>0</v>
      </c>
      <c r="W157" s="706">
        <v>0</v>
      </c>
      <c r="X157" s="706">
        <v>0</v>
      </c>
      <c r="Y157" s="706">
        <v>0</v>
      </c>
      <c r="Z157" s="706">
        <v>0</v>
      </c>
      <c r="AA157" s="706">
        <v>0</v>
      </c>
      <c r="AB157" s="706">
        <v>0</v>
      </c>
      <c r="AC157" s="706">
        <v>0</v>
      </c>
      <c r="AD157" s="706">
        <v>0</v>
      </c>
      <c r="AE157" s="706">
        <v>0</v>
      </c>
      <c r="AF157" s="706">
        <v>0</v>
      </c>
      <c r="AG157" s="706">
        <v>0</v>
      </c>
      <c r="AH157" s="706">
        <v>0</v>
      </c>
      <c r="AI157" s="706">
        <v>0</v>
      </c>
      <c r="AJ157" s="905" t="str">
        <f t="shared" si="12"/>
        <v>G0694</v>
      </c>
      <c r="AK157" s="905" t="str">
        <f t="shared" si="13"/>
        <v>SERV. EXTERIEUR-SERV.</v>
      </c>
      <c r="AL157" s="905">
        <f>IFERROR(INDEX(G157:R157,1,MATCH(Parametres!$B$3,G$1:R$1,0)-1)*IF(OR(F157="L",F157="S",F157="I"),-1,1),"")</f>
        <v>27864.2</v>
      </c>
      <c r="AM157" s="905">
        <f t="shared" si="14"/>
        <v>4222.4500000000007</v>
      </c>
      <c r="AN157" s="905">
        <f>INDEX(G157:R157,1,MATCH(Parametres!$B$3,G$1:R$1,0))*IF(OR(F157="L",F157="S",F157="I"),-1,1)</f>
        <v>32086.65</v>
      </c>
      <c r="AO157" s="487" t="str">
        <f>+VLOOKUP($AJ157,Data_Validation!$A:$D,1,0)</f>
        <v>G0694</v>
      </c>
      <c r="AP157" s="487" t="str">
        <f>+VLOOKUP($AJ157,Data_Validation!$A:$D,3,0)</f>
        <v>Service</v>
      </c>
      <c r="AQ157" s="487" t="str">
        <f>+VLOOKUP($AJ157,Data_Validation!$A:$D,4,0)</f>
        <v>Services extérieurs</v>
      </c>
      <c r="AR157" s="487" t="s">
        <v>299</v>
      </c>
      <c r="AS157" s="487">
        <f>+VLOOKUP($AJ157,Data_Validation!$A:$E,5,0)</f>
        <v>0</v>
      </c>
      <c r="AT157" s="904" t="str">
        <f t="shared" si="15"/>
        <v>G0694</v>
      </c>
      <c r="AU157" s="488" t="str">
        <f t="shared" si="16"/>
        <v>SERV. EXTERIEUR-SERV.</v>
      </c>
      <c r="AV157" s="899">
        <f>IFERROR(INDEX(V157:AG157,1,MATCH(Parametres!$B$3,V$1:AG$1,0)-1)*IF(OR(C157="L",C157="S",C157="I"),-1,1),"")</f>
        <v>0</v>
      </c>
      <c r="AW157" s="899">
        <f t="shared" si="17"/>
        <v>0</v>
      </c>
      <c r="AX157" s="899">
        <f>INDEX(V157:AG157,1,MATCH(Parametres!$B$3,V$1:AG$1,0))*IF(OR(C157="L",C157="S",C157="I"),-1,1)</f>
        <v>0</v>
      </c>
      <c r="AY157" s="487" t="s">
        <v>337</v>
      </c>
      <c r="AZ157" s="487">
        <f>+VLOOKUP($AJ157,Data_Validation!$A:$E,5,0)</f>
        <v>0</v>
      </c>
    </row>
    <row r="158" spans="1:52" ht="15" hidden="1" customHeight="1">
      <c r="A158" s="706" t="s">
        <v>1148</v>
      </c>
      <c r="B158" s="706">
        <v>2025</v>
      </c>
      <c r="C158" s="706" t="s">
        <v>1490</v>
      </c>
      <c r="D158" s="706" t="s">
        <v>1491</v>
      </c>
      <c r="E158" s="706" t="s">
        <v>333</v>
      </c>
      <c r="F158" s="706" t="s">
        <v>1104</v>
      </c>
      <c r="G158" s="706">
        <v>2098.02</v>
      </c>
      <c r="H158" s="706">
        <v>4344.05</v>
      </c>
      <c r="I158" s="706">
        <v>7690.48</v>
      </c>
      <c r="J158" s="706">
        <v>13665.46</v>
      </c>
      <c r="K158" s="706">
        <v>16580.990000000002</v>
      </c>
      <c r="L158" s="706">
        <v>20580.34</v>
      </c>
      <c r="M158" s="706">
        <v>23135.38</v>
      </c>
      <c r="N158" s="706">
        <v>25316.41</v>
      </c>
      <c r="O158" s="706">
        <v>26761.95</v>
      </c>
      <c r="P158" s="706">
        <v>28778.21</v>
      </c>
      <c r="Q158" s="706">
        <v>31780.99</v>
      </c>
      <c r="R158" s="706">
        <v>33432.47</v>
      </c>
      <c r="S158" s="706">
        <v>2889.18</v>
      </c>
      <c r="T158" s="706">
        <v>2889.18</v>
      </c>
      <c r="U158" s="706">
        <v>0</v>
      </c>
      <c r="V158" s="706">
        <v>0</v>
      </c>
      <c r="W158" s="706">
        <v>0</v>
      </c>
      <c r="X158" s="706">
        <v>0</v>
      </c>
      <c r="Y158" s="706">
        <v>0</v>
      </c>
      <c r="Z158" s="706">
        <v>0</v>
      </c>
      <c r="AA158" s="706">
        <v>0</v>
      </c>
      <c r="AB158" s="706">
        <v>0</v>
      </c>
      <c r="AC158" s="706">
        <v>0</v>
      </c>
      <c r="AD158" s="706">
        <v>0</v>
      </c>
      <c r="AE158" s="706">
        <v>0</v>
      </c>
      <c r="AF158" s="706">
        <v>0</v>
      </c>
      <c r="AG158" s="706">
        <v>0</v>
      </c>
      <c r="AH158" s="706">
        <v>0</v>
      </c>
      <c r="AI158" s="706">
        <v>0</v>
      </c>
      <c r="AJ158" s="905" t="str">
        <f t="shared" si="12"/>
        <v>G0695</v>
      </c>
      <c r="AK158" s="905" t="str">
        <f t="shared" si="13"/>
        <v>SERV. EXTERIEUR-CARR.</v>
      </c>
      <c r="AL158" s="905">
        <f>IFERROR(INDEX(G158:R158,1,MATCH(Parametres!$B$3,G$1:R$1,0)-1)*IF(OR(F158="L",F158="S",F158="I"),-1,1),"")</f>
        <v>7690.48</v>
      </c>
      <c r="AM158" s="905">
        <f t="shared" si="14"/>
        <v>5974.98</v>
      </c>
      <c r="AN158" s="905">
        <f>INDEX(G158:R158,1,MATCH(Parametres!$B$3,G$1:R$1,0))*IF(OR(F158="L",F158="S",F158="I"),-1,1)</f>
        <v>13665.46</v>
      </c>
      <c r="AO158" s="487" t="str">
        <f>+VLOOKUP($AJ158,Data_Validation!$A:$D,1,0)</f>
        <v>G0695</v>
      </c>
      <c r="AP158" s="487" t="str">
        <f>+VLOOKUP($AJ158,Data_Validation!$A:$D,3,0)</f>
        <v>Carrosserie</v>
      </c>
      <c r="AQ158" s="487" t="str">
        <f>+VLOOKUP($AJ158,Data_Validation!$A:$D,4,0)</f>
        <v>Services extérieurs</v>
      </c>
      <c r="AR158" s="487" t="s">
        <v>299</v>
      </c>
      <c r="AS158" s="487">
        <f>+VLOOKUP($AJ158,Data_Validation!$A:$E,5,0)</f>
        <v>0</v>
      </c>
      <c r="AT158" s="904" t="str">
        <f t="shared" si="15"/>
        <v>G0695</v>
      </c>
      <c r="AU158" s="488" t="str">
        <f t="shared" si="16"/>
        <v>SERV. EXTERIEUR-CARR.</v>
      </c>
      <c r="AV158" s="899">
        <f>IFERROR(INDEX(V158:AG158,1,MATCH(Parametres!$B$3,V$1:AG$1,0)-1)*IF(OR(C158="L",C158="S",C158="I"),-1,1),"")</f>
        <v>0</v>
      </c>
      <c r="AW158" s="899">
        <f t="shared" si="17"/>
        <v>0</v>
      </c>
      <c r="AX158" s="899">
        <f>INDEX(V158:AG158,1,MATCH(Parametres!$B$3,V$1:AG$1,0))*IF(OR(C158="L",C158="S",C158="I"),-1,1)</f>
        <v>0</v>
      </c>
      <c r="AY158" s="487" t="s">
        <v>337</v>
      </c>
      <c r="AZ158" s="487">
        <f>+VLOOKUP($AJ158,Data_Validation!$A:$E,5,0)</f>
        <v>0</v>
      </c>
    </row>
    <row r="159" spans="1:52" ht="15.75" hidden="1" customHeight="1">
      <c r="A159" s="706" t="s">
        <v>1148</v>
      </c>
      <c r="B159" s="706">
        <v>2025</v>
      </c>
      <c r="C159" s="706" t="s">
        <v>1492</v>
      </c>
      <c r="D159" s="706" t="s">
        <v>1493</v>
      </c>
      <c r="E159" s="706" t="s">
        <v>333</v>
      </c>
      <c r="F159" s="706" t="s">
        <v>1104</v>
      </c>
      <c r="G159" s="706">
        <v>1261.1600000000001</v>
      </c>
      <c r="H159" s="706">
        <v>2536.8200000000002</v>
      </c>
      <c r="I159" s="706">
        <v>3824.09</v>
      </c>
      <c r="J159" s="706">
        <v>5496.5</v>
      </c>
      <c r="K159" s="706">
        <v>7418.3</v>
      </c>
      <c r="L159" s="706">
        <v>9923.1200000000008</v>
      </c>
      <c r="M159" s="706">
        <v>11408.18</v>
      </c>
      <c r="N159" s="706">
        <v>12952.43</v>
      </c>
      <c r="O159" s="706">
        <v>13953.96</v>
      </c>
      <c r="P159" s="706">
        <v>15970.22</v>
      </c>
      <c r="Q159" s="706">
        <v>16957.240000000002</v>
      </c>
      <c r="R159" s="706">
        <v>17867.12</v>
      </c>
      <c r="S159" s="706">
        <v>1541.57</v>
      </c>
      <c r="T159" s="706">
        <v>1541.57</v>
      </c>
      <c r="U159" s="706">
        <v>0</v>
      </c>
      <c r="V159" s="706">
        <v>0</v>
      </c>
      <c r="W159" s="706">
        <v>0</v>
      </c>
      <c r="X159" s="706">
        <v>0</v>
      </c>
      <c r="Y159" s="706">
        <v>0</v>
      </c>
      <c r="Z159" s="706">
        <v>0</v>
      </c>
      <c r="AA159" s="706">
        <v>0</v>
      </c>
      <c r="AB159" s="706">
        <v>0</v>
      </c>
      <c r="AC159" s="706">
        <v>0</v>
      </c>
      <c r="AD159" s="706">
        <v>0</v>
      </c>
      <c r="AE159" s="706">
        <v>0</v>
      </c>
      <c r="AF159" s="706">
        <v>0</v>
      </c>
      <c r="AG159" s="706">
        <v>0</v>
      </c>
      <c r="AH159" s="706">
        <v>0</v>
      </c>
      <c r="AI159" s="706">
        <v>0</v>
      </c>
      <c r="AJ159" s="905" t="str">
        <f t="shared" si="12"/>
        <v>G0696</v>
      </c>
      <c r="AK159" s="905" t="str">
        <f t="shared" si="13"/>
        <v>SERV. EXTERIEUR-PIECES</v>
      </c>
      <c r="AL159" s="905">
        <f>IFERROR(INDEX(G159:R159,1,MATCH(Parametres!$B$3,G$1:R$1,0)-1)*IF(OR(F159="L",F159="S",F159="I"),-1,1),"")</f>
        <v>3824.09</v>
      </c>
      <c r="AM159" s="905">
        <f t="shared" si="14"/>
        <v>1672.4099999999999</v>
      </c>
      <c r="AN159" s="905">
        <f>INDEX(G159:R159,1,MATCH(Parametres!$B$3,G$1:R$1,0))*IF(OR(F159="L",F159="S",F159="I"),-1,1)</f>
        <v>5496.5</v>
      </c>
      <c r="AO159" s="487" t="str">
        <f>+VLOOKUP($AJ159,Data_Validation!$A:$D,1,0)</f>
        <v>G0696</v>
      </c>
      <c r="AP159" s="487" t="str">
        <f>+VLOOKUP($AJ159,Data_Validation!$A:$D,3,0)</f>
        <v>Pièces</v>
      </c>
      <c r="AQ159" s="487" t="str">
        <f>+VLOOKUP($AJ159,Data_Validation!$A:$D,4,0)</f>
        <v>Services extérieurs</v>
      </c>
      <c r="AR159" s="487" t="s">
        <v>299</v>
      </c>
      <c r="AS159" s="487">
        <f>+VLOOKUP($AJ159,Data_Validation!$A:$E,5,0)</f>
        <v>0</v>
      </c>
      <c r="AT159" s="904" t="str">
        <f t="shared" si="15"/>
        <v>G0696</v>
      </c>
      <c r="AU159" s="488" t="str">
        <f t="shared" si="16"/>
        <v>SERV. EXTERIEUR-PIECES</v>
      </c>
      <c r="AV159" s="899">
        <f>IFERROR(INDEX(V159:AG159,1,MATCH(Parametres!$B$3,V$1:AG$1,0)-1)*IF(OR(C159="L",C159="S",C159="I"),-1,1),"")</f>
        <v>0</v>
      </c>
      <c r="AW159" s="899">
        <f t="shared" si="17"/>
        <v>0</v>
      </c>
      <c r="AX159" s="899">
        <f>INDEX(V159:AG159,1,MATCH(Parametres!$B$3,V$1:AG$1,0))*IF(OR(C159="L",C159="S",C159="I"),-1,1)</f>
        <v>0</v>
      </c>
      <c r="AY159" s="487" t="s">
        <v>337</v>
      </c>
      <c r="AZ159" s="487">
        <f>+VLOOKUP($AJ159,Data_Validation!$A:$E,5,0)</f>
        <v>0</v>
      </c>
    </row>
    <row r="160" spans="1:52" ht="15" hidden="1" customHeight="1">
      <c r="A160" s="706" t="s">
        <v>1148</v>
      </c>
      <c r="B160" s="706">
        <v>2025</v>
      </c>
      <c r="C160" s="706" t="s">
        <v>1494</v>
      </c>
      <c r="D160" s="706" t="s">
        <v>1495</v>
      </c>
      <c r="E160" s="706" t="s">
        <v>333</v>
      </c>
      <c r="F160" s="706" t="s">
        <v>1104</v>
      </c>
      <c r="G160" s="706">
        <v>0</v>
      </c>
      <c r="H160" s="706">
        <v>0</v>
      </c>
      <c r="I160" s="706">
        <v>0</v>
      </c>
      <c r="J160" s="706">
        <v>0</v>
      </c>
      <c r="K160" s="706">
        <v>0</v>
      </c>
      <c r="L160" s="706">
        <v>0</v>
      </c>
      <c r="M160" s="706">
        <v>0</v>
      </c>
      <c r="N160" s="706">
        <v>0</v>
      </c>
      <c r="O160" s="706">
        <v>0</v>
      </c>
      <c r="P160" s="706">
        <v>0</v>
      </c>
      <c r="Q160" s="706">
        <v>0</v>
      </c>
      <c r="R160" s="706">
        <v>0</v>
      </c>
      <c r="S160" s="706">
        <v>0</v>
      </c>
      <c r="T160" s="706">
        <v>0</v>
      </c>
      <c r="U160" s="706">
        <v>0</v>
      </c>
      <c r="V160" s="706">
        <v>0</v>
      </c>
      <c r="W160" s="706">
        <v>0</v>
      </c>
      <c r="X160" s="706">
        <v>0</v>
      </c>
      <c r="Y160" s="706">
        <v>0</v>
      </c>
      <c r="Z160" s="706">
        <v>0</v>
      </c>
      <c r="AA160" s="706">
        <v>0</v>
      </c>
      <c r="AB160" s="706">
        <v>0</v>
      </c>
      <c r="AC160" s="706">
        <v>0</v>
      </c>
      <c r="AD160" s="706">
        <v>0</v>
      </c>
      <c r="AE160" s="706">
        <v>0</v>
      </c>
      <c r="AF160" s="706">
        <v>0</v>
      </c>
      <c r="AG160" s="706">
        <v>0</v>
      </c>
      <c r="AH160" s="706">
        <v>0</v>
      </c>
      <c r="AI160" s="706">
        <v>0</v>
      </c>
      <c r="AJ160" s="905" t="str">
        <f t="shared" si="12"/>
        <v>G0697</v>
      </c>
      <c r="AK160" s="905" t="str">
        <f t="shared" si="13"/>
        <v>SERV. EXTER.AUTRES-PIECE</v>
      </c>
      <c r="AL160" s="905">
        <f>IFERROR(INDEX(G160:R160,1,MATCH(Parametres!$B$3,G$1:R$1,0)-1)*IF(OR(F160="L",F160="S",F160="I"),-1,1),"")</f>
        <v>0</v>
      </c>
      <c r="AM160" s="905">
        <f t="shared" si="14"/>
        <v>0</v>
      </c>
      <c r="AN160" s="905">
        <f>INDEX(G160:R160,1,MATCH(Parametres!$B$3,G$1:R$1,0))*IF(OR(F160="L",F160="S",F160="I"),-1,1)</f>
        <v>0</v>
      </c>
      <c r="AO160" s="487" t="str">
        <f>+VLOOKUP($AJ160,Data_Validation!$A:$D,1,0)</f>
        <v>G0697</v>
      </c>
      <c r="AP160" s="487" t="str">
        <f>+VLOOKUP($AJ160,Data_Validation!$A:$D,3,0)</f>
        <v>SAAQ</v>
      </c>
      <c r="AQ160" s="487" t="str">
        <f>+VLOOKUP($AJ160,Data_Validation!$A:$D,4,0)</f>
        <v>Services extérieurs</v>
      </c>
      <c r="AR160" s="487" t="s">
        <v>299</v>
      </c>
      <c r="AS160" s="487">
        <f>+VLOOKUP($AJ160,Data_Validation!$A:$E,5,0)</f>
        <v>0</v>
      </c>
      <c r="AT160" s="904" t="str">
        <f t="shared" si="15"/>
        <v>G0697</v>
      </c>
      <c r="AU160" s="488" t="str">
        <f t="shared" si="16"/>
        <v>SERV. EXTER.AUTRES-PIECE</v>
      </c>
      <c r="AV160" s="899">
        <f>IFERROR(INDEX(V160:AG160,1,MATCH(Parametres!$B$3,V$1:AG$1,0)-1)*IF(OR(C160="L",C160="S",C160="I"),-1,1),"")</f>
        <v>0</v>
      </c>
      <c r="AW160" s="899">
        <f t="shared" si="17"/>
        <v>0</v>
      </c>
      <c r="AX160" s="899">
        <f>INDEX(V160:AG160,1,MATCH(Parametres!$B$3,V$1:AG$1,0))*IF(OR(C160="L",C160="S",C160="I"),-1,1)</f>
        <v>0</v>
      </c>
      <c r="AY160" s="487" t="s">
        <v>337</v>
      </c>
      <c r="AZ160" s="487">
        <f>+VLOOKUP($AJ160,Data_Validation!$A:$E,5,0)</f>
        <v>0</v>
      </c>
    </row>
    <row r="161" spans="1:52" ht="15" customHeight="1">
      <c r="A161" s="706" t="s">
        <v>1148</v>
      </c>
      <c r="B161" s="706">
        <v>2025</v>
      </c>
      <c r="C161" s="706" t="s">
        <v>1496</v>
      </c>
      <c r="D161" s="706" t="s">
        <v>1497</v>
      </c>
      <c r="E161" s="706" t="s">
        <v>333</v>
      </c>
      <c r="F161" s="706" t="s">
        <v>1104</v>
      </c>
      <c r="G161" s="706">
        <v>0</v>
      </c>
      <c r="H161" s="706">
        <v>0</v>
      </c>
      <c r="I161" s="706">
        <v>0</v>
      </c>
      <c r="J161" s="706">
        <v>0</v>
      </c>
      <c r="K161" s="706">
        <v>0</v>
      </c>
      <c r="L161" s="706">
        <v>0</v>
      </c>
      <c r="M161" s="706">
        <v>0</v>
      </c>
      <c r="N161" s="706">
        <v>0</v>
      </c>
      <c r="O161" s="706">
        <v>0</v>
      </c>
      <c r="P161" s="706">
        <v>0</v>
      </c>
      <c r="Q161" s="706">
        <v>0</v>
      </c>
      <c r="R161" s="706">
        <v>0</v>
      </c>
      <c r="S161" s="706">
        <v>0</v>
      </c>
      <c r="T161" s="706">
        <v>0</v>
      </c>
      <c r="U161" s="706">
        <v>0</v>
      </c>
      <c r="V161" s="706">
        <v>0</v>
      </c>
      <c r="W161" s="706">
        <v>0</v>
      </c>
      <c r="X161" s="706">
        <v>0</v>
      </c>
      <c r="Y161" s="706">
        <v>0</v>
      </c>
      <c r="Z161" s="706">
        <v>0</v>
      </c>
      <c r="AA161" s="706">
        <v>0</v>
      </c>
      <c r="AB161" s="706">
        <v>0</v>
      </c>
      <c r="AC161" s="706">
        <v>0</v>
      </c>
      <c r="AD161" s="706">
        <v>0</v>
      </c>
      <c r="AE161" s="706">
        <v>0</v>
      </c>
      <c r="AF161" s="706">
        <v>0</v>
      </c>
      <c r="AG161" s="706">
        <v>0</v>
      </c>
      <c r="AH161" s="706">
        <v>0</v>
      </c>
      <c r="AI161" s="706">
        <v>0</v>
      </c>
      <c r="AJ161" s="905" t="str">
        <f t="shared" si="12"/>
        <v>G0699</v>
      </c>
      <c r="AK161" s="905" t="str">
        <f t="shared" si="13"/>
        <v>SERV. EXTERIEUR-ADMIN</v>
      </c>
      <c r="AL161" s="905">
        <f>IFERROR(INDEX(G161:R161,1,MATCH(Parametres!$B$3,G$1:R$1,0)-1)*IF(OR(F161="L",F161="S",F161="I"),-1,1),"")</f>
        <v>0</v>
      </c>
      <c r="AM161" s="905">
        <f t="shared" si="14"/>
        <v>0</v>
      </c>
      <c r="AN161" s="905">
        <f>INDEX(G161:R161,1,MATCH(Parametres!$B$3,G$1:R$1,0))*IF(OR(F161="L",F161="S",F161="I"),-1,1)</f>
        <v>0</v>
      </c>
      <c r="AO161" s="487" t="e">
        <f>+VLOOKUP($AJ161,Data_Validation!$A:$D,1,0)</f>
        <v>#N/A</v>
      </c>
      <c r="AP161" s="487" t="e">
        <f>+VLOOKUP($AJ161,Data_Validation!$A:$D,3,0)</f>
        <v>#N/A</v>
      </c>
      <c r="AQ161" s="487" t="e">
        <f>+VLOOKUP($AJ161,Data_Validation!$A:$D,4,0)</f>
        <v>#N/A</v>
      </c>
      <c r="AR161" s="487" t="s">
        <v>299</v>
      </c>
      <c r="AS161" s="487" t="e">
        <f>+VLOOKUP($AJ161,Data_Validation!$A:$E,5,0)</f>
        <v>#N/A</v>
      </c>
      <c r="AT161" s="904" t="str">
        <f t="shared" si="15"/>
        <v>G0699</v>
      </c>
      <c r="AU161" s="488" t="str">
        <f t="shared" si="16"/>
        <v>SERV. EXTERIEUR-ADMIN</v>
      </c>
      <c r="AV161" s="899">
        <f>IFERROR(INDEX(V161:AG161,1,MATCH(Parametres!$B$3,V$1:AG$1,0)-1)*IF(OR(C161="L",C161="S",C161="I"),-1,1),"")</f>
        <v>0</v>
      </c>
      <c r="AW161" s="899">
        <f t="shared" si="17"/>
        <v>0</v>
      </c>
      <c r="AX161" s="899">
        <f>INDEX(V161:AG161,1,MATCH(Parametres!$B$3,V$1:AG$1,0))*IF(OR(C161="L",C161="S",C161="I"),-1,1)</f>
        <v>0</v>
      </c>
      <c r="AY161" s="487" t="s">
        <v>337</v>
      </c>
      <c r="AZ161" s="487" t="e">
        <f>+VLOOKUP($AJ161,Data_Validation!$A:$E,5,0)</f>
        <v>#N/A</v>
      </c>
    </row>
    <row r="162" spans="1:52" ht="15" customHeight="1">
      <c r="A162" s="706" t="s">
        <v>1148</v>
      </c>
      <c r="B162" s="706">
        <v>2025</v>
      </c>
      <c r="C162" s="706" t="s">
        <v>1498</v>
      </c>
      <c r="D162" s="706" t="s">
        <v>1499</v>
      </c>
      <c r="E162" s="706" t="s">
        <v>333</v>
      </c>
      <c r="F162" s="706" t="s">
        <v>1104</v>
      </c>
      <c r="G162" s="706">
        <v>0</v>
      </c>
      <c r="H162" s="706">
        <v>0</v>
      </c>
      <c r="I162" s="706">
        <v>0</v>
      </c>
      <c r="J162" s="706">
        <v>0</v>
      </c>
      <c r="K162" s="706">
        <v>0</v>
      </c>
      <c r="L162" s="706">
        <v>0</v>
      </c>
      <c r="M162" s="706">
        <v>0</v>
      </c>
      <c r="N162" s="706">
        <v>0</v>
      </c>
      <c r="O162" s="706">
        <v>0</v>
      </c>
      <c r="P162" s="706">
        <v>0</v>
      </c>
      <c r="Q162" s="706">
        <v>0</v>
      </c>
      <c r="R162" s="706">
        <v>0</v>
      </c>
      <c r="S162" s="706">
        <v>0</v>
      </c>
      <c r="T162" s="706">
        <v>0</v>
      </c>
      <c r="U162" s="706">
        <v>0</v>
      </c>
      <c r="V162" s="706">
        <v>0</v>
      </c>
      <c r="W162" s="706">
        <v>0</v>
      </c>
      <c r="X162" s="706">
        <v>0</v>
      </c>
      <c r="Y162" s="706">
        <v>0</v>
      </c>
      <c r="Z162" s="706">
        <v>0</v>
      </c>
      <c r="AA162" s="706">
        <v>0</v>
      </c>
      <c r="AB162" s="706">
        <v>0</v>
      </c>
      <c r="AC162" s="706">
        <v>0</v>
      </c>
      <c r="AD162" s="706">
        <v>0</v>
      </c>
      <c r="AE162" s="706">
        <v>0</v>
      </c>
      <c r="AF162" s="706">
        <v>0</v>
      </c>
      <c r="AG162" s="706">
        <v>0</v>
      </c>
      <c r="AH162" s="706">
        <v>0</v>
      </c>
      <c r="AI162" s="706">
        <v>0</v>
      </c>
      <c r="AJ162" s="905" t="str">
        <f t="shared" si="12"/>
        <v>G0700</v>
      </c>
      <c r="AK162" s="905" t="str">
        <f t="shared" si="13"/>
        <v>FRAIS REPRESENT. REP</v>
      </c>
      <c r="AL162" s="905">
        <f>IFERROR(INDEX(G162:R162,1,MATCH(Parametres!$B$3,G$1:R$1,0)-1)*IF(OR(F162="L",F162="S",F162="I"),-1,1),"")</f>
        <v>0</v>
      </c>
      <c r="AM162" s="905">
        <f t="shared" si="14"/>
        <v>0</v>
      </c>
      <c r="AN162" s="905">
        <f>INDEX(G162:R162,1,MATCH(Parametres!$B$3,G$1:R$1,0))*IF(OR(F162="L",F162="S",F162="I"),-1,1)</f>
        <v>0</v>
      </c>
      <c r="AO162" s="487" t="e">
        <f>+VLOOKUP($AJ162,Data_Validation!$A:$D,1,0)</f>
        <v>#N/A</v>
      </c>
      <c r="AP162" s="487" t="e">
        <f>+VLOOKUP($AJ162,Data_Validation!$A:$D,3,0)</f>
        <v>#N/A</v>
      </c>
      <c r="AQ162" s="487" t="e">
        <f>+VLOOKUP($AJ162,Data_Validation!$A:$D,4,0)</f>
        <v>#N/A</v>
      </c>
      <c r="AR162" s="487" t="s">
        <v>299</v>
      </c>
      <c r="AS162" s="487" t="e">
        <f>+VLOOKUP($AJ162,Data_Validation!$A:$E,5,0)</f>
        <v>#N/A</v>
      </c>
      <c r="AT162" s="904" t="str">
        <f t="shared" si="15"/>
        <v>G0700</v>
      </c>
      <c r="AU162" s="488" t="str">
        <f t="shared" si="16"/>
        <v>FRAIS REPRESENT. REP</v>
      </c>
      <c r="AV162" s="899">
        <f>IFERROR(INDEX(V162:AG162,1,MATCH(Parametres!$B$3,V$1:AG$1,0)-1)*IF(OR(C162="L",C162="S",C162="I"),-1,1),"")</f>
        <v>0</v>
      </c>
      <c r="AW162" s="899">
        <f t="shared" si="17"/>
        <v>0</v>
      </c>
      <c r="AX162" s="899">
        <f>INDEX(V162:AG162,1,MATCH(Parametres!$B$3,V$1:AG$1,0))*IF(OR(C162="L",C162="S",C162="I"),-1,1)</f>
        <v>0</v>
      </c>
      <c r="AY162" s="487" t="s">
        <v>337</v>
      </c>
      <c r="AZ162" s="487" t="e">
        <f>+VLOOKUP($AJ162,Data_Validation!$A:$E,5,0)</f>
        <v>#N/A</v>
      </c>
    </row>
    <row r="163" spans="1:52" ht="15.75" hidden="1" customHeight="1">
      <c r="A163" s="706" t="s">
        <v>1148</v>
      </c>
      <c r="B163" s="706">
        <v>2025</v>
      </c>
      <c r="C163" s="706" t="s">
        <v>1500</v>
      </c>
      <c r="D163" s="706" t="s">
        <v>1501</v>
      </c>
      <c r="E163" s="706" t="s">
        <v>333</v>
      </c>
      <c r="F163" s="706" t="s">
        <v>1104</v>
      </c>
      <c r="G163" s="706">
        <v>0</v>
      </c>
      <c r="H163" s="706">
        <v>151.69</v>
      </c>
      <c r="I163" s="706">
        <v>1098.67</v>
      </c>
      <c r="J163" s="706">
        <v>1802.31</v>
      </c>
      <c r="K163" s="706">
        <v>2464.04</v>
      </c>
      <c r="L163" s="706">
        <v>3352.4</v>
      </c>
      <c r="M163" s="706">
        <v>5153.84</v>
      </c>
      <c r="N163" s="706">
        <v>5770.61</v>
      </c>
      <c r="O163" s="706">
        <v>7558.23</v>
      </c>
      <c r="P163" s="706">
        <v>7497</v>
      </c>
      <c r="Q163" s="706">
        <v>9658.91</v>
      </c>
      <c r="R163" s="706">
        <v>9278.9699999999993</v>
      </c>
      <c r="S163" s="706">
        <v>878.08</v>
      </c>
      <c r="T163" s="706">
        <v>878.08</v>
      </c>
      <c r="U163" s="706">
        <v>0</v>
      </c>
      <c r="V163" s="706">
        <v>0</v>
      </c>
      <c r="W163" s="706">
        <v>0</v>
      </c>
      <c r="X163" s="706">
        <v>0</v>
      </c>
      <c r="Y163" s="706">
        <v>0</v>
      </c>
      <c r="Z163" s="706">
        <v>0</v>
      </c>
      <c r="AA163" s="706">
        <v>0</v>
      </c>
      <c r="AB163" s="706">
        <v>0</v>
      </c>
      <c r="AC163" s="706">
        <v>0</v>
      </c>
      <c r="AD163" s="706">
        <v>0</v>
      </c>
      <c r="AE163" s="706">
        <v>0</v>
      </c>
      <c r="AF163" s="706">
        <v>0</v>
      </c>
      <c r="AG163" s="706">
        <v>0</v>
      </c>
      <c r="AH163" s="706">
        <v>0</v>
      </c>
      <c r="AI163" s="706">
        <v>0</v>
      </c>
      <c r="AJ163" s="905" t="str">
        <f t="shared" si="12"/>
        <v>G07000</v>
      </c>
      <c r="AK163" s="905" t="str">
        <f t="shared" si="13"/>
        <v>FR. REPRES. 50%- REPART.</v>
      </c>
      <c r="AL163" s="905">
        <f>IFERROR(INDEX(G163:R163,1,MATCH(Parametres!$B$3,G$1:R$1,0)-1)*IF(OR(F163="L",F163="S",F163="I"),-1,1),"")</f>
        <v>1098.67</v>
      </c>
      <c r="AM163" s="905">
        <f t="shared" si="14"/>
        <v>703.63999999999987</v>
      </c>
      <c r="AN163" s="905">
        <f>INDEX(G163:R163,1,MATCH(Parametres!$B$3,G$1:R$1,0))*IF(OR(F163="L",F163="S",F163="I"),-1,1)</f>
        <v>1802.31</v>
      </c>
      <c r="AO163" s="487" t="str">
        <f>+VLOOKUP($AJ163,Data_Validation!$A:$D,1,0)</f>
        <v>G07000</v>
      </c>
      <c r="AP163" s="487" t="str">
        <f>+VLOOKUP($AJ163,Data_Validation!$A:$D,3,0)</f>
        <v>Véhicules neufs</v>
      </c>
      <c r="AQ163" s="487" t="str">
        <f>+VLOOKUP($AJ163,Data_Validation!$A:$D,4,0)</f>
        <v>Frais de déplacement</v>
      </c>
      <c r="AR163" s="487" t="s">
        <v>299</v>
      </c>
      <c r="AS163" s="487">
        <f>+VLOOKUP($AJ163,Data_Validation!$A:$E,5,0)</f>
        <v>0</v>
      </c>
      <c r="AT163" s="904" t="str">
        <f t="shared" si="15"/>
        <v>G07000</v>
      </c>
      <c r="AU163" s="488" t="str">
        <f t="shared" si="16"/>
        <v>FR. REPRES. 50%- REPART.</v>
      </c>
      <c r="AV163" s="899">
        <f>IFERROR(INDEX(V163:AG163,1,MATCH(Parametres!$B$3,V$1:AG$1,0)-1)*IF(OR(C163="L",C163="S",C163="I"),-1,1),"")</f>
        <v>0</v>
      </c>
      <c r="AW163" s="899">
        <f t="shared" si="17"/>
        <v>0</v>
      </c>
      <c r="AX163" s="899">
        <f>INDEX(V163:AG163,1,MATCH(Parametres!$B$3,V$1:AG$1,0))*IF(OR(C163="L",C163="S",C163="I"),-1,1)</f>
        <v>0</v>
      </c>
      <c r="AY163" s="487" t="s">
        <v>337</v>
      </c>
      <c r="AZ163" s="487">
        <f>+VLOOKUP($AJ163,Data_Validation!$A:$E,5,0)</f>
        <v>0</v>
      </c>
    </row>
    <row r="164" spans="1:52" ht="15" hidden="1" customHeight="1">
      <c r="A164" s="706" t="s">
        <v>1148</v>
      </c>
      <c r="B164" s="706">
        <v>2025</v>
      </c>
      <c r="C164" s="706" t="s">
        <v>1502</v>
      </c>
      <c r="D164" s="706" t="s">
        <v>1503</v>
      </c>
      <c r="E164" s="706" t="s">
        <v>333</v>
      </c>
      <c r="F164" s="706" t="s">
        <v>1104</v>
      </c>
      <c r="G164" s="706">
        <v>636.69000000000005</v>
      </c>
      <c r="H164" s="706">
        <v>1086.69</v>
      </c>
      <c r="I164" s="706">
        <v>2879.76</v>
      </c>
      <c r="J164" s="706">
        <v>8262.1200000000008</v>
      </c>
      <c r="K164" s="706">
        <v>20331.599999999999</v>
      </c>
      <c r="L164" s="706">
        <v>20781.599999999999</v>
      </c>
      <c r="M164" s="706">
        <v>22485.3</v>
      </c>
      <c r="N164" s="706">
        <v>22991.55</v>
      </c>
      <c r="O164" s="706">
        <v>32903.46</v>
      </c>
      <c r="P164" s="706">
        <v>33428.019999999997</v>
      </c>
      <c r="Q164" s="706">
        <v>36606.17</v>
      </c>
      <c r="R164" s="706">
        <v>30597.56</v>
      </c>
      <c r="S164" s="706">
        <v>3327.83</v>
      </c>
      <c r="T164" s="706">
        <v>3327.83</v>
      </c>
      <c r="U164" s="706">
        <v>0</v>
      </c>
      <c r="V164" s="706">
        <v>0</v>
      </c>
      <c r="W164" s="706">
        <v>0</v>
      </c>
      <c r="X164" s="706">
        <v>0</v>
      </c>
      <c r="Y164" s="706">
        <v>0</v>
      </c>
      <c r="Z164" s="706">
        <v>0</v>
      </c>
      <c r="AA164" s="706">
        <v>0</v>
      </c>
      <c r="AB164" s="706">
        <v>0</v>
      </c>
      <c r="AC164" s="706">
        <v>0</v>
      </c>
      <c r="AD164" s="706">
        <v>0</v>
      </c>
      <c r="AE164" s="706">
        <v>0</v>
      </c>
      <c r="AF164" s="706">
        <v>0</v>
      </c>
      <c r="AG164" s="706">
        <v>0</v>
      </c>
      <c r="AH164" s="706">
        <v>0</v>
      </c>
      <c r="AI164" s="706">
        <v>0</v>
      </c>
      <c r="AJ164" s="905" t="str">
        <f t="shared" si="12"/>
        <v>G0701</v>
      </c>
      <c r="AK164" s="905" t="str">
        <f t="shared" si="13"/>
        <v>FRAIS REPRES.-NEUFS</v>
      </c>
      <c r="AL164" s="905">
        <f>IFERROR(INDEX(G164:R164,1,MATCH(Parametres!$B$3,G$1:R$1,0)-1)*IF(OR(F164="L",F164="S",F164="I"),-1,1),"")</f>
        <v>2879.76</v>
      </c>
      <c r="AM164" s="905">
        <f t="shared" si="14"/>
        <v>5382.3600000000006</v>
      </c>
      <c r="AN164" s="905">
        <f>INDEX(G164:R164,1,MATCH(Parametres!$B$3,G$1:R$1,0))*IF(OR(F164="L",F164="S",F164="I"),-1,1)</f>
        <v>8262.1200000000008</v>
      </c>
      <c r="AO164" s="487" t="str">
        <f>+VLOOKUP($AJ164,Data_Validation!$A:$D,1,0)</f>
        <v>G0701</v>
      </c>
      <c r="AP164" s="487" t="str">
        <f>+VLOOKUP($AJ164,Data_Validation!$A:$D,3,0)</f>
        <v>Véhicules neufs</v>
      </c>
      <c r="AQ164" s="487" t="str">
        <f>+VLOOKUP($AJ164,Data_Validation!$A:$D,4,0)</f>
        <v>Frais de déplacement</v>
      </c>
      <c r="AR164" s="487" t="s">
        <v>299</v>
      </c>
      <c r="AS164" s="487">
        <f>+VLOOKUP($AJ164,Data_Validation!$A:$E,5,0)</f>
        <v>0</v>
      </c>
      <c r="AT164" s="904" t="str">
        <f t="shared" si="15"/>
        <v>G0701</v>
      </c>
      <c r="AU164" s="488" t="str">
        <f t="shared" si="16"/>
        <v>FRAIS REPRES.-NEUFS</v>
      </c>
      <c r="AV164" s="899">
        <f>IFERROR(INDEX(V164:AG164,1,MATCH(Parametres!$B$3,V$1:AG$1,0)-1)*IF(OR(C164="L",C164="S",C164="I"),-1,1),"")</f>
        <v>0</v>
      </c>
      <c r="AW164" s="899">
        <f t="shared" si="17"/>
        <v>0</v>
      </c>
      <c r="AX164" s="899">
        <f>INDEX(V164:AG164,1,MATCH(Parametres!$B$3,V$1:AG$1,0))*IF(OR(C164="L",C164="S",C164="I"),-1,1)</f>
        <v>0</v>
      </c>
      <c r="AY164" s="487" t="s">
        <v>337</v>
      </c>
      <c r="AZ164" s="487">
        <f>+VLOOKUP($AJ164,Data_Validation!$A:$E,5,0)</f>
        <v>0</v>
      </c>
    </row>
    <row r="165" spans="1:52" ht="15" hidden="1" customHeight="1">
      <c r="A165" s="706" t="s">
        <v>1148</v>
      </c>
      <c r="B165" s="706">
        <v>2025</v>
      </c>
      <c r="C165" s="706" t="s">
        <v>1504</v>
      </c>
      <c r="D165" s="706" t="s">
        <v>1505</v>
      </c>
      <c r="E165" s="706" t="s">
        <v>333</v>
      </c>
      <c r="F165" s="706" t="s">
        <v>1104</v>
      </c>
      <c r="G165" s="706">
        <v>605.74</v>
      </c>
      <c r="H165" s="706">
        <v>605.74</v>
      </c>
      <c r="I165" s="706">
        <v>1163.21</v>
      </c>
      <c r="J165" s="706">
        <v>2076.2399999999998</v>
      </c>
      <c r="K165" s="706">
        <v>2207.58</v>
      </c>
      <c r="L165" s="706">
        <v>2207.58</v>
      </c>
      <c r="M165" s="706">
        <v>2207.58</v>
      </c>
      <c r="N165" s="706">
        <v>2342.58</v>
      </c>
      <c r="O165" s="706">
        <v>2342.58</v>
      </c>
      <c r="P165" s="706">
        <v>2382.54</v>
      </c>
      <c r="Q165" s="706">
        <v>2394.5300000000002</v>
      </c>
      <c r="R165" s="706">
        <v>2408.73</v>
      </c>
      <c r="S165" s="706">
        <v>217.68</v>
      </c>
      <c r="T165" s="706">
        <v>217.68</v>
      </c>
      <c r="U165" s="706">
        <v>0</v>
      </c>
      <c r="V165" s="706">
        <v>0</v>
      </c>
      <c r="W165" s="706">
        <v>0</v>
      </c>
      <c r="X165" s="706">
        <v>0</v>
      </c>
      <c r="Y165" s="706">
        <v>0</v>
      </c>
      <c r="Z165" s="706">
        <v>0</v>
      </c>
      <c r="AA165" s="706">
        <v>0</v>
      </c>
      <c r="AB165" s="706">
        <v>0</v>
      </c>
      <c r="AC165" s="706">
        <v>0</v>
      </c>
      <c r="AD165" s="706">
        <v>0</v>
      </c>
      <c r="AE165" s="706">
        <v>0</v>
      </c>
      <c r="AF165" s="706">
        <v>0</v>
      </c>
      <c r="AG165" s="706">
        <v>0</v>
      </c>
      <c r="AH165" s="706">
        <v>0</v>
      </c>
      <c r="AI165" s="706">
        <v>0</v>
      </c>
      <c r="AJ165" s="905" t="str">
        <f t="shared" si="12"/>
        <v>G07011</v>
      </c>
      <c r="AK165" s="905" t="str">
        <f t="shared" si="13"/>
        <v>FR.REPRES 50% NEUF</v>
      </c>
      <c r="AL165" s="905">
        <f>IFERROR(INDEX(G165:R165,1,MATCH(Parametres!$B$3,G$1:R$1,0)-1)*IF(OR(F165="L",F165="S",F165="I"),-1,1),"")</f>
        <v>1163.21</v>
      </c>
      <c r="AM165" s="905">
        <f t="shared" si="14"/>
        <v>913.02999999999975</v>
      </c>
      <c r="AN165" s="905">
        <f>INDEX(G165:R165,1,MATCH(Parametres!$B$3,G$1:R$1,0))*IF(OR(F165="L",F165="S",F165="I"),-1,1)</f>
        <v>2076.2399999999998</v>
      </c>
      <c r="AO165" s="487" t="str">
        <f>+VLOOKUP($AJ165,Data_Validation!$A:$D,1,0)</f>
        <v>G07011</v>
      </c>
      <c r="AP165" s="487" t="str">
        <f>+VLOOKUP($AJ165,Data_Validation!$A:$D,3,0)</f>
        <v>Véhicules neufs</v>
      </c>
      <c r="AQ165" s="487" t="str">
        <f>+VLOOKUP($AJ165,Data_Validation!$A:$D,4,0)</f>
        <v>Frais de déplacement</v>
      </c>
      <c r="AR165" s="487" t="s">
        <v>299</v>
      </c>
      <c r="AS165" s="487">
        <f>+VLOOKUP($AJ165,Data_Validation!$A:$E,5,0)</f>
        <v>0</v>
      </c>
      <c r="AT165" s="904" t="str">
        <f t="shared" si="15"/>
        <v>G07011</v>
      </c>
      <c r="AU165" s="488" t="str">
        <f t="shared" si="16"/>
        <v>FR.REPRES 50% NEUF</v>
      </c>
      <c r="AV165" s="899">
        <f>IFERROR(INDEX(V165:AG165,1,MATCH(Parametres!$B$3,V$1:AG$1,0)-1)*IF(OR(C165="L",C165="S",C165="I"),-1,1),"")</f>
        <v>0</v>
      </c>
      <c r="AW165" s="899">
        <f t="shared" si="17"/>
        <v>0</v>
      </c>
      <c r="AX165" s="899">
        <f>INDEX(V165:AG165,1,MATCH(Parametres!$B$3,V$1:AG$1,0))*IF(OR(C165="L",C165="S",C165="I"),-1,1)</f>
        <v>0</v>
      </c>
      <c r="AY165" s="487" t="s">
        <v>337</v>
      </c>
      <c r="AZ165" s="487">
        <f>+VLOOKUP($AJ165,Data_Validation!$A:$E,5,0)</f>
        <v>0</v>
      </c>
    </row>
    <row r="166" spans="1:52" ht="15" hidden="1" customHeight="1">
      <c r="A166" s="706" t="s">
        <v>1148</v>
      </c>
      <c r="B166" s="706">
        <v>2025</v>
      </c>
      <c r="C166" s="706" t="s">
        <v>1506</v>
      </c>
      <c r="D166" s="706" t="s">
        <v>1507</v>
      </c>
      <c r="E166" s="706" t="s">
        <v>333</v>
      </c>
      <c r="F166" s="706" t="s">
        <v>1104</v>
      </c>
      <c r="G166" s="706">
        <v>424.46</v>
      </c>
      <c r="H166" s="706">
        <v>724.46</v>
      </c>
      <c r="I166" s="706">
        <v>1546.07</v>
      </c>
      <c r="J166" s="706">
        <v>4878.3900000000003</v>
      </c>
      <c r="K166" s="706">
        <v>12866.55</v>
      </c>
      <c r="L166" s="706">
        <v>13166.55</v>
      </c>
      <c r="M166" s="706">
        <v>14177.29</v>
      </c>
      <c r="N166" s="706">
        <v>14477.29</v>
      </c>
      <c r="O166" s="706">
        <v>20956.310000000001</v>
      </c>
      <c r="P166" s="706">
        <v>21256.31</v>
      </c>
      <c r="Q166" s="706">
        <v>23184.880000000001</v>
      </c>
      <c r="R166" s="706">
        <v>19087.13</v>
      </c>
      <c r="S166" s="706">
        <v>2107.7199999999998</v>
      </c>
      <c r="T166" s="706">
        <v>2107.7199999999998</v>
      </c>
      <c r="U166" s="706">
        <v>0</v>
      </c>
      <c r="V166" s="706">
        <v>0</v>
      </c>
      <c r="W166" s="706">
        <v>0</v>
      </c>
      <c r="X166" s="706">
        <v>0</v>
      </c>
      <c r="Y166" s="706">
        <v>0</v>
      </c>
      <c r="Z166" s="706">
        <v>0</v>
      </c>
      <c r="AA166" s="706">
        <v>0</v>
      </c>
      <c r="AB166" s="706">
        <v>0</v>
      </c>
      <c r="AC166" s="706">
        <v>0</v>
      </c>
      <c r="AD166" s="706">
        <v>0</v>
      </c>
      <c r="AE166" s="706">
        <v>0</v>
      </c>
      <c r="AF166" s="706">
        <v>0</v>
      </c>
      <c r="AG166" s="706">
        <v>0</v>
      </c>
      <c r="AH166" s="706">
        <v>0</v>
      </c>
      <c r="AI166" s="706">
        <v>0</v>
      </c>
      <c r="AJ166" s="905" t="str">
        <f t="shared" si="12"/>
        <v>G0702</v>
      </c>
      <c r="AK166" s="905" t="str">
        <f t="shared" si="13"/>
        <v>FRAIS REPRES.-USAGES</v>
      </c>
      <c r="AL166" s="905">
        <f>IFERROR(INDEX(G166:R166,1,MATCH(Parametres!$B$3,G$1:R$1,0)-1)*IF(OR(F166="L",F166="S",F166="I"),-1,1),"")</f>
        <v>1546.07</v>
      </c>
      <c r="AM166" s="905">
        <f t="shared" si="14"/>
        <v>3332.3200000000006</v>
      </c>
      <c r="AN166" s="905">
        <f>INDEX(G166:R166,1,MATCH(Parametres!$B$3,G$1:R$1,0))*IF(OR(F166="L",F166="S",F166="I"),-1,1)</f>
        <v>4878.3900000000003</v>
      </c>
      <c r="AO166" s="487" t="str">
        <f>+VLOOKUP($AJ166,Data_Validation!$A:$D,1,0)</f>
        <v>G0702</v>
      </c>
      <c r="AP166" s="487" t="str">
        <f>+VLOOKUP($AJ166,Data_Validation!$A:$D,3,0)</f>
        <v>Véhicules usagés</v>
      </c>
      <c r="AQ166" s="487" t="str">
        <f>+VLOOKUP($AJ166,Data_Validation!$A:$D,4,0)</f>
        <v>Frais de déplacement</v>
      </c>
      <c r="AR166" s="487" t="s">
        <v>299</v>
      </c>
      <c r="AS166" s="487">
        <f>+VLOOKUP($AJ166,Data_Validation!$A:$E,5,0)</f>
        <v>0</v>
      </c>
      <c r="AT166" s="904" t="str">
        <f t="shared" si="15"/>
        <v>G0702</v>
      </c>
      <c r="AU166" s="488" t="str">
        <f t="shared" si="16"/>
        <v>FRAIS REPRES.-USAGES</v>
      </c>
      <c r="AV166" s="899">
        <f>IFERROR(INDEX(V166:AG166,1,MATCH(Parametres!$B$3,V$1:AG$1,0)-1)*IF(OR(C166="L",C166="S",C166="I"),-1,1),"")</f>
        <v>0</v>
      </c>
      <c r="AW166" s="899">
        <f t="shared" si="17"/>
        <v>0</v>
      </c>
      <c r="AX166" s="899">
        <f>INDEX(V166:AG166,1,MATCH(Parametres!$B$3,V$1:AG$1,0))*IF(OR(C166="L",C166="S",C166="I"),-1,1)</f>
        <v>0</v>
      </c>
      <c r="AY166" s="487" t="s">
        <v>337</v>
      </c>
      <c r="AZ166" s="487">
        <f>+VLOOKUP($AJ166,Data_Validation!$A:$E,5,0)</f>
        <v>0</v>
      </c>
    </row>
    <row r="167" spans="1:52" ht="15" hidden="1" customHeight="1">
      <c r="A167" s="706" t="s">
        <v>1148</v>
      </c>
      <c r="B167" s="706">
        <v>2025</v>
      </c>
      <c r="C167" s="706" t="s">
        <v>1508</v>
      </c>
      <c r="D167" s="706" t="s">
        <v>1509</v>
      </c>
      <c r="E167" s="706" t="s">
        <v>333</v>
      </c>
      <c r="F167" s="706" t="s">
        <v>1104</v>
      </c>
      <c r="G167" s="706">
        <v>0</v>
      </c>
      <c r="H167" s="706">
        <v>0</v>
      </c>
      <c r="I167" s="706">
        <v>390.72</v>
      </c>
      <c r="J167" s="706">
        <v>390.72</v>
      </c>
      <c r="K167" s="706">
        <v>390.72</v>
      </c>
      <c r="L167" s="706">
        <v>390.72</v>
      </c>
      <c r="M167" s="706">
        <v>390.72</v>
      </c>
      <c r="N167" s="706">
        <v>390.72</v>
      </c>
      <c r="O167" s="706">
        <v>390.72</v>
      </c>
      <c r="P167" s="706">
        <v>390.72</v>
      </c>
      <c r="Q167" s="706">
        <v>390.72</v>
      </c>
      <c r="R167" s="706">
        <v>390.72</v>
      </c>
      <c r="S167" s="706">
        <v>35.520000000000003</v>
      </c>
      <c r="T167" s="706">
        <v>35.520000000000003</v>
      </c>
      <c r="U167" s="706">
        <v>0</v>
      </c>
      <c r="V167" s="706">
        <v>0</v>
      </c>
      <c r="W167" s="706">
        <v>0</v>
      </c>
      <c r="X167" s="706">
        <v>0</v>
      </c>
      <c r="Y167" s="706">
        <v>0</v>
      </c>
      <c r="Z167" s="706">
        <v>0</v>
      </c>
      <c r="AA167" s="706">
        <v>0</v>
      </c>
      <c r="AB167" s="706">
        <v>0</v>
      </c>
      <c r="AC167" s="706">
        <v>0</v>
      </c>
      <c r="AD167" s="706">
        <v>0</v>
      </c>
      <c r="AE167" s="706">
        <v>0</v>
      </c>
      <c r="AF167" s="706">
        <v>0</v>
      </c>
      <c r="AG167" s="706">
        <v>0</v>
      </c>
      <c r="AH167" s="706">
        <v>0</v>
      </c>
      <c r="AI167" s="706">
        <v>0</v>
      </c>
      <c r="AJ167" s="905" t="str">
        <f t="shared" si="12"/>
        <v>G07022</v>
      </c>
      <c r="AK167" s="905" t="str">
        <f t="shared" si="13"/>
        <v>FR.REPRES 50% USAGE</v>
      </c>
      <c r="AL167" s="905">
        <f>IFERROR(INDEX(G167:R167,1,MATCH(Parametres!$B$3,G$1:R$1,0)-1)*IF(OR(F167="L",F167="S",F167="I"),-1,1),"")</f>
        <v>390.72</v>
      </c>
      <c r="AM167" s="905">
        <f t="shared" si="14"/>
        <v>0</v>
      </c>
      <c r="AN167" s="905">
        <f>INDEX(G167:R167,1,MATCH(Parametres!$B$3,G$1:R$1,0))*IF(OR(F167="L",F167="S",F167="I"),-1,1)</f>
        <v>390.72</v>
      </c>
      <c r="AO167" s="487" t="str">
        <f>+VLOOKUP($AJ167,Data_Validation!$A:$D,1,0)</f>
        <v>G07022</v>
      </c>
      <c r="AP167" s="487" t="str">
        <f>+VLOOKUP($AJ167,Data_Validation!$A:$D,3,0)</f>
        <v>Véhicules usagés</v>
      </c>
      <c r="AQ167" s="487" t="str">
        <f>+VLOOKUP($AJ167,Data_Validation!$A:$D,4,0)</f>
        <v>Frais de déplacement</v>
      </c>
      <c r="AR167" s="487" t="s">
        <v>299</v>
      </c>
      <c r="AS167" s="487">
        <f>+VLOOKUP($AJ167,Data_Validation!$A:$E,5,0)</f>
        <v>0</v>
      </c>
      <c r="AT167" s="904" t="str">
        <f t="shared" si="15"/>
        <v>G07022</v>
      </c>
      <c r="AU167" s="488" t="str">
        <f t="shared" si="16"/>
        <v>FR.REPRES 50% USAGE</v>
      </c>
      <c r="AV167" s="899">
        <f>IFERROR(INDEX(V167:AG167,1,MATCH(Parametres!$B$3,V$1:AG$1,0)-1)*IF(OR(C167="L",C167="S",C167="I"),-1,1),"")</f>
        <v>0</v>
      </c>
      <c r="AW167" s="899">
        <f t="shared" si="17"/>
        <v>0</v>
      </c>
      <c r="AX167" s="899">
        <f>INDEX(V167:AG167,1,MATCH(Parametres!$B$3,V$1:AG$1,0))*IF(OR(C167="L",C167="S",C167="I"),-1,1)</f>
        <v>0</v>
      </c>
      <c r="AY167" s="487" t="s">
        <v>337</v>
      </c>
      <c r="AZ167" s="487">
        <f>+VLOOKUP($AJ167,Data_Validation!$A:$E,5,0)</f>
        <v>0</v>
      </c>
    </row>
    <row r="168" spans="1:52" ht="15.75" hidden="1" customHeight="1">
      <c r="A168" s="706" t="s">
        <v>1148</v>
      </c>
      <c r="B168" s="706">
        <v>2025</v>
      </c>
      <c r="C168" s="706" t="s">
        <v>1510</v>
      </c>
      <c r="D168" s="706" t="s">
        <v>1511</v>
      </c>
      <c r="E168" s="706" t="s">
        <v>333</v>
      </c>
      <c r="F168" s="706" t="s">
        <v>1104</v>
      </c>
      <c r="G168" s="706">
        <v>0</v>
      </c>
      <c r="H168" s="706">
        <v>0</v>
      </c>
      <c r="I168" s="706">
        <v>0</v>
      </c>
      <c r="J168" s="706">
        <v>0</v>
      </c>
      <c r="K168" s="706">
        <v>0</v>
      </c>
      <c r="L168" s="706">
        <v>0</v>
      </c>
      <c r="M168" s="706">
        <v>0</v>
      </c>
      <c r="N168" s="706">
        <v>0</v>
      </c>
      <c r="O168" s="706">
        <v>0</v>
      </c>
      <c r="P168" s="706">
        <v>0</v>
      </c>
      <c r="Q168" s="706">
        <v>0</v>
      </c>
      <c r="R168" s="706">
        <v>0</v>
      </c>
      <c r="S168" s="706">
        <v>0</v>
      </c>
      <c r="T168" s="706">
        <v>0</v>
      </c>
      <c r="U168" s="706">
        <v>0</v>
      </c>
      <c r="V168" s="706">
        <v>0</v>
      </c>
      <c r="W168" s="706">
        <v>0</v>
      </c>
      <c r="X168" s="706">
        <v>0</v>
      </c>
      <c r="Y168" s="706">
        <v>0</v>
      </c>
      <c r="Z168" s="706">
        <v>0</v>
      </c>
      <c r="AA168" s="706">
        <v>0</v>
      </c>
      <c r="AB168" s="706">
        <v>0</v>
      </c>
      <c r="AC168" s="706">
        <v>0</v>
      </c>
      <c r="AD168" s="706">
        <v>0</v>
      </c>
      <c r="AE168" s="706">
        <v>0</v>
      </c>
      <c r="AF168" s="706">
        <v>0</v>
      </c>
      <c r="AG168" s="706">
        <v>0</v>
      </c>
      <c r="AH168" s="706">
        <v>0</v>
      </c>
      <c r="AI168" s="706">
        <v>0</v>
      </c>
      <c r="AJ168" s="905" t="str">
        <f t="shared" si="12"/>
        <v>G0703</v>
      </c>
      <c r="AK168" s="905" t="str">
        <f t="shared" si="13"/>
        <v>FRAIS REPRESENT. U.S.A</v>
      </c>
      <c r="AL168" s="905">
        <f>IFERROR(INDEX(G168:R168,1,MATCH(Parametres!$B$3,G$1:R$1,0)-1)*IF(OR(F168="L",F168="S",F168="I"),-1,1),"")</f>
        <v>0</v>
      </c>
      <c r="AM168" s="905">
        <f t="shared" si="14"/>
        <v>0</v>
      </c>
      <c r="AN168" s="905">
        <f>INDEX(G168:R168,1,MATCH(Parametres!$B$3,G$1:R$1,0))*IF(OR(F168="L",F168="S",F168="I"),-1,1)</f>
        <v>0</v>
      </c>
      <c r="AO168" s="487" t="str">
        <f>+VLOOKUP($AJ168,Data_Validation!$A:$D,1,0)</f>
        <v>G0703</v>
      </c>
      <c r="AP168" s="487" t="str">
        <f>+VLOOKUP($AJ168,Data_Validation!$A:$D,3,0)</f>
        <v>Wholesale autres</v>
      </c>
      <c r="AQ168" s="487" t="str">
        <f>+VLOOKUP($AJ168,Data_Validation!$A:$D,4,0)</f>
        <v>Frais de déplacement</v>
      </c>
      <c r="AR168" s="487" t="s">
        <v>299</v>
      </c>
      <c r="AS168" s="487">
        <f>+VLOOKUP($AJ168,Data_Validation!$A:$E,5,0)</f>
        <v>0</v>
      </c>
      <c r="AT168" s="904" t="str">
        <f t="shared" si="15"/>
        <v>G0703</v>
      </c>
      <c r="AU168" s="488" t="str">
        <f t="shared" si="16"/>
        <v>FRAIS REPRESENT. U.S.A</v>
      </c>
      <c r="AV168" s="899">
        <f>IFERROR(INDEX(V168:AG168,1,MATCH(Parametres!$B$3,V$1:AG$1,0)-1)*IF(OR(C168="L",C168="S",C168="I"),-1,1),"")</f>
        <v>0</v>
      </c>
      <c r="AW168" s="899">
        <f t="shared" si="17"/>
        <v>0</v>
      </c>
      <c r="AX168" s="899">
        <f>INDEX(V168:AG168,1,MATCH(Parametres!$B$3,V$1:AG$1,0))*IF(OR(C168="L",C168="S",C168="I"),-1,1)</f>
        <v>0</v>
      </c>
      <c r="AY168" s="487" t="s">
        <v>337</v>
      </c>
      <c r="AZ168" s="487">
        <f>+VLOOKUP($AJ168,Data_Validation!$A:$E,5,0)</f>
        <v>0</v>
      </c>
    </row>
    <row r="169" spans="1:52" ht="15" hidden="1" customHeight="1">
      <c r="A169" s="706" t="s">
        <v>1148</v>
      </c>
      <c r="B169" s="706">
        <v>2025</v>
      </c>
      <c r="C169" s="706" t="s">
        <v>1512</v>
      </c>
      <c r="D169" s="706" t="s">
        <v>1513</v>
      </c>
      <c r="E169" s="706" t="s">
        <v>333</v>
      </c>
      <c r="F169" s="706" t="s">
        <v>1104</v>
      </c>
      <c r="G169" s="706">
        <v>0</v>
      </c>
      <c r="H169" s="706">
        <v>0</v>
      </c>
      <c r="I169" s="706">
        <v>0</v>
      </c>
      <c r="J169" s="706">
        <v>0</v>
      </c>
      <c r="K169" s="706">
        <v>0</v>
      </c>
      <c r="L169" s="706">
        <v>0</v>
      </c>
      <c r="M169" s="706">
        <v>0</v>
      </c>
      <c r="N169" s="706">
        <v>0</v>
      </c>
      <c r="O169" s="706">
        <v>0</v>
      </c>
      <c r="P169" s="706">
        <v>0</v>
      </c>
      <c r="Q169" s="706">
        <v>0</v>
      </c>
      <c r="R169" s="706">
        <v>0</v>
      </c>
      <c r="S169" s="706">
        <v>0</v>
      </c>
      <c r="T169" s="706">
        <v>0</v>
      </c>
      <c r="U169" s="706">
        <v>0</v>
      </c>
      <c r="V169" s="706">
        <v>0</v>
      </c>
      <c r="W169" s="706">
        <v>0</v>
      </c>
      <c r="X169" s="706">
        <v>0</v>
      </c>
      <c r="Y169" s="706">
        <v>0</v>
      </c>
      <c r="Z169" s="706">
        <v>0</v>
      </c>
      <c r="AA169" s="706">
        <v>0</v>
      </c>
      <c r="AB169" s="706">
        <v>0</v>
      </c>
      <c r="AC169" s="706">
        <v>0</v>
      </c>
      <c r="AD169" s="706">
        <v>0</v>
      </c>
      <c r="AE169" s="706">
        <v>0</v>
      </c>
      <c r="AF169" s="706">
        <v>0</v>
      </c>
      <c r="AG169" s="706">
        <v>0</v>
      </c>
      <c r="AH169" s="706">
        <v>0</v>
      </c>
      <c r="AI169" s="706">
        <v>0</v>
      </c>
      <c r="AJ169" s="905" t="str">
        <f t="shared" si="12"/>
        <v>G07033</v>
      </c>
      <c r="AK169" s="905" t="str">
        <f t="shared" si="13"/>
        <v>FR. REPRES. 50%- U.S.A</v>
      </c>
      <c r="AL169" s="905">
        <f>IFERROR(INDEX(G169:R169,1,MATCH(Parametres!$B$3,G$1:R$1,0)-1)*IF(OR(F169="L",F169="S",F169="I"),-1,1),"")</f>
        <v>0</v>
      </c>
      <c r="AM169" s="905">
        <f t="shared" si="14"/>
        <v>0</v>
      </c>
      <c r="AN169" s="905">
        <f>INDEX(G169:R169,1,MATCH(Parametres!$B$3,G$1:R$1,0))*IF(OR(F169="L",F169="S",F169="I"),-1,1)</f>
        <v>0</v>
      </c>
      <c r="AO169" s="487" t="str">
        <f>+VLOOKUP($AJ169,Data_Validation!$A:$D,1,0)</f>
        <v>G07033</v>
      </c>
      <c r="AP169" s="487" t="str">
        <f>+VLOOKUP($AJ169,Data_Validation!$A:$D,3,0)</f>
        <v>Wholesale autres</v>
      </c>
      <c r="AQ169" s="487" t="str">
        <f>+VLOOKUP($AJ169,Data_Validation!$A:$D,4,0)</f>
        <v>Frais de déplacement</v>
      </c>
      <c r="AR169" s="487" t="s">
        <v>299</v>
      </c>
      <c r="AS169" s="487">
        <f>+VLOOKUP($AJ169,Data_Validation!$A:$E,5,0)</f>
        <v>0</v>
      </c>
      <c r="AT169" s="904" t="str">
        <f t="shared" si="15"/>
        <v>G07033</v>
      </c>
      <c r="AU169" s="488" t="str">
        <f t="shared" si="16"/>
        <v>FR. REPRES. 50%- U.S.A</v>
      </c>
      <c r="AV169" s="899">
        <f>IFERROR(INDEX(V169:AG169,1,MATCH(Parametres!$B$3,V$1:AG$1,0)-1)*IF(OR(C169="L",C169="S",C169="I"),-1,1),"")</f>
        <v>0</v>
      </c>
      <c r="AW169" s="899">
        <f t="shared" si="17"/>
        <v>0</v>
      </c>
      <c r="AX169" s="899">
        <f>INDEX(V169:AG169,1,MATCH(Parametres!$B$3,V$1:AG$1,0))*IF(OR(C169="L",C169="S",C169="I"),-1,1)</f>
        <v>0</v>
      </c>
      <c r="AY169" s="487" t="s">
        <v>337</v>
      </c>
      <c r="AZ169" s="487">
        <f>+VLOOKUP($AJ169,Data_Validation!$A:$E,5,0)</f>
        <v>0</v>
      </c>
    </row>
    <row r="170" spans="1:52" ht="15" hidden="1" customHeight="1">
      <c r="A170" s="706" t="s">
        <v>1148</v>
      </c>
      <c r="B170" s="706">
        <v>2025</v>
      </c>
      <c r="C170" s="706" t="s">
        <v>1514</v>
      </c>
      <c r="D170" s="706" t="s">
        <v>1515</v>
      </c>
      <c r="E170" s="706" t="s">
        <v>333</v>
      </c>
      <c r="F170" s="706" t="s">
        <v>1104</v>
      </c>
      <c r="G170" s="706">
        <v>636.69000000000005</v>
      </c>
      <c r="H170" s="706">
        <v>1442.49</v>
      </c>
      <c r="I170" s="706">
        <v>2674.91</v>
      </c>
      <c r="J170" s="706">
        <v>7673.39</v>
      </c>
      <c r="K170" s="706">
        <v>19764.53</v>
      </c>
      <c r="L170" s="706">
        <v>20214.53</v>
      </c>
      <c r="M170" s="706">
        <v>21730.63</v>
      </c>
      <c r="N170" s="706">
        <v>22180.63</v>
      </c>
      <c r="O170" s="706">
        <v>31899.14</v>
      </c>
      <c r="P170" s="706">
        <v>32349.14</v>
      </c>
      <c r="Q170" s="706">
        <v>35241.99</v>
      </c>
      <c r="R170" s="706">
        <v>28729.360000000001</v>
      </c>
      <c r="S170" s="706">
        <v>3203.82</v>
      </c>
      <c r="T170" s="706">
        <v>3203.82</v>
      </c>
      <c r="U170" s="706">
        <v>0</v>
      </c>
      <c r="V170" s="706">
        <v>0</v>
      </c>
      <c r="W170" s="706">
        <v>0</v>
      </c>
      <c r="X170" s="706">
        <v>0</v>
      </c>
      <c r="Y170" s="706">
        <v>0</v>
      </c>
      <c r="Z170" s="706">
        <v>0</v>
      </c>
      <c r="AA170" s="706">
        <v>0</v>
      </c>
      <c r="AB170" s="706">
        <v>0</v>
      </c>
      <c r="AC170" s="706">
        <v>0</v>
      </c>
      <c r="AD170" s="706">
        <v>0</v>
      </c>
      <c r="AE170" s="706">
        <v>0</v>
      </c>
      <c r="AF170" s="706">
        <v>0</v>
      </c>
      <c r="AG170" s="706">
        <v>0</v>
      </c>
      <c r="AH170" s="706">
        <v>0</v>
      </c>
      <c r="AI170" s="706">
        <v>0</v>
      </c>
      <c r="AJ170" s="905" t="str">
        <f t="shared" si="12"/>
        <v>G0704</v>
      </c>
      <c r="AK170" s="905" t="str">
        <f t="shared" si="13"/>
        <v>FRAIS REPRES.-SERVICE</v>
      </c>
      <c r="AL170" s="905">
        <f>IFERROR(INDEX(G170:R170,1,MATCH(Parametres!$B$3,G$1:R$1,0)-1)*IF(OR(F170="L",F170="S",F170="I"),-1,1),"")</f>
        <v>2674.91</v>
      </c>
      <c r="AM170" s="905">
        <f t="shared" si="14"/>
        <v>4998.4800000000005</v>
      </c>
      <c r="AN170" s="905">
        <f>INDEX(G170:R170,1,MATCH(Parametres!$B$3,G$1:R$1,0))*IF(OR(F170="L",F170="S",F170="I"),-1,1)</f>
        <v>7673.39</v>
      </c>
      <c r="AO170" s="487" t="str">
        <f>+VLOOKUP($AJ170,Data_Validation!$A:$D,1,0)</f>
        <v>G0704</v>
      </c>
      <c r="AP170" s="487" t="str">
        <f>+VLOOKUP($AJ170,Data_Validation!$A:$D,3,0)</f>
        <v>Service</v>
      </c>
      <c r="AQ170" s="487" t="str">
        <f>+VLOOKUP($AJ170,Data_Validation!$A:$D,4,0)</f>
        <v>Frais de déplacement</v>
      </c>
      <c r="AR170" s="487" t="s">
        <v>299</v>
      </c>
      <c r="AS170" s="487">
        <f>+VLOOKUP($AJ170,Data_Validation!$A:$E,5,0)</f>
        <v>0</v>
      </c>
      <c r="AT170" s="904" t="str">
        <f t="shared" si="15"/>
        <v>G0704</v>
      </c>
      <c r="AU170" s="488" t="str">
        <f t="shared" si="16"/>
        <v>FRAIS REPRES.-SERVICE</v>
      </c>
      <c r="AV170" s="899">
        <f>IFERROR(INDEX(V170:AG170,1,MATCH(Parametres!$B$3,V$1:AG$1,0)-1)*IF(OR(C170="L",C170="S",C170="I"),-1,1),"")</f>
        <v>0</v>
      </c>
      <c r="AW170" s="899">
        <f t="shared" si="17"/>
        <v>0</v>
      </c>
      <c r="AX170" s="899">
        <f>INDEX(V170:AG170,1,MATCH(Parametres!$B$3,V$1:AG$1,0))*IF(OR(C170="L",C170="S",C170="I"),-1,1)</f>
        <v>0</v>
      </c>
      <c r="AY170" s="487" t="s">
        <v>337</v>
      </c>
      <c r="AZ170" s="487">
        <f>+VLOOKUP($AJ170,Data_Validation!$A:$E,5,0)</f>
        <v>0</v>
      </c>
    </row>
    <row r="171" spans="1:52" ht="15" hidden="1" customHeight="1">
      <c r="A171" s="706" t="s">
        <v>1148</v>
      </c>
      <c r="B171" s="706">
        <v>2025</v>
      </c>
      <c r="C171" s="706" t="s">
        <v>1516</v>
      </c>
      <c r="D171" s="706" t="s">
        <v>1517</v>
      </c>
      <c r="E171" s="706" t="s">
        <v>333</v>
      </c>
      <c r="F171" s="706" t="s">
        <v>1104</v>
      </c>
      <c r="G171" s="706">
        <v>37.19</v>
      </c>
      <c r="H171" s="706">
        <v>215.76</v>
      </c>
      <c r="I171" s="706">
        <v>215.76</v>
      </c>
      <c r="J171" s="706">
        <v>435.73</v>
      </c>
      <c r="K171" s="706">
        <v>435.73</v>
      </c>
      <c r="L171" s="706">
        <v>461.69</v>
      </c>
      <c r="M171" s="706">
        <v>487.21</v>
      </c>
      <c r="N171" s="706">
        <v>517.75</v>
      </c>
      <c r="O171" s="706">
        <v>579.75</v>
      </c>
      <c r="P171" s="706">
        <v>614.26</v>
      </c>
      <c r="Q171" s="706">
        <v>614.26</v>
      </c>
      <c r="R171" s="706">
        <v>614.26</v>
      </c>
      <c r="S171" s="706">
        <v>55.84</v>
      </c>
      <c r="T171" s="706">
        <v>55.84</v>
      </c>
      <c r="U171" s="706">
        <v>0</v>
      </c>
      <c r="V171" s="706">
        <v>0</v>
      </c>
      <c r="W171" s="706">
        <v>0</v>
      </c>
      <c r="X171" s="706">
        <v>0</v>
      </c>
      <c r="Y171" s="706">
        <v>0</v>
      </c>
      <c r="Z171" s="706">
        <v>0</v>
      </c>
      <c r="AA171" s="706">
        <v>0</v>
      </c>
      <c r="AB171" s="706">
        <v>0</v>
      </c>
      <c r="AC171" s="706">
        <v>0</v>
      </c>
      <c r="AD171" s="706">
        <v>0</v>
      </c>
      <c r="AE171" s="706">
        <v>0</v>
      </c>
      <c r="AF171" s="706">
        <v>0</v>
      </c>
      <c r="AG171" s="706">
        <v>0</v>
      </c>
      <c r="AH171" s="706">
        <v>0</v>
      </c>
      <c r="AI171" s="706">
        <v>0</v>
      </c>
      <c r="AJ171" s="905" t="str">
        <f t="shared" si="12"/>
        <v>G07044</v>
      </c>
      <c r="AK171" s="905" t="str">
        <f t="shared" si="13"/>
        <v>FR.REPRES 50% SERVICE</v>
      </c>
      <c r="AL171" s="905">
        <f>IFERROR(INDEX(G171:R171,1,MATCH(Parametres!$B$3,G$1:R$1,0)-1)*IF(OR(F171="L",F171="S",F171="I"),-1,1),"")</f>
        <v>215.76</v>
      </c>
      <c r="AM171" s="905">
        <f t="shared" si="14"/>
        <v>219.97000000000003</v>
      </c>
      <c r="AN171" s="905">
        <f>INDEX(G171:R171,1,MATCH(Parametres!$B$3,G$1:R$1,0))*IF(OR(F171="L",F171="S",F171="I"),-1,1)</f>
        <v>435.73</v>
      </c>
      <c r="AO171" s="487" t="str">
        <f>+VLOOKUP($AJ171,Data_Validation!$A:$D,1,0)</f>
        <v>G07044</v>
      </c>
      <c r="AP171" s="487" t="str">
        <f>+VLOOKUP($AJ171,Data_Validation!$A:$D,3,0)</f>
        <v>Service</v>
      </c>
      <c r="AQ171" s="487" t="str">
        <f>+VLOOKUP($AJ171,Data_Validation!$A:$D,4,0)</f>
        <v>Frais de déplacement</v>
      </c>
      <c r="AR171" s="487" t="s">
        <v>299</v>
      </c>
      <c r="AS171" s="487">
        <f>+VLOOKUP($AJ171,Data_Validation!$A:$E,5,0)</f>
        <v>0</v>
      </c>
      <c r="AT171" s="904" t="str">
        <f t="shared" si="15"/>
        <v>G07044</v>
      </c>
      <c r="AU171" s="488" t="str">
        <f t="shared" si="16"/>
        <v>FR.REPRES 50% SERVICE</v>
      </c>
      <c r="AV171" s="899">
        <f>IFERROR(INDEX(V171:AG171,1,MATCH(Parametres!$B$3,V$1:AG$1,0)-1)*IF(OR(C171="L",C171="S",C171="I"),-1,1),"")</f>
        <v>0</v>
      </c>
      <c r="AW171" s="899">
        <f t="shared" si="17"/>
        <v>0</v>
      </c>
      <c r="AX171" s="899">
        <f>INDEX(V171:AG171,1,MATCH(Parametres!$B$3,V$1:AG$1,0))*IF(OR(C171="L",C171="S",C171="I"),-1,1)</f>
        <v>0</v>
      </c>
      <c r="AY171" s="487" t="s">
        <v>337</v>
      </c>
      <c r="AZ171" s="487">
        <f>+VLOOKUP($AJ171,Data_Validation!$A:$E,5,0)</f>
        <v>0</v>
      </c>
    </row>
    <row r="172" spans="1:52" ht="15.75" hidden="1" customHeight="1">
      <c r="A172" s="706" t="s">
        <v>1148</v>
      </c>
      <c r="B172" s="706">
        <v>2025</v>
      </c>
      <c r="C172" s="706" t="s">
        <v>1518</v>
      </c>
      <c r="D172" s="706" t="s">
        <v>1519</v>
      </c>
      <c r="E172" s="706" t="s">
        <v>333</v>
      </c>
      <c r="F172" s="706" t="s">
        <v>1104</v>
      </c>
      <c r="G172" s="706">
        <v>212.23</v>
      </c>
      <c r="H172" s="706">
        <v>362.23</v>
      </c>
      <c r="I172" s="706">
        <v>773.04</v>
      </c>
      <c r="J172" s="706">
        <v>2439.1999999999998</v>
      </c>
      <c r="K172" s="706">
        <v>6433.28</v>
      </c>
      <c r="L172" s="706">
        <v>6583.28</v>
      </c>
      <c r="M172" s="706">
        <v>7088.64</v>
      </c>
      <c r="N172" s="706">
        <v>7238.64</v>
      </c>
      <c r="O172" s="706">
        <v>10478.15</v>
      </c>
      <c r="P172" s="706">
        <v>10628.15</v>
      </c>
      <c r="Q172" s="706">
        <v>11592.43</v>
      </c>
      <c r="R172" s="706">
        <v>9421.5499999999993</v>
      </c>
      <c r="S172" s="706">
        <v>1053.8599999999999</v>
      </c>
      <c r="T172" s="706">
        <v>1053.8599999999999</v>
      </c>
      <c r="U172" s="706">
        <v>0</v>
      </c>
      <c r="V172" s="706">
        <v>0</v>
      </c>
      <c r="W172" s="706">
        <v>0</v>
      </c>
      <c r="X172" s="706">
        <v>0</v>
      </c>
      <c r="Y172" s="706">
        <v>0</v>
      </c>
      <c r="Z172" s="706">
        <v>0</v>
      </c>
      <c r="AA172" s="706">
        <v>0</v>
      </c>
      <c r="AB172" s="706">
        <v>0</v>
      </c>
      <c r="AC172" s="706">
        <v>0</v>
      </c>
      <c r="AD172" s="706">
        <v>0</v>
      </c>
      <c r="AE172" s="706">
        <v>0</v>
      </c>
      <c r="AF172" s="706">
        <v>0</v>
      </c>
      <c r="AG172" s="706">
        <v>0</v>
      </c>
      <c r="AH172" s="706">
        <v>0</v>
      </c>
      <c r="AI172" s="706">
        <v>0</v>
      </c>
      <c r="AJ172" s="905" t="str">
        <f t="shared" si="12"/>
        <v>G0705</v>
      </c>
      <c r="AK172" s="905" t="str">
        <f t="shared" si="13"/>
        <v>FRAIS REPRES.-CARROSS.</v>
      </c>
      <c r="AL172" s="905">
        <f>IFERROR(INDEX(G172:R172,1,MATCH(Parametres!$B$3,G$1:R$1,0)-1)*IF(OR(F172="L",F172="S",F172="I"),-1,1),"")</f>
        <v>773.04</v>
      </c>
      <c r="AM172" s="905">
        <f t="shared" si="14"/>
        <v>1666.1599999999999</v>
      </c>
      <c r="AN172" s="905">
        <f>INDEX(G172:R172,1,MATCH(Parametres!$B$3,G$1:R$1,0))*IF(OR(F172="L",F172="S",F172="I"),-1,1)</f>
        <v>2439.1999999999998</v>
      </c>
      <c r="AO172" s="487" t="str">
        <f>+VLOOKUP($AJ172,Data_Validation!$A:$D,1,0)</f>
        <v>G0705</v>
      </c>
      <c r="AP172" s="487" t="str">
        <f>+VLOOKUP($AJ172,Data_Validation!$A:$D,3,0)</f>
        <v>Carrosserie</v>
      </c>
      <c r="AQ172" s="487" t="str">
        <f>+VLOOKUP($AJ172,Data_Validation!$A:$D,4,0)</f>
        <v>Frais de déplacement</v>
      </c>
      <c r="AR172" s="487" t="s">
        <v>299</v>
      </c>
      <c r="AS172" s="487">
        <f>+VLOOKUP($AJ172,Data_Validation!$A:$E,5,0)</f>
        <v>0</v>
      </c>
      <c r="AT172" s="904" t="str">
        <f t="shared" si="15"/>
        <v>G0705</v>
      </c>
      <c r="AU172" s="488" t="str">
        <f t="shared" si="16"/>
        <v>FRAIS REPRES.-CARROSS.</v>
      </c>
      <c r="AV172" s="899">
        <f>IFERROR(INDEX(V172:AG172,1,MATCH(Parametres!$B$3,V$1:AG$1,0)-1)*IF(OR(C172="L",C172="S",C172="I"),-1,1),"")</f>
        <v>0</v>
      </c>
      <c r="AW172" s="899">
        <f t="shared" si="17"/>
        <v>0</v>
      </c>
      <c r="AX172" s="899">
        <f>INDEX(V172:AG172,1,MATCH(Parametres!$B$3,V$1:AG$1,0))*IF(OR(C172="L",C172="S",C172="I"),-1,1)</f>
        <v>0</v>
      </c>
      <c r="AY172" s="487" t="s">
        <v>337</v>
      </c>
      <c r="AZ172" s="487">
        <f>+VLOOKUP($AJ172,Data_Validation!$A:$E,5,0)</f>
        <v>0</v>
      </c>
    </row>
    <row r="173" spans="1:52" ht="15" hidden="1" customHeight="1">
      <c r="A173" s="706" t="s">
        <v>1148</v>
      </c>
      <c r="B173" s="706">
        <v>2025</v>
      </c>
      <c r="C173" s="706" t="s">
        <v>1520</v>
      </c>
      <c r="D173" s="706" t="s">
        <v>1521</v>
      </c>
      <c r="E173" s="706" t="s">
        <v>333</v>
      </c>
      <c r="F173" s="706" t="s">
        <v>1104</v>
      </c>
      <c r="G173" s="706">
        <v>0</v>
      </c>
      <c r="H173" s="706">
        <v>0</v>
      </c>
      <c r="I173" s="706">
        <v>0</v>
      </c>
      <c r="J173" s="706">
        <v>0</v>
      </c>
      <c r="K173" s="706">
        <v>0</v>
      </c>
      <c r="L173" s="706">
        <v>0</v>
      </c>
      <c r="M173" s="706">
        <v>0</v>
      </c>
      <c r="N173" s="706">
        <v>0</v>
      </c>
      <c r="O173" s="706">
        <v>0</v>
      </c>
      <c r="P173" s="706">
        <v>0</v>
      </c>
      <c r="Q173" s="706">
        <v>0</v>
      </c>
      <c r="R173" s="706">
        <v>0</v>
      </c>
      <c r="S173" s="706">
        <v>0</v>
      </c>
      <c r="T173" s="706">
        <v>0</v>
      </c>
      <c r="U173" s="706">
        <v>0</v>
      </c>
      <c r="V173" s="706">
        <v>0</v>
      </c>
      <c r="W173" s="706">
        <v>0</v>
      </c>
      <c r="X173" s="706">
        <v>0</v>
      </c>
      <c r="Y173" s="706">
        <v>0</v>
      </c>
      <c r="Z173" s="706">
        <v>0</v>
      </c>
      <c r="AA173" s="706">
        <v>0</v>
      </c>
      <c r="AB173" s="706">
        <v>0</v>
      </c>
      <c r="AC173" s="706">
        <v>0</v>
      </c>
      <c r="AD173" s="706">
        <v>0</v>
      </c>
      <c r="AE173" s="706">
        <v>0</v>
      </c>
      <c r="AF173" s="706">
        <v>0</v>
      </c>
      <c r="AG173" s="706">
        <v>0</v>
      </c>
      <c r="AH173" s="706">
        <v>0</v>
      </c>
      <c r="AI173" s="706">
        <v>0</v>
      </c>
      <c r="AJ173" s="905" t="str">
        <f t="shared" si="12"/>
        <v>G07055</v>
      </c>
      <c r="AK173" s="905" t="str">
        <f t="shared" si="13"/>
        <v>FR.REPRES 50% CARROSSERIE</v>
      </c>
      <c r="AL173" s="905">
        <f>IFERROR(INDEX(G173:R173,1,MATCH(Parametres!$B$3,G$1:R$1,0)-1)*IF(OR(F173="L",F173="S",F173="I"),-1,1),"")</f>
        <v>0</v>
      </c>
      <c r="AM173" s="905">
        <f t="shared" si="14"/>
        <v>0</v>
      </c>
      <c r="AN173" s="905">
        <f>INDEX(G173:R173,1,MATCH(Parametres!$B$3,G$1:R$1,0))*IF(OR(F173="L",F173="S",F173="I"),-1,1)</f>
        <v>0</v>
      </c>
      <c r="AO173" s="487" t="str">
        <f>+VLOOKUP($AJ173,Data_Validation!$A:$D,1,0)</f>
        <v>G07055</v>
      </c>
      <c r="AP173" s="487" t="str">
        <f>+VLOOKUP($AJ173,Data_Validation!$A:$D,3,0)</f>
        <v>Carrosserie</v>
      </c>
      <c r="AQ173" s="487" t="str">
        <f>+VLOOKUP($AJ173,Data_Validation!$A:$D,4,0)</f>
        <v>Frais de déplacement</v>
      </c>
      <c r="AR173" s="487" t="s">
        <v>299</v>
      </c>
      <c r="AS173" s="487">
        <f>+VLOOKUP($AJ173,Data_Validation!$A:$E,5,0)</f>
        <v>0</v>
      </c>
      <c r="AT173" s="904" t="str">
        <f t="shared" si="15"/>
        <v>G07055</v>
      </c>
      <c r="AU173" s="488" t="str">
        <f t="shared" si="16"/>
        <v>FR.REPRES 50% CARROSSERIE</v>
      </c>
      <c r="AV173" s="899">
        <f>IFERROR(INDEX(V173:AG173,1,MATCH(Parametres!$B$3,V$1:AG$1,0)-1)*IF(OR(C173="L",C173="S",C173="I"),-1,1),"")</f>
        <v>0</v>
      </c>
      <c r="AW173" s="899">
        <f t="shared" si="17"/>
        <v>0</v>
      </c>
      <c r="AX173" s="899">
        <f>INDEX(V173:AG173,1,MATCH(Parametres!$B$3,V$1:AG$1,0))*IF(OR(C173="L",C173="S",C173="I"),-1,1)</f>
        <v>0</v>
      </c>
      <c r="AY173" s="487" t="s">
        <v>337</v>
      </c>
      <c r="AZ173" s="487">
        <f>+VLOOKUP($AJ173,Data_Validation!$A:$E,5,0)</f>
        <v>0</v>
      </c>
    </row>
    <row r="174" spans="1:52" ht="15" hidden="1" customHeight="1">
      <c r="A174" s="706" t="s">
        <v>1148</v>
      </c>
      <c r="B174" s="706">
        <v>2025</v>
      </c>
      <c r="C174" s="706" t="s">
        <v>1522</v>
      </c>
      <c r="D174" s="706" t="s">
        <v>1523</v>
      </c>
      <c r="E174" s="706" t="s">
        <v>333</v>
      </c>
      <c r="F174" s="706" t="s">
        <v>1104</v>
      </c>
      <c r="G174" s="706">
        <v>212.23</v>
      </c>
      <c r="H174" s="706">
        <v>1280.6300000000001</v>
      </c>
      <c r="I174" s="706">
        <v>1691.44</v>
      </c>
      <c r="J174" s="706">
        <v>3357.59</v>
      </c>
      <c r="K174" s="706">
        <v>7351.66</v>
      </c>
      <c r="L174" s="706">
        <v>7501.66</v>
      </c>
      <c r="M174" s="706">
        <v>8007.04</v>
      </c>
      <c r="N174" s="706">
        <v>8157.04</v>
      </c>
      <c r="O174" s="706">
        <v>11396.54</v>
      </c>
      <c r="P174" s="706">
        <v>11546.54</v>
      </c>
      <c r="Q174" s="706">
        <v>12510.84</v>
      </c>
      <c r="R174" s="706">
        <v>10339.99</v>
      </c>
      <c r="S174" s="706">
        <v>1137.3499999999999</v>
      </c>
      <c r="T174" s="706">
        <v>1137.3499999999999</v>
      </c>
      <c r="U174" s="706">
        <v>0</v>
      </c>
      <c r="V174" s="706">
        <v>0</v>
      </c>
      <c r="W174" s="706">
        <v>0</v>
      </c>
      <c r="X174" s="706">
        <v>0</v>
      </c>
      <c r="Y174" s="706">
        <v>0</v>
      </c>
      <c r="Z174" s="706">
        <v>0</v>
      </c>
      <c r="AA174" s="706">
        <v>0</v>
      </c>
      <c r="AB174" s="706">
        <v>0</v>
      </c>
      <c r="AC174" s="706">
        <v>0</v>
      </c>
      <c r="AD174" s="706">
        <v>0</v>
      </c>
      <c r="AE174" s="706">
        <v>0</v>
      </c>
      <c r="AF174" s="706">
        <v>0</v>
      </c>
      <c r="AG174" s="706">
        <v>0</v>
      </c>
      <c r="AH174" s="706">
        <v>0</v>
      </c>
      <c r="AI174" s="706">
        <v>0</v>
      </c>
      <c r="AJ174" s="905" t="str">
        <f t="shared" si="12"/>
        <v>G0706</v>
      </c>
      <c r="AK174" s="905" t="str">
        <f t="shared" si="13"/>
        <v>FRAIS REPRES.-PIECE</v>
      </c>
      <c r="AL174" s="905">
        <f>IFERROR(INDEX(G174:R174,1,MATCH(Parametres!$B$3,G$1:R$1,0)-1)*IF(OR(F174="L",F174="S",F174="I"),-1,1),"")</f>
        <v>1691.44</v>
      </c>
      <c r="AM174" s="905">
        <f t="shared" si="14"/>
        <v>1666.15</v>
      </c>
      <c r="AN174" s="905">
        <f>INDEX(G174:R174,1,MATCH(Parametres!$B$3,G$1:R$1,0))*IF(OR(F174="L",F174="S",F174="I"),-1,1)</f>
        <v>3357.59</v>
      </c>
      <c r="AO174" s="487" t="str">
        <f>+VLOOKUP($AJ174,Data_Validation!$A:$D,1,0)</f>
        <v>G0706</v>
      </c>
      <c r="AP174" s="487" t="str">
        <f>+VLOOKUP($AJ174,Data_Validation!$A:$D,3,0)</f>
        <v>Pièces</v>
      </c>
      <c r="AQ174" s="487" t="str">
        <f>+VLOOKUP($AJ174,Data_Validation!$A:$D,4,0)</f>
        <v>Frais de déplacement</v>
      </c>
      <c r="AR174" s="487" t="s">
        <v>299</v>
      </c>
      <c r="AS174" s="487">
        <f>+VLOOKUP($AJ174,Data_Validation!$A:$E,5,0)</f>
        <v>0</v>
      </c>
      <c r="AT174" s="904" t="str">
        <f t="shared" si="15"/>
        <v>G0706</v>
      </c>
      <c r="AU174" s="488" t="str">
        <f t="shared" si="16"/>
        <v>FRAIS REPRES.-PIECE</v>
      </c>
      <c r="AV174" s="899">
        <f>IFERROR(INDEX(V174:AG174,1,MATCH(Parametres!$B$3,V$1:AG$1,0)-1)*IF(OR(C174="L",C174="S",C174="I"),-1,1),"")</f>
        <v>0</v>
      </c>
      <c r="AW174" s="899">
        <f t="shared" si="17"/>
        <v>0</v>
      </c>
      <c r="AX174" s="899">
        <f>INDEX(V174:AG174,1,MATCH(Parametres!$B$3,V$1:AG$1,0))*IF(OR(C174="L",C174="S",C174="I"),-1,1)</f>
        <v>0</v>
      </c>
      <c r="AY174" s="487" t="s">
        <v>337</v>
      </c>
      <c r="AZ174" s="487">
        <f>+VLOOKUP($AJ174,Data_Validation!$A:$E,5,0)</f>
        <v>0</v>
      </c>
    </row>
    <row r="175" spans="1:52" ht="15" hidden="1" customHeight="1">
      <c r="A175" s="706" t="s">
        <v>1148</v>
      </c>
      <c r="B175" s="706">
        <v>2025</v>
      </c>
      <c r="C175" s="706" t="s">
        <v>1524</v>
      </c>
      <c r="D175" s="706" t="s">
        <v>1525</v>
      </c>
      <c r="E175" s="706" t="s">
        <v>333</v>
      </c>
      <c r="F175" s="706" t="s">
        <v>1104</v>
      </c>
      <c r="G175" s="706">
        <v>159.38999999999999</v>
      </c>
      <c r="H175" s="706">
        <v>159.38999999999999</v>
      </c>
      <c r="I175" s="706">
        <v>159.38999999999999</v>
      </c>
      <c r="J175" s="706">
        <v>159.38999999999999</v>
      </c>
      <c r="K175" s="706">
        <v>159.38999999999999</v>
      </c>
      <c r="L175" s="706">
        <v>159.38999999999999</v>
      </c>
      <c r="M175" s="706">
        <v>159.38999999999999</v>
      </c>
      <c r="N175" s="706">
        <v>159.38999999999999</v>
      </c>
      <c r="O175" s="706">
        <v>159.38999999999999</v>
      </c>
      <c r="P175" s="706">
        <v>159.38999999999999</v>
      </c>
      <c r="Q175" s="706">
        <v>159.38999999999999</v>
      </c>
      <c r="R175" s="706">
        <v>159.38999999999999</v>
      </c>
      <c r="S175" s="706">
        <v>14.49</v>
      </c>
      <c r="T175" s="706">
        <v>14.49</v>
      </c>
      <c r="U175" s="706">
        <v>0</v>
      </c>
      <c r="V175" s="706">
        <v>0</v>
      </c>
      <c r="W175" s="706">
        <v>0</v>
      </c>
      <c r="X175" s="706">
        <v>0</v>
      </c>
      <c r="Y175" s="706">
        <v>0</v>
      </c>
      <c r="Z175" s="706">
        <v>0</v>
      </c>
      <c r="AA175" s="706">
        <v>0</v>
      </c>
      <c r="AB175" s="706">
        <v>0</v>
      </c>
      <c r="AC175" s="706">
        <v>0</v>
      </c>
      <c r="AD175" s="706">
        <v>0</v>
      </c>
      <c r="AE175" s="706">
        <v>0</v>
      </c>
      <c r="AF175" s="706">
        <v>0</v>
      </c>
      <c r="AG175" s="706">
        <v>0</v>
      </c>
      <c r="AH175" s="706">
        <v>0</v>
      </c>
      <c r="AI175" s="706">
        <v>0</v>
      </c>
      <c r="AJ175" s="905" t="str">
        <f t="shared" si="12"/>
        <v>G07066</v>
      </c>
      <c r="AK175" s="905" t="str">
        <f t="shared" si="13"/>
        <v>FR.REPRES 50% PIECES</v>
      </c>
      <c r="AL175" s="905">
        <f>IFERROR(INDEX(G175:R175,1,MATCH(Parametres!$B$3,G$1:R$1,0)-1)*IF(OR(F175="L",F175="S",F175="I"),-1,1),"")</f>
        <v>159.38999999999999</v>
      </c>
      <c r="AM175" s="905">
        <f t="shared" si="14"/>
        <v>0</v>
      </c>
      <c r="AN175" s="905">
        <f>INDEX(G175:R175,1,MATCH(Parametres!$B$3,G$1:R$1,0))*IF(OR(F175="L",F175="S",F175="I"),-1,1)</f>
        <v>159.38999999999999</v>
      </c>
      <c r="AO175" s="487" t="str">
        <f>+VLOOKUP($AJ175,Data_Validation!$A:$D,1,0)</f>
        <v>G07066</v>
      </c>
      <c r="AP175" s="487" t="str">
        <f>+VLOOKUP($AJ175,Data_Validation!$A:$D,3,0)</f>
        <v>Pièces</v>
      </c>
      <c r="AQ175" s="487" t="str">
        <f>+VLOOKUP($AJ175,Data_Validation!$A:$D,4,0)</f>
        <v>Frais de déplacement</v>
      </c>
      <c r="AR175" s="487" t="s">
        <v>299</v>
      </c>
      <c r="AS175" s="487">
        <f>+VLOOKUP($AJ175,Data_Validation!$A:$E,5,0)</f>
        <v>0</v>
      </c>
      <c r="AT175" s="904" t="str">
        <f t="shared" si="15"/>
        <v>G07066</v>
      </c>
      <c r="AU175" s="488" t="str">
        <f t="shared" si="16"/>
        <v>FR.REPRES 50% PIECES</v>
      </c>
      <c r="AV175" s="899">
        <f>IFERROR(INDEX(V175:AG175,1,MATCH(Parametres!$B$3,V$1:AG$1,0)-1)*IF(OR(C175="L",C175="S",C175="I"),-1,1),"")</f>
        <v>0</v>
      </c>
      <c r="AW175" s="899">
        <f t="shared" si="17"/>
        <v>0</v>
      </c>
      <c r="AX175" s="899">
        <f>INDEX(V175:AG175,1,MATCH(Parametres!$B$3,V$1:AG$1,0))*IF(OR(C175="L",C175="S",C175="I"),-1,1)</f>
        <v>0</v>
      </c>
      <c r="AY175" s="487" t="s">
        <v>337</v>
      </c>
      <c r="AZ175" s="487">
        <f>+VLOOKUP($AJ175,Data_Validation!$A:$E,5,0)</f>
        <v>0</v>
      </c>
    </row>
    <row r="176" spans="1:52" ht="15.75" customHeight="1">
      <c r="A176" s="706" t="s">
        <v>1148</v>
      </c>
      <c r="B176" s="706">
        <v>2025</v>
      </c>
      <c r="C176" s="706" t="s">
        <v>1526</v>
      </c>
      <c r="D176" s="706" t="s">
        <v>1527</v>
      </c>
      <c r="E176" s="706" t="s">
        <v>333</v>
      </c>
      <c r="F176" s="706" t="s">
        <v>1104</v>
      </c>
      <c r="G176" s="706">
        <v>0</v>
      </c>
      <c r="H176" s="706">
        <v>0</v>
      </c>
      <c r="I176" s="706">
        <v>0</v>
      </c>
      <c r="J176" s="706">
        <v>0</v>
      </c>
      <c r="K176" s="706">
        <v>0</v>
      </c>
      <c r="L176" s="706">
        <v>0</v>
      </c>
      <c r="M176" s="706">
        <v>0</v>
      </c>
      <c r="N176" s="706">
        <v>0</v>
      </c>
      <c r="O176" s="706">
        <v>0</v>
      </c>
      <c r="P176" s="706">
        <v>0</v>
      </c>
      <c r="Q176" s="706">
        <v>0</v>
      </c>
      <c r="R176" s="706">
        <v>0</v>
      </c>
      <c r="S176" s="706">
        <v>0</v>
      </c>
      <c r="T176" s="706">
        <v>0</v>
      </c>
      <c r="U176" s="706">
        <v>0</v>
      </c>
      <c r="V176" s="706">
        <v>0</v>
      </c>
      <c r="W176" s="706">
        <v>0</v>
      </c>
      <c r="X176" s="706">
        <v>0</v>
      </c>
      <c r="Y176" s="706">
        <v>0</v>
      </c>
      <c r="Z176" s="706">
        <v>0</v>
      </c>
      <c r="AA176" s="706">
        <v>0</v>
      </c>
      <c r="AB176" s="706">
        <v>0</v>
      </c>
      <c r="AC176" s="706">
        <v>0</v>
      </c>
      <c r="AD176" s="706">
        <v>0</v>
      </c>
      <c r="AE176" s="706">
        <v>0</v>
      </c>
      <c r="AF176" s="706">
        <v>0</v>
      </c>
      <c r="AG176" s="706">
        <v>0</v>
      </c>
      <c r="AH176" s="706">
        <v>0</v>
      </c>
      <c r="AI176" s="706">
        <v>0</v>
      </c>
      <c r="AJ176" s="905" t="str">
        <f t="shared" si="12"/>
        <v>G0710</v>
      </c>
      <c r="AK176" s="905" t="str">
        <f t="shared" si="13"/>
        <v>COTISATIONS REP.</v>
      </c>
      <c r="AL176" s="905">
        <f>IFERROR(INDEX(G176:R176,1,MATCH(Parametres!$B$3,G$1:R$1,0)-1)*IF(OR(F176="L",F176="S",F176="I"),-1,1),"")</f>
        <v>0</v>
      </c>
      <c r="AM176" s="905">
        <f t="shared" si="14"/>
        <v>0</v>
      </c>
      <c r="AN176" s="905">
        <f>INDEX(G176:R176,1,MATCH(Parametres!$B$3,G$1:R$1,0))*IF(OR(F176="L",F176="S",F176="I"),-1,1)</f>
        <v>0</v>
      </c>
      <c r="AO176" s="487" t="e">
        <f>+VLOOKUP($AJ176,Data_Validation!$A:$D,1,0)</f>
        <v>#N/A</v>
      </c>
      <c r="AP176" s="487" t="e">
        <f>+VLOOKUP($AJ176,Data_Validation!$A:$D,3,0)</f>
        <v>#N/A</v>
      </c>
      <c r="AQ176" s="487" t="e">
        <f>+VLOOKUP($AJ176,Data_Validation!$A:$D,4,0)</f>
        <v>#N/A</v>
      </c>
      <c r="AR176" s="487" t="s">
        <v>299</v>
      </c>
      <c r="AS176" s="487" t="e">
        <f>+VLOOKUP($AJ176,Data_Validation!$A:$E,5,0)</f>
        <v>#N/A</v>
      </c>
      <c r="AT176" s="904" t="str">
        <f t="shared" si="15"/>
        <v>G0710</v>
      </c>
      <c r="AU176" s="488" t="str">
        <f t="shared" si="16"/>
        <v>COTISATIONS REP.</v>
      </c>
      <c r="AV176" s="899">
        <f>IFERROR(INDEX(V176:AG176,1,MATCH(Parametres!$B$3,V$1:AG$1,0)-1)*IF(OR(C176="L",C176="S",C176="I"),-1,1),"")</f>
        <v>0</v>
      </c>
      <c r="AW176" s="899">
        <f t="shared" si="17"/>
        <v>0</v>
      </c>
      <c r="AX176" s="899">
        <f>INDEX(V176:AG176,1,MATCH(Parametres!$B$3,V$1:AG$1,0))*IF(OR(C176="L",C176="S",C176="I"),-1,1)</f>
        <v>0</v>
      </c>
      <c r="AY176" s="487" t="s">
        <v>337</v>
      </c>
      <c r="AZ176" s="487" t="e">
        <f>+VLOOKUP($AJ176,Data_Validation!$A:$E,5,0)</f>
        <v>#N/A</v>
      </c>
    </row>
    <row r="177" spans="1:52" ht="15" hidden="1" customHeight="1">
      <c r="A177" s="706" t="s">
        <v>1148</v>
      </c>
      <c r="B177" s="706">
        <v>2025</v>
      </c>
      <c r="C177" s="706" t="s">
        <v>1528</v>
      </c>
      <c r="D177" s="706" t="s">
        <v>1529</v>
      </c>
      <c r="E177" s="706" t="s">
        <v>333</v>
      </c>
      <c r="F177" s="706" t="s">
        <v>1104</v>
      </c>
      <c r="G177" s="706">
        <v>813</v>
      </c>
      <c r="H177" s="706">
        <v>3378.41</v>
      </c>
      <c r="I177" s="706">
        <v>4469.76</v>
      </c>
      <c r="J177" s="706">
        <v>5464.94</v>
      </c>
      <c r="K177" s="706">
        <v>6669.12</v>
      </c>
      <c r="L177" s="706">
        <v>8265.2999999999993</v>
      </c>
      <c r="M177" s="706">
        <v>9565.09</v>
      </c>
      <c r="N177" s="706">
        <v>11203.51</v>
      </c>
      <c r="O177" s="706">
        <v>12978.67</v>
      </c>
      <c r="P177" s="706">
        <v>15025.1</v>
      </c>
      <c r="Q177" s="706">
        <v>18094.13</v>
      </c>
      <c r="R177" s="706">
        <v>19769.060000000001</v>
      </c>
      <c r="S177" s="706">
        <v>1644.92</v>
      </c>
      <c r="T177" s="706">
        <v>1644.92</v>
      </c>
      <c r="U177" s="706">
        <v>0</v>
      </c>
      <c r="V177" s="706">
        <v>0</v>
      </c>
      <c r="W177" s="706">
        <v>0</v>
      </c>
      <c r="X177" s="706">
        <v>0</v>
      </c>
      <c r="Y177" s="706">
        <v>0</v>
      </c>
      <c r="Z177" s="706">
        <v>0</v>
      </c>
      <c r="AA177" s="706">
        <v>0</v>
      </c>
      <c r="AB177" s="706">
        <v>0</v>
      </c>
      <c r="AC177" s="706">
        <v>0</v>
      </c>
      <c r="AD177" s="706">
        <v>0</v>
      </c>
      <c r="AE177" s="706">
        <v>0</v>
      </c>
      <c r="AF177" s="706">
        <v>0</v>
      </c>
      <c r="AG177" s="706">
        <v>0</v>
      </c>
      <c r="AH177" s="706">
        <v>0</v>
      </c>
      <c r="AI177" s="706">
        <v>0</v>
      </c>
      <c r="AJ177" s="905" t="str">
        <f t="shared" si="12"/>
        <v>G0711</v>
      </c>
      <c r="AK177" s="905" t="str">
        <f t="shared" si="13"/>
        <v>COTISATIONS-NEUFS</v>
      </c>
      <c r="AL177" s="905">
        <f>IFERROR(INDEX(G177:R177,1,MATCH(Parametres!$B$3,G$1:R$1,0)-1)*IF(OR(F177="L",F177="S",F177="I"),-1,1),"")</f>
        <v>4469.76</v>
      </c>
      <c r="AM177" s="905">
        <f t="shared" si="14"/>
        <v>995.17999999999938</v>
      </c>
      <c r="AN177" s="905">
        <f>INDEX(G177:R177,1,MATCH(Parametres!$B$3,G$1:R$1,0))*IF(OR(F177="L",F177="S",F177="I"),-1,1)</f>
        <v>5464.94</v>
      </c>
      <c r="AO177" s="487" t="str">
        <f>+VLOOKUP($AJ177,Data_Validation!$A:$D,1,0)</f>
        <v>G0711</v>
      </c>
      <c r="AP177" s="487" t="str">
        <f>+VLOOKUP($AJ177,Data_Validation!$A:$D,3,0)</f>
        <v>Véhicules neufs</v>
      </c>
      <c r="AQ177" s="487" t="str">
        <f>+VLOOKUP($AJ177,Data_Validation!$A:$D,4,0)</f>
        <v>Divers</v>
      </c>
      <c r="AR177" s="487" t="s">
        <v>299</v>
      </c>
      <c r="AS177" s="487">
        <f>+VLOOKUP($AJ177,Data_Validation!$A:$E,5,0)</f>
        <v>0</v>
      </c>
      <c r="AT177" s="904" t="str">
        <f t="shared" si="15"/>
        <v>G0711</v>
      </c>
      <c r="AU177" s="488" t="str">
        <f t="shared" si="16"/>
        <v>COTISATIONS-NEUFS</v>
      </c>
      <c r="AV177" s="899">
        <f>IFERROR(INDEX(V177:AG177,1,MATCH(Parametres!$B$3,V$1:AG$1,0)-1)*IF(OR(C177="L",C177="S",C177="I"),-1,1),"")</f>
        <v>0</v>
      </c>
      <c r="AW177" s="899">
        <f t="shared" si="17"/>
        <v>0</v>
      </c>
      <c r="AX177" s="899">
        <f>INDEX(V177:AG177,1,MATCH(Parametres!$B$3,V$1:AG$1,0))*IF(OR(C177="L",C177="S",C177="I"),-1,1)</f>
        <v>0</v>
      </c>
      <c r="AY177" s="487" t="s">
        <v>337</v>
      </c>
      <c r="AZ177" s="487">
        <f>+VLOOKUP($AJ177,Data_Validation!$A:$E,5,0)</f>
        <v>0</v>
      </c>
    </row>
    <row r="178" spans="1:52" ht="15" hidden="1" customHeight="1">
      <c r="A178" s="706" t="s">
        <v>1148</v>
      </c>
      <c r="B178" s="706">
        <v>2025</v>
      </c>
      <c r="C178" s="706" t="s">
        <v>1530</v>
      </c>
      <c r="D178" s="706" t="s">
        <v>1531</v>
      </c>
      <c r="E178" s="706" t="s">
        <v>333</v>
      </c>
      <c r="F178" s="706" t="s">
        <v>1104</v>
      </c>
      <c r="G178" s="706">
        <v>1102.83</v>
      </c>
      <c r="H178" s="706">
        <v>2621.2600000000002</v>
      </c>
      <c r="I178" s="706">
        <v>3728.99</v>
      </c>
      <c r="J178" s="706">
        <v>4750.5200000000004</v>
      </c>
      <c r="K178" s="706">
        <v>6047.45</v>
      </c>
      <c r="L178" s="706">
        <v>12632.49</v>
      </c>
      <c r="M178" s="706">
        <v>14029.81</v>
      </c>
      <c r="N178" s="706">
        <v>15268.14</v>
      </c>
      <c r="O178" s="706">
        <v>16463.87</v>
      </c>
      <c r="P178" s="706">
        <v>17869.259999999998</v>
      </c>
      <c r="Q178" s="706">
        <v>20239.61</v>
      </c>
      <c r="R178" s="706">
        <v>21631.759999999998</v>
      </c>
      <c r="S178" s="706">
        <v>1839.96</v>
      </c>
      <c r="T178" s="706">
        <v>1839.96</v>
      </c>
      <c r="U178" s="706">
        <v>0</v>
      </c>
      <c r="V178" s="706">
        <v>0</v>
      </c>
      <c r="W178" s="706">
        <v>0</v>
      </c>
      <c r="X178" s="706">
        <v>0</v>
      </c>
      <c r="Y178" s="706">
        <v>0</v>
      </c>
      <c r="Z178" s="706">
        <v>0</v>
      </c>
      <c r="AA178" s="706">
        <v>0</v>
      </c>
      <c r="AB178" s="706">
        <v>0</v>
      </c>
      <c r="AC178" s="706">
        <v>0</v>
      </c>
      <c r="AD178" s="706">
        <v>0</v>
      </c>
      <c r="AE178" s="706">
        <v>0</v>
      </c>
      <c r="AF178" s="706">
        <v>0</v>
      </c>
      <c r="AG178" s="706">
        <v>0</v>
      </c>
      <c r="AH178" s="706">
        <v>0</v>
      </c>
      <c r="AI178" s="706">
        <v>0</v>
      </c>
      <c r="AJ178" s="905" t="str">
        <f t="shared" si="12"/>
        <v>G0712</v>
      </c>
      <c r="AK178" s="905" t="str">
        <f t="shared" si="13"/>
        <v>COTISATIONS-USAGES</v>
      </c>
      <c r="AL178" s="905">
        <f>IFERROR(INDEX(G178:R178,1,MATCH(Parametres!$B$3,G$1:R$1,0)-1)*IF(OR(F178="L",F178="S",F178="I"),-1,1),"")</f>
        <v>3728.99</v>
      </c>
      <c r="AM178" s="905">
        <f t="shared" si="14"/>
        <v>1021.5300000000007</v>
      </c>
      <c r="AN178" s="905">
        <f>INDEX(G178:R178,1,MATCH(Parametres!$B$3,G$1:R$1,0))*IF(OR(F178="L",F178="S",F178="I"),-1,1)</f>
        <v>4750.5200000000004</v>
      </c>
      <c r="AO178" s="487" t="str">
        <f>+VLOOKUP($AJ178,Data_Validation!$A:$D,1,0)</f>
        <v>G0712</v>
      </c>
      <c r="AP178" s="487" t="str">
        <f>+VLOOKUP($AJ178,Data_Validation!$A:$D,3,0)</f>
        <v>Véhicules usagés</v>
      </c>
      <c r="AQ178" s="487" t="str">
        <f>+VLOOKUP($AJ178,Data_Validation!$A:$D,4,0)</f>
        <v>Divers</v>
      </c>
      <c r="AR178" s="487" t="s">
        <v>299</v>
      </c>
      <c r="AS178" s="487">
        <f>+VLOOKUP($AJ178,Data_Validation!$A:$E,5,0)</f>
        <v>0</v>
      </c>
      <c r="AT178" s="904" t="str">
        <f t="shared" si="15"/>
        <v>G0712</v>
      </c>
      <c r="AU178" s="488" t="str">
        <f t="shared" si="16"/>
        <v>COTISATIONS-USAGES</v>
      </c>
      <c r="AV178" s="899">
        <f>IFERROR(INDEX(V178:AG178,1,MATCH(Parametres!$B$3,V$1:AG$1,0)-1)*IF(OR(C178="L",C178="S",C178="I"),-1,1),"")</f>
        <v>0</v>
      </c>
      <c r="AW178" s="899">
        <f t="shared" si="17"/>
        <v>0</v>
      </c>
      <c r="AX178" s="899">
        <f>INDEX(V178:AG178,1,MATCH(Parametres!$B$3,V$1:AG$1,0))*IF(OR(C178="L",C178="S",C178="I"),-1,1)</f>
        <v>0</v>
      </c>
      <c r="AY178" s="487" t="s">
        <v>337</v>
      </c>
      <c r="AZ178" s="487">
        <f>+VLOOKUP($AJ178,Data_Validation!$A:$E,5,0)</f>
        <v>0</v>
      </c>
    </row>
    <row r="179" spans="1:52" ht="15" hidden="1" customHeight="1">
      <c r="A179" s="706" t="s">
        <v>1148</v>
      </c>
      <c r="B179" s="706">
        <v>2025</v>
      </c>
      <c r="C179" s="706" t="s">
        <v>1532</v>
      </c>
      <c r="D179" s="706" t="s">
        <v>1533</v>
      </c>
      <c r="E179" s="706" t="s">
        <v>333</v>
      </c>
      <c r="F179" s="706" t="s">
        <v>1104</v>
      </c>
      <c r="G179" s="706">
        <v>371</v>
      </c>
      <c r="H179" s="706">
        <v>832</v>
      </c>
      <c r="I179" s="706">
        <v>1578</v>
      </c>
      <c r="J179" s="706">
        <v>1661.5</v>
      </c>
      <c r="K179" s="706">
        <v>2115</v>
      </c>
      <c r="L179" s="706">
        <v>2781</v>
      </c>
      <c r="M179" s="706">
        <v>3402</v>
      </c>
      <c r="N179" s="706">
        <v>4023</v>
      </c>
      <c r="O179" s="706">
        <v>4644</v>
      </c>
      <c r="P179" s="706">
        <v>5876</v>
      </c>
      <c r="Q179" s="706">
        <v>8673.2800000000007</v>
      </c>
      <c r="R179" s="706">
        <v>9633.06</v>
      </c>
      <c r="S179" s="706">
        <v>788.48</v>
      </c>
      <c r="T179" s="706">
        <v>788.48</v>
      </c>
      <c r="U179" s="706">
        <v>0</v>
      </c>
      <c r="V179" s="706">
        <v>0</v>
      </c>
      <c r="W179" s="706">
        <v>0</v>
      </c>
      <c r="X179" s="706">
        <v>0</v>
      </c>
      <c r="Y179" s="706">
        <v>0</v>
      </c>
      <c r="Z179" s="706">
        <v>0</v>
      </c>
      <c r="AA179" s="706">
        <v>0</v>
      </c>
      <c r="AB179" s="706">
        <v>0</v>
      </c>
      <c r="AC179" s="706">
        <v>0</v>
      </c>
      <c r="AD179" s="706">
        <v>0</v>
      </c>
      <c r="AE179" s="706">
        <v>0</v>
      </c>
      <c r="AF179" s="706">
        <v>0</v>
      </c>
      <c r="AG179" s="706">
        <v>0</v>
      </c>
      <c r="AH179" s="706">
        <v>0</v>
      </c>
      <c r="AI179" s="706">
        <v>0</v>
      </c>
      <c r="AJ179" s="905" t="str">
        <f t="shared" si="12"/>
        <v>G0714</v>
      </c>
      <c r="AK179" s="905" t="str">
        <f t="shared" si="13"/>
        <v>COTISATIONS-SERVICE</v>
      </c>
      <c r="AL179" s="905">
        <f>IFERROR(INDEX(G179:R179,1,MATCH(Parametres!$B$3,G$1:R$1,0)-1)*IF(OR(F179="L",F179="S",F179="I"),-1,1),"")</f>
        <v>1578</v>
      </c>
      <c r="AM179" s="905">
        <f t="shared" si="14"/>
        <v>83.5</v>
      </c>
      <c r="AN179" s="905">
        <f>INDEX(G179:R179,1,MATCH(Parametres!$B$3,G$1:R$1,0))*IF(OR(F179="L",F179="S",F179="I"),-1,1)</f>
        <v>1661.5</v>
      </c>
      <c r="AO179" s="487" t="str">
        <f>+VLOOKUP($AJ179,Data_Validation!$A:$D,1,0)</f>
        <v>G0714</v>
      </c>
      <c r="AP179" s="487" t="str">
        <f>+VLOOKUP($AJ179,Data_Validation!$A:$D,3,0)</f>
        <v>Service</v>
      </c>
      <c r="AQ179" s="487" t="str">
        <f>+VLOOKUP($AJ179,Data_Validation!$A:$D,4,0)</f>
        <v>Divers</v>
      </c>
      <c r="AR179" s="487" t="s">
        <v>299</v>
      </c>
      <c r="AS179" s="487">
        <f>+VLOOKUP($AJ179,Data_Validation!$A:$E,5,0)</f>
        <v>0</v>
      </c>
      <c r="AT179" s="904" t="str">
        <f t="shared" si="15"/>
        <v>G0714</v>
      </c>
      <c r="AU179" s="488" t="str">
        <f t="shared" si="16"/>
        <v>COTISATIONS-SERVICE</v>
      </c>
      <c r="AV179" s="899">
        <f>IFERROR(INDEX(V179:AG179,1,MATCH(Parametres!$B$3,V$1:AG$1,0)-1)*IF(OR(C179="L",C179="S",C179="I"),-1,1),"")</f>
        <v>0</v>
      </c>
      <c r="AW179" s="899">
        <f t="shared" si="17"/>
        <v>0</v>
      </c>
      <c r="AX179" s="899">
        <f>INDEX(V179:AG179,1,MATCH(Parametres!$B$3,V$1:AG$1,0))*IF(OR(C179="L",C179="S",C179="I"),-1,1)</f>
        <v>0</v>
      </c>
      <c r="AY179" s="487" t="s">
        <v>337</v>
      </c>
      <c r="AZ179" s="487">
        <f>+VLOOKUP($AJ179,Data_Validation!$A:$E,5,0)</f>
        <v>0</v>
      </c>
    </row>
    <row r="180" spans="1:52" ht="15" hidden="1" customHeight="1">
      <c r="A180" s="706" t="s">
        <v>1148</v>
      </c>
      <c r="B180" s="706">
        <v>2025</v>
      </c>
      <c r="C180" s="706" t="s">
        <v>1534</v>
      </c>
      <c r="D180" s="706" t="s">
        <v>1535</v>
      </c>
      <c r="E180" s="706" t="s">
        <v>333</v>
      </c>
      <c r="F180" s="706" t="s">
        <v>1104</v>
      </c>
      <c r="G180" s="706">
        <v>1100.25</v>
      </c>
      <c r="H180" s="706">
        <v>4824.1400000000003</v>
      </c>
      <c r="I180" s="706">
        <v>5974.97</v>
      </c>
      <c r="J180" s="706">
        <v>7091.04</v>
      </c>
      <c r="K180" s="706">
        <v>8267.3700000000008</v>
      </c>
      <c r="L180" s="706">
        <v>9285.07</v>
      </c>
      <c r="M180" s="706">
        <v>10356</v>
      </c>
      <c r="N180" s="706">
        <v>11429.74</v>
      </c>
      <c r="O180" s="706">
        <v>12579.23</v>
      </c>
      <c r="P180" s="706">
        <v>13764.16</v>
      </c>
      <c r="Q180" s="706">
        <v>15384.56</v>
      </c>
      <c r="R180" s="706">
        <v>16640.580000000002</v>
      </c>
      <c r="S180" s="706">
        <v>1398.6</v>
      </c>
      <c r="T180" s="706">
        <v>1398.6</v>
      </c>
      <c r="U180" s="706">
        <v>0</v>
      </c>
      <c r="V180" s="706">
        <v>0</v>
      </c>
      <c r="W180" s="706">
        <v>0</v>
      </c>
      <c r="X180" s="706">
        <v>0</v>
      </c>
      <c r="Y180" s="706">
        <v>0</v>
      </c>
      <c r="Z180" s="706">
        <v>0</v>
      </c>
      <c r="AA180" s="706">
        <v>0</v>
      </c>
      <c r="AB180" s="706">
        <v>0</v>
      </c>
      <c r="AC180" s="706">
        <v>0</v>
      </c>
      <c r="AD180" s="706">
        <v>0</v>
      </c>
      <c r="AE180" s="706">
        <v>0</v>
      </c>
      <c r="AF180" s="706">
        <v>0</v>
      </c>
      <c r="AG180" s="706">
        <v>0</v>
      </c>
      <c r="AH180" s="706">
        <v>0</v>
      </c>
      <c r="AI180" s="706">
        <v>0</v>
      </c>
      <c r="AJ180" s="905" t="str">
        <f t="shared" si="12"/>
        <v>G0715</v>
      </c>
      <c r="AK180" s="905" t="str">
        <f t="shared" si="13"/>
        <v>COTISATIONS-CARROSS.</v>
      </c>
      <c r="AL180" s="905">
        <f>IFERROR(INDEX(G180:R180,1,MATCH(Parametres!$B$3,G$1:R$1,0)-1)*IF(OR(F180="L",F180="S",F180="I"),-1,1),"")</f>
        <v>5974.97</v>
      </c>
      <c r="AM180" s="905">
        <f t="shared" si="14"/>
        <v>1116.0699999999997</v>
      </c>
      <c r="AN180" s="905">
        <f>INDEX(G180:R180,1,MATCH(Parametres!$B$3,G$1:R$1,0))*IF(OR(F180="L",F180="S",F180="I"),-1,1)</f>
        <v>7091.04</v>
      </c>
      <c r="AO180" s="487" t="str">
        <f>+VLOOKUP($AJ180,Data_Validation!$A:$D,1,0)</f>
        <v>G0715</v>
      </c>
      <c r="AP180" s="487" t="str">
        <f>+VLOOKUP($AJ180,Data_Validation!$A:$D,3,0)</f>
        <v>Carrosserie</v>
      </c>
      <c r="AQ180" s="487" t="str">
        <f>+VLOOKUP($AJ180,Data_Validation!$A:$D,4,0)</f>
        <v>Divers</v>
      </c>
      <c r="AR180" s="487" t="s">
        <v>299</v>
      </c>
      <c r="AS180" s="487">
        <f>+VLOOKUP($AJ180,Data_Validation!$A:$E,5,0)</f>
        <v>0</v>
      </c>
      <c r="AT180" s="904" t="str">
        <f t="shared" si="15"/>
        <v>G0715</v>
      </c>
      <c r="AU180" s="488" t="str">
        <f t="shared" si="16"/>
        <v>COTISATIONS-CARROSS.</v>
      </c>
      <c r="AV180" s="899">
        <f>IFERROR(INDEX(V180:AG180,1,MATCH(Parametres!$B$3,V$1:AG$1,0)-1)*IF(OR(C180="L",C180="S",C180="I"),-1,1),"")</f>
        <v>0</v>
      </c>
      <c r="AW180" s="899">
        <f t="shared" si="17"/>
        <v>0</v>
      </c>
      <c r="AX180" s="899">
        <f>INDEX(V180:AG180,1,MATCH(Parametres!$B$3,V$1:AG$1,0))*IF(OR(C180="L",C180="S",C180="I"),-1,1)</f>
        <v>0</v>
      </c>
      <c r="AY180" s="487" t="s">
        <v>337</v>
      </c>
      <c r="AZ180" s="487">
        <f>+VLOOKUP($AJ180,Data_Validation!$A:$E,5,0)</f>
        <v>0</v>
      </c>
    </row>
    <row r="181" spans="1:52" ht="15.75" hidden="1" customHeight="1">
      <c r="A181" s="706" t="s">
        <v>1148</v>
      </c>
      <c r="B181" s="706">
        <v>2025</v>
      </c>
      <c r="C181" s="706" t="s">
        <v>1538</v>
      </c>
      <c r="D181" s="706" t="s">
        <v>1539</v>
      </c>
      <c r="E181" s="706" t="s">
        <v>333</v>
      </c>
      <c r="F181" s="706" t="s">
        <v>1104</v>
      </c>
      <c r="G181" s="706">
        <v>427.38</v>
      </c>
      <c r="H181" s="706">
        <v>1354.75</v>
      </c>
      <c r="I181" s="706">
        <v>2342.13</v>
      </c>
      <c r="J181" s="706">
        <v>3269.5</v>
      </c>
      <c r="K181" s="706">
        <v>4256.87</v>
      </c>
      <c r="L181" s="706">
        <v>5184.25</v>
      </c>
      <c r="M181" s="706">
        <v>6171.63</v>
      </c>
      <c r="N181" s="706">
        <v>7409.01</v>
      </c>
      <c r="O181" s="706">
        <v>7586.38</v>
      </c>
      <c r="P181" s="706">
        <v>9074.08</v>
      </c>
      <c r="Q181" s="706">
        <v>10620.22</v>
      </c>
      <c r="R181" s="706">
        <v>11617.25</v>
      </c>
      <c r="S181" s="706">
        <v>965.47</v>
      </c>
      <c r="T181" s="706">
        <v>965.47</v>
      </c>
      <c r="U181" s="706">
        <v>0</v>
      </c>
      <c r="V181" s="706">
        <v>0</v>
      </c>
      <c r="W181" s="706">
        <v>0</v>
      </c>
      <c r="X181" s="706">
        <v>0</v>
      </c>
      <c r="Y181" s="706">
        <v>0</v>
      </c>
      <c r="Z181" s="706">
        <v>0</v>
      </c>
      <c r="AA181" s="706">
        <v>0</v>
      </c>
      <c r="AB181" s="706">
        <v>0</v>
      </c>
      <c r="AC181" s="706">
        <v>0</v>
      </c>
      <c r="AD181" s="706">
        <v>0</v>
      </c>
      <c r="AE181" s="706">
        <v>0</v>
      </c>
      <c r="AF181" s="706">
        <v>0</v>
      </c>
      <c r="AG181" s="706">
        <v>0</v>
      </c>
      <c r="AH181" s="706">
        <v>0</v>
      </c>
      <c r="AI181" s="706">
        <v>0</v>
      </c>
      <c r="AJ181" s="905" t="str">
        <f t="shared" si="12"/>
        <v>G0716</v>
      </c>
      <c r="AK181" s="905" t="str">
        <f t="shared" si="13"/>
        <v>COTISATIONS-PIECES</v>
      </c>
      <c r="AL181" s="905">
        <f>IFERROR(INDEX(G181:R181,1,MATCH(Parametres!$B$3,G$1:R$1,0)-1)*IF(OR(F181="L",F181="S",F181="I"),-1,1),"")</f>
        <v>2342.13</v>
      </c>
      <c r="AM181" s="905">
        <f t="shared" si="14"/>
        <v>927.36999999999989</v>
      </c>
      <c r="AN181" s="905">
        <f>INDEX(G181:R181,1,MATCH(Parametres!$B$3,G$1:R$1,0))*IF(OR(F181="L",F181="S",F181="I"),-1,1)</f>
        <v>3269.5</v>
      </c>
      <c r="AO181" s="487" t="str">
        <f>+VLOOKUP($AJ181,Data_Validation!$A:$D,1,0)</f>
        <v>G0716</v>
      </c>
      <c r="AP181" s="487" t="str">
        <f>+VLOOKUP($AJ181,Data_Validation!$A:$D,3,0)</f>
        <v>Pièces</v>
      </c>
      <c r="AQ181" s="487" t="str">
        <f>+VLOOKUP($AJ181,Data_Validation!$A:$D,4,0)</f>
        <v>Divers</v>
      </c>
      <c r="AR181" s="487" t="s">
        <v>299</v>
      </c>
      <c r="AS181" s="487">
        <f>+VLOOKUP($AJ181,Data_Validation!$A:$E,5,0)</f>
        <v>0</v>
      </c>
      <c r="AT181" s="904" t="str">
        <f t="shared" si="15"/>
        <v>G0716</v>
      </c>
      <c r="AU181" s="488" t="str">
        <f t="shared" si="16"/>
        <v>COTISATIONS-PIECES</v>
      </c>
      <c r="AV181" s="899">
        <f>IFERROR(INDEX(V181:AG181,1,MATCH(Parametres!$B$3,V$1:AG$1,0)-1)*IF(OR(C181="L",C181="S",C181="I"),-1,1),"")</f>
        <v>0</v>
      </c>
      <c r="AW181" s="899">
        <f t="shared" si="17"/>
        <v>0</v>
      </c>
      <c r="AX181" s="899">
        <f>INDEX(V181:AG181,1,MATCH(Parametres!$B$3,V$1:AG$1,0))*IF(OR(C181="L",C181="S",C181="I"),-1,1)</f>
        <v>0</v>
      </c>
      <c r="AY181" s="487" t="s">
        <v>337</v>
      </c>
      <c r="AZ181" s="487">
        <f>+VLOOKUP($AJ181,Data_Validation!$A:$E,5,0)</f>
        <v>0</v>
      </c>
    </row>
    <row r="182" spans="1:52" ht="15.75" customHeight="1">
      <c r="A182" s="706" t="s">
        <v>1148</v>
      </c>
      <c r="B182" s="706">
        <v>2025</v>
      </c>
      <c r="C182" s="706" t="s">
        <v>1540</v>
      </c>
      <c r="D182" s="706" t="s">
        <v>1541</v>
      </c>
      <c r="E182" s="706" t="s">
        <v>333</v>
      </c>
      <c r="F182" s="706" t="s">
        <v>1104</v>
      </c>
      <c r="G182" s="706">
        <v>0</v>
      </c>
      <c r="H182" s="706">
        <v>0</v>
      </c>
      <c r="I182" s="706">
        <v>0</v>
      </c>
      <c r="J182" s="706">
        <v>0</v>
      </c>
      <c r="K182" s="706">
        <v>0</v>
      </c>
      <c r="L182" s="706">
        <v>0</v>
      </c>
      <c r="M182" s="706">
        <v>0</v>
      </c>
      <c r="N182" s="706">
        <v>0</v>
      </c>
      <c r="O182" s="706">
        <v>0</v>
      </c>
      <c r="P182" s="706">
        <v>0</v>
      </c>
      <c r="Q182" s="706">
        <v>0</v>
      </c>
      <c r="R182" s="706">
        <v>0</v>
      </c>
      <c r="S182" s="706">
        <v>0</v>
      </c>
      <c r="T182" s="706">
        <v>0</v>
      </c>
      <c r="U182" s="706">
        <v>0</v>
      </c>
      <c r="V182" s="706">
        <v>0</v>
      </c>
      <c r="W182" s="706">
        <v>0</v>
      </c>
      <c r="X182" s="706">
        <v>0</v>
      </c>
      <c r="Y182" s="706">
        <v>0</v>
      </c>
      <c r="Z182" s="706">
        <v>0</v>
      </c>
      <c r="AA182" s="706">
        <v>0</v>
      </c>
      <c r="AB182" s="706">
        <v>0</v>
      </c>
      <c r="AC182" s="706">
        <v>0</v>
      </c>
      <c r="AD182" s="706">
        <v>0</v>
      </c>
      <c r="AE182" s="706">
        <v>0</v>
      </c>
      <c r="AF182" s="706">
        <v>0</v>
      </c>
      <c r="AG182" s="706">
        <v>0</v>
      </c>
      <c r="AH182" s="706">
        <v>0</v>
      </c>
      <c r="AI182" s="706">
        <v>0</v>
      </c>
      <c r="AJ182" s="905" t="str">
        <f t="shared" si="12"/>
        <v>G0720</v>
      </c>
      <c r="AK182" s="905" t="str">
        <f t="shared" si="13"/>
        <v>HONORAIRES PROF. REP</v>
      </c>
      <c r="AL182" s="905">
        <f>IFERROR(INDEX(G182:R182,1,MATCH(Parametres!$B$3,G$1:R$1,0)-1)*IF(OR(F182="L",F182="S",F182="I"),-1,1),"")</f>
        <v>0</v>
      </c>
      <c r="AM182" s="905">
        <f t="shared" si="14"/>
        <v>0</v>
      </c>
      <c r="AN182" s="905">
        <f>INDEX(G182:R182,1,MATCH(Parametres!$B$3,G$1:R$1,0))*IF(OR(F182="L",F182="S",F182="I"),-1,1)</f>
        <v>0</v>
      </c>
      <c r="AO182" s="487" t="e">
        <f>+VLOOKUP($AJ182,Data_Validation!$A:$D,1,0)</f>
        <v>#N/A</v>
      </c>
      <c r="AP182" s="487" t="e">
        <f>+VLOOKUP($AJ182,Data_Validation!$A:$D,3,0)</f>
        <v>#N/A</v>
      </c>
      <c r="AQ182" s="487" t="e">
        <f>+VLOOKUP($AJ182,Data_Validation!$A:$D,4,0)</f>
        <v>#N/A</v>
      </c>
      <c r="AR182" s="487" t="s">
        <v>299</v>
      </c>
      <c r="AS182" s="487" t="e">
        <f>+VLOOKUP($AJ182,Data_Validation!$A:$E,5,0)</f>
        <v>#N/A</v>
      </c>
      <c r="AT182" s="904" t="str">
        <f t="shared" si="15"/>
        <v>G0720</v>
      </c>
      <c r="AU182" s="488" t="str">
        <f t="shared" si="16"/>
        <v>HONORAIRES PROF. REP</v>
      </c>
      <c r="AV182" s="899">
        <f>IFERROR(INDEX(V182:AG182,1,MATCH(Parametres!$B$3,V$1:AG$1,0)-1)*IF(OR(C182="L",C182="S",C182="I"),-1,1),"")</f>
        <v>0</v>
      </c>
      <c r="AW182" s="899">
        <f t="shared" si="17"/>
        <v>0</v>
      </c>
      <c r="AX182" s="899">
        <f>INDEX(V182:AG182,1,MATCH(Parametres!$B$3,V$1:AG$1,0))*IF(OR(C182="L",C182="S",C182="I"),-1,1)</f>
        <v>0</v>
      </c>
      <c r="AY182" s="487" t="s">
        <v>337</v>
      </c>
      <c r="AZ182" s="487" t="e">
        <f>+VLOOKUP($AJ182,Data_Validation!$A:$E,5,0)</f>
        <v>#N/A</v>
      </c>
    </row>
    <row r="183" spans="1:52" ht="15.75" hidden="1" customHeight="1">
      <c r="A183" s="706" t="s">
        <v>1148</v>
      </c>
      <c r="B183" s="706">
        <v>2025</v>
      </c>
      <c r="C183" s="706" t="s">
        <v>1542</v>
      </c>
      <c r="D183" s="706" t="s">
        <v>1543</v>
      </c>
      <c r="E183" s="706" t="s">
        <v>333</v>
      </c>
      <c r="F183" s="706" t="s">
        <v>1104</v>
      </c>
      <c r="G183" s="706">
        <v>521.25</v>
      </c>
      <c r="H183" s="706">
        <v>971.25</v>
      </c>
      <c r="I183" s="706">
        <v>791.25</v>
      </c>
      <c r="J183" s="706">
        <v>1241.25</v>
      </c>
      <c r="K183" s="706">
        <v>1911.23</v>
      </c>
      <c r="L183" s="706">
        <v>2361.23</v>
      </c>
      <c r="M183" s="706">
        <v>3103.73</v>
      </c>
      <c r="N183" s="706">
        <v>4603.7299999999996</v>
      </c>
      <c r="O183" s="706">
        <v>7603.73</v>
      </c>
      <c r="P183" s="706">
        <v>10783.33</v>
      </c>
      <c r="Q183" s="706">
        <v>13783.33</v>
      </c>
      <c r="R183" s="706">
        <v>16783.330000000002</v>
      </c>
      <c r="S183" s="706">
        <v>1253.03</v>
      </c>
      <c r="T183" s="706">
        <v>1253.03</v>
      </c>
      <c r="U183" s="706">
        <v>0</v>
      </c>
      <c r="V183" s="706">
        <v>0</v>
      </c>
      <c r="W183" s="706">
        <v>0</v>
      </c>
      <c r="X183" s="706">
        <v>0</v>
      </c>
      <c r="Y183" s="706">
        <v>0</v>
      </c>
      <c r="Z183" s="706">
        <v>0</v>
      </c>
      <c r="AA183" s="706">
        <v>0</v>
      </c>
      <c r="AB183" s="706">
        <v>0</v>
      </c>
      <c r="AC183" s="706">
        <v>0</v>
      </c>
      <c r="AD183" s="706">
        <v>0</v>
      </c>
      <c r="AE183" s="706">
        <v>0</v>
      </c>
      <c r="AF183" s="706">
        <v>0</v>
      </c>
      <c r="AG183" s="706">
        <v>0</v>
      </c>
      <c r="AH183" s="706">
        <v>0</v>
      </c>
      <c r="AI183" s="706">
        <v>0</v>
      </c>
      <c r="AJ183" s="905" t="str">
        <f t="shared" si="12"/>
        <v>G0721</v>
      </c>
      <c r="AK183" s="905" t="str">
        <f t="shared" si="13"/>
        <v>HONORAIRES PROF.-NEUFS</v>
      </c>
      <c r="AL183" s="905">
        <f>IFERROR(INDEX(G183:R183,1,MATCH(Parametres!$B$3,G$1:R$1,0)-1)*IF(OR(F183="L",F183="S",F183="I"),-1,1),"")</f>
        <v>791.25</v>
      </c>
      <c r="AM183" s="905">
        <f t="shared" si="14"/>
        <v>450</v>
      </c>
      <c r="AN183" s="905">
        <f>INDEX(G183:R183,1,MATCH(Parametres!$B$3,G$1:R$1,0))*IF(OR(F183="L",F183="S",F183="I"),-1,1)</f>
        <v>1241.25</v>
      </c>
      <c r="AO183" s="487" t="str">
        <f>+VLOOKUP($AJ183,Data_Validation!$A:$D,1,0)</f>
        <v>G0721</v>
      </c>
      <c r="AP183" s="487" t="str">
        <f>+VLOOKUP($AJ183,Data_Validation!$A:$D,3,0)</f>
        <v>Véhicules neufs</v>
      </c>
      <c r="AQ183" s="487" t="str">
        <f>+VLOOKUP($AJ183,Data_Validation!$A:$D,4,0)</f>
        <v>Honoraires</v>
      </c>
      <c r="AR183" s="487" t="s">
        <v>299</v>
      </c>
      <c r="AS183" s="487">
        <f>+VLOOKUP($AJ183,Data_Validation!$A:$E,5,0)</f>
        <v>0</v>
      </c>
      <c r="AT183" s="904" t="str">
        <f t="shared" si="15"/>
        <v>G0721</v>
      </c>
      <c r="AU183" s="488" t="str">
        <f t="shared" si="16"/>
        <v>HONORAIRES PROF.-NEUFS</v>
      </c>
      <c r="AV183" s="899">
        <f>IFERROR(INDEX(V183:AG183,1,MATCH(Parametres!$B$3,V$1:AG$1,0)-1)*IF(OR(C183="L",C183="S",C183="I"),-1,1),"")</f>
        <v>0</v>
      </c>
      <c r="AW183" s="899">
        <f t="shared" si="17"/>
        <v>0</v>
      </c>
      <c r="AX183" s="899">
        <f>INDEX(V183:AG183,1,MATCH(Parametres!$B$3,V$1:AG$1,0))*IF(OR(C183="L",C183="S",C183="I"),-1,1)</f>
        <v>0</v>
      </c>
      <c r="AY183" s="487" t="s">
        <v>337</v>
      </c>
      <c r="AZ183" s="487">
        <f>+VLOOKUP($AJ183,Data_Validation!$A:$E,5,0)</f>
        <v>0</v>
      </c>
    </row>
    <row r="184" spans="1:52" ht="15.75" hidden="1" customHeight="1">
      <c r="A184" s="706" t="s">
        <v>1148</v>
      </c>
      <c r="B184" s="706">
        <v>2025</v>
      </c>
      <c r="C184" s="706" t="s">
        <v>1544</v>
      </c>
      <c r="D184" s="706" t="s">
        <v>1545</v>
      </c>
      <c r="E184" s="706" t="s">
        <v>333</v>
      </c>
      <c r="F184" s="706" t="s">
        <v>1104</v>
      </c>
      <c r="G184" s="706">
        <v>347.5</v>
      </c>
      <c r="H184" s="706">
        <v>647.5</v>
      </c>
      <c r="I184" s="706">
        <v>527.5</v>
      </c>
      <c r="J184" s="706">
        <v>827.5</v>
      </c>
      <c r="K184" s="706">
        <v>1274.1500000000001</v>
      </c>
      <c r="L184" s="706">
        <v>1574.15</v>
      </c>
      <c r="M184" s="706">
        <v>2069.15</v>
      </c>
      <c r="N184" s="706">
        <v>3069.15</v>
      </c>
      <c r="O184" s="706">
        <v>5069.1499999999996</v>
      </c>
      <c r="P184" s="706">
        <v>7105.55</v>
      </c>
      <c r="Q184" s="706">
        <v>9105.5499999999993</v>
      </c>
      <c r="R184" s="706">
        <v>11105.55</v>
      </c>
      <c r="S184" s="706">
        <v>827.78</v>
      </c>
      <c r="T184" s="706">
        <v>827.78</v>
      </c>
      <c r="U184" s="706">
        <v>0</v>
      </c>
      <c r="V184" s="706">
        <v>0</v>
      </c>
      <c r="W184" s="706">
        <v>0</v>
      </c>
      <c r="X184" s="706">
        <v>0</v>
      </c>
      <c r="Y184" s="706">
        <v>0</v>
      </c>
      <c r="Z184" s="706">
        <v>0</v>
      </c>
      <c r="AA184" s="706">
        <v>0</v>
      </c>
      <c r="AB184" s="706">
        <v>0</v>
      </c>
      <c r="AC184" s="706">
        <v>0</v>
      </c>
      <c r="AD184" s="706">
        <v>0</v>
      </c>
      <c r="AE184" s="706">
        <v>0</v>
      </c>
      <c r="AF184" s="706">
        <v>0</v>
      </c>
      <c r="AG184" s="706">
        <v>0</v>
      </c>
      <c r="AH184" s="706">
        <v>0</v>
      </c>
      <c r="AI184" s="706">
        <v>0</v>
      </c>
      <c r="AJ184" s="905" t="str">
        <f t="shared" si="12"/>
        <v>G0722</v>
      </c>
      <c r="AK184" s="905" t="str">
        <f t="shared" si="13"/>
        <v>HONORAIRES PROF.-USAGES</v>
      </c>
      <c r="AL184" s="905">
        <f>IFERROR(INDEX(G184:R184,1,MATCH(Parametres!$B$3,G$1:R$1,0)-1)*IF(OR(F184="L",F184="S",F184="I"),-1,1),"")</f>
        <v>527.5</v>
      </c>
      <c r="AM184" s="905">
        <f t="shared" si="14"/>
        <v>300</v>
      </c>
      <c r="AN184" s="905">
        <f>INDEX(G184:R184,1,MATCH(Parametres!$B$3,G$1:R$1,0))*IF(OR(F184="L",F184="S",F184="I"),-1,1)</f>
        <v>827.5</v>
      </c>
      <c r="AO184" s="487" t="str">
        <f>+VLOOKUP($AJ184,Data_Validation!$A:$D,1,0)</f>
        <v>G0722</v>
      </c>
      <c r="AP184" s="487" t="str">
        <f>+VLOOKUP($AJ184,Data_Validation!$A:$D,3,0)</f>
        <v>Véhicules usagés</v>
      </c>
      <c r="AQ184" s="487" t="str">
        <f>+VLOOKUP($AJ184,Data_Validation!$A:$D,4,0)</f>
        <v>Honoraires</v>
      </c>
      <c r="AR184" s="487" t="s">
        <v>299</v>
      </c>
      <c r="AS184" s="487">
        <f>+VLOOKUP($AJ184,Data_Validation!$A:$E,5,0)</f>
        <v>0</v>
      </c>
      <c r="AT184" s="904" t="str">
        <f t="shared" si="15"/>
        <v>G0722</v>
      </c>
      <c r="AU184" s="488" t="str">
        <f t="shared" si="16"/>
        <v>HONORAIRES PROF.-USAGES</v>
      </c>
      <c r="AV184" s="899">
        <f>IFERROR(INDEX(V184:AG184,1,MATCH(Parametres!$B$3,V$1:AG$1,0)-1)*IF(OR(C184="L",C184="S",C184="I"),-1,1),"")</f>
        <v>0</v>
      </c>
      <c r="AW184" s="899">
        <f t="shared" si="17"/>
        <v>0</v>
      </c>
      <c r="AX184" s="899">
        <f>INDEX(V184:AG184,1,MATCH(Parametres!$B$3,V$1:AG$1,0))*IF(OR(C184="L",C184="S",C184="I"),-1,1)</f>
        <v>0</v>
      </c>
      <c r="AY184" s="487" t="s">
        <v>337</v>
      </c>
      <c r="AZ184" s="487">
        <f>+VLOOKUP($AJ184,Data_Validation!$A:$E,5,0)</f>
        <v>0</v>
      </c>
    </row>
    <row r="185" spans="1:52" ht="15.75" hidden="1" customHeight="1">
      <c r="A185" s="706" t="s">
        <v>1148</v>
      </c>
      <c r="B185" s="706">
        <v>2025</v>
      </c>
      <c r="C185" s="706" t="s">
        <v>1546</v>
      </c>
      <c r="D185" s="706" t="s">
        <v>1547</v>
      </c>
      <c r="E185" s="706" t="s">
        <v>333</v>
      </c>
      <c r="F185" s="706" t="s">
        <v>1104</v>
      </c>
      <c r="G185" s="706">
        <v>0</v>
      </c>
      <c r="H185" s="706">
        <v>0</v>
      </c>
      <c r="I185" s="706">
        <v>0</v>
      </c>
      <c r="J185" s="706">
        <v>0</v>
      </c>
      <c r="K185" s="706">
        <v>0</v>
      </c>
      <c r="L185" s="706">
        <v>0</v>
      </c>
      <c r="M185" s="706">
        <v>0</v>
      </c>
      <c r="N185" s="706">
        <v>0</v>
      </c>
      <c r="O185" s="706">
        <v>0</v>
      </c>
      <c r="P185" s="706">
        <v>0</v>
      </c>
      <c r="Q185" s="706">
        <v>0</v>
      </c>
      <c r="R185" s="706">
        <v>0</v>
      </c>
      <c r="S185" s="706">
        <v>0</v>
      </c>
      <c r="T185" s="706">
        <v>0</v>
      </c>
      <c r="U185" s="706">
        <v>0</v>
      </c>
      <c r="V185" s="706">
        <v>0</v>
      </c>
      <c r="W185" s="706">
        <v>0</v>
      </c>
      <c r="X185" s="706">
        <v>0</v>
      </c>
      <c r="Y185" s="706">
        <v>0</v>
      </c>
      <c r="Z185" s="706">
        <v>0</v>
      </c>
      <c r="AA185" s="706">
        <v>0</v>
      </c>
      <c r="AB185" s="706">
        <v>0</v>
      </c>
      <c r="AC185" s="706">
        <v>0</v>
      </c>
      <c r="AD185" s="706">
        <v>0</v>
      </c>
      <c r="AE185" s="706">
        <v>0</v>
      </c>
      <c r="AF185" s="706">
        <v>0</v>
      </c>
      <c r="AG185" s="706">
        <v>0</v>
      </c>
      <c r="AH185" s="706">
        <v>0</v>
      </c>
      <c r="AI185" s="706">
        <v>0</v>
      </c>
      <c r="AJ185" s="905" t="str">
        <f t="shared" si="12"/>
        <v>G0723</v>
      </c>
      <c r="AK185" s="905" t="str">
        <f t="shared" si="13"/>
        <v>HONORAIRES PROF. U.S.A</v>
      </c>
      <c r="AL185" s="905">
        <f>IFERROR(INDEX(G185:R185,1,MATCH(Parametres!$B$3,G$1:R$1,0)-1)*IF(OR(F185="L",F185="S",F185="I"),-1,1),"")</f>
        <v>0</v>
      </c>
      <c r="AM185" s="905">
        <f t="shared" si="14"/>
        <v>0</v>
      </c>
      <c r="AN185" s="905">
        <f>INDEX(G185:R185,1,MATCH(Parametres!$B$3,G$1:R$1,0))*IF(OR(F185="L",F185="S",F185="I"),-1,1)</f>
        <v>0</v>
      </c>
      <c r="AO185" s="487" t="str">
        <f>+VLOOKUP($AJ185,Data_Validation!$A:$D,1,0)</f>
        <v>G0723</v>
      </c>
      <c r="AP185" s="487" t="str">
        <f>+VLOOKUP($AJ185,Data_Validation!$A:$D,3,0)</f>
        <v>Wholesale autres</v>
      </c>
      <c r="AQ185" s="487" t="str">
        <f>+VLOOKUP($AJ185,Data_Validation!$A:$D,4,0)</f>
        <v>Honoraires</v>
      </c>
      <c r="AR185" s="487" t="s">
        <v>299</v>
      </c>
      <c r="AS185" s="487">
        <f>+VLOOKUP($AJ185,Data_Validation!$A:$E,5,0)</f>
        <v>0</v>
      </c>
      <c r="AT185" s="904" t="str">
        <f t="shared" si="15"/>
        <v>G0723</v>
      </c>
      <c r="AU185" s="488" t="str">
        <f t="shared" si="16"/>
        <v>HONORAIRES PROF. U.S.A</v>
      </c>
      <c r="AV185" s="899">
        <f>IFERROR(INDEX(V185:AG185,1,MATCH(Parametres!$B$3,V$1:AG$1,0)-1)*IF(OR(C185="L",C185="S",C185="I"),-1,1),"")</f>
        <v>0</v>
      </c>
      <c r="AW185" s="899">
        <f t="shared" si="17"/>
        <v>0</v>
      </c>
      <c r="AX185" s="899">
        <f>INDEX(V185:AG185,1,MATCH(Parametres!$B$3,V$1:AG$1,0))*IF(OR(C185="L",C185="S",C185="I"),-1,1)</f>
        <v>0</v>
      </c>
      <c r="AY185" s="487" t="s">
        <v>337</v>
      </c>
      <c r="AZ185" s="487">
        <f>+VLOOKUP($AJ185,Data_Validation!$A:$E,5,0)</f>
        <v>0</v>
      </c>
    </row>
    <row r="186" spans="1:52" ht="15.75" hidden="1" customHeight="1">
      <c r="A186" s="706" t="s">
        <v>1148</v>
      </c>
      <c r="B186" s="706">
        <v>2025</v>
      </c>
      <c r="C186" s="706" t="s">
        <v>1548</v>
      </c>
      <c r="D186" s="706" t="s">
        <v>1549</v>
      </c>
      <c r="E186" s="706" t="s">
        <v>333</v>
      </c>
      <c r="F186" s="706" t="s">
        <v>1104</v>
      </c>
      <c r="G186" s="706">
        <v>521.25</v>
      </c>
      <c r="H186" s="706">
        <v>971.25</v>
      </c>
      <c r="I186" s="706">
        <v>791.25</v>
      </c>
      <c r="J186" s="706">
        <v>1241.25</v>
      </c>
      <c r="K186" s="706">
        <v>1977.23</v>
      </c>
      <c r="L186" s="706">
        <v>2526.23</v>
      </c>
      <c r="M186" s="706">
        <v>4131.67</v>
      </c>
      <c r="N186" s="706">
        <v>5697.67</v>
      </c>
      <c r="O186" s="706">
        <v>9141.15</v>
      </c>
      <c r="P186" s="706">
        <v>12492.75</v>
      </c>
      <c r="Q186" s="706">
        <v>14394.68</v>
      </c>
      <c r="R186" s="706">
        <v>17394.68</v>
      </c>
      <c r="S186" s="706">
        <v>1308.6099999999999</v>
      </c>
      <c r="T186" s="706">
        <v>1308.6099999999999</v>
      </c>
      <c r="U186" s="706">
        <v>0</v>
      </c>
      <c r="V186" s="706">
        <v>0</v>
      </c>
      <c r="W186" s="706">
        <v>0</v>
      </c>
      <c r="X186" s="706">
        <v>0</v>
      </c>
      <c r="Y186" s="706">
        <v>0</v>
      </c>
      <c r="Z186" s="706">
        <v>0</v>
      </c>
      <c r="AA186" s="706">
        <v>0</v>
      </c>
      <c r="AB186" s="706">
        <v>0</v>
      </c>
      <c r="AC186" s="706">
        <v>0</v>
      </c>
      <c r="AD186" s="706">
        <v>0</v>
      </c>
      <c r="AE186" s="706">
        <v>0</v>
      </c>
      <c r="AF186" s="706">
        <v>0</v>
      </c>
      <c r="AG186" s="706">
        <v>0</v>
      </c>
      <c r="AH186" s="706">
        <v>0</v>
      </c>
      <c r="AI186" s="706">
        <v>0</v>
      </c>
      <c r="AJ186" s="905" t="str">
        <f t="shared" si="12"/>
        <v>G0724</v>
      </c>
      <c r="AK186" s="905" t="str">
        <f t="shared" si="13"/>
        <v>HONORAIRES PROF.-SERVICE</v>
      </c>
      <c r="AL186" s="905">
        <f>IFERROR(INDEX(G186:R186,1,MATCH(Parametres!$B$3,G$1:R$1,0)-1)*IF(OR(F186="L",F186="S",F186="I"),-1,1),"")</f>
        <v>791.25</v>
      </c>
      <c r="AM186" s="905">
        <f t="shared" si="14"/>
        <v>450</v>
      </c>
      <c r="AN186" s="905">
        <f>INDEX(G186:R186,1,MATCH(Parametres!$B$3,G$1:R$1,0))*IF(OR(F186="L",F186="S",F186="I"),-1,1)</f>
        <v>1241.25</v>
      </c>
      <c r="AO186" s="487" t="str">
        <f>+VLOOKUP($AJ186,Data_Validation!$A:$D,1,0)</f>
        <v>G0724</v>
      </c>
      <c r="AP186" s="487" t="str">
        <f>+VLOOKUP($AJ186,Data_Validation!$A:$D,3,0)</f>
        <v>Service</v>
      </c>
      <c r="AQ186" s="487" t="str">
        <f>+VLOOKUP($AJ186,Data_Validation!$A:$D,4,0)</f>
        <v>Honoraires</v>
      </c>
      <c r="AR186" s="487" t="s">
        <v>299</v>
      </c>
      <c r="AS186" s="487">
        <f>+VLOOKUP($AJ186,Data_Validation!$A:$E,5,0)</f>
        <v>0</v>
      </c>
      <c r="AT186" s="904" t="str">
        <f t="shared" si="15"/>
        <v>G0724</v>
      </c>
      <c r="AU186" s="488" t="str">
        <f t="shared" si="16"/>
        <v>HONORAIRES PROF.-SERVICE</v>
      </c>
      <c r="AV186" s="899">
        <f>IFERROR(INDEX(V186:AG186,1,MATCH(Parametres!$B$3,V$1:AG$1,0)-1)*IF(OR(C186="L",C186="S",C186="I"),-1,1),"")</f>
        <v>0</v>
      </c>
      <c r="AW186" s="899">
        <f t="shared" si="17"/>
        <v>0</v>
      </c>
      <c r="AX186" s="899">
        <f>INDEX(V186:AG186,1,MATCH(Parametres!$B$3,V$1:AG$1,0))*IF(OR(C186="L",C186="S",C186="I"),-1,1)</f>
        <v>0</v>
      </c>
      <c r="AY186" s="487" t="s">
        <v>337</v>
      </c>
      <c r="AZ186" s="487">
        <f>+VLOOKUP($AJ186,Data_Validation!$A:$E,5,0)</f>
        <v>0</v>
      </c>
    </row>
    <row r="187" spans="1:52" ht="15" hidden="1" customHeight="1">
      <c r="A187" s="706" t="s">
        <v>1148</v>
      </c>
      <c r="B187" s="706">
        <v>2025</v>
      </c>
      <c r="C187" s="706" t="s">
        <v>1550</v>
      </c>
      <c r="D187" s="706" t="s">
        <v>1551</v>
      </c>
      <c r="E187" s="706" t="s">
        <v>333</v>
      </c>
      <c r="F187" s="706" t="s">
        <v>1104</v>
      </c>
      <c r="G187" s="706">
        <v>173.75</v>
      </c>
      <c r="H187" s="706">
        <v>323.75</v>
      </c>
      <c r="I187" s="706">
        <v>263.75</v>
      </c>
      <c r="J187" s="706">
        <v>413.75</v>
      </c>
      <c r="K187" s="706">
        <v>637.08000000000004</v>
      </c>
      <c r="L187" s="706">
        <v>787.08</v>
      </c>
      <c r="M187" s="706">
        <v>1765.52</v>
      </c>
      <c r="N187" s="706">
        <v>2265.52</v>
      </c>
      <c r="O187" s="706">
        <v>3544</v>
      </c>
      <c r="P187" s="706">
        <v>4562.2</v>
      </c>
      <c r="Q187" s="706">
        <v>5562.2</v>
      </c>
      <c r="R187" s="706">
        <v>6562.2</v>
      </c>
      <c r="S187" s="706">
        <v>505.65</v>
      </c>
      <c r="T187" s="706">
        <v>505.65</v>
      </c>
      <c r="U187" s="706">
        <v>0</v>
      </c>
      <c r="V187" s="706">
        <v>0</v>
      </c>
      <c r="W187" s="706">
        <v>0</v>
      </c>
      <c r="X187" s="706">
        <v>0</v>
      </c>
      <c r="Y187" s="706">
        <v>0</v>
      </c>
      <c r="Z187" s="706">
        <v>0</v>
      </c>
      <c r="AA187" s="706">
        <v>0</v>
      </c>
      <c r="AB187" s="706">
        <v>0</v>
      </c>
      <c r="AC187" s="706">
        <v>0</v>
      </c>
      <c r="AD187" s="706">
        <v>0</v>
      </c>
      <c r="AE187" s="706">
        <v>0</v>
      </c>
      <c r="AF187" s="706">
        <v>0</v>
      </c>
      <c r="AG187" s="706">
        <v>0</v>
      </c>
      <c r="AH187" s="706">
        <v>0</v>
      </c>
      <c r="AI187" s="706">
        <v>0</v>
      </c>
      <c r="AJ187" s="905" t="str">
        <f t="shared" si="12"/>
        <v>G0725</v>
      </c>
      <c r="AK187" s="905" t="str">
        <f t="shared" si="13"/>
        <v>HONORAIRES PORF.-CARROSS.</v>
      </c>
      <c r="AL187" s="905">
        <f>IFERROR(INDEX(G187:R187,1,MATCH(Parametres!$B$3,G$1:R$1,0)-1)*IF(OR(F187="L",F187="S",F187="I"),-1,1),"")</f>
        <v>263.75</v>
      </c>
      <c r="AM187" s="905">
        <f t="shared" si="14"/>
        <v>150</v>
      </c>
      <c r="AN187" s="905">
        <f>INDEX(G187:R187,1,MATCH(Parametres!$B$3,G$1:R$1,0))*IF(OR(F187="L",F187="S",F187="I"),-1,1)</f>
        <v>413.75</v>
      </c>
      <c r="AO187" s="487" t="str">
        <f>+VLOOKUP($AJ187,Data_Validation!$A:$D,1,0)</f>
        <v>G0725</v>
      </c>
      <c r="AP187" s="487" t="str">
        <f>+VLOOKUP($AJ187,Data_Validation!$A:$D,3,0)</f>
        <v>Carrosserie</v>
      </c>
      <c r="AQ187" s="487" t="str">
        <f>+VLOOKUP($AJ187,Data_Validation!$A:$D,4,0)</f>
        <v>Honoraires</v>
      </c>
      <c r="AR187" s="487" t="s">
        <v>299</v>
      </c>
      <c r="AS187" s="487">
        <f>+VLOOKUP($AJ187,Data_Validation!$A:$E,5,0)</f>
        <v>0</v>
      </c>
      <c r="AT187" s="904" t="str">
        <f t="shared" si="15"/>
        <v>G0725</v>
      </c>
      <c r="AU187" s="488" t="str">
        <f t="shared" si="16"/>
        <v>HONORAIRES PORF.-CARROSS.</v>
      </c>
      <c r="AV187" s="899">
        <f>IFERROR(INDEX(V187:AG187,1,MATCH(Parametres!$B$3,V$1:AG$1,0)-1)*IF(OR(C187="L",C187="S",C187="I"),-1,1),"")</f>
        <v>0</v>
      </c>
      <c r="AW187" s="899">
        <f t="shared" si="17"/>
        <v>0</v>
      </c>
      <c r="AX187" s="899">
        <f>INDEX(V187:AG187,1,MATCH(Parametres!$B$3,V$1:AG$1,0))*IF(OR(C187="L",C187="S",C187="I"),-1,1)</f>
        <v>0</v>
      </c>
      <c r="AY187" s="487" t="s">
        <v>337</v>
      </c>
      <c r="AZ187" s="487">
        <f>+VLOOKUP($AJ187,Data_Validation!$A:$E,5,0)</f>
        <v>0</v>
      </c>
    </row>
    <row r="188" spans="1:52" ht="15" hidden="1" customHeight="1">
      <c r="A188" s="706" t="s">
        <v>1148</v>
      </c>
      <c r="B188" s="706">
        <v>2025</v>
      </c>
      <c r="C188" s="706" t="s">
        <v>1552</v>
      </c>
      <c r="D188" s="706" t="s">
        <v>1553</v>
      </c>
      <c r="E188" s="706" t="s">
        <v>333</v>
      </c>
      <c r="F188" s="706" t="s">
        <v>1104</v>
      </c>
      <c r="G188" s="706">
        <v>173.75</v>
      </c>
      <c r="H188" s="706">
        <v>323.75</v>
      </c>
      <c r="I188" s="706">
        <v>263.75</v>
      </c>
      <c r="J188" s="706">
        <v>413.75</v>
      </c>
      <c r="K188" s="706">
        <v>637.05999999999995</v>
      </c>
      <c r="L188" s="706">
        <v>787.06</v>
      </c>
      <c r="M188" s="706">
        <v>1400.03</v>
      </c>
      <c r="N188" s="706">
        <v>1900.03</v>
      </c>
      <c r="O188" s="706">
        <v>3039.27</v>
      </c>
      <c r="P188" s="706">
        <v>4057.47</v>
      </c>
      <c r="Q188" s="706">
        <v>5057.47</v>
      </c>
      <c r="R188" s="706">
        <v>6057.47</v>
      </c>
      <c r="S188" s="706">
        <v>459.77</v>
      </c>
      <c r="T188" s="706">
        <v>459.77</v>
      </c>
      <c r="U188" s="706">
        <v>0</v>
      </c>
      <c r="V188" s="706">
        <v>0</v>
      </c>
      <c r="W188" s="706">
        <v>0</v>
      </c>
      <c r="X188" s="706">
        <v>0</v>
      </c>
      <c r="Y188" s="706">
        <v>0</v>
      </c>
      <c r="Z188" s="706">
        <v>0</v>
      </c>
      <c r="AA188" s="706">
        <v>0</v>
      </c>
      <c r="AB188" s="706">
        <v>0</v>
      </c>
      <c r="AC188" s="706">
        <v>0</v>
      </c>
      <c r="AD188" s="706">
        <v>0</v>
      </c>
      <c r="AE188" s="706">
        <v>0</v>
      </c>
      <c r="AF188" s="706">
        <v>0</v>
      </c>
      <c r="AG188" s="706">
        <v>0</v>
      </c>
      <c r="AH188" s="706">
        <v>0</v>
      </c>
      <c r="AI188" s="706">
        <v>0</v>
      </c>
      <c r="AJ188" s="905" t="str">
        <f t="shared" si="12"/>
        <v>G0726</v>
      </c>
      <c r="AK188" s="905" t="str">
        <f t="shared" si="13"/>
        <v>HONORAIRES PROF.-PIECES</v>
      </c>
      <c r="AL188" s="905">
        <f>IFERROR(INDEX(G188:R188,1,MATCH(Parametres!$B$3,G$1:R$1,0)-1)*IF(OR(F188="L",F188="S",F188="I"),-1,1),"")</f>
        <v>263.75</v>
      </c>
      <c r="AM188" s="905">
        <f t="shared" si="14"/>
        <v>150</v>
      </c>
      <c r="AN188" s="905">
        <f>INDEX(G188:R188,1,MATCH(Parametres!$B$3,G$1:R$1,0))*IF(OR(F188="L",F188="S",F188="I"),-1,1)</f>
        <v>413.75</v>
      </c>
      <c r="AO188" s="487" t="str">
        <f>+VLOOKUP($AJ188,Data_Validation!$A:$D,1,0)</f>
        <v>G0726</v>
      </c>
      <c r="AP188" s="487" t="str">
        <f>+VLOOKUP($AJ188,Data_Validation!$A:$D,3,0)</f>
        <v>Pièces</v>
      </c>
      <c r="AQ188" s="487" t="str">
        <f>+VLOOKUP($AJ188,Data_Validation!$A:$D,4,0)</f>
        <v>Honoraires</v>
      </c>
      <c r="AR188" s="487" t="s">
        <v>299</v>
      </c>
      <c r="AS188" s="487">
        <f>+VLOOKUP($AJ188,Data_Validation!$A:$E,5,0)</f>
        <v>0</v>
      </c>
      <c r="AT188" s="904" t="str">
        <f t="shared" si="15"/>
        <v>G0726</v>
      </c>
      <c r="AU188" s="488" t="str">
        <f t="shared" si="16"/>
        <v>HONORAIRES PROF.-PIECES</v>
      </c>
      <c r="AV188" s="899">
        <f>IFERROR(INDEX(V188:AG188,1,MATCH(Parametres!$B$3,V$1:AG$1,0)-1)*IF(OR(C188="L",C188="S",C188="I"),-1,1),"")</f>
        <v>0</v>
      </c>
      <c r="AW188" s="899">
        <f t="shared" si="17"/>
        <v>0</v>
      </c>
      <c r="AX188" s="899">
        <f>INDEX(V188:AG188,1,MATCH(Parametres!$B$3,V$1:AG$1,0))*IF(OR(C188="L",C188="S",C188="I"),-1,1)</f>
        <v>0</v>
      </c>
      <c r="AY188" s="487" t="s">
        <v>337</v>
      </c>
      <c r="AZ188" s="487">
        <f>+VLOOKUP($AJ188,Data_Validation!$A:$E,5,0)</f>
        <v>0</v>
      </c>
    </row>
    <row r="189" spans="1:52" ht="15" customHeight="1">
      <c r="A189" s="706" t="s">
        <v>1148</v>
      </c>
      <c r="B189" s="706">
        <v>2025</v>
      </c>
      <c r="C189" s="706" t="s">
        <v>1554</v>
      </c>
      <c r="D189" s="706" t="s">
        <v>1555</v>
      </c>
      <c r="E189" s="706" t="s">
        <v>333</v>
      </c>
      <c r="F189" s="706" t="s">
        <v>1104</v>
      </c>
      <c r="G189" s="706">
        <v>0</v>
      </c>
      <c r="H189" s="706">
        <v>0</v>
      </c>
      <c r="I189" s="706">
        <v>0</v>
      </c>
      <c r="J189" s="706">
        <v>0</v>
      </c>
      <c r="K189" s="706">
        <v>0</v>
      </c>
      <c r="L189" s="706">
        <v>0</v>
      </c>
      <c r="M189" s="706">
        <v>0</v>
      </c>
      <c r="N189" s="706">
        <v>0</v>
      </c>
      <c r="O189" s="706">
        <v>0</v>
      </c>
      <c r="P189" s="706">
        <v>0</v>
      </c>
      <c r="Q189" s="706">
        <v>0</v>
      </c>
      <c r="R189" s="706">
        <v>0</v>
      </c>
      <c r="S189" s="706">
        <v>0</v>
      </c>
      <c r="T189" s="706">
        <v>0</v>
      </c>
      <c r="U189" s="706">
        <v>0</v>
      </c>
      <c r="V189" s="706">
        <v>0</v>
      </c>
      <c r="W189" s="706">
        <v>0</v>
      </c>
      <c r="X189" s="706">
        <v>0</v>
      </c>
      <c r="Y189" s="706">
        <v>0</v>
      </c>
      <c r="Z189" s="706">
        <v>0</v>
      </c>
      <c r="AA189" s="706">
        <v>0</v>
      </c>
      <c r="AB189" s="706">
        <v>0</v>
      </c>
      <c r="AC189" s="706">
        <v>0</v>
      </c>
      <c r="AD189" s="706">
        <v>0</v>
      </c>
      <c r="AE189" s="706">
        <v>0</v>
      </c>
      <c r="AF189" s="706">
        <v>0</v>
      </c>
      <c r="AG189" s="706">
        <v>0</v>
      </c>
      <c r="AH189" s="706">
        <v>0</v>
      </c>
      <c r="AI189" s="706">
        <v>0</v>
      </c>
      <c r="AJ189" s="905" t="str">
        <f t="shared" si="12"/>
        <v>G0740</v>
      </c>
      <c r="AK189" s="905" t="str">
        <f t="shared" si="13"/>
        <v>TELEPHONE REP.</v>
      </c>
      <c r="AL189" s="905">
        <f>IFERROR(INDEX(G189:R189,1,MATCH(Parametres!$B$3,G$1:R$1,0)-1)*IF(OR(F189="L",F189="S",F189="I"),-1,1),"")</f>
        <v>0</v>
      </c>
      <c r="AM189" s="905">
        <f t="shared" si="14"/>
        <v>0</v>
      </c>
      <c r="AN189" s="905">
        <f>INDEX(G189:R189,1,MATCH(Parametres!$B$3,G$1:R$1,0))*IF(OR(F189="L",F189="S",F189="I"),-1,1)</f>
        <v>0</v>
      </c>
      <c r="AO189" s="487" t="e">
        <f>+VLOOKUP($AJ189,Data_Validation!$A:$D,1,0)</f>
        <v>#N/A</v>
      </c>
      <c r="AP189" s="487" t="e">
        <f>+VLOOKUP($AJ189,Data_Validation!$A:$D,3,0)</f>
        <v>#N/A</v>
      </c>
      <c r="AQ189" s="487" t="e">
        <f>+VLOOKUP($AJ189,Data_Validation!$A:$D,4,0)</f>
        <v>#N/A</v>
      </c>
      <c r="AR189" s="487" t="s">
        <v>299</v>
      </c>
      <c r="AS189" s="487" t="e">
        <f>+VLOOKUP($AJ189,Data_Validation!$A:$E,5,0)</f>
        <v>#N/A</v>
      </c>
      <c r="AT189" s="904" t="str">
        <f t="shared" si="15"/>
        <v>G0740</v>
      </c>
      <c r="AU189" s="488" t="str">
        <f t="shared" si="16"/>
        <v>TELEPHONE REP.</v>
      </c>
      <c r="AV189" s="899">
        <f>IFERROR(INDEX(V189:AG189,1,MATCH(Parametres!$B$3,V$1:AG$1,0)-1)*IF(OR(C189="L",C189="S",C189="I"),-1,1),"")</f>
        <v>0</v>
      </c>
      <c r="AW189" s="899">
        <f t="shared" si="17"/>
        <v>0</v>
      </c>
      <c r="AX189" s="899">
        <f>INDEX(V189:AG189,1,MATCH(Parametres!$B$3,V$1:AG$1,0))*IF(OR(C189="L",C189="S",C189="I"),-1,1)</f>
        <v>0</v>
      </c>
      <c r="AY189" s="487" t="s">
        <v>337</v>
      </c>
      <c r="AZ189" s="487" t="e">
        <f>+VLOOKUP($AJ189,Data_Validation!$A:$E,5,0)</f>
        <v>#N/A</v>
      </c>
    </row>
    <row r="190" spans="1:52" ht="15" hidden="1" customHeight="1">
      <c r="A190" s="706" t="s">
        <v>1148</v>
      </c>
      <c r="B190" s="706">
        <v>2025</v>
      </c>
      <c r="C190" s="706" t="s">
        <v>1556</v>
      </c>
      <c r="D190" s="706" t="s">
        <v>1557</v>
      </c>
      <c r="E190" s="706" t="s">
        <v>333</v>
      </c>
      <c r="F190" s="706" t="s">
        <v>1104</v>
      </c>
      <c r="G190" s="706">
        <v>878.1</v>
      </c>
      <c r="H190" s="706">
        <v>1952.77</v>
      </c>
      <c r="I190" s="706">
        <v>2884.15</v>
      </c>
      <c r="J190" s="706">
        <v>4248.05</v>
      </c>
      <c r="K190" s="706">
        <v>5530.56</v>
      </c>
      <c r="L190" s="706">
        <v>6584.61</v>
      </c>
      <c r="M190" s="706">
        <v>7613.38</v>
      </c>
      <c r="N190" s="706">
        <v>8583.16</v>
      </c>
      <c r="O190" s="706">
        <v>8741.1299999999992</v>
      </c>
      <c r="P190" s="706">
        <v>9267.1</v>
      </c>
      <c r="Q190" s="706">
        <v>9761.01</v>
      </c>
      <c r="R190" s="706">
        <v>10073.33</v>
      </c>
      <c r="S190" s="706">
        <v>887.36</v>
      </c>
      <c r="T190" s="706">
        <v>887.36</v>
      </c>
      <c r="U190" s="706">
        <v>0</v>
      </c>
      <c r="V190" s="706">
        <v>0</v>
      </c>
      <c r="W190" s="706">
        <v>0</v>
      </c>
      <c r="X190" s="706">
        <v>0</v>
      </c>
      <c r="Y190" s="706">
        <v>0</v>
      </c>
      <c r="Z190" s="706">
        <v>0</v>
      </c>
      <c r="AA190" s="706">
        <v>0</v>
      </c>
      <c r="AB190" s="706">
        <v>0</v>
      </c>
      <c r="AC190" s="706">
        <v>0</v>
      </c>
      <c r="AD190" s="706">
        <v>0</v>
      </c>
      <c r="AE190" s="706">
        <v>0</v>
      </c>
      <c r="AF190" s="706">
        <v>0</v>
      </c>
      <c r="AG190" s="706">
        <v>0</v>
      </c>
      <c r="AH190" s="706">
        <v>0</v>
      </c>
      <c r="AI190" s="706">
        <v>0</v>
      </c>
      <c r="AJ190" s="905" t="str">
        <f t="shared" si="12"/>
        <v>G0741</v>
      </c>
      <c r="AK190" s="905" t="str">
        <f t="shared" si="13"/>
        <v>TELEPHONE-NEUFS</v>
      </c>
      <c r="AL190" s="905">
        <f>IFERROR(INDEX(G190:R190,1,MATCH(Parametres!$B$3,G$1:R$1,0)-1)*IF(OR(F190="L",F190="S",F190="I"),-1,1),"")</f>
        <v>2884.15</v>
      </c>
      <c r="AM190" s="905">
        <f t="shared" si="14"/>
        <v>1363.9</v>
      </c>
      <c r="AN190" s="905">
        <f>INDEX(G190:R190,1,MATCH(Parametres!$B$3,G$1:R$1,0))*IF(OR(F190="L",F190="S",F190="I"),-1,1)</f>
        <v>4248.05</v>
      </c>
      <c r="AO190" s="487" t="str">
        <f>+VLOOKUP($AJ190,Data_Validation!$A:$D,1,0)</f>
        <v>G0741</v>
      </c>
      <c r="AP190" s="487" t="str">
        <f>+VLOOKUP($AJ190,Data_Validation!$A:$D,3,0)</f>
        <v>Véhicules neufs</v>
      </c>
      <c r="AQ190" s="487" t="str">
        <f>+VLOOKUP($AJ190,Data_Validation!$A:$D,4,0)</f>
        <v>Téléphone</v>
      </c>
      <c r="AR190" s="487" t="s">
        <v>299</v>
      </c>
      <c r="AS190" s="487">
        <f>+VLOOKUP($AJ190,Data_Validation!$A:$E,5,0)</f>
        <v>0</v>
      </c>
      <c r="AT190" s="904" t="str">
        <f t="shared" si="15"/>
        <v>G0741</v>
      </c>
      <c r="AU190" s="488" t="str">
        <f t="shared" si="16"/>
        <v>TELEPHONE-NEUFS</v>
      </c>
      <c r="AV190" s="899">
        <f>IFERROR(INDEX(V190:AG190,1,MATCH(Parametres!$B$3,V$1:AG$1,0)-1)*IF(OR(C190="L",C190="S",C190="I"),-1,1),"")</f>
        <v>0</v>
      </c>
      <c r="AW190" s="899">
        <f t="shared" si="17"/>
        <v>0</v>
      </c>
      <c r="AX190" s="899">
        <f>INDEX(V190:AG190,1,MATCH(Parametres!$B$3,V$1:AG$1,0))*IF(OR(C190="L",C190="S",C190="I"),-1,1)</f>
        <v>0</v>
      </c>
      <c r="AY190" s="487" t="s">
        <v>337</v>
      </c>
      <c r="AZ190" s="487">
        <f>+VLOOKUP($AJ190,Data_Validation!$A:$E,5,0)</f>
        <v>0</v>
      </c>
    </row>
    <row r="191" spans="1:52" ht="15" hidden="1" customHeight="1">
      <c r="A191" s="706" t="s">
        <v>1148</v>
      </c>
      <c r="B191" s="706">
        <v>2025</v>
      </c>
      <c r="C191" s="706" t="s">
        <v>1558</v>
      </c>
      <c r="D191" s="706" t="s">
        <v>1559</v>
      </c>
      <c r="E191" s="706" t="s">
        <v>333</v>
      </c>
      <c r="F191" s="706" t="s">
        <v>1104</v>
      </c>
      <c r="G191" s="706">
        <v>585.4</v>
      </c>
      <c r="H191" s="706">
        <v>1301.8499999999999</v>
      </c>
      <c r="I191" s="706">
        <v>1922.76</v>
      </c>
      <c r="J191" s="706">
        <v>2832.03</v>
      </c>
      <c r="K191" s="706">
        <v>3445.38</v>
      </c>
      <c r="L191" s="706">
        <v>4118.08</v>
      </c>
      <c r="M191" s="706">
        <v>4803.93</v>
      </c>
      <c r="N191" s="706">
        <v>5450.45</v>
      </c>
      <c r="O191" s="706">
        <v>5555.76</v>
      </c>
      <c r="P191" s="706">
        <v>5906.4</v>
      </c>
      <c r="Q191" s="706">
        <v>6235.68</v>
      </c>
      <c r="R191" s="706">
        <v>6443.9</v>
      </c>
      <c r="S191" s="706">
        <v>566.88</v>
      </c>
      <c r="T191" s="706">
        <v>566.88</v>
      </c>
      <c r="U191" s="706">
        <v>0</v>
      </c>
      <c r="V191" s="706">
        <v>0</v>
      </c>
      <c r="W191" s="706">
        <v>0</v>
      </c>
      <c r="X191" s="706">
        <v>0</v>
      </c>
      <c r="Y191" s="706">
        <v>0</v>
      </c>
      <c r="Z191" s="706">
        <v>0</v>
      </c>
      <c r="AA191" s="706">
        <v>0</v>
      </c>
      <c r="AB191" s="706">
        <v>0</v>
      </c>
      <c r="AC191" s="706">
        <v>0</v>
      </c>
      <c r="AD191" s="706">
        <v>0</v>
      </c>
      <c r="AE191" s="706">
        <v>0</v>
      </c>
      <c r="AF191" s="706">
        <v>0</v>
      </c>
      <c r="AG191" s="706">
        <v>0</v>
      </c>
      <c r="AH191" s="706">
        <v>0</v>
      </c>
      <c r="AI191" s="706">
        <v>0</v>
      </c>
      <c r="AJ191" s="905" t="str">
        <f t="shared" si="12"/>
        <v>G0742</v>
      </c>
      <c r="AK191" s="905" t="str">
        <f t="shared" si="13"/>
        <v>TELEPHONE-USAGES</v>
      </c>
      <c r="AL191" s="905">
        <f>IFERROR(INDEX(G191:R191,1,MATCH(Parametres!$B$3,G$1:R$1,0)-1)*IF(OR(F191="L",F191="S",F191="I"),-1,1),"")</f>
        <v>1922.76</v>
      </c>
      <c r="AM191" s="905">
        <f t="shared" si="14"/>
        <v>909.27000000000021</v>
      </c>
      <c r="AN191" s="905">
        <f>INDEX(G191:R191,1,MATCH(Parametres!$B$3,G$1:R$1,0))*IF(OR(F191="L",F191="S",F191="I"),-1,1)</f>
        <v>2832.03</v>
      </c>
      <c r="AO191" s="487" t="str">
        <f>+VLOOKUP($AJ191,Data_Validation!$A:$D,1,0)</f>
        <v>G0742</v>
      </c>
      <c r="AP191" s="487" t="str">
        <f>+VLOOKUP($AJ191,Data_Validation!$A:$D,3,0)</f>
        <v>Véhicules usagés</v>
      </c>
      <c r="AQ191" s="487" t="str">
        <f>+VLOOKUP($AJ191,Data_Validation!$A:$D,4,0)</f>
        <v>Téléphone</v>
      </c>
      <c r="AR191" s="487" t="s">
        <v>299</v>
      </c>
      <c r="AS191" s="487">
        <f>+VLOOKUP($AJ191,Data_Validation!$A:$E,5,0)</f>
        <v>0</v>
      </c>
      <c r="AT191" s="904" t="str">
        <f t="shared" si="15"/>
        <v>G0742</v>
      </c>
      <c r="AU191" s="488" t="str">
        <f t="shared" si="16"/>
        <v>TELEPHONE-USAGES</v>
      </c>
      <c r="AV191" s="899">
        <f>IFERROR(INDEX(V191:AG191,1,MATCH(Parametres!$B$3,V$1:AG$1,0)-1)*IF(OR(C191="L",C191="S",C191="I"),-1,1),"")</f>
        <v>0</v>
      </c>
      <c r="AW191" s="899">
        <f t="shared" si="17"/>
        <v>0</v>
      </c>
      <c r="AX191" s="899">
        <f>INDEX(V191:AG191,1,MATCH(Parametres!$B$3,V$1:AG$1,0))*IF(OR(C191="L",C191="S",C191="I"),-1,1)</f>
        <v>0</v>
      </c>
      <c r="AY191" s="487" t="s">
        <v>337</v>
      </c>
      <c r="AZ191" s="487">
        <f>+VLOOKUP($AJ191,Data_Validation!$A:$E,5,0)</f>
        <v>0</v>
      </c>
    </row>
    <row r="192" spans="1:52" ht="15" hidden="1" customHeight="1">
      <c r="A192" s="706" t="s">
        <v>1148</v>
      </c>
      <c r="B192" s="706">
        <v>2025</v>
      </c>
      <c r="C192" s="706" t="s">
        <v>1560</v>
      </c>
      <c r="D192" s="706" t="s">
        <v>1561</v>
      </c>
      <c r="E192" s="706" t="s">
        <v>333</v>
      </c>
      <c r="F192" s="706" t="s">
        <v>1104</v>
      </c>
      <c r="G192" s="706">
        <v>0</v>
      </c>
      <c r="H192" s="706">
        <v>135.86000000000001</v>
      </c>
      <c r="I192" s="706">
        <v>135.86000000000001</v>
      </c>
      <c r="J192" s="706">
        <v>135.86000000000001</v>
      </c>
      <c r="K192" s="706">
        <v>525.91</v>
      </c>
      <c r="L192" s="706">
        <v>525.91</v>
      </c>
      <c r="M192" s="706">
        <v>525.91</v>
      </c>
      <c r="N192" s="706">
        <v>525.91</v>
      </c>
      <c r="O192" s="706">
        <v>525.91</v>
      </c>
      <c r="P192" s="706">
        <v>525.91</v>
      </c>
      <c r="Q192" s="706">
        <v>525.91</v>
      </c>
      <c r="R192" s="706">
        <v>525.91</v>
      </c>
      <c r="S192" s="706">
        <v>47.81</v>
      </c>
      <c r="T192" s="706">
        <v>47.81</v>
      </c>
      <c r="U192" s="706">
        <v>0</v>
      </c>
      <c r="V192" s="706">
        <v>0</v>
      </c>
      <c r="W192" s="706">
        <v>0</v>
      </c>
      <c r="X192" s="706">
        <v>0</v>
      </c>
      <c r="Y192" s="706">
        <v>0</v>
      </c>
      <c r="Z192" s="706">
        <v>0</v>
      </c>
      <c r="AA192" s="706">
        <v>0</v>
      </c>
      <c r="AB192" s="706">
        <v>0</v>
      </c>
      <c r="AC192" s="706">
        <v>0</v>
      </c>
      <c r="AD192" s="706">
        <v>0</v>
      </c>
      <c r="AE192" s="706">
        <v>0</v>
      </c>
      <c r="AF192" s="706">
        <v>0</v>
      </c>
      <c r="AG192" s="706">
        <v>0</v>
      </c>
      <c r="AH192" s="706">
        <v>0</v>
      </c>
      <c r="AI192" s="706">
        <v>0</v>
      </c>
      <c r="AJ192" s="905" t="str">
        <f t="shared" si="12"/>
        <v>G0743</v>
      </c>
      <c r="AK192" s="905" t="str">
        <f t="shared" si="13"/>
        <v>TELEPHONE U.S.A</v>
      </c>
      <c r="AL192" s="905">
        <f>IFERROR(INDEX(G192:R192,1,MATCH(Parametres!$B$3,G$1:R$1,0)-1)*IF(OR(F192="L",F192="S",F192="I"),-1,1),"")</f>
        <v>135.86000000000001</v>
      </c>
      <c r="AM192" s="905">
        <f t="shared" si="14"/>
        <v>0</v>
      </c>
      <c r="AN192" s="905">
        <f>INDEX(G192:R192,1,MATCH(Parametres!$B$3,G$1:R$1,0))*IF(OR(F192="L",F192="S",F192="I"),-1,1)</f>
        <v>135.86000000000001</v>
      </c>
      <c r="AO192" s="487" t="str">
        <f>+VLOOKUP($AJ192,Data_Validation!$A:$D,1,0)</f>
        <v>G0743</v>
      </c>
      <c r="AP192" s="487" t="str">
        <f>+VLOOKUP($AJ192,Data_Validation!$A:$D,3,0)</f>
        <v>Wholesale autres</v>
      </c>
      <c r="AQ192" s="487" t="str">
        <f>+VLOOKUP($AJ192,Data_Validation!$A:$D,4,0)</f>
        <v>Téléphone</v>
      </c>
      <c r="AR192" s="487" t="s">
        <v>299</v>
      </c>
      <c r="AS192" s="487">
        <f>+VLOOKUP($AJ192,Data_Validation!$A:$E,5,0)</f>
        <v>0</v>
      </c>
      <c r="AT192" s="904" t="str">
        <f t="shared" si="15"/>
        <v>G0743</v>
      </c>
      <c r="AU192" s="488" t="str">
        <f t="shared" si="16"/>
        <v>TELEPHONE U.S.A</v>
      </c>
      <c r="AV192" s="899">
        <f>IFERROR(INDEX(V192:AG192,1,MATCH(Parametres!$B$3,V$1:AG$1,0)-1)*IF(OR(C192="L",C192="S",C192="I"),-1,1),"")</f>
        <v>0</v>
      </c>
      <c r="AW192" s="899">
        <f t="shared" si="17"/>
        <v>0</v>
      </c>
      <c r="AX192" s="899">
        <f>INDEX(V192:AG192,1,MATCH(Parametres!$B$3,V$1:AG$1,0))*IF(OR(C192="L",C192="S",C192="I"),-1,1)</f>
        <v>0</v>
      </c>
      <c r="AY192" s="487" t="s">
        <v>337</v>
      </c>
      <c r="AZ192" s="487">
        <f>+VLOOKUP($AJ192,Data_Validation!$A:$E,5,0)</f>
        <v>0</v>
      </c>
    </row>
    <row r="193" spans="1:52" ht="15" hidden="1" customHeight="1">
      <c r="A193" s="706" t="s">
        <v>1148</v>
      </c>
      <c r="B193" s="706">
        <v>2025</v>
      </c>
      <c r="C193" s="706" t="s">
        <v>1562</v>
      </c>
      <c r="D193" s="706" t="s">
        <v>1563</v>
      </c>
      <c r="E193" s="706" t="s">
        <v>333</v>
      </c>
      <c r="F193" s="706" t="s">
        <v>1104</v>
      </c>
      <c r="G193" s="706">
        <v>976.5</v>
      </c>
      <c r="H193" s="706">
        <v>2106.17</v>
      </c>
      <c r="I193" s="706">
        <v>3092.55</v>
      </c>
      <c r="J193" s="706">
        <v>4572.95</v>
      </c>
      <c r="K193" s="706">
        <v>5547.96</v>
      </c>
      <c r="L193" s="706">
        <v>7032.02</v>
      </c>
      <c r="M193" s="706">
        <v>8115.79</v>
      </c>
      <c r="N193" s="706">
        <v>9140.57</v>
      </c>
      <c r="O193" s="706">
        <v>9353.5400000000009</v>
      </c>
      <c r="P193" s="706">
        <v>9962.01</v>
      </c>
      <c r="Q193" s="706">
        <v>10510.92</v>
      </c>
      <c r="R193" s="706">
        <v>10850.74</v>
      </c>
      <c r="S193" s="706">
        <v>955.54</v>
      </c>
      <c r="T193" s="706">
        <v>955.54</v>
      </c>
      <c r="U193" s="706">
        <v>0</v>
      </c>
      <c r="V193" s="706">
        <v>0</v>
      </c>
      <c r="W193" s="706">
        <v>0</v>
      </c>
      <c r="X193" s="706">
        <v>0</v>
      </c>
      <c r="Y193" s="706">
        <v>0</v>
      </c>
      <c r="Z193" s="706">
        <v>0</v>
      </c>
      <c r="AA193" s="706">
        <v>0</v>
      </c>
      <c r="AB193" s="706">
        <v>0</v>
      </c>
      <c r="AC193" s="706">
        <v>0</v>
      </c>
      <c r="AD193" s="706">
        <v>0</v>
      </c>
      <c r="AE193" s="706">
        <v>0</v>
      </c>
      <c r="AF193" s="706">
        <v>0</v>
      </c>
      <c r="AG193" s="706">
        <v>0</v>
      </c>
      <c r="AH193" s="706">
        <v>0</v>
      </c>
      <c r="AI193" s="706">
        <v>0</v>
      </c>
      <c r="AJ193" s="905" t="str">
        <f t="shared" si="12"/>
        <v>G0744</v>
      </c>
      <c r="AK193" s="905" t="str">
        <f t="shared" si="13"/>
        <v>TELEPHONE-SERVICE</v>
      </c>
      <c r="AL193" s="905">
        <f>IFERROR(INDEX(G193:R193,1,MATCH(Parametres!$B$3,G$1:R$1,0)-1)*IF(OR(F193="L",F193="S",F193="I"),-1,1),"")</f>
        <v>3092.55</v>
      </c>
      <c r="AM193" s="905">
        <f t="shared" si="14"/>
        <v>1480.3999999999996</v>
      </c>
      <c r="AN193" s="905">
        <f>INDEX(G193:R193,1,MATCH(Parametres!$B$3,G$1:R$1,0))*IF(OR(F193="L",F193="S",F193="I"),-1,1)</f>
        <v>4572.95</v>
      </c>
      <c r="AO193" s="487" t="str">
        <f>+VLOOKUP($AJ193,Data_Validation!$A:$D,1,0)</f>
        <v>G0744</v>
      </c>
      <c r="AP193" s="487" t="str">
        <f>+VLOOKUP($AJ193,Data_Validation!$A:$D,3,0)</f>
        <v>Service</v>
      </c>
      <c r="AQ193" s="487" t="str">
        <f>+VLOOKUP($AJ193,Data_Validation!$A:$D,4,0)</f>
        <v>Téléphone</v>
      </c>
      <c r="AR193" s="487" t="s">
        <v>299</v>
      </c>
      <c r="AS193" s="487">
        <f>+VLOOKUP($AJ193,Data_Validation!$A:$E,5,0)</f>
        <v>0</v>
      </c>
      <c r="AT193" s="904" t="str">
        <f t="shared" si="15"/>
        <v>G0744</v>
      </c>
      <c r="AU193" s="488" t="str">
        <f t="shared" si="16"/>
        <v>TELEPHONE-SERVICE</v>
      </c>
      <c r="AV193" s="899">
        <f>IFERROR(INDEX(V193:AG193,1,MATCH(Parametres!$B$3,V$1:AG$1,0)-1)*IF(OR(C193="L",C193="S",C193="I"),-1,1),"")</f>
        <v>0</v>
      </c>
      <c r="AW193" s="899">
        <f t="shared" si="17"/>
        <v>0</v>
      </c>
      <c r="AX193" s="899">
        <f>INDEX(V193:AG193,1,MATCH(Parametres!$B$3,V$1:AG$1,0))*IF(OR(C193="L",C193="S",C193="I"),-1,1)</f>
        <v>0</v>
      </c>
      <c r="AY193" s="487" t="s">
        <v>337</v>
      </c>
      <c r="AZ193" s="487">
        <f>+VLOOKUP($AJ193,Data_Validation!$A:$E,5,0)</f>
        <v>0</v>
      </c>
    </row>
    <row r="194" spans="1:52" ht="15.75" hidden="1" customHeight="1">
      <c r="A194" s="706" t="s">
        <v>1148</v>
      </c>
      <c r="B194" s="706">
        <v>2025</v>
      </c>
      <c r="C194" s="706" t="s">
        <v>1564</v>
      </c>
      <c r="D194" s="706" t="s">
        <v>1565</v>
      </c>
      <c r="E194" s="706" t="s">
        <v>333</v>
      </c>
      <c r="F194" s="706" t="s">
        <v>1104</v>
      </c>
      <c r="G194" s="706">
        <v>292.7</v>
      </c>
      <c r="H194" s="706">
        <v>650.92999999999995</v>
      </c>
      <c r="I194" s="706">
        <v>961.39</v>
      </c>
      <c r="J194" s="706">
        <v>1416.03</v>
      </c>
      <c r="K194" s="706">
        <v>1722.7</v>
      </c>
      <c r="L194" s="706">
        <v>2059.06</v>
      </c>
      <c r="M194" s="706">
        <v>2401.98</v>
      </c>
      <c r="N194" s="706">
        <v>2725.23</v>
      </c>
      <c r="O194" s="706">
        <v>2777.89</v>
      </c>
      <c r="P194" s="706">
        <v>2953.22</v>
      </c>
      <c r="Q194" s="706">
        <v>3117.86</v>
      </c>
      <c r="R194" s="706">
        <v>3221.96</v>
      </c>
      <c r="S194" s="706">
        <v>283.44</v>
      </c>
      <c r="T194" s="706">
        <v>283.44</v>
      </c>
      <c r="U194" s="706">
        <v>0</v>
      </c>
      <c r="V194" s="706">
        <v>0</v>
      </c>
      <c r="W194" s="706">
        <v>0</v>
      </c>
      <c r="X194" s="706">
        <v>0</v>
      </c>
      <c r="Y194" s="706">
        <v>0</v>
      </c>
      <c r="Z194" s="706">
        <v>0</v>
      </c>
      <c r="AA194" s="706">
        <v>0</v>
      </c>
      <c r="AB194" s="706">
        <v>0</v>
      </c>
      <c r="AC194" s="706">
        <v>0</v>
      </c>
      <c r="AD194" s="706">
        <v>0</v>
      </c>
      <c r="AE194" s="706">
        <v>0</v>
      </c>
      <c r="AF194" s="706">
        <v>0</v>
      </c>
      <c r="AG194" s="706">
        <v>0</v>
      </c>
      <c r="AH194" s="706">
        <v>0</v>
      </c>
      <c r="AI194" s="706">
        <v>0</v>
      </c>
      <c r="AJ194" s="905" t="str">
        <f t="shared" si="12"/>
        <v>G0745</v>
      </c>
      <c r="AK194" s="905" t="str">
        <f t="shared" si="13"/>
        <v>TELEPHONE-CARROSSERIE</v>
      </c>
      <c r="AL194" s="905">
        <f>IFERROR(INDEX(G194:R194,1,MATCH(Parametres!$B$3,G$1:R$1,0)-1)*IF(OR(F194="L",F194="S",F194="I"),-1,1),"")</f>
        <v>961.39</v>
      </c>
      <c r="AM194" s="905">
        <f t="shared" si="14"/>
        <v>454.64</v>
      </c>
      <c r="AN194" s="905">
        <f>INDEX(G194:R194,1,MATCH(Parametres!$B$3,G$1:R$1,0))*IF(OR(F194="L",F194="S",F194="I"),-1,1)</f>
        <v>1416.03</v>
      </c>
      <c r="AO194" s="487" t="str">
        <f>+VLOOKUP($AJ194,Data_Validation!$A:$D,1,0)</f>
        <v>G0745</v>
      </c>
      <c r="AP194" s="487" t="str">
        <f>+VLOOKUP($AJ194,Data_Validation!$A:$D,3,0)</f>
        <v>Carrosserie</v>
      </c>
      <c r="AQ194" s="487" t="str">
        <f>+VLOOKUP($AJ194,Data_Validation!$A:$D,4,0)</f>
        <v>Téléphone</v>
      </c>
      <c r="AR194" s="487" t="s">
        <v>299</v>
      </c>
      <c r="AS194" s="487">
        <f>+VLOOKUP($AJ194,Data_Validation!$A:$E,5,0)</f>
        <v>0</v>
      </c>
      <c r="AT194" s="904" t="str">
        <f t="shared" si="15"/>
        <v>G0745</v>
      </c>
      <c r="AU194" s="488" t="str">
        <f t="shared" si="16"/>
        <v>TELEPHONE-CARROSSERIE</v>
      </c>
      <c r="AV194" s="899">
        <f>IFERROR(INDEX(V194:AG194,1,MATCH(Parametres!$B$3,V$1:AG$1,0)-1)*IF(OR(C194="L",C194="S",C194="I"),-1,1),"")</f>
        <v>0</v>
      </c>
      <c r="AW194" s="899">
        <f t="shared" si="17"/>
        <v>0</v>
      </c>
      <c r="AX194" s="899">
        <f>INDEX(V194:AG194,1,MATCH(Parametres!$B$3,V$1:AG$1,0))*IF(OR(C194="L",C194="S",C194="I"),-1,1)</f>
        <v>0</v>
      </c>
      <c r="AY194" s="487" t="s">
        <v>337</v>
      </c>
      <c r="AZ194" s="487">
        <f>+VLOOKUP($AJ194,Data_Validation!$A:$E,5,0)</f>
        <v>0</v>
      </c>
    </row>
    <row r="195" spans="1:52" ht="15" hidden="1" customHeight="1">
      <c r="A195" s="706" t="s">
        <v>1148</v>
      </c>
      <c r="B195" s="706">
        <v>2025</v>
      </c>
      <c r="C195" s="706" t="s">
        <v>1566</v>
      </c>
      <c r="D195" s="706" t="s">
        <v>1567</v>
      </c>
      <c r="E195" s="706" t="s">
        <v>333</v>
      </c>
      <c r="F195" s="706" t="s">
        <v>1104</v>
      </c>
      <c r="G195" s="706">
        <v>292.67</v>
      </c>
      <c r="H195" s="706">
        <v>720.9</v>
      </c>
      <c r="I195" s="706">
        <v>1031.3599999999999</v>
      </c>
      <c r="J195" s="706">
        <v>1485.98</v>
      </c>
      <c r="K195" s="706">
        <v>1792.66</v>
      </c>
      <c r="L195" s="706">
        <v>2128.9899999999998</v>
      </c>
      <c r="M195" s="706">
        <v>2471.9</v>
      </c>
      <c r="N195" s="706">
        <v>2795.17</v>
      </c>
      <c r="O195" s="706">
        <v>2847.81</v>
      </c>
      <c r="P195" s="706">
        <v>3023.13</v>
      </c>
      <c r="Q195" s="706">
        <v>3187.77</v>
      </c>
      <c r="R195" s="706">
        <v>3291.93</v>
      </c>
      <c r="S195" s="706">
        <v>289.8</v>
      </c>
      <c r="T195" s="706">
        <v>289.8</v>
      </c>
      <c r="U195" s="706">
        <v>0</v>
      </c>
      <c r="V195" s="706">
        <v>0</v>
      </c>
      <c r="W195" s="706">
        <v>0</v>
      </c>
      <c r="X195" s="706">
        <v>0</v>
      </c>
      <c r="Y195" s="706">
        <v>0</v>
      </c>
      <c r="Z195" s="706">
        <v>0</v>
      </c>
      <c r="AA195" s="706">
        <v>0</v>
      </c>
      <c r="AB195" s="706">
        <v>0</v>
      </c>
      <c r="AC195" s="706">
        <v>0</v>
      </c>
      <c r="AD195" s="706">
        <v>0</v>
      </c>
      <c r="AE195" s="706">
        <v>0</v>
      </c>
      <c r="AF195" s="706">
        <v>0</v>
      </c>
      <c r="AG195" s="706">
        <v>0</v>
      </c>
      <c r="AH195" s="706">
        <v>0</v>
      </c>
      <c r="AI195" s="706">
        <v>0</v>
      </c>
      <c r="AJ195" s="905" t="str">
        <f t="shared" si="12"/>
        <v>G0746</v>
      </c>
      <c r="AK195" s="905" t="str">
        <f t="shared" si="13"/>
        <v>TELEPHONE-PIECES</v>
      </c>
      <c r="AL195" s="905">
        <f>IFERROR(INDEX(G195:R195,1,MATCH(Parametres!$B$3,G$1:R$1,0)-1)*IF(OR(F195="L",F195="S",F195="I"),-1,1),"")</f>
        <v>1031.3599999999999</v>
      </c>
      <c r="AM195" s="905">
        <f t="shared" si="14"/>
        <v>454.62000000000012</v>
      </c>
      <c r="AN195" s="905">
        <f>INDEX(G195:R195,1,MATCH(Parametres!$B$3,G$1:R$1,0))*IF(OR(F195="L",F195="S",F195="I"),-1,1)</f>
        <v>1485.98</v>
      </c>
      <c r="AO195" s="487" t="str">
        <f>+VLOOKUP($AJ195,Data_Validation!$A:$D,1,0)</f>
        <v>G0746</v>
      </c>
      <c r="AP195" s="487" t="str">
        <f>+VLOOKUP($AJ195,Data_Validation!$A:$D,3,0)</f>
        <v>Pièces</v>
      </c>
      <c r="AQ195" s="487" t="str">
        <f>+VLOOKUP($AJ195,Data_Validation!$A:$D,4,0)</f>
        <v>Téléphone</v>
      </c>
      <c r="AR195" s="487" t="s">
        <v>299</v>
      </c>
      <c r="AS195" s="487">
        <f>+VLOOKUP($AJ195,Data_Validation!$A:$E,5,0)</f>
        <v>0</v>
      </c>
      <c r="AT195" s="904" t="str">
        <f t="shared" si="15"/>
        <v>G0746</v>
      </c>
      <c r="AU195" s="488" t="str">
        <f t="shared" si="16"/>
        <v>TELEPHONE-PIECES</v>
      </c>
      <c r="AV195" s="899">
        <f>IFERROR(INDEX(V195:AG195,1,MATCH(Parametres!$B$3,V$1:AG$1,0)-1)*IF(OR(C195="L",C195="S",C195="I"),-1,1),"")</f>
        <v>0</v>
      </c>
      <c r="AW195" s="899">
        <f t="shared" si="17"/>
        <v>0</v>
      </c>
      <c r="AX195" s="899">
        <f>INDEX(V195:AG195,1,MATCH(Parametres!$B$3,V$1:AG$1,0))*IF(OR(C195="L",C195="S",C195="I"),-1,1)</f>
        <v>0</v>
      </c>
      <c r="AY195" s="487" t="s">
        <v>337</v>
      </c>
      <c r="AZ195" s="487">
        <f>+VLOOKUP($AJ195,Data_Validation!$A:$E,5,0)</f>
        <v>0</v>
      </c>
    </row>
    <row r="196" spans="1:52" ht="15" customHeight="1">
      <c r="A196" s="706" t="s">
        <v>1148</v>
      </c>
      <c r="B196" s="706">
        <v>2025</v>
      </c>
      <c r="C196" s="706" t="s">
        <v>1568</v>
      </c>
      <c r="D196" s="706" t="s">
        <v>1569</v>
      </c>
      <c r="E196" s="706" t="s">
        <v>333</v>
      </c>
      <c r="F196" s="706" t="s">
        <v>1104</v>
      </c>
      <c r="G196" s="706">
        <v>0</v>
      </c>
      <c r="H196" s="706">
        <v>0</v>
      </c>
      <c r="I196" s="706">
        <v>0</v>
      </c>
      <c r="J196" s="706">
        <v>0</v>
      </c>
      <c r="K196" s="706">
        <v>0</v>
      </c>
      <c r="L196" s="706">
        <v>0</v>
      </c>
      <c r="M196" s="706">
        <v>0</v>
      </c>
      <c r="N196" s="706">
        <v>0</v>
      </c>
      <c r="O196" s="706">
        <v>0</v>
      </c>
      <c r="P196" s="706">
        <v>0</v>
      </c>
      <c r="Q196" s="706">
        <v>0</v>
      </c>
      <c r="R196" s="706">
        <v>0</v>
      </c>
      <c r="S196" s="706">
        <v>0</v>
      </c>
      <c r="T196" s="706">
        <v>0</v>
      </c>
      <c r="U196" s="706">
        <v>0</v>
      </c>
      <c r="V196" s="706">
        <v>0</v>
      </c>
      <c r="W196" s="706">
        <v>0</v>
      </c>
      <c r="X196" s="706">
        <v>0</v>
      </c>
      <c r="Y196" s="706">
        <v>0</v>
      </c>
      <c r="Z196" s="706">
        <v>0</v>
      </c>
      <c r="AA196" s="706">
        <v>0</v>
      </c>
      <c r="AB196" s="706">
        <v>0</v>
      </c>
      <c r="AC196" s="706">
        <v>0</v>
      </c>
      <c r="AD196" s="706">
        <v>0</v>
      </c>
      <c r="AE196" s="706">
        <v>0</v>
      </c>
      <c r="AF196" s="706">
        <v>0</v>
      </c>
      <c r="AG196" s="706">
        <v>0</v>
      </c>
      <c r="AH196" s="706">
        <v>0</v>
      </c>
      <c r="AI196" s="706">
        <v>0</v>
      </c>
      <c r="AJ196" s="905" t="str">
        <f t="shared" ref="AJ196:AJ259" si="18">C196</f>
        <v>G0750</v>
      </c>
      <c r="AK196" s="905" t="str">
        <f t="shared" ref="AK196:AK259" si="19">D196</f>
        <v>FORMATION REP</v>
      </c>
      <c r="AL196" s="905">
        <f>IFERROR(INDEX(G196:R196,1,MATCH(Parametres!$B$3,G$1:R$1,0)-1)*IF(OR(F196="L",F196="S",F196="I"),-1,1),"")</f>
        <v>0</v>
      </c>
      <c r="AM196" s="905">
        <f t="shared" ref="AM196:AM259" si="20">AN196-AL196</f>
        <v>0</v>
      </c>
      <c r="AN196" s="905">
        <f>INDEX(G196:R196,1,MATCH(Parametres!$B$3,G$1:R$1,0))*IF(OR(F196="L",F196="S",F196="I"),-1,1)</f>
        <v>0</v>
      </c>
      <c r="AO196" s="487" t="e">
        <f>+VLOOKUP($AJ196,Data_Validation!$A:$D,1,0)</f>
        <v>#N/A</v>
      </c>
      <c r="AP196" s="487" t="e">
        <f>+VLOOKUP($AJ196,Data_Validation!$A:$D,3,0)</f>
        <v>#N/A</v>
      </c>
      <c r="AQ196" s="487" t="e">
        <f>+VLOOKUP($AJ196,Data_Validation!$A:$D,4,0)</f>
        <v>#N/A</v>
      </c>
      <c r="AR196" s="487" t="s">
        <v>299</v>
      </c>
      <c r="AS196" s="487" t="e">
        <f>+VLOOKUP($AJ196,Data_Validation!$A:$E,5,0)</f>
        <v>#N/A</v>
      </c>
      <c r="AT196" s="904" t="str">
        <f t="shared" ref="AT196:AT259" si="21">C196</f>
        <v>G0750</v>
      </c>
      <c r="AU196" s="488" t="str">
        <f t="shared" ref="AU196:AU259" si="22">D196</f>
        <v>FORMATION REP</v>
      </c>
      <c r="AV196" s="899">
        <f>IFERROR(INDEX(V196:AG196,1,MATCH(Parametres!$B$3,V$1:AG$1,0)-1)*IF(OR(C196="L",C196="S",C196="I"),-1,1),"")</f>
        <v>0</v>
      </c>
      <c r="AW196" s="899">
        <f t="shared" ref="AW196:AW259" si="23">AX196-AV196</f>
        <v>0</v>
      </c>
      <c r="AX196" s="899">
        <f>INDEX(V196:AG196,1,MATCH(Parametres!$B$3,V$1:AG$1,0))*IF(OR(C196="L",C196="S",C196="I"),-1,1)</f>
        <v>0</v>
      </c>
      <c r="AY196" s="487" t="s">
        <v>337</v>
      </c>
      <c r="AZ196" s="487" t="e">
        <f>+VLOOKUP($AJ196,Data_Validation!$A:$E,5,0)</f>
        <v>#N/A</v>
      </c>
    </row>
    <row r="197" spans="1:52" ht="15" hidden="1" customHeight="1">
      <c r="A197" s="706" t="s">
        <v>1148</v>
      </c>
      <c r="B197" s="706">
        <v>2025</v>
      </c>
      <c r="C197" s="706" t="s">
        <v>1570</v>
      </c>
      <c r="D197" s="706" t="s">
        <v>1571</v>
      </c>
      <c r="E197" s="706" t="s">
        <v>333</v>
      </c>
      <c r="F197" s="706" t="s">
        <v>1104</v>
      </c>
      <c r="G197" s="706">
        <v>525</v>
      </c>
      <c r="H197" s="706">
        <v>1095</v>
      </c>
      <c r="I197" s="706">
        <v>2421</v>
      </c>
      <c r="J197" s="706">
        <v>3086</v>
      </c>
      <c r="K197" s="706">
        <v>3751</v>
      </c>
      <c r="L197" s="706">
        <v>4416.03</v>
      </c>
      <c r="M197" s="706">
        <v>5081.03</v>
      </c>
      <c r="N197" s="706">
        <v>5746.03</v>
      </c>
      <c r="O197" s="706">
        <v>6711.03</v>
      </c>
      <c r="P197" s="706">
        <v>7376.03</v>
      </c>
      <c r="Q197" s="706">
        <v>8041.03</v>
      </c>
      <c r="R197" s="706">
        <v>8801.0300000000007</v>
      </c>
      <c r="S197" s="706">
        <v>731</v>
      </c>
      <c r="T197" s="706">
        <v>731</v>
      </c>
      <c r="U197" s="706">
        <v>0</v>
      </c>
      <c r="V197" s="706">
        <v>0</v>
      </c>
      <c r="W197" s="706">
        <v>0</v>
      </c>
      <c r="X197" s="706">
        <v>0</v>
      </c>
      <c r="Y197" s="706">
        <v>0</v>
      </c>
      <c r="Z197" s="706">
        <v>0</v>
      </c>
      <c r="AA197" s="706">
        <v>0</v>
      </c>
      <c r="AB197" s="706">
        <v>0</v>
      </c>
      <c r="AC197" s="706">
        <v>0</v>
      </c>
      <c r="AD197" s="706">
        <v>0</v>
      </c>
      <c r="AE197" s="706">
        <v>0</v>
      </c>
      <c r="AF197" s="706">
        <v>0</v>
      </c>
      <c r="AG197" s="706">
        <v>0</v>
      </c>
      <c r="AH197" s="706">
        <v>0</v>
      </c>
      <c r="AI197" s="706">
        <v>0</v>
      </c>
      <c r="AJ197" s="905" t="str">
        <f t="shared" si="18"/>
        <v>G0751</v>
      </c>
      <c r="AK197" s="905" t="str">
        <f t="shared" si="19"/>
        <v>FORMATION-NEUFS</v>
      </c>
      <c r="AL197" s="905">
        <f>IFERROR(INDEX(G197:R197,1,MATCH(Parametres!$B$3,G$1:R$1,0)-1)*IF(OR(F197="L",F197="S",F197="I"),-1,1),"")</f>
        <v>2421</v>
      </c>
      <c r="AM197" s="905">
        <f t="shared" si="20"/>
        <v>665</v>
      </c>
      <c r="AN197" s="905">
        <f>INDEX(G197:R197,1,MATCH(Parametres!$B$3,G$1:R$1,0))*IF(OR(F197="L",F197="S",F197="I"),-1,1)</f>
        <v>3086</v>
      </c>
      <c r="AO197" s="487" t="str">
        <f>+VLOOKUP($AJ197,Data_Validation!$A:$D,1,0)</f>
        <v>G0751</v>
      </c>
      <c r="AP197" s="487" t="str">
        <f>+VLOOKUP($AJ197,Data_Validation!$A:$D,3,0)</f>
        <v>Véhicules neufs</v>
      </c>
      <c r="AQ197" s="487" t="str">
        <f>+VLOOKUP($AJ197,Data_Validation!$A:$D,4,0)</f>
        <v>Formation</v>
      </c>
      <c r="AR197" s="487" t="s">
        <v>299</v>
      </c>
      <c r="AS197" s="487">
        <f>+VLOOKUP($AJ197,Data_Validation!$A:$E,5,0)</f>
        <v>0</v>
      </c>
      <c r="AT197" s="904" t="str">
        <f t="shared" si="21"/>
        <v>G0751</v>
      </c>
      <c r="AU197" s="488" t="str">
        <f t="shared" si="22"/>
        <v>FORMATION-NEUFS</v>
      </c>
      <c r="AV197" s="899">
        <f>IFERROR(INDEX(V197:AG197,1,MATCH(Parametres!$B$3,V$1:AG$1,0)-1)*IF(OR(C197="L",C197="S",C197="I"),-1,1),"")</f>
        <v>0</v>
      </c>
      <c r="AW197" s="899">
        <f t="shared" si="23"/>
        <v>0</v>
      </c>
      <c r="AX197" s="899">
        <f>INDEX(V197:AG197,1,MATCH(Parametres!$B$3,V$1:AG$1,0))*IF(OR(C197="L",C197="S",C197="I"),-1,1)</f>
        <v>0</v>
      </c>
      <c r="AY197" s="487" t="s">
        <v>337</v>
      </c>
      <c r="AZ197" s="487">
        <f>+VLOOKUP($AJ197,Data_Validation!$A:$E,5,0)</f>
        <v>0</v>
      </c>
    </row>
    <row r="198" spans="1:52" ht="15" hidden="1" customHeight="1">
      <c r="A198" s="706" t="s">
        <v>1148</v>
      </c>
      <c r="B198" s="706">
        <v>2025</v>
      </c>
      <c r="C198" s="706" t="s">
        <v>1572</v>
      </c>
      <c r="D198" s="706" t="s">
        <v>1573</v>
      </c>
      <c r="E198" s="706" t="s">
        <v>333</v>
      </c>
      <c r="F198" s="706" t="s">
        <v>1104</v>
      </c>
      <c r="G198" s="706">
        <v>0</v>
      </c>
      <c r="H198" s="706">
        <v>0</v>
      </c>
      <c r="I198" s="706">
        <v>464</v>
      </c>
      <c r="J198" s="706">
        <v>464</v>
      </c>
      <c r="K198" s="706">
        <v>464</v>
      </c>
      <c r="L198" s="706">
        <v>464</v>
      </c>
      <c r="M198" s="706">
        <v>464</v>
      </c>
      <c r="N198" s="706">
        <v>464</v>
      </c>
      <c r="O198" s="706">
        <v>464</v>
      </c>
      <c r="P198" s="706">
        <v>464</v>
      </c>
      <c r="Q198" s="706">
        <v>464</v>
      </c>
      <c r="R198" s="706">
        <v>464</v>
      </c>
      <c r="S198" s="706">
        <v>42.18</v>
      </c>
      <c r="T198" s="706">
        <v>42.18</v>
      </c>
      <c r="U198" s="706">
        <v>0</v>
      </c>
      <c r="V198" s="706">
        <v>0</v>
      </c>
      <c r="W198" s="706">
        <v>0</v>
      </c>
      <c r="X198" s="706">
        <v>0</v>
      </c>
      <c r="Y198" s="706">
        <v>0</v>
      </c>
      <c r="Z198" s="706">
        <v>0</v>
      </c>
      <c r="AA198" s="706">
        <v>0</v>
      </c>
      <c r="AB198" s="706">
        <v>0</v>
      </c>
      <c r="AC198" s="706">
        <v>0</v>
      </c>
      <c r="AD198" s="706">
        <v>0</v>
      </c>
      <c r="AE198" s="706">
        <v>0</v>
      </c>
      <c r="AF198" s="706">
        <v>0</v>
      </c>
      <c r="AG198" s="706">
        <v>0</v>
      </c>
      <c r="AH198" s="706">
        <v>0</v>
      </c>
      <c r="AI198" s="706">
        <v>0</v>
      </c>
      <c r="AJ198" s="905" t="str">
        <f t="shared" si="18"/>
        <v>G0752</v>
      </c>
      <c r="AK198" s="905" t="str">
        <f t="shared" si="19"/>
        <v>FORMATION-USAGES</v>
      </c>
      <c r="AL198" s="905">
        <f>IFERROR(INDEX(G198:R198,1,MATCH(Parametres!$B$3,G$1:R$1,0)-1)*IF(OR(F198="L",F198="S",F198="I"),-1,1),"")</f>
        <v>464</v>
      </c>
      <c r="AM198" s="905">
        <f t="shared" si="20"/>
        <v>0</v>
      </c>
      <c r="AN198" s="905">
        <f>INDEX(G198:R198,1,MATCH(Parametres!$B$3,G$1:R$1,0))*IF(OR(F198="L",F198="S",F198="I"),-1,1)</f>
        <v>464</v>
      </c>
      <c r="AO198" s="487" t="str">
        <f>+VLOOKUP($AJ198,Data_Validation!$A:$D,1,0)</f>
        <v>G0752</v>
      </c>
      <c r="AP198" s="487" t="str">
        <f>+VLOOKUP($AJ198,Data_Validation!$A:$D,3,0)</f>
        <v>Véhicules usagés</v>
      </c>
      <c r="AQ198" s="487" t="str">
        <f>+VLOOKUP($AJ198,Data_Validation!$A:$D,4,0)</f>
        <v>Formation</v>
      </c>
      <c r="AR198" s="487" t="s">
        <v>299</v>
      </c>
      <c r="AS198" s="487">
        <f>+VLOOKUP($AJ198,Data_Validation!$A:$E,5,0)</f>
        <v>0</v>
      </c>
      <c r="AT198" s="904" t="str">
        <f t="shared" si="21"/>
        <v>G0752</v>
      </c>
      <c r="AU198" s="488" t="str">
        <f t="shared" si="22"/>
        <v>FORMATION-USAGES</v>
      </c>
      <c r="AV198" s="899">
        <f>IFERROR(INDEX(V198:AG198,1,MATCH(Parametres!$B$3,V$1:AG$1,0)-1)*IF(OR(C198="L",C198="S",C198="I"),-1,1),"")</f>
        <v>0</v>
      </c>
      <c r="AW198" s="899">
        <f t="shared" si="23"/>
        <v>0</v>
      </c>
      <c r="AX198" s="899">
        <f>INDEX(V198:AG198,1,MATCH(Parametres!$B$3,V$1:AG$1,0))*IF(OR(C198="L",C198="S",C198="I"),-1,1)</f>
        <v>0</v>
      </c>
      <c r="AY198" s="487" t="s">
        <v>337</v>
      </c>
      <c r="AZ198" s="487">
        <f>+VLOOKUP($AJ198,Data_Validation!$A:$E,5,0)</f>
        <v>0</v>
      </c>
    </row>
    <row r="199" spans="1:52" ht="15.75" hidden="1" customHeight="1">
      <c r="A199" s="706" t="s">
        <v>1148</v>
      </c>
      <c r="B199" s="706">
        <v>2025</v>
      </c>
      <c r="C199" s="706" t="s">
        <v>1574</v>
      </c>
      <c r="D199" s="706" t="s">
        <v>1575</v>
      </c>
      <c r="E199" s="706" t="s">
        <v>333</v>
      </c>
      <c r="F199" s="706" t="s">
        <v>1104</v>
      </c>
      <c r="G199" s="706">
        <v>0</v>
      </c>
      <c r="H199" s="706">
        <v>0</v>
      </c>
      <c r="I199" s="706">
        <v>0</v>
      </c>
      <c r="J199" s="706">
        <v>0</v>
      </c>
      <c r="K199" s="706">
        <v>0</v>
      </c>
      <c r="L199" s="706">
        <v>0</v>
      </c>
      <c r="M199" s="706">
        <v>0</v>
      </c>
      <c r="N199" s="706">
        <v>0</v>
      </c>
      <c r="O199" s="706">
        <v>0</v>
      </c>
      <c r="P199" s="706">
        <v>0</v>
      </c>
      <c r="Q199" s="706">
        <v>0</v>
      </c>
      <c r="R199" s="706">
        <v>0</v>
      </c>
      <c r="S199" s="706">
        <v>0</v>
      </c>
      <c r="T199" s="706">
        <v>0</v>
      </c>
      <c r="U199" s="706">
        <v>0</v>
      </c>
      <c r="V199" s="706">
        <v>0</v>
      </c>
      <c r="W199" s="706">
        <v>0</v>
      </c>
      <c r="X199" s="706">
        <v>0</v>
      </c>
      <c r="Y199" s="706">
        <v>0</v>
      </c>
      <c r="Z199" s="706">
        <v>0</v>
      </c>
      <c r="AA199" s="706">
        <v>0</v>
      </c>
      <c r="AB199" s="706">
        <v>0</v>
      </c>
      <c r="AC199" s="706">
        <v>0</v>
      </c>
      <c r="AD199" s="706">
        <v>0</v>
      </c>
      <c r="AE199" s="706">
        <v>0</v>
      </c>
      <c r="AF199" s="706">
        <v>0</v>
      </c>
      <c r="AG199" s="706">
        <v>0</v>
      </c>
      <c r="AH199" s="706">
        <v>0</v>
      </c>
      <c r="AI199" s="706">
        <v>0</v>
      </c>
      <c r="AJ199" s="905" t="str">
        <f t="shared" si="18"/>
        <v>G0753</v>
      </c>
      <c r="AK199" s="905" t="str">
        <f t="shared" si="19"/>
        <v>FORMATION U.S.A.</v>
      </c>
      <c r="AL199" s="905">
        <f>IFERROR(INDEX(G199:R199,1,MATCH(Parametres!$B$3,G$1:R$1,0)-1)*IF(OR(F199="L",F199="S",F199="I"),-1,1),"")</f>
        <v>0</v>
      </c>
      <c r="AM199" s="905">
        <f t="shared" si="20"/>
        <v>0</v>
      </c>
      <c r="AN199" s="905">
        <f>INDEX(G199:R199,1,MATCH(Parametres!$B$3,G$1:R$1,0))*IF(OR(F199="L",F199="S",F199="I"),-1,1)</f>
        <v>0</v>
      </c>
      <c r="AO199" s="487" t="str">
        <f>+VLOOKUP($AJ199,Data_Validation!$A:$D,1,0)</f>
        <v>G0753</v>
      </c>
      <c r="AP199" s="487" t="str">
        <f>+VLOOKUP($AJ199,Data_Validation!$A:$D,3,0)</f>
        <v>Wholesale autres</v>
      </c>
      <c r="AQ199" s="487" t="str">
        <f>+VLOOKUP($AJ199,Data_Validation!$A:$D,4,0)</f>
        <v>Formation</v>
      </c>
      <c r="AR199" s="487" t="s">
        <v>299</v>
      </c>
      <c r="AS199" s="487">
        <f>+VLOOKUP($AJ199,Data_Validation!$A:$E,5,0)</f>
        <v>0</v>
      </c>
      <c r="AT199" s="904" t="str">
        <f t="shared" si="21"/>
        <v>G0753</v>
      </c>
      <c r="AU199" s="488" t="str">
        <f t="shared" si="22"/>
        <v>FORMATION U.S.A.</v>
      </c>
      <c r="AV199" s="899">
        <f>IFERROR(INDEX(V199:AG199,1,MATCH(Parametres!$B$3,V$1:AG$1,0)-1)*IF(OR(C199="L",C199="S",C199="I"),-1,1),"")</f>
        <v>0</v>
      </c>
      <c r="AW199" s="899">
        <f t="shared" si="23"/>
        <v>0</v>
      </c>
      <c r="AX199" s="899">
        <f>INDEX(V199:AG199,1,MATCH(Parametres!$B$3,V$1:AG$1,0))*IF(OR(C199="L",C199="S",C199="I"),-1,1)</f>
        <v>0</v>
      </c>
      <c r="AY199" s="487" t="s">
        <v>337</v>
      </c>
      <c r="AZ199" s="487">
        <f>+VLOOKUP($AJ199,Data_Validation!$A:$E,5,0)</f>
        <v>0</v>
      </c>
    </row>
    <row r="200" spans="1:52" ht="15" hidden="1" customHeight="1">
      <c r="A200" s="706" t="s">
        <v>1148</v>
      </c>
      <c r="B200" s="706">
        <v>2025</v>
      </c>
      <c r="C200" s="706" t="s">
        <v>1576</v>
      </c>
      <c r="D200" s="706" t="s">
        <v>1577</v>
      </c>
      <c r="E200" s="706" t="s">
        <v>333</v>
      </c>
      <c r="F200" s="706" t="s">
        <v>1104</v>
      </c>
      <c r="G200" s="706">
        <v>1889.48</v>
      </c>
      <c r="H200" s="706">
        <v>5120.55</v>
      </c>
      <c r="I200" s="706">
        <v>7342.67</v>
      </c>
      <c r="J200" s="706">
        <v>8686.4500000000007</v>
      </c>
      <c r="K200" s="706">
        <v>10746.83</v>
      </c>
      <c r="L200" s="706">
        <v>14434.13</v>
      </c>
      <c r="M200" s="706">
        <v>15727.73</v>
      </c>
      <c r="N200" s="706">
        <v>16428.32</v>
      </c>
      <c r="O200" s="706">
        <v>21332.080000000002</v>
      </c>
      <c r="P200" s="706">
        <v>27783.93</v>
      </c>
      <c r="Q200" s="706">
        <v>31330.240000000002</v>
      </c>
      <c r="R200" s="706">
        <v>33682.04</v>
      </c>
      <c r="S200" s="706">
        <v>2848.2</v>
      </c>
      <c r="T200" s="706">
        <v>2848.2</v>
      </c>
      <c r="U200" s="706">
        <v>0</v>
      </c>
      <c r="V200" s="706">
        <v>0</v>
      </c>
      <c r="W200" s="706">
        <v>0</v>
      </c>
      <c r="X200" s="706">
        <v>0</v>
      </c>
      <c r="Y200" s="706">
        <v>0</v>
      </c>
      <c r="Z200" s="706">
        <v>0</v>
      </c>
      <c r="AA200" s="706">
        <v>0</v>
      </c>
      <c r="AB200" s="706">
        <v>0</v>
      </c>
      <c r="AC200" s="706">
        <v>0</v>
      </c>
      <c r="AD200" s="706">
        <v>0</v>
      </c>
      <c r="AE200" s="706">
        <v>0</v>
      </c>
      <c r="AF200" s="706">
        <v>0</v>
      </c>
      <c r="AG200" s="706">
        <v>0</v>
      </c>
      <c r="AH200" s="706">
        <v>0</v>
      </c>
      <c r="AI200" s="706">
        <v>0</v>
      </c>
      <c r="AJ200" s="905" t="str">
        <f t="shared" si="18"/>
        <v>G0754</v>
      </c>
      <c r="AK200" s="905" t="str">
        <f t="shared" si="19"/>
        <v>FORMATION-SERVICE</v>
      </c>
      <c r="AL200" s="905">
        <f>IFERROR(INDEX(G200:R200,1,MATCH(Parametres!$B$3,G$1:R$1,0)-1)*IF(OR(F200="L",F200="S",F200="I"),-1,1),"")</f>
        <v>7342.67</v>
      </c>
      <c r="AM200" s="905">
        <f t="shared" si="20"/>
        <v>1343.7800000000007</v>
      </c>
      <c r="AN200" s="905">
        <f>INDEX(G200:R200,1,MATCH(Parametres!$B$3,G$1:R$1,0))*IF(OR(F200="L",F200="S",F200="I"),-1,1)</f>
        <v>8686.4500000000007</v>
      </c>
      <c r="AO200" s="487" t="str">
        <f>+VLOOKUP($AJ200,Data_Validation!$A:$D,1,0)</f>
        <v>G0754</v>
      </c>
      <c r="AP200" s="487" t="str">
        <f>+VLOOKUP($AJ200,Data_Validation!$A:$D,3,0)</f>
        <v>Service</v>
      </c>
      <c r="AQ200" s="487" t="str">
        <f>+VLOOKUP($AJ200,Data_Validation!$A:$D,4,0)</f>
        <v>Formation</v>
      </c>
      <c r="AR200" s="487" t="s">
        <v>299</v>
      </c>
      <c r="AS200" s="487">
        <f>+VLOOKUP($AJ200,Data_Validation!$A:$E,5,0)</f>
        <v>0</v>
      </c>
      <c r="AT200" s="904" t="str">
        <f t="shared" si="21"/>
        <v>G0754</v>
      </c>
      <c r="AU200" s="488" t="str">
        <f t="shared" si="22"/>
        <v>FORMATION-SERVICE</v>
      </c>
      <c r="AV200" s="899">
        <f>IFERROR(INDEX(V200:AG200,1,MATCH(Parametres!$B$3,V$1:AG$1,0)-1)*IF(OR(C200="L",C200="S",C200="I"),-1,1),"")</f>
        <v>0</v>
      </c>
      <c r="AW200" s="899">
        <f t="shared" si="23"/>
        <v>0</v>
      </c>
      <c r="AX200" s="899">
        <f>INDEX(V200:AG200,1,MATCH(Parametres!$B$3,V$1:AG$1,0))*IF(OR(C200="L",C200="S",C200="I"),-1,1)</f>
        <v>0</v>
      </c>
      <c r="AY200" s="487" t="s">
        <v>337</v>
      </c>
      <c r="AZ200" s="487">
        <f>+VLOOKUP($AJ200,Data_Validation!$A:$E,5,0)</f>
        <v>0</v>
      </c>
    </row>
    <row r="201" spans="1:52" ht="15" hidden="1" customHeight="1">
      <c r="A201" s="706" t="s">
        <v>1148</v>
      </c>
      <c r="B201" s="706">
        <v>2025</v>
      </c>
      <c r="C201" s="706" t="s">
        <v>1578</v>
      </c>
      <c r="D201" s="706" t="s">
        <v>1579</v>
      </c>
      <c r="E201" s="706" t="s">
        <v>333</v>
      </c>
      <c r="F201" s="706" t="s">
        <v>1104</v>
      </c>
      <c r="G201" s="706">
        <v>0</v>
      </c>
      <c r="H201" s="706">
        <v>1078.4000000000001</v>
      </c>
      <c r="I201" s="706">
        <v>1310.4000000000001</v>
      </c>
      <c r="J201" s="706">
        <v>1310.4000000000001</v>
      </c>
      <c r="K201" s="706">
        <v>1310.4000000000001</v>
      </c>
      <c r="L201" s="706">
        <v>1310.4000000000001</v>
      </c>
      <c r="M201" s="706">
        <v>1310.4000000000001</v>
      </c>
      <c r="N201" s="706">
        <v>1310.4000000000001</v>
      </c>
      <c r="O201" s="706">
        <v>3002.4</v>
      </c>
      <c r="P201" s="706">
        <v>3159.35</v>
      </c>
      <c r="Q201" s="706">
        <v>3456.85</v>
      </c>
      <c r="R201" s="706">
        <v>3456.85</v>
      </c>
      <c r="S201" s="706">
        <v>314.26</v>
      </c>
      <c r="T201" s="706">
        <v>314.26</v>
      </c>
      <c r="U201" s="706">
        <v>0</v>
      </c>
      <c r="V201" s="706">
        <v>0</v>
      </c>
      <c r="W201" s="706">
        <v>0</v>
      </c>
      <c r="X201" s="706">
        <v>0</v>
      </c>
      <c r="Y201" s="706">
        <v>0</v>
      </c>
      <c r="Z201" s="706">
        <v>0</v>
      </c>
      <c r="AA201" s="706">
        <v>0</v>
      </c>
      <c r="AB201" s="706">
        <v>0</v>
      </c>
      <c r="AC201" s="706">
        <v>0</v>
      </c>
      <c r="AD201" s="706">
        <v>0</v>
      </c>
      <c r="AE201" s="706">
        <v>0</v>
      </c>
      <c r="AF201" s="706">
        <v>0</v>
      </c>
      <c r="AG201" s="706">
        <v>0</v>
      </c>
      <c r="AH201" s="706">
        <v>0</v>
      </c>
      <c r="AI201" s="706">
        <v>0</v>
      </c>
      <c r="AJ201" s="905" t="str">
        <f t="shared" si="18"/>
        <v>G0755</v>
      </c>
      <c r="AK201" s="905" t="str">
        <f t="shared" si="19"/>
        <v>FORMATION-CARROSSERIE</v>
      </c>
      <c r="AL201" s="905">
        <f>IFERROR(INDEX(G201:R201,1,MATCH(Parametres!$B$3,G$1:R$1,0)-1)*IF(OR(F201="L",F201="S",F201="I"),-1,1),"")</f>
        <v>1310.4000000000001</v>
      </c>
      <c r="AM201" s="905">
        <f t="shared" si="20"/>
        <v>0</v>
      </c>
      <c r="AN201" s="905">
        <f>INDEX(G201:R201,1,MATCH(Parametres!$B$3,G$1:R$1,0))*IF(OR(F201="L",F201="S",F201="I"),-1,1)</f>
        <v>1310.4000000000001</v>
      </c>
      <c r="AO201" s="487" t="str">
        <f>+VLOOKUP($AJ201,Data_Validation!$A:$D,1,0)</f>
        <v>G0755</v>
      </c>
      <c r="AP201" s="487" t="str">
        <f>+VLOOKUP($AJ201,Data_Validation!$A:$D,3,0)</f>
        <v>Carrosserie</v>
      </c>
      <c r="AQ201" s="487" t="str">
        <f>+VLOOKUP($AJ201,Data_Validation!$A:$D,4,0)</f>
        <v>Formation</v>
      </c>
      <c r="AR201" s="487" t="s">
        <v>299</v>
      </c>
      <c r="AS201" s="487">
        <f>+VLOOKUP($AJ201,Data_Validation!$A:$E,5,0)</f>
        <v>0</v>
      </c>
      <c r="AT201" s="904" t="str">
        <f t="shared" si="21"/>
        <v>G0755</v>
      </c>
      <c r="AU201" s="488" t="str">
        <f t="shared" si="22"/>
        <v>FORMATION-CARROSSERIE</v>
      </c>
      <c r="AV201" s="899">
        <f>IFERROR(INDEX(V201:AG201,1,MATCH(Parametres!$B$3,V$1:AG$1,0)-1)*IF(OR(C201="L",C201="S",C201="I"),-1,1),"")</f>
        <v>0</v>
      </c>
      <c r="AW201" s="899">
        <f t="shared" si="23"/>
        <v>0</v>
      </c>
      <c r="AX201" s="899">
        <f>INDEX(V201:AG201,1,MATCH(Parametres!$B$3,V$1:AG$1,0))*IF(OR(C201="L",C201="S",C201="I"),-1,1)</f>
        <v>0</v>
      </c>
      <c r="AY201" s="487" t="s">
        <v>337</v>
      </c>
      <c r="AZ201" s="487">
        <f>+VLOOKUP($AJ201,Data_Validation!$A:$E,5,0)</f>
        <v>0</v>
      </c>
    </row>
    <row r="202" spans="1:52" ht="15" hidden="1" customHeight="1">
      <c r="A202" s="706" t="s">
        <v>1148</v>
      </c>
      <c r="B202" s="706">
        <v>2025</v>
      </c>
      <c r="C202" s="706" t="s">
        <v>1580</v>
      </c>
      <c r="D202" s="706" t="s">
        <v>1581</v>
      </c>
      <c r="E202" s="706" t="s">
        <v>333</v>
      </c>
      <c r="F202" s="706" t="s">
        <v>1104</v>
      </c>
      <c r="G202" s="706">
        <v>0</v>
      </c>
      <c r="H202" s="706">
        <v>0</v>
      </c>
      <c r="I202" s="706">
        <v>232</v>
      </c>
      <c r="J202" s="706">
        <v>3044.5</v>
      </c>
      <c r="K202" s="706">
        <v>6234.5</v>
      </c>
      <c r="L202" s="706">
        <v>7025</v>
      </c>
      <c r="M202" s="706">
        <v>7025</v>
      </c>
      <c r="N202" s="706">
        <v>7025</v>
      </c>
      <c r="O202" s="706">
        <v>7350</v>
      </c>
      <c r="P202" s="706">
        <v>6018.5</v>
      </c>
      <c r="Q202" s="706">
        <v>6018.5</v>
      </c>
      <c r="R202" s="706">
        <v>6018.5</v>
      </c>
      <c r="S202" s="706">
        <v>547.14</v>
      </c>
      <c r="T202" s="706">
        <v>547.14</v>
      </c>
      <c r="U202" s="706">
        <v>0</v>
      </c>
      <c r="V202" s="706">
        <v>0</v>
      </c>
      <c r="W202" s="706">
        <v>0</v>
      </c>
      <c r="X202" s="706">
        <v>0</v>
      </c>
      <c r="Y202" s="706">
        <v>0</v>
      </c>
      <c r="Z202" s="706">
        <v>0</v>
      </c>
      <c r="AA202" s="706">
        <v>0</v>
      </c>
      <c r="AB202" s="706">
        <v>0</v>
      </c>
      <c r="AC202" s="706">
        <v>0</v>
      </c>
      <c r="AD202" s="706">
        <v>0</v>
      </c>
      <c r="AE202" s="706">
        <v>0</v>
      </c>
      <c r="AF202" s="706">
        <v>0</v>
      </c>
      <c r="AG202" s="706">
        <v>0</v>
      </c>
      <c r="AH202" s="706">
        <v>0</v>
      </c>
      <c r="AI202" s="706">
        <v>0</v>
      </c>
      <c r="AJ202" s="905" t="str">
        <f t="shared" si="18"/>
        <v>G0756</v>
      </c>
      <c r="AK202" s="905" t="str">
        <f t="shared" si="19"/>
        <v>FORMATION-PIECES</v>
      </c>
      <c r="AL202" s="905">
        <f>IFERROR(INDEX(G202:R202,1,MATCH(Parametres!$B$3,G$1:R$1,0)-1)*IF(OR(F202="L",F202="S",F202="I"),-1,1),"")</f>
        <v>232</v>
      </c>
      <c r="AM202" s="905">
        <f t="shared" si="20"/>
        <v>2812.5</v>
      </c>
      <c r="AN202" s="905">
        <f>INDEX(G202:R202,1,MATCH(Parametres!$B$3,G$1:R$1,0))*IF(OR(F202="L",F202="S",F202="I"),-1,1)</f>
        <v>3044.5</v>
      </c>
      <c r="AO202" s="487" t="str">
        <f>+VLOOKUP($AJ202,Data_Validation!$A:$D,1,0)</f>
        <v>G0756</v>
      </c>
      <c r="AP202" s="487" t="str">
        <f>+VLOOKUP($AJ202,Data_Validation!$A:$D,3,0)</f>
        <v>Pièces</v>
      </c>
      <c r="AQ202" s="487" t="str">
        <f>+VLOOKUP($AJ202,Data_Validation!$A:$D,4,0)</f>
        <v>Formation</v>
      </c>
      <c r="AR202" s="487" t="s">
        <v>299</v>
      </c>
      <c r="AS202" s="487">
        <f>+VLOOKUP($AJ202,Data_Validation!$A:$E,5,0)</f>
        <v>0</v>
      </c>
      <c r="AT202" s="904" t="str">
        <f t="shared" si="21"/>
        <v>G0756</v>
      </c>
      <c r="AU202" s="488" t="str">
        <f t="shared" si="22"/>
        <v>FORMATION-PIECES</v>
      </c>
      <c r="AV202" s="899">
        <f>IFERROR(INDEX(V202:AG202,1,MATCH(Parametres!$B$3,V$1:AG$1,0)-1)*IF(OR(C202="L",C202="S",C202="I"),-1,1),"")</f>
        <v>0</v>
      </c>
      <c r="AW202" s="899">
        <f t="shared" si="23"/>
        <v>0</v>
      </c>
      <c r="AX202" s="899">
        <f>INDEX(V202:AG202,1,MATCH(Parametres!$B$3,V$1:AG$1,0))*IF(OR(C202="L",C202="S",C202="I"),-1,1)</f>
        <v>0</v>
      </c>
      <c r="AY202" s="487" t="s">
        <v>337</v>
      </c>
      <c r="AZ202" s="487">
        <f>+VLOOKUP($AJ202,Data_Validation!$A:$E,5,0)</f>
        <v>0</v>
      </c>
    </row>
    <row r="203" spans="1:52" ht="15" hidden="1" customHeight="1">
      <c r="A203" s="706" t="s">
        <v>1148</v>
      </c>
      <c r="B203" s="706">
        <v>2025</v>
      </c>
      <c r="C203" s="706" t="s">
        <v>1582</v>
      </c>
      <c r="D203" s="706" t="s">
        <v>1583</v>
      </c>
      <c r="E203" s="706" t="s">
        <v>333</v>
      </c>
      <c r="F203" s="706" t="s">
        <v>1104</v>
      </c>
      <c r="G203" s="706">
        <v>0</v>
      </c>
      <c r="H203" s="706">
        <v>0</v>
      </c>
      <c r="I203" s="706">
        <v>0</v>
      </c>
      <c r="J203" s="706">
        <v>0</v>
      </c>
      <c r="K203" s="706">
        <v>0</v>
      </c>
      <c r="L203" s="706">
        <v>0</v>
      </c>
      <c r="M203" s="706">
        <v>0</v>
      </c>
      <c r="N203" s="706">
        <v>0</v>
      </c>
      <c r="O203" s="706">
        <v>0</v>
      </c>
      <c r="P203" s="706">
        <v>0</v>
      </c>
      <c r="Q203" s="706">
        <v>0</v>
      </c>
      <c r="R203" s="706">
        <v>0</v>
      </c>
      <c r="S203" s="706">
        <v>0</v>
      </c>
      <c r="T203" s="706">
        <v>0</v>
      </c>
      <c r="U203" s="706">
        <v>0</v>
      </c>
      <c r="V203" s="706">
        <v>0</v>
      </c>
      <c r="W203" s="706">
        <v>0</v>
      </c>
      <c r="X203" s="706">
        <v>0</v>
      </c>
      <c r="Y203" s="706">
        <v>0</v>
      </c>
      <c r="Z203" s="706">
        <v>0</v>
      </c>
      <c r="AA203" s="706">
        <v>0</v>
      </c>
      <c r="AB203" s="706">
        <v>0</v>
      </c>
      <c r="AC203" s="706">
        <v>0</v>
      </c>
      <c r="AD203" s="706">
        <v>0</v>
      </c>
      <c r="AE203" s="706">
        <v>0</v>
      </c>
      <c r="AF203" s="706">
        <v>0</v>
      </c>
      <c r="AG203" s="706">
        <v>0</v>
      </c>
      <c r="AH203" s="706">
        <v>0</v>
      </c>
      <c r="AI203" s="706">
        <v>0</v>
      </c>
      <c r="AJ203" s="905" t="str">
        <f t="shared" si="18"/>
        <v>G0760</v>
      </c>
      <c r="AK203" s="905" t="str">
        <f t="shared" si="19"/>
        <v>INTERET VEH. REP 4</v>
      </c>
      <c r="AL203" s="905">
        <f>IFERROR(INDEX(G203:R203,1,MATCH(Parametres!$B$3,G$1:R$1,0)-1)*IF(OR(F203="L",F203="S",F203="I"),-1,1),"")</f>
        <v>0</v>
      </c>
      <c r="AM203" s="905">
        <f t="shared" si="20"/>
        <v>0</v>
      </c>
      <c r="AN203" s="905">
        <f>INDEX(G203:R203,1,MATCH(Parametres!$B$3,G$1:R$1,0))*IF(OR(F203="L",F203="S",F203="I"),-1,1)</f>
        <v>0</v>
      </c>
      <c r="AO203" s="487" t="str">
        <f>+VLOOKUP($AJ203,Data_Validation!$A:$D,1,0)</f>
        <v>G0760</v>
      </c>
      <c r="AP203" s="487" t="str">
        <f>+VLOOKUP($AJ203,Data_Validation!$A:$D,3,0)</f>
        <v>Véhicules neufs</v>
      </c>
      <c r="AQ203" s="487" t="str">
        <f>+VLOOKUP($AJ203,Data_Validation!$A:$D,4,0)</f>
        <v>Intérêt de gros</v>
      </c>
      <c r="AR203" s="487" t="s">
        <v>299</v>
      </c>
      <c r="AS203" s="487">
        <f>+VLOOKUP($AJ203,Data_Validation!$A:$E,5,0)</f>
        <v>0</v>
      </c>
      <c r="AT203" s="904" t="str">
        <f t="shared" si="21"/>
        <v>G0760</v>
      </c>
      <c r="AU203" s="488" t="str">
        <f t="shared" si="22"/>
        <v>INTERET VEH. REP 4</v>
      </c>
      <c r="AV203" s="899">
        <f>IFERROR(INDEX(V203:AG203,1,MATCH(Parametres!$B$3,V$1:AG$1,0)-1)*IF(OR(C203="L",C203="S",C203="I"),-1,1),"")</f>
        <v>0</v>
      </c>
      <c r="AW203" s="899">
        <f t="shared" si="23"/>
        <v>0</v>
      </c>
      <c r="AX203" s="899">
        <f>INDEX(V203:AG203,1,MATCH(Parametres!$B$3,V$1:AG$1,0))*IF(OR(C203="L",C203="S",C203="I"),-1,1)</f>
        <v>0</v>
      </c>
      <c r="AY203" s="487" t="s">
        <v>337</v>
      </c>
      <c r="AZ203" s="487">
        <f>+VLOOKUP($AJ203,Data_Validation!$A:$E,5,0)</f>
        <v>0</v>
      </c>
    </row>
    <row r="204" spans="1:52" ht="15" hidden="1" customHeight="1">
      <c r="A204" s="706" t="s">
        <v>1148</v>
      </c>
      <c r="B204" s="706">
        <v>2025</v>
      </c>
      <c r="C204" s="706" t="s">
        <v>1584</v>
      </c>
      <c r="D204" s="706" t="s">
        <v>1585</v>
      </c>
      <c r="E204" s="706" t="s">
        <v>333</v>
      </c>
      <c r="F204" s="706" t="s">
        <v>1104</v>
      </c>
      <c r="G204" s="706">
        <v>54010.45</v>
      </c>
      <c r="H204" s="706">
        <v>122100.94</v>
      </c>
      <c r="I204" s="706">
        <v>240347.33</v>
      </c>
      <c r="J204" s="706">
        <v>397882.76</v>
      </c>
      <c r="K204" s="706">
        <v>515057.15</v>
      </c>
      <c r="L204" s="706">
        <v>626373.64</v>
      </c>
      <c r="M204" s="706">
        <v>689864.51</v>
      </c>
      <c r="N204" s="706">
        <v>765414.01</v>
      </c>
      <c r="O204" s="706">
        <v>808990.7</v>
      </c>
      <c r="P204" s="706">
        <v>851799.5</v>
      </c>
      <c r="Q204" s="706">
        <v>920305.48</v>
      </c>
      <c r="R204" s="706">
        <v>1009141.85</v>
      </c>
      <c r="S204" s="706">
        <v>83664.13</v>
      </c>
      <c r="T204" s="706">
        <v>83664.13</v>
      </c>
      <c r="U204" s="706">
        <v>0</v>
      </c>
      <c r="V204" s="706">
        <v>0</v>
      </c>
      <c r="W204" s="706">
        <v>0</v>
      </c>
      <c r="X204" s="706">
        <v>0</v>
      </c>
      <c r="Y204" s="706">
        <v>0</v>
      </c>
      <c r="Z204" s="706">
        <v>0</v>
      </c>
      <c r="AA204" s="706">
        <v>0</v>
      </c>
      <c r="AB204" s="706">
        <v>0</v>
      </c>
      <c r="AC204" s="706">
        <v>0</v>
      </c>
      <c r="AD204" s="706">
        <v>0</v>
      </c>
      <c r="AE204" s="706">
        <v>0</v>
      </c>
      <c r="AF204" s="706">
        <v>0</v>
      </c>
      <c r="AG204" s="706">
        <v>0</v>
      </c>
      <c r="AH204" s="706">
        <v>0</v>
      </c>
      <c r="AI204" s="706">
        <v>0</v>
      </c>
      <c r="AJ204" s="905" t="str">
        <f t="shared" si="18"/>
        <v>G0761</v>
      </c>
      <c r="AK204" s="905" t="str">
        <f t="shared" si="19"/>
        <v>INTERETS VEHICULES-NEUFS</v>
      </c>
      <c r="AL204" s="905">
        <f>IFERROR(INDEX(G204:R204,1,MATCH(Parametres!$B$3,G$1:R$1,0)-1)*IF(OR(F204="L",F204="S",F204="I"),-1,1),"")</f>
        <v>240347.33</v>
      </c>
      <c r="AM204" s="905">
        <f t="shared" si="20"/>
        <v>157535.43000000002</v>
      </c>
      <c r="AN204" s="905">
        <f>INDEX(G204:R204,1,MATCH(Parametres!$B$3,G$1:R$1,0))*IF(OR(F204="L",F204="S",F204="I"),-1,1)</f>
        <v>397882.76</v>
      </c>
      <c r="AO204" s="487" t="str">
        <f>+VLOOKUP($AJ204,Data_Validation!$A:$D,1,0)</f>
        <v>G0761</v>
      </c>
      <c r="AP204" s="487" t="str">
        <f>+VLOOKUP($AJ204,Data_Validation!$A:$D,3,0)</f>
        <v>Véhicules neufs</v>
      </c>
      <c r="AQ204" s="487" t="str">
        <f>+VLOOKUP($AJ204,Data_Validation!$A:$D,4,0)</f>
        <v>Intérêt de gros</v>
      </c>
      <c r="AR204" s="487" t="s">
        <v>299</v>
      </c>
      <c r="AS204" s="487">
        <f>+VLOOKUP($AJ204,Data_Validation!$A:$E,5,0)</f>
        <v>0</v>
      </c>
      <c r="AT204" s="904" t="str">
        <f t="shared" si="21"/>
        <v>G0761</v>
      </c>
      <c r="AU204" s="488" t="str">
        <f t="shared" si="22"/>
        <v>INTERETS VEHICULES-NEUFS</v>
      </c>
      <c r="AV204" s="899">
        <f>IFERROR(INDEX(V204:AG204,1,MATCH(Parametres!$B$3,V$1:AG$1,0)-1)*IF(OR(C204="L",C204="S",C204="I"),-1,1),"")</f>
        <v>0</v>
      </c>
      <c r="AW204" s="899">
        <f t="shared" si="23"/>
        <v>0</v>
      </c>
      <c r="AX204" s="899">
        <f>INDEX(V204:AG204,1,MATCH(Parametres!$B$3,V$1:AG$1,0))*IF(OR(C204="L",C204="S",C204="I"),-1,1)</f>
        <v>0</v>
      </c>
      <c r="AY204" s="487" t="s">
        <v>337</v>
      </c>
      <c r="AZ204" s="487">
        <f>+VLOOKUP($AJ204,Data_Validation!$A:$E,5,0)</f>
        <v>0</v>
      </c>
    </row>
    <row r="205" spans="1:52" ht="15" hidden="1" customHeight="1">
      <c r="A205" s="706" t="s">
        <v>1148</v>
      </c>
      <c r="B205" s="706">
        <v>2025</v>
      </c>
      <c r="C205" s="706" t="s">
        <v>1586</v>
      </c>
      <c r="D205" s="706" t="s">
        <v>1587</v>
      </c>
      <c r="E205" s="706" t="s">
        <v>333</v>
      </c>
      <c r="F205" s="706" t="s">
        <v>1104</v>
      </c>
      <c r="G205" s="706">
        <v>8400.41</v>
      </c>
      <c r="H205" s="706">
        <v>23015.9</v>
      </c>
      <c r="I205" s="706">
        <v>63371.03</v>
      </c>
      <c r="J205" s="706">
        <v>94273.41</v>
      </c>
      <c r="K205" s="706">
        <v>121672.21</v>
      </c>
      <c r="L205" s="706">
        <v>144589.17000000001</v>
      </c>
      <c r="M205" s="706">
        <v>166816.95999999999</v>
      </c>
      <c r="N205" s="706">
        <v>182317.34</v>
      </c>
      <c r="O205" s="706">
        <v>195311.48</v>
      </c>
      <c r="P205" s="706">
        <v>210256.9</v>
      </c>
      <c r="Q205" s="706">
        <v>231168.11</v>
      </c>
      <c r="R205" s="706">
        <v>267551</v>
      </c>
      <c r="S205" s="706">
        <v>21015.279999999999</v>
      </c>
      <c r="T205" s="706">
        <v>21015.279999999999</v>
      </c>
      <c r="U205" s="706">
        <v>0</v>
      </c>
      <c r="V205" s="706">
        <v>0</v>
      </c>
      <c r="W205" s="706">
        <v>0</v>
      </c>
      <c r="X205" s="706">
        <v>0</v>
      </c>
      <c r="Y205" s="706">
        <v>0</v>
      </c>
      <c r="Z205" s="706">
        <v>0</v>
      </c>
      <c r="AA205" s="706">
        <v>0</v>
      </c>
      <c r="AB205" s="706">
        <v>0</v>
      </c>
      <c r="AC205" s="706">
        <v>0</v>
      </c>
      <c r="AD205" s="706">
        <v>0</v>
      </c>
      <c r="AE205" s="706">
        <v>0</v>
      </c>
      <c r="AF205" s="706">
        <v>0</v>
      </c>
      <c r="AG205" s="706">
        <v>0</v>
      </c>
      <c r="AH205" s="706">
        <v>0</v>
      </c>
      <c r="AI205" s="706">
        <v>0</v>
      </c>
      <c r="AJ205" s="905" t="str">
        <f t="shared" si="18"/>
        <v>G0762</v>
      </c>
      <c r="AK205" s="905" t="str">
        <f t="shared" si="19"/>
        <v>INTERETS VEHICULES-USAGES</v>
      </c>
      <c r="AL205" s="905">
        <f>IFERROR(INDEX(G205:R205,1,MATCH(Parametres!$B$3,G$1:R$1,0)-1)*IF(OR(F205="L",F205="S",F205="I"),-1,1),"")</f>
        <v>63371.03</v>
      </c>
      <c r="AM205" s="905">
        <f t="shared" si="20"/>
        <v>30902.380000000005</v>
      </c>
      <c r="AN205" s="905">
        <f>INDEX(G205:R205,1,MATCH(Parametres!$B$3,G$1:R$1,0))*IF(OR(F205="L",F205="S",F205="I"),-1,1)</f>
        <v>94273.41</v>
      </c>
      <c r="AO205" s="487" t="str">
        <f>+VLOOKUP($AJ205,Data_Validation!$A:$D,1,0)</f>
        <v>G0762</v>
      </c>
      <c r="AP205" s="487" t="str">
        <f>+VLOOKUP($AJ205,Data_Validation!$A:$D,3,0)</f>
        <v>Véhicules usagés</v>
      </c>
      <c r="AQ205" s="487" t="str">
        <f>+VLOOKUP($AJ205,Data_Validation!$A:$D,4,0)</f>
        <v>Intérêt de gros</v>
      </c>
      <c r="AR205" s="487" t="s">
        <v>299</v>
      </c>
      <c r="AS205" s="487">
        <f>+VLOOKUP($AJ205,Data_Validation!$A:$E,5,0)</f>
        <v>0</v>
      </c>
      <c r="AT205" s="904" t="str">
        <f t="shared" si="21"/>
        <v>G0762</v>
      </c>
      <c r="AU205" s="488" t="str">
        <f t="shared" si="22"/>
        <v>INTERETS VEHICULES-USAGES</v>
      </c>
      <c r="AV205" s="899">
        <f>IFERROR(INDEX(V205:AG205,1,MATCH(Parametres!$B$3,V$1:AG$1,0)-1)*IF(OR(C205="L",C205="S",C205="I"),-1,1),"")</f>
        <v>0</v>
      </c>
      <c r="AW205" s="899">
        <f t="shared" si="23"/>
        <v>0</v>
      </c>
      <c r="AX205" s="899">
        <f>INDEX(V205:AG205,1,MATCH(Parametres!$B$3,V$1:AG$1,0))*IF(OR(C205="L",C205="S",C205="I"),-1,1)</f>
        <v>0</v>
      </c>
      <c r="AY205" s="487" t="s">
        <v>337</v>
      </c>
      <c r="AZ205" s="487">
        <f>+VLOOKUP($AJ205,Data_Validation!$A:$E,5,0)</f>
        <v>0</v>
      </c>
    </row>
    <row r="206" spans="1:52" ht="15.75" hidden="1" customHeight="1">
      <c r="A206" s="706" t="s">
        <v>1148</v>
      </c>
      <c r="B206" s="706">
        <v>2025</v>
      </c>
      <c r="C206" s="706" t="s">
        <v>1588</v>
      </c>
      <c r="D206" s="706" t="s">
        <v>1589</v>
      </c>
      <c r="E206" s="706" t="s">
        <v>333</v>
      </c>
      <c r="F206" s="706" t="s">
        <v>1104</v>
      </c>
      <c r="G206" s="706">
        <v>3790.9</v>
      </c>
      <c r="H206" s="706">
        <v>14450.43</v>
      </c>
      <c r="I206" s="706">
        <v>40381.870000000003</v>
      </c>
      <c r="J206" s="706">
        <v>77605.600000000006</v>
      </c>
      <c r="K206" s="706">
        <v>118997.15</v>
      </c>
      <c r="L206" s="706">
        <v>141244.13</v>
      </c>
      <c r="M206" s="706">
        <v>150278.73000000001</v>
      </c>
      <c r="N206" s="706">
        <v>156441.98000000001</v>
      </c>
      <c r="O206" s="706">
        <v>158104.59</v>
      </c>
      <c r="P206" s="706">
        <v>159170.54999999999</v>
      </c>
      <c r="Q206" s="706">
        <v>163994.01</v>
      </c>
      <c r="R206" s="706">
        <v>177150.97</v>
      </c>
      <c r="S206" s="706">
        <v>14908.55</v>
      </c>
      <c r="T206" s="706">
        <v>14908.55</v>
      </c>
      <c r="U206" s="706">
        <v>0</v>
      </c>
      <c r="V206" s="706">
        <v>0</v>
      </c>
      <c r="W206" s="706">
        <v>0</v>
      </c>
      <c r="X206" s="706">
        <v>0</v>
      </c>
      <c r="Y206" s="706">
        <v>0</v>
      </c>
      <c r="Z206" s="706">
        <v>0</v>
      </c>
      <c r="AA206" s="706">
        <v>0</v>
      </c>
      <c r="AB206" s="706">
        <v>0</v>
      </c>
      <c r="AC206" s="706">
        <v>0</v>
      </c>
      <c r="AD206" s="706">
        <v>0</v>
      </c>
      <c r="AE206" s="706">
        <v>0</v>
      </c>
      <c r="AF206" s="706">
        <v>0</v>
      </c>
      <c r="AG206" s="706">
        <v>0</v>
      </c>
      <c r="AH206" s="706">
        <v>0</v>
      </c>
      <c r="AI206" s="706">
        <v>0</v>
      </c>
      <c r="AJ206" s="905" t="str">
        <f t="shared" si="18"/>
        <v>G0763</v>
      </c>
      <c r="AK206" s="905" t="str">
        <f t="shared" si="19"/>
        <v>INTERETS VEHICULES U.S.A</v>
      </c>
      <c r="AL206" s="905">
        <f>IFERROR(INDEX(G206:R206,1,MATCH(Parametres!$B$3,G$1:R$1,0)-1)*IF(OR(F206="L",F206="S",F206="I"),-1,1),"")</f>
        <v>40381.870000000003</v>
      </c>
      <c r="AM206" s="905">
        <f t="shared" si="20"/>
        <v>37223.730000000003</v>
      </c>
      <c r="AN206" s="905">
        <f>INDEX(G206:R206,1,MATCH(Parametres!$B$3,G$1:R$1,0))*IF(OR(F206="L",F206="S",F206="I"),-1,1)</f>
        <v>77605.600000000006</v>
      </c>
      <c r="AO206" s="487" t="str">
        <f>+VLOOKUP($AJ206,Data_Validation!$A:$D,1,0)</f>
        <v>G0763</v>
      </c>
      <c r="AP206" s="487" t="str">
        <f>+VLOOKUP($AJ206,Data_Validation!$A:$D,3,0)</f>
        <v>Wholesale autres</v>
      </c>
      <c r="AQ206" s="487" t="str">
        <f>+VLOOKUP($AJ206,Data_Validation!$A:$D,4,0)</f>
        <v>Intérêt de gros</v>
      </c>
      <c r="AR206" s="487" t="s">
        <v>299</v>
      </c>
      <c r="AS206" s="487">
        <f>+VLOOKUP($AJ206,Data_Validation!$A:$E,5,0)</f>
        <v>0</v>
      </c>
      <c r="AT206" s="904" t="str">
        <f t="shared" si="21"/>
        <v>G0763</v>
      </c>
      <c r="AU206" s="488" t="str">
        <f t="shared" si="22"/>
        <v>INTERETS VEHICULES U.S.A</v>
      </c>
      <c r="AV206" s="899">
        <f>IFERROR(INDEX(V206:AG206,1,MATCH(Parametres!$B$3,V$1:AG$1,0)-1)*IF(OR(C206="L",C206="S",C206="I"),-1,1),"")</f>
        <v>0</v>
      </c>
      <c r="AW206" s="899">
        <f t="shared" si="23"/>
        <v>0</v>
      </c>
      <c r="AX206" s="899">
        <f>INDEX(V206:AG206,1,MATCH(Parametres!$B$3,V$1:AG$1,0))*IF(OR(C206="L",C206="S",C206="I"),-1,1)</f>
        <v>0</v>
      </c>
      <c r="AY206" s="487" t="s">
        <v>337</v>
      </c>
      <c r="AZ206" s="487">
        <f>+VLOOKUP($AJ206,Data_Validation!$A:$E,5,0)</f>
        <v>0</v>
      </c>
    </row>
    <row r="207" spans="1:52" ht="15" hidden="1" customHeight="1">
      <c r="A207" s="706" t="s">
        <v>1148</v>
      </c>
      <c r="B207" s="706">
        <v>2025</v>
      </c>
      <c r="C207" s="706" t="s">
        <v>1590</v>
      </c>
      <c r="D207" s="706" t="s">
        <v>1591</v>
      </c>
      <c r="E207" s="706" t="s">
        <v>333</v>
      </c>
      <c r="F207" s="706" t="s">
        <v>1104</v>
      </c>
      <c r="G207" s="706">
        <v>0</v>
      </c>
      <c r="H207" s="706">
        <v>0</v>
      </c>
      <c r="I207" s="706">
        <v>0.05</v>
      </c>
      <c r="J207" s="706">
        <v>0.05</v>
      </c>
      <c r="K207" s="706">
        <v>0.05</v>
      </c>
      <c r="L207" s="706">
        <v>0.05</v>
      </c>
      <c r="M207" s="706">
        <v>0.05</v>
      </c>
      <c r="N207" s="706">
        <v>0.05</v>
      </c>
      <c r="O207" s="706">
        <v>0.05</v>
      </c>
      <c r="P207" s="706">
        <v>316.01</v>
      </c>
      <c r="Q207" s="706">
        <v>316.01</v>
      </c>
      <c r="R207" s="706">
        <v>316.01</v>
      </c>
      <c r="S207" s="706">
        <v>28.73</v>
      </c>
      <c r="T207" s="706">
        <v>28.73</v>
      </c>
      <c r="U207" s="706">
        <v>0</v>
      </c>
      <c r="V207" s="706">
        <v>0</v>
      </c>
      <c r="W207" s="706">
        <v>0</v>
      </c>
      <c r="X207" s="706">
        <v>0</v>
      </c>
      <c r="Y207" s="706">
        <v>0</v>
      </c>
      <c r="Z207" s="706">
        <v>0</v>
      </c>
      <c r="AA207" s="706">
        <v>0</v>
      </c>
      <c r="AB207" s="706">
        <v>0</v>
      </c>
      <c r="AC207" s="706">
        <v>0</v>
      </c>
      <c r="AD207" s="706">
        <v>0</v>
      </c>
      <c r="AE207" s="706">
        <v>0</v>
      </c>
      <c r="AF207" s="706">
        <v>0</v>
      </c>
      <c r="AG207" s="706">
        <v>0</v>
      </c>
      <c r="AH207" s="706">
        <v>0</v>
      </c>
      <c r="AI207" s="706">
        <v>0</v>
      </c>
      <c r="AJ207" s="905" t="str">
        <f t="shared" si="18"/>
        <v>G0764</v>
      </c>
      <c r="AK207" s="905" t="str">
        <f t="shared" si="19"/>
        <v>INTERETS SERVICE</v>
      </c>
      <c r="AL207" s="905">
        <f>IFERROR(INDEX(G207:R207,1,MATCH(Parametres!$B$3,G$1:R$1,0)-1)*IF(OR(F207="L",F207="S",F207="I"),-1,1),"")</f>
        <v>0.05</v>
      </c>
      <c r="AM207" s="905">
        <f t="shared" si="20"/>
        <v>0</v>
      </c>
      <c r="AN207" s="905">
        <f>INDEX(G207:R207,1,MATCH(Parametres!$B$3,G$1:R$1,0))*IF(OR(F207="L",F207="S",F207="I"),-1,1)</f>
        <v>0.05</v>
      </c>
      <c r="AO207" s="487" t="str">
        <f>+VLOOKUP($AJ207,Data_Validation!$A:$D,1,0)</f>
        <v>G0764</v>
      </c>
      <c r="AP207" s="487" t="str">
        <f>+VLOOKUP($AJ207,Data_Validation!$A:$D,3,0)</f>
        <v>Service</v>
      </c>
      <c r="AQ207" s="487" t="str">
        <f>+VLOOKUP($AJ207,Data_Validation!$A:$D,4,0)</f>
        <v>Divers</v>
      </c>
      <c r="AR207" s="487" t="s">
        <v>299</v>
      </c>
      <c r="AS207" s="487">
        <f>+VLOOKUP($AJ207,Data_Validation!$A:$E,5,0)</f>
        <v>0</v>
      </c>
      <c r="AT207" s="904" t="str">
        <f t="shared" si="21"/>
        <v>G0764</v>
      </c>
      <c r="AU207" s="488" t="str">
        <f t="shared" si="22"/>
        <v>INTERETS SERVICE</v>
      </c>
      <c r="AV207" s="899">
        <f>IFERROR(INDEX(V207:AG207,1,MATCH(Parametres!$B$3,V$1:AG$1,0)-1)*IF(OR(C207="L",C207="S",C207="I"),-1,1),"")</f>
        <v>0</v>
      </c>
      <c r="AW207" s="899">
        <f t="shared" si="23"/>
        <v>0</v>
      </c>
      <c r="AX207" s="899">
        <f>INDEX(V207:AG207,1,MATCH(Parametres!$B$3,V$1:AG$1,0))*IF(OR(C207="L",C207="S",C207="I"),-1,1)</f>
        <v>0</v>
      </c>
      <c r="AY207" s="487" t="s">
        <v>337</v>
      </c>
      <c r="AZ207" s="487">
        <f>+VLOOKUP($AJ207,Data_Validation!$A:$E,5,0)</f>
        <v>0</v>
      </c>
    </row>
    <row r="208" spans="1:52" ht="15" customHeight="1">
      <c r="A208" s="706" t="s">
        <v>1148</v>
      </c>
      <c r="B208" s="706">
        <v>2025</v>
      </c>
      <c r="C208" s="706" t="s">
        <v>1592</v>
      </c>
      <c r="D208" s="706" t="s">
        <v>1593</v>
      </c>
      <c r="E208" s="706" t="s">
        <v>333</v>
      </c>
      <c r="F208" s="706" t="s">
        <v>1104</v>
      </c>
      <c r="G208" s="706">
        <v>0</v>
      </c>
      <c r="H208" s="706">
        <v>0</v>
      </c>
      <c r="I208" s="706">
        <v>0</v>
      </c>
      <c r="J208" s="706">
        <v>0</v>
      </c>
      <c r="K208" s="706">
        <v>0</v>
      </c>
      <c r="L208" s="706">
        <v>0</v>
      </c>
      <c r="M208" s="706">
        <v>0</v>
      </c>
      <c r="N208" s="706">
        <v>0</v>
      </c>
      <c r="O208" s="706">
        <v>0</v>
      </c>
      <c r="P208" s="706">
        <v>0</v>
      </c>
      <c r="Q208" s="706">
        <v>0</v>
      </c>
      <c r="R208" s="706">
        <v>0</v>
      </c>
      <c r="S208" s="706">
        <v>0</v>
      </c>
      <c r="T208" s="706">
        <v>0</v>
      </c>
      <c r="U208" s="706">
        <v>0</v>
      </c>
      <c r="V208" s="706">
        <v>0</v>
      </c>
      <c r="W208" s="706">
        <v>0</v>
      </c>
      <c r="X208" s="706">
        <v>0</v>
      </c>
      <c r="Y208" s="706">
        <v>0</v>
      </c>
      <c r="Z208" s="706">
        <v>0</v>
      </c>
      <c r="AA208" s="706">
        <v>0</v>
      </c>
      <c r="AB208" s="706">
        <v>0</v>
      </c>
      <c r="AC208" s="706">
        <v>0</v>
      </c>
      <c r="AD208" s="706">
        <v>0</v>
      </c>
      <c r="AE208" s="706">
        <v>0</v>
      </c>
      <c r="AF208" s="706">
        <v>0</v>
      </c>
      <c r="AG208" s="706">
        <v>0</v>
      </c>
      <c r="AH208" s="706">
        <v>0</v>
      </c>
      <c r="AI208" s="706">
        <v>0</v>
      </c>
      <c r="AJ208" s="905" t="str">
        <f t="shared" si="18"/>
        <v>G0766</v>
      </c>
      <c r="AK208" s="905" t="str">
        <f t="shared" si="19"/>
        <v>INTERETS PIECES</v>
      </c>
      <c r="AL208" s="905">
        <f>IFERROR(INDEX(G208:R208,1,MATCH(Parametres!$B$3,G$1:R$1,0)-1)*IF(OR(F208="L",F208="S",F208="I"),-1,1),"")</f>
        <v>0</v>
      </c>
      <c r="AM208" s="905">
        <f t="shared" si="20"/>
        <v>0</v>
      </c>
      <c r="AN208" s="905">
        <f>INDEX(G208:R208,1,MATCH(Parametres!$B$3,G$1:R$1,0))*IF(OR(F208="L",F208="S",F208="I"),-1,1)</f>
        <v>0</v>
      </c>
      <c r="AO208" s="487" t="e">
        <f>+VLOOKUP($AJ208,Data_Validation!$A:$D,1,0)</f>
        <v>#N/A</v>
      </c>
      <c r="AP208" s="487" t="e">
        <f>+VLOOKUP($AJ208,Data_Validation!$A:$D,3,0)</f>
        <v>#N/A</v>
      </c>
      <c r="AQ208" s="487" t="e">
        <f>+VLOOKUP($AJ208,Data_Validation!$A:$D,4,0)</f>
        <v>#N/A</v>
      </c>
      <c r="AR208" s="487" t="s">
        <v>299</v>
      </c>
      <c r="AS208" s="487" t="e">
        <f>+VLOOKUP($AJ208,Data_Validation!$A:$E,5,0)</f>
        <v>#N/A</v>
      </c>
      <c r="AT208" s="904" t="str">
        <f t="shared" si="21"/>
        <v>G0766</v>
      </c>
      <c r="AU208" s="488" t="str">
        <f t="shared" si="22"/>
        <v>INTERETS PIECES</v>
      </c>
      <c r="AV208" s="899">
        <f>IFERROR(INDEX(V208:AG208,1,MATCH(Parametres!$B$3,V$1:AG$1,0)-1)*IF(OR(C208="L",C208="S",C208="I"),-1,1),"")</f>
        <v>0</v>
      </c>
      <c r="AW208" s="899">
        <f t="shared" si="23"/>
        <v>0</v>
      </c>
      <c r="AX208" s="899">
        <f>INDEX(V208:AG208,1,MATCH(Parametres!$B$3,V$1:AG$1,0))*IF(OR(C208="L",C208="S",C208="I"),-1,1)</f>
        <v>0</v>
      </c>
      <c r="AY208" s="487" t="s">
        <v>337</v>
      </c>
      <c r="AZ208" s="487" t="e">
        <f>+VLOOKUP($AJ208,Data_Validation!$A:$E,5,0)</f>
        <v>#N/A</v>
      </c>
    </row>
    <row r="209" spans="1:52" ht="15" customHeight="1">
      <c r="A209" s="706" t="s">
        <v>1148</v>
      </c>
      <c r="B209" s="706">
        <v>2025</v>
      </c>
      <c r="C209" s="706" t="s">
        <v>1594</v>
      </c>
      <c r="D209" s="706" t="s">
        <v>1595</v>
      </c>
      <c r="E209" s="706" t="s">
        <v>333</v>
      </c>
      <c r="F209" s="706" t="s">
        <v>1104</v>
      </c>
      <c r="G209" s="706">
        <v>0</v>
      </c>
      <c r="H209" s="706">
        <v>0</v>
      </c>
      <c r="I209" s="706">
        <v>0</v>
      </c>
      <c r="J209" s="706">
        <v>0</v>
      </c>
      <c r="K209" s="706">
        <v>0</v>
      </c>
      <c r="L209" s="706">
        <v>0</v>
      </c>
      <c r="M209" s="706">
        <v>0</v>
      </c>
      <c r="N209" s="706">
        <v>0</v>
      </c>
      <c r="O209" s="706">
        <v>0</v>
      </c>
      <c r="P209" s="706">
        <v>0</v>
      </c>
      <c r="Q209" s="706">
        <v>0</v>
      </c>
      <c r="R209" s="706">
        <v>0</v>
      </c>
      <c r="S209" s="706">
        <v>0</v>
      </c>
      <c r="T209" s="706">
        <v>0</v>
      </c>
      <c r="U209" s="706">
        <v>0</v>
      </c>
      <c r="V209" s="706">
        <v>0</v>
      </c>
      <c r="W209" s="706">
        <v>0</v>
      </c>
      <c r="X209" s="706">
        <v>0</v>
      </c>
      <c r="Y209" s="706">
        <v>0</v>
      </c>
      <c r="Z209" s="706">
        <v>0</v>
      </c>
      <c r="AA209" s="706">
        <v>0</v>
      </c>
      <c r="AB209" s="706">
        <v>0</v>
      </c>
      <c r="AC209" s="706">
        <v>0</v>
      </c>
      <c r="AD209" s="706">
        <v>0</v>
      </c>
      <c r="AE209" s="706">
        <v>0</v>
      </c>
      <c r="AF209" s="706">
        <v>0</v>
      </c>
      <c r="AG209" s="706">
        <v>0</v>
      </c>
      <c r="AH209" s="706">
        <v>0</v>
      </c>
      <c r="AI209" s="706">
        <v>0</v>
      </c>
      <c r="AJ209" s="905" t="str">
        <f t="shared" si="18"/>
        <v>G0770</v>
      </c>
      <c r="AK209" s="905" t="str">
        <f t="shared" si="19"/>
        <v>DEPENSES DIVERS REP.</v>
      </c>
      <c r="AL209" s="905">
        <f>IFERROR(INDEX(G209:R209,1,MATCH(Parametres!$B$3,G$1:R$1,0)-1)*IF(OR(F209="L",F209="S",F209="I"),-1,1),"")</f>
        <v>0</v>
      </c>
      <c r="AM209" s="905">
        <f t="shared" si="20"/>
        <v>0</v>
      </c>
      <c r="AN209" s="905">
        <f>INDEX(G209:R209,1,MATCH(Parametres!$B$3,G$1:R$1,0))*IF(OR(F209="L",F209="S",F209="I"),-1,1)</f>
        <v>0</v>
      </c>
      <c r="AO209" s="487" t="e">
        <f>+VLOOKUP($AJ209,Data_Validation!$A:$D,1,0)</f>
        <v>#N/A</v>
      </c>
      <c r="AP209" s="487" t="e">
        <f>+VLOOKUP($AJ209,Data_Validation!$A:$D,3,0)</f>
        <v>#N/A</v>
      </c>
      <c r="AQ209" s="487" t="e">
        <f>+VLOOKUP($AJ209,Data_Validation!$A:$D,4,0)</f>
        <v>#N/A</v>
      </c>
      <c r="AR209" s="487" t="s">
        <v>299</v>
      </c>
      <c r="AS209" s="487" t="e">
        <f>+VLOOKUP($AJ209,Data_Validation!$A:$E,5,0)</f>
        <v>#N/A</v>
      </c>
      <c r="AT209" s="904" t="str">
        <f t="shared" si="21"/>
        <v>G0770</v>
      </c>
      <c r="AU209" s="488" t="str">
        <f t="shared" si="22"/>
        <v>DEPENSES DIVERS REP.</v>
      </c>
      <c r="AV209" s="899">
        <f>IFERROR(INDEX(V209:AG209,1,MATCH(Parametres!$B$3,V$1:AG$1,0)-1)*IF(OR(C209="L",C209="S",C209="I"),-1,1),"")</f>
        <v>0</v>
      </c>
      <c r="AW209" s="899">
        <f t="shared" si="23"/>
        <v>0</v>
      </c>
      <c r="AX209" s="899">
        <f>INDEX(V209:AG209,1,MATCH(Parametres!$B$3,V$1:AG$1,0))*IF(OR(C209="L",C209="S",C209="I"),-1,1)</f>
        <v>0</v>
      </c>
      <c r="AY209" s="487" t="s">
        <v>337</v>
      </c>
      <c r="AZ209" s="487" t="e">
        <f>+VLOOKUP($AJ209,Data_Validation!$A:$E,5,0)</f>
        <v>#N/A</v>
      </c>
    </row>
    <row r="210" spans="1:52" ht="15" hidden="1" customHeight="1">
      <c r="A210" s="706" t="s">
        <v>1148</v>
      </c>
      <c r="B210" s="706">
        <v>2025</v>
      </c>
      <c r="C210" s="706" t="s">
        <v>1596</v>
      </c>
      <c r="D210" s="706" t="s">
        <v>1597</v>
      </c>
      <c r="E210" s="706" t="s">
        <v>333</v>
      </c>
      <c r="F210" s="706" t="s">
        <v>1104</v>
      </c>
      <c r="G210" s="706">
        <v>14.74</v>
      </c>
      <c r="H210" s="706">
        <v>14.74</v>
      </c>
      <c r="I210" s="706">
        <v>106.29</v>
      </c>
      <c r="J210" s="706">
        <v>251.96</v>
      </c>
      <c r="K210" s="706">
        <v>303.56</v>
      </c>
      <c r="L210" s="706">
        <v>8136.67</v>
      </c>
      <c r="M210" s="706">
        <v>9030.56</v>
      </c>
      <c r="N210" s="706">
        <v>10923.38</v>
      </c>
      <c r="O210" s="706">
        <v>13777.57</v>
      </c>
      <c r="P210" s="706">
        <v>15406.26</v>
      </c>
      <c r="Q210" s="706">
        <v>15778.09</v>
      </c>
      <c r="R210" s="706">
        <v>15863.79</v>
      </c>
      <c r="S210" s="706">
        <v>1434.37</v>
      </c>
      <c r="T210" s="706">
        <v>1434.37</v>
      </c>
      <c r="U210" s="706">
        <v>0</v>
      </c>
      <c r="V210" s="706">
        <v>0</v>
      </c>
      <c r="W210" s="706">
        <v>0</v>
      </c>
      <c r="X210" s="706">
        <v>0</v>
      </c>
      <c r="Y210" s="706">
        <v>0</v>
      </c>
      <c r="Z210" s="706">
        <v>0</v>
      </c>
      <c r="AA210" s="706">
        <v>0</v>
      </c>
      <c r="AB210" s="706">
        <v>0</v>
      </c>
      <c r="AC210" s="706">
        <v>0</v>
      </c>
      <c r="AD210" s="706">
        <v>0</v>
      </c>
      <c r="AE210" s="706">
        <v>0</v>
      </c>
      <c r="AF210" s="706">
        <v>0</v>
      </c>
      <c r="AG210" s="706">
        <v>0</v>
      </c>
      <c r="AH210" s="706">
        <v>0</v>
      </c>
      <c r="AI210" s="706">
        <v>0</v>
      </c>
      <c r="AJ210" s="905" t="str">
        <f t="shared" si="18"/>
        <v>G0771</v>
      </c>
      <c r="AK210" s="905" t="str">
        <f t="shared" si="19"/>
        <v>DEPENSES DIVERSES-NEUFS</v>
      </c>
      <c r="AL210" s="905">
        <f>IFERROR(INDEX(G210:R210,1,MATCH(Parametres!$B$3,G$1:R$1,0)-1)*IF(OR(F210="L",F210="S",F210="I"),-1,1),"")</f>
        <v>106.29</v>
      </c>
      <c r="AM210" s="905">
        <f t="shared" si="20"/>
        <v>145.67000000000002</v>
      </c>
      <c r="AN210" s="905">
        <f>INDEX(G210:R210,1,MATCH(Parametres!$B$3,G$1:R$1,0))*IF(OR(F210="L",F210="S",F210="I"),-1,1)</f>
        <v>251.96</v>
      </c>
      <c r="AO210" s="487" t="str">
        <f>+VLOOKUP($AJ210,Data_Validation!$A:$D,1,0)</f>
        <v>G0771</v>
      </c>
      <c r="AP210" s="487" t="str">
        <f>+VLOOKUP($AJ210,Data_Validation!$A:$D,3,0)</f>
        <v>Véhicules neufs</v>
      </c>
      <c r="AQ210" s="487" t="str">
        <f>+VLOOKUP($AJ210,Data_Validation!$A:$D,4,0)</f>
        <v>Divers</v>
      </c>
      <c r="AR210" s="487" t="s">
        <v>299</v>
      </c>
      <c r="AS210" s="487">
        <f>+VLOOKUP($AJ210,Data_Validation!$A:$E,5,0)</f>
        <v>0</v>
      </c>
      <c r="AT210" s="904" t="str">
        <f t="shared" si="21"/>
        <v>G0771</v>
      </c>
      <c r="AU210" s="488" t="str">
        <f t="shared" si="22"/>
        <v>DEPENSES DIVERSES-NEUFS</v>
      </c>
      <c r="AV210" s="899">
        <f>IFERROR(INDEX(V210:AG210,1,MATCH(Parametres!$B$3,V$1:AG$1,0)-1)*IF(OR(C210="L",C210="S",C210="I"),-1,1),"")</f>
        <v>0</v>
      </c>
      <c r="AW210" s="899">
        <f t="shared" si="23"/>
        <v>0</v>
      </c>
      <c r="AX210" s="899">
        <f>INDEX(V210:AG210,1,MATCH(Parametres!$B$3,V$1:AG$1,0))*IF(OR(C210="L",C210="S",C210="I"),-1,1)</f>
        <v>0</v>
      </c>
      <c r="AY210" s="487" t="s">
        <v>337</v>
      </c>
      <c r="AZ210" s="487">
        <f>+VLOOKUP($AJ210,Data_Validation!$A:$E,5,0)</f>
        <v>0</v>
      </c>
    </row>
    <row r="211" spans="1:52" ht="15.75" hidden="1" customHeight="1">
      <c r="A211" s="706" t="s">
        <v>1148</v>
      </c>
      <c r="B211" s="706">
        <v>2025</v>
      </c>
      <c r="C211" s="706" t="s">
        <v>1598</v>
      </c>
      <c r="D211" s="706" t="s">
        <v>1599</v>
      </c>
      <c r="E211" s="706" t="s">
        <v>333</v>
      </c>
      <c r="F211" s="706" t="s">
        <v>1104</v>
      </c>
      <c r="G211" s="706">
        <v>0</v>
      </c>
      <c r="H211" s="706">
        <v>0</v>
      </c>
      <c r="I211" s="706">
        <v>61.02</v>
      </c>
      <c r="J211" s="706">
        <v>61.02</v>
      </c>
      <c r="K211" s="706">
        <v>68.94</v>
      </c>
      <c r="L211" s="706">
        <v>5291.01</v>
      </c>
      <c r="M211" s="706">
        <v>5886.92</v>
      </c>
      <c r="N211" s="706">
        <v>7148.77</v>
      </c>
      <c r="O211" s="706">
        <v>9051.5400000000009</v>
      </c>
      <c r="P211" s="706">
        <v>10137.33</v>
      </c>
      <c r="Q211" s="706">
        <v>10385.209999999999</v>
      </c>
      <c r="R211" s="706">
        <v>10442.34</v>
      </c>
      <c r="S211" s="706">
        <v>944.11</v>
      </c>
      <c r="T211" s="706">
        <v>944.11</v>
      </c>
      <c r="U211" s="706">
        <v>0</v>
      </c>
      <c r="V211" s="706">
        <v>0</v>
      </c>
      <c r="W211" s="706">
        <v>0</v>
      </c>
      <c r="X211" s="706">
        <v>0</v>
      </c>
      <c r="Y211" s="706">
        <v>0</v>
      </c>
      <c r="Z211" s="706">
        <v>0</v>
      </c>
      <c r="AA211" s="706">
        <v>0</v>
      </c>
      <c r="AB211" s="706">
        <v>0</v>
      </c>
      <c r="AC211" s="706">
        <v>0</v>
      </c>
      <c r="AD211" s="706">
        <v>0</v>
      </c>
      <c r="AE211" s="706">
        <v>0</v>
      </c>
      <c r="AF211" s="706">
        <v>0</v>
      </c>
      <c r="AG211" s="706">
        <v>0</v>
      </c>
      <c r="AH211" s="706">
        <v>0</v>
      </c>
      <c r="AI211" s="706">
        <v>0</v>
      </c>
      <c r="AJ211" s="905" t="str">
        <f t="shared" si="18"/>
        <v>G0772</v>
      </c>
      <c r="AK211" s="905" t="str">
        <f t="shared" si="19"/>
        <v>DEPENSES DIVERSES-USAGES</v>
      </c>
      <c r="AL211" s="905">
        <f>IFERROR(INDEX(G211:R211,1,MATCH(Parametres!$B$3,G$1:R$1,0)-1)*IF(OR(F211="L",F211="S",F211="I"),-1,1),"")</f>
        <v>61.02</v>
      </c>
      <c r="AM211" s="905">
        <f t="shared" si="20"/>
        <v>0</v>
      </c>
      <c r="AN211" s="905">
        <f>INDEX(G211:R211,1,MATCH(Parametres!$B$3,G$1:R$1,0))*IF(OR(F211="L",F211="S",F211="I"),-1,1)</f>
        <v>61.02</v>
      </c>
      <c r="AO211" s="487" t="str">
        <f>+VLOOKUP($AJ211,Data_Validation!$A:$D,1,0)</f>
        <v>G0772</v>
      </c>
      <c r="AP211" s="487" t="str">
        <f>+VLOOKUP($AJ211,Data_Validation!$A:$D,3,0)</f>
        <v>Véhicules usagés</v>
      </c>
      <c r="AQ211" s="487" t="str">
        <f>+VLOOKUP($AJ211,Data_Validation!$A:$D,4,0)</f>
        <v>Divers</v>
      </c>
      <c r="AR211" s="487" t="s">
        <v>299</v>
      </c>
      <c r="AS211" s="487">
        <f>+VLOOKUP($AJ211,Data_Validation!$A:$E,5,0)</f>
        <v>0</v>
      </c>
      <c r="AT211" s="904" t="str">
        <f t="shared" si="21"/>
        <v>G0772</v>
      </c>
      <c r="AU211" s="488" t="str">
        <f t="shared" si="22"/>
        <v>DEPENSES DIVERSES-USAGES</v>
      </c>
      <c r="AV211" s="899">
        <f>IFERROR(INDEX(V211:AG211,1,MATCH(Parametres!$B$3,V$1:AG$1,0)-1)*IF(OR(C211="L",C211="S",C211="I"),-1,1),"")</f>
        <v>0</v>
      </c>
      <c r="AW211" s="899">
        <f t="shared" si="23"/>
        <v>0</v>
      </c>
      <c r="AX211" s="899">
        <f>INDEX(V211:AG211,1,MATCH(Parametres!$B$3,V$1:AG$1,0))*IF(OR(C211="L",C211="S",C211="I"),-1,1)</f>
        <v>0</v>
      </c>
      <c r="AY211" s="487" t="s">
        <v>337</v>
      </c>
      <c r="AZ211" s="487">
        <f>+VLOOKUP($AJ211,Data_Validation!$A:$E,5,0)</f>
        <v>0</v>
      </c>
    </row>
    <row r="212" spans="1:52" ht="15" hidden="1" customHeight="1">
      <c r="A212" s="706" t="s">
        <v>1148</v>
      </c>
      <c r="B212" s="706">
        <v>2025</v>
      </c>
      <c r="C212" s="706" t="s">
        <v>1600</v>
      </c>
      <c r="D212" s="706" t="s">
        <v>1601</v>
      </c>
      <c r="E212" s="706" t="s">
        <v>333</v>
      </c>
      <c r="F212" s="706" t="s">
        <v>1104</v>
      </c>
      <c r="G212" s="706">
        <v>0</v>
      </c>
      <c r="H212" s="706">
        <v>0</v>
      </c>
      <c r="I212" s="706">
        <v>0</v>
      </c>
      <c r="J212" s="706">
        <v>0</v>
      </c>
      <c r="K212" s="706">
        <v>79.900000000000006</v>
      </c>
      <c r="L212" s="706">
        <v>79.900000000000006</v>
      </c>
      <c r="M212" s="706">
        <v>79.900000000000006</v>
      </c>
      <c r="N212" s="706">
        <v>79.900000000000006</v>
      </c>
      <c r="O212" s="706">
        <v>79.900000000000006</v>
      </c>
      <c r="P212" s="706">
        <v>79.900000000000006</v>
      </c>
      <c r="Q212" s="706">
        <v>79.900000000000006</v>
      </c>
      <c r="R212" s="706">
        <v>79.900000000000006</v>
      </c>
      <c r="S212" s="706">
        <v>7.26</v>
      </c>
      <c r="T212" s="706">
        <v>7.26</v>
      </c>
      <c r="U212" s="706">
        <v>0</v>
      </c>
      <c r="V212" s="706">
        <v>0</v>
      </c>
      <c r="W212" s="706">
        <v>0</v>
      </c>
      <c r="X212" s="706">
        <v>0</v>
      </c>
      <c r="Y212" s="706">
        <v>0</v>
      </c>
      <c r="Z212" s="706">
        <v>0</v>
      </c>
      <c r="AA212" s="706">
        <v>0</v>
      </c>
      <c r="AB212" s="706">
        <v>0</v>
      </c>
      <c r="AC212" s="706">
        <v>0</v>
      </c>
      <c r="AD212" s="706">
        <v>0</v>
      </c>
      <c r="AE212" s="706">
        <v>0</v>
      </c>
      <c r="AF212" s="706">
        <v>0</v>
      </c>
      <c r="AG212" s="706">
        <v>0</v>
      </c>
      <c r="AH212" s="706">
        <v>0</v>
      </c>
      <c r="AI212" s="706">
        <v>0</v>
      </c>
      <c r="AJ212" s="905" t="str">
        <f t="shared" si="18"/>
        <v>G0773</v>
      </c>
      <c r="AK212" s="905" t="str">
        <f t="shared" si="19"/>
        <v>DEPENSES DIVERSES U.S.A</v>
      </c>
      <c r="AL212" s="905">
        <f>IFERROR(INDEX(G212:R212,1,MATCH(Parametres!$B$3,G$1:R$1,0)-1)*IF(OR(F212="L",F212="S",F212="I"),-1,1),"")</f>
        <v>0</v>
      </c>
      <c r="AM212" s="905">
        <f t="shared" si="20"/>
        <v>0</v>
      </c>
      <c r="AN212" s="905">
        <f>INDEX(G212:R212,1,MATCH(Parametres!$B$3,G$1:R$1,0))*IF(OR(F212="L",F212="S",F212="I"),-1,1)</f>
        <v>0</v>
      </c>
      <c r="AO212" s="487" t="str">
        <f>+VLOOKUP($AJ212,Data_Validation!$A:$D,1,0)</f>
        <v>G0773</v>
      </c>
      <c r="AP212" s="487" t="str">
        <f>+VLOOKUP($AJ212,Data_Validation!$A:$D,3,0)</f>
        <v>Wholesale autres</v>
      </c>
      <c r="AQ212" s="487" t="str">
        <f>+VLOOKUP($AJ212,Data_Validation!$A:$D,4,0)</f>
        <v>Divers</v>
      </c>
      <c r="AR212" s="487" t="s">
        <v>299</v>
      </c>
      <c r="AS212" s="487">
        <f>+VLOOKUP($AJ212,Data_Validation!$A:$E,5,0)</f>
        <v>0</v>
      </c>
      <c r="AT212" s="904" t="str">
        <f t="shared" si="21"/>
        <v>G0773</v>
      </c>
      <c r="AU212" s="488" t="str">
        <f t="shared" si="22"/>
        <v>DEPENSES DIVERSES U.S.A</v>
      </c>
      <c r="AV212" s="899">
        <f>IFERROR(INDEX(V212:AG212,1,MATCH(Parametres!$B$3,V$1:AG$1,0)-1)*IF(OR(C212="L",C212="S",C212="I"),-1,1),"")</f>
        <v>0</v>
      </c>
      <c r="AW212" s="899">
        <f t="shared" si="23"/>
        <v>0</v>
      </c>
      <c r="AX212" s="899">
        <f>INDEX(V212:AG212,1,MATCH(Parametres!$B$3,V$1:AG$1,0))*IF(OR(C212="L",C212="S",C212="I"),-1,1)</f>
        <v>0</v>
      </c>
      <c r="AY212" s="487" t="s">
        <v>337</v>
      </c>
      <c r="AZ212" s="487">
        <f>+VLOOKUP($AJ212,Data_Validation!$A:$E,5,0)</f>
        <v>0</v>
      </c>
    </row>
    <row r="213" spans="1:52" ht="15" hidden="1" customHeight="1">
      <c r="A213" s="706" t="s">
        <v>1148</v>
      </c>
      <c r="B213" s="706">
        <v>2025</v>
      </c>
      <c r="C213" s="706" t="s">
        <v>1602</v>
      </c>
      <c r="D213" s="706" t="s">
        <v>1603</v>
      </c>
      <c r="E213" s="706" t="s">
        <v>333</v>
      </c>
      <c r="F213" s="706" t="s">
        <v>1104</v>
      </c>
      <c r="G213" s="706">
        <v>31.98</v>
      </c>
      <c r="H213" s="706">
        <v>31.98</v>
      </c>
      <c r="I213" s="706">
        <v>-1567.4</v>
      </c>
      <c r="J213" s="706">
        <v>-5954.4</v>
      </c>
      <c r="K213" s="706">
        <v>-7236.63</v>
      </c>
      <c r="L213" s="706">
        <v>481.53</v>
      </c>
      <c r="M213" s="706">
        <v>1325.47</v>
      </c>
      <c r="N213" s="706">
        <v>3218.29</v>
      </c>
      <c r="O213" s="706">
        <v>5897.58</v>
      </c>
      <c r="P213" s="706">
        <v>5606.87</v>
      </c>
      <c r="Q213" s="706">
        <v>3210.75</v>
      </c>
      <c r="R213" s="706">
        <v>3296.45</v>
      </c>
      <c r="S213" s="706">
        <v>291.89</v>
      </c>
      <c r="T213" s="706">
        <v>291.89</v>
      </c>
      <c r="U213" s="706">
        <v>0</v>
      </c>
      <c r="V213" s="706">
        <v>0</v>
      </c>
      <c r="W213" s="706">
        <v>0</v>
      </c>
      <c r="X213" s="706">
        <v>0</v>
      </c>
      <c r="Y213" s="706">
        <v>0</v>
      </c>
      <c r="Z213" s="706">
        <v>0</v>
      </c>
      <c r="AA213" s="706">
        <v>0</v>
      </c>
      <c r="AB213" s="706">
        <v>0</v>
      </c>
      <c r="AC213" s="706">
        <v>0</v>
      </c>
      <c r="AD213" s="706">
        <v>0</v>
      </c>
      <c r="AE213" s="706">
        <v>0</v>
      </c>
      <c r="AF213" s="706">
        <v>0</v>
      </c>
      <c r="AG213" s="706">
        <v>0</v>
      </c>
      <c r="AH213" s="706">
        <v>0</v>
      </c>
      <c r="AI213" s="706">
        <v>0</v>
      </c>
      <c r="AJ213" s="905" t="str">
        <f t="shared" si="18"/>
        <v>G0774</v>
      </c>
      <c r="AK213" s="905" t="str">
        <f t="shared" si="19"/>
        <v>DEPENSES DIVERSES-SERVICE</v>
      </c>
      <c r="AL213" s="905">
        <f>IFERROR(INDEX(G213:R213,1,MATCH(Parametres!$B$3,G$1:R$1,0)-1)*IF(OR(F213="L",F213="S",F213="I"),-1,1),"")</f>
        <v>-1567.4</v>
      </c>
      <c r="AM213" s="905">
        <f t="shared" si="20"/>
        <v>-4387</v>
      </c>
      <c r="AN213" s="905">
        <f>INDEX(G213:R213,1,MATCH(Parametres!$B$3,G$1:R$1,0))*IF(OR(F213="L",F213="S",F213="I"),-1,1)</f>
        <v>-5954.4</v>
      </c>
      <c r="AO213" s="487" t="str">
        <f>+VLOOKUP($AJ213,Data_Validation!$A:$D,1,0)</f>
        <v>G0774</v>
      </c>
      <c r="AP213" s="487" t="str">
        <f>+VLOOKUP($AJ213,Data_Validation!$A:$D,3,0)</f>
        <v>Service</v>
      </c>
      <c r="AQ213" s="487" t="str">
        <f>+VLOOKUP($AJ213,Data_Validation!$A:$D,4,0)</f>
        <v>Divers</v>
      </c>
      <c r="AR213" s="487" t="s">
        <v>299</v>
      </c>
      <c r="AS213" s="487">
        <f>+VLOOKUP($AJ213,Data_Validation!$A:$E,5,0)</f>
        <v>0</v>
      </c>
      <c r="AT213" s="904" t="str">
        <f t="shared" si="21"/>
        <v>G0774</v>
      </c>
      <c r="AU213" s="488" t="str">
        <f t="shared" si="22"/>
        <v>DEPENSES DIVERSES-SERVICE</v>
      </c>
      <c r="AV213" s="899">
        <f>IFERROR(INDEX(V213:AG213,1,MATCH(Parametres!$B$3,V$1:AG$1,0)-1)*IF(OR(C213="L",C213="S",C213="I"),-1,1),"")</f>
        <v>0</v>
      </c>
      <c r="AW213" s="899">
        <f t="shared" si="23"/>
        <v>0</v>
      </c>
      <c r="AX213" s="899">
        <f>INDEX(V213:AG213,1,MATCH(Parametres!$B$3,V$1:AG$1,0))*IF(OR(C213="L",C213="S",C213="I"),-1,1)</f>
        <v>0</v>
      </c>
      <c r="AY213" s="487" t="s">
        <v>337</v>
      </c>
      <c r="AZ213" s="487">
        <f>+VLOOKUP($AJ213,Data_Validation!$A:$E,5,0)</f>
        <v>0</v>
      </c>
    </row>
    <row r="214" spans="1:52" ht="15" hidden="1" customHeight="1">
      <c r="A214" s="706" t="s">
        <v>1148</v>
      </c>
      <c r="B214" s="706">
        <v>2025</v>
      </c>
      <c r="C214" s="706" t="s">
        <v>1604</v>
      </c>
      <c r="D214" s="706" t="s">
        <v>1605</v>
      </c>
      <c r="E214" s="706" t="s">
        <v>333</v>
      </c>
      <c r="F214" s="706" t="s">
        <v>1104</v>
      </c>
      <c r="G214" s="706">
        <v>0</v>
      </c>
      <c r="H214" s="706">
        <v>0</v>
      </c>
      <c r="I214" s="706">
        <v>30.52</v>
      </c>
      <c r="J214" s="706">
        <v>30.52</v>
      </c>
      <c r="K214" s="706">
        <v>34.479999999999997</v>
      </c>
      <c r="L214" s="706">
        <v>2645.52</v>
      </c>
      <c r="M214" s="706">
        <v>2943.48</v>
      </c>
      <c r="N214" s="706">
        <v>3644.42</v>
      </c>
      <c r="O214" s="706">
        <v>4595.8100000000004</v>
      </c>
      <c r="P214" s="706">
        <v>5138.7</v>
      </c>
      <c r="Q214" s="706">
        <v>5262.64</v>
      </c>
      <c r="R214" s="706">
        <v>5291.21</v>
      </c>
      <c r="S214" s="706">
        <v>478.42</v>
      </c>
      <c r="T214" s="706">
        <v>478.42</v>
      </c>
      <c r="U214" s="706">
        <v>0</v>
      </c>
      <c r="V214" s="706">
        <v>0</v>
      </c>
      <c r="W214" s="706">
        <v>0</v>
      </c>
      <c r="X214" s="706">
        <v>0</v>
      </c>
      <c r="Y214" s="706">
        <v>0</v>
      </c>
      <c r="Z214" s="706">
        <v>0</v>
      </c>
      <c r="AA214" s="706">
        <v>0</v>
      </c>
      <c r="AB214" s="706">
        <v>0</v>
      </c>
      <c r="AC214" s="706">
        <v>0</v>
      </c>
      <c r="AD214" s="706">
        <v>0</v>
      </c>
      <c r="AE214" s="706">
        <v>0</v>
      </c>
      <c r="AF214" s="706">
        <v>0</v>
      </c>
      <c r="AG214" s="706">
        <v>0</v>
      </c>
      <c r="AH214" s="706">
        <v>0</v>
      </c>
      <c r="AI214" s="706">
        <v>0</v>
      </c>
      <c r="AJ214" s="905" t="str">
        <f t="shared" si="18"/>
        <v>G0775</v>
      </c>
      <c r="AK214" s="905" t="str">
        <f t="shared" si="19"/>
        <v>DEPENSES DIVERSES-CARROSS</v>
      </c>
      <c r="AL214" s="905">
        <f>IFERROR(INDEX(G214:R214,1,MATCH(Parametres!$B$3,G$1:R$1,0)-1)*IF(OR(F214="L",F214="S",F214="I"),-1,1),"")</f>
        <v>30.52</v>
      </c>
      <c r="AM214" s="905">
        <f t="shared" si="20"/>
        <v>0</v>
      </c>
      <c r="AN214" s="905">
        <f>INDEX(G214:R214,1,MATCH(Parametres!$B$3,G$1:R$1,0))*IF(OR(F214="L",F214="S",F214="I"),-1,1)</f>
        <v>30.52</v>
      </c>
      <c r="AO214" s="487" t="str">
        <f>+VLOOKUP($AJ214,Data_Validation!$A:$D,1,0)</f>
        <v>G0775</v>
      </c>
      <c r="AP214" s="487" t="str">
        <f>+VLOOKUP($AJ214,Data_Validation!$A:$D,3,0)</f>
        <v>Carrosserie</v>
      </c>
      <c r="AQ214" s="487" t="str">
        <f>+VLOOKUP($AJ214,Data_Validation!$A:$D,4,0)</f>
        <v>Carrosserie Clients</v>
      </c>
      <c r="AR214" s="487" t="s">
        <v>299</v>
      </c>
      <c r="AS214" s="487">
        <f>+VLOOKUP($AJ214,Data_Validation!$A:$E,5,0)</f>
        <v>0</v>
      </c>
      <c r="AT214" s="904" t="str">
        <f t="shared" si="21"/>
        <v>G0775</v>
      </c>
      <c r="AU214" s="488" t="str">
        <f t="shared" si="22"/>
        <v>DEPENSES DIVERSES-CARROSS</v>
      </c>
      <c r="AV214" s="899">
        <f>IFERROR(INDEX(V214:AG214,1,MATCH(Parametres!$B$3,V$1:AG$1,0)-1)*IF(OR(C214="L",C214="S",C214="I"),-1,1),"")</f>
        <v>0</v>
      </c>
      <c r="AW214" s="899">
        <f t="shared" si="23"/>
        <v>0</v>
      </c>
      <c r="AX214" s="899">
        <f>INDEX(V214:AG214,1,MATCH(Parametres!$B$3,V$1:AG$1,0))*IF(OR(C214="L",C214="S",C214="I"),-1,1)</f>
        <v>0</v>
      </c>
      <c r="AY214" s="487" t="s">
        <v>337</v>
      </c>
      <c r="AZ214" s="487">
        <f>+VLOOKUP($AJ214,Data_Validation!$A:$E,5,0)</f>
        <v>0</v>
      </c>
    </row>
    <row r="215" spans="1:52" ht="15.75" hidden="1" customHeight="1">
      <c r="A215" s="706" t="s">
        <v>1148</v>
      </c>
      <c r="B215" s="706">
        <v>2025</v>
      </c>
      <c r="C215" s="706" t="s">
        <v>1606</v>
      </c>
      <c r="D215" s="706" t="s">
        <v>1607</v>
      </c>
      <c r="E215" s="706" t="s">
        <v>333</v>
      </c>
      <c r="F215" s="706" t="s">
        <v>1104</v>
      </c>
      <c r="G215" s="706">
        <v>0</v>
      </c>
      <c r="H215" s="706">
        <v>0</v>
      </c>
      <c r="I215" s="706">
        <v>30.49</v>
      </c>
      <c r="J215" s="706">
        <v>30.49</v>
      </c>
      <c r="K215" s="706">
        <v>34.450000000000003</v>
      </c>
      <c r="L215" s="706">
        <v>2645.47</v>
      </c>
      <c r="M215" s="706">
        <v>2943.42</v>
      </c>
      <c r="N215" s="706">
        <v>3574.34</v>
      </c>
      <c r="O215" s="706">
        <v>4525.74</v>
      </c>
      <c r="P215" s="706">
        <v>5068.6099999999997</v>
      </c>
      <c r="Q215" s="706">
        <v>5192.55</v>
      </c>
      <c r="R215" s="706">
        <v>5221.1099999999997</v>
      </c>
      <c r="S215" s="706">
        <v>472.05</v>
      </c>
      <c r="T215" s="706">
        <v>472.05</v>
      </c>
      <c r="U215" s="706">
        <v>0</v>
      </c>
      <c r="V215" s="706">
        <v>0</v>
      </c>
      <c r="W215" s="706">
        <v>0</v>
      </c>
      <c r="X215" s="706">
        <v>0</v>
      </c>
      <c r="Y215" s="706">
        <v>0</v>
      </c>
      <c r="Z215" s="706">
        <v>0</v>
      </c>
      <c r="AA215" s="706">
        <v>0</v>
      </c>
      <c r="AB215" s="706">
        <v>0</v>
      </c>
      <c r="AC215" s="706">
        <v>0</v>
      </c>
      <c r="AD215" s="706">
        <v>0</v>
      </c>
      <c r="AE215" s="706">
        <v>0</v>
      </c>
      <c r="AF215" s="706">
        <v>0</v>
      </c>
      <c r="AG215" s="706">
        <v>0</v>
      </c>
      <c r="AH215" s="706">
        <v>0</v>
      </c>
      <c r="AI215" s="706">
        <v>0</v>
      </c>
      <c r="AJ215" s="905" t="str">
        <f t="shared" si="18"/>
        <v>G0776</v>
      </c>
      <c r="AK215" s="905" t="str">
        <f t="shared" si="19"/>
        <v>DEPENSES DIVERSES-PCES</v>
      </c>
      <c r="AL215" s="905">
        <f>IFERROR(INDEX(G215:R215,1,MATCH(Parametres!$B$3,G$1:R$1,0)-1)*IF(OR(F215="L",F215="S",F215="I"),-1,1),"")</f>
        <v>30.49</v>
      </c>
      <c r="AM215" s="905">
        <f t="shared" si="20"/>
        <v>0</v>
      </c>
      <c r="AN215" s="905">
        <f>INDEX(G215:R215,1,MATCH(Parametres!$B$3,G$1:R$1,0))*IF(OR(F215="L",F215="S",F215="I"),-1,1)</f>
        <v>30.49</v>
      </c>
      <c r="AO215" s="487" t="str">
        <f>+VLOOKUP($AJ215,Data_Validation!$A:$D,1,0)</f>
        <v>G0776</v>
      </c>
      <c r="AP215" s="487" t="str">
        <f>+VLOOKUP($AJ215,Data_Validation!$A:$D,3,0)</f>
        <v>Pièces</v>
      </c>
      <c r="AQ215" s="487" t="str">
        <f>+VLOOKUP($AJ215,Data_Validation!$A:$D,4,0)</f>
        <v>Divers</v>
      </c>
      <c r="AR215" s="487" t="s">
        <v>299</v>
      </c>
      <c r="AS215" s="487">
        <f>+VLOOKUP($AJ215,Data_Validation!$A:$E,5,0)</f>
        <v>0</v>
      </c>
      <c r="AT215" s="904" t="str">
        <f t="shared" si="21"/>
        <v>G0776</v>
      </c>
      <c r="AU215" s="488" t="str">
        <f t="shared" si="22"/>
        <v>DEPENSES DIVERSES-PCES</v>
      </c>
      <c r="AV215" s="899">
        <f>IFERROR(INDEX(V215:AG215,1,MATCH(Parametres!$B$3,V$1:AG$1,0)-1)*IF(OR(C215="L",C215="S",C215="I"),-1,1),"")</f>
        <v>0</v>
      </c>
      <c r="AW215" s="899">
        <f t="shared" si="23"/>
        <v>0</v>
      </c>
      <c r="AX215" s="899">
        <f>INDEX(V215:AG215,1,MATCH(Parametres!$B$3,V$1:AG$1,0))*IF(OR(C215="L",C215="S",C215="I"),-1,1)</f>
        <v>0</v>
      </c>
      <c r="AY215" s="487" t="s">
        <v>337</v>
      </c>
      <c r="AZ215" s="487">
        <f>+VLOOKUP($AJ215,Data_Validation!$A:$E,5,0)</f>
        <v>0</v>
      </c>
    </row>
    <row r="216" spans="1:52" ht="15" hidden="1" customHeight="1">
      <c r="A216" s="706" t="s">
        <v>1148</v>
      </c>
      <c r="B216" s="706">
        <v>2025</v>
      </c>
      <c r="C216" s="706" t="s">
        <v>1608</v>
      </c>
      <c r="D216" s="706" t="s">
        <v>3101</v>
      </c>
      <c r="E216" s="706" t="s">
        <v>333</v>
      </c>
      <c r="F216" s="706" t="s">
        <v>1104</v>
      </c>
      <c r="G216" s="706">
        <v>0</v>
      </c>
      <c r="H216" s="706">
        <v>0</v>
      </c>
      <c r="I216" s="706">
        <v>0</v>
      </c>
      <c r="J216" s="706">
        <v>0</v>
      </c>
      <c r="K216" s="706">
        <v>0</v>
      </c>
      <c r="L216" s="706">
        <v>0</v>
      </c>
      <c r="M216" s="706">
        <v>0</v>
      </c>
      <c r="N216" s="706">
        <v>0</v>
      </c>
      <c r="O216" s="706">
        <v>0</v>
      </c>
      <c r="P216" s="706">
        <v>0</v>
      </c>
      <c r="Q216" s="706">
        <v>0</v>
      </c>
      <c r="R216" s="706">
        <v>0</v>
      </c>
      <c r="S216" s="706">
        <v>0</v>
      </c>
      <c r="T216" s="706">
        <v>0</v>
      </c>
      <c r="U216" s="706">
        <v>0</v>
      </c>
      <c r="V216" s="706">
        <v>0</v>
      </c>
      <c r="W216" s="706">
        <v>0</v>
      </c>
      <c r="X216" s="706">
        <v>0</v>
      </c>
      <c r="Y216" s="706">
        <v>0</v>
      </c>
      <c r="Z216" s="706">
        <v>0</v>
      </c>
      <c r="AA216" s="706">
        <v>0</v>
      </c>
      <c r="AB216" s="706">
        <v>0</v>
      </c>
      <c r="AC216" s="706">
        <v>0</v>
      </c>
      <c r="AD216" s="706">
        <v>0</v>
      </c>
      <c r="AE216" s="706">
        <v>0</v>
      </c>
      <c r="AF216" s="706">
        <v>0</v>
      </c>
      <c r="AG216" s="706">
        <v>0</v>
      </c>
      <c r="AH216" s="706">
        <v>0</v>
      </c>
      <c r="AI216" s="706">
        <v>0</v>
      </c>
      <c r="AJ216" s="905" t="str">
        <f t="shared" si="18"/>
        <v>G0777</v>
      </c>
      <c r="AK216" s="905" t="str">
        <f t="shared" si="19"/>
        <v>FRAIS DIVERS-PIECE</v>
      </c>
      <c r="AL216" s="905">
        <f>IFERROR(INDEX(G216:R216,1,MATCH(Parametres!$B$3,G$1:R$1,0)-1)*IF(OR(F216="L",F216="S",F216="I"),-1,1),"")</f>
        <v>0</v>
      </c>
      <c r="AM216" s="905">
        <f t="shared" si="20"/>
        <v>0</v>
      </c>
      <c r="AN216" s="905">
        <f>INDEX(G216:R216,1,MATCH(Parametres!$B$3,G$1:R$1,0))*IF(OR(F216="L",F216="S",F216="I"),-1,1)</f>
        <v>0</v>
      </c>
      <c r="AO216" s="487" t="str">
        <f>+VLOOKUP($AJ216,Data_Validation!$A:$D,1,0)</f>
        <v>G0777</v>
      </c>
      <c r="AP216" s="487" t="str">
        <f>+VLOOKUP($AJ216,Data_Validation!$A:$D,3,0)</f>
        <v>SAAQ</v>
      </c>
      <c r="AQ216" s="487" t="str">
        <f>+VLOOKUP($AJ216,Data_Validation!$A:$D,4,0)</f>
        <v>Divers</v>
      </c>
      <c r="AR216" s="487" t="s">
        <v>299</v>
      </c>
      <c r="AS216" s="487">
        <f>+VLOOKUP($AJ216,Data_Validation!$A:$E,5,0)</f>
        <v>0</v>
      </c>
      <c r="AT216" s="904" t="str">
        <f t="shared" si="21"/>
        <v>G0777</v>
      </c>
      <c r="AU216" s="488" t="str">
        <f t="shared" si="22"/>
        <v>FRAIS DIVERS-PIECE</v>
      </c>
      <c r="AV216" s="899">
        <f>IFERROR(INDEX(V216:AG216,1,MATCH(Parametres!$B$3,V$1:AG$1,0)-1)*IF(OR(C216="L",C216="S",C216="I"),-1,1),"")</f>
        <v>0</v>
      </c>
      <c r="AW216" s="899">
        <f t="shared" si="23"/>
        <v>0</v>
      </c>
      <c r="AX216" s="899">
        <f>INDEX(V216:AG216,1,MATCH(Parametres!$B$3,V$1:AG$1,0))*IF(OR(C216="L",C216="S",C216="I"),-1,1)</f>
        <v>0</v>
      </c>
      <c r="AY216" s="487" t="s">
        <v>337</v>
      </c>
      <c r="AZ216" s="487">
        <f>+VLOOKUP($AJ216,Data_Validation!$A:$E,5,0)</f>
        <v>0</v>
      </c>
    </row>
    <row r="217" spans="1:52" ht="15" customHeight="1">
      <c r="A217" s="706" t="s">
        <v>1148</v>
      </c>
      <c r="B217" s="706">
        <v>2025</v>
      </c>
      <c r="C217" s="706" t="s">
        <v>1610</v>
      </c>
      <c r="D217" s="706" t="s">
        <v>1611</v>
      </c>
      <c r="E217" s="706" t="s">
        <v>333</v>
      </c>
      <c r="F217" s="706" t="s">
        <v>1104</v>
      </c>
      <c r="G217" s="706">
        <v>0</v>
      </c>
      <c r="H217" s="706">
        <v>0</v>
      </c>
      <c r="I217" s="706">
        <v>0</v>
      </c>
      <c r="J217" s="706">
        <v>0</v>
      </c>
      <c r="K217" s="706">
        <v>0</v>
      </c>
      <c r="L217" s="706">
        <v>0</v>
      </c>
      <c r="M217" s="706">
        <v>0</v>
      </c>
      <c r="N217" s="706">
        <v>0</v>
      </c>
      <c r="O217" s="706">
        <v>0</v>
      </c>
      <c r="P217" s="706">
        <v>0</v>
      </c>
      <c r="Q217" s="706">
        <v>0</v>
      </c>
      <c r="R217" s="706">
        <v>0</v>
      </c>
      <c r="S217" s="706">
        <v>0</v>
      </c>
      <c r="T217" s="706">
        <v>0</v>
      </c>
      <c r="U217" s="706">
        <v>0</v>
      </c>
      <c r="V217" s="706">
        <v>0</v>
      </c>
      <c r="W217" s="706">
        <v>0</v>
      </c>
      <c r="X217" s="706">
        <v>0</v>
      </c>
      <c r="Y217" s="706">
        <v>0</v>
      </c>
      <c r="Z217" s="706">
        <v>0</v>
      </c>
      <c r="AA217" s="706">
        <v>0</v>
      </c>
      <c r="AB217" s="706">
        <v>0</v>
      </c>
      <c r="AC217" s="706">
        <v>0</v>
      </c>
      <c r="AD217" s="706">
        <v>0</v>
      </c>
      <c r="AE217" s="706">
        <v>0</v>
      </c>
      <c r="AF217" s="706">
        <v>0</v>
      </c>
      <c r="AG217" s="706">
        <v>0</v>
      </c>
      <c r="AH217" s="706">
        <v>0</v>
      </c>
      <c r="AI217" s="706">
        <v>0</v>
      </c>
      <c r="AJ217" s="905" t="str">
        <f t="shared" si="18"/>
        <v>G0779</v>
      </c>
      <c r="AK217" s="905" t="str">
        <f t="shared" si="19"/>
        <v>DEPENSES DIVERSES-ADMIN</v>
      </c>
      <c r="AL217" s="905">
        <f>IFERROR(INDEX(G217:R217,1,MATCH(Parametres!$B$3,G$1:R$1,0)-1)*IF(OR(F217="L",F217="S",F217="I"),-1,1),"")</f>
        <v>0</v>
      </c>
      <c r="AM217" s="905">
        <f t="shared" si="20"/>
        <v>0</v>
      </c>
      <c r="AN217" s="905">
        <f>INDEX(G217:R217,1,MATCH(Parametres!$B$3,G$1:R$1,0))*IF(OR(F217="L",F217="S",F217="I"),-1,1)</f>
        <v>0</v>
      </c>
      <c r="AO217" s="487" t="e">
        <f>+VLOOKUP($AJ217,Data_Validation!$A:$D,1,0)</f>
        <v>#N/A</v>
      </c>
      <c r="AP217" s="487" t="e">
        <f>+VLOOKUP($AJ217,Data_Validation!$A:$D,3,0)</f>
        <v>#N/A</v>
      </c>
      <c r="AQ217" s="487" t="e">
        <f>+VLOOKUP($AJ217,Data_Validation!$A:$D,4,0)</f>
        <v>#N/A</v>
      </c>
      <c r="AR217" s="487" t="s">
        <v>299</v>
      </c>
      <c r="AS217" s="487" t="e">
        <f>+VLOOKUP($AJ217,Data_Validation!$A:$E,5,0)</f>
        <v>#N/A</v>
      </c>
      <c r="AT217" s="904" t="str">
        <f t="shared" si="21"/>
        <v>G0779</v>
      </c>
      <c r="AU217" s="488" t="str">
        <f t="shared" si="22"/>
        <v>DEPENSES DIVERSES-ADMIN</v>
      </c>
      <c r="AV217" s="899">
        <f>IFERROR(INDEX(V217:AG217,1,MATCH(Parametres!$B$3,V$1:AG$1,0)-1)*IF(OR(C217="L",C217="S",C217="I"),-1,1),"")</f>
        <v>0</v>
      </c>
      <c r="AW217" s="899">
        <f t="shared" si="23"/>
        <v>0</v>
      </c>
      <c r="AX217" s="899">
        <f>INDEX(V217:AG217,1,MATCH(Parametres!$B$3,V$1:AG$1,0))*IF(OR(C217="L",C217="S",C217="I"),-1,1)</f>
        <v>0</v>
      </c>
      <c r="AY217" s="487" t="s">
        <v>337</v>
      </c>
      <c r="AZ217" s="487" t="e">
        <f>+VLOOKUP($AJ217,Data_Validation!$A:$E,5,0)</f>
        <v>#N/A</v>
      </c>
    </row>
    <row r="218" spans="1:52" ht="15" customHeight="1">
      <c r="A218" s="706" t="s">
        <v>1148</v>
      </c>
      <c r="B218" s="706">
        <v>2025</v>
      </c>
      <c r="C218" s="706" t="s">
        <v>1612</v>
      </c>
      <c r="D218" s="706" t="s">
        <v>1367</v>
      </c>
      <c r="E218" s="706" t="s">
        <v>333</v>
      </c>
      <c r="F218" s="706" t="s">
        <v>1104</v>
      </c>
      <c r="G218" s="706">
        <v>0</v>
      </c>
      <c r="H218" s="706">
        <v>0</v>
      </c>
      <c r="I218" s="706">
        <v>0</v>
      </c>
      <c r="J218" s="706">
        <v>0</v>
      </c>
      <c r="K218" s="706">
        <v>0</v>
      </c>
      <c r="L218" s="706">
        <v>0</v>
      </c>
      <c r="M218" s="706">
        <v>0</v>
      </c>
      <c r="N218" s="706">
        <v>0</v>
      </c>
      <c r="O218" s="706">
        <v>0</v>
      </c>
      <c r="P218" s="706">
        <v>0</v>
      </c>
      <c r="Q218" s="706">
        <v>0</v>
      </c>
      <c r="R218" s="706">
        <v>0</v>
      </c>
      <c r="S218" s="706">
        <v>0</v>
      </c>
      <c r="T218" s="706">
        <v>0</v>
      </c>
      <c r="U218" s="706">
        <v>0</v>
      </c>
      <c r="V218" s="706">
        <v>0</v>
      </c>
      <c r="W218" s="706">
        <v>0</v>
      </c>
      <c r="X218" s="706">
        <v>0</v>
      </c>
      <c r="Y218" s="706">
        <v>0</v>
      </c>
      <c r="Z218" s="706">
        <v>0</v>
      </c>
      <c r="AA218" s="706">
        <v>0</v>
      </c>
      <c r="AB218" s="706">
        <v>0</v>
      </c>
      <c r="AC218" s="706">
        <v>0</v>
      </c>
      <c r="AD218" s="706">
        <v>0</v>
      </c>
      <c r="AE218" s="706">
        <v>0</v>
      </c>
      <c r="AF218" s="706">
        <v>0</v>
      </c>
      <c r="AG218" s="706">
        <v>0</v>
      </c>
      <c r="AH218" s="706">
        <v>0</v>
      </c>
      <c r="AI218" s="706">
        <v>0</v>
      </c>
      <c r="AJ218" s="905" t="str">
        <f t="shared" si="18"/>
        <v>G0780</v>
      </c>
      <c r="AK218" s="905" t="str">
        <f t="shared" si="19"/>
        <v>FRAIS DE BANQUE</v>
      </c>
      <c r="AL218" s="905">
        <f>IFERROR(INDEX(G218:R218,1,MATCH(Parametres!$B$3,G$1:R$1,0)-1)*IF(OR(F218="L",F218="S",F218="I"),-1,1),"")</f>
        <v>0</v>
      </c>
      <c r="AM218" s="905">
        <f t="shared" si="20"/>
        <v>0</v>
      </c>
      <c r="AN218" s="905">
        <f>INDEX(G218:R218,1,MATCH(Parametres!$B$3,G$1:R$1,0))*IF(OR(F218="L",F218="S",F218="I"),-1,1)</f>
        <v>0</v>
      </c>
      <c r="AO218" s="487" t="e">
        <f>+VLOOKUP($AJ218,Data_Validation!$A:$D,1,0)</f>
        <v>#N/A</v>
      </c>
      <c r="AP218" s="487" t="e">
        <f>+VLOOKUP($AJ218,Data_Validation!$A:$D,3,0)</f>
        <v>#N/A</v>
      </c>
      <c r="AQ218" s="487" t="e">
        <f>+VLOOKUP($AJ218,Data_Validation!$A:$D,4,0)</f>
        <v>#N/A</v>
      </c>
      <c r="AR218" s="487" t="s">
        <v>299</v>
      </c>
      <c r="AS218" s="487" t="e">
        <f>+VLOOKUP($AJ218,Data_Validation!$A:$E,5,0)</f>
        <v>#N/A</v>
      </c>
      <c r="AT218" s="904" t="str">
        <f t="shared" si="21"/>
        <v>G0780</v>
      </c>
      <c r="AU218" s="488" t="str">
        <f t="shared" si="22"/>
        <v>FRAIS DE BANQUE</v>
      </c>
      <c r="AV218" s="899">
        <f>IFERROR(INDEX(V218:AG218,1,MATCH(Parametres!$B$3,V$1:AG$1,0)-1)*IF(OR(C218="L",C218="S",C218="I"),-1,1),"")</f>
        <v>0</v>
      </c>
      <c r="AW218" s="899">
        <f t="shared" si="23"/>
        <v>0</v>
      </c>
      <c r="AX218" s="899">
        <f>INDEX(V218:AG218,1,MATCH(Parametres!$B$3,V$1:AG$1,0))*IF(OR(C218="L",C218="S",C218="I"),-1,1)</f>
        <v>0</v>
      </c>
      <c r="AY218" s="487" t="s">
        <v>337</v>
      </c>
      <c r="AZ218" s="487" t="e">
        <f>+VLOOKUP($AJ218,Data_Validation!$A:$E,5,0)</f>
        <v>#N/A</v>
      </c>
    </row>
    <row r="219" spans="1:52" ht="15.75" hidden="1" customHeight="1">
      <c r="A219" s="706" t="s">
        <v>1148</v>
      </c>
      <c r="B219" s="706">
        <v>2025</v>
      </c>
      <c r="C219" s="706" t="s">
        <v>1613</v>
      </c>
      <c r="D219" s="706" t="s">
        <v>1614</v>
      </c>
      <c r="E219" s="706" t="s">
        <v>333</v>
      </c>
      <c r="F219" s="706" t="s">
        <v>1104</v>
      </c>
      <c r="G219" s="706">
        <v>-205879.66</v>
      </c>
      <c r="H219" s="706">
        <v>-477857.34</v>
      </c>
      <c r="I219" s="706">
        <v>-1049639.78</v>
      </c>
      <c r="J219" s="706">
        <v>-1304947.6000000001</v>
      </c>
      <c r="K219" s="706">
        <v>-1584775.24</v>
      </c>
      <c r="L219" s="706">
        <v>-1792441.67</v>
      </c>
      <c r="M219" s="706">
        <v>-1909833.07</v>
      </c>
      <c r="N219" s="706">
        <v>-2017399.16</v>
      </c>
      <c r="O219" s="706">
        <v>-2238006</v>
      </c>
      <c r="P219" s="706">
        <v>-2597749.79</v>
      </c>
      <c r="Q219" s="706">
        <v>-2886229.22</v>
      </c>
      <c r="R219" s="706">
        <v>-3123709.19</v>
      </c>
      <c r="S219" s="706">
        <v>-262384.46999999997</v>
      </c>
      <c r="T219" s="706">
        <v>-262384.46999999997</v>
      </c>
      <c r="U219" s="706">
        <v>0</v>
      </c>
      <c r="V219" s="706">
        <v>0</v>
      </c>
      <c r="W219" s="706">
        <v>0</v>
      </c>
      <c r="X219" s="706">
        <v>0</v>
      </c>
      <c r="Y219" s="706">
        <v>0</v>
      </c>
      <c r="Z219" s="706">
        <v>0</v>
      </c>
      <c r="AA219" s="706">
        <v>0</v>
      </c>
      <c r="AB219" s="706">
        <v>0</v>
      </c>
      <c r="AC219" s="706">
        <v>0</v>
      </c>
      <c r="AD219" s="706">
        <v>0</v>
      </c>
      <c r="AE219" s="706">
        <v>0</v>
      </c>
      <c r="AF219" s="706">
        <v>0</v>
      </c>
      <c r="AG219" s="706">
        <v>0</v>
      </c>
      <c r="AH219" s="706">
        <v>0</v>
      </c>
      <c r="AI219" s="706">
        <v>0</v>
      </c>
      <c r="AJ219" s="905" t="str">
        <f t="shared" si="18"/>
        <v>G0781</v>
      </c>
      <c r="AK219" s="905" t="str">
        <f t="shared" si="19"/>
        <v>INTERET-CREDIT FIN.STOCKS</v>
      </c>
      <c r="AL219" s="905">
        <f>IFERROR(INDEX(G219:R219,1,MATCH(Parametres!$B$3,G$1:R$1,0)-1)*IF(OR(F219="L",F219="S",F219="I"),-1,1),"")</f>
        <v>-1049639.78</v>
      </c>
      <c r="AM219" s="905">
        <f t="shared" si="20"/>
        <v>-255307.82000000007</v>
      </c>
      <c r="AN219" s="905">
        <f>INDEX(G219:R219,1,MATCH(Parametres!$B$3,G$1:R$1,0))*IF(OR(F219="L",F219="S",F219="I"),-1,1)</f>
        <v>-1304947.6000000001</v>
      </c>
      <c r="AO219" s="487" t="str">
        <f>+VLOOKUP($AJ219,Data_Validation!$A:$D,1,0)</f>
        <v>G0781</v>
      </c>
      <c r="AP219" s="487" t="str">
        <f>+VLOOKUP($AJ219,Data_Validation!$A:$D,3,0)</f>
        <v>Véhicules neufs</v>
      </c>
      <c r="AQ219" s="487" t="str">
        <f>+VLOOKUP($AJ219,Data_Validation!$A:$D,4,0)</f>
        <v>Crédit Intérêts Floor Plan</v>
      </c>
      <c r="AR219" s="487" t="s">
        <v>299</v>
      </c>
      <c r="AS219" s="487">
        <f>+VLOOKUP($AJ219,Data_Validation!$A:$E,5,0)</f>
        <v>0</v>
      </c>
      <c r="AT219" s="904" t="str">
        <f t="shared" si="21"/>
        <v>G0781</v>
      </c>
      <c r="AU219" s="488" t="str">
        <f t="shared" si="22"/>
        <v>INTERET-CREDIT FIN.STOCKS</v>
      </c>
      <c r="AV219" s="899">
        <f>IFERROR(INDEX(V219:AG219,1,MATCH(Parametres!$B$3,V$1:AG$1,0)-1)*IF(OR(C219="L",C219="S",C219="I"),-1,1),"")</f>
        <v>0</v>
      </c>
      <c r="AW219" s="899">
        <f t="shared" si="23"/>
        <v>0</v>
      </c>
      <c r="AX219" s="899">
        <f>INDEX(V219:AG219,1,MATCH(Parametres!$B$3,V$1:AG$1,0))*IF(OR(C219="L",C219="S",C219="I"),-1,1)</f>
        <v>0</v>
      </c>
      <c r="AY219" s="487" t="s">
        <v>337</v>
      </c>
      <c r="AZ219" s="487">
        <f>+VLOOKUP($AJ219,Data_Validation!$A:$E,5,0)</f>
        <v>0</v>
      </c>
    </row>
    <row r="220" spans="1:52" ht="15" hidden="1" customHeight="1">
      <c r="A220" s="706" t="s">
        <v>1148</v>
      </c>
      <c r="B220" s="706">
        <v>2025</v>
      </c>
      <c r="C220" s="706" t="s">
        <v>1615</v>
      </c>
      <c r="D220" s="706" t="s">
        <v>1616</v>
      </c>
      <c r="E220" s="706" t="s">
        <v>333</v>
      </c>
      <c r="F220" s="706" t="s">
        <v>1104</v>
      </c>
      <c r="G220" s="706">
        <v>0</v>
      </c>
      <c r="H220" s="706">
        <v>0</v>
      </c>
      <c r="I220" s="706">
        <v>0</v>
      </c>
      <c r="J220" s="706">
        <v>0</v>
      </c>
      <c r="K220" s="706">
        <v>0</v>
      </c>
      <c r="L220" s="706">
        <v>0</v>
      </c>
      <c r="M220" s="706">
        <v>0</v>
      </c>
      <c r="N220" s="706">
        <v>0</v>
      </c>
      <c r="O220" s="706">
        <v>0</v>
      </c>
      <c r="P220" s="706">
        <v>0</v>
      </c>
      <c r="Q220" s="706">
        <v>0</v>
      </c>
      <c r="R220" s="706">
        <v>0</v>
      </c>
      <c r="S220" s="706">
        <v>0</v>
      </c>
      <c r="T220" s="706">
        <v>0</v>
      </c>
      <c r="U220" s="706">
        <v>0</v>
      </c>
      <c r="V220" s="706">
        <v>0</v>
      </c>
      <c r="W220" s="706">
        <v>0</v>
      </c>
      <c r="X220" s="706">
        <v>0</v>
      </c>
      <c r="Y220" s="706">
        <v>0</v>
      </c>
      <c r="Z220" s="706">
        <v>0</v>
      </c>
      <c r="AA220" s="706">
        <v>0</v>
      </c>
      <c r="AB220" s="706">
        <v>0</v>
      </c>
      <c r="AC220" s="706">
        <v>0</v>
      </c>
      <c r="AD220" s="706">
        <v>0</v>
      </c>
      <c r="AE220" s="706">
        <v>0</v>
      </c>
      <c r="AF220" s="706">
        <v>0</v>
      </c>
      <c r="AG220" s="706">
        <v>0</v>
      </c>
      <c r="AH220" s="706">
        <v>0</v>
      </c>
      <c r="AI220" s="706">
        <v>0</v>
      </c>
      <c r="AJ220" s="905" t="str">
        <f t="shared" si="18"/>
        <v>G0782</v>
      </c>
      <c r="AK220" s="905" t="str">
        <f t="shared" si="19"/>
        <v>CREDIT INT.FINANC.-USAGE</v>
      </c>
      <c r="AL220" s="905">
        <f>IFERROR(INDEX(G220:R220,1,MATCH(Parametres!$B$3,G$1:R$1,0)-1)*IF(OR(F220="L",F220="S",F220="I"),-1,1),"")</f>
        <v>0</v>
      </c>
      <c r="AM220" s="905">
        <f t="shared" si="20"/>
        <v>0</v>
      </c>
      <c r="AN220" s="905">
        <f>INDEX(G220:R220,1,MATCH(Parametres!$B$3,G$1:R$1,0))*IF(OR(F220="L",F220="S",F220="I"),-1,1)</f>
        <v>0</v>
      </c>
      <c r="AO220" s="487" t="str">
        <f>+VLOOKUP($AJ220,Data_Validation!$A:$D,1,0)</f>
        <v>G0782</v>
      </c>
      <c r="AP220" s="487" t="str">
        <f>+VLOOKUP($AJ220,Data_Validation!$A:$D,3,0)</f>
        <v>Véhicules usagés</v>
      </c>
      <c r="AQ220" s="487" t="str">
        <f>+VLOOKUP($AJ220,Data_Validation!$A:$D,4,0)</f>
        <v>Crédit Intérêts Floor Plan</v>
      </c>
      <c r="AR220" s="487" t="s">
        <v>299</v>
      </c>
      <c r="AS220" s="487">
        <f>+VLOOKUP($AJ220,Data_Validation!$A:$E,5,0)</f>
        <v>0</v>
      </c>
      <c r="AT220" s="904" t="str">
        <f t="shared" si="21"/>
        <v>G0782</v>
      </c>
      <c r="AU220" s="488" t="str">
        <f t="shared" si="22"/>
        <v>CREDIT INT.FINANC.-USAGE</v>
      </c>
      <c r="AV220" s="899">
        <f>IFERROR(INDEX(V220:AG220,1,MATCH(Parametres!$B$3,V$1:AG$1,0)-1)*IF(OR(C220="L",C220="S",C220="I"),-1,1),"")</f>
        <v>0</v>
      </c>
      <c r="AW220" s="899">
        <f t="shared" si="23"/>
        <v>0</v>
      </c>
      <c r="AX220" s="899">
        <f>INDEX(V220:AG220,1,MATCH(Parametres!$B$3,V$1:AG$1,0))*IF(OR(C220="L",C220="S",C220="I"),-1,1)</f>
        <v>0</v>
      </c>
      <c r="AY220" s="487" t="s">
        <v>337</v>
      </c>
      <c r="AZ220" s="487">
        <f>+VLOOKUP($AJ220,Data_Validation!$A:$E,5,0)</f>
        <v>0</v>
      </c>
    </row>
    <row r="221" spans="1:52" ht="15" hidden="1" customHeight="1">
      <c r="A221" s="706" t="s">
        <v>1148</v>
      </c>
      <c r="B221" s="706">
        <v>2025</v>
      </c>
      <c r="C221" s="706" t="s">
        <v>1617</v>
      </c>
      <c r="D221" s="706" t="s">
        <v>1618</v>
      </c>
      <c r="E221" s="706" t="s">
        <v>333</v>
      </c>
      <c r="F221" s="706" t="s">
        <v>1104</v>
      </c>
      <c r="G221" s="706">
        <v>0</v>
      </c>
      <c r="H221" s="706">
        <v>0</v>
      </c>
      <c r="I221" s="706">
        <v>0</v>
      </c>
      <c r="J221" s="706">
        <v>0</v>
      </c>
      <c r="K221" s="706">
        <v>0</v>
      </c>
      <c r="L221" s="706">
        <v>0</v>
      </c>
      <c r="M221" s="706">
        <v>0</v>
      </c>
      <c r="N221" s="706">
        <v>0</v>
      </c>
      <c r="O221" s="706">
        <v>0</v>
      </c>
      <c r="P221" s="706">
        <v>0</v>
      </c>
      <c r="Q221" s="706">
        <v>0</v>
      </c>
      <c r="R221" s="706">
        <v>0</v>
      </c>
      <c r="S221" s="706">
        <v>0</v>
      </c>
      <c r="T221" s="706">
        <v>0</v>
      </c>
      <c r="U221" s="706">
        <v>0</v>
      </c>
      <c r="V221" s="706">
        <v>0</v>
      </c>
      <c r="W221" s="706">
        <v>0</v>
      </c>
      <c r="X221" s="706">
        <v>0</v>
      </c>
      <c r="Y221" s="706">
        <v>0</v>
      </c>
      <c r="Z221" s="706">
        <v>0</v>
      </c>
      <c r="AA221" s="706">
        <v>0</v>
      </c>
      <c r="AB221" s="706">
        <v>0</v>
      </c>
      <c r="AC221" s="706">
        <v>0</v>
      </c>
      <c r="AD221" s="706">
        <v>0</v>
      </c>
      <c r="AE221" s="706">
        <v>0</v>
      </c>
      <c r="AF221" s="706">
        <v>0</v>
      </c>
      <c r="AG221" s="706">
        <v>0</v>
      </c>
      <c r="AH221" s="706">
        <v>0</v>
      </c>
      <c r="AI221" s="706">
        <v>0</v>
      </c>
      <c r="AJ221" s="905" t="str">
        <f t="shared" si="18"/>
        <v>G0783</v>
      </c>
      <c r="AK221" s="905" t="str">
        <f t="shared" si="19"/>
        <v>CREDIT INT.FINANC.-LOC.</v>
      </c>
      <c r="AL221" s="905">
        <f>IFERROR(INDEX(G221:R221,1,MATCH(Parametres!$B$3,G$1:R$1,0)-1)*IF(OR(F221="L",F221="S",F221="I"),-1,1),"")</f>
        <v>0</v>
      </c>
      <c r="AM221" s="905">
        <f t="shared" si="20"/>
        <v>0</v>
      </c>
      <c r="AN221" s="905">
        <f>INDEX(G221:R221,1,MATCH(Parametres!$B$3,G$1:R$1,0))*IF(OR(F221="L",F221="S",F221="I"),-1,1)</f>
        <v>0</v>
      </c>
      <c r="AO221" s="487" t="str">
        <f>+VLOOKUP($AJ221,Data_Validation!$A:$D,1,0)</f>
        <v>G0783</v>
      </c>
      <c r="AP221" s="487" t="str">
        <f>+VLOOKUP($AJ221,Data_Validation!$A:$D,3,0)</f>
        <v>Wholesale autres</v>
      </c>
      <c r="AQ221" s="487" t="str">
        <f>+VLOOKUP($AJ221,Data_Validation!$A:$D,4,0)</f>
        <v>Crédit Intérêts Floor Plan</v>
      </c>
      <c r="AR221" s="487" t="s">
        <v>299</v>
      </c>
      <c r="AS221" s="487">
        <f>+VLOOKUP($AJ221,Data_Validation!$A:$E,5,0)</f>
        <v>0</v>
      </c>
      <c r="AT221" s="904" t="str">
        <f t="shared" si="21"/>
        <v>G0783</v>
      </c>
      <c r="AU221" s="488" t="str">
        <f t="shared" si="22"/>
        <v>CREDIT INT.FINANC.-LOC.</v>
      </c>
      <c r="AV221" s="899">
        <f>IFERROR(INDEX(V221:AG221,1,MATCH(Parametres!$B$3,V$1:AG$1,0)-1)*IF(OR(C221="L",C221="S",C221="I"),-1,1),"")</f>
        <v>0</v>
      </c>
      <c r="AW221" s="899">
        <f t="shared" si="23"/>
        <v>0</v>
      </c>
      <c r="AX221" s="899">
        <f>INDEX(V221:AG221,1,MATCH(Parametres!$B$3,V$1:AG$1,0))*IF(OR(C221="L",C221="S",C221="I"),-1,1)</f>
        <v>0</v>
      </c>
      <c r="AY221" s="487" t="s">
        <v>337</v>
      </c>
      <c r="AZ221" s="487">
        <f>+VLOOKUP($AJ221,Data_Validation!$A:$E,5,0)</f>
        <v>0</v>
      </c>
    </row>
    <row r="222" spans="1:52" ht="15" customHeight="1">
      <c r="A222" s="706" t="s">
        <v>1148</v>
      </c>
      <c r="B222" s="706">
        <v>2025</v>
      </c>
      <c r="C222" s="706" t="s">
        <v>1619</v>
      </c>
      <c r="D222" s="706" t="s">
        <v>1620</v>
      </c>
      <c r="E222" s="706" t="s">
        <v>333</v>
      </c>
      <c r="F222" s="706" t="s">
        <v>1104</v>
      </c>
      <c r="G222" s="706">
        <v>0</v>
      </c>
      <c r="H222" s="706">
        <v>0</v>
      </c>
      <c r="I222" s="706">
        <v>0</v>
      </c>
      <c r="J222" s="706">
        <v>0</v>
      </c>
      <c r="K222" s="706">
        <v>0</v>
      </c>
      <c r="L222" s="706">
        <v>0</v>
      </c>
      <c r="M222" s="706">
        <v>0</v>
      </c>
      <c r="N222" s="706">
        <v>0</v>
      </c>
      <c r="O222" s="706">
        <v>0</v>
      </c>
      <c r="P222" s="706">
        <v>0</v>
      </c>
      <c r="Q222" s="706">
        <v>0</v>
      </c>
      <c r="R222" s="706">
        <v>0</v>
      </c>
      <c r="S222" s="706">
        <v>0</v>
      </c>
      <c r="T222" s="706">
        <v>0</v>
      </c>
      <c r="U222" s="706">
        <v>0</v>
      </c>
      <c r="V222" s="706">
        <v>0</v>
      </c>
      <c r="W222" s="706">
        <v>0</v>
      </c>
      <c r="X222" s="706">
        <v>0</v>
      </c>
      <c r="Y222" s="706">
        <v>0</v>
      </c>
      <c r="Z222" s="706">
        <v>0</v>
      </c>
      <c r="AA222" s="706">
        <v>0</v>
      </c>
      <c r="AB222" s="706">
        <v>0</v>
      </c>
      <c r="AC222" s="706">
        <v>0</v>
      </c>
      <c r="AD222" s="706">
        <v>0</v>
      </c>
      <c r="AE222" s="706">
        <v>0</v>
      </c>
      <c r="AF222" s="706">
        <v>0</v>
      </c>
      <c r="AG222" s="706">
        <v>0</v>
      </c>
      <c r="AH222" s="706">
        <v>0</v>
      </c>
      <c r="AI222" s="706">
        <v>0</v>
      </c>
      <c r="AJ222" s="905" t="str">
        <f t="shared" si="18"/>
        <v>G0790</v>
      </c>
      <c r="AK222" s="905" t="str">
        <f t="shared" si="19"/>
        <v>INTERETS MARGE CREDIT REP</v>
      </c>
      <c r="AL222" s="905">
        <f>IFERROR(INDEX(G222:R222,1,MATCH(Parametres!$B$3,G$1:R$1,0)-1)*IF(OR(F222="L",F222="S",F222="I"),-1,1),"")</f>
        <v>0</v>
      </c>
      <c r="AM222" s="905">
        <f t="shared" si="20"/>
        <v>0</v>
      </c>
      <c r="AN222" s="905">
        <f>INDEX(G222:R222,1,MATCH(Parametres!$B$3,G$1:R$1,0))*IF(OR(F222="L",F222="S",F222="I"),-1,1)</f>
        <v>0</v>
      </c>
      <c r="AO222" s="487" t="e">
        <f>+VLOOKUP($AJ222,Data_Validation!$A:$D,1,0)</f>
        <v>#N/A</v>
      </c>
      <c r="AP222" s="487" t="e">
        <f>+VLOOKUP($AJ222,Data_Validation!$A:$D,3,0)</f>
        <v>#N/A</v>
      </c>
      <c r="AQ222" s="487" t="e">
        <f>+VLOOKUP($AJ222,Data_Validation!$A:$D,4,0)</f>
        <v>#N/A</v>
      </c>
      <c r="AR222" s="487" t="s">
        <v>299</v>
      </c>
      <c r="AS222" s="487" t="e">
        <f>+VLOOKUP($AJ222,Data_Validation!$A:$E,5,0)</f>
        <v>#N/A</v>
      </c>
      <c r="AT222" s="904" t="str">
        <f t="shared" si="21"/>
        <v>G0790</v>
      </c>
      <c r="AU222" s="488" t="str">
        <f t="shared" si="22"/>
        <v>INTERETS MARGE CREDIT REP</v>
      </c>
      <c r="AV222" s="899">
        <f>IFERROR(INDEX(V222:AG222,1,MATCH(Parametres!$B$3,V$1:AG$1,0)-1)*IF(OR(C222="L",C222="S",C222="I"),-1,1),"")</f>
        <v>0</v>
      </c>
      <c r="AW222" s="899">
        <f t="shared" si="23"/>
        <v>0</v>
      </c>
      <c r="AX222" s="899">
        <f>INDEX(V222:AG222,1,MATCH(Parametres!$B$3,V$1:AG$1,0))*IF(OR(C222="L",C222="S",C222="I"),-1,1)</f>
        <v>0</v>
      </c>
      <c r="AY222" s="487" t="s">
        <v>337</v>
      </c>
      <c r="AZ222" s="487" t="e">
        <f>+VLOOKUP($AJ222,Data_Validation!$A:$E,5,0)</f>
        <v>#N/A</v>
      </c>
    </row>
    <row r="223" spans="1:52" ht="15" hidden="1" customHeight="1">
      <c r="A223" s="706" t="s">
        <v>1148</v>
      </c>
      <c r="B223" s="706">
        <v>2025</v>
      </c>
      <c r="C223" s="706" t="s">
        <v>1621</v>
      </c>
      <c r="D223" s="706" t="s">
        <v>1622</v>
      </c>
      <c r="E223" s="706" t="s">
        <v>333</v>
      </c>
      <c r="F223" s="706" t="s">
        <v>1104</v>
      </c>
      <c r="G223" s="706">
        <v>0</v>
      </c>
      <c r="H223" s="706">
        <v>0</v>
      </c>
      <c r="I223" s="706">
        <v>0</v>
      </c>
      <c r="J223" s="706">
        <v>0</v>
      </c>
      <c r="K223" s="706">
        <v>0</v>
      </c>
      <c r="L223" s="706">
        <v>0</v>
      </c>
      <c r="M223" s="706">
        <v>0</v>
      </c>
      <c r="N223" s="706">
        <v>0</v>
      </c>
      <c r="O223" s="706">
        <v>0</v>
      </c>
      <c r="P223" s="706">
        <v>0</v>
      </c>
      <c r="Q223" s="706">
        <v>0</v>
      </c>
      <c r="R223" s="706">
        <v>0</v>
      </c>
      <c r="S223" s="706">
        <v>0</v>
      </c>
      <c r="T223" s="706">
        <v>0</v>
      </c>
      <c r="U223" s="706">
        <v>0</v>
      </c>
      <c r="V223" s="706">
        <v>0</v>
      </c>
      <c r="W223" s="706">
        <v>0</v>
      </c>
      <c r="X223" s="706">
        <v>0</v>
      </c>
      <c r="Y223" s="706">
        <v>0</v>
      </c>
      <c r="Z223" s="706">
        <v>0</v>
      </c>
      <c r="AA223" s="706">
        <v>0</v>
      </c>
      <c r="AB223" s="706">
        <v>0</v>
      </c>
      <c r="AC223" s="706">
        <v>0</v>
      </c>
      <c r="AD223" s="706">
        <v>0</v>
      </c>
      <c r="AE223" s="706">
        <v>0</v>
      </c>
      <c r="AF223" s="706">
        <v>0</v>
      </c>
      <c r="AG223" s="706">
        <v>0</v>
      </c>
      <c r="AH223" s="706">
        <v>0</v>
      </c>
      <c r="AI223" s="706">
        <v>0</v>
      </c>
      <c r="AJ223" s="905" t="str">
        <f t="shared" si="18"/>
        <v>G0791</v>
      </c>
      <c r="AK223" s="905" t="str">
        <f t="shared" si="19"/>
        <v>INTÉRETS MARGE CRÉDIT</v>
      </c>
      <c r="AL223" s="905">
        <f>IFERROR(INDEX(G223:R223,1,MATCH(Parametres!$B$3,G$1:R$1,0)-1)*IF(OR(F223="L",F223="S",F223="I"),-1,1),"")</f>
        <v>0</v>
      </c>
      <c r="AM223" s="905">
        <f t="shared" si="20"/>
        <v>0</v>
      </c>
      <c r="AN223" s="905">
        <f>INDEX(G223:R223,1,MATCH(Parametres!$B$3,G$1:R$1,0))*IF(OR(F223="L",F223="S",F223="I"),-1,1)</f>
        <v>0</v>
      </c>
      <c r="AO223" s="487" t="str">
        <f>+VLOOKUP($AJ223,Data_Validation!$A:$D,1,0)</f>
        <v>G0791</v>
      </c>
      <c r="AP223" s="487" t="str">
        <f>+VLOOKUP($AJ223,Data_Validation!$A:$D,3,0)</f>
        <v>Véhicules neufs</v>
      </c>
      <c r="AQ223" s="487" t="str">
        <f>+VLOOKUP($AJ223,Data_Validation!$A:$D,4,0)</f>
        <v>Divers</v>
      </c>
      <c r="AR223" s="487" t="s">
        <v>299</v>
      </c>
      <c r="AS223" s="487">
        <f>+VLOOKUP($AJ223,Data_Validation!$A:$E,5,0)</f>
        <v>0</v>
      </c>
      <c r="AT223" s="904" t="str">
        <f t="shared" si="21"/>
        <v>G0791</v>
      </c>
      <c r="AU223" s="488" t="str">
        <f t="shared" si="22"/>
        <v>INTÉRETS MARGE CRÉDIT</v>
      </c>
      <c r="AV223" s="899">
        <f>IFERROR(INDEX(V223:AG223,1,MATCH(Parametres!$B$3,V$1:AG$1,0)-1)*IF(OR(C223="L",C223="S",C223="I"),-1,1),"")</f>
        <v>0</v>
      </c>
      <c r="AW223" s="899">
        <f t="shared" si="23"/>
        <v>0</v>
      </c>
      <c r="AX223" s="899">
        <f>INDEX(V223:AG223,1,MATCH(Parametres!$B$3,V$1:AG$1,0))*IF(OR(C223="L",C223="S",C223="I"),-1,1)</f>
        <v>0</v>
      </c>
      <c r="AY223" s="487" t="s">
        <v>337</v>
      </c>
      <c r="AZ223" s="487">
        <f>+VLOOKUP($AJ223,Data_Validation!$A:$E,5,0)</f>
        <v>0</v>
      </c>
    </row>
    <row r="224" spans="1:52" ht="15" hidden="1" customHeight="1">
      <c r="A224" s="706" t="s">
        <v>1148</v>
      </c>
      <c r="B224" s="706">
        <v>2025</v>
      </c>
      <c r="C224" s="706" t="s">
        <v>1623</v>
      </c>
      <c r="D224" s="706" t="s">
        <v>1624</v>
      </c>
      <c r="E224" s="706" t="s">
        <v>333</v>
      </c>
      <c r="F224" s="706" t="s">
        <v>1104</v>
      </c>
      <c r="G224" s="706">
        <v>0</v>
      </c>
      <c r="H224" s="706">
        <v>0</v>
      </c>
      <c r="I224" s="706">
        <v>0</v>
      </c>
      <c r="J224" s="706">
        <v>0</v>
      </c>
      <c r="K224" s="706">
        <v>0</v>
      </c>
      <c r="L224" s="706">
        <v>0</v>
      </c>
      <c r="M224" s="706">
        <v>0</v>
      </c>
      <c r="N224" s="706">
        <v>0</v>
      </c>
      <c r="O224" s="706">
        <v>0</v>
      </c>
      <c r="P224" s="706">
        <v>0</v>
      </c>
      <c r="Q224" s="706">
        <v>0</v>
      </c>
      <c r="R224" s="706">
        <v>0</v>
      </c>
      <c r="S224" s="706">
        <v>0</v>
      </c>
      <c r="T224" s="706">
        <v>0</v>
      </c>
      <c r="U224" s="706">
        <v>0</v>
      </c>
      <c r="V224" s="706">
        <v>0</v>
      </c>
      <c r="W224" s="706">
        <v>0</v>
      </c>
      <c r="X224" s="706">
        <v>0</v>
      </c>
      <c r="Y224" s="706">
        <v>0</v>
      </c>
      <c r="Z224" s="706">
        <v>0</v>
      </c>
      <c r="AA224" s="706">
        <v>0</v>
      </c>
      <c r="AB224" s="706">
        <v>0</v>
      </c>
      <c r="AC224" s="706">
        <v>0</v>
      </c>
      <c r="AD224" s="706">
        <v>0</v>
      </c>
      <c r="AE224" s="706">
        <v>0</v>
      </c>
      <c r="AF224" s="706">
        <v>0</v>
      </c>
      <c r="AG224" s="706">
        <v>0</v>
      </c>
      <c r="AH224" s="706">
        <v>0</v>
      </c>
      <c r="AI224" s="706">
        <v>0</v>
      </c>
      <c r="AJ224" s="905" t="str">
        <f t="shared" si="18"/>
        <v>G0792</v>
      </c>
      <c r="AK224" s="905" t="str">
        <f t="shared" si="19"/>
        <v>INTÉRETS MARGE CREDIT</v>
      </c>
      <c r="AL224" s="905">
        <f>IFERROR(INDEX(G224:R224,1,MATCH(Parametres!$B$3,G$1:R$1,0)-1)*IF(OR(F224="L",F224="S",F224="I"),-1,1),"")</f>
        <v>0</v>
      </c>
      <c r="AM224" s="905">
        <f t="shared" si="20"/>
        <v>0</v>
      </c>
      <c r="AN224" s="905">
        <f>INDEX(G224:R224,1,MATCH(Parametres!$B$3,G$1:R$1,0))*IF(OR(F224="L",F224="S",F224="I"),-1,1)</f>
        <v>0</v>
      </c>
      <c r="AO224" s="487" t="str">
        <f>+VLOOKUP($AJ224,Data_Validation!$A:$D,1,0)</f>
        <v>G0792</v>
      </c>
      <c r="AP224" s="487" t="str">
        <f>+VLOOKUP($AJ224,Data_Validation!$A:$D,3,0)</f>
        <v>Véhicules usagés</v>
      </c>
      <c r="AQ224" s="487" t="str">
        <f>+VLOOKUP($AJ224,Data_Validation!$A:$D,4,0)</f>
        <v>Divers</v>
      </c>
      <c r="AR224" s="487" t="s">
        <v>299</v>
      </c>
      <c r="AS224" s="487">
        <f>+VLOOKUP($AJ224,Data_Validation!$A:$E,5,0)</f>
        <v>0</v>
      </c>
      <c r="AT224" s="904" t="str">
        <f t="shared" si="21"/>
        <v>G0792</v>
      </c>
      <c r="AU224" s="488" t="str">
        <f t="shared" si="22"/>
        <v>INTÉRETS MARGE CREDIT</v>
      </c>
      <c r="AV224" s="899">
        <f>IFERROR(INDEX(V224:AG224,1,MATCH(Parametres!$B$3,V$1:AG$1,0)-1)*IF(OR(C224="L",C224="S",C224="I"),-1,1),"")</f>
        <v>0</v>
      </c>
      <c r="AW224" s="899">
        <f t="shared" si="23"/>
        <v>0</v>
      </c>
      <c r="AX224" s="899">
        <f>INDEX(V224:AG224,1,MATCH(Parametres!$B$3,V$1:AG$1,0))*IF(OR(C224="L",C224="S",C224="I"),-1,1)</f>
        <v>0</v>
      </c>
      <c r="AY224" s="487" t="s">
        <v>337</v>
      </c>
      <c r="AZ224" s="487">
        <f>+VLOOKUP($AJ224,Data_Validation!$A:$E,5,0)</f>
        <v>0</v>
      </c>
    </row>
    <row r="225" spans="1:52" ht="15.75" hidden="1" customHeight="1">
      <c r="A225" s="706" t="s">
        <v>1148</v>
      </c>
      <c r="B225" s="706">
        <v>2025</v>
      </c>
      <c r="C225" s="706" t="s">
        <v>1625</v>
      </c>
      <c r="D225" s="706" t="s">
        <v>1626</v>
      </c>
      <c r="E225" s="706" t="s">
        <v>333</v>
      </c>
      <c r="F225" s="706" t="s">
        <v>1104</v>
      </c>
      <c r="G225" s="706">
        <v>0</v>
      </c>
      <c r="H225" s="706">
        <v>0</v>
      </c>
      <c r="I225" s="706">
        <v>0</v>
      </c>
      <c r="J225" s="706">
        <v>0</v>
      </c>
      <c r="K225" s="706">
        <v>0</v>
      </c>
      <c r="L225" s="706">
        <v>0</v>
      </c>
      <c r="M225" s="706">
        <v>0</v>
      </c>
      <c r="N225" s="706">
        <v>0</v>
      </c>
      <c r="O225" s="706">
        <v>0</v>
      </c>
      <c r="P225" s="706">
        <v>0</v>
      </c>
      <c r="Q225" s="706">
        <v>0</v>
      </c>
      <c r="R225" s="706">
        <v>0</v>
      </c>
      <c r="S225" s="706">
        <v>0</v>
      </c>
      <c r="T225" s="706">
        <v>0</v>
      </c>
      <c r="U225" s="706">
        <v>0</v>
      </c>
      <c r="V225" s="706">
        <v>0</v>
      </c>
      <c r="W225" s="706">
        <v>0</v>
      </c>
      <c r="X225" s="706">
        <v>0</v>
      </c>
      <c r="Y225" s="706">
        <v>0</v>
      </c>
      <c r="Z225" s="706">
        <v>0</v>
      </c>
      <c r="AA225" s="706">
        <v>0</v>
      </c>
      <c r="AB225" s="706">
        <v>0</v>
      </c>
      <c r="AC225" s="706">
        <v>0</v>
      </c>
      <c r="AD225" s="706">
        <v>0</v>
      </c>
      <c r="AE225" s="706">
        <v>0</v>
      </c>
      <c r="AF225" s="706">
        <v>0</v>
      </c>
      <c r="AG225" s="706">
        <v>0</v>
      </c>
      <c r="AH225" s="706">
        <v>0</v>
      </c>
      <c r="AI225" s="706">
        <v>0</v>
      </c>
      <c r="AJ225" s="905" t="str">
        <f t="shared" si="18"/>
        <v>G0794</v>
      </c>
      <c r="AK225" s="905" t="str">
        <f t="shared" si="19"/>
        <v>INTERETS MARGE DE CREDIT</v>
      </c>
      <c r="AL225" s="905">
        <f>IFERROR(INDEX(G225:R225,1,MATCH(Parametres!$B$3,G$1:R$1,0)-1)*IF(OR(F225="L",F225="S",F225="I"),-1,1),"")</f>
        <v>0</v>
      </c>
      <c r="AM225" s="905">
        <f t="shared" si="20"/>
        <v>0</v>
      </c>
      <c r="AN225" s="905">
        <f>INDEX(G225:R225,1,MATCH(Parametres!$B$3,G$1:R$1,0))*IF(OR(F225="L",F225="S",F225="I"),-1,1)</f>
        <v>0</v>
      </c>
      <c r="AO225" s="487" t="str">
        <f>+VLOOKUP($AJ225,Data_Validation!$A:$D,1,0)</f>
        <v>G0794</v>
      </c>
      <c r="AP225" s="487" t="str">
        <f>+VLOOKUP($AJ225,Data_Validation!$A:$D,3,0)</f>
        <v>Service</v>
      </c>
      <c r="AQ225" s="487" t="str">
        <f>+VLOOKUP($AJ225,Data_Validation!$A:$D,4,0)</f>
        <v>Divers</v>
      </c>
      <c r="AR225" s="487" t="s">
        <v>299</v>
      </c>
      <c r="AS225" s="487">
        <f>+VLOOKUP($AJ225,Data_Validation!$A:$E,5,0)</f>
        <v>0</v>
      </c>
      <c r="AT225" s="904" t="str">
        <f t="shared" si="21"/>
        <v>G0794</v>
      </c>
      <c r="AU225" s="488" t="str">
        <f t="shared" si="22"/>
        <v>INTERETS MARGE DE CREDIT</v>
      </c>
      <c r="AV225" s="899">
        <f>IFERROR(INDEX(V225:AG225,1,MATCH(Parametres!$B$3,V$1:AG$1,0)-1)*IF(OR(C225="L",C225="S",C225="I"),-1,1),"")</f>
        <v>0</v>
      </c>
      <c r="AW225" s="899">
        <f t="shared" si="23"/>
        <v>0</v>
      </c>
      <c r="AX225" s="899">
        <f>INDEX(V225:AG225,1,MATCH(Parametres!$B$3,V$1:AG$1,0))*IF(OR(C225="L",C225="S",C225="I"),-1,1)</f>
        <v>0</v>
      </c>
      <c r="AY225" s="487" t="s">
        <v>337</v>
      </c>
      <c r="AZ225" s="487">
        <f>+VLOOKUP($AJ225,Data_Validation!$A:$E,5,0)</f>
        <v>0</v>
      </c>
    </row>
    <row r="226" spans="1:52" ht="15" hidden="1" customHeight="1">
      <c r="A226" s="706" t="s">
        <v>1148</v>
      </c>
      <c r="B226" s="706">
        <v>2025</v>
      </c>
      <c r="C226" s="706" t="s">
        <v>1627</v>
      </c>
      <c r="D226" s="706" t="s">
        <v>1626</v>
      </c>
      <c r="E226" s="706" t="s">
        <v>333</v>
      </c>
      <c r="F226" s="706" t="s">
        <v>1104</v>
      </c>
      <c r="G226" s="706">
        <v>0</v>
      </c>
      <c r="H226" s="706">
        <v>0</v>
      </c>
      <c r="I226" s="706">
        <v>0</v>
      </c>
      <c r="J226" s="706">
        <v>0</v>
      </c>
      <c r="K226" s="706">
        <v>0</v>
      </c>
      <c r="L226" s="706">
        <v>0</v>
      </c>
      <c r="M226" s="706">
        <v>0</v>
      </c>
      <c r="N226" s="706">
        <v>0</v>
      </c>
      <c r="O226" s="706">
        <v>0</v>
      </c>
      <c r="P226" s="706">
        <v>0</v>
      </c>
      <c r="Q226" s="706">
        <v>0</v>
      </c>
      <c r="R226" s="706">
        <v>0</v>
      </c>
      <c r="S226" s="706">
        <v>0</v>
      </c>
      <c r="T226" s="706">
        <v>0</v>
      </c>
      <c r="U226" s="706">
        <v>0</v>
      </c>
      <c r="V226" s="706">
        <v>0</v>
      </c>
      <c r="W226" s="706">
        <v>0</v>
      </c>
      <c r="X226" s="706">
        <v>0</v>
      </c>
      <c r="Y226" s="706">
        <v>0</v>
      </c>
      <c r="Z226" s="706">
        <v>0</v>
      </c>
      <c r="AA226" s="706">
        <v>0</v>
      </c>
      <c r="AB226" s="706">
        <v>0</v>
      </c>
      <c r="AC226" s="706">
        <v>0</v>
      </c>
      <c r="AD226" s="706">
        <v>0</v>
      </c>
      <c r="AE226" s="706">
        <v>0</v>
      </c>
      <c r="AF226" s="706">
        <v>0</v>
      </c>
      <c r="AG226" s="706">
        <v>0</v>
      </c>
      <c r="AH226" s="706">
        <v>0</v>
      </c>
      <c r="AI226" s="706">
        <v>0</v>
      </c>
      <c r="AJ226" s="905" t="str">
        <f t="shared" si="18"/>
        <v>G0795</v>
      </c>
      <c r="AK226" s="905" t="str">
        <f t="shared" si="19"/>
        <v>INTERETS MARGE DE CREDIT</v>
      </c>
      <c r="AL226" s="905">
        <f>IFERROR(INDEX(G226:R226,1,MATCH(Parametres!$B$3,G$1:R$1,0)-1)*IF(OR(F226="L",F226="S",F226="I"),-1,1),"")</f>
        <v>0</v>
      </c>
      <c r="AM226" s="905">
        <f t="shared" si="20"/>
        <v>0</v>
      </c>
      <c r="AN226" s="905">
        <f>INDEX(G226:R226,1,MATCH(Parametres!$B$3,G$1:R$1,0))*IF(OR(F226="L",F226="S",F226="I"),-1,1)</f>
        <v>0</v>
      </c>
      <c r="AO226" s="487" t="str">
        <f>+VLOOKUP($AJ226,Data_Validation!$A:$D,1,0)</f>
        <v>G0795</v>
      </c>
      <c r="AP226" s="487" t="str">
        <f>+VLOOKUP($AJ226,Data_Validation!$A:$D,3,0)</f>
        <v>Carrosserie</v>
      </c>
      <c r="AQ226" s="487" t="str">
        <f>+VLOOKUP($AJ226,Data_Validation!$A:$D,4,0)</f>
        <v>Divers</v>
      </c>
      <c r="AR226" s="487" t="s">
        <v>299</v>
      </c>
      <c r="AS226" s="487">
        <f>+VLOOKUP($AJ226,Data_Validation!$A:$E,5,0)</f>
        <v>0</v>
      </c>
      <c r="AT226" s="904" t="str">
        <f t="shared" si="21"/>
        <v>G0795</v>
      </c>
      <c r="AU226" s="488" t="str">
        <f t="shared" si="22"/>
        <v>INTERETS MARGE DE CREDIT</v>
      </c>
      <c r="AV226" s="899">
        <f>IFERROR(INDEX(V226:AG226,1,MATCH(Parametres!$B$3,V$1:AG$1,0)-1)*IF(OR(C226="L",C226="S",C226="I"),-1,1),"")</f>
        <v>0</v>
      </c>
      <c r="AW226" s="899">
        <f t="shared" si="23"/>
        <v>0</v>
      </c>
      <c r="AX226" s="899">
        <f>INDEX(V226:AG226,1,MATCH(Parametres!$B$3,V$1:AG$1,0))*IF(OR(C226="L",C226="S",C226="I"),-1,1)</f>
        <v>0</v>
      </c>
      <c r="AY226" s="487" t="s">
        <v>337</v>
      </c>
      <c r="AZ226" s="487">
        <f>+VLOOKUP($AJ226,Data_Validation!$A:$E,5,0)</f>
        <v>0</v>
      </c>
    </row>
    <row r="227" spans="1:52" ht="15" hidden="1" customHeight="1">
      <c r="A227" s="706" t="s">
        <v>1148</v>
      </c>
      <c r="B227" s="706">
        <v>2025</v>
      </c>
      <c r="C227" s="706" t="s">
        <v>1628</v>
      </c>
      <c r="D227" s="706" t="s">
        <v>1629</v>
      </c>
      <c r="E227" s="706" t="s">
        <v>333</v>
      </c>
      <c r="F227" s="706" t="s">
        <v>1104</v>
      </c>
      <c r="G227" s="706">
        <v>0</v>
      </c>
      <c r="H227" s="706">
        <v>0</v>
      </c>
      <c r="I227" s="706">
        <v>0</v>
      </c>
      <c r="J227" s="706">
        <v>0</v>
      </c>
      <c r="K227" s="706">
        <v>0</v>
      </c>
      <c r="L227" s="706">
        <v>0</v>
      </c>
      <c r="M227" s="706">
        <v>0</v>
      </c>
      <c r="N227" s="706">
        <v>0</v>
      </c>
      <c r="O227" s="706">
        <v>0</v>
      </c>
      <c r="P227" s="706">
        <v>0</v>
      </c>
      <c r="Q227" s="706">
        <v>0</v>
      </c>
      <c r="R227" s="706">
        <v>0</v>
      </c>
      <c r="S227" s="706">
        <v>0</v>
      </c>
      <c r="T227" s="706">
        <v>0</v>
      </c>
      <c r="U227" s="706">
        <v>0</v>
      </c>
      <c r="V227" s="706">
        <v>0</v>
      </c>
      <c r="W227" s="706">
        <v>0</v>
      </c>
      <c r="X227" s="706">
        <v>0</v>
      </c>
      <c r="Y227" s="706">
        <v>0</v>
      </c>
      <c r="Z227" s="706">
        <v>0</v>
      </c>
      <c r="AA227" s="706">
        <v>0</v>
      </c>
      <c r="AB227" s="706">
        <v>0</v>
      </c>
      <c r="AC227" s="706">
        <v>0</v>
      </c>
      <c r="AD227" s="706">
        <v>0</v>
      </c>
      <c r="AE227" s="706">
        <v>0</v>
      </c>
      <c r="AF227" s="706">
        <v>0</v>
      </c>
      <c r="AG227" s="706">
        <v>0</v>
      </c>
      <c r="AH227" s="706">
        <v>0</v>
      </c>
      <c r="AI227" s="706">
        <v>0</v>
      </c>
      <c r="AJ227" s="905" t="str">
        <f t="shared" si="18"/>
        <v>G0796</v>
      </c>
      <c r="AK227" s="905" t="str">
        <f t="shared" si="19"/>
        <v>INTÉRETS MARGE DE CRÉDIT</v>
      </c>
      <c r="AL227" s="905">
        <f>IFERROR(INDEX(G227:R227,1,MATCH(Parametres!$B$3,G$1:R$1,0)-1)*IF(OR(F227="L",F227="S",F227="I"),-1,1),"")</f>
        <v>0</v>
      </c>
      <c r="AM227" s="905">
        <f t="shared" si="20"/>
        <v>0</v>
      </c>
      <c r="AN227" s="905">
        <f>INDEX(G227:R227,1,MATCH(Parametres!$B$3,G$1:R$1,0))*IF(OR(F227="L",F227="S",F227="I"),-1,1)</f>
        <v>0</v>
      </c>
      <c r="AO227" s="487" t="str">
        <f>+VLOOKUP($AJ227,Data_Validation!$A:$D,1,0)</f>
        <v>G0796</v>
      </c>
      <c r="AP227" s="487" t="str">
        <f>+VLOOKUP($AJ227,Data_Validation!$A:$D,3,0)</f>
        <v>Pièces</v>
      </c>
      <c r="AQ227" s="487" t="str">
        <f>+VLOOKUP($AJ227,Data_Validation!$A:$D,4,0)</f>
        <v>Divers</v>
      </c>
      <c r="AR227" s="487" t="s">
        <v>299</v>
      </c>
      <c r="AS227" s="487">
        <f>+VLOOKUP($AJ227,Data_Validation!$A:$E,5,0)</f>
        <v>0</v>
      </c>
      <c r="AT227" s="904" t="str">
        <f t="shared" si="21"/>
        <v>G0796</v>
      </c>
      <c r="AU227" s="488" t="str">
        <f t="shared" si="22"/>
        <v>INTÉRETS MARGE DE CRÉDIT</v>
      </c>
      <c r="AV227" s="899">
        <f>IFERROR(INDEX(V227:AG227,1,MATCH(Parametres!$B$3,V$1:AG$1,0)-1)*IF(OR(C227="L",C227="S",C227="I"),-1,1),"")</f>
        <v>0</v>
      </c>
      <c r="AW227" s="899">
        <f t="shared" si="23"/>
        <v>0</v>
      </c>
      <c r="AX227" s="899">
        <f>INDEX(V227:AG227,1,MATCH(Parametres!$B$3,V$1:AG$1,0))*IF(OR(C227="L",C227="S",C227="I"),-1,1)</f>
        <v>0</v>
      </c>
      <c r="AY227" s="487" t="s">
        <v>337</v>
      </c>
      <c r="AZ227" s="487">
        <f>+VLOOKUP($AJ227,Data_Validation!$A:$E,5,0)</f>
        <v>0</v>
      </c>
    </row>
    <row r="228" spans="1:52" ht="15" customHeight="1">
      <c r="A228" s="706" t="s">
        <v>1148</v>
      </c>
      <c r="B228" s="706">
        <v>2025</v>
      </c>
      <c r="C228" s="706" t="s">
        <v>1630</v>
      </c>
      <c r="D228" s="706" t="s">
        <v>1631</v>
      </c>
      <c r="E228" s="706" t="s">
        <v>333</v>
      </c>
      <c r="F228" s="706" t="s">
        <v>1104</v>
      </c>
      <c r="G228" s="706">
        <v>0</v>
      </c>
      <c r="H228" s="706">
        <v>0</v>
      </c>
      <c r="I228" s="706">
        <v>0</v>
      </c>
      <c r="J228" s="706">
        <v>0</v>
      </c>
      <c r="K228" s="706">
        <v>0</v>
      </c>
      <c r="L228" s="706">
        <v>0</v>
      </c>
      <c r="M228" s="706">
        <v>0</v>
      </c>
      <c r="N228" s="706">
        <v>0</v>
      </c>
      <c r="O228" s="706">
        <v>0</v>
      </c>
      <c r="P228" s="706">
        <v>0</v>
      </c>
      <c r="Q228" s="706">
        <v>0</v>
      </c>
      <c r="R228" s="706">
        <v>0</v>
      </c>
      <c r="S228" s="706">
        <v>0</v>
      </c>
      <c r="T228" s="706">
        <v>0</v>
      </c>
      <c r="U228" s="706">
        <v>0</v>
      </c>
      <c r="V228" s="706">
        <v>0</v>
      </c>
      <c r="W228" s="706">
        <v>0</v>
      </c>
      <c r="X228" s="706">
        <v>0</v>
      </c>
      <c r="Y228" s="706">
        <v>0</v>
      </c>
      <c r="Z228" s="706">
        <v>0</v>
      </c>
      <c r="AA228" s="706">
        <v>0</v>
      </c>
      <c r="AB228" s="706">
        <v>0</v>
      </c>
      <c r="AC228" s="706">
        <v>0</v>
      </c>
      <c r="AD228" s="706">
        <v>0</v>
      </c>
      <c r="AE228" s="706">
        <v>0</v>
      </c>
      <c r="AF228" s="706">
        <v>0</v>
      </c>
      <c r="AG228" s="706">
        <v>0</v>
      </c>
      <c r="AH228" s="706">
        <v>0</v>
      </c>
      <c r="AI228" s="706">
        <v>0</v>
      </c>
      <c r="AJ228" s="905" t="str">
        <f t="shared" si="18"/>
        <v>G0800</v>
      </c>
      <c r="AK228" s="905" t="str">
        <f t="shared" si="19"/>
        <v>LOCATION REP.</v>
      </c>
      <c r="AL228" s="905">
        <f>IFERROR(INDEX(G228:R228,1,MATCH(Parametres!$B$3,G$1:R$1,0)-1)*IF(OR(F228="L",F228="S",F228="I"),-1,1),"")</f>
        <v>0</v>
      </c>
      <c r="AM228" s="905">
        <f t="shared" si="20"/>
        <v>0</v>
      </c>
      <c r="AN228" s="905">
        <f>INDEX(G228:R228,1,MATCH(Parametres!$B$3,G$1:R$1,0))*IF(OR(F228="L",F228="S",F228="I"),-1,1)</f>
        <v>0</v>
      </c>
      <c r="AO228" s="487" t="e">
        <f>+VLOOKUP($AJ228,Data_Validation!$A:$D,1,0)</f>
        <v>#N/A</v>
      </c>
      <c r="AP228" s="487" t="e">
        <f>+VLOOKUP($AJ228,Data_Validation!$A:$D,3,0)</f>
        <v>#N/A</v>
      </c>
      <c r="AQ228" s="487" t="e">
        <f>+VLOOKUP($AJ228,Data_Validation!$A:$D,4,0)</f>
        <v>#N/A</v>
      </c>
      <c r="AR228" s="487" t="s">
        <v>299</v>
      </c>
      <c r="AS228" s="487" t="e">
        <f>+VLOOKUP($AJ228,Data_Validation!$A:$E,5,0)</f>
        <v>#N/A</v>
      </c>
      <c r="AT228" s="904" t="str">
        <f t="shared" si="21"/>
        <v>G0800</v>
      </c>
      <c r="AU228" s="488" t="str">
        <f t="shared" si="22"/>
        <v>LOCATION REP.</v>
      </c>
      <c r="AV228" s="899">
        <f>IFERROR(INDEX(V228:AG228,1,MATCH(Parametres!$B$3,V$1:AG$1,0)-1)*IF(OR(C228="L",C228="S",C228="I"),-1,1),"")</f>
        <v>0</v>
      </c>
      <c r="AW228" s="899">
        <f t="shared" si="23"/>
        <v>0</v>
      </c>
      <c r="AX228" s="899">
        <f>INDEX(V228:AG228,1,MATCH(Parametres!$B$3,V$1:AG$1,0))*IF(OR(C228="L",C228="S",C228="I"),-1,1)</f>
        <v>0</v>
      </c>
      <c r="AY228" s="487" t="s">
        <v>337</v>
      </c>
      <c r="AZ228" s="487" t="e">
        <f>+VLOOKUP($AJ228,Data_Validation!$A:$E,5,0)</f>
        <v>#N/A</v>
      </c>
    </row>
    <row r="229" spans="1:52" ht="15.75" hidden="1" customHeight="1">
      <c r="A229" s="706" t="s">
        <v>1148</v>
      </c>
      <c r="B229" s="706">
        <v>2025</v>
      </c>
      <c r="C229" s="706" t="s">
        <v>1632</v>
      </c>
      <c r="D229" s="706" t="s">
        <v>1633</v>
      </c>
      <c r="E229" s="706" t="s">
        <v>333</v>
      </c>
      <c r="F229" s="706" t="s">
        <v>1104</v>
      </c>
      <c r="G229" s="706">
        <v>11700</v>
      </c>
      <c r="H229" s="706">
        <v>32700</v>
      </c>
      <c r="I229" s="706">
        <v>63750</v>
      </c>
      <c r="J229" s="706">
        <v>85500</v>
      </c>
      <c r="K229" s="706">
        <v>107250</v>
      </c>
      <c r="L229" s="706">
        <v>127750</v>
      </c>
      <c r="M229" s="706">
        <v>148750</v>
      </c>
      <c r="N229" s="706">
        <v>169750</v>
      </c>
      <c r="O229" s="706">
        <v>190750</v>
      </c>
      <c r="P229" s="706">
        <v>211750</v>
      </c>
      <c r="Q229" s="706">
        <v>232750</v>
      </c>
      <c r="R229" s="706">
        <v>253750</v>
      </c>
      <c r="S229" s="706">
        <v>21159.09</v>
      </c>
      <c r="T229" s="706">
        <v>21159.09</v>
      </c>
      <c r="U229" s="706">
        <v>0</v>
      </c>
      <c r="V229" s="706">
        <v>0</v>
      </c>
      <c r="W229" s="706">
        <v>0</v>
      </c>
      <c r="X229" s="706">
        <v>0</v>
      </c>
      <c r="Y229" s="706">
        <v>0</v>
      </c>
      <c r="Z229" s="706">
        <v>0</v>
      </c>
      <c r="AA229" s="706">
        <v>0</v>
      </c>
      <c r="AB229" s="706">
        <v>0</v>
      </c>
      <c r="AC229" s="706">
        <v>0</v>
      </c>
      <c r="AD229" s="706">
        <v>0</v>
      </c>
      <c r="AE229" s="706">
        <v>0</v>
      </c>
      <c r="AF229" s="706">
        <v>0</v>
      </c>
      <c r="AG229" s="706">
        <v>0</v>
      </c>
      <c r="AH229" s="706">
        <v>0</v>
      </c>
      <c r="AI229" s="706">
        <v>0</v>
      </c>
      <c r="AJ229" s="905" t="str">
        <f t="shared" si="18"/>
        <v>G0801</v>
      </c>
      <c r="AK229" s="905" t="str">
        <f t="shared" si="19"/>
        <v>LOCATION-NEUFS</v>
      </c>
      <c r="AL229" s="905">
        <f>IFERROR(INDEX(G229:R229,1,MATCH(Parametres!$B$3,G$1:R$1,0)-1)*IF(OR(F229="L",F229="S",F229="I"),-1,1),"")</f>
        <v>63750</v>
      </c>
      <c r="AM229" s="905">
        <f t="shared" si="20"/>
        <v>21750</v>
      </c>
      <c r="AN229" s="905">
        <f>INDEX(G229:R229,1,MATCH(Parametres!$B$3,G$1:R$1,0))*IF(OR(F229="L",F229="S",F229="I"),-1,1)</f>
        <v>85500</v>
      </c>
      <c r="AO229" s="487" t="str">
        <f>+VLOOKUP($AJ229,Data_Validation!$A:$D,1,0)</f>
        <v>G0801</v>
      </c>
      <c r="AP229" s="487" t="str">
        <f>+VLOOKUP($AJ229,Data_Validation!$A:$D,3,0)</f>
        <v>Véhicules neufs</v>
      </c>
      <c r="AQ229" s="487" t="str">
        <f>+VLOOKUP($AJ229,Data_Validation!$A:$D,4,0)</f>
        <v>Loyer</v>
      </c>
      <c r="AR229" s="487" t="s">
        <v>299</v>
      </c>
      <c r="AS229" s="487">
        <f>+VLOOKUP($AJ229,Data_Validation!$A:$E,5,0)</f>
        <v>0</v>
      </c>
      <c r="AT229" s="904" t="str">
        <f t="shared" si="21"/>
        <v>G0801</v>
      </c>
      <c r="AU229" s="488" t="str">
        <f t="shared" si="22"/>
        <v>LOCATION-NEUFS</v>
      </c>
      <c r="AV229" s="899">
        <f>IFERROR(INDEX(V229:AG229,1,MATCH(Parametres!$B$3,V$1:AG$1,0)-1)*IF(OR(C229="L",C229="S",C229="I"),-1,1),"")</f>
        <v>0</v>
      </c>
      <c r="AW229" s="899">
        <f t="shared" si="23"/>
        <v>0</v>
      </c>
      <c r="AX229" s="899">
        <f>INDEX(V229:AG229,1,MATCH(Parametres!$B$3,V$1:AG$1,0))*IF(OR(C229="L",C229="S",C229="I"),-1,1)</f>
        <v>0</v>
      </c>
      <c r="AY229" s="487" t="s">
        <v>337</v>
      </c>
      <c r="AZ229" s="487">
        <f>+VLOOKUP($AJ229,Data_Validation!$A:$E,5,0)</f>
        <v>0</v>
      </c>
    </row>
    <row r="230" spans="1:52" ht="15" hidden="1" customHeight="1">
      <c r="A230" s="706" t="s">
        <v>1148</v>
      </c>
      <c r="B230" s="706">
        <v>2025</v>
      </c>
      <c r="C230" s="706" t="s">
        <v>1634</v>
      </c>
      <c r="D230" s="706" t="s">
        <v>1635</v>
      </c>
      <c r="E230" s="706" t="s">
        <v>333</v>
      </c>
      <c r="F230" s="706" t="s">
        <v>1104</v>
      </c>
      <c r="G230" s="706">
        <v>7800</v>
      </c>
      <c r="H230" s="706">
        <v>21800</v>
      </c>
      <c r="I230" s="706">
        <v>42500</v>
      </c>
      <c r="J230" s="706">
        <v>57000</v>
      </c>
      <c r="K230" s="706">
        <v>71500</v>
      </c>
      <c r="L230" s="706">
        <v>83500</v>
      </c>
      <c r="M230" s="706">
        <v>97500</v>
      </c>
      <c r="N230" s="706">
        <v>111500</v>
      </c>
      <c r="O230" s="706">
        <v>125500</v>
      </c>
      <c r="P230" s="706">
        <v>139500</v>
      </c>
      <c r="Q230" s="706">
        <v>153500</v>
      </c>
      <c r="R230" s="706">
        <v>167500</v>
      </c>
      <c r="S230" s="706">
        <v>13954.55</v>
      </c>
      <c r="T230" s="706">
        <v>13954.55</v>
      </c>
      <c r="U230" s="706">
        <v>0</v>
      </c>
      <c r="V230" s="706">
        <v>0</v>
      </c>
      <c r="W230" s="706">
        <v>0</v>
      </c>
      <c r="X230" s="706">
        <v>0</v>
      </c>
      <c r="Y230" s="706">
        <v>0</v>
      </c>
      <c r="Z230" s="706">
        <v>0</v>
      </c>
      <c r="AA230" s="706">
        <v>0</v>
      </c>
      <c r="AB230" s="706">
        <v>0</v>
      </c>
      <c r="AC230" s="706">
        <v>0</v>
      </c>
      <c r="AD230" s="706">
        <v>0</v>
      </c>
      <c r="AE230" s="706">
        <v>0</v>
      </c>
      <c r="AF230" s="706">
        <v>0</v>
      </c>
      <c r="AG230" s="706">
        <v>0</v>
      </c>
      <c r="AH230" s="706">
        <v>0</v>
      </c>
      <c r="AI230" s="706">
        <v>0</v>
      </c>
      <c r="AJ230" s="905" t="str">
        <f t="shared" si="18"/>
        <v>G0802</v>
      </c>
      <c r="AK230" s="905" t="str">
        <f t="shared" si="19"/>
        <v>LOCATION-USAGES</v>
      </c>
      <c r="AL230" s="905">
        <f>IFERROR(INDEX(G230:R230,1,MATCH(Parametres!$B$3,G$1:R$1,0)-1)*IF(OR(F230="L",F230="S",F230="I"),-1,1),"")</f>
        <v>42500</v>
      </c>
      <c r="AM230" s="905">
        <f t="shared" si="20"/>
        <v>14500</v>
      </c>
      <c r="AN230" s="905">
        <f>INDEX(G230:R230,1,MATCH(Parametres!$B$3,G$1:R$1,0))*IF(OR(F230="L",F230="S",F230="I"),-1,1)</f>
        <v>57000</v>
      </c>
      <c r="AO230" s="487" t="str">
        <f>+VLOOKUP($AJ230,Data_Validation!$A:$D,1,0)</f>
        <v>G0802</v>
      </c>
      <c r="AP230" s="487" t="str">
        <f>+VLOOKUP($AJ230,Data_Validation!$A:$D,3,0)</f>
        <v>Véhicules usagés</v>
      </c>
      <c r="AQ230" s="487" t="str">
        <f>+VLOOKUP($AJ230,Data_Validation!$A:$D,4,0)</f>
        <v>Loyer</v>
      </c>
      <c r="AR230" s="487" t="s">
        <v>299</v>
      </c>
      <c r="AS230" s="487">
        <f>+VLOOKUP($AJ230,Data_Validation!$A:$E,5,0)</f>
        <v>0</v>
      </c>
      <c r="AT230" s="904" t="str">
        <f t="shared" si="21"/>
        <v>G0802</v>
      </c>
      <c r="AU230" s="488" t="str">
        <f t="shared" si="22"/>
        <v>LOCATION-USAGES</v>
      </c>
      <c r="AV230" s="899">
        <f>IFERROR(INDEX(V230:AG230,1,MATCH(Parametres!$B$3,V$1:AG$1,0)-1)*IF(OR(C230="L",C230="S",C230="I"),-1,1),"")</f>
        <v>0</v>
      </c>
      <c r="AW230" s="899">
        <f t="shared" si="23"/>
        <v>0</v>
      </c>
      <c r="AX230" s="899">
        <f>INDEX(V230:AG230,1,MATCH(Parametres!$B$3,V$1:AG$1,0))*IF(OR(C230="L",C230="S",C230="I"),-1,1)</f>
        <v>0</v>
      </c>
      <c r="AY230" s="487" t="s">
        <v>337</v>
      </c>
      <c r="AZ230" s="487">
        <f>+VLOOKUP($AJ230,Data_Validation!$A:$E,5,0)</f>
        <v>0</v>
      </c>
    </row>
    <row r="231" spans="1:52" ht="15" hidden="1" customHeight="1">
      <c r="A231" s="706" t="s">
        <v>1148</v>
      </c>
      <c r="B231" s="706">
        <v>2025</v>
      </c>
      <c r="C231" s="706" t="s">
        <v>1636</v>
      </c>
      <c r="D231" s="706" t="s">
        <v>1637</v>
      </c>
      <c r="E231" s="706" t="s">
        <v>333</v>
      </c>
      <c r="F231" s="706" t="s">
        <v>1104</v>
      </c>
      <c r="G231" s="706">
        <v>0</v>
      </c>
      <c r="H231" s="706">
        <v>0</v>
      </c>
      <c r="I231" s="706">
        <v>0</v>
      </c>
      <c r="J231" s="706">
        <v>0</v>
      </c>
      <c r="K231" s="706">
        <v>0</v>
      </c>
      <c r="L231" s="706">
        <v>0</v>
      </c>
      <c r="M231" s="706">
        <v>0</v>
      </c>
      <c r="N231" s="706">
        <v>0</v>
      </c>
      <c r="O231" s="706">
        <v>0</v>
      </c>
      <c r="P231" s="706">
        <v>0</v>
      </c>
      <c r="Q231" s="706">
        <v>0</v>
      </c>
      <c r="R231" s="706">
        <v>0</v>
      </c>
      <c r="S231" s="706">
        <v>0</v>
      </c>
      <c r="T231" s="706">
        <v>0</v>
      </c>
      <c r="U231" s="706">
        <v>0</v>
      </c>
      <c r="V231" s="706">
        <v>0</v>
      </c>
      <c r="W231" s="706">
        <v>0</v>
      </c>
      <c r="X231" s="706">
        <v>0</v>
      </c>
      <c r="Y231" s="706">
        <v>0</v>
      </c>
      <c r="Z231" s="706">
        <v>0</v>
      </c>
      <c r="AA231" s="706">
        <v>0</v>
      </c>
      <c r="AB231" s="706">
        <v>0</v>
      </c>
      <c r="AC231" s="706">
        <v>0</v>
      </c>
      <c r="AD231" s="706">
        <v>0</v>
      </c>
      <c r="AE231" s="706">
        <v>0</v>
      </c>
      <c r="AF231" s="706">
        <v>0</v>
      </c>
      <c r="AG231" s="706">
        <v>0</v>
      </c>
      <c r="AH231" s="706">
        <v>0</v>
      </c>
      <c r="AI231" s="706">
        <v>0</v>
      </c>
      <c r="AJ231" s="905" t="str">
        <f t="shared" si="18"/>
        <v>G0803</v>
      </c>
      <c r="AK231" s="905" t="str">
        <f t="shared" si="19"/>
        <v>LOCATION U.S.A.</v>
      </c>
      <c r="AL231" s="905">
        <f>IFERROR(INDEX(G231:R231,1,MATCH(Parametres!$B$3,G$1:R$1,0)-1)*IF(OR(F231="L",F231="S",F231="I"),-1,1),"")</f>
        <v>0</v>
      </c>
      <c r="AM231" s="905">
        <f t="shared" si="20"/>
        <v>0</v>
      </c>
      <c r="AN231" s="905">
        <f>INDEX(G231:R231,1,MATCH(Parametres!$B$3,G$1:R$1,0))*IF(OR(F231="L",F231="S",F231="I"),-1,1)</f>
        <v>0</v>
      </c>
      <c r="AO231" s="487" t="str">
        <f>+VLOOKUP($AJ231,Data_Validation!$A:$D,1,0)</f>
        <v>G0803</v>
      </c>
      <c r="AP231" s="487" t="str">
        <f>+VLOOKUP($AJ231,Data_Validation!$A:$D,3,0)</f>
        <v>Wholesale autres</v>
      </c>
      <c r="AQ231" s="487" t="str">
        <f>+VLOOKUP($AJ231,Data_Validation!$A:$D,4,0)</f>
        <v>Loyer</v>
      </c>
      <c r="AR231" s="487" t="s">
        <v>299</v>
      </c>
      <c r="AS231" s="487">
        <f>+VLOOKUP($AJ231,Data_Validation!$A:$E,5,0)</f>
        <v>0</v>
      </c>
      <c r="AT231" s="904" t="str">
        <f t="shared" si="21"/>
        <v>G0803</v>
      </c>
      <c r="AU231" s="488" t="str">
        <f t="shared" si="22"/>
        <v>LOCATION U.S.A.</v>
      </c>
      <c r="AV231" s="899">
        <f>IFERROR(INDEX(V231:AG231,1,MATCH(Parametres!$B$3,V$1:AG$1,0)-1)*IF(OR(C231="L",C231="S",C231="I"),-1,1),"")</f>
        <v>0</v>
      </c>
      <c r="AW231" s="899">
        <f t="shared" si="23"/>
        <v>0</v>
      </c>
      <c r="AX231" s="899">
        <f>INDEX(V231:AG231,1,MATCH(Parametres!$B$3,V$1:AG$1,0))*IF(OR(C231="L",C231="S",C231="I"),-1,1)</f>
        <v>0</v>
      </c>
      <c r="AY231" s="487" t="s">
        <v>337</v>
      </c>
      <c r="AZ231" s="487">
        <f>+VLOOKUP($AJ231,Data_Validation!$A:$E,5,0)</f>
        <v>0</v>
      </c>
    </row>
    <row r="232" spans="1:52" ht="15" hidden="1" customHeight="1">
      <c r="A232" s="706" t="s">
        <v>1148</v>
      </c>
      <c r="B232" s="706">
        <v>2025</v>
      </c>
      <c r="C232" s="706" t="s">
        <v>1638</v>
      </c>
      <c r="D232" s="706" t="s">
        <v>1639</v>
      </c>
      <c r="E232" s="706" t="s">
        <v>333</v>
      </c>
      <c r="F232" s="706" t="s">
        <v>1104</v>
      </c>
      <c r="G232" s="706">
        <v>11700</v>
      </c>
      <c r="H232" s="706">
        <v>32700</v>
      </c>
      <c r="I232" s="706">
        <v>63750</v>
      </c>
      <c r="J232" s="706">
        <v>85500</v>
      </c>
      <c r="K232" s="706">
        <v>107250</v>
      </c>
      <c r="L232" s="706">
        <v>125250</v>
      </c>
      <c r="M232" s="706">
        <v>146250</v>
      </c>
      <c r="N232" s="706">
        <v>167250</v>
      </c>
      <c r="O232" s="706">
        <v>188250</v>
      </c>
      <c r="P232" s="706">
        <v>209250</v>
      </c>
      <c r="Q232" s="706">
        <v>230250</v>
      </c>
      <c r="R232" s="706">
        <v>251250</v>
      </c>
      <c r="S232" s="706">
        <v>20931.82</v>
      </c>
      <c r="T232" s="706">
        <v>20931.82</v>
      </c>
      <c r="U232" s="706">
        <v>0</v>
      </c>
      <c r="V232" s="706">
        <v>0</v>
      </c>
      <c r="W232" s="706">
        <v>0</v>
      </c>
      <c r="X232" s="706">
        <v>0</v>
      </c>
      <c r="Y232" s="706">
        <v>0</v>
      </c>
      <c r="Z232" s="706">
        <v>0</v>
      </c>
      <c r="AA232" s="706">
        <v>0</v>
      </c>
      <c r="AB232" s="706">
        <v>0</v>
      </c>
      <c r="AC232" s="706">
        <v>0</v>
      </c>
      <c r="AD232" s="706">
        <v>0</v>
      </c>
      <c r="AE232" s="706">
        <v>0</v>
      </c>
      <c r="AF232" s="706">
        <v>0</v>
      </c>
      <c r="AG232" s="706">
        <v>0</v>
      </c>
      <c r="AH232" s="706">
        <v>0</v>
      </c>
      <c r="AI232" s="706">
        <v>0</v>
      </c>
      <c r="AJ232" s="905" t="str">
        <f t="shared" si="18"/>
        <v>G0804</v>
      </c>
      <c r="AK232" s="905" t="str">
        <f t="shared" si="19"/>
        <v>LOCATION-SERVICE</v>
      </c>
      <c r="AL232" s="905">
        <f>IFERROR(INDEX(G232:R232,1,MATCH(Parametres!$B$3,G$1:R$1,0)-1)*IF(OR(F232="L",F232="S",F232="I"),-1,1),"")</f>
        <v>63750</v>
      </c>
      <c r="AM232" s="905">
        <f t="shared" si="20"/>
        <v>21750</v>
      </c>
      <c r="AN232" s="905">
        <f>INDEX(G232:R232,1,MATCH(Parametres!$B$3,G$1:R$1,0))*IF(OR(F232="L",F232="S",F232="I"),-1,1)</f>
        <v>85500</v>
      </c>
      <c r="AO232" s="487" t="str">
        <f>+VLOOKUP($AJ232,Data_Validation!$A:$D,1,0)</f>
        <v>G0804</v>
      </c>
      <c r="AP232" s="487" t="str">
        <f>+VLOOKUP($AJ232,Data_Validation!$A:$D,3,0)</f>
        <v>Service</v>
      </c>
      <c r="AQ232" s="487" t="str">
        <f>+VLOOKUP($AJ232,Data_Validation!$A:$D,4,0)</f>
        <v>Loyer</v>
      </c>
      <c r="AR232" s="487" t="s">
        <v>299</v>
      </c>
      <c r="AS232" s="487">
        <f>+VLOOKUP($AJ232,Data_Validation!$A:$E,5,0)</f>
        <v>0</v>
      </c>
      <c r="AT232" s="904" t="str">
        <f t="shared" si="21"/>
        <v>G0804</v>
      </c>
      <c r="AU232" s="488" t="str">
        <f t="shared" si="22"/>
        <v>LOCATION-SERVICE</v>
      </c>
      <c r="AV232" s="899">
        <f>IFERROR(INDEX(V232:AG232,1,MATCH(Parametres!$B$3,V$1:AG$1,0)-1)*IF(OR(C232="L",C232="S",C232="I"),-1,1),"")</f>
        <v>0</v>
      </c>
      <c r="AW232" s="899">
        <f t="shared" si="23"/>
        <v>0</v>
      </c>
      <c r="AX232" s="899">
        <f>INDEX(V232:AG232,1,MATCH(Parametres!$B$3,V$1:AG$1,0))*IF(OR(C232="L",C232="S",C232="I"),-1,1)</f>
        <v>0</v>
      </c>
      <c r="AY232" s="487" t="s">
        <v>337</v>
      </c>
      <c r="AZ232" s="487">
        <f>+VLOOKUP($AJ232,Data_Validation!$A:$E,5,0)</f>
        <v>0</v>
      </c>
    </row>
    <row r="233" spans="1:52" ht="15" hidden="1" customHeight="1">
      <c r="A233" s="706" t="s">
        <v>1148</v>
      </c>
      <c r="B233" s="706">
        <v>2025</v>
      </c>
      <c r="C233" s="706" t="s">
        <v>1640</v>
      </c>
      <c r="D233" s="706" t="s">
        <v>1641</v>
      </c>
      <c r="E233" s="706" t="s">
        <v>333</v>
      </c>
      <c r="F233" s="706" t="s">
        <v>1104</v>
      </c>
      <c r="G233" s="706">
        <v>3900</v>
      </c>
      <c r="H233" s="706">
        <v>10900</v>
      </c>
      <c r="I233" s="706">
        <v>21250</v>
      </c>
      <c r="J233" s="706">
        <v>28500</v>
      </c>
      <c r="K233" s="706">
        <v>35750</v>
      </c>
      <c r="L233" s="706">
        <v>41750</v>
      </c>
      <c r="M233" s="706">
        <v>48750</v>
      </c>
      <c r="N233" s="706">
        <v>55750</v>
      </c>
      <c r="O233" s="706">
        <v>62750</v>
      </c>
      <c r="P233" s="706">
        <v>69750</v>
      </c>
      <c r="Q233" s="706">
        <v>76750</v>
      </c>
      <c r="R233" s="706">
        <v>83750</v>
      </c>
      <c r="S233" s="706">
        <v>6977.27</v>
      </c>
      <c r="T233" s="706">
        <v>6977.27</v>
      </c>
      <c r="U233" s="706">
        <v>0</v>
      </c>
      <c r="V233" s="706">
        <v>0</v>
      </c>
      <c r="W233" s="706">
        <v>0</v>
      </c>
      <c r="X233" s="706">
        <v>0</v>
      </c>
      <c r="Y233" s="706">
        <v>0</v>
      </c>
      <c r="Z233" s="706">
        <v>0</v>
      </c>
      <c r="AA233" s="706">
        <v>0</v>
      </c>
      <c r="AB233" s="706">
        <v>0</v>
      </c>
      <c r="AC233" s="706">
        <v>0</v>
      </c>
      <c r="AD233" s="706">
        <v>0</v>
      </c>
      <c r="AE233" s="706">
        <v>0</v>
      </c>
      <c r="AF233" s="706">
        <v>0</v>
      </c>
      <c r="AG233" s="706">
        <v>0</v>
      </c>
      <c r="AH233" s="706">
        <v>0</v>
      </c>
      <c r="AI233" s="706">
        <v>0</v>
      </c>
      <c r="AJ233" s="905" t="str">
        <f t="shared" si="18"/>
        <v>G0805</v>
      </c>
      <c r="AK233" s="905" t="str">
        <f t="shared" si="19"/>
        <v>LOCATION-CARROSSERIE</v>
      </c>
      <c r="AL233" s="905">
        <f>IFERROR(INDEX(G233:R233,1,MATCH(Parametres!$B$3,G$1:R$1,0)-1)*IF(OR(F233="L",F233="S",F233="I"),-1,1),"")</f>
        <v>21250</v>
      </c>
      <c r="AM233" s="905">
        <f t="shared" si="20"/>
        <v>7250</v>
      </c>
      <c r="AN233" s="905">
        <f>INDEX(G233:R233,1,MATCH(Parametres!$B$3,G$1:R$1,0))*IF(OR(F233="L",F233="S",F233="I"),-1,1)</f>
        <v>28500</v>
      </c>
      <c r="AO233" s="487" t="str">
        <f>+VLOOKUP($AJ233,Data_Validation!$A:$D,1,0)</f>
        <v>G0805</v>
      </c>
      <c r="AP233" s="487" t="str">
        <f>+VLOOKUP($AJ233,Data_Validation!$A:$D,3,0)</f>
        <v>Carrosserie</v>
      </c>
      <c r="AQ233" s="487" t="str">
        <f>+VLOOKUP($AJ233,Data_Validation!$A:$D,4,0)</f>
        <v>Loyer</v>
      </c>
      <c r="AR233" s="487" t="s">
        <v>299</v>
      </c>
      <c r="AS233" s="487">
        <f>+VLOOKUP($AJ233,Data_Validation!$A:$E,5,0)</f>
        <v>0</v>
      </c>
      <c r="AT233" s="904" t="str">
        <f t="shared" si="21"/>
        <v>G0805</v>
      </c>
      <c r="AU233" s="488" t="str">
        <f t="shared" si="22"/>
        <v>LOCATION-CARROSSERIE</v>
      </c>
      <c r="AV233" s="899">
        <f>IFERROR(INDEX(V233:AG233,1,MATCH(Parametres!$B$3,V$1:AG$1,0)-1)*IF(OR(C233="L",C233="S",C233="I"),-1,1),"")</f>
        <v>0</v>
      </c>
      <c r="AW233" s="899">
        <f t="shared" si="23"/>
        <v>0</v>
      </c>
      <c r="AX233" s="899">
        <f>INDEX(V233:AG233,1,MATCH(Parametres!$B$3,V$1:AG$1,0))*IF(OR(C233="L",C233="S",C233="I"),-1,1)</f>
        <v>0</v>
      </c>
      <c r="AY233" s="487" t="s">
        <v>337</v>
      </c>
      <c r="AZ233" s="487">
        <f>+VLOOKUP($AJ233,Data_Validation!$A:$E,5,0)</f>
        <v>0</v>
      </c>
    </row>
    <row r="234" spans="1:52" ht="15.75" hidden="1" customHeight="1">
      <c r="A234" s="706" t="s">
        <v>1148</v>
      </c>
      <c r="B234" s="706">
        <v>2025</v>
      </c>
      <c r="C234" s="706" t="s">
        <v>1642</v>
      </c>
      <c r="D234" s="706" t="s">
        <v>1643</v>
      </c>
      <c r="E234" s="706" t="s">
        <v>333</v>
      </c>
      <c r="F234" s="706" t="s">
        <v>1104</v>
      </c>
      <c r="G234" s="706">
        <v>3900</v>
      </c>
      <c r="H234" s="706">
        <v>10900</v>
      </c>
      <c r="I234" s="706">
        <v>21250</v>
      </c>
      <c r="J234" s="706">
        <v>28500</v>
      </c>
      <c r="K234" s="706">
        <v>35750</v>
      </c>
      <c r="L234" s="706">
        <v>41750</v>
      </c>
      <c r="M234" s="706">
        <v>48750</v>
      </c>
      <c r="N234" s="706">
        <v>55750</v>
      </c>
      <c r="O234" s="706">
        <v>62750</v>
      </c>
      <c r="P234" s="706">
        <v>69750</v>
      </c>
      <c r="Q234" s="706">
        <v>76750</v>
      </c>
      <c r="R234" s="706">
        <v>83750</v>
      </c>
      <c r="S234" s="706">
        <v>6977.27</v>
      </c>
      <c r="T234" s="706">
        <v>6977.27</v>
      </c>
      <c r="U234" s="706">
        <v>0</v>
      </c>
      <c r="V234" s="706">
        <v>0</v>
      </c>
      <c r="W234" s="706">
        <v>0</v>
      </c>
      <c r="X234" s="706">
        <v>0</v>
      </c>
      <c r="Y234" s="706">
        <v>0</v>
      </c>
      <c r="Z234" s="706">
        <v>0</v>
      </c>
      <c r="AA234" s="706">
        <v>0</v>
      </c>
      <c r="AB234" s="706">
        <v>0</v>
      </c>
      <c r="AC234" s="706">
        <v>0</v>
      </c>
      <c r="AD234" s="706">
        <v>0</v>
      </c>
      <c r="AE234" s="706">
        <v>0</v>
      </c>
      <c r="AF234" s="706">
        <v>0</v>
      </c>
      <c r="AG234" s="706">
        <v>0</v>
      </c>
      <c r="AH234" s="706">
        <v>0</v>
      </c>
      <c r="AI234" s="706">
        <v>0</v>
      </c>
      <c r="AJ234" s="905" t="str">
        <f t="shared" si="18"/>
        <v>G0806</v>
      </c>
      <c r="AK234" s="905" t="str">
        <f t="shared" si="19"/>
        <v>LOCATION-PIECES</v>
      </c>
      <c r="AL234" s="905">
        <f>IFERROR(INDEX(G234:R234,1,MATCH(Parametres!$B$3,G$1:R$1,0)-1)*IF(OR(F234="L",F234="S",F234="I"),-1,1),"")</f>
        <v>21250</v>
      </c>
      <c r="AM234" s="905">
        <f t="shared" si="20"/>
        <v>7250</v>
      </c>
      <c r="AN234" s="905">
        <f>INDEX(G234:R234,1,MATCH(Parametres!$B$3,G$1:R$1,0))*IF(OR(F234="L",F234="S",F234="I"),-1,1)</f>
        <v>28500</v>
      </c>
      <c r="AO234" s="487" t="str">
        <f>+VLOOKUP($AJ234,Data_Validation!$A:$D,1,0)</f>
        <v>G0806</v>
      </c>
      <c r="AP234" s="487" t="str">
        <f>+VLOOKUP($AJ234,Data_Validation!$A:$D,3,0)</f>
        <v>Pièces</v>
      </c>
      <c r="AQ234" s="487" t="str">
        <f>+VLOOKUP($AJ234,Data_Validation!$A:$D,4,0)</f>
        <v>Loyer</v>
      </c>
      <c r="AR234" s="487" t="s">
        <v>299</v>
      </c>
      <c r="AS234" s="487">
        <f>+VLOOKUP($AJ234,Data_Validation!$A:$E,5,0)</f>
        <v>0</v>
      </c>
      <c r="AT234" s="904" t="str">
        <f t="shared" si="21"/>
        <v>G0806</v>
      </c>
      <c r="AU234" s="488" t="str">
        <f t="shared" si="22"/>
        <v>LOCATION-PIECES</v>
      </c>
      <c r="AV234" s="899">
        <f>IFERROR(INDEX(V234:AG234,1,MATCH(Parametres!$B$3,V$1:AG$1,0)-1)*IF(OR(C234="L",C234="S",C234="I"),-1,1),"")</f>
        <v>0</v>
      </c>
      <c r="AW234" s="899">
        <f t="shared" si="23"/>
        <v>0</v>
      </c>
      <c r="AX234" s="899">
        <f>INDEX(V234:AG234,1,MATCH(Parametres!$B$3,V$1:AG$1,0))*IF(OR(C234="L",C234="S",C234="I"),-1,1)</f>
        <v>0</v>
      </c>
      <c r="AY234" s="487" t="s">
        <v>337</v>
      </c>
      <c r="AZ234" s="487">
        <f>+VLOOKUP($AJ234,Data_Validation!$A:$E,5,0)</f>
        <v>0</v>
      </c>
    </row>
    <row r="235" spans="1:52" ht="15" customHeight="1">
      <c r="A235" s="706" t="s">
        <v>1148</v>
      </c>
      <c r="B235" s="706">
        <v>2025</v>
      </c>
      <c r="C235" s="706" t="s">
        <v>1644</v>
      </c>
      <c r="D235" s="706" t="s">
        <v>1645</v>
      </c>
      <c r="E235" s="706" t="s">
        <v>333</v>
      </c>
      <c r="F235" s="706" t="s">
        <v>1104</v>
      </c>
      <c r="G235" s="706">
        <v>0</v>
      </c>
      <c r="H235" s="706">
        <v>0</v>
      </c>
      <c r="I235" s="706">
        <v>0</v>
      </c>
      <c r="J235" s="706">
        <v>0</v>
      </c>
      <c r="K235" s="706">
        <v>0</v>
      </c>
      <c r="L235" s="706">
        <v>0</v>
      </c>
      <c r="M235" s="706">
        <v>0</v>
      </c>
      <c r="N235" s="706">
        <v>0</v>
      </c>
      <c r="O235" s="706">
        <v>0</v>
      </c>
      <c r="P235" s="706">
        <v>0</v>
      </c>
      <c r="Q235" s="706">
        <v>0</v>
      </c>
      <c r="R235" s="706">
        <v>0</v>
      </c>
      <c r="S235" s="706">
        <v>0</v>
      </c>
      <c r="T235" s="706">
        <v>0</v>
      </c>
      <c r="U235" s="706">
        <v>0</v>
      </c>
      <c r="V235" s="706">
        <v>0</v>
      </c>
      <c r="W235" s="706">
        <v>0</v>
      </c>
      <c r="X235" s="706">
        <v>0</v>
      </c>
      <c r="Y235" s="706">
        <v>0</v>
      </c>
      <c r="Z235" s="706">
        <v>0</v>
      </c>
      <c r="AA235" s="706">
        <v>0</v>
      </c>
      <c r="AB235" s="706">
        <v>0</v>
      </c>
      <c r="AC235" s="706">
        <v>0</v>
      </c>
      <c r="AD235" s="706">
        <v>0</v>
      </c>
      <c r="AE235" s="706">
        <v>0</v>
      </c>
      <c r="AF235" s="706">
        <v>0</v>
      </c>
      <c r="AG235" s="706">
        <v>0</v>
      </c>
      <c r="AH235" s="706">
        <v>0</v>
      </c>
      <c r="AI235" s="706">
        <v>0</v>
      </c>
      <c r="AJ235" s="905" t="str">
        <f t="shared" si="18"/>
        <v>G0810</v>
      </c>
      <c r="AK235" s="905" t="str">
        <f t="shared" si="19"/>
        <v>LOYER TERRAIN</v>
      </c>
      <c r="AL235" s="905">
        <f>IFERROR(INDEX(G235:R235,1,MATCH(Parametres!$B$3,G$1:R$1,0)-1)*IF(OR(F235="L",F235="S",F235="I"),-1,1),"")</f>
        <v>0</v>
      </c>
      <c r="AM235" s="905">
        <f t="shared" si="20"/>
        <v>0</v>
      </c>
      <c r="AN235" s="905">
        <f>INDEX(G235:R235,1,MATCH(Parametres!$B$3,G$1:R$1,0))*IF(OR(F235="L",F235="S",F235="I"),-1,1)</f>
        <v>0</v>
      </c>
      <c r="AO235" s="487" t="e">
        <f>+VLOOKUP($AJ235,Data_Validation!$A:$D,1,0)</f>
        <v>#N/A</v>
      </c>
      <c r="AP235" s="487" t="e">
        <f>+VLOOKUP($AJ235,Data_Validation!$A:$D,3,0)</f>
        <v>#N/A</v>
      </c>
      <c r="AQ235" s="487" t="e">
        <f>+VLOOKUP($AJ235,Data_Validation!$A:$D,4,0)</f>
        <v>#N/A</v>
      </c>
      <c r="AR235" s="487" t="s">
        <v>299</v>
      </c>
      <c r="AS235" s="487" t="e">
        <f>+VLOOKUP($AJ235,Data_Validation!$A:$E,5,0)</f>
        <v>#N/A</v>
      </c>
      <c r="AT235" s="904" t="str">
        <f t="shared" si="21"/>
        <v>G0810</v>
      </c>
      <c r="AU235" s="488" t="str">
        <f t="shared" si="22"/>
        <v>LOYER TERRAIN</v>
      </c>
      <c r="AV235" s="899">
        <f>IFERROR(INDEX(V235:AG235,1,MATCH(Parametres!$B$3,V$1:AG$1,0)-1)*IF(OR(C235="L",C235="S",C235="I"),-1,1),"")</f>
        <v>0</v>
      </c>
      <c r="AW235" s="899">
        <f t="shared" si="23"/>
        <v>0</v>
      </c>
      <c r="AX235" s="899">
        <f>INDEX(V235:AG235,1,MATCH(Parametres!$B$3,V$1:AG$1,0))*IF(OR(C235="L",C235="S",C235="I"),-1,1)</f>
        <v>0</v>
      </c>
      <c r="AY235" s="487" t="s">
        <v>337</v>
      </c>
      <c r="AZ235" s="487" t="e">
        <f>+VLOOKUP($AJ235,Data_Validation!$A:$E,5,0)</f>
        <v>#N/A</v>
      </c>
    </row>
    <row r="236" spans="1:52" ht="15" hidden="1" customHeight="1">
      <c r="A236" s="706" t="s">
        <v>1148</v>
      </c>
      <c r="B236" s="706">
        <v>2025</v>
      </c>
      <c r="C236" s="706" t="s">
        <v>1646</v>
      </c>
      <c r="D236" s="706" t="s">
        <v>1647</v>
      </c>
      <c r="E236" s="706" t="s">
        <v>333</v>
      </c>
      <c r="F236" s="706" t="s">
        <v>1104</v>
      </c>
      <c r="G236" s="706">
        <v>12030</v>
      </c>
      <c r="H236" s="706">
        <v>24060</v>
      </c>
      <c r="I236" s="706">
        <v>37575</v>
      </c>
      <c r="J236" s="706">
        <v>43260</v>
      </c>
      <c r="K236" s="706">
        <v>56775.15</v>
      </c>
      <c r="L236" s="706">
        <v>71085.149999999994</v>
      </c>
      <c r="M236" s="706">
        <v>85570.15</v>
      </c>
      <c r="N236" s="706">
        <v>108421.95</v>
      </c>
      <c r="O236" s="706">
        <v>111436.95</v>
      </c>
      <c r="P236" s="706">
        <v>129782.09</v>
      </c>
      <c r="Q236" s="706">
        <v>149122.72</v>
      </c>
      <c r="R236" s="706">
        <v>156420.97</v>
      </c>
      <c r="S236" s="706">
        <v>13556.61</v>
      </c>
      <c r="T236" s="706">
        <v>13556.61</v>
      </c>
      <c r="U236" s="706">
        <v>0</v>
      </c>
      <c r="V236" s="706">
        <v>0</v>
      </c>
      <c r="W236" s="706">
        <v>0</v>
      </c>
      <c r="X236" s="706">
        <v>0</v>
      </c>
      <c r="Y236" s="706">
        <v>0</v>
      </c>
      <c r="Z236" s="706">
        <v>0</v>
      </c>
      <c r="AA236" s="706">
        <v>0</v>
      </c>
      <c r="AB236" s="706">
        <v>0</v>
      </c>
      <c r="AC236" s="706">
        <v>0</v>
      </c>
      <c r="AD236" s="706">
        <v>0</v>
      </c>
      <c r="AE236" s="706">
        <v>0</v>
      </c>
      <c r="AF236" s="706">
        <v>0</v>
      </c>
      <c r="AG236" s="706">
        <v>0</v>
      </c>
      <c r="AH236" s="706">
        <v>0</v>
      </c>
      <c r="AI236" s="706">
        <v>0</v>
      </c>
      <c r="AJ236" s="905" t="str">
        <f t="shared" si="18"/>
        <v>G0811</v>
      </c>
      <c r="AK236" s="905" t="str">
        <f t="shared" si="19"/>
        <v>LOYER TERRAIN-NEUF</v>
      </c>
      <c r="AL236" s="905">
        <f>IFERROR(INDEX(G236:R236,1,MATCH(Parametres!$B$3,G$1:R$1,0)-1)*IF(OR(F236="L",F236="S",F236="I"),-1,1),"")</f>
        <v>37575</v>
      </c>
      <c r="AM236" s="905">
        <f t="shared" si="20"/>
        <v>5685</v>
      </c>
      <c r="AN236" s="905">
        <f>INDEX(G236:R236,1,MATCH(Parametres!$B$3,G$1:R$1,0))*IF(OR(F236="L",F236="S",F236="I"),-1,1)</f>
        <v>43260</v>
      </c>
      <c r="AO236" s="487" t="str">
        <f>+VLOOKUP($AJ236,Data_Validation!$A:$D,1,0)</f>
        <v>G0811</v>
      </c>
      <c r="AP236" s="487" t="str">
        <f>+VLOOKUP($AJ236,Data_Validation!$A:$D,3,0)</f>
        <v>Véhicules neufs</v>
      </c>
      <c r="AQ236" s="487" t="str">
        <f>+VLOOKUP($AJ236,Data_Validation!$A:$D,4,0)</f>
        <v>Loyer</v>
      </c>
      <c r="AR236" s="487" t="s">
        <v>299</v>
      </c>
      <c r="AS236" s="487">
        <f>+VLOOKUP($AJ236,Data_Validation!$A:$E,5,0)</f>
        <v>0</v>
      </c>
      <c r="AT236" s="904" t="str">
        <f t="shared" si="21"/>
        <v>G0811</v>
      </c>
      <c r="AU236" s="488" t="str">
        <f t="shared" si="22"/>
        <v>LOYER TERRAIN-NEUF</v>
      </c>
      <c r="AV236" s="899">
        <f>IFERROR(INDEX(V236:AG236,1,MATCH(Parametres!$B$3,V$1:AG$1,0)-1)*IF(OR(C236="L",C236="S",C236="I"),-1,1),"")</f>
        <v>0</v>
      </c>
      <c r="AW236" s="899">
        <f t="shared" si="23"/>
        <v>0</v>
      </c>
      <c r="AX236" s="899">
        <f>INDEX(V236:AG236,1,MATCH(Parametres!$B$3,V$1:AG$1,0))*IF(OR(C236="L",C236="S",C236="I"),-1,1)</f>
        <v>0</v>
      </c>
      <c r="AY236" s="487" t="s">
        <v>337</v>
      </c>
      <c r="AZ236" s="487">
        <f>+VLOOKUP($AJ236,Data_Validation!$A:$E,5,0)</f>
        <v>0</v>
      </c>
    </row>
    <row r="237" spans="1:52" ht="15" hidden="1" customHeight="1">
      <c r="A237" s="706" t="s">
        <v>1148</v>
      </c>
      <c r="B237" s="706">
        <v>2025</v>
      </c>
      <c r="C237" s="706" t="s">
        <v>1648</v>
      </c>
      <c r="D237" s="706" t="s">
        <v>1649</v>
      </c>
      <c r="E237" s="706" t="s">
        <v>333</v>
      </c>
      <c r="F237" s="706" t="s">
        <v>1104</v>
      </c>
      <c r="G237" s="706">
        <v>8020</v>
      </c>
      <c r="H237" s="706">
        <v>16040</v>
      </c>
      <c r="I237" s="706">
        <v>25050</v>
      </c>
      <c r="J237" s="706">
        <v>28840</v>
      </c>
      <c r="K237" s="706">
        <v>30800.1</v>
      </c>
      <c r="L237" s="706">
        <v>40340.1</v>
      </c>
      <c r="M237" s="706">
        <v>48330.1</v>
      </c>
      <c r="N237" s="706">
        <v>63564.63</v>
      </c>
      <c r="O237" s="706">
        <v>65574.63</v>
      </c>
      <c r="P237" s="706">
        <v>77804.710000000006</v>
      </c>
      <c r="Q237" s="706">
        <v>90698.46</v>
      </c>
      <c r="R237" s="706">
        <v>95563.96</v>
      </c>
      <c r="S237" s="706">
        <v>8245.31</v>
      </c>
      <c r="T237" s="706">
        <v>8245.31</v>
      </c>
      <c r="U237" s="706">
        <v>0</v>
      </c>
      <c r="V237" s="706">
        <v>0</v>
      </c>
      <c r="W237" s="706">
        <v>0</v>
      </c>
      <c r="X237" s="706">
        <v>0</v>
      </c>
      <c r="Y237" s="706">
        <v>0</v>
      </c>
      <c r="Z237" s="706">
        <v>0</v>
      </c>
      <c r="AA237" s="706">
        <v>0</v>
      </c>
      <c r="AB237" s="706">
        <v>0</v>
      </c>
      <c r="AC237" s="706">
        <v>0</v>
      </c>
      <c r="AD237" s="706">
        <v>0</v>
      </c>
      <c r="AE237" s="706">
        <v>0</v>
      </c>
      <c r="AF237" s="706">
        <v>0</v>
      </c>
      <c r="AG237" s="706">
        <v>0</v>
      </c>
      <c r="AH237" s="706">
        <v>0</v>
      </c>
      <c r="AI237" s="706">
        <v>0</v>
      </c>
      <c r="AJ237" s="905" t="str">
        <f t="shared" si="18"/>
        <v>G0812</v>
      </c>
      <c r="AK237" s="905" t="str">
        <f t="shared" si="19"/>
        <v>LOYER TERRAIN-USAGES</v>
      </c>
      <c r="AL237" s="905">
        <f>IFERROR(INDEX(G237:R237,1,MATCH(Parametres!$B$3,G$1:R$1,0)-1)*IF(OR(F237="L",F237="S",F237="I"),-1,1),"")</f>
        <v>25050</v>
      </c>
      <c r="AM237" s="905">
        <f t="shared" si="20"/>
        <v>3790</v>
      </c>
      <c r="AN237" s="905">
        <f>INDEX(G237:R237,1,MATCH(Parametres!$B$3,G$1:R$1,0))*IF(OR(F237="L",F237="S",F237="I"),-1,1)</f>
        <v>28840</v>
      </c>
      <c r="AO237" s="487" t="str">
        <f>+VLOOKUP($AJ237,Data_Validation!$A:$D,1,0)</f>
        <v>G0812</v>
      </c>
      <c r="AP237" s="487" t="str">
        <f>+VLOOKUP($AJ237,Data_Validation!$A:$D,3,0)</f>
        <v>Véhicules usagés</v>
      </c>
      <c r="AQ237" s="487" t="str">
        <f>+VLOOKUP($AJ237,Data_Validation!$A:$D,4,0)</f>
        <v>Loyer</v>
      </c>
      <c r="AR237" s="487" t="s">
        <v>299</v>
      </c>
      <c r="AS237" s="487">
        <f>+VLOOKUP($AJ237,Data_Validation!$A:$E,5,0)</f>
        <v>0</v>
      </c>
      <c r="AT237" s="904" t="str">
        <f t="shared" si="21"/>
        <v>G0812</v>
      </c>
      <c r="AU237" s="488" t="str">
        <f t="shared" si="22"/>
        <v>LOYER TERRAIN-USAGES</v>
      </c>
      <c r="AV237" s="899">
        <f>IFERROR(INDEX(V237:AG237,1,MATCH(Parametres!$B$3,V$1:AG$1,0)-1)*IF(OR(C237="L",C237="S",C237="I"),-1,1),"")</f>
        <v>0</v>
      </c>
      <c r="AW237" s="899">
        <f t="shared" si="23"/>
        <v>0</v>
      </c>
      <c r="AX237" s="899">
        <f>INDEX(V237:AG237,1,MATCH(Parametres!$B$3,V$1:AG$1,0))*IF(OR(C237="L",C237="S",C237="I"),-1,1)</f>
        <v>0</v>
      </c>
      <c r="AY237" s="487" t="s">
        <v>337</v>
      </c>
      <c r="AZ237" s="487">
        <f>+VLOOKUP($AJ237,Data_Validation!$A:$E,5,0)</f>
        <v>0</v>
      </c>
    </row>
    <row r="238" spans="1:52" ht="15.75" hidden="1" customHeight="1">
      <c r="A238" s="706" t="s">
        <v>1148</v>
      </c>
      <c r="B238" s="706">
        <v>2025</v>
      </c>
      <c r="C238" s="706" t="s">
        <v>1650</v>
      </c>
      <c r="D238" s="706" t="s">
        <v>1651</v>
      </c>
      <c r="E238" s="706" t="s">
        <v>333</v>
      </c>
      <c r="F238" s="706" t="s">
        <v>1104</v>
      </c>
      <c r="G238" s="706">
        <v>0</v>
      </c>
      <c r="H238" s="706">
        <v>0</v>
      </c>
      <c r="I238" s="706">
        <v>0</v>
      </c>
      <c r="J238" s="706">
        <v>0</v>
      </c>
      <c r="K238" s="706">
        <v>0</v>
      </c>
      <c r="L238" s="706">
        <v>0</v>
      </c>
      <c r="M238" s="706">
        <v>0</v>
      </c>
      <c r="N238" s="706">
        <v>0</v>
      </c>
      <c r="O238" s="706">
        <v>0</v>
      </c>
      <c r="P238" s="706">
        <v>0</v>
      </c>
      <c r="Q238" s="706">
        <v>0</v>
      </c>
      <c r="R238" s="706">
        <v>0</v>
      </c>
      <c r="S238" s="706">
        <v>0</v>
      </c>
      <c r="T238" s="706">
        <v>0</v>
      </c>
      <c r="U238" s="706">
        <v>0</v>
      </c>
      <c r="V238" s="706">
        <v>0</v>
      </c>
      <c r="W238" s="706">
        <v>0</v>
      </c>
      <c r="X238" s="706">
        <v>0</v>
      </c>
      <c r="Y238" s="706">
        <v>0</v>
      </c>
      <c r="Z238" s="706">
        <v>0</v>
      </c>
      <c r="AA238" s="706">
        <v>0</v>
      </c>
      <c r="AB238" s="706">
        <v>0</v>
      </c>
      <c r="AC238" s="706">
        <v>0</v>
      </c>
      <c r="AD238" s="706">
        <v>0</v>
      </c>
      <c r="AE238" s="706">
        <v>0</v>
      </c>
      <c r="AF238" s="706">
        <v>0</v>
      </c>
      <c r="AG238" s="706">
        <v>0</v>
      </c>
      <c r="AH238" s="706">
        <v>0</v>
      </c>
      <c r="AI238" s="706">
        <v>0</v>
      </c>
      <c r="AJ238" s="905" t="str">
        <f t="shared" si="18"/>
        <v>G0813</v>
      </c>
      <c r="AK238" s="905" t="str">
        <f t="shared" si="19"/>
        <v>LOYER TERRAIN-U.S.A</v>
      </c>
      <c r="AL238" s="905">
        <f>IFERROR(INDEX(G238:R238,1,MATCH(Parametres!$B$3,G$1:R$1,0)-1)*IF(OR(F238="L",F238="S",F238="I"),-1,1),"")</f>
        <v>0</v>
      </c>
      <c r="AM238" s="905">
        <f t="shared" si="20"/>
        <v>0</v>
      </c>
      <c r="AN238" s="905">
        <f>INDEX(G238:R238,1,MATCH(Parametres!$B$3,G$1:R$1,0))*IF(OR(F238="L",F238="S",F238="I"),-1,1)</f>
        <v>0</v>
      </c>
      <c r="AO238" s="487" t="str">
        <f>+VLOOKUP($AJ238,Data_Validation!$A:$D,1,0)</f>
        <v>G0813</v>
      </c>
      <c r="AP238" s="487" t="str">
        <f>+VLOOKUP($AJ238,Data_Validation!$A:$D,3,0)</f>
        <v>Wholesale autres</v>
      </c>
      <c r="AQ238" s="487" t="str">
        <f>+VLOOKUP($AJ238,Data_Validation!$A:$D,4,0)</f>
        <v>Loyer</v>
      </c>
      <c r="AR238" s="487" t="s">
        <v>299</v>
      </c>
      <c r="AS238" s="487">
        <f>+VLOOKUP($AJ238,Data_Validation!$A:$E,5,0)</f>
        <v>0</v>
      </c>
      <c r="AT238" s="904" t="str">
        <f t="shared" si="21"/>
        <v>G0813</v>
      </c>
      <c r="AU238" s="488" t="str">
        <f t="shared" si="22"/>
        <v>LOYER TERRAIN-U.S.A</v>
      </c>
      <c r="AV238" s="899">
        <f>IFERROR(INDEX(V238:AG238,1,MATCH(Parametres!$B$3,V$1:AG$1,0)-1)*IF(OR(C238="L",C238="S",C238="I"),-1,1),"")</f>
        <v>0</v>
      </c>
      <c r="AW238" s="899">
        <f t="shared" si="23"/>
        <v>0</v>
      </c>
      <c r="AX238" s="899">
        <f>INDEX(V238:AG238,1,MATCH(Parametres!$B$3,V$1:AG$1,0))*IF(OR(C238="L",C238="S",C238="I"),-1,1)</f>
        <v>0</v>
      </c>
      <c r="AY238" s="487" t="s">
        <v>337</v>
      </c>
      <c r="AZ238" s="487">
        <f>+VLOOKUP($AJ238,Data_Validation!$A:$E,5,0)</f>
        <v>0</v>
      </c>
    </row>
    <row r="239" spans="1:52" ht="15" hidden="1" customHeight="1">
      <c r="A239" s="706" t="s">
        <v>1148</v>
      </c>
      <c r="B239" s="706">
        <v>2025</v>
      </c>
      <c r="C239" s="706" t="s">
        <v>1652</v>
      </c>
      <c r="D239" s="706" t="s">
        <v>1653</v>
      </c>
      <c r="E239" s="706" t="s">
        <v>333</v>
      </c>
      <c r="F239" s="706" t="s">
        <v>1104</v>
      </c>
      <c r="G239" s="706">
        <v>12030</v>
      </c>
      <c r="H239" s="706">
        <v>24060</v>
      </c>
      <c r="I239" s="706">
        <v>37575</v>
      </c>
      <c r="J239" s="706">
        <v>43260</v>
      </c>
      <c r="K239" s="706">
        <v>56775.15</v>
      </c>
      <c r="L239" s="706">
        <v>71085.149999999994</v>
      </c>
      <c r="M239" s="706">
        <v>83070.149999999994</v>
      </c>
      <c r="N239" s="706">
        <v>105921.95</v>
      </c>
      <c r="O239" s="706">
        <v>108936.95</v>
      </c>
      <c r="P239" s="706">
        <v>127282.09</v>
      </c>
      <c r="Q239" s="706">
        <v>146622.72</v>
      </c>
      <c r="R239" s="706">
        <v>153920.97</v>
      </c>
      <c r="S239" s="706">
        <v>13329.34</v>
      </c>
      <c r="T239" s="706">
        <v>13329.34</v>
      </c>
      <c r="U239" s="706">
        <v>0</v>
      </c>
      <c r="V239" s="706">
        <v>0</v>
      </c>
      <c r="W239" s="706">
        <v>0</v>
      </c>
      <c r="X239" s="706">
        <v>0</v>
      </c>
      <c r="Y239" s="706">
        <v>0</v>
      </c>
      <c r="Z239" s="706">
        <v>0</v>
      </c>
      <c r="AA239" s="706">
        <v>0</v>
      </c>
      <c r="AB239" s="706">
        <v>0</v>
      </c>
      <c r="AC239" s="706">
        <v>0</v>
      </c>
      <c r="AD239" s="706">
        <v>0</v>
      </c>
      <c r="AE239" s="706">
        <v>0</v>
      </c>
      <c r="AF239" s="706">
        <v>0</v>
      </c>
      <c r="AG239" s="706">
        <v>0</v>
      </c>
      <c r="AH239" s="706">
        <v>0</v>
      </c>
      <c r="AI239" s="706">
        <v>0</v>
      </c>
      <c r="AJ239" s="905" t="str">
        <f t="shared" si="18"/>
        <v>G0814</v>
      </c>
      <c r="AK239" s="905" t="str">
        <f t="shared" si="19"/>
        <v>LOYER TERRAIN-SERVICE</v>
      </c>
      <c r="AL239" s="905">
        <f>IFERROR(INDEX(G239:R239,1,MATCH(Parametres!$B$3,G$1:R$1,0)-1)*IF(OR(F239="L",F239="S",F239="I"),-1,1),"")</f>
        <v>37575</v>
      </c>
      <c r="AM239" s="905">
        <f t="shared" si="20"/>
        <v>5685</v>
      </c>
      <c r="AN239" s="905">
        <f>INDEX(G239:R239,1,MATCH(Parametres!$B$3,G$1:R$1,0))*IF(OR(F239="L",F239="S",F239="I"),-1,1)</f>
        <v>43260</v>
      </c>
      <c r="AO239" s="487" t="str">
        <f>+VLOOKUP($AJ239,Data_Validation!$A:$D,1,0)</f>
        <v>G0814</v>
      </c>
      <c r="AP239" s="487" t="str">
        <f>+VLOOKUP($AJ239,Data_Validation!$A:$D,3,0)</f>
        <v>Service</v>
      </c>
      <c r="AQ239" s="487" t="str">
        <f>+VLOOKUP($AJ239,Data_Validation!$A:$D,4,0)</f>
        <v>Loyer</v>
      </c>
      <c r="AR239" s="487" t="s">
        <v>299</v>
      </c>
      <c r="AS239" s="487">
        <f>+VLOOKUP($AJ239,Data_Validation!$A:$E,5,0)</f>
        <v>0</v>
      </c>
      <c r="AT239" s="904" t="str">
        <f t="shared" si="21"/>
        <v>G0814</v>
      </c>
      <c r="AU239" s="488" t="str">
        <f t="shared" si="22"/>
        <v>LOYER TERRAIN-SERVICE</v>
      </c>
      <c r="AV239" s="899">
        <f>IFERROR(INDEX(V239:AG239,1,MATCH(Parametres!$B$3,V$1:AG$1,0)-1)*IF(OR(C239="L",C239="S",C239="I"),-1,1),"")</f>
        <v>0</v>
      </c>
      <c r="AW239" s="899">
        <f t="shared" si="23"/>
        <v>0</v>
      </c>
      <c r="AX239" s="899">
        <f>INDEX(V239:AG239,1,MATCH(Parametres!$B$3,V$1:AG$1,0))*IF(OR(C239="L",C239="S",C239="I"),-1,1)</f>
        <v>0</v>
      </c>
      <c r="AY239" s="487" t="s">
        <v>337</v>
      </c>
      <c r="AZ239" s="487">
        <f>+VLOOKUP($AJ239,Data_Validation!$A:$E,5,0)</f>
        <v>0</v>
      </c>
    </row>
    <row r="240" spans="1:52" ht="15" hidden="1" customHeight="1">
      <c r="A240" s="706" t="s">
        <v>1148</v>
      </c>
      <c r="B240" s="706">
        <v>2025</v>
      </c>
      <c r="C240" s="706" t="s">
        <v>1654</v>
      </c>
      <c r="D240" s="706" t="s">
        <v>1655</v>
      </c>
      <c r="E240" s="706" t="s">
        <v>333</v>
      </c>
      <c r="F240" s="706" t="s">
        <v>1104</v>
      </c>
      <c r="G240" s="706">
        <v>4010</v>
      </c>
      <c r="H240" s="706">
        <v>8020</v>
      </c>
      <c r="I240" s="706">
        <v>12525</v>
      </c>
      <c r="J240" s="706">
        <v>14420</v>
      </c>
      <c r="K240" s="706">
        <v>18925.05</v>
      </c>
      <c r="L240" s="706">
        <v>23695.05</v>
      </c>
      <c r="M240" s="706">
        <v>27690.05</v>
      </c>
      <c r="N240" s="706">
        <v>35307.32</v>
      </c>
      <c r="O240" s="706">
        <v>36312.32</v>
      </c>
      <c r="P240" s="706">
        <v>42427.38</v>
      </c>
      <c r="Q240" s="706">
        <v>48874.26</v>
      </c>
      <c r="R240" s="706">
        <v>51307.01</v>
      </c>
      <c r="S240" s="706">
        <v>4443.1099999999997</v>
      </c>
      <c r="T240" s="706">
        <v>4443.1099999999997</v>
      </c>
      <c r="U240" s="706">
        <v>0</v>
      </c>
      <c r="V240" s="706">
        <v>0</v>
      </c>
      <c r="W240" s="706">
        <v>0</v>
      </c>
      <c r="X240" s="706">
        <v>0</v>
      </c>
      <c r="Y240" s="706">
        <v>0</v>
      </c>
      <c r="Z240" s="706">
        <v>0</v>
      </c>
      <c r="AA240" s="706">
        <v>0</v>
      </c>
      <c r="AB240" s="706">
        <v>0</v>
      </c>
      <c r="AC240" s="706">
        <v>0</v>
      </c>
      <c r="AD240" s="706">
        <v>0</v>
      </c>
      <c r="AE240" s="706">
        <v>0</v>
      </c>
      <c r="AF240" s="706">
        <v>0</v>
      </c>
      <c r="AG240" s="706">
        <v>0</v>
      </c>
      <c r="AH240" s="706">
        <v>0</v>
      </c>
      <c r="AI240" s="706">
        <v>0</v>
      </c>
      <c r="AJ240" s="905" t="str">
        <f t="shared" si="18"/>
        <v>G0815</v>
      </c>
      <c r="AK240" s="905" t="str">
        <f t="shared" si="19"/>
        <v>LOYER TERRAIN-CARROSSERIE</v>
      </c>
      <c r="AL240" s="905">
        <f>IFERROR(INDEX(G240:R240,1,MATCH(Parametres!$B$3,G$1:R$1,0)-1)*IF(OR(F240="L",F240="S",F240="I"),-1,1),"")</f>
        <v>12525</v>
      </c>
      <c r="AM240" s="905">
        <f t="shared" si="20"/>
        <v>1895</v>
      </c>
      <c r="AN240" s="905">
        <f>INDEX(G240:R240,1,MATCH(Parametres!$B$3,G$1:R$1,0))*IF(OR(F240="L",F240="S",F240="I"),-1,1)</f>
        <v>14420</v>
      </c>
      <c r="AO240" s="487" t="str">
        <f>+VLOOKUP($AJ240,Data_Validation!$A:$D,1,0)</f>
        <v>G0815</v>
      </c>
      <c r="AP240" s="487" t="str">
        <f>+VLOOKUP($AJ240,Data_Validation!$A:$D,3,0)</f>
        <v>Carrosserie</v>
      </c>
      <c r="AQ240" s="487" t="str">
        <f>+VLOOKUP($AJ240,Data_Validation!$A:$D,4,0)</f>
        <v>Loyer</v>
      </c>
      <c r="AR240" s="487" t="s">
        <v>299</v>
      </c>
      <c r="AS240" s="487">
        <f>+VLOOKUP($AJ240,Data_Validation!$A:$E,5,0)</f>
        <v>0</v>
      </c>
      <c r="AT240" s="904" t="str">
        <f t="shared" si="21"/>
        <v>G0815</v>
      </c>
      <c r="AU240" s="488" t="str">
        <f t="shared" si="22"/>
        <v>LOYER TERRAIN-CARROSSERIE</v>
      </c>
      <c r="AV240" s="899">
        <f>IFERROR(INDEX(V240:AG240,1,MATCH(Parametres!$B$3,V$1:AG$1,0)-1)*IF(OR(C240="L",C240="S",C240="I"),-1,1),"")</f>
        <v>0</v>
      </c>
      <c r="AW240" s="899">
        <f t="shared" si="23"/>
        <v>0</v>
      </c>
      <c r="AX240" s="899">
        <f>INDEX(V240:AG240,1,MATCH(Parametres!$B$3,V$1:AG$1,0))*IF(OR(C240="L",C240="S",C240="I"),-1,1)</f>
        <v>0</v>
      </c>
      <c r="AY240" s="487" t="s">
        <v>337</v>
      </c>
      <c r="AZ240" s="487">
        <f>+VLOOKUP($AJ240,Data_Validation!$A:$E,5,0)</f>
        <v>0</v>
      </c>
    </row>
    <row r="241" spans="1:52" ht="15" hidden="1" customHeight="1">
      <c r="A241" s="706" t="s">
        <v>1148</v>
      </c>
      <c r="B241" s="706">
        <v>2025</v>
      </c>
      <c r="C241" s="706" t="s">
        <v>1656</v>
      </c>
      <c r="D241" s="706" t="s">
        <v>1657</v>
      </c>
      <c r="E241" s="706" t="s">
        <v>333</v>
      </c>
      <c r="F241" s="706" t="s">
        <v>1104</v>
      </c>
      <c r="G241" s="706">
        <v>4010</v>
      </c>
      <c r="H241" s="706">
        <v>8020</v>
      </c>
      <c r="I241" s="706">
        <v>12525</v>
      </c>
      <c r="J241" s="706">
        <v>14420</v>
      </c>
      <c r="K241" s="706">
        <v>18925.05</v>
      </c>
      <c r="L241" s="706">
        <v>23695.05</v>
      </c>
      <c r="M241" s="706">
        <v>27690.05</v>
      </c>
      <c r="N241" s="706">
        <v>35307.300000000003</v>
      </c>
      <c r="O241" s="706">
        <v>36312.29</v>
      </c>
      <c r="P241" s="706">
        <v>42427.31</v>
      </c>
      <c r="Q241" s="706">
        <v>48874.15</v>
      </c>
      <c r="R241" s="706">
        <v>51306.879999999997</v>
      </c>
      <c r="S241" s="706">
        <v>4443.1000000000004</v>
      </c>
      <c r="T241" s="706">
        <v>4443.1000000000004</v>
      </c>
      <c r="U241" s="706">
        <v>0</v>
      </c>
      <c r="V241" s="706">
        <v>0</v>
      </c>
      <c r="W241" s="706">
        <v>0</v>
      </c>
      <c r="X241" s="706">
        <v>0</v>
      </c>
      <c r="Y241" s="706">
        <v>0</v>
      </c>
      <c r="Z241" s="706">
        <v>0</v>
      </c>
      <c r="AA241" s="706">
        <v>0</v>
      </c>
      <c r="AB241" s="706">
        <v>0</v>
      </c>
      <c r="AC241" s="706">
        <v>0</v>
      </c>
      <c r="AD241" s="706">
        <v>0</v>
      </c>
      <c r="AE241" s="706">
        <v>0</v>
      </c>
      <c r="AF241" s="706">
        <v>0</v>
      </c>
      <c r="AG241" s="706">
        <v>0</v>
      </c>
      <c r="AH241" s="706">
        <v>0</v>
      </c>
      <c r="AI241" s="706">
        <v>0</v>
      </c>
      <c r="AJ241" s="905" t="str">
        <f t="shared" si="18"/>
        <v>G0816</v>
      </c>
      <c r="AK241" s="905" t="str">
        <f t="shared" si="19"/>
        <v>LOYER TERRAIN- PIECES</v>
      </c>
      <c r="AL241" s="905">
        <f>IFERROR(INDEX(G241:R241,1,MATCH(Parametres!$B$3,G$1:R$1,0)-1)*IF(OR(F241="L",F241="S",F241="I"),-1,1),"")</f>
        <v>12525</v>
      </c>
      <c r="AM241" s="905">
        <f t="shared" si="20"/>
        <v>1895</v>
      </c>
      <c r="AN241" s="905">
        <f>INDEX(G241:R241,1,MATCH(Parametres!$B$3,G$1:R$1,0))*IF(OR(F241="L",F241="S",F241="I"),-1,1)</f>
        <v>14420</v>
      </c>
      <c r="AO241" s="487" t="str">
        <f>+VLOOKUP($AJ241,Data_Validation!$A:$D,1,0)</f>
        <v>G0816</v>
      </c>
      <c r="AP241" s="487" t="str">
        <f>+VLOOKUP($AJ241,Data_Validation!$A:$D,3,0)</f>
        <v>Pièces</v>
      </c>
      <c r="AQ241" s="487" t="str">
        <f>+VLOOKUP($AJ241,Data_Validation!$A:$D,4,0)</f>
        <v>Loyer</v>
      </c>
      <c r="AR241" s="487" t="s">
        <v>299</v>
      </c>
      <c r="AS241" s="487">
        <f>+VLOOKUP($AJ241,Data_Validation!$A:$E,5,0)</f>
        <v>0</v>
      </c>
      <c r="AT241" s="904" t="str">
        <f t="shared" si="21"/>
        <v>G0816</v>
      </c>
      <c r="AU241" s="488" t="str">
        <f t="shared" si="22"/>
        <v>LOYER TERRAIN- PIECES</v>
      </c>
      <c r="AV241" s="899">
        <f>IFERROR(INDEX(V241:AG241,1,MATCH(Parametres!$B$3,V$1:AG$1,0)-1)*IF(OR(C241="L",C241="S",C241="I"),-1,1),"")</f>
        <v>0</v>
      </c>
      <c r="AW241" s="899">
        <f t="shared" si="23"/>
        <v>0</v>
      </c>
      <c r="AX241" s="899">
        <f>INDEX(V241:AG241,1,MATCH(Parametres!$B$3,V$1:AG$1,0))*IF(OR(C241="L",C241="S",C241="I"),-1,1)</f>
        <v>0</v>
      </c>
      <c r="AY241" s="487" t="s">
        <v>337</v>
      </c>
      <c r="AZ241" s="487">
        <f>+VLOOKUP($AJ241,Data_Validation!$A:$E,5,0)</f>
        <v>0</v>
      </c>
    </row>
    <row r="242" spans="1:52" ht="15" customHeight="1">
      <c r="A242" s="706" t="s">
        <v>1148</v>
      </c>
      <c r="B242" s="706">
        <v>2025</v>
      </c>
      <c r="C242" s="706" t="s">
        <v>1658</v>
      </c>
      <c r="D242" s="706" t="s">
        <v>1659</v>
      </c>
      <c r="E242" s="706" t="s">
        <v>333</v>
      </c>
      <c r="F242" s="706" t="s">
        <v>1104</v>
      </c>
      <c r="G242" s="706">
        <v>0</v>
      </c>
      <c r="H242" s="706">
        <v>0</v>
      </c>
      <c r="I242" s="706">
        <v>0</v>
      </c>
      <c r="J242" s="706">
        <v>0</v>
      </c>
      <c r="K242" s="706">
        <v>0</v>
      </c>
      <c r="L242" s="706">
        <v>0</v>
      </c>
      <c r="M242" s="706">
        <v>0</v>
      </c>
      <c r="N242" s="706">
        <v>0</v>
      </c>
      <c r="O242" s="706">
        <v>0</v>
      </c>
      <c r="P242" s="706">
        <v>0</v>
      </c>
      <c r="Q242" s="706">
        <v>0</v>
      </c>
      <c r="R242" s="706">
        <v>0</v>
      </c>
      <c r="S242" s="706">
        <v>0</v>
      </c>
      <c r="T242" s="706">
        <v>0</v>
      </c>
      <c r="U242" s="706">
        <v>0</v>
      </c>
      <c r="V242" s="706">
        <v>0</v>
      </c>
      <c r="W242" s="706">
        <v>0</v>
      </c>
      <c r="X242" s="706">
        <v>0</v>
      </c>
      <c r="Y242" s="706">
        <v>0</v>
      </c>
      <c r="Z242" s="706">
        <v>0</v>
      </c>
      <c r="AA242" s="706">
        <v>0</v>
      </c>
      <c r="AB242" s="706">
        <v>0</v>
      </c>
      <c r="AC242" s="706">
        <v>0</v>
      </c>
      <c r="AD242" s="706">
        <v>0</v>
      </c>
      <c r="AE242" s="706">
        <v>0</v>
      </c>
      <c r="AF242" s="706">
        <v>0</v>
      </c>
      <c r="AG242" s="706">
        <v>0</v>
      </c>
      <c r="AH242" s="706">
        <v>0</v>
      </c>
      <c r="AI242" s="706">
        <v>0</v>
      </c>
      <c r="AJ242" s="905" t="str">
        <f t="shared" si="18"/>
        <v>G0820</v>
      </c>
      <c r="AK242" s="905" t="str">
        <f t="shared" si="19"/>
        <v>ENT BATIMENT REP.</v>
      </c>
      <c r="AL242" s="905">
        <f>IFERROR(INDEX(G242:R242,1,MATCH(Parametres!$B$3,G$1:R$1,0)-1)*IF(OR(F242="L",F242="S",F242="I"),-1,1),"")</f>
        <v>0</v>
      </c>
      <c r="AM242" s="905">
        <f t="shared" si="20"/>
        <v>0</v>
      </c>
      <c r="AN242" s="905">
        <f>INDEX(G242:R242,1,MATCH(Parametres!$B$3,G$1:R$1,0))*IF(OR(F242="L",F242="S",F242="I"),-1,1)</f>
        <v>0</v>
      </c>
      <c r="AO242" s="487" t="e">
        <f>+VLOOKUP($AJ242,Data_Validation!$A:$D,1,0)</f>
        <v>#N/A</v>
      </c>
      <c r="AP242" s="487" t="e">
        <f>+VLOOKUP($AJ242,Data_Validation!$A:$D,3,0)</f>
        <v>#N/A</v>
      </c>
      <c r="AQ242" s="487" t="e">
        <f>+VLOOKUP($AJ242,Data_Validation!$A:$D,4,0)</f>
        <v>#N/A</v>
      </c>
      <c r="AR242" s="487" t="s">
        <v>299</v>
      </c>
      <c r="AS242" s="487" t="e">
        <f>+VLOOKUP($AJ242,Data_Validation!$A:$E,5,0)</f>
        <v>#N/A</v>
      </c>
      <c r="AT242" s="904" t="str">
        <f t="shared" si="21"/>
        <v>G0820</v>
      </c>
      <c r="AU242" s="488" t="str">
        <f t="shared" si="22"/>
        <v>ENT BATIMENT REP.</v>
      </c>
      <c r="AV242" s="899">
        <f>IFERROR(INDEX(V242:AG242,1,MATCH(Parametres!$B$3,V$1:AG$1,0)-1)*IF(OR(C242="L",C242="S",C242="I"),-1,1),"")</f>
        <v>0</v>
      </c>
      <c r="AW242" s="899">
        <f t="shared" si="23"/>
        <v>0</v>
      </c>
      <c r="AX242" s="899">
        <f>INDEX(V242:AG242,1,MATCH(Parametres!$B$3,V$1:AG$1,0))*IF(OR(C242="L",C242="S",C242="I"),-1,1)</f>
        <v>0</v>
      </c>
      <c r="AY242" s="487" t="s">
        <v>337</v>
      </c>
      <c r="AZ242" s="487" t="e">
        <f>+VLOOKUP($AJ242,Data_Validation!$A:$E,5,0)</f>
        <v>#N/A</v>
      </c>
    </row>
    <row r="243" spans="1:52" ht="15.75" hidden="1" customHeight="1">
      <c r="A243" s="706" t="s">
        <v>1148</v>
      </c>
      <c r="B243" s="706">
        <v>2025</v>
      </c>
      <c r="C243" s="706" t="s">
        <v>1660</v>
      </c>
      <c r="D243" s="706" t="s">
        <v>1661</v>
      </c>
      <c r="E243" s="706" t="s">
        <v>333</v>
      </c>
      <c r="F243" s="706" t="s">
        <v>1104</v>
      </c>
      <c r="G243" s="706">
        <v>2798.48</v>
      </c>
      <c r="H243" s="706">
        <v>5700.37</v>
      </c>
      <c r="I243" s="706">
        <v>8392.1299999999992</v>
      </c>
      <c r="J243" s="706">
        <v>10060.31</v>
      </c>
      <c r="K243" s="706">
        <v>12142.5</v>
      </c>
      <c r="L243" s="706">
        <v>13554.92</v>
      </c>
      <c r="M243" s="706">
        <v>17529.86</v>
      </c>
      <c r="N243" s="706">
        <v>19637.669999999998</v>
      </c>
      <c r="O243" s="706">
        <v>23940.01</v>
      </c>
      <c r="P243" s="706">
        <v>29593.87</v>
      </c>
      <c r="Q243" s="706">
        <v>31055.58</v>
      </c>
      <c r="R243" s="706">
        <v>32125.94</v>
      </c>
      <c r="S243" s="706">
        <v>2823.23</v>
      </c>
      <c r="T243" s="706">
        <v>2823.23</v>
      </c>
      <c r="U243" s="706">
        <v>0</v>
      </c>
      <c r="V243" s="706">
        <v>0</v>
      </c>
      <c r="W243" s="706">
        <v>0</v>
      </c>
      <c r="X243" s="706">
        <v>0</v>
      </c>
      <c r="Y243" s="706">
        <v>0</v>
      </c>
      <c r="Z243" s="706">
        <v>0</v>
      </c>
      <c r="AA243" s="706">
        <v>0</v>
      </c>
      <c r="AB243" s="706">
        <v>0</v>
      </c>
      <c r="AC243" s="706">
        <v>0</v>
      </c>
      <c r="AD243" s="706">
        <v>0</v>
      </c>
      <c r="AE243" s="706">
        <v>0</v>
      </c>
      <c r="AF243" s="706">
        <v>0</v>
      </c>
      <c r="AG243" s="706">
        <v>0</v>
      </c>
      <c r="AH243" s="706">
        <v>0</v>
      </c>
      <c r="AI243" s="706">
        <v>0</v>
      </c>
      <c r="AJ243" s="905" t="str">
        <f t="shared" si="18"/>
        <v>G0821</v>
      </c>
      <c r="AK243" s="905" t="str">
        <f t="shared" si="19"/>
        <v>ENT. REP. BATISSE-NEUFS</v>
      </c>
      <c r="AL243" s="905">
        <f>IFERROR(INDEX(G243:R243,1,MATCH(Parametres!$B$3,G$1:R$1,0)-1)*IF(OR(F243="L",F243="S",F243="I"),-1,1),"")</f>
        <v>8392.1299999999992</v>
      </c>
      <c r="AM243" s="905">
        <f t="shared" si="20"/>
        <v>1668.1800000000003</v>
      </c>
      <c r="AN243" s="905">
        <f>INDEX(G243:R243,1,MATCH(Parametres!$B$3,G$1:R$1,0))*IF(OR(F243="L",F243="S",F243="I"),-1,1)</f>
        <v>10060.31</v>
      </c>
      <c r="AO243" s="487" t="str">
        <f>+VLOOKUP($AJ243,Data_Validation!$A:$D,1,0)</f>
        <v>G0821</v>
      </c>
      <c r="AP243" s="487" t="str">
        <f>+VLOOKUP($AJ243,Data_Validation!$A:$D,3,0)</f>
        <v>Véhicules neufs</v>
      </c>
      <c r="AQ243" s="487" t="str">
        <f>+VLOOKUP($AJ243,Data_Validation!$A:$D,4,0)</f>
        <v>Services extérieurs</v>
      </c>
      <c r="AR243" s="487" t="s">
        <v>299</v>
      </c>
      <c r="AS243" s="487">
        <f>+VLOOKUP($AJ243,Data_Validation!$A:$E,5,0)</f>
        <v>0</v>
      </c>
      <c r="AT243" s="904" t="str">
        <f t="shared" si="21"/>
        <v>G0821</v>
      </c>
      <c r="AU243" s="488" t="str">
        <f t="shared" si="22"/>
        <v>ENT. REP. BATISSE-NEUFS</v>
      </c>
      <c r="AV243" s="899">
        <f>IFERROR(INDEX(V243:AG243,1,MATCH(Parametres!$B$3,V$1:AG$1,0)-1)*IF(OR(C243="L",C243="S",C243="I"),-1,1),"")</f>
        <v>0</v>
      </c>
      <c r="AW243" s="899">
        <f t="shared" si="23"/>
        <v>0</v>
      </c>
      <c r="AX243" s="899">
        <f>INDEX(V243:AG243,1,MATCH(Parametres!$B$3,V$1:AG$1,0))*IF(OR(C243="L",C243="S",C243="I"),-1,1)</f>
        <v>0</v>
      </c>
      <c r="AY243" s="487" t="s">
        <v>337</v>
      </c>
      <c r="AZ243" s="487">
        <f>+VLOOKUP($AJ243,Data_Validation!$A:$E,5,0)</f>
        <v>0</v>
      </c>
    </row>
    <row r="244" spans="1:52" ht="15" hidden="1" customHeight="1">
      <c r="A244" s="706" t="s">
        <v>1148</v>
      </c>
      <c r="B244" s="706">
        <v>2025</v>
      </c>
      <c r="C244" s="706" t="s">
        <v>1662</v>
      </c>
      <c r="D244" s="706" t="s">
        <v>1663</v>
      </c>
      <c r="E244" s="706" t="s">
        <v>333</v>
      </c>
      <c r="F244" s="706" t="s">
        <v>1104</v>
      </c>
      <c r="G244" s="706">
        <v>1831.12</v>
      </c>
      <c r="H244" s="706">
        <v>3765.71</v>
      </c>
      <c r="I244" s="706">
        <v>5560.21</v>
      </c>
      <c r="J244" s="706">
        <v>6672.32</v>
      </c>
      <c r="K244" s="706">
        <v>8060.45</v>
      </c>
      <c r="L244" s="706">
        <v>9002.06</v>
      </c>
      <c r="M244" s="706">
        <v>11652.01</v>
      </c>
      <c r="N244" s="706">
        <v>13057.21</v>
      </c>
      <c r="O244" s="706">
        <v>15925.44</v>
      </c>
      <c r="P244" s="706">
        <v>19536.099999999999</v>
      </c>
      <c r="Q244" s="706">
        <v>20510.580000000002</v>
      </c>
      <c r="R244" s="706">
        <v>21224.15</v>
      </c>
      <c r="S244" s="706">
        <v>1864.6</v>
      </c>
      <c r="T244" s="706">
        <v>1864.6</v>
      </c>
      <c r="U244" s="706">
        <v>0</v>
      </c>
      <c r="V244" s="706">
        <v>0</v>
      </c>
      <c r="W244" s="706">
        <v>0</v>
      </c>
      <c r="X244" s="706">
        <v>0</v>
      </c>
      <c r="Y244" s="706">
        <v>0</v>
      </c>
      <c r="Z244" s="706">
        <v>0</v>
      </c>
      <c r="AA244" s="706">
        <v>0</v>
      </c>
      <c r="AB244" s="706">
        <v>0</v>
      </c>
      <c r="AC244" s="706">
        <v>0</v>
      </c>
      <c r="AD244" s="706">
        <v>0</v>
      </c>
      <c r="AE244" s="706">
        <v>0</v>
      </c>
      <c r="AF244" s="706">
        <v>0</v>
      </c>
      <c r="AG244" s="706">
        <v>0</v>
      </c>
      <c r="AH244" s="706">
        <v>0</v>
      </c>
      <c r="AI244" s="706">
        <v>0</v>
      </c>
      <c r="AJ244" s="905" t="str">
        <f t="shared" si="18"/>
        <v>G0822</v>
      </c>
      <c r="AK244" s="905" t="str">
        <f t="shared" si="19"/>
        <v>ENT. REP. BATISSE-USAGES</v>
      </c>
      <c r="AL244" s="905">
        <f>IFERROR(INDEX(G244:R244,1,MATCH(Parametres!$B$3,G$1:R$1,0)-1)*IF(OR(F244="L",F244="S",F244="I"),-1,1),"")</f>
        <v>5560.21</v>
      </c>
      <c r="AM244" s="905">
        <f t="shared" si="20"/>
        <v>1112.1099999999997</v>
      </c>
      <c r="AN244" s="905">
        <f>INDEX(G244:R244,1,MATCH(Parametres!$B$3,G$1:R$1,0))*IF(OR(F244="L",F244="S",F244="I"),-1,1)</f>
        <v>6672.32</v>
      </c>
      <c r="AO244" s="487" t="str">
        <f>+VLOOKUP($AJ244,Data_Validation!$A:$D,1,0)</f>
        <v>G0822</v>
      </c>
      <c r="AP244" s="487" t="str">
        <f>+VLOOKUP($AJ244,Data_Validation!$A:$D,3,0)</f>
        <v>Véhicules usagés</v>
      </c>
      <c r="AQ244" s="487" t="str">
        <f>+VLOOKUP($AJ244,Data_Validation!$A:$D,4,0)</f>
        <v>Services extérieurs</v>
      </c>
      <c r="AR244" s="487" t="s">
        <v>299</v>
      </c>
      <c r="AS244" s="487">
        <f>+VLOOKUP($AJ244,Data_Validation!$A:$E,5,0)</f>
        <v>0</v>
      </c>
      <c r="AT244" s="904" t="str">
        <f t="shared" si="21"/>
        <v>G0822</v>
      </c>
      <c r="AU244" s="488" t="str">
        <f t="shared" si="22"/>
        <v>ENT. REP. BATISSE-USAGES</v>
      </c>
      <c r="AV244" s="899">
        <f>IFERROR(INDEX(V244:AG244,1,MATCH(Parametres!$B$3,V$1:AG$1,0)-1)*IF(OR(C244="L",C244="S",C244="I"),-1,1),"")</f>
        <v>0</v>
      </c>
      <c r="AW244" s="899">
        <f t="shared" si="23"/>
        <v>0</v>
      </c>
      <c r="AX244" s="899">
        <f>INDEX(V244:AG244,1,MATCH(Parametres!$B$3,V$1:AG$1,0))*IF(OR(C244="L",C244="S",C244="I"),-1,1)</f>
        <v>0</v>
      </c>
      <c r="AY244" s="487" t="s">
        <v>337</v>
      </c>
      <c r="AZ244" s="487">
        <f>+VLOOKUP($AJ244,Data_Validation!$A:$E,5,0)</f>
        <v>0</v>
      </c>
    </row>
    <row r="245" spans="1:52" ht="15" hidden="1" customHeight="1">
      <c r="A245" s="706" t="s">
        <v>1148</v>
      </c>
      <c r="B245" s="706">
        <v>2025</v>
      </c>
      <c r="C245" s="706" t="s">
        <v>1664</v>
      </c>
      <c r="D245" s="706" t="s">
        <v>1665</v>
      </c>
      <c r="E245" s="706" t="s">
        <v>333</v>
      </c>
      <c r="F245" s="706" t="s">
        <v>1104</v>
      </c>
      <c r="G245" s="706">
        <v>0</v>
      </c>
      <c r="H245" s="706">
        <v>0</v>
      </c>
      <c r="I245" s="706">
        <v>0</v>
      </c>
      <c r="J245" s="706">
        <v>0</v>
      </c>
      <c r="K245" s="706">
        <v>331.8</v>
      </c>
      <c r="L245" s="706">
        <v>331.8</v>
      </c>
      <c r="M245" s="706">
        <v>331.8</v>
      </c>
      <c r="N245" s="706">
        <v>331.8</v>
      </c>
      <c r="O245" s="706">
        <v>331.8</v>
      </c>
      <c r="P245" s="706">
        <v>331.8</v>
      </c>
      <c r="Q245" s="706">
        <v>331.8</v>
      </c>
      <c r="R245" s="706">
        <v>331.8</v>
      </c>
      <c r="S245" s="706">
        <v>30.16</v>
      </c>
      <c r="T245" s="706">
        <v>30.16</v>
      </c>
      <c r="U245" s="706">
        <v>0</v>
      </c>
      <c r="V245" s="706">
        <v>0</v>
      </c>
      <c r="W245" s="706">
        <v>0</v>
      </c>
      <c r="X245" s="706">
        <v>0</v>
      </c>
      <c r="Y245" s="706">
        <v>0</v>
      </c>
      <c r="Z245" s="706">
        <v>0</v>
      </c>
      <c r="AA245" s="706">
        <v>0</v>
      </c>
      <c r="AB245" s="706">
        <v>0</v>
      </c>
      <c r="AC245" s="706">
        <v>0</v>
      </c>
      <c r="AD245" s="706">
        <v>0</v>
      </c>
      <c r="AE245" s="706">
        <v>0</v>
      </c>
      <c r="AF245" s="706">
        <v>0</v>
      </c>
      <c r="AG245" s="706">
        <v>0</v>
      </c>
      <c r="AH245" s="706">
        <v>0</v>
      </c>
      <c r="AI245" s="706">
        <v>0</v>
      </c>
      <c r="AJ245" s="905" t="str">
        <f t="shared" si="18"/>
        <v>G0823</v>
      </c>
      <c r="AK245" s="905" t="str">
        <f t="shared" si="19"/>
        <v>ENT. REP. BATISSE U.S.A</v>
      </c>
      <c r="AL245" s="905">
        <f>IFERROR(INDEX(G245:R245,1,MATCH(Parametres!$B$3,G$1:R$1,0)-1)*IF(OR(F245="L",F245="S",F245="I"),-1,1),"")</f>
        <v>0</v>
      </c>
      <c r="AM245" s="905">
        <f t="shared" si="20"/>
        <v>0</v>
      </c>
      <c r="AN245" s="905">
        <f>INDEX(G245:R245,1,MATCH(Parametres!$B$3,G$1:R$1,0))*IF(OR(F245="L",F245="S",F245="I"),-1,1)</f>
        <v>0</v>
      </c>
      <c r="AO245" s="487" t="str">
        <f>+VLOOKUP($AJ245,Data_Validation!$A:$D,1,0)</f>
        <v>G0823</v>
      </c>
      <c r="AP245" s="487" t="str">
        <f>+VLOOKUP($AJ245,Data_Validation!$A:$D,3,0)</f>
        <v>Wholesale autres</v>
      </c>
      <c r="AQ245" s="487" t="str">
        <f>+VLOOKUP($AJ245,Data_Validation!$A:$D,4,0)</f>
        <v>Services extérieurs</v>
      </c>
      <c r="AR245" s="487" t="s">
        <v>299</v>
      </c>
      <c r="AS245" s="487">
        <f>+VLOOKUP($AJ245,Data_Validation!$A:$E,5,0)</f>
        <v>0</v>
      </c>
      <c r="AT245" s="904" t="str">
        <f t="shared" si="21"/>
        <v>G0823</v>
      </c>
      <c r="AU245" s="488" t="str">
        <f t="shared" si="22"/>
        <v>ENT. REP. BATISSE U.S.A</v>
      </c>
      <c r="AV245" s="899">
        <f>IFERROR(INDEX(V245:AG245,1,MATCH(Parametres!$B$3,V$1:AG$1,0)-1)*IF(OR(C245="L",C245="S",C245="I"),-1,1),"")</f>
        <v>0</v>
      </c>
      <c r="AW245" s="899">
        <f t="shared" si="23"/>
        <v>0</v>
      </c>
      <c r="AX245" s="899">
        <f>INDEX(V245:AG245,1,MATCH(Parametres!$B$3,V$1:AG$1,0))*IF(OR(C245="L",C245="S",C245="I"),-1,1)</f>
        <v>0</v>
      </c>
      <c r="AY245" s="487" t="s">
        <v>337</v>
      </c>
      <c r="AZ245" s="487">
        <f>+VLOOKUP($AJ245,Data_Validation!$A:$E,5,0)</f>
        <v>0</v>
      </c>
    </row>
    <row r="246" spans="1:52" ht="15" hidden="1" customHeight="1">
      <c r="A246" s="706" t="s">
        <v>1148</v>
      </c>
      <c r="B246" s="706">
        <v>2025</v>
      </c>
      <c r="C246" s="706" t="s">
        <v>1666</v>
      </c>
      <c r="D246" s="706" t="s">
        <v>1667</v>
      </c>
      <c r="E246" s="706" t="s">
        <v>333</v>
      </c>
      <c r="F246" s="706" t="s">
        <v>1104</v>
      </c>
      <c r="G246" s="706">
        <v>10442.629999999999</v>
      </c>
      <c r="H246" s="706">
        <v>13464.92</v>
      </c>
      <c r="I246" s="706">
        <v>16603.28</v>
      </c>
      <c r="J246" s="706">
        <v>18548.689999999999</v>
      </c>
      <c r="K246" s="706">
        <v>20630.88</v>
      </c>
      <c r="L246" s="706">
        <v>22043.3</v>
      </c>
      <c r="M246" s="706">
        <v>26438.240000000002</v>
      </c>
      <c r="N246" s="706">
        <v>28979.26</v>
      </c>
      <c r="O246" s="706">
        <v>35705.360000000001</v>
      </c>
      <c r="P246" s="706">
        <v>42206.7</v>
      </c>
      <c r="Q246" s="706">
        <v>45147.17</v>
      </c>
      <c r="R246" s="706">
        <v>47413.71</v>
      </c>
      <c r="S246" s="706">
        <v>4104.29</v>
      </c>
      <c r="T246" s="706">
        <v>4104.29</v>
      </c>
      <c r="U246" s="706">
        <v>0</v>
      </c>
      <c r="V246" s="706">
        <v>0</v>
      </c>
      <c r="W246" s="706">
        <v>0</v>
      </c>
      <c r="X246" s="706">
        <v>0</v>
      </c>
      <c r="Y246" s="706">
        <v>0</v>
      </c>
      <c r="Z246" s="706">
        <v>0</v>
      </c>
      <c r="AA246" s="706">
        <v>0</v>
      </c>
      <c r="AB246" s="706">
        <v>0</v>
      </c>
      <c r="AC246" s="706">
        <v>0</v>
      </c>
      <c r="AD246" s="706">
        <v>0</v>
      </c>
      <c r="AE246" s="706">
        <v>0</v>
      </c>
      <c r="AF246" s="706">
        <v>0</v>
      </c>
      <c r="AG246" s="706">
        <v>0</v>
      </c>
      <c r="AH246" s="706">
        <v>0</v>
      </c>
      <c r="AI246" s="706">
        <v>0</v>
      </c>
      <c r="AJ246" s="905" t="str">
        <f t="shared" si="18"/>
        <v>G0824</v>
      </c>
      <c r="AK246" s="905" t="str">
        <f t="shared" si="19"/>
        <v>ENT. REP. BATISSE-SERVICE</v>
      </c>
      <c r="AL246" s="905">
        <f>IFERROR(INDEX(G246:R246,1,MATCH(Parametres!$B$3,G$1:R$1,0)-1)*IF(OR(F246="L",F246="S",F246="I"),-1,1),"")</f>
        <v>16603.28</v>
      </c>
      <c r="AM246" s="905">
        <f t="shared" si="20"/>
        <v>1945.4099999999999</v>
      </c>
      <c r="AN246" s="905">
        <f>INDEX(G246:R246,1,MATCH(Parametres!$B$3,G$1:R$1,0))*IF(OR(F246="L",F246="S",F246="I"),-1,1)</f>
        <v>18548.689999999999</v>
      </c>
      <c r="AO246" s="487" t="str">
        <f>+VLOOKUP($AJ246,Data_Validation!$A:$D,1,0)</f>
        <v>G0824</v>
      </c>
      <c r="AP246" s="487" t="str">
        <f>+VLOOKUP($AJ246,Data_Validation!$A:$D,3,0)</f>
        <v>Service</v>
      </c>
      <c r="AQ246" s="487" t="str">
        <f>+VLOOKUP($AJ246,Data_Validation!$A:$D,4,0)</f>
        <v>Services extérieurs</v>
      </c>
      <c r="AR246" s="487" t="s">
        <v>299</v>
      </c>
      <c r="AS246" s="487">
        <f>+VLOOKUP($AJ246,Data_Validation!$A:$E,5,0)</f>
        <v>0</v>
      </c>
      <c r="AT246" s="904" t="str">
        <f t="shared" si="21"/>
        <v>G0824</v>
      </c>
      <c r="AU246" s="488" t="str">
        <f t="shared" si="22"/>
        <v>ENT. REP. BATISSE-SERVICE</v>
      </c>
      <c r="AV246" s="899">
        <f>IFERROR(INDEX(V246:AG246,1,MATCH(Parametres!$B$3,V$1:AG$1,0)-1)*IF(OR(C246="L",C246="S",C246="I"),-1,1),"")</f>
        <v>0</v>
      </c>
      <c r="AW246" s="899">
        <f t="shared" si="23"/>
        <v>0</v>
      </c>
      <c r="AX246" s="899">
        <f>INDEX(V246:AG246,1,MATCH(Parametres!$B$3,V$1:AG$1,0))*IF(OR(C246="L",C246="S",C246="I"),-1,1)</f>
        <v>0</v>
      </c>
      <c r="AY246" s="487" t="s">
        <v>337</v>
      </c>
      <c r="AZ246" s="487">
        <f>+VLOOKUP($AJ246,Data_Validation!$A:$E,5,0)</f>
        <v>0</v>
      </c>
    </row>
    <row r="247" spans="1:52" ht="15.75" hidden="1" customHeight="1">
      <c r="A247" s="706" t="s">
        <v>1148</v>
      </c>
      <c r="B247" s="706">
        <v>2025</v>
      </c>
      <c r="C247" s="706" t="s">
        <v>1668</v>
      </c>
      <c r="D247" s="706" t="s">
        <v>1669</v>
      </c>
      <c r="E247" s="706" t="s">
        <v>333</v>
      </c>
      <c r="F247" s="706" t="s">
        <v>1104</v>
      </c>
      <c r="G247" s="706">
        <v>915.56</v>
      </c>
      <c r="H247" s="706">
        <v>1882.86</v>
      </c>
      <c r="I247" s="706">
        <v>2780.12</v>
      </c>
      <c r="J247" s="706">
        <v>8738.5400000000009</v>
      </c>
      <c r="K247" s="706">
        <v>9432.61</v>
      </c>
      <c r="L247" s="706">
        <v>10056.34</v>
      </c>
      <c r="M247" s="706">
        <v>12602.83</v>
      </c>
      <c r="N247" s="706">
        <v>13305.44</v>
      </c>
      <c r="O247" s="706">
        <v>14950.09</v>
      </c>
      <c r="P247" s="706">
        <v>19460.77</v>
      </c>
      <c r="Q247" s="706">
        <v>19948.009999999998</v>
      </c>
      <c r="R247" s="706">
        <v>21149.86</v>
      </c>
      <c r="S247" s="706">
        <v>1813.46</v>
      </c>
      <c r="T247" s="706">
        <v>1813.46</v>
      </c>
      <c r="U247" s="706">
        <v>0</v>
      </c>
      <c r="V247" s="706">
        <v>0</v>
      </c>
      <c r="W247" s="706">
        <v>0</v>
      </c>
      <c r="X247" s="706">
        <v>0</v>
      </c>
      <c r="Y247" s="706">
        <v>0</v>
      </c>
      <c r="Z247" s="706">
        <v>0</v>
      </c>
      <c r="AA247" s="706">
        <v>0</v>
      </c>
      <c r="AB247" s="706">
        <v>0</v>
      </c>
      <c r="AC247" s="706">
        <v>0</v>
      </c>
      <c r="AD247" s="706">
        <v>0</v>
      </c>
      <c r="AE247" s="706">
        <v>0</v>
      </c>
      <c r="AF247" s="706">
        <v>0</v>
      </c>
      <c r="AG247" s="706">
        <v>0</v>
      </c>
      <c r="AH247" s="706">
        <v>0</v>
      </c>
      <c r="AI247" s="706">
        <v>0</v>
      </c>
      <c r="AJ247" s="905" t="str">
        <f t="shared" si="18"/>
        <v>G0825</v>
      </c>
      <c r="AK247" s="905" t="str">
        <f t="shared" si="19"/>
        <v>ENT. REP. BATISSE-CARROSS</v>
      </c>
      <c r="AL247" s="905">
        <f>IFERROR(INDEX(G247:R247,1,MATCH(Parametres!$B$3,G$1:R$1,0)-1)*IF(OR(F247="L",F247="S",F247="I"),-1,1),"")</f>
        <v>2780.12</v>
      </c>
      <c r="AM247" s="905">
        <f t="shared" si="20"/>
        <v>5958.420000000001</v>
      </c>
      <c r="AN247" s="905">
        <f>INDEX(G247:R247,1,MATCH(Parametres!$B$3,G$1:R$1,0))*IF(OR(F247="L",F247="S",F247="I"),-1,1)</f>
        <v>8738.5400000000009</v>
      </c>
      <c r="AO247" s="487" t="str">
        <f>+VLOOKUP($AJ247,Data_Validation!$A:$D,1,0)</f>
        <v>G0825</v>
      </c>
      <c r="AP247" s="487" t="str">
        <f>+VLOOKUP($AJ247,Data_Validation!$A:$D,3,0)</f>
        <v>Carrosserie</v>
      </c>
      <c r="AQ247" s="487" t="str">
        <f>+VLOOKUP($AJ247,Data_Validation!$A:$D,4,0)</f>
        <v>Services extérieurs</v>
      </c>
      <c r="AR247" s="487" t="s">
        <v>299</v>
      </c>
      <c r="AS247" s="487">
        <f>+VLOOKUP($AJ247,Data_Validation!$A:$E,5,0)</f>
        <v>0</v>
      </c>
      <c r="AT247" s="904" t="str">
        <f t="shared" si="21"/>
        <v>G0825</v>
      </c>
      <c r="AU247" s="488" t="str">
        <f t="shared" si="22"/>
        <v>ENT. REP. BATISSE-CARROSS</v>
      </c>
      <c r="AV247" s="899">
        <f>IFERROR(INDEX(V247:AG247,1,MATCH(Parametres!$B$3,V$1:AG$1,0)-1)*IF(OR(C247="L",C247="S",C247="I"),-1,1),"")</f>
        <v>0</v>
      </c>
      <c r="AW247" s="899">
        <f t="shared" si="23"/>
        <v>0</v>
      </c>
      <c r="AX247" s="899">
        <f>INDEX(V247:AG247,1,MATCH(Parametres!$B$3,V$1:AG$1,0))*IF(OR(C247="L",C247="S",C247="I"),-1,1)</f>
        <v>0</v>
      </c>
      <c r="AY247" s="487" t="s">
        <v>337</v>
      </c>
      <c r="AZ247" s="487">
        <f>+VLOOKUP($AJ247,Data_Validation!$A:$E,5,0)</f>
        <v>0</v>
      </c>
    </row>
    <row r="248" spans="1:52" ht="15" hidden="1" customHeight="1">
      <c r="A248" s="706" t="s">
        <v>1148</v>
      </c>
      <c r="B248" s="706">
        <v>2025</v>
      </c>
      <c r="C248" s="706" t="s">
        <v>1670</v>
      </c>
      <c r="D248" s="706" t="s">
        <v>1671</v>
      </c>
      <c r="E248" s="706" t="s">
        <v>333</v>
      </c>
      <c r="F248" s="706" t="s">
        <v>1104</v>
      </c>
      <c r="G248" s="706">
        <v>915.56</v>
      </c>
      <c r="H248" s="706">
        <v>1882.85</v>
      </c>
      <c r="I248" s="706">
        <v>2780.09</v>
      </c>
      <c r="J248" s="706">
        <v>3336.14</v>
      </c>
      <c r="K248" s="706">
        <v>4030.18</v>
      </c>
      <c r="L248" s="706">
        <v>4500.99</v>
      </c>
      <c r="M248" s="706">
        <v>5825.91</v>
      </c>
      <c r="N248" s="706">
        <v>6528.49</v>
      </c>
      <c r="O248" s="706">
        <v>7962.55</v>
      </c>
      <c r="P248" s="706">
        <v>9767.86</v>
      </c>
      <c r="Q248" s="706">
        <v>10255.1</v>
      </c>
      <c r="R248" s="706">
        <v>10611.88</v>
      </c>
      <c r="S248" s="706">
        <v>932.28</v>
      </c>
      <c r="T248" s="706">
        <v>932.28</v>
      </c>
      <c r="U248" s="706">
        <v>0</v>
      </c>
      <c r="V248" s="706">
        <v>0</v>
      </c>
      <c r="W248" s="706">
        <v>0</v>
      </c>
      <c r="X248" s="706">
        <v>0</v>
      </c>
      <c r="Y248" s="706">
        <v>0</v>
      </c>
      <c r="Z248" s="706">
        <v>0</v>
      </c>
      <c r="AA248" s="706">
        <v>0</v>
      </c>
      <c r="AB248" s="706">
        <v>0</v>
      </c>
      <c r="AC248" s="706">
        <v>0</v>
      </c>
      <c r="AD248" s="706">
        <v>0</v>
      </c>
      <c r="AE248" s="706">
        <v>0</v>
      </c>
      <c r="AF248" s="706">
        <v>0</v>
      </c>
      <c r="AG248" s="706">
        <v>0</v>
      </c>
      <c r="AH248" s="706">
        <v>0</v>
      </c>
      <c r="AI248" s="706">
        <v>0</v>
      </c>
      <c r="AJ248" s="905" t="str">
        <f t="shared" si="18"/>
        <v>G0826</v>
      </c>
      <c r="AK248" s="905" t="str">
        <f t="shared" si="19"/>
        <v>ENT. REP. BATISSE-PIECES</v>
      </c>
      <c r="AL248" s="905">
        <f>IFERROR(INDEX(G248:R248,1,MATCH(Parametres!$B$3,G$1:R$1,0)-1)*IF(OR(F248="L",F248="S",F248="I"),-1,1),"")</f>
        <v>2780.09</v>
      </c>
      <c r="AM248" s="905">
        <f t="shared" si="20"/>
        <v>556.04999999999973</v>
      </c>
      <c r="AN248" s="905">
        <f>INDEX(G248:R248,1,MATCH(Parametres!$B$3,G$1:R$1,0))*IF(OR(F248="L",F248="S",F248="I"),-1,1)</f>
        <v>3336.14</v>
      </c>
      <c r="AO248" s="487" t="str">
        <f>+VLOOKUP($AJ248,Data_Validation!$A:$D,1,0)</f>
        <v>G0826</v>
      </c>
      <c r="AP248" s="487" t="str">
        <f>+VLOOKUP($AJ248,Data_Validation!$A:$D,3,0)</f>
        <v>Pièces</v>
      </c>
      <c r="AQ248" s="487" t="str">
        <f>+VLOOKUP($AJ248,Data_Validation!$A:$D,4,0)</f>
        <v>Services extérieurs</v>
      </c>
      <c r="AR248" s="487" t="s">
        <v>299</v>
      </c>
      <c r="AS248" s="487">
        <f>+VLOOKUP($AJ248,Data_Validation!$A:$E,5,0)</f>
        <v>0</v>
      </c>
      <c r="AT248" s="904" t="str">
        <f t="shared" si="21"/>
        <v>G0826</v>
      </c>
      <c r="AU248" s="488" t="str">
        <f t="shared" si="22"/>
        <v>ENT. REP. BATISSE-PIECES</v>
      </c>
      <c r="AV248" s="899">
        <f>IFERROR(INDEX(V248:AG248,1,MATCH(Parametres!$B$3,V$1:AG$1,0)-1)*IF(OR(C248="L",C248="S",C248="I"),-1,1),"")</f>
        <v>0</v>
      </c>
      <c r="AW248" s="899">
        <f t="shared" si="23"/>
        <v>0</v>
      </c>
      <c r="AX248" s="899">
        <f>INDEX(V248:AG248,1,MATCH(Parametres!$B$3,V$1:AG$1,0))*IF(OR(C248="L",C248="S",C248="I"),-1,1)</f>
        <v>0</v>
      </c>
      <c r="AY248" s="487" t="s">
        <v>337</v>
      </c>
      <c r="AZ248" s="487">
        <f>+VLOOKUP($AJ248,Data_Validation!$A:$E,5,0)</f>
        <v>0</v>
      </c>
    </row>
    <row r="249" spans="1:52" ht="15" customHeight="1">
      <c r="A249" s="706" t="s">
        <v>1148</v>
      </c>
      <c r="B249" s="706">
        <v>2025</v>
      </c>
      <c r="C249" s="706" t="s">
        <v>1672</v>
      </c>
      <c r="D249" s="706" t="s">
        <v>1673</v>
      </c>
      <c r="E249" s="706" t="s">
        <v>333</v>
      </c>
      <c r="F249" s="706" t="s">
        <v>1104</v>
      </c>
      <c r="G249" s="706">
        <v>0</v>
      </c>
      <c r="H249" s="706">
        <v>0</v>
      </c>
      <c r="I249" s="706">
        <v>0</v>
      </c>
      <c r="J249" s="706">
        <v>0</v>
      </c>
      <c r="K249" s="706">
        <v>0</v>
      </c>
      <c r="L249" s="706">
        <v>0</v>
      </c>
      <c r="M249" s="706">
        <v>0</v>
      </c>
      <c r="N249" s="706">
        <v>0</v>
      </c>
      <c r="O249" s="706">
        <v>0</v>
      </c>
      <c r="P249" s="706">
        <v>0</v>
      </c>
      <c r="Q249" s="706">
        <v>0</v>
      </c>
      <c r="R249" s="706">
        <v>0</v>
      </c>
      <c r="S249" s="706">
        <v>0</v>
      </c>
      <c r="T249" s="706">
        <v>0</v>
      </c>
      <c r="U249" s="706">
        <v>0</v>
      </c>
      <c r="V249" s="706">
        <v>0</v>
      </c>
      <c r="W249" s="706">
        <v>0</v>
      </c>
      <c r="X249" s="706">
        <v>0</v>
      </c>
      <c r="Y249" s="706">
        <v>0</v>
      </c>
      <c r="Z249" s="706">
        <v>0</v>
      </c>
      <c r="AA249" s="706">
        <v>0</v>
      </c>
      <c r="AB249" s="706">
        <v>0</v>
      </c>
      <c r="AC249" s="706">
        <v>0</v>
      </c>
      <c r="AD249" s="706">
        <v>0</v>
      </c>
      <c r="AE249" s="706">
        <v>0</v>
      </c>
      <c r="AF249" s="706">
        <v>0</v>
      </c>
      <c r="AG249" s="706">
        <v>0</v>
      </c>
      <c r="AH249" s="706">
        <v>0</v>
      </c>
      <c r="AI249" s="706">
        <v>0</v>
      </c>
      <c r="AJ249" s="905" t="str">
        <f t="shared" si="18"/>
        <v>G0830</v>
      </c>
      <c r="AK249" s="905" t="str">
        <f t="shared" si="19"/>
        <v>AMORT. BATIMENT REP</v>
      </c>
      <c r="AL249" s="905">
        <f>IFERROR(INDEX(G249:R249,1,MATCH(Parametres!$B$3,G$1:R$1,0)-1)*IF(OR(F249="L",F249="S",F249="I"),-1,1),"")</f>
        <v>0</v>
      </c>
      <c r="AM249" s="905">
        <f t="shared" si="20"/>
        <v>0</v>
      </c>
      <c r="AN249" s="905">
        <f>INDEX(G249:R249,1,MATCH(Parametres!$B$3,G$1:R$1,0))*IF(OR(F249="L",F249="S",F249="I"),-1,1)</f>
        <v>0</v>
      </c>
      <c r="AO249" s="487" t="e">
        <f>+VLOOKUP($AJ249,Data_Validation!$A:$D,1,0)</f>
        <v>#N/A</v>
      </c>
      <c r="AP249" s="487" t="e">
        <f>+VLOOKUP($AJ249,Data_Validation!$A:$D,3,0)</f>
        <v>#N/A</v>
      </c>
      <c r="AQ249" s="487" t="e">
        <f>+VLOOKUP($AJ249,Data_Validation!$A:$D,4,0)</f>
        <v>#N/A</v>
      </c>
      <c r="AR249" s="487" t="s">
        <v>299</v>
      </c>
      <c r="AS249" s="487" t="e">
        <f>+VLOOKUP($AJ249,Data_Validation!$A:$E,5,0)</f>
        <v>#N/A</v>
      </c>
      <c r="AT249" s="904" t="str">
        <f t="shared" si="21"/>
        <v>G0830</v>
      </c>
      <c r="AU249" s="488" t="str">
        <f t="shared" si="22"/>
        <v>AMORT. BATIMENT REP</v>
      </c>
      <c r="AV249" s="899">
        <f>IFERROR(INDEX(V249:AG249,1,MATCH(Parametres!$B$3,V$1:AG$1,0)-1)*IF(OR(C249="L",C249="S",C249="I"),-1,1),"")</f>
        <v>0</v>
      </c>
      <c r="AW249" s="899">
        <f t="shared" si="23"/>
        <v>0</v>
      </c>
      <c r="AX249" s="899">
        <f>INDEX(V249:AG249,1,MATCH(Parametres!$B$3,V$1:AG$1,0))*IF(OR(C249="L",C249="S",C249="I"),-1,1)</f>
        <v>0</v>
      </c>
      <c r="AY249" s="487" t="s">
        <v>337</v>
      </c>
      <c r="AZ249" s="487" t="e">
        <f>+VLOOKUP($AJ249,Data_Validation!$A:$E,5,0)</f>
        <v>#N/A</v>
      </c>
    </row>
    <row r="250" spans="1:52" ht="15" hidden="1" customHeight="1">
      <c r="A250" s="706" t="s">
        <v>1148</v>
      </c>
      <c r="B250" s="706">
        <v>2025</v>
      </c>
      <c r="C250" s="706" t="s">
        <v>1674</v>
      </c>
      <c r="D250" s="706" t="s">
        <v>1675</v>
      </c>
      <c r="E250" s="706" t="s">
        <v>333</v>
      </c>
      <c r="F250" s="706" t="s">
        <v>1104</v>
      </c>
      <c r="G250" s="706">
        <v>41.92</v>
      </c>
      <c r="H250" s="706">
        <v>83.84</v>
      </c>
      <c r="I250" s="706">
        <v>125.76</v>
      </c>
      <c r="J250" s="706">
        <v>167.68</v>
      </c>
      <c r="K250" s="706">
        <v>209.6</v>
      </c>
      <c r="L250" s="706">
        <v>251.52</v>
      </c>
      <c r="M250" s="706">
        <v>293.44</v>
      </c>
      <c r="N250" s="706">
        <v>336.53</v>
      </c>
      <c r="O250" s="706">
        <v>378.45</v>
      </c>
      <c r="P250" s="706">
        <v>420.37</v>
      </c>
      <c r="Q250" s="706">
        <v>462.29</v>
      </c>
      <c r="R250" s="706">
        <v>504.21</v>
      </c>
      <c r="S250" s="706">
        <v>42.03</v>
      </c>
      <c r="T250" s="706">
        <v>42.03</v>
      </c>
      <c r="U250" s="706">
        <v>0</v>
      </c>
      <c r="V250" s="706">
        <v>0</v>
      </c>
      <c r="W250" s="706">
        <v>0</v>
      </c>
      <c r="X250" s="706">
        <v>0</v>
      </c>
      <c r="Y250" s="706">
        <v>0</v>
      </c>
      <c r="Z250" s="706">
        <v>0</v>
      </c>
      <c r="AA250" s="706">
        <v>0</v>
      </c>
      <c r="AB250" s="706">
        <v>0</v>
      </c>
      <c r="AC250" s="706">
        <v>0</v>
      </c>
      <c r="AD250" s="706">
        <v>0</v>
      </c>
      <c r="AE250" s="706">
        <v>0</v>
      </c>
      <c r="AF250" s="706">
        <v>0</v>
      </c>
      <c r="AG250" s="706">
        <v>0</v>
      </c>
      <c r="AH250" s="706">
        <v>0</v>
      </c>
      <c r="AI250" s="706">
        <v>0</v>
      </c>
      <c r="AJ250" s="905" t="str">
        <f t="shared" si="18"/>
        <v>G0831</v>
      </c>
      <c r="AK250" s="905" t="str">
        <f t="shared" si="19"/>
        <v>AMORT. BATISSE-NEUFS</v>
      </c>
      <c r="AL250" s="905">
        <f>IFERROR(INDEX(G250:R250,1,MATCH(Parametres!$B$3,G$1:R$1,0)-1)*IF(OR(F250="L",F250="S",F250="I"),-1,1),"")</f>
        <v>125.76</v>
      </c>
      <c r="AM250" s="905">
        <f t="shared" si="20"/>
        <v>41.92</v>
      </c>
      <c r="AN250" s="905">
        <f>INDEX(G250:R250,1,MATCH(Parametres!$B$3,G$1:R$1,0))*IF(OR(F250="L",F250="S",F250="I"),-1,1)</f>
        <v>167.68</v>
      </c>
      <c r="AO250" s="487" t="str">
        <f>+VLOOKUP($AJ250,Data_Validation!$A:$D,1,0)</f>
        <v>G0831</v>
      </c>
      <c r="AP250" s="487" t="str">
        <f>+VLOOKUP($AJ250,Data_Validation!$A:$D,3,0)</f>
        <v>Véhicules neufs</v>
      </c>
      <c r="AQ250" s="487" t="str">
        <f>+VLOOKUP($AJ250,Data_Validation!$A:$D,4,0)</f>
        <v>Amortissement</v>
      </c>
      <c r="AR250" s="487" t="s">
        <v>299</v>
      </c>
      <c r="AS250" s="487">
        <f>+VLOOKUP($AJ250,Data_Validation!$A:$E,5,0)</f>
        <v>0</v>
      </c>
      <c r="AT250" s="904" t="str">
        <f t="shared" si="21"/>
        <v>G0831</v>
      </c>
      <c r="AU250" s="488" t="str">
        <f t="shared" si="22"/>
        <v>AMORT. BATISSE-NEUFS</v>
      </c>
      <c r="AV250" s="899">
        <f>IFERROR(INDEX(V250:AG250,1,MATCH(Parametres!$B$3,V$1:AG$1,0)-1)*IF(OR(C250="L",C250="S",C250="I"),-1,1),"")</f>
        <v>0</v>
      </c>
      <c r="AW250" s="899">
        <f t="shared" si="23"/>
        <v>0</v>
      </c>
      <c r="AX250" s="899">
        <f>INDEX(V250:AG250,1,MATCH(Parametres!$B$3,V$1:AG$1,0))*IF(OR(C250="L",C250="S",C250="I"),-1,1)</f>
        <v>0</v>
      </c>
      <c r="AY250" s="487" t="s">
        <v>337</v>
      </c>
      <c r="AZ250" s="487">
        <f>+VLOOKUP($AJ250,Data_Validation!$A:$E,5,0)</f>
        <v>0</v>
      </c>
    </row>
    <row r="251" spans="1:52" ht="15" hidden="1" customHeight="1">
      <c r="A251" s="706" t="s">
        <v>1148</v>
      </c>
      <c r="B251" s="706">
        <v>2025</v>
      </c>
      <c r="C251" s="706" t="s">
        <v>1676</v>
      </c>
      <c r="D251" s="706" t="s">
        <v>1677</v>
      </c>
      <c r="E251" s="706" t="s">
        <v>333</v>
      </c>
      <c r="F251" s="706" t="s">
        <v>1104</v>
      </c>
      <c r="G251" s="706">
        <v>27.95</v>
      </c>
      <c r="H251" s="706">
        <v>55.9</v>
      </c>
      <c r="I251" s="706">
        <v>83.85</v>
      </c>
      <c r="J251" s="706">
        <v>111.8</v>
      </c>
      <c r="K251" s="706">
        <v>139.75</v>
      </c>
      <c r="L251" s="706">
        <v>167.7</v>
      </c>
      <c r="M251" s="706">
        <v>195.65</v>
      </c>
      <c r="N251" s="706">
        <v>224.38</v>
      </c>
      <c r="O251" s="706">
        <v>252.33</v>
      </c>
      <c r="P251" s="706">
        <v>280.27999999999997</v>
      </c>
      <c r="Q251" s="706">
        <v>308.23</v>
      </c>
      <c r="R251" s="706">
        <v>336.18</v>
      </c>
      <c r="S251" s="706">
        <v>28.02</v>
      </c>
      <c r="T251" s="706">
        <v>28.02</v>
      </c>
      <c r="U251" s="706">
        <v>0</v>
      </c>
      <c r="V251" s="706">
        <v>0</v>
      </c>
      <c r="W251" s="706">
        <v>0</v>
      </c>
      <c r="X251" s="706">
        <v>0</v>
      </c>
      <c r="Y251" s="706">
        <v>0</v>
      </c>
      <c r="Z251" s="706">
        <v>0</v>
      </c>
      <c r="AA251" s="706">
        <v>0</v>
      </c>
      <c r="AB251" s="706">
        <v>0</v>
      </c>
      <c r="AC251" s="706">
        <v>0</v>
      </c>
      <c r="AD251" s="706">
        <v>0</v>
      </c>
      <c r="AE251" s="706">
        <v>0</v>
      </c>
      <c r="AF251" s="706">
        <v>0</v>
      </c>
      <c r="AG251" s="706">
        <v>0</v>
      </c>
      <c r="AH251" s="706">
        <v>0</v>
      </c>
      <c r="AI251" s="706">
        <v>0</v>
      </c>
      <c r="AJ251" s="905" t="str">
        <f t="shared" si="18"/>
        <v>G0832</v>
      </c>
      <c r="AK251" s="905" t="str">
        <f t="shared" si="19"/>
        <v>AMORT. BATISSE-USAGES</v>
      </c>
      <c r="AL251" s="905">
        <f>IFERROR(INDEX(G251:R251,1,MATCH(Parametres!$B$3,G$1:R$1,0)-1)*IF(OR(F251="L",F251="S",F251="I"),-1,1),"")</f>
        <v>83.85</v>
      </c>
      <c r="AM251" s="905">
        <f t="shared" si="20"/>
        <v>27.950000000000003</v>
      </c>
      <c r="AN251" s="905">
        <f>INDEX(G251:R251,1,MATCH(Parametres!$B$3,G$1:R$1,0))*IF(OR(F251="L",F251="S",F251="I"),-1,1)</f>
        <v>111.8</v>
      </c>
      <c r="AO251" s="487" t="str">
        <f>+VLOOKUP($AJ251,Data_Validation!$A:$D,1,0)</f>
        <v>G0832</v>
      </c>
      <c r="AP251" s="487" t="str">
        <f>+VLOOKUP($AJ251,Data_Validation!$A:$D,3,0)</f>
        <v>Véhicules usagés</v>
      </c>
      <c r="AQ251" s="487" t="str">
        <f>+VLOOKUP($AJ251,Data_Validation!$A:$D,4,0)</f>
        <v>Amortissement</v>
      </c>
      <c r="AR251" s="487" t="s">
        <v>299</v>
      </c>
      <c r="AS251" s="487">
        <f>+VLOOKUP($AJ251,Data_Validation!$A:$E,5,0)</f>
        <v>0</v>
      </c>
      <c r="AT251" s="904" t="str">
        <f t="shared" si="21"/>
        <v>G0832</v>
      </c>
      <c r="AU251" s="488" t="str">
        <f t="shared" si="22"/>
        <v>AMORT. BATISSE-USAGES</v>
      </c>
      <c r="AV251" s="899">
        <f>IFERROR(INDEX(V251:AG251,1,MATCH(Parametres!$B$3,V$1:AG$1,0)-1)*IF(OR(C251="L",C251="S",C251="I"),-1,1),"")</f>
        <v>0</v>
      </c>
      <c r="AW251" s="899">
        <f t="shared" si="23"/>
        <v>0</v>
      </c>
      <c r="AX251" s="899">
        <f>INDEX(V251:AG251,1,MATCH(Parametres!$B$3,V$1:AG$1,0))*IF(OR(C251="L",C251="S",C251="I"),-1,1)</f>
        <v>0</v>
      </c>
      <c r="AY251" s="487" t="s">
        <v>337</v>
      </c>
      <c r="AZ251" s="487">
        <f>+VLOOKUP($AJ251,Data_Validation!$A:$E,5,0)</f>
        <v>0</v>
      </c>
    </row>
    <row r="252" spans="1:52" ht="15.75" hidden="1" customHeight="1">
      <c r="A252" s="706" t="s">
        <v>1148</v>
      </c>
      <c r="B252" s="706">
        <v>2025</v>
      </c>
      <c r="C252" s="706" t="s">
        <v>1678</v>
      </c>
      <c r="D252" s="706" t="s">
        <v>1679</v>
      </c>
      <c r="E252" s="706" t="s">
        <v>333</v>
      </c>
      <c r="F252" s="706" t="s">
        <v>1104</v>
      </c>
      <c r="G252" s="706">
        <v>41.92</v>
      </c>
      <c r="H252" s="706">
        <v>83.84</v>
      </c>
      <c r="I252" s="706">
        <v>125.76</v>
      </c>
      <c r="J252" s="706">
        <v>167.68</v>
      </c>
      <c r="K252" s="706">
        <v>209.6</v>
      </c>
      <c r="L252" s="706">
        <v>251.52</v>
      </c>
      <c r="M252" s="706">
        <v>293.44</v>
      </c>
      <c r="N252" s="706">
        <v>336.53</v>
      </c>
      <c r="O252" s="706">
        <v>378.45</v>
      </c>
      <c r="P252" s="706">
        <v>420.37</v>
      </c>
      <c r="Q252" s="706">
        <v>462.29</v>
      </c>
      <c r="R252" s="706">
        <v>504.21</v>
      </c>
      <c r="S252" s="706">
        <v>42.03</v>
      </c>
      <c r="T252" s="706">
        <v>42.03</v>
      </c>
      <c r="U252" s="706">
        <v>0</v>
      </c>
      <c r="V252" s="706">
        <v>0</v>
      </c>
      <c r="W252" s="706">
        <v>0</v>
      </c>
      <c r="X252" s="706">
        <v>0</v>
      </c>
      <c r="Y252" s="706">
        <v>0</v>
      </c>
      <c r="Z252" s="706">
        <v>0</v>
      </c>
      <c r="AA252" s="706">
        <v>0</v>
      </c>
      <c r="AB252" s="706">
        <v>0</v>
      </c>
      <c r="AC252" s="706">
        <v>0</v>
      </c>
      <c r="AD252" s="706">
        <v>0</v>
      </c>
      <c r="AE252" s="706">
        <v>0</v>
      </c>
      <c r="AF252" s="706">
        <v>0</v>
      </c>
      <c r="AG252" s="706">
        <v>0</v>
      </c>
      <c r="AH252" s="706">
        <v>0</v>
      </c>
      <c r="AI252" s="706">
        <v>0</v>
      </c>
      <c r="AJ252" s="905" t="str">
        <f t="shared" si="18"/>
        <v>G0834</v>
      </c>
      <c r="AK252" s="905" t="str">
        <f t="shared" si="19"/>
        <v>AMORT. BATISSE-SERVICE</v>
      </c>
      <c r="AL252" s="905">
        <f>IFERROR(INDEX(G252:R252,1,MATCH(Parametres!$B$3,G$1:R$1,0)-1)*IF(OR(F252="L",F252="S",F252="I"),-1,1),"")</f>
        <v>125.76</v>
      </c>
      <c r="AM252" s="905">
        <f t="shared" si="20"/>
        <v>41.92</v>
      </c>
      <c r="AN252" s="905">
        <f>INDEX(G252:R252,1,MATCH(Parametres!$B$3,G$1:R$1,0))*IF(OR(F252="L",F252="S",F252="I"),-1,1)</f>
        <v>167.68</v>
      </c>
      <c r="AO252" s="487" t="str">
        <f>+VLOOKUP($AJ252,Data_Validation!$A:$D,1,0)</f>
        <v>G0834</v>
      </c>
      <c r="AP252" s="487" t="str">
        <f>+VLOOKUP($AJ252,Data_Validation!$A:$D,3,0)</f>
        <v>Service</v>
      </c>
      <c r="AQ252" s="487" t="str">
        <f>+VLOOKUP($AJ252,Data_Validation!$A:$D,4,0)</f>
        <v>Amortissement</v>
      </c>
      <c r="AR252" s="487" t="s">
        <v>299</v>
      </c>
      <c r="AS252" s="487">
        <f>+VLOOKUP($AJ252,Data_Validation!$A:$E,5,0)</f>
        <v>0</v>
      </c>
      <c r="AT252" s="904" t="str">
        <f t="shared" si="21"/>
        <v>G0834</v>
      </c>
      <c r="AU252" s="488" t="str">
        <f t="shared" si="22"/>
        <v>AMORT. BATISSE-SERVICE</v>
      </c>
      <c r="AV252" s="899">
        <f>IFERROR(INDEX(V252:AG252,1,MATCH(Parametres!$B$3,V$1:AG$1,0)-1)*IF(OR(C252="L",C252="S",C252="I"),-1,1),"")</f>
        <v>0</v>
      </c>
      <c r="AW252" s="899">
        <f t="shared" si="23"/>
        <v>0</v>
      </c>
      <c r="AX252" s="899">
        <f>INDEX(V252:AG252,1,MATCH(Parametres!$B$3,V$1:AG$1,0))*IF(OR(C252="L",C252="S",C252="I"),-1,1)</f>
        <v>0</v>
      </c>
      <c r="AY252" s="487" t="s">
        <v>337</v>
      </c>
      <c r="AZ252" s="487">
        <f>+VLOOKUP($AJ252,Data_Validation!$A:$E,5,0)</f>
        <v>0</v>
      </c>
    </row>
    <row r="253" spans="1:52" ht="15" hidden="1" customHeight="1">
      <c r="A253" s="706" t="s">
        <v>1148</v>
      </c>
      <c r="B253" s="706">
        <v>2025</v>
      </c>
      <c r="C253" s="706" t="s">
        <v>1680</v>
      </c>
      <c r="D253" s="706" t="s">
        <v>1681</v>
      </c>
      <c r="E253" s="706" t="s">
        <v>333</v>
      </c>
      <c r="F253" s="706" t="s">
        <v>1104</v>
      </c>
      <c r="G253" s="706">
        <v>13.97</v>
      </c>
      <c r="H253" s="706">
        <v>27.94</v>
      </c>
      <c r="I253" s="706">
        <v>41.91</v>
      </c>
      <c r="J253" s="706">
        <v>55.88</v>
      </c>
      <c r="K253" s="706">
        <v>69.849999999999994</v>
      </c>
      <c r="L253" s="706">
        <v>83.82</v>
      </c>
      <c r="M253" s="706">
        <v>97.79</v>
      </c>
      <c r="N253" s="706">
        <v>112.15</v>
      </c>
      <c r="O253" s="706">
        <v>126.12</v>
      </c>
      <c r="P253" s="706">
        <v>140.09</v>
      </c>
      <c r="Q253" s="706">
        <v>154.06</v>
      </c>
      <c r="R253" s="706">
        <v>168.03</v>
      </c>
      <c r="S253" s="706">
        <v>14.01</v>
      </c>
      <c r="T253" s="706">
        <v>14.01</v>
      </c>
      <c r="U253" s="706">
        <v>0</v>
      </c>
      <c r="V253" s="706">
        <v>0</v>
      </c>
      <c r="W253" s="706">
        <v>0</v>
      </c>
      <c r="X253" s="706">
        <v>0</v>
      </c>
      <c r="Y253" s="706">
        <v>0</v>
      </c>
      <c r="Z253" s="706">
        <v>0</v>
      </c>
      <c r="AA253" s="706">
        <v>0</v>
      </c>
      <c r="AB253" s="706">
        <v>0</v>
      </c>
      <c r="AC253" s="706">
        <v>0</v>
      </c>
      <c r="AD253" s="706">
        <v>0</v>
      </c>
      <c r="AE253" s="706">
        <v>0</v>
      </c>
      <c r="AF253" s="706">
        <v>0</v>
      </c>
      <c r="AG253" s="706">
        <v>0</v>
      </c>
      <c r="AH253" s="706">
        <v>0</v>
      </c>
      <c r="AI253" s="706">
        <v>0</v>
      </c>
      <c r="AJ253" s="905" t="str">
        <f t="shared" si="18"/>
        <v>G0835</v>
      </c>
      <c r="AK253" s="905" t="str">
        <f t="shared" si="19"/>
        <v>AMORT. BATISSE-CARROSS.</v>
      </c>
      <c r="AL253" s="905">
        <f>IFERROR(INDEX(G253:R253,1,MATCH(Parametres!$B$3,G$1:R$1,0)-1)*IF(OR(F253="L",F253="S",F253="I"),-1,1),"")</f>
        <v>41.91</v>
      </c>
      <c r="AM253" s="905">
        <f t="shared" si="20"/>
        <v>13.970000000000006</v>
      </c>
      <c r="AN253" s="905">
        <f>INDEX(G253:R253,1,MATCH(Parametres!$B$3,G$1:R$1,0))*IF(OR(F253="L",F253="S",F253="I"),-1,1)</f>
        <v>55.88</v>
      </c>
      <c r="AO253" s="487" t="str">
        <f>+VLOOKUP($AJ253,Data_Validation!$A:$D,1,0)</f>
        <v>G0835</v>
      </c>
      <c r="AP253" s="487" t="str">
        <f>+VLOOKUP($AJ253,Data_Validation!$A:$D,3,0)</f>
        <v>Carrosserie</v>
      </c>
      <c r="AQ253" s="487" t="str">
        <f>+VLOOKUP($AJ253,Data_Validation!$A:$D,4,0)</f>
        <v>Amortissement</v>
      </c>
      <c r="AR253" s="487" t="s">
        <v>299</v>
      </c>
      <c r="AS253" s="487">
        <f>+VLOOKUP($AJ253,Data_Validation!$A:$E,5,0)</f>
        <v>0</v>
      </c>
      <c r="AT253" s="904" t="str">
        <f t="shared" si="21"/>
        <v>G0835</v>
      </c>
      <c r="AU253" s="488" t="str">
        <f t="shared" si="22"/>
        <v>AMORT. BATISSE-CARROSS.</v>
      </c>
      <c r="AV253" s="899">
        <f>IFERROR(INDEX(V253:AG253,1,MATCH(Parametres!$B$3,V$1:AG$1,0)-1)*IF(OR(C253="L",C253="S",C253="I"),-1,1),"")</f>
        <v>0</v>
      </c>
      <c r="AW253" s="899">
        <f t="shared" si="23"/>
        <v>0</v>
      </c>
      <c r="AX253" s="899">
        <f>INDEX(V253:AG253,1,MATCH(Parametres!$B$3,V$1:AG$1,0))*IF(OR(C253="L",C253="S",C253="I"),-1,1)</f>
        <v>0</v>
      </c>
      <c r="AY253" s="487" t="s">
        <v>337</v>
      </c>
      <c r="AZ253" s="487">
        <f>+VLOOKUP($AJ253,Data_Validation!$A:$E,5,0)</f>
        <v>0</v>
      </c>
    </row>
    <row r="254" spans="1:52" ht="15" hidden="1" customHeight="1">
      <c r="A254" s="706" t="s">
        <v>1148</v>
      </c>
      <c r="B254" s="706">
        <v>2025</v>
      </c>
      <c r="C254" s="706" t="s">
        <v>1682</v>
      </c>
      <c r="D254" s="706" t="s">
        <v>1683</v>
      </c>
      <c r="E254" s="706" t="s">
        <v>333</v>
      </c>
      <c r="F254" s="706" t="s">
        <v>1104</v>
      </c>
      <c r="G254" s="706">
        <v>13.97</v>
      </c>
      <c r="H254" s="706">
        <v>27.94</v>
      </c>
      <c r="I254" s="706">
        <v>41.91</v>
      </c>
      <c r="J254" s="706">
        <v>55.88</v>
      </c>
      <c r="K254" s="706">
        <v>69.849999999999994</v>
      </c>
      <c r="L254" s="706">
        <v>83.82</v>
      </c>
      <c r="M254" s="706">
        <v>97.79</v>
      </c>
      <c r="N254" s="706">
        <v>112.15</v>
      </c>
      <c r="O254" s="706">
        <v>126.12</v>
      </c>
      <c r="P254" s="706">
        <v>140.09</v>
      </c>
      <c r="Q254" s="706">
        <v>154.06</v>
      </c>
      <c r="R254" s="706">
        <v>168.03</v>
      </c>
      <c r="S254" s="706">
        <v>14.01</v>
      </c>
      <c r="T254" s="706">
        <v>14.01</v>
      </c>
      <c r="U254" s="706">
        <v>0</v>
      </c>
      <c r="V254" s="706">
        <v>0</v>
      </c>
      <c r="W254" s="706">
        <v>0</v>
      </c>
      <c r="X254" s="706">
        <v>0</v>
      </c>
      <c r="Y254" s="706">
        <v>0</v>
      </c>
      <c r="Z254" s="706">
        <v>0</v>
      </c>
      <c r="AA254" s="706">
        <v>0</v>
      </c>
      <c r="AB254" s="706">
        <v>0</v>
      </c>
      <c r="AC254" s="706">
        <v>0</v>
      </c>
      <c r="AD254" s="706">
        <v>0</v>
      </c>
      <c r="AE254" s="706">
        <v>0</v>
      </c>
      <c r="AF254" s="706">
        <v>0</v>
      </c>
      <c r="AG254" s="706">
        <v>0</v>
      </c>
      <c r="AH254" s="706">
        <v>0</v>
      </c>
      <c r="AI254" s="706">
        <v>0</v>
      </c>
      <c r="AJ254" s="905" t="str">
        <f t="shared" si="18"/>
        <v>G0836</v>
      </c>
      <c r="AK254" s="905" t="str">
        <f t="shared" si="19"/>
        <v>AMORT. BATISSE-PIECES</v>
      </c>
      <c r="AL254" s="905">
        <f>IFERROR(INDEX(G254:R254,1,MATCH(Parametres!$B$3,G$1:R$1,0)-1)*IF(OR(F254="L",F254="S",F254="I"),-1,1),"")</f>
        <v>41.91</v>
      </c>
      <c r="AM254" s="905">
        <f t="shared" si="20"/>
        <v>13.970000000000006</v>
      </c>
      <c r="AN254" s="905">
        <f>INDEX(G254:R254,1,MATCH(Parametres!$B$3,G$1:R$1,0))*IF(OR(F254="L",F254="S",F254="I"),-1,1)</f>
        <v>55.88</v>
      </c>
      <c r="AO254" s="487" t="str">
        <f>+VLOOKUP($AJ254,Data_Validation!$A:$D,1,0)</f>
        <v>G0836</v>
      </c>
      <c r="AP254" s="487" t="str">
        <f>+VLOOKUP($AJ254,Data_Validation!$A:$D,3,0)</f>
        <v>Pièces</v>
      </c>
      <c r="AQ254" s="487" t="str">
        <f>+VLOOKUP($AJ254,Data_Validation!$A:$D,4,0)</f>
        <v>Amortissement</v>
      </c>
      <c r="AR254" s="487" t="s">
        <v>299</v>
      </c>
      <c r="AS254" s="487">
        <f>+VLOOKUP($AJ254,Data_Validation!$A:$E,5,0)</f>
        <v>0</v>
      </c>
      <c r="AT254" s="904" t="str">
        <f t="shared" si="21"/>
        <v>G0836</v>
      </c>
      <c r="AU254" s="488" t="str">
        <f t="shared" si="22"/>
        <v>AMORT. BATISSE-PIECES</v>
      </c>
      <c r="AV254" s="899">
        <f>IFERROR(INDEX(V254:AG254,1,MATCH(Parametres!$B$3,V$1:AG$1,0)-1)*IF(OR(C254="L",C254="S",C254="I"),-1,1),"")</f>
        <v>0</v>
      </c>
      <c r="AW254" s="899">
        <f t="shared" si="23"/>
        <v>0</v>
      </c>
      <c r="AX254" s="899">
        <f>INDEX(V254:AG254,1,MATCH(Parametres!$B$3,V$1:AG$1,0))*IF(OR(C254="L",C254="S",C254="I"),-1,1)</f>
        <v>0</v>
      </c>
      <c r="AY254" s="487" t="s">
        <v>337</v>
      </c>
      <c r="AZ254" s="487">
        <f>+VLOOKUP($AJ254,Data_Validation!$A:$E,5,0)</f>
        <v>0</v>
      </c>
    </row>
    <row r="255" spans="1:52" ht="15" customHeight="1">
      <c r="A255" s="706" t="s">
        <v>1148</v>
      </c>
      <c r="B255" s="706">
        <v>2025</v>
      </c>
      <c r="C255" s="706" t="s">
        <v>1684</v>
      </c>
      <c r="D255" s="706" t="s">
        <v>1685</v>
      </c>
      <c r="E255" s="706" t="s">
        <v>333</v>
      </c>
      <c r="F255" s="706" t="s">
        <v>1104</v>
      </c>
      <c r="G255" s="706">
        <v>0</v>
      </c>
      <c r="H255" s="706">
        <v>0</v>
      </c>
      <c r="I255" s="706">
        <v>0</v>
      </c>
      <c r="J255" s="706">
        <v>0</v>
      </c>
      <c r="K255" s="706">
        <v>0</v>
      </c>
      <c r="L255" s="706">
        <v>0</v>
      </c>
      <c r="M255" s="706">
        <v>0</v>
      </c>
      <c r="N255" s="706">
        <v>0</v>
      </c>
      <c r="O255" s="706">
        <v>0</v>
      </c>
      <c r="P255" s="706">
        <v>0</v>
      </c>
      <c r="Q255" s="706">
        <v>0</v>
      </c>
      <c r="R255" s="706">
        <v>0</v>
      </c>
      <c r="S255" s="706">
        <v>0</v>
      </c>
      <c r="T255" s="706">
        <v>0</v>
      </c>
      <c r="U255" s="706">
        <v>0</v>
      </c>
      <c r="V255" s="706">
        <v>0</v>
      </c>
      <c r="W255" s="706">
        <v>0</v>
      </c>
      <c r="X255" s="706">
        <v>0</v>
      </c>
      <c r="Y255" s="706">
        <v>0</v>
      </c>
      <c r="Z255" s="706">
        <v>0</v>
      </c>
      <c r="AA255" s="706">
        <v>0</v>
      </c>
      <c r="AB255" s="706">
        <v>0</v>
      </c>
      <c r="AC255" s="706">
        <v>0</v>
      </c>
      <c r="AD255" s="706">
        <v>0</v>
      </c>
      <c r="AE255" s="706">
        <v>0</v>
      </c>
      <c r="AF255" s="706">
        <v>0</v>
      </c>
      <c r="AG255" s="706">
        <v>0</v>
      </c>
      <c r="AH255" s="706">
        <v>0</v>
      </c>
      <c r="AI255" s="706">
        <v>0</v>
      </c>
      <c r="AJ255" s="905" t="str">
        <f t="shared" si="18"/>
        <v>G0840</v>
      </c>
      <c r="AK255" s="905" t="str">
        <f t="shared" si="19"/>
        <v>IMPOTS FONCIERS REP.</v>
      </c>
      <c r="AL255" s="905">
        <f>IFERROR(INDEX(G255:R255,1,MATCH(Parametres!$B$3,G$1:R$1,0)-1)*IF(OR(F255="L",F255="S",F255="I"),-1,1),"")</f>
        <v>0</v>
      </c>
      <c r="AM255" s="905">
        <f t="shared" si="20"/>
        <v>0</v>
      </c>
      <c r="AN255" s="905">
        <f>INDEX(G255:R255,1,MATCH(Parametres!$B$3,G$1:R$1,0))*IF(OR(F255="L",F255="S",F255="I"),-1,1)</f>
        <v>0</v>
      </c>
      <c r="AO255" s="487" t="e">
        <f>+VLOOKUP($AJ255,Data_Validation!$A:$D,1,0)</f>
        <v>#N/A</v>
      </c>
      <c r="AP255" s="487" t="e">
        <f>+VLOOKUP($AJ255,Data_Validation!$A:$D,3,0)</f>
        <v>#N/A</v>
      </c>
      <c r="AQ255" s="487" t="e">
        <f>+VLOOKUP($AJ255,Data_Validation!$A:$D,4,0)</f>
        <v>#N/A</v>
      </c>
      <c r="AR255" s="487" t="s">
        <v>299</v>
      </c>
      <c r="AS255" s="487" t="e">
        <f>+VLOOKUP($AJ255,Data_Validation!$A:$E,5,0)</f>
        <v>#N/A</v>
      </c>
      <c r="AT255" s="904" t="str">
        <f t="shared" si="21"/>
        <v>G0840</v>
      </c>
      <c r="AU255" s="488" t="str">
        <f t="shared" si="22"/>
        <v>IMPOTS FONCIERS REP.</v>
      </c>
      <c r="AV255" s="899">
        <f>IFERROR(INDEX(V255:AG255,1,MATCH(Parametres!$B$3,V$1:AG$1,0)-1)*IF(OR(C255="L",C255="S",C255="I"),-1,1),"")</f>
        <v>0</v>
      </c>
      <c r="AW255" s="899">
        <f t="shared" si="23"/>
        <v>0</v>
      </c>
      <c r="AX255" s="899">
        <f>INDEX(V255:AG255,1,MATCH(Parametres!$B$3,V$1:AG$1,0))*IF(OR(C255="L",C255="S",C255="I"),-1,1)</f>
        <v>0</v>
      </c>
      <c r="AY255" s="487" t="s">
        <v>337</v>
      </c>
      <c r="AZ255" s="487" t="e">
        <f>+VLOOKUP($AJ255,Data_Validation!$A:$E,5,0)</f>
        <v>#N/A</v>
      </c>
    </row>
    <row r="256" spans="1:52" ht="15.75" hidden="1" customHeight="1">
      <c r="A256" s="706" t="s">
        <v>1148</v>
      </c>
      <c r="B256" s="706">
        <v>2025</v>
      </c>
      <c r="C256" s="706" t="s">
        <v>1686</v>
      </c>
      <c r="D256" s="706" t="s">
        <v>1687</v>
      </c>
      <c r="E256" s="706" t="s">
        <v>333</v>
      </c>
      <c r="F256" s="706" t="s">
        <v>1104</v>
      </c>
      <c r="G256" s="706">
        <v>1367.4</v>
      </c>
      <c r="H256" s="706">
        <v>2734.8</v>
      </c>
      <c r="I256" s="706">
        <v>4102.2</v>
      </c>
      <c r="J256" s="706">
        <v>5469.6</v>
      </c>
      <c r="K256" s="706">
        <v>6837</v>
      </c>
      <c r="L256" s="706">
        <v>8204.4</v>
      </c>
      <c r="M256" s="706">
        <v>17851.8</v>
      </c>
      <c r="N256" s="706">
        <v>21523.200000000001</v>
      </c>
      <c r="O256" s="706">
        <v>25194.6</v>
      </c>
      <c r="P256" s="706">
        <v>28866</v>
      </c>
      <c r="Q256" s="706">
        <v>32537.4</v>
      </c>
      <c r="R256" s="706">
        <v>28954.14</v>
      </c>
      <c r="S256" s="706">
        <v>2957.95</v>
      </c>
      <c r="T256" s="706">
        <v>2957.95</v>
      </c>
      <c r="U256" s="706">
        <v>0</v>
      </c>
      <c r="V256" s="706">
        <v>0</v>
      </c>
      <c r="W256" s="706">
        <v>0</v>
      </c>
      <c r="X256" s="706">
        <v>0</v>
      </c>
      <c r="Y256" s="706">
        <v>0</v>
      </c>
      <c r="Z256" s="706">
        <v>0</v>
      </c>
      <c r="AA256" s="706">
        <v>0</v>
      </c>
      <c r="AB256" s="706">
        <v>0</v>
      </c>
      <c r="AC256" s="706">
        <v>0</v>
      </c>
      <c r="AD256" s="706">
        <v>0</v>
      </c>
      <c r="AE256" s="706">
        <v>0</v>
      </c>
      <c r="AF256" s="706">
        <v>0</v>
      </c>
      <c r="AG256" s="706">
        <v>0</v>
      </c>
      <c r="AH256" s="706">
        <v>0</v>
      </c>
      <c r="AI256" s="706">
        <v>0</v>
      </c>
      <c r="AJ256" s="905" t="str">
        <f t="shared" si="18"/>
        <v>G0841</v>
      </c>
      <c r="AK256" s="905" t="str">
        <f t="shared" si="19"/>
        <v>IMPOT FONCIERS-NEUFS</v>
      </c>
      <c r="AL256" s="905">
        <f>IFERROR(INDEX(G256:R256,1,MATCH(Parametres!$B$3,G$1:R$1,0)-1)*IF(OR(F256="L",F256="S",F256="I"),-1,1),"")</f>
        <v>4102.2</v>
      </c>
      <c r="AM256" s="905">
        <f t="shared" si="20"/>
        <v>1367.4000000000005</v>
      </c>
      <c r="AN256" s="905">
        <f>INDEX(G256:R256,1,MATCH(Parametres!$B$3,G$1:R$1,0))*IF(OR(F256="L",F256="S",F256="I"),-1,1)</f>
        <v>5469.6</v>
      </c>
      <c r="AO256" s="487" t="str">
        <f>+VLOOKUP($AJ256,Data_Validation!$A:$D,1,0)</f>
        <v>G0841</v>
      </c>
      <c r="AP256" s="487" t="str">
        <f>+VLOOKUP($AJ256,Data_Validation!$A:$D,3,0)</f>
        <v>Véhicules neufs</v>
      </c>
      <c r="AQ256" s="487" t="str">
        <f>+VLOOKUP($AJ256,Data_Validation!$A:$D,4,0)</f>
        <v>Taxes foncières</v>
      </c>
      <c r="AR256" s="487" t="s">
        <v>299</v>
      </c>
      <c r="AS256" s="487">
        <f>+VLOOKUP($AJ256,Data_Validation!$A:$E,5,0)</f>
        <v>0</v>
      </c>
      <c r="AT256" s="904" t="str">
        <f t="shared" si="21"/>
        <v>G0841</v>
      </c>
      <c r="AU256" s="488" t="str">
        <f t="shared" si="22"/>
        <v>IMPOT FONCIERS-NEUFS</v>
      </c>
      <c r="AV256" s="899">
        <f>IFERROR(INDEX(V256:AG256,1,MATCH(Parametres!$B$3,V$1:AG$1,0)-1)*IF(OR(C256="L",C256="S",C256="I"),-1,1),"")</f>
        <v>0</v>
      </c>
      <c r="AW256" s="899">
        <f t="shared" si="23"/>
        <v>0</v>
      </c>
      <c r="AX256" s="899">
        <f>INDEX(V256:AG256,1,MATCH(Parametres!$B$3,V$1:AG$1,0))*IF(OR(C256="L",C256="S",C256="I"),-1,1)</f>
        <v>0</v>
      </c>
      <c r="AY256" s="487" t="s">
        <v>337</v>
      </c>
      <c r="AZ256" s="487">
        <f>+VLOOKUP($AJ256,Data_Validation!$A:$E,5,0)</f>
        <v>0</v>
      </c>
    </row>
    <row r="257" spans="1:52" ht="15" hidden="1" customHeight="1">
      <c r="A257" s="706" t="s">
        <v>1148</v>
      </c>
      <c r="B257" s="706">
        <v>2025</v>
      </c>
      <c r="C257" s="706" t="s">
        <v>1688</v>
      </c>
      <c r="D257" s="706" t="s">
        <v>1689</v>
      </c>
      <c r="E257" s="706" t="s">
        <v>333</v>
      </c>
      <c r="F257" s="706" t="s">
        <v>1104</v>
      </c>
      <c r="G257" s="706">
        <v>911.6</v>
      </c>
      <c r="H257" s="706">
        <v>1823.2</v>
      </c>
      <c r="I257" s="706">
        <v>2734.8</v>
      </c>
      <c r="J257" s="706">
        <v>3646.4</v>
      </c>
      <c r="K257" s="706">
        <v>4558</v>
      </c>
      <c r="L257" s="706">
        <v>5469.6</v>
      </c>
      <c r="M257" s="706">
        <v>11901.2</v>
      </c>
      <c r="N257" s="706">
        <v>14348.8</v>
      </c>
      <c r="O257" s="706">
        <v>16796.400000000001</v>
      </c>
      <c r="P257" s="706">
        <v>19244</v>
      </c>
      <c r="Q257" s="706">
        <v>21691.599999999999</v>
      </c>
      <c r="R257" s="706">
        <v>19302.759999999998</v>
      </c>
      <c r="S257" s="706">
        <v>1971.96</v>
      </c>
      <c r="T257" s="706">
        <v>1971.96</v>
      </c>
      <c r="U257" s="706">
        <v>0</v>
      </c>
      <c r="V257" s="706">
        <v>0</v>
      </c>
      <c r="W257" s="706">
        <v>0</v>
      </c>
      <c r="X257" s="706">
        <v>0</v>
      </c>
      <c r="Y257" s="706">
        <v>0</v>
      </c>
      <c r="Z257" s="706">
        <v>0</v>
      </c>
      <c r="AA257" s="706">
        <v>0</v>
      </c>
      <c r="AB257" s="706">
        <v>0</v>
      </c>
      <c r="AC257" s="706">
        <v>0</v>
      </c>
      <c r="AD257" s="706">
        <v>0</v>
      </c>
      <c r="AE257" s="706">
        <v>0</v>
      </c>
      <c r="AF257" s="706">
        <v>0</v>
      </c>
      <c r="AG257" s="706">
        <v>0</v>
      </c>
      <c r="AH257" s="706">
        <v>0</v>
      </c>
      <c r="AI257" s="706">
        <v>0</v>
      </c>
      <c r="AJ257" s="905" t="str">
        <f t="shared" si="18"/>
        <v>G0842</v>
      </c>
      <c r="AK257" s="905" t="str">
        <f t="shared" si="19"/>
        <v>IMPOT FONCIERS-USAGES</v>
      </c>
      <c r="AL257" s="905">
        <f>IFERROR(INDEX(G257:R257,1,MATCH(Parametres!$B$3,G$1:R$1,0)-1)*IF(OR(F257="L",F257="S",F257="I"),-1,1),"")</f>
        <v>2734.8</v>
      </c>
      <c r="AM257" s="905">
        <f t="shared" si="20"/>
        <v>911.59999999999991</v>
      </c>
      <c r="AN257" s="905">
        <f>INDEX(G257:R257,1,MATCH(Parametres!$B$3,G$1:R$1,0))*IF(OR(F257="L",F257="S",F257="I"),-1,1)</f>
        <v>3646.4</v>
      </c>
      <c r="AO257" s="487" t="str">
        <f>+VLOOKUP($AJ257,Data_Validation!$A:$D,1,0)</f>
        <v>G0842</v>
      </c>
      <c r="AP257" s="487" t="str">
        <f>+VLOOKUP($AJ257,Data_Validation!$A:$D,3,0)</f>
        <v>Véhicules usagés</v>
      </c>
      <c r="AQ257" s="487" t="str">
        <f>+VLOOKUP($AJ257,Data_Validation!$A:$D,4,0)</f>
        <v>Taxes foncières</v>
      </c>
      <c r="AR257" s="487" t="s">
        <v>299</v>
      </c>
      <c r="AS257" s="487">
        <f>+VLOOKUP($AJ257,Data_Validation!$A:$E,5,0)</f>
        <v>0</v>
      </c>
      <c r="AT257" s="904" t="str">
        <f t="shared" si="21"/>
        <v>G0842</v>
      </c>
      <c r="AU257" s="488" t="str">
        <f t="shared" si="22"/>
        <v>IMPOT FONCIERS-USAGES</v>
      </c>
      <c r="AV257" s="899">
        <f>IFERROR(INDEX(V257:AG257,1,MATCH(Parametres!$B$3,V$1:AG$1,0)-1)*IF(OR(C257="L",C257="S",C257="I"),-1,1),"")</f>
        <v>0</v>
      </c>
      <c r="AW257" s="899">
        <f t="shared" si="23"/>
        <v>0</v>
      </c>
      <c r="AX257" s="899">
        <f>INDEX(V257:AG257,1,MATCH(Parametres!$B$3,V$1:AG$1,0))*IF(OR(C257="L",C257="S",C257="I"),-1,1)</f>
        <v>0</v>
      </c>
      <c r="AY257" s="487" t="s">
        <v>337</v>
      </c>
      <c r="AZ257" s="487">
        <f>+VLOOKUP($AJ257,Data_Validation!$A:$E,5,0)</f>
        <v>0</v>
      </c>
    </row>
    <row r="258" spans="1:52" ht="15" hidden="1" customHeight="1">
      <c r="A258" s="706" t="s">
        <v>1148</v>
      </c>
      <c r="B258" s="706">
        <v>2025</v>
      </c>
      <c r="C258" s="706" t="s">
        <v>1690</v>
      </c>
      <c r="D258" s="706" t="s">
        <v>1691</v>
      </c>
      <c r="E258" s="706" t="s">
        <v>333</v>
      </c>
      <c r="F258" s="706" t="s">
        <v>1104</v>
      </c>
      <c r="G258" s="706">
        <v>1367.4</v>
      </c>
      <c r="H258" s="706">
        <v>2734.8</v>
      </c>
      <c r="I258" s="706">
        <v>4102.2</v>
      </c>
      <c r="J258" s="706">
        <v>5469.6</v>
      </c>
      <c r="K258" s="706">
        <v>6837</v>
      </c>
      <c r="L258" s="706">
        <v>8204.4</v>
      </c>
      <c r="M258" s="706">
        <v>17851.8</v>
      </c>
      <c r="N258" s="706">
        <v>21523.200000000001</v>
      </c>
      <c r="O258" s="706">
        <v>25194.6</v>
      </c>
      <c r="P258" s="706">
        <v>28866</v>
      </c>
      <c r="Q258" s="706">
        <v>32537.4</v>
      </c>
      <c r="R258" s="706">
        <v>28954.14</v>
      </c>
      <c r="S258" s="706">
        <v>2957.95</v>
      </c>
      <c r="T258" s="706">
        <v>2957.95</v>
      </c>
      <c r="U258" s="706">
        <v>0</v>
      </c>
      <c r="V258" s="706">
        <v>0</v>
      </c>
      <c r="W258" s="706">
        <v>0</v>
      </c>
      <c r="X258" s="706">
        <v>0</v>
      </c>
      <c r="Y258" s="706">
        <v>0</v>
      </c>
      <c r="Z258" s="706">
        <v>0</v>
      </c>
      <c r="AA258" s="706">
        <v>0</v>
      </c>
      <c r="AB258" s="706">
        <v>0</v>
      </c>
      <c r="AC258" s="706">
        <v>0</v>
      </c>
      <c r="AD258" s="706">
        <v>0</v>
      </c>
      <c r="AE258" s="706">
        <v>0</v>
      </c>
      <c r="AF258" s="706">
        <v>0</v>
      </c>
      <c r="AG258" s="706">
        <v>0</v>
      </c>
      <c r="AH258" s="706">
        <v>0</v>
      </c>
      <c r="AI258" s="706">
        <v>0</v>
      </c>
      <c r="AJ258" s="905" t="str">
        <f t="shared" si="18"/>
        <v>G0844</v>
      </c>
      <c r="AK258" s="905" t="str">
        <f t="shared" si="19"/>
        <v>IMPOT FONCIERS-SERVICE</v>
      </c>
      <c r="AL258" s="905">
        <f>IFERROR(INDEX(G258:R258,1,MATCH(Parametres!$B$3,G$1:R$1,0)-1)*IF(OR(F258="L",F258="S",F258="I"),-1,1),"")</f>
        <v>4102.2</v>
      </c>
      <c r="AM258" s="905">
        <f t="shared" si="20"/>
        <v>1367.4000000000005</v>
      </c>
      <c r="AN258" s="905">
        <f>INDEX(G258:R258,1,MATCH(Parametres!$B$3,G$1:R$1,0))*IF(OR(F258="L",F258="S",F258="I"),-1,1)</f>
        <v>5469.6</v>
      </c>
      <c r="AO258" s="487" t="str">
        <f>+VLOOKUP($AJ258,Data_Validation!$A:$D,1,0)</f>
        <v>G0844</v>
      </c>
      <c r="AP258" s="487" t="str">
        <f>+VLOOKUP($AJ258,Data_Validation!$A:$D,3,0)</f>
        <v>Service</v>
      </c>
      <c r="AQ258" s="487" t="str">
        <f>+VLOOKUP($AJ258,Data_Validation!$A:$D,4,0)</f>
        <v>Taxes foncières</v>
      </c>
      <c r="AR258" s="487" t="s">
        <v>299</v>
      </c>
      <c r="AS258" s="487">
        <f>+VLOOKUP($AJ258,Data_Validation!$A:$E,5,0)</f>
        <v>0</v>
      </c>
      <c r="AT258" s="904" t="str">
        <f t="shared" si="21"/>
        <v>G0844</v>
      </c>
      <c r="AU258" s="488" t="str">
        <f t="shared" si="22"/>
        <v>IMPOT FONCIERS-SERVICE</v>
      </c>
      <c r="AV258" s="899">
        <f>IFERROR(INDEX(V258:AG258,1,MATCH(Parametres!$B$3,V$1:AG$1,0)-1)*IF(OR(C258="L",C258="S",C258="I"),-1,1),"")</f>
        <v>0</v>
      </c>
      <c r="AW258" s="899">
        <f t="shared" si="23"/>
        <v>0</v>
      </c>
      <c r="AX258" s="899">
        <f>INDEX(V258:AG258,1,MATCH(Parametres!$B$3,V$1:AG$1,0))*IF(OR(C258="L",C258="S",C258="I"),-1,1)</f>
        <v>0</v>
      </c>
      <c r="AY258" s="487" t="s">
        <v>337</v>
      </c>
      <c r="AZ258" s="487">
        <f>+VLOOKUP($AJ258,Data_Validation!$A:$E,5,0)</f>
        <v>0</v>
      </c>
    </row>
    <row r="259" spans="1:52" ht="15" hidden="1" customHeight="1">
      <c r="A259" s="706" t="s">
        <v>1148</v>
      </c>
      <c r="B259" s="706">
        <v>2025</v>
      </c>
      <c r="C259" s="706" t="s">
        <v>1692</v>
      </c>
      <c r="D259" s="706" t="s">
        <v>1693</v>
      </c>
      <c r="E259" s="706" t="s">
        <v>333</v>
      </c>
      <c r="F259" s="706" t="s">
        <v>1104</v>
      </c>
      <c r="G259" s="706">
        <v>455.8</v>
      </c>
      <c r="H259" s="706">
        <v>911.6</v>
      </c>
      <c r="I259" s="706">
        <v>1367.4</v>
      </c>
      <c r="J259" s="706">
        <v>1823.2</v>
      </c>
      <c r="K259" s="706">
        <v>2279</v>
      </c>
      <c r="L259" s="706">
        <v>2734.8</v>
      </c>
      <c r="M259" s="706">
        <v>5950.6</v>
      </c>
      <c r="N259" s="706">
        <v>7174.4</v>
      </c>
      <c r="O259" s="706">
        <v>8398.2000000000007</v>
      </c>
      <c r="P259" s="706">
        <v>9622</v>
      </c>
      <c r="Q259" s="706">
        <v>10845.8</v>
      </c>
      <c r="R259" s="706">
        <v>9651.3799999999992</v>
      </c>
      <c r="S259" s="706">
        <v>985.98</v>
      </c>
      <c r="T259" s="706">
        <v>985.98</v>
      </c>
      <c r="U259" s="706">
        <v>0</v>
      </c>
      <c r="V259" s="706">
        <v>0</v>
      </c>
      <c r="W259" s="706">
        <v>0</v>
      </c>
      <c r="X259" s="706">
        <v>0</v>
      </c>
      <c r="Y259" s="706">
        <v>0</v>
      </c>
      <c r="Z259" s="706">
        <v>0</v>
      </c>
      <c r="AA259" s="706">
        <v>0</v>
      </c>
      <c r="AB259" s="706">
        <v>0</v>
      </c>
      <c r="AC259" s="706">
        <v>0</v>
      </c>
      <c r="AD259" s="706">
        <v>0</v>
      </c>
      <c r="AE259" s="706">
        <v>0</v>
      </c>
      <c r="AF259" s="706">
        <v>0</v>
      </c>
      <c r="AG259" s="706">
        <v>0</v>
      </c>
      <c r="AH259" s="706">
        <v>0</v>
      </c>
      <c r="AI259" s="706">
        <v>0</v>
      </c>
      <c r="AJ259" s="905" t="str">
        <f t="shared" si="18"/>
        <v>G0845</v>
      </c>
      <c r="AK259" s="905" t="str">
        <f t="shared" si="19"/>
        <v>IMPOT FONCIERS-CARROSS.</v>
      </c>
      <c r="AL259" s="905">
        <f>IFERROR(INDEX(G259:R259,1,MATCH(Parametres!$B$3,G$1:R$1,0)-1)*IF(OR(F259="L",F259="S",F259="I"),-1,1),"")</f>
        <v>1367.4</v>
      </c>
      <c r="AM259" s="905">
        <f t="shared" si="20"/>
        <v>455.79999999999995</v>
      </c>
      <c r="AN259" s="905">
        <f>INDEX(G259:R259,1,MATCH(Parametres!$B$3,G$1:R$1,0))*IF(OR(F259="L",F259="S",F259="I"),-1,1)</f>
        <v>1823.2</v>
      </c>
      <c r="AO259" s="487" t="str">
        <f>+VLOOKUP($AJ259,Data_Validation!$A:$D,1,0)</f>
        <v>G0845</v>
      </c>
      <c r="AP259" s="487" t="str">
        <f>+VLOOKUP($AJ259,Data_Validation!$A:$D,3,0)</f>
        <v>Carrosserie</v>
      </c>
      <c r="AQ259" s="487" t="str">
        <f>+VLOOKUP($AJ259,Data_Validation!$A:$D,4,0)</f>
        <v>Taxes foncières</v>
      </c>
      <c r="AR259" s="487" t="s">
        <v>299</v>
      </c>
      <c r="AS259" s="487">
        <f>+VLOOKUP($AJ259,Data_Validation!$A:$E,5,0)</f>
        <v>0</v>
      </c>
      <c r="AT259" s="904" t="str">
        <f t="shared" si="21"/>
        <v>G0845</v>
      </c>
      <c r="AU259" s="488" t="str">
        <f t="shared" si="22"/>
        <v>IMPOT FONCIERS-CARROSS.</v>
      </c>
      <c r="AV259" s="899">
        <f>IFERROR(INDEX(V259:AG259,1,MATCH(Parametres!$B$3,V$1:AG$1,0)-1)*IF(OR(C259="L",C259="S",C259="I"),-1,1),"")</f>
        <v>0</v>
      </c>
      <c r="AW259" s="899">
        <f t="shared" si="23"/>
        <v>0</v>
      </c>
      <c r="AX259" s="899">
        <f>INDEX(V259:AG259,1,MATCH(Parametres!$B$3,V$1:AG$1,0))*IF(OR(C259="L",C259="S",C259="I"),-1,1)</f>
        <v>0</v>
      </c>
      <c r="AY259" s="487" t="s">
        <v>337</v>
      </c>
      <c r="AZ259" s="487">
        <f>+VLOOKUP($AJ259,Data_Validation!$A:$E,5,0)</f>
        <v>0</v>
      </c>
    </row>
    <row r="260" spans="1:52" ht="15" hidden="1" customHeight="1">
      <c r="A260" s="706" t="s">
        <v>1148</v>
      </c>
      <c r="B260" s="706">
        <v>2025</v>
      </c>
      <c r="C260" s="706" t="s">
        <v>1694</v>
      </c>
      <c r="D260" s="706" t="s">
        <v>1695</v>
      </c>
      <c r="E260" s="706" t="s">
        <v>333</v>
      </c>
      <c r="F260" s="706" t="s">
        <v>1104</v>
      </c>
      <c r="G260" s="706">
        <v>455.8</v>
      </c>
      <c r="H260" s="706">
        <v>911.6</v>
      </c>
      <c r="I260" s="706">
        <v>1367.4</v>
      </c>
      <c r="J260" s="706">
        <v>1823.2</v>
      </c>
      <c r="K260" s="706">
        <v>2279</v>
      </c>
      <c r="L260" s="706">
        <v>2734.8</v>
      </c>
      <c r="M260" s="706">
        <v>5950.6</v>
      </c>
      <c r="N260" s="706">
        <v>7174.4</v>
      </c>
      <c r="O260" s="706">
        <v>8398.2000000000007</v>
      </c>
      <c r="P260" s="706">
        <v>9622</v>
      </c>
      <c r="Q260" s="706">
        <v>10845.8</v>
      </c>
      <c r="R260" s="706">
        <v>9651.3799999999992</v>
      </c>
      <c r="S260" s="706">
        <v>985.98</v>
      </c>
      <c r="T260" s="706">
        <v>985.98</v>
      </c>
      <c r="U260" s="706">
        <v>0</v>
      </c>
      <c r="V260" s="706">
        <v>0</v>
      </c>
      <c r="W260" s="706">
        <v>0</v>
      </c>
      <c r="X260" s="706">
        <v>0</v>
      </c>
      <c r="Y260" s="706">
        <v>0</v>
      </c>
      <c r="Z260" s="706">
        <v>0</v>
      </c>
      <c r="AA260" s="706">
        <v>0</v>
      </c>
      <c r="AB260" s="706">
        <v>0</v>
      </c>
      <c r="AC260" s="706">
        <v>0</v>
      </c>
      <c r="AD260" s="706">
        <v>0</v>
      </c>
      <c r="AE260" s="706">
        <v>0</v>
      </c>
      <c r="AF260" s="706">
        <v>0</v>
      </c>
      <c r="AG260" s="706">
        <v>0</v>
      </c>
      <c r="AH260" s="706">
        <v>0</v>
      </c>
      <c r="AI260" s="706">
        <v>0</v>
      </c>
      <c r="AJ260" s="905" t="str">
        <f t="shared" ref="AJ260:AJ323" si="24">C260</f>
        <v>G0846</v>
      </c>
      <c r="AK260" s="905" t="str">
        <f t="shared" ref="AK260:AK323" si="25">D260</f>
        <v>IMPOT FONCIERS-PIECES</v>
      </c>
      <c r="AL260" s="905">
        <f>IFERROR(INDEX(G260:R260,1,MATCH(Parametres!$B$3,G$1:R$1,0)-1)*IF(OR(F260="L",F260="S",F260="I"),-1,1),"")</f>
        <v>1367.4</v>
      </c>
      <c r="AM260" s="905">
        <f t="shared" ref="AM260:AM323" si="26">AN260-AL260</f>
        <v>455.79999999999995</v>
      </c>
      <c r="AN260" s="905">
        <f>INDEX(G260:R260,1,MATCH(Parametres!$B$3,G$1:R$1,0))*IF(OR(F260="L",F260="S",F260="I"),-1,1)</f>
        <v>1823.2</v>
      </c>
      <c r="AO260" s="487" t="str">
        <f>+VLOOKUP($AJ260,Data_Validation!$A:$D,1,0)</f>
        <v>G0846</v>
      </c>
      <c r="AP260" s="487" t="str">
        <f>+VLOOKUP($AJ260,Data_Validation!$A:$D,3,0)</f>
        <v>Pièces</v>
      </c>
      <c r="AQ260" s="487" t="str">
        <f>+VLOOKUP($AJ260,Data_Validation!$A:$D,4,0)</f>
        <v>Taxes foncières</v>
      </c>
      <c r="AR260" s="487" t="s">
        <v>299</v>
      </c>
      <c r="AS260" s="487">
        <f>+VLOOKUP($AJ260,Data_Validation!$A:$E,5,0)</f>
        <v>0</v>
      </c>
      <c r="AT260" s="904" t="str">
        <f t="shared" ref="AT260:AT323" si="27">C260</f>
        <v>G0846</v>
      </c>
      <c r="AU260" s="488" t="str">
        <f t="shared" ref="AU260:AU323" si="28">D260</f>
        <v>IMPOT FONCIERS-PIECES</v>
      </c>
      <c r="AV260" s="899">
        <f>IFERROR(INDEX(V260:AG260,1,MATCH(Parametres!$B$3,V$1:AG$1,0)-1)*IF(OR(C260="L",C260="S",C260="I"),-1,1),"")</f>
        <v>0</v>
      </c>
      <c r="AW260" s="899">
        <f t="shared" ref="AW260:AW323" si="29">AX260-AV260</f>
        <v>0</v>
      </c>
      <c r="AX260" s="899">
        <f>INDEX(V260:AG260,1,MATCH(Parametres!$B$3,V$1:AG$1,0))*IF(OR(C260="L",C260="S",C260="I"),-1,1)</f>
        <v>0</v>
      </c>
      <c r="AY260" s="487" t="s">
        <v>337</v>
      </c>
      <c r="AZ260" s="487">
        <f>+VLOOKUP($AJ260,Data_Validation!$A:$E,5,0)</f>
        <v>0</v>
      </c>
    </row>
    <row r="261" spans="1:52" ht="15" customHeight="1">
      <c r="A261" s="706" t="s">
        <v>1148</v>
      </c>
      <c r="B261" s="706">
        <v>2025</v>
      </c>
      <c r="C261" s="706" t="s">
        <v>1696</v>
      </c>
      <c r="D261" s="706" t="s">
        <v>1697</v>
      </c>
      <c r="E261" s="706" t="s">
        <v>333</v>
      </c>
      <c r="F261" s="706" t="s">
        <v>1104</v>
      </c>
      <c r="G261" s="706">
        <v>0</v>
      </c>
      <c r="H261" s="706">
        <v>0</v>
      </c>
      <c r="I261" s="706">
        <v>0</v>
      </c>
      <c r="J261" s="706">
        <v>0</v>
      </c>
      <c r="K261" s="706">
        <v>0</v>
      </c>
      <c r="L261" s="706">
        <v>0</v>
      </c>
      <c r="M261" s="706">
        <v>0</v>
      </c>
      <c r="N261" s="706">
        <v>0</v>
      </c>
      <c r="O261" s="706">
        <v>0</v>
      </c>
      <c r="P261" s="706">
        <v>0</v>
      </c>
      <c r="Q261" s="706">
        <v>0</v>
      </c>
      <c r="R261" s="706">
        <v>0</v>
      </c>
      <c r="S261" s="706">
        <v>0</v>
      </c>
      <c r="T261" s="706">
        <v>0</v>
      </c>
      <c r="U261" s="706">
        <v>0</v>
      </c>
      <c r="V261" s="706">
        <v>0</v>
      </c>
      <c r="W261" s="706">
        <v>0</v>
      </c>
      <c r="X261" s="706">
        <v>0</v>
      </c>
      <c r="Y261" s="706">
        <v>0</v>
      </c>
      <c r="Z261" s="706">
        <v>0</v>
      </c>
      <c r="AA261" s="706">
        <v>0</v>
      </c>
      <c r="AB261" s="706">
        <v>0</v>
      </c>
      <c r="AC261" s="706">
        <v>0</v>
      </c>
      <c r="AD261" s="706">
        <v>0</v>
      </c>
      <c r="AE261" s="706">
        <v>0</v>
      </c>
      <c r="AF261" s="706">
        <v>0</v>
      </c>
      <c r="AG261" s="706">
        <v>0</v>
      </c>
      <c r="AH261" s="706">
        <v>0</v>
      </c>
      <c r="AI261" s="706">
        <v>0</v>
      </c>
      <c r="AJ261" s="905" t="str">
        <f t="shared" si="24"/>
        <v>G0850</v>
      </c>
      <c r="AK261" s="905" t="str">
        <f t="shared" si="25"/>
        <v>ASSURANCE BATIMENT REP</v>
      </c>
      <c r="AL261" s="905">
        <f>IFERROR(INDEX(G261:R261,1,MATCH(Parametres!$B$3,G$1:R$1,0)-1)*IF(OR(F261="L",F261="S",F261="I"),-1,1),"")</f>
        <v>0</v>
      </c>
      <c r="AM261" s="905">
        <f t="shared" si="26"/>
        <v>0</v>
      </c>
      <c r="AN261" s="905">
        <f>INDEX(G261:R261,1,MATCH(Parametres!$B$3,G$1:R$1,0))*IF(OR(F261="L",F261="S",F261="I"),-1,1)</f>
        <v>0</v>
      </c>
      <c r="AO261" s="487" t="e">
        <f>+VLOOKUP($AJ261,Data_Validation!$A:$D,1,0)</f>
        <v>#N/A</v>
      </c>
      <c r="AP261" s="487" t="e">
        <f>+VLOOKUP($AJ261,Data_Validation!$A:$D,3,0)</f>
        <v>#N/A</v>
      </c>
      <c r="AQ261" s="487" t="e">
        <f>+VLOOKUP($AJ261,Data_Validation!$A:$D,4,0)</f>
        <v>#N/A</v>
      </c>
      <c r="AR261" s="487" t="s">
        <v>299</v>
      </c>
      <c r="AS261" s="487" t="e">
        <f>+VLOOKUP($AJ261,Data_Validation!$A:$E,5,0)</f>
        <v>#N/A</v>
      </c>
      <c r="AT261" s="904" t="str">
        <f t="shared" si="27"/>
        <v>G0850</v>
      </c>
      <c r="AU261" s="488" t="str">
        <f t="shared" si="28"/>
        <v>ASSURANCE BATIMENT REP</v>
      </c>
      <c r="AV261" s="899">
        <f>IFERROR(INDEX(V261:AG261,1,MATCH(Parametres!$B$3,V$1:AG$1,0)-1)*IF(OR(C261="L",C261="S",C261="I"),-1,1),"")</f>
        <v>0</v>
      </c>
      <c r="AW261" s="899">
        <f t="shared" si="29"/>
        <v>0</v>
      </c>
      <c r="AX261" s="899">
        <f>INDEX(V261:AG261,1,MATCH(Parametres!$B$3,V$1:AG$1,0))*IF(OR(C261="L",C261="S",C261="I"),-1,1)</f>
        <v>0</v>
      </c>
      <c r="AY261" s="487" t="s">
        <v>337</v>
      </c>
      <c r="AZ261" s="487" t="e">
        <f>+VLOOKUP($AJ261,Data_Validation!$A:$E,5,0)</f>
        <v>#N/A</v>
      </c>
    </row>
    <row r="262" spans="1:52" ht="15.75" hidden="1" customHeight="1">
      <c r="A262" s="706" t="s">
        <v>1148</v>
      </c>
      <c r="B262" s="706">
        <v>2025</v>
      </c>
      <c r="C262" s="706" t="s">
        <v>1698</v>
      </c>
      <c r="D262" s="706" t="s">
        <v>1699</v>
      </c>
      <c r="E262" s="706" t="s">
        <v>333</v>
      </c>
      <c r="F262" s="706" t="s">
        <v>1104</v>
      </c>
      <c r="G262" s="706">
        <v>3922.08</v>
      </c>
      <c r="H262" s="706">
        <v>7844.16</v>
      </c>
      <c r="I262" s="706">
        <v>11766.24</v>
      </c>
      <c r="J262" s="706">
        <v>15688.32</v>
      </c>
      <c r="K262" s="706">
        <v>19610.400000000001</v>
      </c>
      <c r="L262" s="706">
        <v>23532.48</v>
      </c>
      <c r="M262" s="706">
        <v>27454.560000000001</v>
      </c>
      <c r="N262" s="706">
        <v>31376.639999999999</v>
      </c>
      <c r="O262" s="706">
        <v>35298.720000000001</v>
      </c>
      <c r="P262" s="706">
        <v>39220.800000000003</v>
      </c>
      <c r="Q262" s="706">
        <v>43142.879999999997</v>
      </c>
      <c r="R262" s="706">
        <v>47064.959999999999</v>
      </c>
      <c r="S262" s="706">
        <v>3922.08</v>
      </c>
      <c r="T262" s="706">
        <v>3922.08</v>
      </c>
      <c r="U262" s="706">
        <v>0</v>
      </c>
      <c r="V262" s="706">
        <v>0</v>
      </c>
      <c r="W262" s="706">
        <v>0</v>
      </c>
      <c r="X262" s="706">
        <v>0</v>
      </c>
      <c r="Y262" s="706">
        <v>0</v>
      </c>
      <c r="Z262" s="706">
        <v>0</v>
      </c>
      <c r="AA262" s="706">
        <v>0</v>
      </c>
      <c r="AB262" s="706">
        <v>0</v>
      </c>
      <c r="AC262" s="706">
        <v>0</v>
      </c>
      <c r="AD262" s="706">
        <v>0</v>
      </c>
      <c r="AE262" s="706">
        <v>0</v>
      </c>
      <c r="AF262" s="706">
        <v>0</v>
      </c>
      <c r="AG262" s="706">
        <v>0</v>
      </c>
      <c r="AH262" s="706">
        <v>0</v>
      </c>
      <c r="AI262" s="706">
        <v>0</v>
      </c>
      <c r="AJ262" s="905" t="str">
        <f t="shared" si="24"/>
        <v>G0851</v>
      </c>
      <c r="AK262" s="905" t="str">
        <f t="shared" si="25"/>
        <v>ASSURANCE BATISSE-NEUFS</v>
      </c>
      <c r="AL262" s="905">
        <f>IFERROR(INDEX(G262:R262,1,MATCH(Parametres!$B$3,G$1:R$1,0)-1)*IF(OR(F262="L",F262="S",F262="I"),-1,1),"")</f>
        <v>11766.24</v>
      </c>
      <c r="AM262" s="905">
        <f t="shared" si="26"/>
        <v>3922.08</v>
      </c>
      <c r="AN262" s="905">
        <f>INDEX(G262:R262,1,MATCH(Parametres!$B$3,G$1:R$1,0))*IF(OR(F262="L",F262="S",F262="I"),-1,1)</f>
        <v>15688.32</v>
      </c>
      <c r="AO262" s="487" t="str">
        <f>+VLOOKUP($AJ262,Data_Validation!$A:$D,1,0)</f>
        <v>G0851</v>
      </c>
      <c r="AP262" s="487" t="str">
        <f>+VLOOKUP($AJ262,Data_Validation!$A:$D,3,0)</f>
        <v>Véhicules neufs</v>
      </c>
      <c r="AQ262" s="487" t="str">
        <f>+VLOOKUP($AJ262,Data_Validation!$A:$D,4,0)</f>
        <v>Assurances</v>
      </c>
      <c r="AR262" s="487" t="s">
        <v>299</v>
      </c>
      <c r="AS262" s="487">
        <f>+VLOOKUP($AJ262,Data_Validation!$A:$E,5,0)</f>
        <v>0</v>
      </c>
      <c r="AT262" s="904" t="str">
        <f t="shared" si="27"/>
        <v>G0851</v>
      </c>
      <c r="AU262" s="488" t="str">
        <f t="shared" si="28"/>
        <v>ASSURANCE BATISSE-NEUFS</v>
      </c>
      <c r="AV262" s="899">
        <f>IFERROR(INDEX(V262:AG262,1,MATCH(Parametres!$B$3,V$1:AG$1,0)-1)*IF(OR(C262="L",C262="S",C262="I"),-1,1),"")</f>
        <v>0</v>
      </c>
      <c r="AW262" s="899">
        <f t="shared" si="29"/>
        <v>0</v>
      </c>
      <c r="AX262" s="899">
        <f>INDEX(V262:AG262,1,MATCH(Parametres!$B$3,V$1:AG$1,0))*IF(OR(C262="L",C262="S",C262="I"),-1,1)</f>
        <v>0</v>
      </c>
      <c r="AY262" s="487" t="s">
        <v>337</v>
      </c>
      <c r="AZ262" s="487">
        <f>+VLOOKUP($AJ262,Data_Validation!$A:$E,5,0)</f>
        <v>0</v>
      </c>
    </row>
    <row r="263" spans="1:52" ht="15" hidden="1" customHeight="1">
      <c r="A263" s="706" t="s">
        <v>1148</v>
      </c>
      <c r="B263" s="706">
        <v>2025</v>
      </c>
      <c r="C263" s="706" t="s">
        <v>1700</v>
      </c>
      <c r="D263" s="706" t="s">
        <v>1701</v>
      </c>
      <c r="E263" s="706" t="s">
        <v>333</v>
      </c>
      <c r="F263" s="706" t="s">
        <v>1104</v>
      </c>
      <c r="G263" s="706">
        <v>2614.7199999999998</v>
      </c>
      <c r="H263" s="706">
        <v>5229.4399999999996</v>
      </c>
      <c r="I263" s="706">
        <v>7844.16</v>
      </c>
      <c r="J263" s="706">
        <v>10458.879999999999</v>
      </c>
      <c r="K263" s="706">
        <v>13073.6</v>
      </c>
      <c r="L263" s="706">
        <v>15688.32</v>
      </c>
      <c r="M263" s="706">
        <v>18303.04</v>
      </c>
      <c r="N263" s="706">
        <v>20917.759999999998</v>
      </c>
      <c r="O263" s="706">
        <v>23532.48</v>
      </c>
      <c r="P263" s="706">
        <v>26147.200000000001</v>
      </c>
      <c r="Q263" s="706">
        <v>28761.919999999998</v>
      </c>
      <c r="R263" s="706">
        <v>31376.639999999999</v>
      </c>
      <c r="S263" s="706">
        <v>2614.7199999999998</v>
      </c>
      <c r="T263" s="706">
        <v>2614.7199999999998</v>
      </c>
      <c r="U263" s="706">
        <v>0</v>
      </c>
      <c r="V263" s="706">
        <v>0</v>
      </c>
      <c r="W263" s="706">
        <v>0</v>
      </c>
      <c r="X263" s="706">
        <v>0</v>
      </c>
      <c r="Y263" s="706">
        <v>0</v>
      </c>
      <c r="Z263" s="706">
        <v>0</v>
      </c>
      <c r="AA263" s="706">
        <v>0</v>
      </c>
      <c r="AB263" s="706">
        <v>0</v>
      </c>
      <c r="AC263" s="706">
        <v>0</v>
      </c>
      <c r="AD263" s="706">
        <v>0</v>
      </c>
      <c r="AE263" s="706">
        <v>0</v>
      </c>
      <c r="AF263" s="706">
        <v>0</v>
      </c>
      <c r="AG263" s="706">
        <v>0</v>
      </c>
      <c r="AH263" s="706">
        <v>0</v>
      </c>
      <c r="AI263" s="706">
        <v>0</v>
      </c>
      <c r="AJ263" s="905" t="str">
        <f t="shared" si="24"/>
        <v>G0852</v>
      </c>
      <c r="AK263" s="905" t="str">
        <f t="shared" si="25"/>
        <v>ASSURANCE BATISSE-USAGES</v>
      </c>
      <c r="AL263" s="905">
        <f>IFERROR(INDEX(G263:R263,1,MATCH(Parametres!$B$3,G$1:R$1,0)-1)*IF(OR(F263="L",F263="S",F263="I"),-1,1),"")</f>
        <v>7844.16</v>
      </c>
      <c r="AM263" s="905">
        <f t="shared" si="26"/>
        <v>2614.7199999999993</v>
      </c>
      <c r="AN263" s="905">
        <f>INDEX(G263:R263,1,MATCH(Parametres!$B$3,G$1:R$1,0))*IF(OR(F263="L",F263="S",F263="I"),-1,1)</f>
        <v>10458.879999999999</v>
      </c>
      <c r="AO263" s="487" t="str">
        <f>+VLOOKUP($AJ263,Data_Validation!$A:$D,1,0)</f>
        <v>G0852</v>
      </c>
      <c r="AP263" s="487" t="str">
        <f>+VLOOKUP($AJ263,Data_Validation!$A:$D,3,0)</f>
        <v>Véhicules usagés</v>
      </c>
      <c r="AQ263" s="487" t="str">
        <f>+VLOOKUP($AJ263,Data_Validation!$A:$D,4,0)</f>
        <v>Assurances</v>
      </c>
      <c r="AR263" s="487" t="s">
        <v>299</v>
      </c>
      <c r="AS263" s="487">
        <f>+VLOOKUP($AJ263,Data_Validation!$A:$E,5,0)</f>
        <v>0</v>
      </c>
      <c r="AT263" s="904" t="str">
        <f t="shared" si="27"/>
        <v>G0852</v>
      </c>
      <c r="AU263" s="488" t="str">
        <f t="shared" si="28"/>
        <v>ASSURANCE BATISSE-USAGES</v>
      </c>
      <c r="AV263" s="899">
        <f>IFERROR(INDEX(V263:AG263,1,MATCH(Parametres!$B$3,V$1:AG$1,0)-1)*IF(OR(C263="L",C263="S",C263="I"),-1,1),"")</f>
        <v>0</v>
      </c>
      <c r="AW263" s="899">
        <f t="shared" si="29"/>
        <v>0</v>
      </c>
      <c r="AX263" s="899">
        <f>INDEX(V263:AG263,1,MATCH(Parametres!$B$3,V$1:AG$1,0))*IF(OR(C263="L",C263="S",C263="I"),-1,1)</f>
        <v>0</v>
      </c>
      <c r="AY263" s="487" t="s">
        <v>337</v>
      </c>
      <c r="AZ263" s="487">
        <f>+VLOOKUP($AJ263,Data_Validation!$A:$E,5,0)</f>
        <v>0</v>
      </c>
    </row>
    <row r="264" spans="1:52" ht="15" hidden="1" customHeight="1">
      <c r="A264" s="706" t="s">
        <v>1148</v>
      </c>
      <c r="B264" s="706">
        <v>2025</v>
      </c>
      <c r="C264" s="706" t="s">
        <v>1702</v>
      </c>
      <c r="D264" s="706" t="s">
        <v>1703</v>
      </c>
      <c r="E264" s="706" t="s">
        <v>333</v>
      </c>
      <c r="F264" s="706" t="s">
        <v>1104</v>
      </c>
      <c r="G264" s="706">
        <v>3922.08</v>
      </c>
      <c r="H264" s="706">
        <v>7844.16</v>
      </c>
      <c r="I264" s="706">
        <v>11766.24</v>
      </c>
      <c r="J264" s="706">
        <v>15688.32</v>
      </c>
      <c r="K264" s="706">
        <v>19610.400000000001</v>
      </c>
      <c r="L264" s="706">
        <v>23532.48</v>
      </c>
      <c r="M264" s="706">
        <v>27454.560000000001</v>
      </c>
      <c r="N264" s="706">
        <v>31376.639999999999</v>
      </c>
      <c r="O264" s="706">
        <v>35298.720000000001</v>
      </c>
      <c r="P264" s="706">
        <v>39220.800000000003</v>
      </c>
      <c r="Q264" s="706">
        <v>43142.879999999997</v>
      </c>
      <c r="R264" s="706">
        <v>47064.959999999999</v>
      </c>
      <c r="S264" s="706">
        <v>3922.08</v>
      </c>
      <c r="T264" s="706">
        <v>3922.08</v>
      </c>
      <c r="U264" s="706">
        <v>0</v>
      </c>
      <c r="V264" s="706">
        <v>0</v>
      </c>
      <c r="W264" s="706">
        <v>0</v>
      </c>
      <c r="X264" s="706">
        <v>0</v>
      </c>
      <c r="Y264" s="706">
        <v>0</v>
      </c>
      <c r="Z264" s="706">
        <v>0</v>
      </c>
      <c r="AA264" s="706">
        <v>0</v>
      </c>
      <c r="AB264" s="706">
        <v>0</v>
      </c>
      <c r="AC264" s="706">
        <v>0</v>
      </c>
      <c r="AD264" s="706">
        <v>0</v>
      </c>
      <c r="AE264" s="706">
        <v>0</v>
      </c>
      <c r="AF264" s="706">
        <v>0</v>
      </c>
      <c r="AG264" s="706">
        <v>0</v>
      </c>
      <c r="AH264" s="706">
        <v>0</v>
      </c>
      <c r="AI264" s="706">
        <v>0</v>
      </c>
      <c r="AJ264" s="905" t="str">
        <f t="shared" si="24"/>
        <v>G0854</v>
      </c>
      <c r="AK264" s="905" t="str">
        <f t="shared" si="25"/>
        <v>ASSURANCE BATISSE-SERVICE</v>
      </c>
      <c r="AL264" s="905">
        <f>IFERROR(INDEX(G264:R264,1,MATCH(Parametres!$B$3,G$1:R$1,0)-1)*IF(OR(F264="L",F264="S",F264="I"),-1,1),"")</f>
        <v>11766.24</v>
      </c>
      <c r="AM264" s="905">
        <f t="shared" si="26"/>
        <v>3922.08</v>
      </c>
      <c r="AN264" s="905">
        <f>INDEX(G264:R264,1,MATCH(Parametres!$B$3,G$1:R$1,0))*IF(OR(F264="L",F264="S",F264="I"),-1,1)</f>
        <v>15688.32</v>
      </c>
      <c r="AO264" s="487" t="str">
        <f>+VLOOKUP($AJ264,Data_Validation!$A:$D,1,0)</f>
        <v>G0854</v>
      </c>
      <c r="AP264" s="487" t="str">
        <f>+VLOOKUP($AJ264,Data_Validation!$A:$D,3,0)</f>
        <v>Service</v>
      </c>
      <c r="AQ264" s="487" t="str">
        <f>+VLOOKUP($AJ264,Data_Validation!$A:$D,4,0)</f>
        <v>Assurances</v>
      </c>
      <c r="AR264" s="487" t="s">
        <v>299</v>
      </c>
      <c r="AS264" s="487">
        <f>+VLOOKUP($AJ264,Data_Validation!$A:$E,5,0)</f>
        <v>0</v>
      </c>
      <c r="AT264" s="904" t="str">
        <f t="shared" si="27"/>
        <v>G0854</v>
      </c>
      <c r="AU264" s="488" t="str">
        <f t="shared" si="28"/>
        <v>ASSURANCE BATISSE-SERVICE</v>
      </c>
      <c r="AV264" s="899">
        <f>IFERROR(INDEX(V264:AG264,1,MATCH(Parametres!$B$3,V$1:AG$1,0)-1)*IF(OR(C264="L",C264="S",C264="I"),-1,1),"")</f>
        <v>0</v>
      </c>
      <c r="AW264" s="899">
        <f t="shared" si="29"/>
        <v>0</v>
      </c>
      <c r="AX264" s="899">
        <f>INDEX(V264:AG264,1,MATCH(Parametres!$B$3,V$1:AG$1,0))*IF(OR(C264="L",C264="S",C264="I"),-1,1)</f>
        <v>0</v>
      </c>
      <c r="AY264" s="487" t="s">
        <v>337</v>
      </c>
      <c r="AZ264" s="487">
        <f>+VLOOKUP($AJ264,Data_Validation!$A:$E,5,0)</f>
        <v>0</v>
      </c>
    </row>
    <row r="265" spans="1:52" ht="15" hidden="1" customHeight="1">
      <c r="A265" s="706" t="s">
        <v>1148</v>
      </c>
      <c r="B265" s="706">
        <v>2025</v>
      </c>
      <c r="C265" s="706" t="s">
        <v>1704</v>
      </c>
      <c r="D265" s="706" t="s">
        <v>1705</v>
      </c>
      <c r="E265" s="706" t="s">
        <v>333</v>
      </c>
      <c r="F265" s="706" t="s">
        <v>1104</v>
      </c>
      <c r="G265" s="706">
        <v>1307.3599999999999</v>
      </c>
      <c r="H265" s="706">
        <v>2614.7199999999998</v>
      </c>
      <c r="I265" s="706">
        <v>3922.08</v>
      </c>
      <c r="J265" s="706">
        <v>5229.4399999999996</v>
      </c>
      <c r="K265" s="706">
        <v>6536.8</v>
      </c>
      <c r="L265" s="706">
        <v>7844.16</v>
      </c>
      <c r="M265" s="706">
        <v>9151.52</v>
      </c>
      <c r="N265" s="706">
        <v>10458.879999999999</v>
      </c>
      <c r="O265" s="706">
        <v>11766.24</v>
      </c>
      <c r="P265" s="706">
        <v>13073.6</v>
      </c>
      <c r="Q265" s="706">
        <v>14380.96</v>
      </c>
      <c r="R265" s="706">
        <v>15688.32</v>
      </c>
      <c r="S265" s="706">
        <v>1307.3599999999999</v>
      </c>
      <c r="T265" s="706">
        <v>1307.3599999999999</v>
      </c>
      <c r="U265" s="706">
        <v>0</v>
      </c>
      <c r="V265" s="706">
        <v>0</v>
      </c>
      <c r="W265" s="706">
        <v>0</v>
      </c>
      <c r="X265" s="706">
        <v>0</v>
      </c>
      <c r="Y265" s="706">
        <v>0</v>
      </c>
      <c r="Z265" s="706">
        <v>0</v>
      </c>
      <c r="AA265" s="706">
        <v>0</v>
      </c>
      <c r="AB265" s="706">
        <v>0</v>
      </c>
      <c r="AC265" s="706">
        <v>0</v>
      </c>
      <c r="AD265" s="706">
        <v>0</v>
      </c>
      <c r="AE265" s="706">
        <v>0</v>
      </c>
      <c r="AF265" s="706">
        <v>0</v>
      </c>
      <c r="AG265" s="706">
        <v>0</v>
      </c>
      <c r="AH265" s="706">
        <v>0</v>
      </c>
      <c r="AI265" s="706">
        <v>0</v>
      </c>
      <c r="AJ265" s="905" t="str">
        <f t="shared" si="24"/>
        <v>G0855</v>
      </c>
      <c r="AK265" s="905" t="str">
        <f t="shared" si="25"/>
        <v>ASSURANCE BATISSE-CARROS</v>
      </c>
      <c r="AL265" s="905">
        <f>IFERROR(INDEX(G265:R265,1,MATCH(Parametres!$B$3,G$1:R$1,0)-1)*IF(OR(F265="L",F265="S",F265="I"),-1,1),"")</f>
        <v>3922.08</v>
      </c>
      <c r="AM265" s="905">
        <f t="shared" si="26"/>
        <v>1307.3599999999997</v>
      </c>
      <c r="AN265" s="905">
        <f>INDEX(G265:R265,1,MATCH(Parametres!$B$3,G$1:R$1,0))*IF(OR(F265="L",F265="S",F265="I"),-1,1)</f>
        <v>5229.4399999999996</v>
      </c>
      <c r="AO265" s="487" t="str">
        <f>+VLOOKUP($AJ265,Data_Validation!$A:$D,1,0)</f>
        <v>G0855</v>
      </c>
      <c r="AP265" s="487" t="str">
        <f>+VLOOKUP($AJ265,Data_Validation!$A:$D,3,0)</f>
        <v>Carrosserie</v>
      </c>
      <c r="AQ265" s="487" t="str">
        <f>+VLOOKUP($AJ265,Data_Validation!$A:$D,4,0)</f>
        <v>Assurances</v>
      </c>
      <c r="AR265" s="487" t="s">
        <v>299</v>
      </c>
      <c r="AS265" s="487">
        <f>+VLOOKUP($AJ265,Data_Validation!$A:$E,5,0)</f>
        <v>0</v>
      </c>
      <c r="AT265" s="904" t="str">
        <f t="shared" si="27"/>
        <v>G0855</v>
      </c>
      <c r="AU265" s="488" t="str">
        <f t="shared" si="28"/>
        <v>ASSURANCE BATISSE-CARROS</v>
      </c>
      <c r="AV265" s="899">
        <f>IFERROR(INDEX(V265:AG265,1,MATCH(Parametres!$B$3,V$1:AG$1,0)-1)*IF(OR(C265="L",C265="S",C265="I"),-1,1),"")</f>
        <v>0</v>
      </c>
      <c r="AW265" s="899">
        <f t="shared" si="29"/>
        <v>0</v>
      </c>
      <c r="AX265" s="899">
        <f>INDEX(V265:AG265,1,MATCH(Parametres!$B$3,V$1:AG$1,0))*IF(OR(C265="L",C265="S",C265="I"),-1,1)</f>
        <v>0</v>
      </c>
      <c r="AY265" s="487" t="s">
        <v>337</v>
      </c>
      <c r="AZ265" s="487">
        <f>+VLOOKUP($AJ265,Data_Validation!$A:$E,5,0)</f>
        <v>0</v>
      </c>
    </row>
    <row r="266" spans="1:52" ht="15" hidden="1" customHeight="1">
      <c r="A266" s="706" t="s">
        <v>1148</v>
      </c>
      <c r="B266" s="706">
        <v>2025</v>
      </c>
      <c r="C266" s="706" t="s">
        <v>1706</v>
      </c>
      <c r="D266" s="706" t="s">
        <v>1707</v>
      </c>
      <c r="E266" s="706" t="s">
        <v>333</v>
      </c>
      <c r="F266" s="706" t="s">
        <v>1104</v>
      </c>
      <c r="G266" s="706">
        <v>1307.3699999999999</v>
      </c>
      <c r="H266" s="706">
        <v>2614.7399999999998</v>
      </c>
      <c r="I266" s="706">
        <v>3922.11</v>
      </c>
      <c r="J266" s="706">
        <v>5229.4799999999996</v>
      </c>
      <c r="K266" s="706">
        <v>6536.85</v>
      </c>
      <c r="L266" s="706">
        <v>7844.22</v>
      </c>
      <c r="M266" s="706">
        <v>9151.59</v>
      </c>
      <c r="N266" s="706">
        <v>10458.959999999999</v>
      </c>
      <c r="O266" s="706">
        <v>11766.33</v>
      </c>
      <c r="P266" s="706">
        <v>13073.7</v>
      </c>
      <c r="Q266" s="706">
        <v>14381.07</v>
      </c>
      <c r="R266" s="706">
        <v>15688.44</v>
      </c>
      <c r="S266" s="706">
        <v>1307.3699999999999</v>
      </c>
      <c r="T266" s="706">
        <v>1307.3699999999999</v>
      </c>
      <c r="U266" s="706">
        <v>0</v>
      </c>
      <c r="V266" s="706">
        <v>0</v>
      </c>
      <c r="W266" s="706">
        <v>0</v>
      </c>
      <c r="X266" s="706">
        <v>0</v>
      </c>
      <c r="Y266" s="706">
        <v>0</v>
      </c>
      <c r="Z266" s="706">
        <v>0</v>
      </c>
      <c r="AA266" s="706">
        <v>0</v>
      </c>
      <c r="AB266" s="706">
        <v>0</v>
      </c>
      <c r="AC266" s="706">
        <v>0</v>
      </c>
      <c r="AD266" s="706">
        <v>0</v>
      </c>
      <c r="AE266" s="706">
        <v>0</v>
      </c>
      <c r="AF266" s="706">
        <v>0</v>
      </c>
      <c r="AG266" s="706">
        <v>0</v>
      </c>
      <c r="AH266" s="706">
        <v>0</v>
      </c>
      <c r="AI266" s="706">
        <v>0</v>
      </c>
      <c r="AJ266" s="905" t="str">
        <f t="shared" si="24"/>
        <v>G0856</v>
      </c>
      <c r="AK266" s="905" t="str">
        <f t="shared" si="25"/>
        <v>ASSURANCE BATISSE-PIECES</v>
      </c>
      <c r="AL266" s="905">
        <f>IFERROR(INDEX(G266:R266,1,MATCH(Parametres!$B$3,G$1:R$1,0)-1)*IF(OR(F266="L",F266="S",F266="I"),-1,1),"")</f>
        <v>3922.11</v>
      </c>
      <c r="AM266" s="905">
        <f t="shared" si="26"/>
        <v>1307.3699999999994</v>
      </c>
      <c r="AN266" s="905">
        <f>INDEX(G266:R266,1,MATCH(Parametres!$B$3,G$1:R$1,0))*IF(OR(F266="L",F266="S",F266="I"),-1,1)</f>
        <v>5229.4799999999996</v>
      </c>
      <c r="AO266" s="487" t="str">
        <f>+VLOOKUP($AJ266,Data_Validation!$A:$D,1,0)</f>
        <v>G0856</v>
      </c>
      <c r="AP266" s="487" t="str">
        <f>+VLOOKUP($AJ266,Data_Validation!$A:$D,3,0)</f>
        <v>Pièces</v>
      </c>
      <c r="AQ266" s="487" t="str">
        <f>+VLOOKUP($AJ266,Data_Validation!$A:$D,4,0)</f>
        <v>Assurances</v>
      </c>
      <c r="AR266" s="487" t="s">
        <v>299</v>
      </c>
      <c r="AS266" s="487">
        <f>+VLOOKUP($AJ266,Data_Validation!$A:$E,5,0)</f>
        <v>0</v>
      </c>
      <c r="AT266" s="904" t="str">
        <f t="shared" si="27"/>
        <v>G0856</v>
      </c>
      <c r="AU266" s="488" t="str">
        <f t="shared" si="28"/>
        <v>ASSURANCE BATISSE-PIECES</v>
      </c>
      <c r="AV266" s="899">
        <f>IFERROR(INDEX(V266:AG266,1,MATCH(Parametres!$B$3,V$1:AG$1,0)-1)*IF(OR(C266="L",C266="S",C266="I"),-1,1),"")</f>
        <v>0</v>
      </c>
      <c r="AW266" s="899">
        <f t="shared" si="29"/>
        <v>0</v>
      </c>
      <c r="AX266" s="899">
        <f>INDEX(V266:AG266,1,MATCH(Parametres!$B$3,V$1:AG$1,0))*IF(OR(C266="L",C266="S",C266="I"),-1,1)</f>
        <v>0</v>
      </c>
      <c r="AY266" s="487" t="s">
        <v>337</v>
      </c>
      <c r="AZ266" s="487">
        <f>+VLOOKUP($AJ266,Data_Validation!$A:$E,5,0)</f>
        <v>0</v>
      </c>
    </row>
    <row r="267" spans="1:52" ht="15" customHeight="1">
      <c r="A267" s="706" t="s">
        <v>1148</v>
      </c>
      <c r="B267" s="706">
        <v>2025</v>
      </c>
      <c r="C267" s="706" t="s">
        <v>1708</v>
      </c>
      <c r="D267" s="706" t="s">
        <v>1709</v>
      </c>
      <c r="E267" s="706" t="s">
        <v>333</v>
      </c>
      <c r="F267" s="706" t="s">
        <v>1104</v>
      </c>
      <c r="G267" s="706">
        <v>0</v>
      </c>
      <c r="H267" s="706">
        <v>0</v>
      </c>
      <c r="I267" s="706">
        <v>0</v>
      </c>
      <c r="J267" s="706">
        <v>0</v>
      </c>
      <c r="K267" s="706">
        <v>0</v>
      </c>
      <c r="L267" s="706">
        <v>0</v>
      </c>
      <c r="M267" s="706">
        <v>0</v>
      </c>
      <c r="N267" s="706">
        <v>0</v>
      </c>
      <c r="O267" s="706">
        <v>0</v>
      </c>
      <c r="P267" s="706">
        <v>0</v>
      </c>
      <c r="Q267" s="706">
        <v>0</v>
      </c>
      <c r="R267" s="706">
        <v>0</v>
      </c>
      <c r="S267" s="706">
        <v>0</v>
      </c>
      <c r="T267" s="706">
        <v>0</v>
      </c>
      <c r="U267" s="706">
        <v>0</v>
      </c>
      <c r="V267" s="706">
        <v>0</v>
      </c>
      <c r="W267" s="706">
        <v>0</v>
      </c>
      <c r="X267" s="706">
        <v>0</v>
      </c>
      <c r="Y267" s="706">
        <v>0</v>
      </c>
      <c r="Z267" s="706">
        <v>0</v>
      </c>
      <c r="AA267" s="706">
        <v>0</v>
      </c>
      <c r="AB267" s="706">
        <v>0</v>
      </c>
      <c r="AC267" s="706">
        <v>0</v>
      </c>
      <c r="AD267" s="706">
        <v>0</v>
      </c>
      <c r="AE267" s="706">
        <v>0</v>
      </c>
      <c r="AF267" s="706">
        <v>0</v>
      </c>
      <c r="AG267" s="706">
        <v>0</v>
      </c>
      <c r="AH267" s="706">
        <v>0</v>
      </c>
      <c r="AI267" s="706">
        <v>0</v>
      </c>
      <c r="AJ267" s="905" t="str">
        <f t="shared" si="24"/>
        <v>G0870</v>
      </c>
      <c r="AK267" s="905" t="str">
        <f t="shared" si="25"/>
        <v>ELECTRICITE/GAZ REP</v>
      </c>
      <c r="AL267" s="905">
        <f>IFERROR(INDEX(G267:R267,1,MATCH(Parametres!$B$3,G$1:R$1,0)-1)*IF(OR(F267="L",F267="S",F267="I"),-1,1),"")</f>
        <v>0</v>
      </c>
      <c r="AM267" s="905">
        <f t="shared" si="26"/>
        <v>0</v>
      </c>
      <c r="AN267" s="905">
        <f>INDEX(G267:R267,1,MATCH(Parametres!$B$3,G$1:R$1,0))*IF(OR(F267="L",F267="S",F267="I"),-1,1)</f>
        <v>0</v>
      </c>
      <c r="AO267" s="487" t="e">
        <f>+VLOOKUP($AJ267,Data_Validation!$A:$D,1,0)</f>
        <v>#N/A</v>
      </c>
      <c r="AP267" s="487" t="e">
        <f>+VLOOKUP($AJ267,Data_Validation!$A:$D,3,0)</f>
        <v>#N/A</v>
      </c>
      <c r="AQ267" s="487" t="e">
        <f>+VLOOKUP($AJ267,Data_Validation!$A:$D,4,0)</f>
        <v>#N/A</v>
      </c>
      <c r="AR267" s="487" t="s">
        <v>299</v>
      </c>
      <c r="AS267" s="487" t="e">
        <f>+VLOOKUP($AJ267,Data_Validation!$A:$E,5,0)</f>
        <v>#N/A</v>
      </c>
      <c r="AT267" s="904" t="str">
        <f t="shared" si="27"/>
        <v>G0870</v>
      </c>
      <c r="AU267" s="488" t="str">
        <f t="shared" si="28"/>
        <v>ELECTRICITE/GAZ REP</v>
      </c>
      <c r="AV267" s="899">
        <f>IFERROR(INDEX(V267:AG267,1,MATCH(Parametres!$B$3,V$1:AG$1,0)-1)*IF(OR(C267="L",C267="S",C267="I"),-1,1),"")</f>
        <v>0</v>
      </c>
      <c r="AW267" s="899">
        <f t="shared" si="29"/>
        <v>0</v>
      </c>
      <c r="AX267" s="899">
        <f>INDEX(V267:AG267,1,MATCH(Parametres!$B$3,V$1:AG$1,0))*IF(OR(C267="L",C267="S",C267="I"),-1,1)</f>
        <v>0</v>
      </c>
      <c r="AY267" s="487" t="s">
        <v>337</v>
      </c>
      <c r="AZ267" s="487" t="e">
        <f>+VLOOKUP($AJ267,Data_Validation!$A:$E,5,0)</f>
        <v>#N/A</v>
      </c>
    </row>
    <row r="268" spans="1:52" ht="15" hidden="1" customHeight="1">
      <c r="A268" s="706" t="s">
        <v>1148</v>
      </c>
      <c r="B268" s="706">
        <v>2025</v>
      </c>
      <c r="C268" s="706" t="s">
        <v>1710</v>
      </c>
      <c r="D268" s="706" t="s">
        <v>1711</v>
      </c>
      <c r="E268" s="706" t="s">
        <v>333</v>
      </c>
      <c r="F268" s="706" t="s">
        <v>1104</v>
      </c>
      <c r="G268" s="706">
        <v>1025.1400000000001</v>
      </c>
      <c r="H268" s="706">
        <v>3276.9</v>
      </c>
      <c r="I268" s="706">
        <v>5597.2</v>
      </c>
      <c r="J268" s="706">
        <v>7021.69</v>
      </c>
      <c r="K268" s="706">
        <v>8814.48</v>
      </c>
      <c r="L268" s="706">
        <v>11426.94</v>
      </c>
      <c r="M268" s="706">
        <v>14069.5</v>
      </c>
      <c r="N268" s="706">
        <v>16906.41</v>
      </c>
      <c r="O268" s="706">
        <v>19683.419999999998</v>
      </c>
      <c r="P268" s="706">
        <v>22465.97</v>
      </c>
      <c r="Q268" s="706">
        <v>25988.74</v>
      </c>
      <c r="R268" s="706">
        <v>29362.14</v>
      </c>
      <c r="S268" s="706">
        <v>2362.61</v>
      </c>
      <c r="T268" s="706">
        <v>2362.61</v>
      </c>
      <c r="U268" s="706">
        <v>0</v>
      </c>
      <c r="V268" s="706">
        <v>0</v>
      </c>
      <c r="W268" s="706">
        <v>0</v>
      </c>
      <c r="X268" s="706">
        <v>0</v>
      </c>
      <c r="Y268" s="706">
        <v>0</v>
      </c>
      <c r="Z268" s="706">
        <v>0</v>
      </c>
      <c r="AA268" s="706">
        <v>0</v>
      </c>
      <c r="AB268" s="706">
        <v>0</v>
      </c>
      <c r="AC268" s="706">
        <v>0</v>
      </c>
      <c r="AD268" s="706">
        <v>0</v>
      </c>
      <c r="AE268" s="706">
        <v>0</v>
      </c>
      <c r="AF268" s="706">
        <v>0</v>
      </c>
      <c r="AG268" s="706">
        <v>0</v>
      </c>
      <c r="AH268" s="706">
        <v>0</v>
      </c>
      <c r="AI268" s="706">
        <v>0</v>
      </c>
      <c r="AJ268" s="905" t="str">
        <f t="shared" si="24"/>
        <v>G0871</v>
      </c>
      <c r="AK268" s="905" t="str">
        <f t="shared" si="25"/>
        <v>ELECTRICITE,GAZ-NEUFS</v>
      </c>
      <c r="AL268" s="905">
        <f>IFERROR(INDEX(G268:R268,1,MATCH(Parametres!$B$3,G$1:R$1,0)-1)*IF(OR(F268="L",F268="S",F268="I"),-1,1),"")</f>
        <v>5597.2</v>
      </c>
      <c r="AM268" s="905">
        <f t="shared" si="26"/>
        <v>1424.4899999999998</v>
      </c>
      <c r="AN268" s="905">
        <f>INDEX(G268:R268,1,MATCH(Parametres!$B$3,G$1:R$1,0))*IF(OR(F268="L",F268="S",F268="I"),-1,1)</f>
        <v>7021.69</v>
      </c>
      <c r="AO268" s="487" t="str">
        <f>+VLOOKUP($AJ268,Data_Validation!$A:$D,1,0)</f>
        <v>G0871</v>
      </c>
      <c r="AP268" s="487" t="str">
        <f>+VLOOKUP($AJ268,Data_Validation!$A:$D,3,0)</f>
        <v>Véhicules neufs</v>
      </c>
      <c r="AQ268" s="487" t="str">
        <f>+VLOOKUP($AJ268,Data_Validation!$A:$D,4,0)</f>
        <v>Chauffage, éclairage</v>
      </c>
      <c r="AR268" s="487" t="s">
        <v>299</v>
      </c>
      <c r="AS268" s="487">
        <f>+VLOOKUP($AJ268,Data_Validation!$A:$E,5,0)</f>
        <v>0</v>
      </c>
      <c r="AT268" s="904" t="str">
        <f t="shared" si="27"/>
        <v>G0871</v>
      </c>
      <c r="AU268" s="488" t="str">
        <f t="shared" si="28"/>
        <v>ELECTRICITE,GAZ-NEUFS</v>
      </c>
      <c r="AV268" s="899">
        <f>IFERROR(INDEX(V268:AG268,1,MATCH(Parametres!$B$3,V$1:AG$1,0)-1)*IF(OR(C268="L",C268="S",C268="I"),-1,1),"")</f>
        <v>0</v>
      </c>
      <c r="AW268" s="899">
        <f t="shared" si="29"/>
        <v>0</v>
      </c>
      <c r="AX268" s="899">
        <f>INDEX(V268:AG268,1,MATCH(Parametres!$B$3,V$1:AG$1,0))*IF(OR(C268="L",C268="S",C268="I"),-1,1)</f>
        <v>0</v>
      </c>
      <c r="AY268" s="487" t="s">
        <v>337</v>
      </c>
      <c r="AZ268" s="487">
        <f>+VLOOKUP($AJ268,Data_Validation!$A:$E,5,0)</f>
        <v>0</v>
      </c>
    </row>
    <row r="269" spans="1:52" ht="15" hidden="1" customHeight="1">
      <c r="A269" s="706" t="s">
        <v>1148</v>
      </c>
      <c r="B269" s="706">
        <v>2025</v>
      </c>
      <c r="C269" s="706" t="s">
        <v>1712</v>
      </c>
      <c r="D269" s="706" t="s">
        <v>1713</v>
      </c>
      <c r="E269" s="706" t="s">
        <v>333</v>
      </c>
      <c r="F269" s="706" t="s">
        <v>1104</v>
      </c>
      <c r="G269" s="706">
        <v>-116.38</v>
      </c>
      <c r="H269" s="706">
        <v>634.21</v>
      </c>
      <c r="I269" s="706">
        <v>1532.92</v>
      </c>
      <c r="J269" s="706">
        <v>2007.75</v>
      </c>
      <c r="K269" s="706">
        <v>2635.87</v>
      </c>
      <c r="L269" s="706">
        <v>3723.39</v>
      </c>
      <c r="M269" s="706">
        <v>4813.45</v>
      </c>
      <c r="N269" s="706">
        <v>5966.21</v>
      </c>
      <c r="O269" s="706">
        <v>7110.68</v>
      </c>
      <c r="P269" s="706">
        <v>8273.5300000000007</v>
      </c>
      <c r="Q269" s="706">
        <v>9768.2999999999993</v>
      </c>
      <c r="R269" s="706">
        <v>11228.29</v>
      </c>
      <c r="S269" s="706">
        <v>888.03</v>
      </c>
      <c r="T269" s="706">
        <v>888.03</v>
      </c>
      <c r="U269" s="706">
        <v>0</v>
      </c>
      <c r="V269" s="706">
        <v>0</v>
      </c>
      <c r="W269" s="706">
        <v>0</v>
      </c>
      <c r="X269" s="706">
        <v>0</v>
      </c>
      <c r="Y269" s="706">
        <v>0</v>
      </c>
      <c r="Z269" s="706">
        <v>0</v>
      </c>
      <c r="AA269" s="706">
        <v>0</v>
      </c>
      <c r="AB269" s="706">
        <v>0</v>
      </c>
      <c r="AC269" s="706">
        <v>0</v>
      </c>
      <c r="AD269" s="706">
        <v>0</v>
      </c>
      <c r="AE269" s="706">
        <v>0</v>
      </c>
      <c r="AF269" s="706">
        <v>0</v>
      </c>
      <c r="AG269" s="706">
        <v>0</v>
      </c>
      <c r="AH269" s="706">
        <v>0</v>
      </c>
      <c r="AI269" s="706">
        <v>0</v>
      </c>
      <c r="AJ269" s="905" t="str">
        <f t="shared" si="24"/>
        <v>G0872</v>
      </c>
      <c r="AK269" s="905" t="str">
        <f t="shared" si="25"/>
        <v>ELECTRICITE,GAZ-USAGES</v>
      </c>
      <c r="AL269" s="905">
        <f>IFERROR(INDEX(G269:R269,1,MATCH(Parametres!$B$3,G$1:R$1,0)-1)*IF(OR(F269="L",F269="S",F269="I"),-1,1),"")</f>
        <v>1532.92</v>
      </c>
      <c r="AM269" s="905">
        <f t="shared" si="26"/>
        <v>474.82999999999993</v>
      </c>
      <c r="AN269" s="905">
        <f>INDEX(G269:R269,1,MATCH(Parametres!$B$3,G$1:R$1,0))*IF(OR(F269="L",F269="S",F269="I"),-1,1)</f>
        <v>2007.75</v>
      </c>
      <c r="AO269" s="487" t="str">
        <f>+VLOOKUP($AJ269,Data_Validation!$A:$D,1,0)</f>
        <v>G0872</v>
      </c>
      <c r="AP269" s="487" t="str">
        <f>+VLOOKUP($AJ269,Data_Validation!$A:$D,3,0)</f>
        <v>Véhicules usagés</v>
      </c>
      <c r="AQ269" s="487" t="str">
        <f>+VLOOKUP($AJ269,Data_Validation!$A:$D,4,0)</f>
        <v>Chauffage, éclairage</v>
      </c>
      <c r="AR269" s="487" t="s">
        <v>299</v>
      </c>
      <c r="AS269" s="487">
        <f>+VLOOKUP($AJ269,Data_Validation!$A:$E,5,0)</f>
        <v>0</v>
      </c>
      <c r="AT269" s="904" t="str">
        <f t="shared" si="27"/>
        <v>G0872</v>
      </c>
      <c r="AU269" s="488" t="str">
        <f t="shared" si="28"/>
        <v>ELECTRICITE,GAZ-USAGES</v>
      </c>
      <c r="AV269" s="899">
        <f>IFERROR(INDEX(V269:AG269,1,MATCH(Parametres!$B$3,V$1:AG$1,0)-1)*IF(OR(C269="L",C269="S",C269="I"),-1,1),"")</f>
        <v>0</v>
      </c>
      <c r="AW269" s="899">
        <f t="shared" si="29"/>
        <v>0</v>
      </c>
      <c r="AX269" s="899">
        <f>INDEX(V269:AG269,1,MATCH(Parametres!$B$3,V$1:AG$1,0))*IF(OR(C269="L",C269="S",C269="I"),-1,1)</f>
        <v>0</v>
      </c>
      <c r="AY269" s="487" t="s">
        <v>337</v>
      </c>
      <c r="AZ269" s="487">
        <f>+VLOOKUP($AJ269,Data_Validation!$A:$E,5,0)</f>
        <v>0</v>
      </c>
    </row>
    <row r="270" spans="1:52" ht="15" hidden="1" customHeight="1">
      <c r="A270" s="706" t="s">
        <v>1148</v>
      </c>
      <c r="B270" s="706">
        <v>2025</v>
      </c>
      <c r="C270" s="706" t="s">
        <v>1714</v>
      </c>
      <c r="D270" s="706" t="s">
        <v>1715</v>
      </c>
      <c r="E270" s="706" t="s">
        <v>333</v>
      </c>
      <c r="F270" s="706" t="s">
        <v>1104</v>
      </c>
      <c r="G270" s="706">
        <v>4704.18</v>
      </c>
      <c r="H270" s="706">
        <v>6205.35</v>
      </c>
      <c r="I270" s="706">
        <v>11385.26</v>
      </c>
      <c r="J270" s="706">
        <v>12334.92</v>
      </c>
      <c r="K270" s="706">
        <v>14415.34</v>
      </c>
      <c r="L270" s="706">
        <v>16790.79</v>
      </c>
      <c r="M270" s="706">
        <v>18969.169999999998</v>
      </c>
      <c r="N270" s="706">
        <v>21216.75</v>
      </c>
      <c r="O270" s="706">
        <v>23762.89</v>
      </c>
      <c r="P270" s="706">
        <v>26792.41</v>
      </c>
      <c r="Q270" s="706">
        <v>32785.519999999997</v>
      </c>
      <c r="R270" s="706">
        <v>39099.379999999997</v>
      </c>
      <c r="S270" s="706">
        <v>2980.5</v>
      </c>
      <c r="T270" s="706">
        <v>2980.5</v>
      </c>
      <c r="U270" s="706">
        <v>0</v>
      </c>
      <c r="V270" s="706">
        <v>0</v>
      </c>
      <c r="W270" s="706">
        <v>0</v>
      </c>
      <c r="X270" s="706">
        <v>0</v>
      </c>
      <c r="Y270" s="706">
        <v>0</v>
      </c>
      <c r="Z270" s="706">
        <v>0</v>
      </c>
      <c r="AA270" s="706">
        <v>0</v>
      </c>
      <c r="AB270" s="706">
        <v>0</v>
      </c>
      <c r="AC270" s="706">
        <v>0</v>
      </c>
      <c r="AD270" s="706">
        <v>0</v>
      </c>
      <c r="AE270" s="706">
        <v>0</v>
      </c>
      <c r="AF270" s="706">
        <v>0</v>
      </c>
      <c r="AG270" s="706">
        <v>0</v>
      </c>
      <c r="AH270" s="706">
        <v>0</v>
      </c>
      <c r="AI270" s="706">
        <v>0</v>
      </c>
      <c r="AJ270" s="905" t="str">
        <f t="shared" si="24"/>
        <v>G0874</v>
      </c>
      <c r="AK270" s="905" t="str">
        <f t="shared" si="25"/>
        <v>ELECTRICITE,GAZ-SERVICE</v>
      </c>
      <c r="AL270" s="905">
        <f>IFERROR(INDEX(G270:R270,1,MATCH(Parametres!$B$3,G$1:R$1,0)-1)*IF(OR(F270="L",F270="S",F270="I"),-1,1),"")</f>
        <v>11385.26</v>
      </c>
      <c r="AM270" s="905">
        <f t="shared" si="26"/>
        <v>949.65999999999985</v>
      </c>
      <c r="AN270" s="905">
        <f>INDEX(G270:R270,1,MATCH(Parametres!$B$3,G$1:R$1,0))*IF(OR(F270="L",F270="S",F270="I"),-1,1)</f>
        <v>12334.92</v>
      </c>
      <c r="AO270" s="487" t="str">
        <f>+VLOOKUP($AJ270,Data_Validation!$A:$D,1,0)</f>
        <v>G0874</v>
      </c>
      <c r="AP270" s="487" t="str">
        <f>+VLOOKUP($AJ270,Data_Validation!$A:$D,3,0)</f>
        <v>Service</v>
      </c>
      <c r="AQ270" s="487" t="str">
        <f>+VLOOKUP($AJ270,Data_Validation!$A:$D,4,0)</f>
        <v>Chauffage, éclairage</v>
      </c>
      <c r="AR270" s="487" t="s">
        <v>299</v>
      </c>
      <c r="AS270" s="487">
        <f>+VLOOKUP($AJ270,Data_Validation!$A:$E,5,0)</f>
        <v>0</v>
      </c>
      <c r="AT270" s="904" t="str">
        <f t="shared" si="27"/>
        <v>G0874</v>
      </c>
      <c r="AU270" s="488" t="str">
        <f t="shared" si="28"/>
        <v>ELECTRICITE,GAZ-SERVICE</v>
      </c>
      <c r="AV270" s="899">
        <f>IFERROR(INDEX(V270:AG270,1,MATCH(Parametres!$B$3,V$1:AG$1,0)-1)*IF(OR(C270="L",C270="S",C270="I"),-1,1),"")</f>
        <v>0</v>
      </c>
      <c r="AW270" s="899">
        <f t="shared" si="29"/>
        <v>0</v>
      </c>
      <c r="AX270" s="899">
        <f>INDEX(V270:AG270,1,MATCH(Parametres!$B$3,V$1:AG$1,0))*IF(OR(C270="L",C270="S",C270="I"),-1,1)</f>
        <v>0</v>
      </c>
      <c r="AY270" s="487" t="s">
        <v>337</v>
      </c>
      <c r="AZ270" s="487">
        <f>+VLOOKUP($AJ270,Data_Validation!$A:$E,5,0)</f>
        <v>0</v>
      </c>
    </row>
    <row r="271" spans="1:52" ht="15" hidden="1" customHeight="1">
      <c r="A271" s="706" t="s">
        <v>1148</v>
      </c>
      <c r="B271" s="706">
        <v>2025</v>
      </c>
      <c r="C271" s="706" t="s">
        <v>1716</v>
      </c>
      <c r="D271" s="706" t="s">
        <v>1717</v>
      </c>
      <c r="E271" s="706" t="s">
        <v>333</v>
      </c>
      <c r="F271" s="706" t="s">
        <v>1104</v>
      </c>
      <c r="G271" s="706">
        <v>2901.09</v>
      </c>
      <c r="H271" s="706">
        <v>4777.5600000000004</v>
      </c>
      <c r="I271" s="706">
        <v>7588.09</v>
      </c>
      <c r="J271" s="706">
        <v>8775.16</v>
      </c>
      <c r="K271" s="706">
        <v>10482.82</v>
      </c>
      <c r="L271" s="706">
        <v>12461.45</v>
      </c>
      <c r="M271" s="706">
        <v>14412.74</v>
      </c>
      <c r="N271" s="706">
        <v>16511.43</v>
      </c>
      <c r="O271" s="706">
        <v>18641.91</v>
      </c>
      <c r="P271" s="706">
        <v>20892.78</v>
      </c>
      <c r="Q271" s="706">
        <v>24356.75</v>
      </c>
      <c r="R271" s="706">
        <v>27796.76</v>
      </c>
      <c r="S271" s="706">
        <v>2214.25</v>
      </c>
      <c r="T271" s="706">
        <v>2214.25</v>
      </c>
      <c r="U271" s="706">
        <v>0</v>
      </c>
      <c r="V271" s="706">
        <v>0</v>
      </c>
      <c r="W271" s="706">
        <v>0</v>
      </c>
      <c r="X271" s="706">
        <v>0</v>
      </c>
      <c r="Y271" s="706">
        <v>0</v>
      </c>
      <c r="Z271" s="706">
        <v>0</v>
      </c>
      <c r="AA271" s="706">
        <v>0</v>
      </c>
      <c r="AB271" s="706">
        <v>0</v>
      </c>
      <c r="AC271" s="706">
        <v>0</v>
      </c>
      <c r="AD271" s="706">
        <v>0</v>
      </c>
      <c r="AE271" s="706">
        <v>0</v>
      </c>
      <c r="AF271" s="706">
        <v>0</v>
      </c>
      <c r="AG271" s="706">
        <v>0</v>
      </c>
      <c r="AH271" s="706">
        <v>0</v>
      </c>
      <c r="AI271" s="706">
        <v>0</v>
      </c>
      <c r="AJ271" s="905" t="str">
        <f t="shared" si="24"/>
        <v>G0875</v>
      </c>
      <c r="AK271" s="905" t="str">
        <f t="shared" si="25"/>
        <v>ELECTRICITE,GAZ-CARROSS.</v>
      </c>
      <c r="AL271" s="905">
        <f>IFERROR(INDEX(G271:R271,1,MATCH(Parametres!$B$3,G$1:R$1,0)-1)*IF(OR(F271="L",F271="S",F271="I"),-1,1),"")</f>
        <v>7588.09</v>
      </c>
      <c r="AM271" s="905">
        <f t="shared" si="26"/>
        <v>1187.0699999999997</v>
      </c>
      <c r="AN271" s="905">
        <f>INDEX(G271:R271,1,MATCH(Parametres!$B$3,G$1:R$1,0))*IF(OR(F271="L",F271="S",F271="I"),-1,1)</f>
        <v>8775.16</v>
      </c>
      <c r="AO271" s="487" t="str">
        <f>+VLOOKUP($AJ271,Data_Validation!$A:$D,1,0)</f>
        <v>G0875</v>
      </c>
      <c r="AP271" s="487" t="str">
        <f>+VLOOKUP($AJ271,Data_Validation!$A:$D,3,0)</f>
        <v>Carrosserie</v>
      </c>
      <c r="AQ271" s="487" t="str">
        <f>+VLOOKUP($AJ271,Data_Validation!$A:$D,4,0)</f>
        <v>Chauffage, éclairage</v>
      </c>
      <c r="AR271" s="487" t="s">
        <v>299</v>
      </c>
      <c r="AS271" s="487">
        <f>+VLOOKUP($AJ271,Data_Validation!$A:$E,5,0)</f>
        <v>0</v>
      </c>
      <c r="AT271" s="904" t="str">
        <f t="shared" si="27"/>
        <v>G0875</v>
      </c>
      <c r="AU271" s="488" t="str">
        <f t="shared" si="28"/>
        <v>ELECTRICITE,GAZ-CARROSS.</v>
      </c>
      <c r="AV271" s="899">
        <f>IFERROR(INDEX(V271:AG271,1,MATCH(Parametres!$B$3,V$1:AG$1,0)-1)*IF(OR(C271="L",C271="S",C271="I"),-1,1),"")</f>
        <v>0</v>
      </c>
      <c r="AW271" s="899">
        <f t="shared" si="29"/>
        <v>0</v>
      </c>
      <c r="AX271" s="899">
        <f>INDEX(V271:AG271,1,MATCH(Parametres!$B$3,V$1:AG$1,0))*IF(OR(C271="L",C271="S",C271="I"),-1,1)</f>
        <v>0</v>
      </c>
      <c r="AY271" s="487" t="s">
        <v>337</v>
      </c>
      <c r="AZ271" s="487">
        <f>+VLOOKUP($AJ271,Data_Validation!$A:$E,5,0)</f>
        <v>0</v>
      </c>
    </row>
    <row r="272" spans="1:52" ht="15.75" hidden="1" customHeight="1">
      <c r="A272" s="706" t="s">
        <v>1148</v>
      </c>
      <c r="B272" s="706">
        <v>2025</v>
      </c>
      <c r="C272" s="706" t="s">
        <v>1718</v>
      </c>
      <c r="D272" s="706" t="s">
        <v>1719</v>
      </c>
      <c r="E272" s="706" t="s">
        <v>333</v>
      </c>
      <c r="F272" s="706" t="s">
        <v>1104</v>
      </c>
      <c r="G272" s="706">
        <v>1301.46</v>
      </c>
      <c r="H272" s="706">
        <v>2427.34</v>
      </c>
      <c r="I272" s="706">
        <v>3963.31</v>
      </c>
      <c r="J272" s="706">
        <v>4675.55</v>
      </c>
      <c r="K272" s="706">
        <v>5663.51</v>
      </c>
      <c r="L272" s="706">
        <v>6913.52</v>
      </c>
      <c r="M272" s="706">
        <v>8156.14</v>
      </c>
      <c r="N272" s="706">
        <v>9489.67</v>
      </c>
      <c r="O272" s="706">
        <v>10828.27</v>
      </c>
      <c r="P272" s="706">
        <v>12219.26</v>
      </c>
      <c r="Q272" s="706">
        <v>14235.89</v>
      </c>
      <c r="R272" s="706">
        <v>16220.99</v>
      </c>
      <c r="S272" s="706">
        <v>1294.17</v>
      </c>
      <c r="T272" s="706">
        <v>1294.17</v>
      </c>
      <c r="U272" s="706">
        <v>0</v>
      </c>
      <c r="V272" s="706">
        <v>0</v>
      </c>
      <c r="W272" s="706">
        <v>0</v>
      </c>
      <c r="X272" s="706">
        <v>0</v>
      </c>
      <c r="Y272" s="706">
        <v>0</v>
      </c>
      <c r="Z272" s="706">
        <v>0</v>
      </c>
      <c r="AA272" s="706">
        <v>0</v>
      </c>
      <c r="AB272" s="706">
        <v>0</v>
      </c>
      <c r="AC272" s="706">
        <v>0</v>
      </c>
      <c r="AD272" s="706">
        <v>0</v>
      </c>
      <c r="AE272" s="706">
        <v>0</v>
      </c>
      <c r="AF272" s="706">
        <v>0</v>
      </c>
      <c r="AG272" s="706">
        <v>0</v>
      </c>
      <c r="AH272" s="706">
        <v>0</v>
      </c>
      <c r="AI272" s="706">
        <v>0</v>
      </c>
      <c r="AJ272" s="905" t="str">
        <f t="shared" si="24"/>
        <v>G0876</v>
      </c>
      <c r="AK272" s="905" t="str">
        <f t="shared" si="25"/>
        <v>ELECTRICITE,GAZ-PIECES</v>
      </c>
      <c r="AL272" s="905">
        <f>IFERROR(INDEX(G272:R272,1,MATCH(Parametres!$B$3,G$1:R$1,0)-1)*IF(OR(F272="L",F272="S",F272="I"),-1,1),"")</f>
        <v>3963.31</v>
      </c>
      <c r="AM272" s="905">
        <f t="shared" si="26"/>
        <v>712.24000000000024</v>
      </c>
      <c r="AN272" s="905">
        <f>INDEX(G272:R272,1,MATCH(Parametres!$B$3,G$1:R$1,0))*IF(OR(F272="L",F272="S",F272="I"),-1,1)</f>
        <v>4675.55</v>
      </c>
      <c r="AO272" s="487" t="str">
        <f>+VLOOKUP($AJ272,Data_Validation!$A:$D,1,0)</f>
        <v>G0876</v>
      </c>
      <c r="AP272" s="487" t="str">
        <f>+VLOOKUP($AJ272,Data_Validation!$A:$D,3,0)</f>
        <v>Pièces</v>
      </c>
      <c r="AQ272" s="487" t="str">
        <f>+VLOOKUP($AJ272,Data_Validation!$A:$D,4,0)</f>
        <v>Chauffage, éclairage</v>
      </c>
      <c r="AR272" s="487" t="s">
        <v>299</v>
      </c>
      <c r="AS272" s="487">
        <f>+VLOOKUP($AJ272,Data_Validation!$A:$E,5,0)</f>
        <v>0</v>
      </c>
      <c r="AT272" s="904" t="str">
        <f t="shared" si="27"/>
        <v>G0876</v>
      </c>
      <c r="AU272" s="488" t="str">
        <f t="shared" si="28"/>
        <v>ELECTRICITE,GAZ-PIECES</v>
      </c>
      <c r="AV272" s="899">
        <f>IFERROR(INDEX(V272:AG272,1,MATCH(Parametres!$B$3,V$1:AG$1,0)-1)*IF(OR(C272="L",C272="S",C272="I"),-1,1),"")</f>
        <v>0</v>
      </c>
      <c r="AW272" s="899">
        <f t="shared" si="29"/>
        <v>0</v>
      </c>
      <c r="AX272" s="899">
        <f>INDEX(V272:AG272,1,MATCH(Parametres!$B$3,V$1:AG$1,0))*IF(OR(C272="L",C272="S",C272="I"),-1,1)</f>
        <v>0</v>
      </c>
      <c r="AY272" s="487" t="s">
        <v>337</v>
      </c>
      <c r="AZ272" s="487">
        <f>+VLOOKUP($AJ272,Data_Validation!$A:$E,5,0)</f>
        <v>0</v>
      </c>
    </row>
    <row r="273" spans="1:52" ht="15" customHeight="1">
      <c r="A273" s="706" t="s">
        <v>1148</v>
      </c>
      <c r="B273" s="706">
        <v>2025</v>
      </c>
      <c r="C273" s="706" t="s">
        <v>1720</v>
      </c>
      <c r="D273" s="706" t="s">
        <v>1721</v>
      </c>
      <c r="E273" s="706" t="s">
        <v>333</v>
      </c>
      <c r="F273" s="706" t="s">
        <v>1104</v>
      </c>
      <c r="G273" s="706">
        <v>0</v>
      </c>
      <c r="H273" s="706">
        <v>0</v>
      </c>
      <c r="I273" s="706">
        <v>0</v>
      </c>
      <c r="J273" s="706">
        <v>0</v>
      </c>
      <c r="K273" s="706">
        <v>0</v>
      </c>
      <c r="L273" s="706">
        <v>0</v>
      </c>
      <c r="M273" s="706">
        <v>0</v>
      </c>
      <c r="N273" s="706">
        <v>0</v>
      </c>
      <c r="O273" s="706">
        <v>0</v>
      </c>
      <c r="P273" s="706">
        <v>0</v>
      </c>
      <c r="Q273" s="706">
        <v>0</v>
      </c>
      <c r="R273" s="706">
        <v>0</v>
      </c>
      <c r="S273" s="706">
        <v>0</v>
      </c>
      <c r="T273" s="706">
        <v>0</v>
      </c>
      <c r="U273" s="706">
        <v>0</v>
      </c>
      <c r="V273" s="706">
        <v>0</v>
      </c>
      <c r="W273" s="706">
        <v>0</v>
      </c>
      <c r="X273" s="706">
        <v>0</v>
      </c>
      <c r="Y273" s="706">
        <v>0</v>
      </c>
      <c r="Z273" s="706">
        <v>0</v>
      </c>
      <c r="AA273" s="706">
        <v>0</v>
      </c>
      <c r="AB273" s="706">
        <v>0</v>
      </c>
      <c r="AC273" s="706">
        <v>0</v>
      </c>
      <c r="AD273" s="706">
        <v>0</v>
      </c>
      <c r="AE273" s="706">
        <v>0</v>
      </c>
      <c r="AF273" s="706">
        <v>0</v>
      </c>
      <c r="AG273" s="706">
        <v>0</v>
      </c>
      <c r="AH273" s="706">
        <v>0</v>
      </c>
      <c r="AI273" s="706">
        <v>0</v>
      </c>
      <c r="AJ273" s="905" t="str">
        <f t="shared" si="24"/>
        <v>G0880</v>
      </c>
      <c r="AK273" s="905" t="str">
        <f t="shared" si="25"/>
        <v>ASSURANCES DIVERSES REP</v>
      </c>
      <c r="AL273" s="905">
        <f>IFERROR(INDEX(G273:R273,1,MATCH(Parametres!$B$3,G$1:R$1,0)-1)*IF(OR(F273="L",F273="S",F273="I"),-1,1),"")</f>
        <v>0</v>
      </c>
      <c r="AM273" s="905">
        <f t="shared" si="26"/>
        <v>0</v>
      </c>
      <c r="AN273" s="905">
        <f>INDEX(G273:R273,1,MATCH(Parametres!$B$3,G$1:R$1,0))*IF(OR(F273="L",F273="S",F273="I"),-1,1)</f>
        <v>0</v>
      </c>
      <c r="AO273" s="487" t="e">
        <f>+VLOOKUP($AJ273,Data_Validation!$A:$D,1,0)</f>
        <v>#N/A</v>
      </c>
      <c r="AP273" s="487" t="e">
        <f>+VLOOKUP($AJ273,Data_Validation!$A:$D,3,0)</f>
        <v>#N/A</v>
      </c>
      <c r="AQ273" s="487" t="e">
        <f>+VLOOKUP($AJ273,Data_Validation!$A:$D,4,0)</f>
        <v>#N/A</v>
      </c>
      <c r="AR273" s="487" t="s">
        <v>299</v>
      </c>
      <c r="AS273" s="487" t="e">
        <f>+VLOOKUP($AJ273,Data_Validation!$A:$E,5,0)</f>
        <v>#N/A</v>
      </c>
      <c r="AT273" s="904" t="str">
        <f t="shared" si="27"/>
        <v>G0880</v>
      </c>
      <c r="AU273" s="488" t="str">
        <f t="shared" si="28"/>
        <v>ASSURANCES DIVERSES REP</v>
      </c>
      <c r="AV273" s="899">
        <f>IFERROR(INDEX(V273:AG273,1,MATCH(Parametres!$B$3,V$1:AG$1,0)-1)*IF(OR(C273="L",C273="S",C273="I"),-1,1),"")</f>
        <v>0</v>
      </c>
      <c r="AW273" s="899">
        <f t="shared" si="29"/>
        <v>0</v>
      </c>
      <c r="AX273" s="899">
        <f>INDEX(V273:AG273,1,MATCH(Parametres!$B$3,V$1:AG$1,0))*IF(OR(C273="L",C273="S",C273="I"),-1,1)</f>
        <v>0</v>
      </c>
      <c r="AY273" s="487" t="s">
        <v>337</v>
      </c>
      <c r="AZ273" s="487" t="e">
        <f>+VLOOKUP($AJ273,Data_Validation!$A:$E,5,0)</f>
        <v>#N/A</v>
      </c>
    </row>
    <row r="274" spans="1:52" ht="15" customHeight="1">
      <c r="A274" s="706" t="s">
        <v>1148</v>
      </c>
      <c r="B274" s="706">
        <v>2025</v>
      </c>
      <c r="C274" s="706" t="s">
        <v>1722</v>
      </c>
      <c r="D274" s="706" t="s">
        <v>1723</v>
      </c>
      <c r="E274" s="706" t="s">
        <v>333</v>
      </c>
      <c r="F274" s="706" t="s">
        <v>1104</v>
      </c>
      <c r="G274" s="706">
        <v>0</v>
      </c>
      <c r="H274" s="706">
        <v>0</v>
      </c>
      <c r="I274" s="706">
        <v>0</v>
      </c>
      <c r="J274" s="706">
        <v>0</v>
      </c>
      <c r="K274" s="706">
        <v>0</v>
      </c>
      <c r="L274" s="706">
        <v>0</v>
      </c>
      <c r="M274" s="706">
        <v>0</v>
      </c>
      <c r="N274" s="706">
        <v>0</v>
      </c>
      <c r="O274" s="706">
        <v>0</v>
      </c>
      <c r="P274" s="706">
        <v>0</v>
      </c>
      <c r="Q274" s="706">
        <v>0</v>
      </c>
      <c r="R274" s="706">
        <v>0</v>
      </c>
      <c r="S274" s="706">
        <v>0</v>
      </c>
      <c r="T274" s="706">
        <v>0</v>
      </c>
      <c r="U274" s="706">
        <v>0</v>
      </c>
      <c r="V274" s="706">
        <v>0</v>
      </c>
      <c r="W274" s="706">
        <v>0</v>
      </c>
      <c r="X274" s="706">
        <v>0</v>
      </c>
      <c r="Y274" s="706">
        <v>0</v>
      </c>
      <c r="Z274" s="706">
        <v>0</v>
      </c>
      <c r="AA274" s="706">
        <v>0</v>
      </c>
      <c r="AB274" s="706">
        <v>0</v>
      </c>
      <c r="AC274" s="706">
        <v>0</v>
      </c>
      <c r="AD274" s="706">
        <v>0</v>
      </c>
      <c r="AE274" s="706">
        <v>0</v>
      </c>
      <c r="AF274" s="706">
        <v>0</v>
      </c>
      <c r="AG274" s="706">
        <v>0</v>
      </c>
      <c r="AH274" s="706">
        <v>0</v>
      </c>
      <c r="AI274" s="706">
        <v>0</v>
      </c>
      <c r="AJ274" s="905" t="str">
        <f t="shared" si="24"/>
        <v>G0881</v>
      </c>
      <c r="AK274" s="905" t="str">
        <f t="shared" si="25"/>
        <v>ASSURANCES DIVERSES-NEUFS</v>
      </c>
      <c r="AL274" s="905">
        <f>IFERROR(INDEX(G274:R274,1,MATCH(Parametres!$B$3,G$1:R$1,0)-1)*IF(OR(F274="L",F274="S",F274="I"),-1,1),"")</f>
        <v>0</v>
      </c>
      <c r="AM274" s="905">
        <f t="shared" si="26"/>
        <v>0</v>
      </c>
      <c r="AN274" s="905">
        <f>INDEX(G274:R274,1,MATCH(Parametres!$B$3,G$1:R$1,0))*IF(OR(F274="L",F274="S",F274="I"),-1,1)</f>
        <v>0</v>
      </c>
      <c r="AO274" s="487" t="str">
        <f>+VLOOKUP($AJ274,Data_Validation!$A:$D,1,0)</f>
        <v>G0881</v>
      </c>
      <c r="AP274" s="487">
        <f>+VLOOKUP($AJ274,Data_Validation!$A:$D,3,0)</f>
        <v>0</v>
      </c>
      <c r="AQ274" s="487">
        <f>+VLOOKUP($AJ274,Data_Validation!$A:$D,4,0)</f>
        <v>0</v>
      </c>
      <c r="AR274" s="487" t="s">
        <v>299</v>
      </c>
      <c r="AS274" s="487">
        <f>+VLOOKUP($AJ274,Data_Validation!$A:$E,5,0)</f>
        <v>0</v>
      </c>
      <c r="AT274" s="904" t="str">
        <f t="shared" si="27"/>
        <v>G0881</v>
      </c>
      <c r="AU274" s="488" t="str">
        <f t="shared" si="28"/>
        <v>ASSURANCES DIVERSES-NEUFS</v>
      </c>
      <c r="AV274" s="899">
        <f>IFERROR(INDEX(V274:AG274,1,MATCH(Parametres!$B$3,V$1:AG$1,0)-1)*IF(OR(C274="L",C274="S",C274="I"),-1,1),"")</f>
        <v>0</v>
      </c>
      <c r="AW274" s="899">
        <f t="shared" si="29"/>
        <v>0</v>
      </c>
      <c r="AX274" s="899">
        <f>INDEX(V274:AG274,1,MATCH(Parametres!$B$3,V$1:AG$1,0))*IF(OR(C274="L",C274="S",C274="I"),-1,1)</f>
        <v>0</v>
      </c>
      <c r="AY274" s="487" t="s">
        <v>337</v>
      </c>
      <c r="AZ274" s="487">
        <f>+VLOOKUP($AJ274,Data_Validation!$A:$E,5,0)</f>
        <v>0</v>
      </c>
    </row>
    <row r="275" spans="1:52" ht="15" customHeight="1">
      <c r="A275" s="706" t="s">
        <v>1148</v>
      </c>
      <c r="B275" s="706">
        <v>2025</v>
      </c>
      <c r="C275" s="706" t="s">
        <v>1724</v>
      </c>
      <c r="D275" s="706" t="s">
        <v>1725</v>
      </c>
      <c r="E275" s="706" t="s">
        <v>333</v>
      </c>
      <c r="F275" s="706" t="s">
        <v>1104</v>
      </c>
      <c r="G275" s="706">
        <v>0</v>
      </c>
      <c r="H275" s="706">
        <v>0</v>
      </c>
      <c r="I275" s="706">
        <v>0</v>
      </c>
      <c r="J275" s="706">
        <v>0</v>
      </c>
      <c r="K275" s="706">
        <v>0</v>
      </c>
      <c r="L275" s="706">
        <v>0</v>
      </c>
      <c r="M275" s="706">
        <v>0</v>
      </c>
      <c r="N275" s="706">
        <v>0</v>
      </c>
      <c r="O275" s="706">
        <v>0</v>
      </c>
      <c r="P275" s="706">
        <v>0</v>
      </c>
      <c r="Q275" s="706">
        <v>0</v>
      </c>
      <c r="R275" s="706">
        <v>0</v>
      </c>
      <c r="S275" s="706">
        <v>0</v>
      </c>
      <c r="T275" s="706">
        <v>0</v>
      </c>
      <c r="U275" s="706">
        <v>0</v>
      </c>
      <c r="V275" s="706">
        <v>0</v>
      </c>
      <c r="W275" s="706">
        <v>0</v>
      </c>
      <c r="X275" s="706">
        <v>0</v>
      </c>
      <c r="Y275" s="706">
        <v>0</v>
      </c>
      <c r="Z275" s="706">
        <v>0</v>
      </c>
      <c r="AA275" s="706">
        <v>0</v>
      </c>
      <c r="AB275" s="706">
        <v>0</v>
      </c>
      <c r="AC275" s="706">
        <v>0</v>
      </c>
      <c r="AD275" s="706">
        <v>0</v>
      </c>
      <c r="AE275" s="706">
        <v>0</v>
      </c>
      <c r="AF275" s="706">
        <v>0</v>
      </c>
      <c r="AG275" s="706">
        <v>0</v>
      </c>
      <c r="AH275" s="706">
        <v>0</v>
      </c>
      <c r="AI275" s="706">
        <v>0</v>
      </c>
      <c r="AJ275" s="905" t="str">
        <f t="shared" si="24"/>
        <v>G0882</v>
      </c>
      <c r="AK275" s="905" t="str">
        <f t="shared" si="25"/>
        <v>ASSURANCES DIVERSES-USAGE</v>
      </c>
      <c r="AL275" s="905">
        <f>IFERROR(INDEX(G275:R275,1,MATCH(Parametres!$B$3,G$1:R$1,0)-1)*IF(OR(F275="L",F275="S",F275="I"),-1,1),"")</f>
        <v>0</v>
      </c>
      <c r="AM275" s="905">
        <f t="shared" si="26"/>
        <v>0</v>
      </c>
      <c r="AN275" s="905">
        <f>INDEX(G275:R275,1,MATCH(Parametres!$B$3,G$1:R$1,0))*IF(OR(F275="L",F275="S",F275="I"),-1,1)</f>
        <v>0</v>
      </c>
      <c r="AO275" s="487" t="str">
        <f>+VLOOKUP($AJ275,Data_Validation!$A:$D,1,0)</f>
        <v>G0882</v>
      </c>
      <c r="AP275" s="487">
        <f>+VLOOKUP($AJ275,Data_Validation!$A:$D,3,0)</f>
        <v>0</v>
      </c>
      <c r="AQ275" s="487">
        <f>+VLOOKUP($AJ275,Data_Validation!$A:$D,4,0)</f>
        <v>0</v>
      </c>
      <c r="AR275" s="487" t="s">
        <v>299</v>
      </c>
      <c r="AS275" s="487">
        <f>+VLOOKUP($AJ275,Data_Validation!$A:$E,5,0)</f>
        <v>0</v>
      </c>
      <c r="AT275" s="904" t="str">
        <f t="shared" si="27"/>
        <v>G0882</v>
      </c>
      <c r="AU275" s="488" t="str">
        <f t="shared" si="28"/>
        <v>ASSURANCES DIVERSES-USAGE</v>
      </c>
      <c r="AV275" s="899">
        <f>IFERROR(INDEX(V275:AG275,1,MATCH(Parametres!$B$3,V$1:AG$1,0)-1)*IF(OR(C275="L",C275="S",C275="I"),-1,1),"")</f>
        <v>0</v>
      </c>
      <c r="AW275" s="899">
        <f t="shared" si="29"/>
        <v>0</v>
      </c>
      <c r="AX275" s="899">
        <f>INDEX(V275:AG275,1,MATCH(Parametres!$B$3,V$1:AG$1,0))*IF(OR(C275="L",C275="S",C275="I"),-1,1)</f>
        <v>0</v>
      </c>
      <c r="AY275" s="487" t="s">
        <v>337</v>
      </c>
      <c r="AZ275" s="487">
        <f>+VLOOKUP($AJ275,Data_Validation!$A:$E,5,0)</f>
        <v>0</v>
      </c>
    </row>
    <row r="276" spans="1:52" ht="15" customHeight="1">
      <c r="A276" s="706" t="s">
        <v>1148</v>
      </c>
      <c r="B276" s="706">
        <v>2025</v>
      </c>
      <c r="C276" s="706" t="s">
        <v>1726</v>
      </c>
      <c r="D276" s="706" t="s">
        <v>1727</v>
      </c>
      <c r="E276" s="706" t="s">
        <v>333</v>
      </c>
      <c r="F276" s="706" t="s">
        <v>1104</v>
      </c>
      <c r="G276" s="706">
        <v>0</v>
      </c>
      <c r="H276" s="706">
        <v>0</v>
      </c>
      <c r="I276" s="706">
        <v>0</v>
      </c>
      <c r="J276" s="706">
        <v>0</v>
      </c>
      <c r="K276" s="706">
        <v>0</v>
      </c>
      <c r="L276" s="706">
        <v>0</v>
      </c>
      <c r="M276" s="706">
        <v>0</v>
      </c>
      <c r="N276" s="706">
        <v>0</v>
      </c>
      <c r="O276" s="706">
        <v>0</v>
      </c>
      <c r="P276" s="706">
        <v>0</v>
      </c>
      <c r="Q276" s="706">
        <v>0</v>
      </c>
      <c r="R276" s="706">
        <v>0</v>
      </c>
      <c r="S276" s="706">
        <v>0</v>
      </c>
      <c r="T276" s="706">
        <v>0</v>
      </c>
      <c r="U276" s="706">
        <v>0</v>
      </c>
      <c r="V276" s="706">
        <v>0</v>
      </c>
      <c r="W276" s="706">
        <v>0</v>
      </c>
      <c r="X276" s="706">
        <v>0</v>
      </c>
      <c r="Y276" s="706">
        <v>0</v>
      </c>
      <c r="Z276" s="706">
        <v>0</v>
      </c>
      <c r="AA276" s="706">
        <v>0</v>
      </c>
      <c r="AB276" s="706">
        <v>0</v>
      </c>
      <c r="AC276" s="706">
        <v>0</v>
      </c>
      <c r="AD276" s="706">
        <v>0</v>
      </c>
      <c r="AE276" s="706">
        <v>0</v>
      </c>
      <c r="AF276" s="706">
        <v>0</v>
      </c>
      <c r="AG276" s="706">
        <v>0</v>
      </c>
      <c r="AH276" s="706">
        <v>0</v>
      </c>
      <c r="AI276" s="706">
        <v>0</v>
      </c>
      <c r="AJ276" s="905" t="str">
        <f t="shared" si="24"/>
        <v>G0884</v>
      </c>
      <c r="AK276" s="905" t="str">
        <f t="shared" si="25"/>
        <v>ASSURANCES DIVERSES-SERV.</v>
      </c>
      <c r="AL276" s="905">
        <f>IFERROR(INDEX(G276:R276,1,MATCH(Parametres!$B$3,G$1:R$1,0)-1)*IF(OR(F276="L",F276="S",F276="I"),-1,1),"")</f>
        <v>0</v>
      </c>
      <c r="AM276" s="905">
        <f t="shared" si="26"/>
        <v>0</v>
      </c>
      <c r="AN276" s="905">
        <f>INDEX(G276:R276,1,MATCH(Parametres!$B$3,G$1:R$1,0))*IF(OR(F276="L",F276="S",F276="I"),-1,1)</f>
        <v>0</v>
      </c>
      <c r="AO276" s="487" t="str">
        <f>+VLOOKUP($AJ276,Data_Validation!$A:$D,1,0)</f>
        <v>G0884</v>
      </c>
      <c r="AP276" s="487">
        <f>+VLOOKUP($AJ276,Data_Validation!$A:$D,3,0)</f>
        <v>0</v>
      </c>
      <c r="AQ276" s="487">
        <f>+VLOOKUP($AJ276,Data_Validation!$A:$D,4,0)</f>
        <v>0</v>
      </c>
      <c r="AR276" s="487" t="s">
        <v>299</v>
      </c>
      <c r="AS276" s="487">
        <f>+VLOOKUP($AJ276,Data_Validation!$A:$E,5,0)</f>
        <v>0</v>
      </c>
      <c r="AT276" s="904" t="str">
        <f t="shared" si="27"/>
        <v>G0884</v>
      </c>
      <c r="AU276" s="488" t="str">
        <f t="shared" si="28"/>
        <v>ASSURANCES DIVERSES-SERV.</v>
      </c>
      <c r="AV276" s="899">
        <f>IFERROR(INDEX(V276:AG276,1,MATCH(Parametres!$B$3,V$1:AG$1,0)-1)*IF(OR(C276="L",C276="S",C276="I"),-1,1),"")</f>
        <v>0</v>
      </c>
      <c r="AW276" s="899">
        <f t="shared" si="29"/>
        <v>0</v>
      </c>
      <c r="AX276" s="899">
        <f>INDEX(V276:AG276,1,MATCH(Parametres!$B$3,V$1:AG$1,0))*IF(OR(C276="L",C276="S",C276="I"),-1,1)</f>
        <v>0</v>
      </c>
      <c r="AY276" s="487" t="s">
        <v>337</v>
      </c>
      <c r="AZ276" s="487">
        <f>+VLOOKUP($AJ276,Data_Validation!$A:$E,5,0)</f>
        <v>0</v>
      </c>
    </row>
    <row r="277" spans="1:52" ht="15" customHeight="1">
      <c r="A277" s="706" t="s">
        <v>1148</v>
      </c>
      <c r="B277" s="706">
        <v>2025</v>
      </c>
      <c r="C277" s="706" t="s">
        <v>1728</v>
      </c>
      <c r="D277" s="706" t="s">
        <v>1729</v>
      </c>
      <c r="E277" s="706" t="s">
        <v>333</v>
      </c>
      <c r="F277" s="706" t="s">
        <v>1104</v>
      </c>
      <c r="G277" s="706">
        <v>0</v>
      </c>
      <c r="H277" s="706">
        <v>0</v>
      </c>
      <c r="I277" s="706">
        <v>0</v>
      </c>
      <c r="J277" s="706">
        <v>0</v>
      </c>
      <c r="K277" s="706">
        <v>0</v>
      </c>
      <c r="L277" s="706">
        <v>0</v>
      </c>
      <c r="M277" s="706">
        <v>0</v>
      </c>
      <c r="N277" s="706">
        <v>0</v>
      </c>
      <c r="O277" s="706">
        <v>0</v>
      </c>
      <c r="P277" s="706">
        <v>0</v>
      </c>
      <c r="Q277" s="706">
        <v>0</v>
      </c>
      <c r="R277" s="706">
        <v>0</v>
      </c>
      <c r="S277" s="706">
        <v>0</v>
      </c>
      <c r="T277" s="706">
        <v>0</v>
      </c>
      <c r="U277" s="706">
        <v>0</v>
      </c>
      <c r="V277" s="706">
        <v>0</v>
      </c>
      <c r="W277" s="706">
        <v>0</v>
      </c>
      <c r="X277" s="706">
        <v>0</v>
      </c>
      <c r="Y277" s="706">
        <v>0</v>
      </c>
      <c r="Z277" s="706">
        <v>0</v>
      </c>
      <c r="AA277" s="706">
        <v>0</v>
      </c>
      <c r="AB277" s="706">
        <v>0</v>
      </c>
      <c r="AC277" s="706">
        <v>0</v>
      </c>
      <c r="AD277" s="706">
        <v>0</v>
      </c>
      <c r="AE277" s="706">
        <v>0</v>
      </c>
      <c r="AF277" s="706">
        <v>0</v>
      </c>
      <c r="AG277" s="706">
        <v>0</v>
      </c>
      <c r="AH277" s="706">
        <v>0</v>
      </c>
      <c r="AI277" s="706">
        <v>0</v>
      </c>
      <c r="AJ277" s="905" t="str">
        <f t="shared" si="24"/>
        <v>G0885</v>
      </c>
      <c r="AK277" s="905" t="str">
        <f t="shared" si="25"/>
        <v>ASSURANCES DIVERSES-CARR.</v>
      </c>
      <c r="AL277" s="905">
        <f>IFERROR(INDEX(G277:R277,1,MATCH(Parametres!$B$3,G$1:R$1,0)-1)*IF(OR(F277="L",F277="S",F277="I"),-1,1),"")</f>
        <v>0</v>
      </c>
      <c r="AM277" s="905">
        <f t="shared" si="26"/>
        <v>0</v>
      </c>
      <c r="AN277" s="905">
        <f>INDEX(G277:R277,1,MATCH(Parametres!$B$3,G$1:R$1,0))*IF(OR(F277="L",F277="S",F277="I"),-1,1)</f>
        <v>0</v>
      </c>
      <c r="AO277" s="487" t="str">
        <f>+VLOOKUP($AJ277,Data_Validation!$A:$D,1,0)</f>
        <v>G0885</v>
      </c>
      <c r="AP277" s="487">
        <f>+VLOOKUP($AJ277,Data_Validation!$A:$D,3,0)</f>
        <v>0</v>
      </c>
      <c r="AQ277" s="487">
        <f>+VLOOKUP($AJ277,Data_Validation!$A:$D,4,0)</f>
        <v>0</v>
      </c>
      <c r="AR277" s="487" t="s">
        <v>299</v>
      </c>
      <c r="AS277" s="487">
        <f>+VLOOKUP($AJ277,Data_Validation!$A:$E,5,0)</f>
        <v>0</v>
      </c>
      <c r="AT277" s="904" t="str">
        <f t="shared" si="27"/>
        <v>G0885</v>
      </c>
      <c r="AU277" s="488" t="str">
        <f t="shared" si="28"/>
        <v>ASSURANCES DIVERSES-CARR.</v>
      </c>
      <c r="AV277" s="899">
        <f>IFERROR(INDEX(V277:AG277,1,MATCH(Parametres!$B$3,V$1:AG$1,0)-1)*IF(OR(C277="L",C277="S",C277="I"),-1,1),"")</f>
        <v>0</v>
      </c>
      <c r="AW277" s="899">
        <f t="shared" si="29"/>
        <v>0</v>
      </c>
      <c r="AX277" s="899">
        <f>INDEX(V277:AG277,1,MATCH(Parametres!$B$3,V$1:AG$1,0))*IF(OR(C277="L",C277="S",C277="I"),-1,1)</f>
        <v>0</v>
      </c>
      <c r="AY277" s="487" t="s">
        <v>337</v>
      </c>
      <c r="AZ277" s="487">
        <f>+VLOOKUP($AJ277,Data_Validation!$A:$E,5,0)</f>
        <v>0</v>
      </c>
    </row>
    <row r="278" spans="1:52" ht="15" customHeight="1">
      <c r="A278" s="706" t="s">
        <v>1148</v>
      </c>
      <c r="B278" s="706">
        <v>2025</v>
      </c>
      <c r="C278" s="706" t="s">
        <v>1730</v>
      </c>
      <c r="D278" s="706" t="s">
        <v>1731</v>
      </c>
      <c r="E278" s="706" t="s">
        <v>333</v>
      </c>
      <c r="F278" s="706" t="s">
        <v>1104</v>
      </c>
      <c r="G278" s="706">
        <v>0</v>
      </c>
      <c r="H278" s="706">
        <v>0</v>
      </c>
      <c r="I278" s="706">
        <v>0</v>
      </c>
      <c r="J278" s="706">
        <v>0</v>
      </c>
      <c r="K278" s="706">
        <v>0</v>
      </c>
      <c r="L278" s="706">
        <v>0</v>
      </c>
      <c r="M278" s="706">
        <v>0</v>
      </c>
      <c r="N278" s="706">
        <v>0</v>
      </c>
      <c r="O278" s="706">
        <v>0</v>
      </c>
      <c r="P278" s="706">
        <v>0</v>
      </c>
      <c r="Q278" s="706">
        <v>0</v>
      </c>
      <c r="R278" s="706">
        <v>0</v>
      </c>
      <c r="S278" s="706">
        <v>0</v>
      </c>
      <c r="T278" s="706">
        <v>0</v>
      </c>
      <c r="U278" s="706">
        <v>0</v>
      </c>
      <c r="V278" s="706">
        <v>0</v>
      </c>
      <c r="W278" s="706">
        <v>0</v>
      </c>
      <c r="X278" s="706">
        <v>0</v>
      </c>
      <c r="Y278" s="706">
        <v>0</v>
      </c>
      <c r="Z278" s="706">
        <v>0</v>
      </c>
      <c r="AA278" s="706">
        <v>0</v>
      </c>
      <c r="AB278" s="706">
        <v>0</v>
      </c>
      <c r="AC278" s="706">
        <v>0</v>
      </c>
      <c r="AD278" s="706">
        <v>0</v>
      </c>
      <c r="AE278" s="706">
        <v>0</v>
      </c>
      <c r="AF278" s="706">
        <v>0</v>
      </c>
      <c r="AG278" s="706">
        <v>0</v>
      </c>
      <c r="AH278" s="706">
        <v>0</v>
      </c>
      <c r="AI278" s="706">
        <v>0</v>
      </c>
      <c r="AJ278" s="905" t="str">
        <f t="shared" si="24"/>
        <v>G0886</v>
      </c>
      <c r="AK278" s="905" t="str">
        <f t="shared" si="25"/>
        <v>ASSURANCES DIVERSES-PCES</v>
      </c>
      <c r="AL278" s="905">
        <f>IFERROR(INDEX(G278:R278,1,MATCH(Parametres!$B$3,G$1:R$1,0)-1)*IF(OR(F278="L",F278="S",F278="I"),-1,1),"")</f>
        <v>0</v>
      </c>
      <c r="AM278" s="905">
        <f t="shared" si="26"/>
        <v>0</v>
      </c>
      <c r="AN278" s="905">
        <f>INDEX(G278:R278,1,MATCH(Parametres!$B$3,G$1:R$1,0))*IF(OR(F278="L",F278="S",F278="I"),-1,1)</f>
        <v>0</v>
      </c>
      <c r="AO278" s="487" t="str">
        <f>+VLOOKUP($AJ278,Data_Validation!$A:$D,1,0)</f>
        <v>G0886</v>
      </c>
      <c r="AP278" s="487">
        <f>+VLOOKUP($AJ278,Data_Validation!$A:$D,3,0)</f>
        <v>0</v>
      </c>
      <c r="AQ278" s="487">
        <f>+VLOOKUP($AJ278,Data_Validation!$A:$D,4,0)</f>
        <v>0</v>
      </c>
      <c r="AR278" s="487" t="s">
        <v>299</v>
      </c>
      <c r="AS278" s="487">
        <f>+VLOOKUP($AJ278,Data_Validation!$A:$E,5,0)</f>
        <v>0</v>
      </c>
      <c r="AT278" s="904" t="str">
        <f t="shared" si="27"/>
        <v>G0886</v>
      </c>
      <c r="AU278" s="488" t="str">
        <f t="shared" si="28"/>
        <v>ASSURANCES DIVERSES-PCES</v>
      </c>
      <c r="AV278" s="899">
        <f>IFERROR(INDEX(V278:AG278,1,MATCH(Parametres!$B$3,V$1:AG$1,0)-1)*IF(OR(C278="L",C278="S",C278="I"),-1,1),"")</f>
        <v>0</v>
      </c>
      <c r="AW278" s="899">
        <f t="shared" si="29"/>
        <v>0</v>
      </c>
      <c r="AX278" s="899">
        <f>INDEX(V278:AG278,1,MATCH(Parametres!$B$3,V$1:AG$1,0))*IF(OR(C278="L",C278="S",C278="I"),-1,1)</f>
        <v>0</v>
      </c>
      <c r="AY278" s="487" t="s">
        <v>337</v>
      </c>
      <c r="AZ278" s="487">
        <f>+VLOOKUP($AJ278,Data_Validation!$A:$E,5,0)</f>
        <v>0</v>
      </c>
    </row>
    <row r="279" spans="1:52" ht="15.75" customHeight="1">
      <c r="A279" s="706" t="s">
        <v>1148</v>
      </c>
      <c r="B279" s="706">
        <v>2025</v>
      </c>
      <c r="C279" s="706" t="s">
        <v>1732</v>
      </c>
      <c r="D279" s="706" t="s">
        <v>1733</v>
      </c>
      <c r="E279" s="706" t="s">
        <v>333</v>
      </c>
      <c r="F279" s="706" t="s">
        <v>1104</v>
      </c>
      <c r="G279" s="706">
        <v>0</v>
      </c>
      <c r="H279" s="706">
        <v>0</v>
      </c>
      <c r="I279" s="706">
        <v>0</v>
      </c>
      <c r="J279" s="706">
        <v>0</v>
      </c>
      <c r="K279" s="706">
        <v>0</v>
      </c>
      <c r="L279" s="706">
        <v>0</v>
      </c>
      <c r="M279" s="706">
        <v>0</v>
      </c>
      <c r="N279" s="706">
        <v>0</v>
      </c>
      <c r="O279" s="706">
        <v>0</v>
      </c>
      <c r="P279" s="706">
        <v>0</v>
      </c>
      <c r="Q279" s="706">
        <v>0</v>
      </c>
      <c r="R279" s="706">
        <v>0</v>
      </c>
      <c r="S279" s="706">
        <v>0</v>
      </c>
      <c r="T279" s="706">
        <v>0</v>
      </c>
      <c r="U279" s="706">
        <v>0</v>
      </c>
      <c r="V279" s="706">
        <v>0</v>
      </c>
      <c r="W279" s="706">
        <v>0</v>
      </c>
      <c r="X279" s="706">
        <v>0</v>
      </c>
      <c r="Y279" s="706">
        <v>0</v>
      </c>
      <c r="Z279" s="706">
        <v>0</v>
      </c>
      <c r="AA279" s="706">
        <v>0</v>
      </c>
      <c r="AB279" s="706">
        <v>0</v>
      </c>
      <c r="AC279" s="706">
        <v>0</v>
      </c>
      <c r="AD279" s="706">
        <v>0</v>
      </c>
      <c r="AE279" s="706">
        <v>0</v>
      </c>
      <c r="AF279" s="706">
        <v>0</v>
      </c>
      <c r="AG279" s="706">
        <v>0</v>
      </c>
      <c r="AH279" s="706">
        <v>0</v>
      </c>
      <c r="AI279" s="706">
        <v>0</v>
      </c>
      <c r="AJ279" s="905" t="str">
        <f t="shared" si="24"/>
        <v>G0890</v>
      </c>
      <c r="AK279" s="905" t="str">
        <f t="shared" si="25"/>
        <v>TAXES DIVERSES REP</v>
      </c>
      <c r="AL279" s="905">
        <f>IFERROR(INDEX(G279:R279,1,MATCH(Parametres!$B$3,G$1:R$1,0)-1)*IF(OR(F279="L",F279="S",F279="I"),-1,1),"")</f>
        <v>0</v>
      </c>
      <c r="AM279" s="905">
        <f t="shared" si="26"/>
        <v>0</v>
      </c>
      <c r="AN279" s="905">
        <f>INDEX(G279:R279,1,MATCH(Parametres!$B$3,G$1:R$1,0))*IF(OR(F279="L",F279="S",F279="I"),-1,1)</f>
        <v>0</v>
      </c>
      <c r="AO279" s="487" t="e">
        <f>+VLOOKUP($AJ279,Data_Validation!$A:$D,1,0)</f>
        <v>#N/A</v>
      </c>
      <c r="AP279" s="487" t="e">
        <f>+VLOOKUP($AJ279,Data_Validation!$A:$D,3,0)</f>
        <v>#N/A</v>
      </c>
      <c r="AQ279" s="487" t="e">
        <f>+VLOOKUP($AJ279,Data_Validation!$A:$D,4,0)</f>
        <v>#N/A</v>
      </c>
      <c r="AR279" s="487" t="s">
        <v>299</v>
      </c>
      <c r="AS279" s="487" t="e">
        <f>+VLOOKUP($AJ279,Data_Validation!$A:$E,5,0)</f>
        <v>#N/A</v>
      </c>
      <c r="AT279" s="904" t="str">
        <f t="shared" si="27"/>
        <v>G0890</v>
      </c>
      <c r="AU279" s="488" t="str">
        <f t="shared" si="28"/>
        <v>TAXES DIVERSES REP</v>
      </c>
      <c r="AV279" s="899">
        <f>IFERROR(INDEX(V279:AG279,1,MATCH(Parametres!$B$3,V$1:AG$1,0)-1)*IF(OR(C279="L",C279="S",C279="I"),-1,1),"")</f>
        <v>0</v>
      </c>
      <c r="AW279" s="899">
        <f t="shared" si="29"/>
        <v>0</v>
      </c>
      <c r="AX279" s="899">
        <f>INDEX(V279:AG279,1,MATCH(Parametres!$B$3,V$1:AG$1,0))*IF(OR(C279="L",C279="S",C279="I"),-1,1)</f>
        <v>0</v>
      </c>
      <c r="AY279" s="487" t="s">
        <v>337</v>
      </c>
      <c r="AZ279" s="487" t="e">
        <f>+VLOOKUP($AJ279,Data_Validation!$A:$E,5,0)</f>
        <v>#N/A</v>
      </c>
    </row>
    <row r="280" spans="1:52" ht="15" hidden="1" customHeight="1">
      <c r="A280" s="706" t="s">
        <v>1148</v>
      </c>
      <c r="B280" s="706">
        <v>2025</v>
      </c>
      <c r="C280" s="706" t="s">
        <v>1734</v>
      </c>
      <c r="D280" s="706" t="s">
        <v>1735</v>
      </c>
      <c r="E280" s="706" t="s">
        <v>333</v>
      </c>
      <c r="F280" s="706" t="s">
        <v>1104</v>
      </c>
      <c r="G280" s="706">
        <v>3000</v>
      </c>
      <c r="H280" s="706">
        <v>6000</v>
      </c>
      <c r="I280" s="706">
        <v>9000</v>
      </c>
      <c r="J280" s="706">
        <v>14972.26</v>
      </c>
      <c r="K280" s="706">
        <v>17972.259999999998</v>
      </c>
      <c r="L280" s="706">
        <v>20972.26</v>
      </c>
      <c r="M280" s="706">
        <v>23972.26</v>
      </c>
      <c r="N280" s="706">
        <v>26972.26</v>
      </c>
      <c r="O280" s="706">
        <v>29972.26</v>
      </c>
      <c r="P280" s="706">
        <v>32972.26</v>
      </c>
      <c r="Q280" s="706">
        <v>35972.26</v>
      </c>
      <c r="R280" s="706">
        <v>38972.26</v>
      </c>
      <c r="S280" s="706">
        <v>3270.21</v>
      </c>
      <c r="T280" s="706">
        <v>3270.21</v>
      </c>
      <c r="U280" s="706">
        <v>0</v>
      </c>
      <c r="V280" s="706">
        <v>0</v>
      </c>
      <c r="W280" s="706">
        <v>0</v>
      </c>
      <c r="X280" s="706">
        <v>0</v>
      </c>
      <c r="Y280" s="706">
        <v>0</v>
      </c>
      <c r="Z280" s="706">
        <v>0</v>
      </c>
      <c r="AA280" s="706">
        <v>0</v>
      </c>
      <c r="AB280" s="706">
        <v>0</v>
      </c>
      <c r="AC280" s="706">
        <v>0</v>
      </c>
      <c r="AD280" s="706">
        <v>0</v>
      </c>
      <c r="AE280" s="706">
        <v>0</v>
      </c>
      <c r="AF280" s="706">
        <v>0</v>
      </c>
      <c r="AG280" s="706">
        <v>0</v>
      </c>
      <c r="AH280" s="706">
        <v>0</v>
      </c>
      <c r="AI280" s="706">
        <v>0</v>
      </c>
      <c r="AJ280" s="905" t="str">
        <f t="shared" si="24"/>
        <v>G0891</v>
      </c>
      <c r="AK280" s="905" t="str">
        <f t="shared" si="25"/>
        <v>TAXES DIVERSES-NEUFS</v>
      </c>
      <c r="AL280" s="905">
        <f>IFERROR(INDEX(G280:R280,1,MATCH(Parametres!$B$3,G$1:R$1,0)-1)*IF(OR(F280="L",F280="S",F280="I"),-1,1),"")</f>
        <v>9000</v>
      </c>
      <c r="AM280" s="905">
        <f t="shared" si="26"/>
        <v>5972.26</v>
      </c>
      <c r="AN280" s="905">
        <f>INDEX(G280:R280,1,MATCH(Parametres!$B$3,G$1:R$1,0))*IF(OR(F280="L",F280="S",F280="I"),-1,1)</f>
        <v>14972.26</v>
      </c>
      <c r="AO280" s="487" t="str">
        <f>+VLOOKUP($AJ280,Data_Validation!$A:$D,1,0)</f>
        <v>G0891</v>
      </c>
      <c r="AP280" s="487" t="str">
        <f>+VLOOKUP($AJ280,Data_Validation!$A:$D,3,0)</f>
        <v>Véhicules neufs</v>
      </c>
      <c r="AQ280" s="487" t="str">
        <f>+VLOOKUP($AJ280,Data_Validation!$A:$D,4,0)</f>
        <v>Taxes d`affaires</v>
      </c>
      <c r="AR280" s="487" t="s">
        <v>299</v>
      </c>
      <c r="AS280" s="487">
        <f>+VLOOKUP($AJ280,Data_Validation!$A:$E,5,0)</f>
        <v>0</v>
      </c>
      <c r="AT280" s="904" t="str">
        <f t="shared" si="27"/>
        <v>G0891</v>
      </c>
      <c r="AU280" s="488" t="str">
        <f t="shared" si="28"/>
        <v>TAXES DIVERSES-NEUFS</v>
      </c>
      <c r="AV280" s="899">
        <f>IFERROR(INDEX(V280:AG280,1,MATCH(Parametres!$B$3,V$1:AG$1,0)-1)*IF(OR(C280="L",C280="S",C280="I"),-1,1),"")</f>
        <v>0</v>
      </c>
      <c r="AW280" s="899">
        <f t="shared" si="29"/>
        <v>0</v>
      </c>
      <c r="AX280" s="899">
        <f>INDEX(V280:AG280,1,MATCH(Parametres!$B$3,V$1:AG$1,0))*IF(OR(C280="L",C280="S",C280="I"),-1,1)</f>
        <v>0</v>
      </c>
      <c r="AY280" s="487" t="s">
        <v>337</v>
      </c>
      <c r="AZ280" s="487">
        <f>+VLOOKUP($AJ280,Data_Validation!$A:$E,5,0)</f>
        <v>0</v>
      </c>
    </row>
    <row r="281" spans="1:52" ht="15" hidden="1" customHeight="1">
      <c r="A281" s="706" t="s">
        <v>1148</v>
      </c>
      <c r="B281" s="706">
        <v>2025</v>
      </c>
      <c r="C281" s="706" t="s">
        <v>1736</v>
      </c>
      <c r="D281" s="706" t="s">
        <v>1737</v>
      </c>
      <c r="E281" s="706" t="s">
        <v>333</v>
      </c>
      <c r="F281" s="706" t="s">
        <v>1104</v>
      </c>
      <c r="G281" s="706">
        <v>2000</v>
      </c>
      <c r="H281" s="706">
        <v>4000</v>
      </c>
      <c r="I281" s="706">
        <v>6000</v>
      </c>
      <c r="J281" s="706">
        <v>9981.5</v>
      </c>
      <c r="K281" s="706">
        <v>11981.5</v>
      </c>
      <c r="L281" s="706">
        <v>13981.5</v>
      </c>
      <c r="M281" s="706">
        <v>15981.5</v>
      </c>
      <c r="N281" s="706">
        <v>17981.5</v>
      </c>
      <c r="O281" s="706">
        <v>19981.5</v>
      </c>
      <c r="P281" s="706">
        <v>21981.5</v>
      </c>
      <c r="Q281" s="706">
        <v>23981.5</v>
      </c>
      <c r="R281" s="706">
        <v>25981.5</v>
      </c>
      <c r="S281" s="706">
        <v>2180.14</v>
      </c>
      <c r="T281" s="706">
        <v>2180.14</v>
      </c>
      <c r="U281" s="706">
        <v>0</v>
      </c>
      <c r="V281" s="706">
        <v>0</v>
      </c>
      <c r="W281" s="706">
        <v>0</v>
      </c>
      <c r="X281" s="706">
        <v>0</v>
      </c>
      <c r="Y281" s="706">
        <v>0</v>
      </c>
      <c r="Z281" s="706">
        <v>0</v>
      </c>
      <c r="AA281" s="706">
        <v>0</v>
      </c>
      <c r="AB281" s="706">
        <v>0</v>
      </c>
      <c r="AC281" s="706">
        <v>0</v>
      </c>
      <c r="AD281" s="706">
        <v>0</v>
      </c>
      <c r="AE281" s="706">
        <v>0</v>
      </c>
      <c r="AF281" s="706">
        <v>0</v>
      </c>
      <c r="AG281" s="706">
        <v>0</v>
      </c>
      <c r="AH281" s="706">
        <v>0</v>
      </c>
      <c r="AI281" s="706">
        <v>0</v>
      </c>
      <c r="AJ281" s="905" t="str">
        <f t="shared" si="24"/>
        <v>G0892</v>
      </c>
      <c r="AK281" s="905" t="str">
        <f t="shared" si="25"/>
        <v>TAXES DIVERSES-USAGES</v>
      </c>
      <c r="AL281" s="905">
        <f>IFERROR(INDEX(G281:R281,1,MATCH(Parametres!$B$3,G$1:R$1,0)-1)*IF(OR(F281="L",F281="S",F281="I"),-1,1),"")</f>
        <v>6000</v>
      </c>
      <c r="AM281" s="905">
        <f t="shared" si="26"/>
        <v>3981.5</v>
      </c>
      <c r="AN281" s="905">
        <f>INDEX(G281:R281,1,MATCH(Parametres!$B$3,G$1:R$1,0))*IF(OR(F281="L",F281="S",F281="I"),-1,1)</f>
        <v>9981.5</v>
      </c>
      <c r="AO281" s="487" t="str">
        <f>+VLOOKUP($AJ281,Data_Validation!$A:$D,1,0)</f>
        <v>G0892</v>
      </c>
      <c r="AP281" s="487" t="str">
        <f>+VLOOKUP($AJ281,Data_Validation!$A:$D,3,0)</f>
        <v>Véhicules usagés</v>
      </c>
      <c r="AQ281" s="487" t="str">
        <f>+VLOOKUP($AJ281,Data_Validation!$A:$D,4,0)</f>
        <v>Taxes d`affaires</v>
      </c>
      <c r="AR281" s="487" t="s">
        <v>299</v>
      </c>
      <c r="AS281" s="487">
        <f>+VLOOKUP($AJ281,Data_Validation!$A:$E,5,0)</f>
        <v>0</v>
      </c>
      <c r="AT281" s="904" t="str">
        <f t="shared" si="27"/>
        <v>G0892</v>
      </c>
      <c r="AU281" s="488" t="str">
        <f t="shared" si="28"/>
        <v>TAXES DIVERSES-USAGES</v>
      </c>
      <c r="AV281" s="899">
        <f>IFERROR(INDEX(V281:AG281,1,MATCH(Parametres!$B$3,V$1:AG$1,0)-1)*IF(OR(C281="L",C281="S",C281="I"),-1,1),"")</f>
        <v>0</v>
      </c>
      <c r="AW281" s="899">
        <f t="shared" si="29"/>
        <v>0</v>
      </c>
      <c r="AX281" s="899">
        <f>INDEX(V281:AG281,1,MATCH(Parametres!$B$3,V$1:AG$1,0))*IF(OR(C281="L",C281="S",C281="I"),-1,1)</f>
        <v>0</v>
      </c>
      <c r="AY281" s="487" t="s">
        <v>337</v>
      </c>
      <c r="AZ281" s="487">
        <f>+VLOOKUP($AJ281,Data_Validation!$A:$E,5,0)</f>
        <v>0</v>
      </c>
    </row>
    <row r="282" spans="1:52" ht="15" hidden="1" customHeight="1">
      <c r="A282" s="706" t="s">
        <v>1148</v>
      </c>
      <c r="B282" s="706">
        <v>2025</v>
      </c>
      <c r="C282" s="706" t="s">
        <v>1738</v>
      </c>
      <c r="D282" s="706" t="s">
        <v>1739</v>
      </c>
      <c r="E282" s="706" t="s">
        <v>333</v>
      </c>
      <c r="F282" s="706" t="s">
        <v>1104</v>
      </c>
      <c r="G282" s="706">
        <v>0</v>
      </c>
      <c r="H282" s="706">
        <v>0</v>
      </c>
      <c r="I282" s="706">
        <v>0</v>
      </c>
      <c r="J282" s="706">
        <v>0</v>
      </c>
      <c r="K282" s="706">
        <v>0</v>
      </c>
      <c r="L282" s="706">
        <v>0</v>
      </c>
      <c r="M282" s="706">
        <v>0</v>
      </c>
      <c r="N282" s="706">
        <v>0</v>
      </c>
      <c r="O282" s="706">
        <v>0</v>
      </c>
      <c r="P282" s="706">
        <v>0</v>
      </c>
      <c r="Q282" s="706">
        <v>0</v>
      </c>
      <c r="R282" s="706">
        <v>0</v>
      </c>
      <c r="S282" s="706">
        <v>0</v>
      </c>
      <c r="T282" s="706">
        <v>0</v>
      </c>
      <c r="U282" s="706">
        <v>0</v>
      </c>
      <c r="V282" s="706">
        <v>0</v>
      </c>
      <c r="W282" s="706">
        <v>0</v>
      </c>
      <c r="X282" s="706">
        <v>0</v>
      </c>
      <c r="Y282" s="706">
        <v>0</v>
      </c>
      <c r="Z282" s="706">
        <v>0</v>
      </c>
      <c r="AA282" s="706">
        <v>0</v>
      </c>
      <c r="AB282" s="706">
        <v>0</v>
      </c>
      <c r="AC282" s="706">
        <v>0</v>
      </c>
      <c r="AD282" s="706">
        <v>0</v>
      </c>
      <c r="AE282" s="706">
        <v>0</v>
      </c>
      <c r="AF282" s="706">
        <v>0</v>
      </c>
      <c r="AG282" s="706">
        <v>0</v>
      </c>
      <c r="AH282" s="706">
        <v>0</v>
      </c>
      <c r="AI282" s="706">
        <v>0</v>
      </c>
      <c r="AJ282" s="905" t="str">
        <f t="shared" si="24"/>
        <v>G0893</v>
      </c>
      <c r="AK282" s="905" t="str">
        <f t="shared" si="25"/>
        <v>TAXES DIVERSES-LOCAT.</v>
      </c>
      <c r="AL282" s="905">
        <f>IFERROR(INDEX(G282:R282,1,MATCH(Parametres!$B$3,G$1:R$1,0)-1)*IF(OR(F282="L",F282="S",F282="I"),-1,1),"")</f>
        <v>0</v>
      </c>
      <c r="AM282" s="905">
        <f t="shared" si="26"/>
        <v>0</v>
      </c>
      <c r="AN282" s="905">
        <f>INDEX(G282:R282,1,MATCH(Parametres!$B$3,G$1:R$1,0))*IF(OR(F282="L",F282="S",F282="I"),-1,1)</f>
        <v>0</v>
      </c>
      <c r="AO282" s="487" t="str">
        <f>+VLOOKUP($AJ282,Data_Validation!$A:$D,1,0)</f>
        <v>G0893</v>
      </c>
      <c r="AP282" s="487" t="str">
        <f>+VLOOKUP($AJ282,Data_Validation!$A:$D,3,0)</f>
        <v>Wholesale autres</v>
      </c>
      <c r="AQ282" s="487" t="str">
        <f>+VLOOKUP($AJ282,Data_Validation!$A:$D,4,0)</f>
        <v>Taxes d`affaires</v>
      </c>
      <c r="AR282" s="487" t="s">
        <v>299</v>
      </c>
      <c r="AS282" s="487">
        <f>+VLOOKUP($AJ282,Data_Validation!$A:$E,5,0)</f>
        <v>0</v>
      </c>
      <c r="AT282" s="904" t="str">
        <f t="shared" si="27"/>
        <v>G0893</v>
      </c>
      <c r="AU282" s="488" t="str">
        <f t="shared" si="28"/>
        <v>TAXES DIVERSES-LOCAT.</v>
      </c>
      <c r="AV282" s="899">
        <f>IFERROR(INDEX(V282:AG282,1,MATCH(Parametres!$B$3,V$1:AG$1,0)-1)*IF(OR(C282="L",C282="S",C282="I"),-1,1),"")</f>
        <v>0</v>
      </c>
      <c r="AW282" s="899">
        <f t="shared" si="29"/>
        <v>0</v>
      </c>
      <c r="AX282" s="899">
        <f>INDEX(V282:AG282,1,MATCH(Parametres!$B$3,V$1:AG$1,0))*IF(OR(C282="L",C282="S",C282="I"),-1,1)</f>
        <v>0</v>
      </c>
      <c r="AY282" s="487" t="s">
        <v>337</v>
      </c>
      <c r="AZ282" s="487">
        <f>+VLOOKUP($AJ282,Data_Validation!$A:$E,5,0)</f>
        <v>0</v>
      </c>
    </row>
    <row r="283" spans="1:52" ht="15.75" hidden="1" customHeight="1">
      <c r="A283" s="706" t="s">
        <v>1148</v>
      </c>
      <c r="B283" s="706">
        <v>2025</v>
      </c>
      <c r="C283" s="706" t="s">
        <v>1740</v>
      </c>
      <c r="D283" s="706" t="s">
        <v>1741</v>
      </c>
      <c r="E283" s="706" t="s">
        <v>333</v>
      </c>
      <c r="F283" s="706" t="s">
        <v>1104</v>
      </c>
      <c r="G283" s="706">
        <v>3000</v>
      </c>
      <c r="H283" s="706">
        <v>6000</v>
      </c>
      <c r="I283" s="706">
        <v>9000</v>
      </c>
      <c r="J283" s="706">
        <v>14972.26</v>
      </c>
      <c r="K283" s="706">
        <v>17972.259999999998</v>
      </c>
      <c r="L283" s="706">
        <v>20972.26</v>
      </c>
      <c r="M283" s="706">
        <v>23972.26</v>
      </c>
      <c r="N283" s="706">
        <v>26972.26</v>
      </c>
      <c r="O283" s="706">
        <v>29972.26</v>
      </c>
      <c r="P283" s="706">
        <v>32972.26</v>
      </c>
      <c r="Q283" s="706">
        <v>35972.26</v>
      </c>
      <c r="R283" s="706">
        <v>38972.26</v>
      </c>
      <c r="S283" s="706">
        <v>3270.21</v>
      </c>
      <c r="T283" s="706">
        <v>3270.21</v>
      </c>
      <c r="U283" s="706">
        <v>0</v>
      </c>
      <c r="V283" s="706">
        <v>0</v>
      </c>
      <c r="W283" s="706">
        <v>0</v>
      </c>
      <c r="X283" s="706">
        <v>0</v>
      </c>
      <c r="Y283" s="706">
        <v>0</v>
      </c>
      <c r="Z283" s="706">
        <v>0</v>
      </c>
      <c r="AA283" s="706">
        <v>0</v>
      </c>
      <c r="AB283" s="706">
        <v>0</v>
      </c>
      <c r="AC283" s="706">
        <v>0</v>
      </c>
      <c r="AD283" s="706">
        <v>0</v>
      </c>
      <c r="AE283" s="706">
        <v>0</v>
      </c>
      <c r="AF283" s="706">
        <v>0</v>
      </c>
      <c r="AG283" s="706">
        <v>0</v>
      </c>
      <c r="AH283" s="706">
        <v>0</v>
      </c>
      <c r="AI283" s="706">
        <v>0</v>
      </c>
      <c r="AJ283" s="905" t="str">
        <f t="shared" si="24"/>
        <v>G0894</v>
      </c>
      <c r="AK283" s="905" t="str">
        <f t="shared" si="25"/>
        <v>TAXES DIVERSES-SERVICE</v>
      </c>
      <c r="AL283" s="905">
        <f>IFERROR(INDEX(G283:R283,1,MATCH(Parametres!$B$3,G$1:R$1,0)-1)*IF(OR(F283="L",F283="S",F283="I"),-1,1),"")</f>
        <v>9000</v>
      </c>
      <c r="AM283" s="905">
        <f t="shared" si="26"/>
        <v>5972.26</v>
      </c>
      <c r="AN283" s="905">
        <f>INDEX(G283:R283,1,MATCH(Parametres!$B$3,G$1:R$1,0))*IF(OR(F283="L",F283="S",F283="I"),-1,1)</f>
        <v>14972.26</v>
      </c>
      <c r="AO283" s="487" t="str">
        <f>+VLOOKUP($AJ283,Data_Validation!$A:$D,1,0)</f>
        <v>G0894</v>
      </c>
      <c r="AP283" s="487" t="str">
        <f>+VLOOKUP($AJ283,Data_Validation!$A:$D,3,0)</f>
        <v>Service</v>
      </c>
      <c r="AQ283" s="487" t="str">
        <f>+VLOOKUP($AJ283,Data_Validation!$A:$D,4,0)</f>
        <v>Taxes d`affaires</v>
      </c>
      <c r="AR283" s="487" t="s">
        <v>299</v>
      </c>
      <c r="AS283" s="487">
        <f>+VLOOKUP($AJ283,Data_Validation!$A:$E,5,0)</f>
        <v>0</v>
      </c>
      <c r="AT283" s="904" t="str">
        <f t="shared" si="27"/>
        <v>G0894</v>
      </c>
      <c r="AU283" s="488" t="str">
        <f t="shared" si="28"/>
        <v>TAXES DIVERSES-SERVICE</v>
      </c>
      <c r="AV283" s="899">
        <f>IFERROR(INDEX(V283:AG283,1,MATCH(Parametres!$B$3,V$1:AG$1,0)-1)*IF(OR(C283="L",C283="S",C283="I"),-1,1),"")</f>
        <v>0</v>
      </c>
      <c r="AW283" s="899">
        <f t="shared" si="29"/>
        <v>0</v>
      </c>
      <c r="AX283" s="899">
        <f>INDEX(V283:AG283,1,MATCH(Parametres!$B$3,V$1:AG$1,0))*IF(OR(C283="L",C283="S",C283="I"),-1,1)</f>
        <v>0</v>
      </c>
      <c r="AY283" s="487" t="s">
        <v>337</v>
      </c>
      <c r="AZ283" s="487">
        <f>+VLOOKUP($AJ283,Data_Validation!$A:$E,5,0)</f>
        <v>0</v>
      </c>
    </row>
    <row r="284" spans="1:52" ht="15" hidden="1" customHeight="1">
      <c r="A284" s="706" t="s">
        <v>1148</v>
      </c>
      <c r="B284" s="706">
        <v>2025</v>
      </c>
      <c r="C284" s="706" t="s">
        <v>1742</v>
      </c>
      <c r="D284" s="706" t="s">
        <v>1743</v>
      </c>
      <c r="E284" s="706" t="s">
        <v>333</v>
      </c>
      <c r="F284" s="706" t="s">
        <v>1104</v>
      </c>
      <c r="G284" s="706">
        <v>1000</v>
      </c>
      <c r="H284" s="706">
        <v>2000</v>
      </c>
      <c r="I284" s="706">
        <v>3000</v>
      </c>
      <c r="J284" s="706">
        <v>4990.75</v>
      </c>
      <c r="K284" s="706">
        <v>5990.75</v>
      </c>
      <c r="L284" s="706">
        <v>6990.75</v>
      </c>
      <c r="M284" s="706">
        <v>7990.75</v>
      </c>
      <c r="N284" s="706">
        <v>8990.75</v>
      </c>
      <c r="O284" s="706">
        <v>9990.75</v>
      </c>
      <c r="P284" s="706">
        <v>10990.75</v>
      </c>
      <c r="Q284" s="706">
        <v>11990.75</v>
      </c>
      <c r="R284" s="706">
        <v>12990.75</v>
      </c>
      <c r="S284" s="706">
        <v>1090.07</v>
      </c>
      <c r="T284" s="706">
        <v>1090.07</v>
      </c>
      <c r="U284" s="706">
        <v>0</v>
      </c>
      <c r="V284" s="706">
        <v>0</v>
      </c>
      <c r="W284" s="706">
        <v>0</v>
      </c>
      <c r="X284" s="706">
        <v>0</v>
      </c>
      <c r="Y284" s="706">
        <v>0</v>
      </c>
      <c r="Z284" s="706">
        <v>0</v>
      </c>
      <c r="AA284" s="706">
        <v>0</v>
      </c>
      <c r="AB284" s="706">
        <v>0</v>
      </c>
      <c r="AC284" s="706">
        <v>0</v>
      </c>
      <c r="AD284" s="706">
        <v>0</v>
      </c>
      <c r="AE284" s="706">
        <v>0</v>
      </c>
      <c r="AF284" s="706">
        <v>0</v>
      </c>
      <c r="AG284" s="706">
        <v>0</v>
      </c>
      <c r="AH284" s="706">
        <v>0</v>
      </c>
      <c r="AI284" s="706">
        <v>0</v>
      </c>
      <c r="AJ284" s="905" t="str">
        <f t="shared" si="24"/>
        <v>G0895</v>
      </c>
      <c r="AK284" s="905" t="str">
        <f t="shared" si="25"/>
        <v>TAXES DIVERSES-CARROSS.</v>
      </c>
      <c r="AL284" s="905">
        <f>IFERROR(INDEX(G284:R284,1,MATCH(Parametres!$B$3,G$1:R$1,0)-1)*IF(OR(F284="L",F284="S",F284="I"),-1,1),"")</f>
        <v>3000</v>
      </c>
      <c r="AM284" s="905">
        <f t="shared" si="26"/>
        <v>1990.75</v>
      </c>
      <c r="AN284" s="905">
        <f>INDEX(G284:R284,1,MATCH(Parametres!$B$3,G$1:R$1,0))*IF(OR(F284="L",F284="S",F284="I"),-1,1)</f>
        <v>4990.75</v>
      </c>
      <c r="AO284" s="487" t="str">
        <f>+VLOOKUP($AJ284,Data_Validation!$A:$D,1,0)</f>
        <v>G0895</v>
      </c>
      <c r="AP284" s="487" t="str">
        <f>+VLOOKUP($AJ284,Data_Validation!$A:$D,3,0)</f>
        <v>Carrosserie</v>
      </c>
      <c r="AQ284" s="487" t="str">
        <f>+VLOOKUP($AJ284,Data_Validation!$A:$D,4,0)</f>
        <v>Taxes d`affaires</v>
      </c>
      <c r="AR284" s="487" t="s">
        <v>299</v>
      </c>
      <c r="AS284" s="487">
        <f>+VLOOKUP($AJ284,Data_Validation!$A:$E,5,0)</f>
        <v>0</v>
      </c>
      <c r="AT284" s="904" t="str">
        <f t="shared" si="27"/>
        <v>G0895</v>
      </c>
      <c r="AU284" s="488" t="str">
        <f t="shared" si="28"/>
        <v>TAXES DIVERSES-CARROSS.</v>
      </c>
      <c r="AV284" s="899">
        <f>IFERROR(INDEX(V284:AG284,1,MATCH(Parametres!$B$3,V$1:AG$1,0)-1)*IF(OR(C284="L",C284="S",C284="I"),-1,1),"")</f>
        <v>0</v>
      </c>
      <c r="AW284" s="899">
        <f t="shared" si="29"/>
        <v>0</v>
      </c>
      <c r="AX284" s="899">
        <f>INDEX(V284:AG284,1,MATCH(Parametres!$B$3,V$1:AG$1,0))*IF(OR(C284="L",C284="S",C284="I"),-1,1)</f>
        <v>0</v>
      </c>
      <c r="AY284" s="487" t="s">
        <v>337</v>
      </c>
      <c r="AZ284" s="487">
        <f>+VLOOKUP($AJ284,Data_Validation!$A:$E,5,0)</f>
        <v>0</v>
      </c>
    </row>
    <row r="285" spans="1:52" ht="15" hidden="1" customHeight="1">
      <c r="A285" s="706" t="s">
        <v>1148</v>
      </c>
      <c r="B285" s="706">
        <v>2025</v>
      </c>
      <c r="C285" s="706" t="s">
        <v>1744</v>
      </c>
      <c r="D285" s="706" t="s">
        <v>1745</v>
      </c>
      <c r="E285" s="706" t="s">
        <v>333</v>
      </c>
      <c r="F285" s="706" t="s">
        <v>1104</v>
      </c>
      <c r="G285" s="706">
        <v>1000</v>
      </c>
      <c r="H285" s="706">
        <v>2000</v>
      </c>
      <c r="I285" s="706">
        <v>3000</v>
      </c>
      <c r="J285" s="706">
        <v>4990.75</v>
      </c>
      <c r="K285" s="706">
        <v>5990.75</v>
      </c>
      <c r="L285" s="706">
        <v>6990.75</v>
      </c>
      <c r="M285" s="706">
        <v>7990.75</v>
      </c>
      <c r="N285" s="706">
        <v>8990.75</v>
      </c>
      <c r="O285" s="706">
        <v>9990.75</v>
      </c>
      <c r="P285" s="706">
        <v>10990.75</v>
      </c>
      <c r="Q285" s="706">
        <v>11990.75</v>
      </c>
      <c r="R285" s="706">
        <v>12990.75</v>
      </c>
      <c r="S285" s="706">
        <v>1090.07</v>
      </c>
      <c r="T285" s="706">
        <v>1090.07</v>
      </c>
      <c r="U285" s="706">
        <v>0</v>
      </c>
      <c r="V285" s="706">
        <v>0</v>
      </c>
      <c r="W285" s="706">
        <v>0</v>
      </c>
      <c r="X285" s="706">
        <v>0</v>
      </c>
      <c r="Y285" s="706">
        <v>0</v>
      </c>
      <c r="Z285" s="706">
        <v>0</v>
      </c>
      <c r="AA285" s="706">
        <v>0</v>
      </c>
      <c r="AB285" s="706">
        <v>0</v>
      </c>
      <c r="AC285" s="706">
        <v>0</v>
      </c>
      <c r="AD285" s="706">
        <v>0</v>
      </c>
      <c r="AE285" s="706">
        <v>0</v>
      </c>
      <c r="AF285" s="706">
        <v>0</v>
      </c>
      <c r="AG285" s="706">
        <v>0</v>
      </c>
      <c r="AH285" s="706">
        <v>0</v>
      </c>
      <c r="AI285" s="706">
        <v>0</v>
      </c>
      <c r="AJ285" s="905" t="str">
        <f t="shared" si="24"/>
        <v>G0896</v>
      </c>
      <c r="AK285" s="905" t="str">
        <f t="shared" si="25"/>
        <v>TAXES DIVERSES-PIECES</v>
      </c>
      <c r="AL285" s="905">
        <f>IFERROR(INDEX(G285:R285,1,MATCH(Parametres!$B$3,G$1:R$1,0)-1)*IF(OR(F285="L",F285="S",F285="I"),-1,1),"")</f>
        <v>3000</v>
      </c>
      <c r="AM285" s="905">
        <f t="shared" si="26"/>
        <v>1990.75</v>
      </c>
      <c r="AN285" s="905">
        <f>INDEX(G285:R285,1,MATCH(Parametres!$B$3,G$1:R$1,0))*IF(OR(F285="L",F285="S",F285="I"),-1,1)</f>
        <v>4990.75</v>
      </c>
      <c r="AO285" s="487" t="str">
        <f>+VLOOKUP($AJ285,Data_Validation!$A:$D,1,0)</f>
        <v>G0896</v>
      </c>
      <c r="AP285" s="487" t="str">
        <f>+VLOOKUP($AJ285,Data_Validation!$A:$D,3,0)</f>
        <v>Pièces</v>
      </c>
      <c r="AQ285" s="487" t="str">
        <f>+VLOOKUP($AJ285,Data_Validation!$A:$D,4,0)</f>
        <v>Taxes d`affaires</v>
      </c>
      <c r="AR285" s="487" t="s">
        <v>299</v>
      </c>
      <c r="AS285" s="487">
        <f>+VLOOKUP($AJ285,Data_Validation!$A:$E,5,0)</f>
        <v>0</v>
      </c>
      <c r="AT285" s="904" t="str">
        <f t="shared" si="27"/>
        <v>G0896</v>
      </c>
      <c r="AU285" s="488" t="str">
        <f t="shared" si="28"/>
        <v>TAXES DIVERSES-PIECES</v>
      </c>
      <c r="AV285" s="899">
        <f>IFERROR(INDEX(V285:AG285,1,MATCH(Parametres!$B$3,V$1:AG$1,0)-1)*IF(OR(C285="L",C285="S",C285="I"),-1,1),"")</f>
        <v>0</v>
      </c>
      <c r="AW285" s="899">
        <f t="shared" si="29"/>
        <v>0</v>
      </c>
      <c r="AX285" s="899">
        <f>INDEX(V285:AG285,1,MATCH(Parametres!$B$3,V$1:AG$1,0))*IF(OR(C285="L",C285="S",C285="I"),-1,1)</f>
        <v>0</v>
      </c>
      <c r="AY285" s="487" t="s">
        <v>337</v>
      </c>
      <c r="AZ285" s="487">
        <f>+VLOOKUP($AJ285,Data_Validation!$A:$E,5,0)</f>
        <v>0</v>
      </c>
    </row>
    <row r="286" spans="1:52" ht="15" customHeight="1">
      <c r="A286" s="706" t="s">
        <v>1148</v>
      </c>
      <c r="B286" s="706">
        <v>2025</v>
      </c>
      <c r="C286" s="706" t="s">
        <v>1746</v>
      </c>
      <c r="D286" s="706" t="s">
        <v>1747</v>
      </c>
      <c r="E286" s="706" t="s">
        <v>333</v>
      </c>
      <c r="F286" s="706" t="s">
        <v>1104</v>
      </c>
      <c r="G286" s="706">
        <v>0</v>
      </c>
      <c r="H286" s="706">
        <v>0</v>
      </c>
      <c r="I286" s="706">
        <v>0</v>
      </c>
      <c r="J286" s="706">
        <v>0</v>
      </c>
      <c r="K286" s="706">
        <v>0</v>
      </c>
      <c r="L286" s="706">
        <v>0</v>
      </c>
      <c r="M286" s="706">
        <v>0</v>
      </c>
      <c r="N286" s="706">
        <v>0</v>
      </c>
      <c r="O286" s="706">
        <v>0</v>
      </c>
      <c r="P286" s="706">
        <v>0</v>
      </c>
      <c r="Q286" s="706">
        <v>0</v>
      </c>
      <c r="R286" s="706">
        <v>0</v>
      </c>
      <c r="S286" s="706">
        <v>0</v>
      </c>
      <c r="T286" s="706">
        <v>0</v>
      </c>
      <c r="U286" s="706">
        <v>0</v>
      </c>
      <c r="V286" s="706">
        <v>0</v>
      </c>
      <c r="W286" s="706">
        <v>0</v>
      </c>
      <c r="X286" s="706">
        <v>0</v>
      </c>
      <c r="Y286" s="706">
        <v>0</v>
      </c>
      <c r="Z286" s="706">
        <v>0</v>
      </c>
      <c r="AA286" s="706">
        <v>0</v>
      </c>
      <c r="AB286" s="706">
        <v>0</v>
      </c>
      <c r="AC286" s="706">
        <v>0</v>
      </c>
      <c r="AD286" s="706">
        <v>0</v>
      </c>
      <c r="AE286" s="706">
        <v>0</v>
      </c>
      <c r="AF286" s="706">
        <v>0</v>
      </c>
      <c r="AG286" s="706">
        <v>0</v>
      </c>
      <c r="AH286" s="706">
        <v>0</v>
      </c>
      <c r="AI286" s="706">
        <v>0</v>
      </c>
      <c r="AJ286" s="905" t="str">
        <f t="shared" si="24"/>
        <v>G0900</v>
      </c>
      <c r="AK286" s="905" t="str">
        <f t="shared" si="25"/>
        <v>ENT &amp; REPAR.EQUIP. REP</v>
      </c>
      <c r="AL286" s="905">
        <f>IFERROR(INDEX(G286:R286,1,MATCH(Parametres!$B$3,G$1:R$1,0)-1)*IF(OR(F286="L",F286="S",F286="I"),-1,1),"")</f>
        <v>0</v>
      </c>
      <c r="AM286" s="905">
        <f t="shared" si="26"/>
        <v>0</v>
      </c>
      <c r="AN286" s="905">
        <f>INDEX(G286:R286,1,MATCH(Parametres!$B$3,G$1:R$1,0))*IF(OR(F286="L",F286="S",F286="I"),-1,1)</f>
        <v>0</v>
      </c>
      <c r="AO286" s="487" t="e">
        <f>+VLOOKUP($AJ286,Data_Validation!$A:$D,1,0)</f>
        <v>#N/A</v>
      </c>
      <c r="AP286" s="487" t="e">
        <f>+VLOOKUP($AJ286,Data_Validation!$A:$D,3,0)</f>
        <v>#N/A</v>
      </c>
      <c r="AQ286" s="487" t="e">
        <f>+VLOOKUP($AJ286,Data_Validation!$A:$D,4,0)</f>
        <v>#N/A</v>
      </c>
      <c r="AR286" s="487" t="s">
        <v>299</v>
      </c>
      <c r="AS286" s="487" t="e">
        <f>+VLOOKUP($AJ286,Data_Validation!$A:$E,5,0)</f>
        <v>#N/A</v>
      </c>
      <c r="AT286" s="904" t="str">
        <f t="shared" si="27"/>
        <v>G0900</v>
      </c>
      <c r="AU286" s="488" t="str">
        <f t="shared" si="28"/>
        <v>ENT &amp; REPAR.EQUIP. REP</v>
      </c>
      <c r="AV286" s="899">
        <f>IFERROR(INDEX(V286:AG286,1,MATCH(Parametres!$B$3,V$1:AG$1,0)-1)*IF(OR(C286="L",C286="S",C286="I"),-1,1),"")</f>
        <v>0</v>
      </c>
      <c r="AW286" s="899">
        <f t="shared" si="29"/>
        <v>0</v>
      </c>
      <c r="AX286" s="899">
        <f>INDEX(V286:AG286,1,MATCH(Parametres!$B$3,V$1:AG$1,0))*IF(OR(C286="L",C286="S",C286="I"),-1,1)</f>
        <v>0</v>
      </c>
      <c r="AY286" s="487" t="s">
        <v>337</v>
      </c>
      <c r="AZ286" s="487" t="e">
        <f>+VLOOKUP($AJ286,Data_Validation!$A:$E,5,0)</f>
        <v>#N/A</v>
      </c>
    </row>
    <row r="287" spans="1:52" ht="15.75" hidden="1" customHeight="1">
      <c r="A287" s="706" t="s">
        <v>1148</v>
      </c>
      <c r="B287" s="706">
        <v>2025</v>
      </c>
      <c r="C287" s="706" t="s">
        <v>1748</v>
      </c>
      <c r="D287" s="706" t="s">
        <v>1749</v>
      </c>
      <c r="E287" s="706" t="s">
        <v>333</v>
      </c>
      <c r="F287" s="706" t="s">
        <v>1104</v>
      </c>
      <c r="G287" s="706">
        <v>356.39</v>
      </c>
      <c r="H287" s="706">
        <v>356.39</v>
      </c>
      <c r="I287" s="706">
        <v>356.39</v>
      </c>
      <c r="J287" s="706">
        <v>705.2</v>
      </c>
      <c r="K287" s="706">
        <v>705.2</v>
      </c>
      <c r="L287" s="706">
        <v>705.2</v>
      </c>
      <c r="M287" s="706">
        <v>705.2</v>
      </c>
      <c r="N287" s="706">
        <v>705.2</v>
      </c>
      <c r="O287" s="706">
        <v>1431.53</v>
      </c>
      <c r="P287" s="706">
        <v>1431.53</v>
      </c>
      <c r="Q287" s="706">
        <v>1431.53</v>
      </c>
      <c r="R287" s="706">
        <v>1431.53</v>
      </c>
      <c r="S287" s="706">
        <v>130.13999999999999</v>
      </c>
      <c r="T287" s="706">
        <v>130.13999999999999</v>
      </c>
      <c r="U287" s="706">
        <v>0</v>
      </c>
      <c r="V287" s="706">
        <v>0</v>
      </c>
      <c r="W287" s="706">
        <v>0</v>
      </c>
      <c r="X287" s="706">
        <v>0</v>
      </c>
      <c r="Y287" s="706">
        <v>0</v>
      </c>
      <c r="Z287" s="706">
        <v>0</v>
      </c>
      <c r="AA287" s="706">
        <v>0</v>
      </c>
      <c r="AB287" s="706">
        <v>0</v>
      </c>
      <c r="AC287" s="706">
        <v>0</v>
      </c>
      <c r="AD287" s="706">
        <v>0</v>
      </c>
      <c r="AE287" s="706">
        <v>0</v>
      </c>
      <c r="AF287" s="706">
        <v>0</v>
      </c>
      <c r="AG287" s="706">
        <v>0</v>
      </c>
      <c r="AH287" s="706">
        <v>0</v>
      </c>
      <c r="AI287" s="706">
        <v>0</v>
      </c>
      <c r="AJ287" s="905" t="str">
        <f t="shared" si="24"/>
        <v>G0901</v>
      </c>
      <c r="AK287" s="905" t="str">
        <f t="shared" si="25"/>
        <v>ENT. REP. EQUIPEMENT-NEUF</v>
      </c>
      <c r="AL287" s="905">
        <f>IFERROR(INDEX(G287:R287,1,MATCH(Parametres!$B$3,G$1:R$1,0)-1)*IF(OR(F287="L",F287="S",F287="I"),-1,1),"")</f>
        <v>356.39</v>
      </c>
      <c r="AM287" s="905">
        <f t="shared" si="26"/>
        <v>348.81000000000006</v>
      </c>
      <c r="AN287" s="905">
        <f>INDEX(G287:R287,1,MATCH(Parametres!$B$3,G$1:R$1,0))*IF(OR(F287="L",F287="S",F287="I"),-1,1)</f>
        <v>705.2</v>
      </c>
      <c r="AO287" s="487" t="str">
        <f>+VLOOKUP($AJ287,Data_Validation!$A:$D,1,0)</f>
        <v>G0901</v>
      </c>
      <c r="AP287" s="487" t="str">
        <f>+VLOOKUP($AJ287,Data_Validation!$A:$D,3,0)</f>
        <v>Véhicules neufs</v>
      </c>
      <c r="AQ287" s="487" t="str">
        <f>+VLOOKUP($AJ287,Data_Validation!$A:$D,4,0)</f>
        <v>Réparation équipement</v>
      </c>
      <c r="AR287" s="487" t="s">
        <v>299</v>
      </c>
      <c r="AS287" s="487">
        <f>+VLOOKUP($AJ287,Data_Validation!$A:$E,5,0)</f>
        <v>0</v>
      </c>
      <c r="AT287" s="904" t="str">
        <f t="shared" si="27"/>
        <v>G0901</v>
      </c>
      <c r="AU287" s="488" t="str">
        <f t="shared" si="28"/>
        <v>ENT. REP. EQUIPEMENT-NEUF</v>
      </c>
      <c r="AV287" s="899">
        <f>IFERROR(INDEX(V287:AG287,1,MATCH(Parametres!$B$3,V$1:AG$1,0)-1)*IF(OR(C287="L",C287="S",C287="I"),-1,1),"")</f>
        <v>0</v>
      </c>
      <c r="AW287" s="899">
        <f t="shared" si="29"/>
        <v>0</v>
      </c>
      <c r="AX287" s="899">
        <f>INDEX(V287:AG287,1,MATCH(Parametres!$B$3,V$1:AG$1,0))*IF(OR(C287="L",C287="S",C287="I"),-1,1)</f>
        <v>0</v>
      </c>
      <c r="AY287" s="487" t="s">
        <v>337</v>
      </c>
      <c r="AZ287" s="487">
        <f>+VLOOKUP($AJ287,Data_Validation!$A:$E,5,0)</f>
        <v>0</v>
      </c>
    </row>
    <row r="288" spans="1:52" ht="15" hidden="1" customHeight="1">
      <c r="A288" s="706" t="s">
        <v>1148</v>
      </c>
      <c r="B288" s="706">
        <v>2025</v>
      </c>
      <c r="C288" s="706" t="s">
        <v>1750</v>
      </c>
      <c r="D288" s="706" t="s">
        <v>1751</v>
      </c>
      <c r="E288" s="706" t="s">
        <v>333</v>
      </c>
      <c r="F288" s="706" t="s">
        <v>1104</v>
      </c>
      <c r="G288" s="706">
        <v>0</v>
      </c>
      <c r="H288" s="706">
        <v>0</v>
      </c>
      <c r="I288" s="706">
        <v>0</v>
      </c>
      <c r="J288" s="706">
        <v>0</v>
      </c>
      <c r="K288" s="706">
        <v>0</v>
      </c>
      <c r="L288" s="706">
        <v>0</v>
      </c>
      <c r="M288" s="706">
        <v>0</v>
      </c>
      <c r="N288" s="706">
        <v>0</v>
      </c>
      <c r="O288" s="706">
        <v>0</v>
      </c>
      <c r="P288" s="706">
        <v>0</v>
      </c>
      <c r="Q288" s="706">
        <v>0</v>
      </c>
      <c r="R288" s="706">
        <v>0</v>
      </c>
      <c r="S288" s="706">
        <v>0</v>
      </c>
      <c r="T288" s="706">
        <v>0</v>
      </c>
      <c r="U288" s="706">
        <v>0</v>
      </c>
      <c r="V288" s="706">
        <v>0</v>
      </c>
      <c r="W288" s="706">
        <v>0</v>
      </c>
      <c r="X288" s="706">
        <v>0</v>
      </c>
      <c r="Y288" s="706">
        <v>0</v>
      </c>
      <c r="Z288" s="706">
        <v>0</v>
      </c>
      <c r="AA288" s="706">
        <v>0</v>
      </c>
      <c r="AB288" s="706">
        <v>0</v>
      </c>
      <c r="AC288" s="706">
        <v>0</v>
      </c>
      <c r="AD288" s="706">
        <v>0</v>
      </c>
      <c r="AE288" s="706">
        <v>0</v>
      </c>
      <c r="AF288" s="706">
        <v>0</v>
      </c>
      <c r="AG288" s="706">
        <v>0</v>
      </c>
      <c r="AH288" s="706">
        <v>0</v>
      </c>
      <c r="AI288" s="706">
        <v>0</v>
      </c>
      <c r="AJ288" s="905" t="str">
        <f t="shared" si="24"/>
        <v>G0902</v>
      </c>
      <c r="AK288" s="905" t="str">
        <f t="shared" si="25"/>
        <v>ENT. REP. EQUIPEMENT-USAG</v>
      </c>
      <c r="AL288" s="905">
        <f>IFERROR(INDEX(G288:R288,1,MATCH(Parametres!$B$3,G$1:R$1,0)-1)*IF(OR(F288="L",F288="S",F288="I"),-1,1),"")</f>
        <v>0</v>
      </c>
      <c r="AM288" s="905">
        <f t="shared" si="26"/>
        <v>0</v>
      </c>
      <c r="AN288" s="905">
        <f>INDEX(G288:R288,1,MATCH(Parametres!$B$3,G$1:R$1,0))*IF(OR(F288="L",F288="S",F288="I"),-1,1)</f>
        <v>0</v>
      </c>
      <c r="AO288" s="487" t="str">
        <f>+VLOOKUP($AJ288,Data_Validation!$A:$D,1,0)</f>
        <v>G0902</v>
      </c>
      <c r="AP288" s="487" t="str">
        <f>+VLOOKUP($AJ288,Data_Validation!$A:$D,3,0)</f>
        <v>Véhicules usagés</v>
      </c>
      <c r="AQ288" s="487" t="str">
        <f>+VLOOKUP($AJ288,Data_Validation!$A:$D,4,0)</f>
        <v>Réparation équipement</v>
      </c>
      <c r="AR288" s="487" t="s">
        <v>299</v>
      </c>
      <c r="AS288" s="487">
        <f>+VLOOKUP($AJ288,Data_Validation!$A:$E,5,0)</f>
        <v>0</v>
      </c>
      <c r="AT288" s="904" t="str">
        <f t="shared" si="27"/>
        <v>G0902</v>
      </c>
      <c r="AU288" s="488" t="str">
        <f t="shared" si="28"/>
        <v>ENT. REP. EQUIPEMENT-USAG</v>
      </c>
      <c r="AV288" s="899">
        <f>IFERROR(INDEX(V288:AG288,1,MATCH(Parametres!$B$3,V$1:AG$1,0)-1)*IF(OR(C288="L",C288="S",C288="I"),-1,1),"")</f>
        <v>0</v>
      </c>
      <c r="AW288" s="899">
        <f t="shared" si="29"/>
        <v>0</v>
      </c>
      <c r="AX288" s="899">
        <f>INDEX(V288:AG288,1,MATCH(Parametres!$B$3,V$1:AG$1,0))*IF(OR(C288="L",C288="S",C288="I"),-1,1)</f>
        <v>0</v>
      </c>
      <c r="AY288" s="487" t="s">
        <v>337</v>
      </c>
      <c r="AZ288" s="487">
        <f>+VLOOKUP($AJ288,Data_Validation!$A:$E,5,0)</f>
        <v>0</v>
      </c>
    </row>
    <row r="289" spans="1:52" ht="15" hidden="1" customHeight="1">
      <c r="A289" s="706" t="s">
        <v>1148</v>
      </c>
      <c r="B289" s="706">
        <v>2025</v>
      </c>
      <c r="C289" s="706" t="s">
        <v>1752</v>
      </c>
      <c r="D289" s="706" t="s">
        <v>1753</v>
      </c>
      <c r="E289" s="706" t="s">
        <v>333</v>
      </c>
      <c r="F289" s="706" t="s">
        <v>1104</v>
      </c>
      <c r="G289" s="706">
        <v>5009.3900000000003</v>
      </c>
      <c r="H289" s="706">
        <v>8167.93</v>
      </c>
      <c r="I289" s="706">
        <v>10210.67</v>
      </c>
      <c r="J289" s="706">
        <v>15995.7</v>
      </c>
      <c r="K289" s="706">
        <v>17204.39</v>
      </c>
      <c r="L289" s="706">
        <v>20757.7</v>
      </c>
      <c r="M289" s="706">
        <v>23008.45</v>
      </c>
      <c r="N289" s="706">
        <v>25841.35</v>
      </c>
      <c r="O289" s="706">
        <v>34175.300000000003</v>
      </c>
      <c r="P289" s="706">
        <v>35023.85</v>
      </c>
      <c r="Q289" s="706">
        <v>40914</v>
      </c>
      <c r="R289" s="706">
        <v>44982.5</v>
      </c>
      <c r="S289" s="706">
        <v>3719.45</v>
      </c>
      <c r="T289" s="706">
        <v>3719.45</v>
      </c>
      <c r="U289" s="706">
        <v>0</v>
      </c>
      <c r="V289" s="706">
        <v>0</v>
      </c>
      <c r="W289" s="706">
        <v>0</v>
      </c>
      <c r="X289" s="706">
        <v>0</v>
      </c>
      <c r="Y289" s="706">
        <v>0</v>
      </c>
      <c r="Z289" s="706">
        <v>0</v>
      </c>
      <c r="AA289" s="706">
        <v>0</v>
      </c>
      <c r="AB289" s="706">
        <v>0</v>
      </c>
      <c r="AC289" s="706">
        <v>0</v>
      </c>
      <c r="AD289" s="706">
        <v>0</v>
      </c>
      <c r="AE289" s="706">
        <v>0</v>
      </c>
      <c r="AF289" s="706">
        <v>0</v>
      </c>
      <c r="AG289" s="706">
        <v>0</v>
      </c>
      <c r="AH289" s="706">
        <v>0</v>
      </c>
      <c r="AI289" s="706">
        <v>0</v>
      </c>
      <c r="AJ289" s="905" t="str">
        <f t="shared" si="24"/>
        <v>G0904</v>
      </c>
      <c r="AK289" s="905" t="str">
        <f t="shared" si="25"/>
        <v>ENT. REP. EQUIPEMENT-SERV</v>
      </c>
      <c r="AL289" s="905">
        <f>IFERROR(INDEX(G289:R289,1,MATCH(Parametres!$B$3,G$1:R$1,0)-1)*IF(OR(F289="L",F289="S",F289="I"),-1,1),"")</f>
        <v>10210.67</v>
      </c>
      <c r="AM289" s="905">
        <f t="shared" si="26"/>
        <v>5785.0300000000007</v>
      </c>
      <c r="AN289" s="905">
        <f>INDEX(G289:R289,1,MATCH(Parametres!$B$3,G$1:R$1,0))*IF(OR(F289="L",F289="S",F289="I"),-1,1)</f>
        <v>15995.7</v>
      </c>
      <c r="AO289" s="487" t="str">
        <f>+VLOOKUP($AJ289,Data_Validation!$A:$D,1,0)</f>
        <v>G0904</v>
      </c>
      <c r="AP289" s="487" t="str">
        <f>+VLOOKUP($AJ289,Data_Validation!$A:$D,3,0)</f>
        <v>Service</v>
      </c>
      <c r="AQ289" s="487" t="str">
        <f>+VLOOKUP($AJ289,Data_Validation!$A:$D,4,0)</f>
        <v>Réparation équipement</v>
      </c>
      <c r="AR289" s="487" t="s">
        <v>299</v>
      </c>
      <c r="AS289" s="487">
        <f>+VLOOKUP($AJ289,Data_Validation!$A:$E,5,0)</f>
        <v>0</v>
      </c>
      <c r="AT289" s="904" t="str">
        <f t="shared" si="27"/>
        <v>G0904</v>
      </c>
      <c r="AU289" s="488" t="str">
        <f t="shared" si="28"/>
        <v>ENT. REP. EQUIPEMENT-SERV</v>
      </c>
      <c r="AV289" s="899">
        <f>IFERROR(INDEX(V289:AG289,1,MATCH(Parametres!$B$3,V$1:AG$1,0)-1)*IF(OR(C289="L",C289="S",C289="I"),-1,1),"")</f>
        <v>0</v>
      </c>
      <c r="AW289" s="899">
        <f t="shared" si="29"/>
        <v>0</v>
      </c>
      <c r="AX289" s="899">
        <f>INDEX(V289:AG289,1,MATCH(Parametres!$B$3,V$1:AG$1,0))*IF(OR(C289="L",C289="S",C289="I"),-1,1)</f>
        <v>0</v>
      </c>
      <c r="AY289" s="487" t="s">
        <v>337</v>
      </c>
      <c r="AZ289" s="487">
        <f>+VLOOKUP($AJ289,Data_Validation!$A:$E,5,0)</f>
        <v>0</v>
      </c>
    </row>
    <row r="290" spans="1:52" ht="15" hidden="1" customHeight="1">
      <c r="A290" s="706" t="s">
        <v>1148</v>
      </c>
      <c r="B290" s="706">
        <v>2025</v>
      </c>
      <c r="C290" s="706" t="s">
        <v>1754</v>
      </c>
      <c r="D290" s="706" t="s">
        <v>1755</v>
      </c>
      <c r="E290" s="706" t="s">
        <v>333</v>
      </c>
      <c r="F290" s="706" t="s">
        <v>1104</v>
      </c>
      <c r="G290" s="706">
        <v>0</v>
      </c>
      <c r="H290" s="706">
        <v>0</v>
      </c>
      <c r="I290" s="706">
        <v>5498.75</v>
      </c>
      <c r="J290" s="706">
        <v>5498.75</v>
      </c>
      <c r="K290" s="706">
        <v>5498.75</v>
      </c>
      <c r="L290" s="706">
        <v>8031.51</v>
      </c>
      <c r="M290" s="706">
        <v>11738.77</v>
      </c>
      <c r="N290" s="706">
        <v>13373.27</v>
      </c>
      <c r="O290" s="706">
        <v>15765.02</v>
      </c>
      <c r="P290" s="706">
        <v>29022.07</v>
      </c>
      <c r="Q290" s="706">
        <v>29764.07</v>
      </c>
      <c r="R290" s="706">
        <v>33334.800000000003</v>
      </c>
      <c r="S290" s="706">
        <v>2705.82</v>
      </c>
      <c r="T290" s="706">
        <v>2705.82</v>
      </c>
      <c r="U290" s="706">
        <v>0</v>
      </c>
      <c r="V290" s="706">
        <v>0</v>
      </c>
      <c r="W290" s="706">
        <v>0</v>
      </c>
      <c r="X290" s="706">
        <v>0</v>
      </c>
      <c r="Y290" s="706">
        <v>0</v>
      </c>
      <c r="Z290" s="706">
        <v>0</v>
      </c>
      <c r="AA290" s="706">
        <v>0</v>
      </c>
      <c r="AB290" s="706">
        <v>0</v>
      </c>
      <c r="AC290" s="706">
        <v>0</v>
      </c>
      <c r="AD290" s="706">
        <v>0</v>
      </c>
      <c r="AE290" s="706">
        <v>0</v>
      </c>
      <c r="AF290" s="706">
        <v>0</v>
      </c>
      <c r="AG290" s="706">
        <v>0</v>
      </c>
      <c r="AH290" s="706">
        <v>0</v>
      </c>
      <c r="AI290" s="706">
        <v>0</v>
      </c>
      <c r="AJ290" s="905" t="str">
        <f t="shared" si="24"/>
        <v>G0905</v>
      </c>
      <c r="AK290" s="905" t="str">
        <f t="shared" si="25"/>
        <v>ENT. REP. EQUIPEMENT-CARR</v>
      </c>
      <c r="AL290" s="905">
        <f>IFERROR(INDEX(G290:R290,1,MATCH(Parametres!$B$3,G$1:R$1,0)-1)*IF(OR(F290="L",F290="S",F290="I"),-1,1),"")</f>
        <v>5498.75</v>
      </c>
      <c r="AM290" s="905">
        <f t="shared" si="26"/>
        <v>0</v>
      </c>
      <c r="AN290" s="905">
        <f>INDEX(G290:R290,1,MATCH(Parametres!$B$3,G$1:R$1,0))*IF(OR(F290="L",F290="S",F290="I"),-1,1)</f>
        <v>5498.75</v>
      </c>
      <c r="AO290" s="487" t="str">
        <f>+VLOOKUP($AJ290,Data_Validation!$A:$D,1,0)</f>
        <v>G0905</v>
      </c>
      <c r="AP290" s="487" t="str">
        <f>+VLOOKUP($AJ290,Data_Validation!$A:$D,3,0)</f>
        <v>Carrosserie</v>
      </c>
      <c r="AQ290" s="487" t="str">
        <f>+VLOOKUP($AJ290,Data_Validation!$A:$D,4,0)</f>
        <v>Réparation équipement</v>
      </c>
      <c r="AR290" s="487" t="s">
        <v>299</v>
      </c>
      <c r="AS290" s="487">
        <f>+VLOOKUP($AJ290,Data_Validation!$A:$E,5,0)</f>
        <v>0</v>
      </c>
      <c r="AT290" s="904" t="str">
        <f t="shared" si="27"/>
        <v>G0905</v>
      </c>
      <c r="AU290" s="488" t="str">
        <f t="shared" si="28"/>
        <v>ENT. REP. EQUIPEMENT-CARR</v>
      </c>
      <c r="AV290" s="899">
        <f>IFERROR(INDEX(V290:AG290,1,MATCH(Parametres!$B$3,V$1:AG$1,0)-1)*IF(OR(C290="L",C290="S",C290="I"),-1,1),"")</f>
        <v>0</v>
      </c>
      <c r="AW290" s="899">
        <f t="shared" si="29"/>
        <v>0</v>
      </c>
      <c r="AX290" s="899">
        <f>INDEX(V290:AG290,1,MATCH(Parametres!$B$3,V$1:AG$1,0))*IF(OR(C290="L",C290="S",C290="I"),-1,1)</f>
        <v>0</v>
      </c>
      <c r="AY290" s="487" t="s">
        <v>337</v>
      </c>
      <c r="AZ290" s="487">
        <f>+VLOOKUP($AJ290,Data_Validation!$A:$E,5,0)</f>
        <v>0</v>
      </c>
    </row>
    <row r="291" spans="1:52" ht="15.75" hidden="1" customHeight="1">
      <c r="A291" s="706" t="s">
        <v>1148</v>
      </c>
      <c r="B291" s="706">
        <v>2025</v>
      </c>
      <c r="C291" s="706" t="s">
        <v>1756</v>
      </c>
      <c r="D291" s="706" t="s">
        <v>1757</v>
      </c>
      <c r="E291" s="706" t="s">
        <v>333</v>
      </c>
      <c r="F291" s="706" t="s">
        <v>1104</v>
      </c>
      <c r="G291" s="706">
        <v>0</v>
      </c>
      <c r="H291" s="706">
        <v>0</v>
      </c>
      <c r="I291" s="706">
        <v>0</v>
      </c>
      <c r="J291" s="706">
        <v>0</v>
      </c>
      <c r="K291" s="706">
        <v>0</v>
      </c>
      <c r="L291" s="706">
        <v>1615.42</v>
      </c>
      <c r="M291" s="706">
        <v>1615.42</v>
      </c>
      <c r="N291" s="706">
        <v>1615.42</v>
      </c>
      <c r="O291" s="706">
        <v>1851.16</v>
      </c>
      <c r="P291" s="706">
        <v>1851.16</v>
      </c>
      <c r="Q291" s="706">
        <v>1851.16</v>
      </c>
      <c r="R291" s="706">
        <v>1851.16</v>
      </c>
      <c r="S291" s="706">
        <v>168.29</v>
      </c>
      <c r="T291" s="706">
        <v>168.29</v>
      </c>
      <c r="U291" s="706">
        <v>0</v>
      </c>
      <c r="V291" s="706">
        <v>0</v>
      </c>
      <c r="W291" s="706">
        <v>0</v>
      </c>
      <c r="X291" s="706">
        <v>0</v>
      </c>
      <c r="Y291" s="706">
        <v>0</v>
      </c>
      <c r="Z291" s="706">
        <v>0</v>
      </c>
      <c r="AA291" s="706">
        <v>0</v>
      </c>
      <c r="AB291" s="706">
        <v>0</v>
      </c>
      <c r="AC291" s="706">
        <v>0</v>
      </c>
      <c r="AD291" s="706">
        <v>0</v>
      </c>
      <c r="AE291" s="706">
        <v>0</v>
      </c>
      <c r="AF291" s="706">
        <v>0</v>
      </c>
      <c r="AG291" s="706">
        <v>0</v>
      </c>
      <c r="AH291" s="706">
        <v>0</v>
      </c>
      <c r="AI291" s="706">
        <v>0</v>
      </c>
      <c r="AJ291" s="905" t="str">
        <f t="shared" si="24"/>
        <v>G0906</v>
      </c>
      <c r="AK291" s="905" t="str">
        <f t="shared" si="25"/>
        <v>ENT. REP. EQUIPEMENT-PCES</v>
      </c>
      <c r="AL291" s="905">
        <f>IFERROR(INDEX(G291:R291,1,MATCH(Parametres!$B$3,G$1:R$1,0)-1)*IF(OR(F291="L",F291="S",F291="I"),-1,1),"")</f>
        <v>0</v>
      </c>
      <c r="AM291" s="905">
        <f t="shared" si="26"/>
        <v>0</v>
      </c>
      <c r="AN291" s="905">
        <f>INDEX(G291:R291,1,MATCH(Parametres!$B$3,G$1:R$1,0))*IF(OR(F291="L",F291="S",F291="I"),-1,1)</f>
        <v>0</v>
      </c>
      <c r="AO291" s="487" t="str">
        <f>+VLOOKUP($AJ291,Data_Validation!$A:$D,1,0)</f>
        <v>G0906</v>
      </c>
      <c r="AP291" s="487" t="str">
        <f>+VLOOKUP($AJ291,Data_Validation!$A:$D,3,0)</f>
        <v>Pièces</v>
      </c>
      <c r="AQ291" s="487" t="str">
        <f>+VLOOKUP($AJ291,Data_Validation!$A:$D,4,0)</f>
        <v>Réparation équipement</v>
      </c>
      <c r="AR291" s="487" t="s">
        <v>299</v>
      </c>
      <c r="AS291" s="487">
        <f>+VLOOKUP($AJ291,Data_Validation!$A:$E,5,0)</f>
        <v>0</v>
      </c>
      <c r="AT291" s="904" t="str">
        <f t="shared" si="27"/>
        <v>G0906</v>
      </c>
      <c r="AU291" s="488" t="str">
        <f t="shared" si="28"/>
        <v>ENT. REP. EQUIPEMENT-PCES</v>
      </c>
      <c r="AV291" s="899">
        <f>IFERROR(INDEX(V291:AG291,1,MATCH(Parametres!$B$3,V$1:AG$1,0)-1)*IF(OR(C291="L",C291="S",C291="I"),-1,1),"")</f>
        <v>0</v>
      </c>
      <c r="AW291" s="899">
        <f t="shared" si="29"/>
        <v>0</v>
      </c>
      <c r="AX291" s="899">
        <f>INDEX(V291:AG291,1,MATCH(Parametres!$B$3,V$1:AG$1,0))*IF(OR(C291="L",C291="S",C291="I"),-1,1)</f>
        <v>0</v>
      </c>
      <c r="AY291" s="487" t="s">
        <v>337</v>
      </c>
      <c r="AZ291" s="487">
        <f>+VLOOKUP($AJ291,Data_Validation!$A:$E,5,0)</f>
        <v>0</v>
      </c>
    </row>
    <row r="292" spans="1:52" ht="15" customHeight="1">
      <c r="A292" s="706" t="s">
        <v>1148</v>
      </c>
      <c r="B292" s="706">
        <v>2025</v>
      </c>
      <c r="C292" s="706" t="s">
        <v>1758</v>
      </c>
      <c r="D292" s="706" t="s">
        <v>1759</v>
      </c>
      <c r="E292" s="706" t="s">
        <v>333</v>
      </c>
      <c r="F292" s="706" t="s">
        <v>1104</v>
      </c>
      <c r="G292" s="706">
        <v>0</v>
      </c>
      <c r="H292" s="706">
        <v>0</v>
      </c>
      <c r="I292" s="706">
        <v>0</v>
      </c>
      <c r="J292" s="706">
        <v>0</v>
      </c>
      <c r="K292" s="706">
        <v>0</v>
      </c>
      <c r="L292" s="706">
        <v>0</v>
      </c>
      <c r="M292" s="706">
        <v>0</v>
      </c>
      <c r="N292" s="706">
        <v>0</v>
      </c>
      <c r="O292" s="706">
        <v>0</v>
      </c>
      <c r="P292" s="706">
        <v>0</v>
      </c>
      <c r="Q292" s="706">
        <v>0</v>
      </c>
      <c r="R292" s="706">
        <v>0</v>
      </c>
      <c r="S292" s="706">
        <v>0</v>
      </c>
      <c r="T292" s="706">
        <v>0</v>
      </c>
      <c r="U292" s="706">
        <v>0</v>
      </c>
      <c r="V292" s="706">
        <v>0</v>
      </c>
      <c r="W292" s="706">
        <v>0</v>
      </c>
      <c r="X292" s="706">
        <v>0</v>
      </c>
      <c r="Y292" s="706">
        <v>0</v>
      </c>
      <c r="Z292" s="706">
        <v>0</v>
      </c>
      <c r="AA292" s="706">
        <v>0</v>
      </c>
      <c r="AB292" s="706">
        <v>0</v>
      </c>
      <c r="AC292" s="706">
        <v>0</v>
      </c>
      <c r="AD292" s="706">
        <v>0</v>
      </c>
      <c r="AE292" s="706">
        <v>0</v>
      </c>
      <c r="AF292" s="706">
        <v>0</v>
      </c>
      <c r="AG292" s="706">
        <v>0</v>
      </c>
      <c r="AH292" s="706">
        <v>0</v>
      </c>
      <c r="AI292" s="706">
        <v>0</v>
      </c>
      <c r="AJ292" s="905" t="str">
        <f t="shared" si="24"/>
        <v>G0910</v>
      </c>
      <c r="AK292" s="905" t="str">
        <f t="shared" si="25"/>
        <v>AMORT. EQUIPEMENT REP.</v>
      </c>
      <c r="AL292" s="905">
        <f>IFERROR(INDEX(G292:R292,1,MATCH(Parametres!$B$3,G$1:R$1,0)-1)*IF(OR(F292="L",F292="S",F292="I"),-1,1),"")</f>
        <v>0</v>
      </c>
      <c r="AM292" s="905">
        <f t="shared" si="26"/>
        <v>0</v>
      </c>
      <c r="AN292" s="905">
        <f>INDEX(G292:R292,1,MATCH(Parametres!$B$3,G$1:R$1,0))*IF(OR(F292="L",F292="S",F292="I"),-1,1)</f>
        <v>0</v>
      </c>
      <c r="AO292" s="487" t="e">
        <f>+VLOOKUP($AJ292,Data_Validation!$A:$D,1,0)</f>
        <v>#N/A</v>
      </c>
      <c r="AP292" s="487" t="e">
        <f>+VLOOKUP($AJ292,Data_Validation!$A:$D,3,0)</f>
        <v>#N/A</v>
      </c>
      <c r="AQ292" s="487" t="e">
        <f>+VLOOKUP($AJ292,Data_Validation!$A:$D,4,0)</f>
        <v>#N/A</v>
      </c>
      <c r="AR292" s="487" t="s">
        <v>299</v>
      </c>
      <c r="AS292" s="487" t="e">
        <f>+VLOOKUP($AJ292,Data_Validation!$A:$E,5,0)</f>
        <v>#N/A</v>
      </c>
      <c r="AT292" s="904" t="str">
        <f t="shared" si="27"/>
        <v>G0910</v>
      </c>
      <c r="AU292" s="488" t="str">
        <f t="shared" si="28"/>
        <v>AMORT. EQUIPEMENT REP.</v>
      </c>
      <c r="AV292" s="899">
        <f>IFERROR(INDEX(V292:AG292,1,MATCH(Parametres!$B$3,V$1:AG$1,0)-1)*IF(OR(C292="L",C292="S",C292="I"),-1,1),"")</f>
        <v>0</v>
      </c>
      <c r="AW292" s="899">
        <f t="shared" si="29"/>
        <v>0</v>
      </c>
      <c r="AX292" s="899">
        <f>INDEX(V292:AG292,1,MATCH(Parametres!$B$3,V$1:AG$1,0))*IF(OR(C292="L",C292="S",C292="I"),-1,1)</f>
        <v>0</v>
      </c>
      <c r="AY292" s="487" t="s">
        <v>337</v>
      </c>
      <c r="AZ292" s="487" t="e">
        <f>+VLOOKUP($AJ292,Data_Validation!$A:$E,5,0)</f>
        <v>#N/A</v>
      </c>
    </row>
    <row r="293" spans="1:52" ht="15" hidden="1" customHeight="1">
      <c r="A293" s="706" t="s">
        <v>1148</v>
      </c>
      <c r="B293" s="706">
        <v>2025</v>
      </c>
      <c r="C293" s="706" t="s">
        <v>1760</v>
      </c>
      <c r="D293" s="706" t="s">
        <v>1761</v>
      </c>
      <c r="E293" s="706" t="s">
        <v>333</v>
      </c>
      <c r="F293" s="706" t="s">
        <v>1104</v>
      </c>
      <c r="G293" s="706">
        <v>3193.95</v>
      </c>
      <c r="H293" s="706">
        <v>6387.9</v>
      </c>
      <c r="I293" s="706">
        <v>9581.85</v>
      </c>
      <c r="J293" s="706">
        <v>13870.19</v>
      </c>
      <c r="K293" s="706">
        <v>17064.14</v>
      </c>
      <c r="L293" s="706">
        <v>20258.09</v>
      </c>
      <c r="M293" s="706">
        <v>23680.3</v>
      </c>
      <c r="N293" s="706">
        <v>26874.25</v>
      </c>
      <c r="O293" s="706">
        <v>30068.2</v>
      </c>
      <c r="P293" s="706">
        <v>33268.51</v>
      </c>
      <c r="Q293" s="706">
        <v>36718.29</v>
      </c>
      <c r="R293" s="706">
        <v>39912.239999999998</v>
      </c>
      <c r="S293" s="706">
        <v>3338.03</v>
      </c>
      <c r="T293" s="706">
        <v>3338.03</v>
      </c>
      <c r="U293" s="706">
        <v>0</v>
      </c>
      <c r="V293" s="706">
        <v>0</v>
      </c>
      <c r="W293" s="706">
        <v>0</v>
      </c>
      <c r="X293" s="706">
        <v>0</v>
      </c>
      <c r="Y293" s="706">
        <v>0</v>
      </c>
      <c r="Z293" s="706">
        <v>0</v>
      </c>
      <c r="AA293" s="706">
        <v>0</v>
      </c>
      <c r="AB293" s="706">
        <v>0</v>
      </c>
      <c r="AC293" s="706">
        <v>0</v>
      </c>
      <c r="AD293" s="706">
        <v>0</v>
      </c>
      <c r="AE293" s="706">
        <v>0</v>
      </c>
      <c r="AF293" s="706">
        <v>0</v>
      </c>
      <c r="AG293" s="706">
        <v>0</v>
      </c>
      <c r="AH293" s="706">
        <v>0</v>
      </c>
      <c r="AI293" s="706">
        <v>0</v>
      </c>
      <c r="AJ293" s="905" t="str">
        <f t="shared" si="24"/>
        <v>G0911</v>
      </c>
      <c r="AK293" s="905" t="str">
        <f t="shared" si="25"/>
        <v>AMORT. EQUIPEMENT-NEUFS</v>
      </c>
      <c r="AL293" s="905">
        <f>IFERROR(INDEX(G293:R293,1,MATCH(Parametres!$B$3,G$1:R$1,0)-1)*IF(OR(F293="L",F293="S",F293="I"),-1,1),"")</f>
        <v>9581.85</v>
      </c>
      <c r="AM293" s="905">
        <f t="shared" si="26"/>
        <v>4288.34</v>
      </c>
      <c r="AN293" s="905">
        <f>INDEX(G293:R293,1,MATCH(Parametres!$B$3,G$1:R$1,0))*IF(OR(F293="L",F293="S",F293="I"),-1,1)</f>
        <v>13870.19</v>
      </c>
      <c r="AO293" s="487" t="str">
        <f>+VLOOKUP($AJ293,Data_Validation!$A:$D,1,0)</f>
        <v>G0911</v>
      </c>
      <c r="AP293" s="487" t="str">
        <f>+VLOOKUP($AJ293,Data_Validation!$A:$D,3,0)</f>
        <v>Véhicules neufs</v>
      </c>
      <c r="AQ293" s="487" t="str">
        <f>+VLOOKUP($AJ293,Data_Validation!$A:$D,4,0)</f>
        <v>Amortissement</v>
      </c>
      <c r="AR293" s="487" t="s">
        <v>299</v>
      </c>
      <c r="AS293" s="487">
        <f>+VLOOKUP($AJ293,Data_Validation!$A:$E,5,0)</f>
        <v>0</v>
      </c>
      <c r="AT293" s="904" t="str">
        <f t="shared" si="27"/>
        <v>G0911</v>
      </c>
      <c r="AU293" s="488" t="str">
        <f t="shared" si="28"/>
        <v>AMORT. EQUIPEMENT-NEUFS</v>
      </c>
      <c r="AV293" s="899">
        <f>IFERROR(INDEX(V293:AG293,1,MATCH(Parametres!$B$3,V$1:AG$1,0)-1)*IF(OR(C293="L",C293="S",C293="I"),-1,1),"")</f>
        <v>0</v>
      </c>
      <c r="AW293" s="899">
        <f t="shared" si="29"/>
        <v>0</v>
      </c>
      <c r="AX293" s="899">
        <f>INDEX(V293:AG293,1,MATCH(Parametres!$B$3,V$1:AG$1,0))*IF(OR(C293="L",C293="S",C293="I"),-1,1)</f>
        <v>0</v>
      </c>
      <c r="AY293" s="487" t="s">
        <v>337</v>
      </c>
      <c r="AZ293" s="487">
        <f>+VLOOKUP($AJ293,Data_Validation!$A:$E,5,0)</f>
        <v>0</v>
      </c>
    </row>
    <row r="294" spans="1:52" ht="15" hidden="1" customHeight="1">
      <c r="A294" s="706" t="s">
        <v>1148</v>
      </c>
      <c r="B294" s="706">
        <v>2025</v>
      </c>
      <c r="C294" s="706" t="s">
        <v>1762</v>
      </c>
      <c r="D294" s="706" t="s">
        <v>1763</v>
      </c>
      <c r="E294" s="706" t="s">
        <v>333</v>
      </c>
      <c r="F294" s="706" t="s">
        <v>1104</v>
      </c>
      <c r="G294" s="706">
        <v>2129.3000000000002</v>
      </c>
      <c r="H294" s="706">
        <v>4258.6000000000004</v>
      </c>
      <c r="I294" s="706">
        <v>6387.9</v>
      </c>
      <c r="J294" s="706">
        <v>9246.7900000000009</v>
      </c>
      <c r="K294" s="706">
        <v>11376.09</v>
      </c>
      <c r="L294" s="706">
        <v>13505.39</v>
      </c>
      <c r="M294" s="706">
        <v>15786.87</v>
      </c>
      <c r="N294" s="706">
        <v>17916.169999999998</v>
      </c>
      <c r="O294" s="706">
        <v>20045.47</v>
      </c>
      <c r="P294" s="706">
        <v>22179.01</v>
      </c>
      <c r="Q294" s="706">
        <v>24478.86</v>
      </c>
      <c r="R294" s="706">
        <v>26608.16</v>
      </c>
      <c r="S294" s="706">
        <v>2225.35</v>
      </c>
      <c r="T294" s="706">
        <v>2225.35</v>
      </c>
      <c r="U294" s="706">
        <v>0</v>
      </c>
      <c r="V294" s="706">
        <v>0</v>
      </c>
      <c r="W294" s="706">
        <v>0</v>
      </c>
      <c r="X294" s="706">
        <v>0</v>
      </c>
      <c r="Y294" s="706">
        <v>0</v>
      </c>
      <c r="Z294" s="706">
        <v>0</v>
      </c>
      <c r="AA294" s="706">
        <v>0</v>
      </c>
      <c r="AB294" s="706">
        <v>0</v>
      </c>
      <c r="AC294" s="706">
        <v>0</v>
      </c>
      <c r="AD294" s="706">
        <v>0</v>
      </c>
      <c r="AE294" s="706">
        <v>0</v>
      </c>
      <c r="AF294" s="706">
        <v>0</v>
      </c>
      <c r="AG294" s="706">
        <v>0</v>
      </c>
      <c r="AH294" s="706">
        <v>0</v>
      </c>
      <c r="AI294" s="706">
        <v>0</v>
      </c>
      <c r="AJ294" s="905" t="str">
        <f t="shared" si="24"/>
        <v>G0912</v>
      </c>
      <c r="AK294" s="905" t="str">
        <f t="shared" si="25"/>
        <v>AMORT. EQUIPEMENT-USAGES</v>
      </c>
      <c r="AL294" s="905">
        <f>IFERROR(INDEX(G294:R294,1,MATCH(Parametres!$B$3,G$1:R$1,0)-1)*IF(OR(F294="L",F294="S",F294="I"),-1,1),"")</f>
        <v>6387.9</v>
      </c>
      <c r="AM294" s="905">
        <f t="shared" si="26"/>
        <v>2858.8900000000012</v>
      </c>
      <c r="AN294" s="905">
        <f>INDEX(G294:R294,1,MATCH(Parametres!$B$3,G$1:R$1,0))*IF(OR(F294="L",F294="S",F294="I"),-1,1)</f>
        <v>9246.7900000000009</v>
      </c>
      <c r="AO294" s="487" t="str">
        <f>+VLOOKUP($AJ294,Data_Validation!$A:$D,1,0)</f>
        <v>G0912</v>
      </c>
      <c r="AP294" s="487" t="str">
        <f>+VLOOKUP($AJ294,Data_Validation!$A:$D,3,0)</f>
        <v>Véhicules usagés</v>
      </c>
      <c r="AQ294" s="487" t="str">
        <f>+VLOOKUP($AJ294,Data_Validation!$A:$D,4,0)</f>
        <v>Amortissement</v>
      </c>
      <c r="AR294" s="487" t="s">
        <v>299</v>
      </c>
      <c r="AS294" s="487">
        <f>+VLOOKUP($AJ294,Data_Validation!$A:$E,5,0)</f>
        <v>0</v>
      </c>
      <c r="AT294" s="904" t="str">
        <f t="shared" si="27"/>
        <v>G0912</v>
      </c>
      <c r="AU294" s="488" t="str">
        <f t="shared" si="28"/>
        <v>AMORT. EQUIPEMENT-USAGES</v>
      </c>
      <c r="AV294" s="899">
        <f>IFERROR(INDEX(V294:AG294,1,MATCH(Parametres!$B$3,V$1:AG$1,0)-1)*IF(OR(C294="L",C294="S",C294="I"),-1,1),"")</f>
        <v>0</v>
      </c>
      <c r="AW294" s="899">
        <f t="shared" si="29"/>
        <v>0</v>
      </c>
      <c r="AX294" s="899">
        <f>INDEX(V294:AG294,1,MATCH(Parametres!$B$3,V$1:AG$1,0))*IF(OR(C294="L",C294="S",C294="I"),-1,1)</f>
        <v>0</v>
      </c>
      <c r="AY294" s="487" t="s">
        <v>337</v>
      </c>
      <c r="AZ294" s="487">
        <f>+VLOOKUP($AJ294,Data_Validation!$A:$E,5,0)</f>
        <v>0</v>
      </c>
    </row>
    <row r="295" spans="1:52" ht="15" hidden="1" customHeight="1">
      <c r="A295" s="706" t="s">
        <v>1148</v>
      </c>
      <c r="B295" s="706">
        <v>2025</v>
      </c>
      <c r="C295" s="706" t="s">
        <v>1764</v>
      </c>
      <c r="D295" s="706" t="s">
        <v>1765</v>
      </c>
      <c r="E295" s="706" t="s">
        <v>333</v>
      </c>
      <c r="F295" s="706" t="s">
        <v>1104</v>
      </c>
      <c r="G295" s="706">
        <v>3193.95</v>
      </c>
      <c r="H295" s="706">
        <v>6387.9</v>
      </c>
      <c r="I295" s="706">
        <v>9581.85</v>
      </c>
      <c r="J295" s="706">
        <v>13870.19</v>
      </c>
      <c r="K295" s="706">
        <v>17064.14</v>
      </c>
      <c r="L295" s="706">
        <v>20258.09</v>
      </c>
      <c r="M295" s="706">
        <v>23680.3</v>
      </c>
      <c r="N295" s="706">
        <v>26874.25</v>
      </c>
      <c r="O295" s="706">
        <v>30068.2</v>
      </c>
      <c r="P295" s="706">
        <v>33268.51</v>
      </c>
      <c r="Q295" s="706">
        <v>36718.29</v>
      </c>
      <c r="R295" s="706">
        <v>39912.239999999998</v>
      </c>
      <c r="S295" s="706">
        <v>3338.03</v>
      </c>
      <c r="T295" s="706">
        <v>3338.03</v>
      </c>
      <c r="U295" s="706">
        <v>0</v>
      </c>
      <c r="V295" s="706">
        <v>0</v>
      </c>
      <c r="W295" s="706">
        <v>0</v>
      </c>
      <c r="X295" s="706">
        <v>0</v>
      </c>
      <c r="Y295" s="706">
        <v>0</v>
      </c>
      <c r="Z295" s="706">
        <v>0</v>
      </c>
      <c r="AA295" s="706">
        <v>0</v>
      </c>
      <c r="AB295" s="706">
        <v>0</v>
      </c>
      <c r="AC295" s="706">
        <v>0</v>
      </c>
      <c r="AD295" s="706">
        <v>0</v>
      </c>
      <c r="AE295" s="706">
        <v>0</v>
      </c>
      <c r="AF295" s="706">
        <v>0</v>
      </c>
      <c r="AG295" s="706">
        <v>0</v>
      </c>
      <c r="AH295" s="706">
        <v>0</v>
      </c>
      <c r="AI295" s="706">
        <v>0</v>
      </c>
      <c r="AJ295" s="905" t="str">
        <f t="shared" si="24"/>
        <v>G0914</v>
      </c>
      <c r="AK295" s="905" t="str">
        <f t="shared" si="25"/>
        <v>AMORT. EQUIPEMENT-SERVICE</v>
      </c>
      <c r="AL295" s="905">
        <f>IFERROR(INDEX(G295:R295,1,MATCH(Parametres!$B$3,G$1:R$1,0)-1)*IF(OR(F295="L",F295="S",F295="I"),-1,1),"")</f>
        <v>9581.85</v>
      </c>
      <c r="AM295" s="905">
        <f t="shared" si="26"/>
        <v>4288.34</v>
      </c>
      <c r="AN295" s="905">
        <f>INDEX(G295:R295,1,MATCH(Parametres!$B$3,G$1:R$1,0))*IF(OR(F295="L",F295="S",F295="I"),-1,1)</f>
        <v>13870.19</v>
      </c>
      <c r="AO295" s="487" t="str">
        <f>+VLOOKUP($AJ295,Data_Validation!$A:$D,1,0)</f>
        <v>G0914</v>
      </c>
      <c r="AP295" s="487" t="str">
        <f>+VLOOKUP($AJ295,Data_Validation!$A:$D,3,0)</f>
        <v>Service</v>
      </c>
      <c r="AQ295" s="487" t="str">
        <f>+VLOOKUP($AJ295,Data_Validation!$A:$D,4,0)</f>
        <v>Amortissement</v>
      </c>
      <c r="AR295" s="487" t="s">
        <v>299</v>
      </c>
      <c r="AS295" s="487">
        <f>+VLOOKUP($AJ295,Data_Validation!$A:$E,5,0)</f>
        <v>0</v>
      </c>
      <c r="AT295" s="904" t="str">
        <f t="shared" si="27"/>
        <v>G0914</v>
      </c>
      <c r="AU295" s="488" t="str">
        <f t="shared" si="28"/>
        <v>AMORT. EQUIPEMENT-SERVICE</v>
      </c>
      <c r="AV295" s="899">
        <f>IFERROR(INDEX(V295:AG295,1,MATCH(Parametres!$B$3,V$1:AG$1,0)-1)*IF(OR(C295="L",C295="S",C295="I"),-1,1),"")</f>
        <v>0</v>
      </c>
      <c r="AW295" s="899">
        <f t="shared" si="29"/>
        <v>0</v>
      </c>
      <c r="AX295" s="899">
        <f>INDEX(V295:AG295,1,MATCH(Parametres!$B$3,V$1:AG$1,0))*IF(OR(C295="L",C295="S",C295="I"),-1,1)</f>
        <v>0</v>
      </c>
      <c r="AY295" s="487" t="s">
        <v>337</v>
      </c>
      <c r="AZ295" s="487">
        <f>+VLOOKUP($AJ295,Data_Validation!$A:$E,5,0)</f>
        <v>0</v>
      </c>
    </row>
    <row r="296" spans="1:52" ht="15" hidden="1" customHeight="1">
      <c r="A296" s="706" t="s">
        <v>1148</v>
      </c>
      <c r="B296" s="706">
        <v>2025</v>
      </c>
      <c r="C296" s="706" t="s">
        <v>1766</v>
      </c>
      <c r="D296" s="706" t="s">
        <v>1767</v>
      </c>
      <c r="E296" s="706" t="s">
        <v>333</v>
      </c>
      <c r="F296" s="706" t="s">
        <v>1104</v>
      </c>
      <c r="G296" s="706">
        <v>1064.6500000000001</v>
      </c>
      <c r="H296" s="706">
        <v>2129.3000000000002</v>
      </c>
      <c r="I296" s="706">
        <v>3193.95</v>
      </c>
      <c r="J296" s="706">
        <v>4623.3999999999996</v>
      </c>
      <c r="K296" s="706">
        <v>5688.05</v>
      </c>
      <c r="L296" s="706">
        <v>6752.7</v>
      </c>
      <c r="M296" s="706">
        <v>7893.44</v>
      </c>
      <c r="N296" s="706">
        <v>8958.09</v>
      </c>
      <c r="O296" s="706">
        <v>10022.74</v>
      </c>
      <c r="P296" s="706">
        <v>11089.51</v>
      </c>
      <c r="Q296" s="706">
        <v>12239.44</v>
      </c>
      <c r="R296" s="706">
        <v>13304.09</v>
      </c>
      <c r="S296" s="706">
        <v>1112.68</v>
      </c>
      <c r="T296" s="706">
        <v>1112.68</v>
      </c>
      <c r="U296" s="706">
        <v>0</v>
      </c>
      <c r="V296" s="706">
        <v>0</v>
      </c>
      <c r="W296" s="706">
        <v>0</v>
      </c>
      <c r="X296" s="706">
        <v>0</v>
      </c>
      <c r="Y296" s="706">
        <v>0</v>
      </c>
      <c r="Z296" s="706">
        <v>0</v>
      </c>
      <c r="AA296" s="706">
        <v>0</v>
      </c>
      <c r="AB296" s="706">
        <v>0</v>
      </c>
      <c r="AC296" s="706">
        <v>0</v>
      </c>
      <c r="AD296" s="706">
        <v>0</v>
      </c>
      <c r="AE296" s="706">
        <v>0</v>
      </c>
      <c r="AF296" s="706">
        <v>0</v>
      </c>
      <c r="AG296" s="706">
        <v>0</v>
      </c>
      <c r="AH296" s="706">
        <v>0</v>
      </c>
      <c r="AI296" s="706">
        <v>0</v>
      </c>
      <c r="AJ296" s="905" t="str">
        <f t="shared" si="24"/>
        <v>G0915</v>
      </c>
      <c r="AK296" s="905" t="str">
        <f t="shared" si="25"/>
        <v>AMORT. EQUIPEMENT-CARROSS</v>
      </c>
      <c r="AL296" s="905">
        <f>IFERROR(INDEX(G296:R296,1,MATCH(Parametres!$B$3,G$1:R$1,0)-1)*IF(OR(F296="L",F296="S",F296="I"),-1,1),"")</f>
        <v>3193.95</v>
      </c>
      <c r="AM296" s="905">
        <f t="shared" si="26"/>
        <v>1429.4499999999998</v>
      </c>
      <c r="AN296" s="905">
        <f>INDEX(G296:R296,1,MATCH(Parametres!$B$3,G$1:R$1,0))*IF(OR(F296="L",F296="S",F296="I"),-1,1)</f>
        <v>4623.3999999999996</v>
      </c>
      <c r="AO296" s="487" t="str">
        <f>+VLOOKUP($AJ296,Data_Validation!$A:$D,1,0)</f>
        <v>G0915</v>
      </c>
      <c r="AP296" s="487" t="str">
        <f>+VLOOKUP($AJ296,Data_Validation!$A:$D,3,0)</f>
        <v>Carrosserie</v>
      </c>
      <c r="AQ296" s="487" t="str">
        <f>+VLOOKUP($AJ296,Data_Validation!$A:$D,4,0)</f>
        <v>Amortissement</v>
      </c>
      <c r="AR296" s="487" t="s">
        <v>299</v>
      </c>
      <c r="AS296" s="487">
        <f>+VLOOKUP($AJ296,Data_Validation!$A:$E,5,0)</f>
        <v>0</v>
      </c>
      <c r="AT296" s="904" t="str">
        <f t="shared" si="27"/>
        <v>G0915</v>
      </c>
      <c r="AU296" s="488" t="str">
        <f t="shared" si="28"/>
        <v>AMORT. EQUIPEMENT-CARROSS</v>
      </c>
      <c r="AV296" s="899">
        <f>IFERROR(INDEX(V296:AG296,1,MATCH(Parametres!$B$3,V$1:AG$1,0)-1)*IF(OR(C296="L",C296="S",C296="I"),-1,1),"")</f>
        <v>0</v>
      </c>
      <c r="AW296" s="899">
        <f t="shared" si="29"/>
        <v>0</v>
      </c>
      <c r="AX296" s="899">
        <f>INDEX(V296:AG296,1,MATCH(Parametres!$B$3,V$1:AG$1,0))*IF(OR(C296="L",C296="S",C296="I"),-1,1)</f>
        <v>0</v>
      </c>
      <c r="AY296" s="487" t="s">
        <v>337</v>
      </c>
      <c r="AZ296" s="487">
        <f>+VLOOKUP($AJ296,Data_Validation!$A:$E,5,0)</f>
        <v>0</v>
      </c>
    </row>
    <row r="297" spans="1:52" ht="15.75" hidden="1" customHeight="1">
      <c r="A297" s="706" t="s">
        <v>1148</v>
      </c>
      <c r="B297" s="706">
        <v>2025</v>
      </c>
      <c r="C297" s="706" t="s">
        <v>1768</v>
      </c>
      <c r="D297" s="706" t="s">
        <v>1769</v>
      </c>
      <c r="E297" s="706" t="s">
        <v>333</v>
      </c>
      <c r="F297" s="706" t="s">
        <v>1104</v>
      </c>
      <c r="G297" s="706">
        <v>1064.6500000000001</v>
      </c>
      <c r="H297" s="706">
        <v>2129.3000000000002</v>
      </c>
      <c r="I297" s="706">
        <v>3193.95</v>
      </c>
      <c r="J297" s="706">
        <v>4623.38</v>
      </c>
      <c r="K297" s="706">
        <v>5688.03</v>
      </c>
      <c r="L297" s="706">
        <v>6752.68</v>
      </c>
      <c r="M297" s="706">
        <v>7893.42</v>
      </c>
      <c r="N297" s="706">
        <v>8958.07</v>
      </c>
      <c r="O297" s="706">
        <v>10022.719999999999</v>
      </c>
      <c r="P297" s="706">
        <v>11089.48</v>
      </c>
      <c r="Q297" s="706">
        <v>12239.39</v>
      </c>
      <c r="R297" s="706">
        <v>13304.04</v>
      </c>
      <c r="S297" s="706">
        <v>1112.67</v>
      </c>
      <c r="T297" s="706">
        <v>1112.67</v>
      </c>
      <c r="U297" s="706">
        <v>0</v>
      </c>
      <c r="V297" s="706">
        <v>0</v>
      </c>
      <c r="W297" s="706">
        <v>0</v>
      </c>
      <c r="X297" s="706">
        <v>0</v>
      </c>
      <c r="Y297" s="706">
        <v>0</v>
      </c>
      <c r="Z297" s="706">
        <v>0</v>
      </c>
      <c r="AA297" s="706">
        <v>0</v>
      </c>
      <c r="AB297" s="706">
        <v>0</v>
      </c>
      <c r="AC297" s="706">
        <v>0</v>
      </c>
      <c r="AD297" s="706">
        <v>0</v>
      </c>
      <c r="AE297" s="706">
        <v>0</v>
      </c>
      <c r="AF297" s="706">
        <v>0</v>
      </c>
      <c r="AG297" s="706">
        <v>0</v>
      </c>
      <c r="AH297" s="706">
        <v>0</v>
      </c>
      <c r="AI297" s="706">
        <v>0</v>
      </c>
      <c r="AJ297" s="905" t="str">
        <f t="shared" si="24"/>
        <v>G0916</v>
      </c>
      <c r="AK297" s="905" t="str">
        <f t="shared" si="25"/>
        <v>AMORT. EQUIPEMENT-PCES</v>
      </c>
      <c r="AL297" s="905">
        <f>IFERROR(INDEX(G297:R297,1,MATCH(Parametres!$B$3,G$1:R$1,0)-1)*IF(OR(F297="L",F297="S",F297="I"),-1,1),"")</f>
        <v>3193.95</v>
      </c>
      <c r="AM297" s="905">
        <f t="shared" si="26"/>
        <v>1429.4300000000003</v>
      </c>
      <c r="AN297" s="905">
        <f>INDEX(G297:R297,1,MATCH(Parametres!$B$3,G$1:R$1,0))*IF(OR(F297="L",F297="S",F297="I"),-1,1)</f>
        <v>4623.38</v>
      </c>
      <c r="AO297" s="487" t="str">
        <f>+VLOOKUP($AJ297,Data_Validation!$A:$D,1,0)</f>
        <v>G0916</v>
      </c>
      <c r="AP297" s="487" t="str">
        <f>+VLOOKUP($AJ297,Data_Validation!$A:$D,3,0)</f>
        <v>Pièces</v>
      </c>
      <c r="AQ297" s="487" t="str">
        <f>+VLOOKUP($AJ297,Data_Validation!$A:$D,4,0)</f>
        <v>Amortissement</v>
      </c>
      <c r="AR297" s="487" t="s">
        <v>299</v>
      </c>
      <c r="AS297" s="487">
        <f>+VLOOKUP($AJ297,Data_Validation!$A:$E,5,0)</f>
        <v>0</v>
      </c>
      <c r="AT297" s="904" t="str">
        <f t="shared" si="27"/>
        <v>G0916</v>
      </c>
      <c r="AU297" s="488" t="str">
        <f t="shared" si="28"/>
        <v>AMORT. EQUIPEMENT-PCES</v>
      </c>
      <c r="AV297" s="899">
        <f>IFERROR(INDEX(V297:AG297,1,MATCH(Parametres!$B$3,V$1:AG$1,0)-1)*IF(OR(C297="L",C297="S",C297="I"),-1,1),"")</f>
        <v>0</v>
      </c>
      <c r="AW297" s="899">
        <f t="shared" si="29"/>
        <v>0</v>
      </c>
      <c r="AX297" s="899">
        <f>INDEX(V297:AG297,1,MATCH(Parametres!$B$3,V$1:AG$1,0))*IF(OR(C297="L",C297="S",C297="I"),-1,1)</f>
        <v>0</v>
      </c>
      <c r="AY297" s="487" t="s">
        <v>337</v>
      </c>
      <c r="AZ297" s="487">
        <f>+VLOOKUP($AJ297,Data_Validation!$A:$E,5,0)</f>
        <v>0</v>
      </c>
    </row>
    <row r="298" spans="1:52" ht="15" customHeight="1">
      <c r="A298" s="706" t="s">
        <v>1148</v>
      </c>
      <c r="B298" s="706">
        <v>2025</v>
      </c>
      <c r="C298" s="706" t="s">
        <v>1770</v>
      </c>
      <c r="D298" s="706" t="s">
        <v>1771</v>
      </c>
      <c r="E298" s="706" t="s">
        <v>333</v>
      </c>
      <c r="F298" s="706" t="s">
        <v>1104</v>
      </c>
      <c r="G298" s="706">
        <v>0</v>
      </c>
      <c r="H298" s="706">
        <v>0</v>
      </c>
      <c r="I298" s="706">
        <v>0</v>
      </c>
      <c r="J298" s="706">
        <v>0</v>
      </c>
      <c r="K298" s="706">
        <v>0</v>
      </c>
      <c r="L298" s="706">
        <v>0</v>
      </c>
      <c r="M298" s="706">
        <v>0</v>
      </c>
      <c r="N298" s="706">
        <v>0</v>
      </c>
      <c r="O298" s="706">
        <v>0</v>
      </c>
      <c r="P298" s="706">
        <v>0</v>
      </c>
      <c r="Q298" s="706">
        <v>0</v>
      </c>
      <c r="R298" s="706">
        <v>0</v>
      </c>
      <c r="S298" s="706">
        <v>0</v>
      </c>
      <c r="T298" s="706">
        <v>0</v>
      </c>
      <c r="U298" s="706">
        <v>0</v>
      </c>
      <c r="V298" s="706">
        <v>0</v>
      </c>
      <c r="W298" s="706">
        <v>0</v>
      </c>
      <c r="X298" s="706">
        <v>0</v>
      </c>
      <c r="Y298" s="706">
        <v>0</v>
      </c>
      <c r="Z298" s="706">
        <v>0</v>
      </c>
      <c r="AA298" s="706">
        <v>0</v>
      </c>
      <c r="AB298" s="706">
        <v>0</v>
      </c>
      <c r="AC298" s="706">
        <v>0</v>
      </c>
      <c r="AD298" s="706">
        <v>0</v>
      </c>
      <c r="AE298" s="706">
        <v>0</v>
      </c>
      <c r="AF298" s="706">
        <v>0</v>
      </c>
      <c r="AG298" s="706">
        <v>0</v>
      </c>
      <c r="AH298" s="706">
        <v>0</v>
      </c>
      <c r="AI298" s="706">
        <v>0</v>
      </c>
      <c r="AJ298" s="905" t="str">
        <f t="shared" si="24"/>
        <v>G0920</v>
      </c>
      <c r="AK298" s="905" t="str">
        <f t="shared" si="25"/>
        <v>LOCATION EQUIP REP.</v>
      </c>
      <c r="AL298" s="905">
        <f>IFERROR(INDEX(G298:R298,1,MATCH(Parametres!$B$3,G$1:R$1,0)-1)*IF(OR(F298="L",F298="S",F298="I"),-1,1),"")</f>
        <v>0</v>
      </c>
      <c r="AM298" s="905">
        <f t="shared" si="26"/>
        <v>0</v>
      </c>
      <c r="AN298" s="905">
        <f>INDEX(G298:R298,1,MATCH(Parametres!$B$3,G$1:R$1,0))*IF(OR(F298="L",F298="S",F298="I"),-1,1)</f>
        <v>0</v>
      </c>
      <c r="AO298" s="487" t="e">
        <f>+VLOOKUP($AJ298,Data_Validation!$A:$D,1,0)</f>
        <v>#N/A</v>
      </c>
      <c r="AP298" s="487" t="e">
        <f>+VLOOKUP($AJ298,Data_Validation!$A:$D,3,0)</f>
        <v>#N/A</v>
      </c>
      <c r="AQ298" s="487" t="e">
        <f>+VLOOKUP($AJ298,Data_Validation!$A:$D,4,0)</f>
        <v>#N/A</v>
      </c>
      <c r="AR298" s="487" t="s">
        <v>299</v>
      </c>
      <c r="AS298" s="487" t="e">
        <f>+VLOOKUP($AJ298,Data_Validation!$A:$E,5,0)</f>
        <v>#N/A</v>
      </c>
      <c r="AT298" s="904" t="str">
        <f t="shared" si="27"/>
        <v>G0920</v>
      </c>
      <c r="AU298" s="488" t="str">
        <f t="shared" si="28"/>
        <v>LOCATION EQUIP REP.</v>
      </c>
      <c r="AV298" s="899">
        <f>IFERROR(INDEX(V298:AG298,1,MATCH(Parametres!$B$3,V$1:AG$1,0)-1)*IF(OR(C298="L",C298="S",C298="I"),-1,1),"")</f>
        <v>0</v>
      </c>
      <c r="AW298" s="899">
        <f t="shared" si="29"/>
        <v>0</v>
      </c>
      <c r="AX298" s="899">
        <f>INDEX(V298:AG298,1,MATCH(Parametres!$B$3,V$1:AG$1,0))*IF(OR(C298="L",C298="S",C298="I"),-1,1)</f>
        <v>0</v>
      </c>
      <c r="AY298" s="487" t="s">
        <v>337</v>
      </c>
      <c r="AZ298" s="487" t="e">
        <f>+VLOOKUP($AJ298,Data_Validation!$A:$E,5,0)</f>
        <v>#N/A</v>
      </c>
    </row>
    <row r="299" spans="1:52" ht="15" hidden="1" customHeight="1">
      <c r="A299" s="706" t="s">
        <v>1148</v>
      </c>
      <c r="B299" s="706">
        <v>2025</v>
      </c>
      <c r="C299" s="706" t="s">
        <v>1772</v>
      </c>
      <c r="D299" s="706" t="s">
        <v>1773</v>
      </c>
      <c r="E299" s="706" t="s">
        <v>333</v>
      </c>
      <c r="F299" s="706" t="s">
        <v>1104</v>
      </c>
      <c r="G299" s="706">
        <v>59.98</v>
      </c>
      <c r="H299" s="706">
        <v>119.96</v>
      </c>
      <c r="I299" s="706">
        <v>179.94</v>
      </c>
      <c r="J299" s="706">
        <v>239.92</v>
      </c>
      <c r="K299" s="706">
        <v>299.89999999999998</v>
      </c>
      <c r="L299" s="706">
        <v>359.88</v>
      </c>
      <c r="M299" s="706">
        <v>419.86</v>
      </c>
      <c r="N299" s="706">
        <v>479.84</v>
      </c>
      <c r="O299" s="706">
        <v>539.82000000000005</v>
      </c>
      <c r="P299" s="706">
        <v>599.79999999999995</v>
      </c>
      <c r="Q299" s="706">
        <v>659.78</v>
      </c>
      <c r="R299" s="706">
        <v>719.76</v>
      </c>
      <c r="S299" s="706">
        <v>59.98</v>
      </c>
      <c r="T299" s="706">
        <v>59.98</v>
      </c>
      <c r="U299" s="706">
        <v>0</v>
      </c>
      <c r="V299" s="706">
        <v>0</v>
      </c>
      <c r="W299" s="706">
        <v>0</v>
      </c>
      <c r="X299" s="706">
        <v>0</v>
      </c>
      <c r="Y299" s="706">
        <v>0</v>
      </c>
      <c r="Z299" s="706">
        <v>0</v>
      </c>
      <c r="AA299" s="706">
        <v>0</v>
      </c>
      <c r="AB299" s="706">
        <v>0</v>
      </c>
      <c r="AC299" s="706">
        <v>0</v>
      </c>
      <c r="AD299" s="706">
        <v>0</v>
      </c>
      <c r="AE299" s="706">
        <v>0</v>
      </c>
      <c r="AF299" s="706">
        <v>0</v>
      </c>
      <c r="AG299" s="706">
        <v>0</v>
      </c>
      <c r="AH299" s="706">
        <v>0</v>
      </c>
      <c r="AI299" s="706">
        <v>0</v>
      </c>
      <c r="AJ299" s="905" t="str">
        <f t="shared" si="24"/>
        <v>G0921</v>
      </c>
      <c r="AK299" s="905" t="str">
        <f t="shared" si="25"/>
        <v>LOCATION EQUIPEM.-NEUF</v>
      </c>
      <c r="AL299" s="905">
        <f>IFERROR(INDEX(G299:R299,1,MATCH(Parametres!$B$3,G$1:R$1,0)-1)*IF(OR(F299="L",F299="S",F299="I"),-1,1),"")</f>
        <v>179.94</v>
      </c>
      <c r="AM299" s="905">
        <f t="shared" si="26"/>
        <v>59.97999999999999</v>
      </c>
      <c r="AN299" s="905">
        <f>INDEX(G299:R299,1,MATCH(Parametres!$B$3,G$1:R$1,0))*IF(OR(F299="L",F299="S",F299="I"),-1,1)</f>
        <v>239.92</v>
      </c>
      <c r="AO299" s="487" t="str">
        <f>+VLOOKUP($AJ299,Data_Validation!$A:$D,1,0)</f>
        <v>G0921</v>
      </c>
      <c r="AP299" s="487" t="str">
        <f>+VLOOKUP($AJ299,Data_Validation!$A:$D,3,0)</f>
        <v>Véhicules neufs</v>
      </c>
      <c r="AQ299" s="487" t="str">
        <f>+VLOOKUP($AJ299,Data_Validation!$A:$D,4,0)</f>
        <v>Location équipement</v>
      </c>
      <c r="AR299" s="487" t="s">
        <v>299</v>
      </c>
      <c r="AS299" s="487">
        <f>+VLOOKUP($AJ299,Data_Validation!$A:$E,5,0)</f>
        <v>0</v>
      </c>
      <c r="AT299" s="904" t="str">
        <f t="shared" si="27"/>
        <v>G0921</v>
      </c>
      <c r="AU299" s="488" t="str">
        <f t="shared" si="28"/>
        <v>LOCATION EQUIPEM.-NEUF</v>
      </c>
      <c r="AV299" s="899">
        <f>IFERROR(INDEX(V299:AG299,1,MATCH(Parametres!$B$3,V$1:AG$1,0)-1)*IF(OR(C299="L",C299="S",C299="I"),-1,1),"")</f>
        <v>0</v>
      </c>
      <c r="AW299" s="899">
        <f t="shared" si="29"/>
        <v>0</v>
      </c>
      <c r="AX299" s="899">
        <f>INDEX(V299:AG299,1,MATCH(Parametres!$B$3,V$1:AG$1,0))*IF(OR(C299="L",C299="S",C299="I"),-1,1)</f>
        <v>0</v>
      </c>
      <c r="AY299" s="487" t="s">
        <v>337</v>
      </c>
      <c r="AZ299" s="487">
        <f>+VLOOKUP($AJ299,Data_Validation!$A:$E,5,0)</f>
        <v>0</v>
      </c>
    </row>
    <row r="300" spans="1:52" ht="15" hidden="1" customHeight="1">
      <c r="A300" s="706" t="s">
        <v>1148</v>
      </c>
      <c r="B300" s="706">
        <v>2025</v>
      </c>
      <c r="C300" s="706" t="s">
        <v>1774</v>
      </c>
      <c r="D300" s="706" t="s">
        <v>1775</v>
      </c>
      <c r="E300" s="706" t="s">
        <v>333</v>
      </c>
      <c r="F300" s="706" t="s">
        <v>1104</v>
      </c>
      <c r="G300" s="706">
        <v>37.49</v>
      </c>
      <c r="H300" s="706">
        <v>74.98</v>
      </c>
      <c r="I300" s="706">
        <v>112.47</v>
      </c>
      <c r="J300" s="706">
        <v>149.96</v>
      </c>
      <c r="K300" s="706">
        <v>187.45</v>
      </c>
      <c r="L300" s="706">
        <v>224.94</v>
      </c>
      <c r="M300" s="706">
        <v>262.43</v>
      </c>
      <c r="N300" s="706">
        <v>299.92</v>
      </c>
      <c r="O300" s="706">
        <v>337.41</v>
      </c>
      <c r="P300" s="706">
        <v>374.9</v>
      </c>
      <c r="Q300" s="706">
        <v>412.39</v>
      </c>
      <c r="R300" s="706">
        <v>449.88</v>
      </c>
      <c r="S300" s="706">
        <v>37.49</v>
      </c>
      <c r="T300" s="706">
        <v>37.49</v>
      </c>
      <c r="U300" s="706">
        <v>0</v>
      </c>
      <c r="V300" s="706">
        <v>0</v>
      </c>
      <c r="W300" s="706">
        <v>0</v>
      </c>
      <c r="X300" s="706">
        <v>0</v>
      </c>
      <c r="Y300" s="706">
        <v>0</v>
      </c>
      <c r="Z300" s="706">
        <v>0</v>
      </c>
      <c r="AA300" s="706">
        <v>0</v>
      </c>
      <c r="AB300" s="706">
        <v>0</v>
      </c>
      <c r="AC300" s="706">
        <v>0</v>
      </c>
      <c r="AD300" s="706">
        <v>0</v>
      </c>
      <c r="AE300" s="706">
        <v>0</v>
      </c>
      <c r="AF300" s="706">
        <v>0</v>
      </c>
      <c r="AG300" s="706">
        <v>0</v>
      </c>
      <c r="AH300" s="706">
        <v>0</v>
      </c>
      <c r="AI300" s="706">
        <v>0</v>
      </c>
      <c r="AJ300" s="905" t="str">
        <f t="shared" si="24"/>
        <v>G0922</v>
      </c>
      <c r="AK300" s="905" t="str">
        <f t="shared" si="25"/>
        <v>LOCATION EQUIPEM.-USAGES</v>
      </c>
      <c r="AL300" s="905">
        <f>IFERROR(INDEX(G300:R300,1,MATCH(Parametres!$B$3,G$1:R$1,0)-1)*IF(OR(F300="L",F300="S",F300="I"),-1,1),"")</f>
        <v>112.47</v>
      </c>
      <c r="AM300" s="905">
        <f t="shared" si="26"/>
        <v>37.490000000000009</v>
      </c>
      <c r="AN300" s="905">
        <f>INDEX(G300:R300,1,MATCH(Parametres!$B$3,G$1:R$1,0))*IF(OR(F300="L",F300="S",F300="I"),-1,1)</f>
        <v>149.96</v>
      </c>
      <c r="AO300" s="487" t="str">
        <f>+VLOOKUP($AJ300,Data_Validation!$A:$D,1,0)</f>
        <v>G0922</v>
      </c>
      <c r="AP300" s="487" t="str">
        <f>+VLOOKUP($AJ300,Data_Validation!$A:$D,3,0)</f>
        <v>Véhicules usagés</v>
      </c>
      <c r="AQ300" s="487" t="str">
        <f>+VLOOKUP($AJ300,Data_Validation!$A:$D,4,0)</f>
        <v>Location équipement</v>
      </c>
      <c r="AR300" s="487" t="s">
        <v>299</v>
      </c>
      <c r="AS300" s="487">
        <f>+VLOOKUP($AJ300,Data_Validation!$A:$E,5,0)</f>
        <v>0</v>
      </c>
      <c r="AT300" s="904" t="str">
        <f t="shared" si="27"/>
        <v>G0922</v>
      </c>
      <c r="AU300" s="488" t="str">
        <f t="shared" si="28"/>
        <v>LOCATION EQUIPEM.-USAGES</v>
      </c>
      <c r="AV300" s="899">
        <f>IFERROR(INDEX(V300:AG300,1,MATCH(Parametres!$B$3,V$1:AG$1,0)-1)*IF(OR(C300="L",C300="S",C300="I"),-1,1),"")</f>
        <v>0</v>
      </c>
      <c r="AW300" s="899">
        <f t="shared" si="29"/>
        <v>0</v>
      </c>
      <c r="AX300" s="899">
        <f>INDEX(V300:AG300,1,MATCH(Parametres!$B$3,V$1:AG$1,0))*IF(OR(C300="L",C300="S",C300="I"),-1,1)</f>
        <v>0</v>
      </c>
      <c r="AY300" s="487" t="s">
        <v>337</v>
      </c>
      <c r="AZ300" s="487">
        <f>+VLOOKUP($AJ300,Data_Validation!$A:$E,5,0)</f>
        <v>0</v>
      </c>
    </row>
    <row r="301" spans="1:52" ht="15.75" hidden="1" customHeight="1">
      <c r="A301" s="706" t="s">
        <v>1148</v>
      </c>
      <c r="B301" s="706">
        <v>2025</v>
      </c>
      <c r="C301" s="706" t="s">
        <v>1776</v>
      </c>
      <c r="D301" s="706" t="s">
        <v>1777</v>
      </c>
      <c r="E301" s="706" t="s">
        <v>333</v>
      </c>
      <c r="F301" s="706" t="s">
        <v>1104</v>
      </c>
      <c r="G301" s="706">
        <v>747.59</v>
      </c>
      <c r="H301" s="706">
        <v>1145.74</v>
      </c>
      <c r="I301" s="706">
        <v>2865.29</v>
      </c>
      <c r="J301" s="706">
        <v>3541.64</v>
      </c>
      <c r="K301" s="706">
        <v>3988.11</v>
      </c>
      <c r="L301" s="706">
        <v>4479.8</v>
      </c>
      <c r="M301" s="706">
        <v>4509.79</v>
      </c>
      <c r="N301" s="706">
        <v>4539.78</v>
      </c>
      <c r="O301" s="706">
        <v>5810.47</v>
      </c>
      <c r="P301" s="706">
        <v>6385.96</v>
      </c>
      <c r="Q301" s="706">
        <v>6907.63</v>
      </c>
      <c r="R301" s="706">
        <v>6937.62</v>
      </c>
      <c r="S301" s="706">
        <v>627.97</v>
      </c>
      <c r="T301" s="706">
        <v>627.97</v>
      </c>
      <c r="U301" s="706">
        <v>0</v>
      </c>
      <c r="V301" s="706">
        <v>0</v>
      </c>
      <c r="W301" s="706">
        <v>0</v>
      </c>
      <c r="X301" s="706">
        <v>0</v>
      </c>
      <c r="Y301" s="706">
        <v>0</v>
      </c>
      <c r="Z301" s="706">
        <v>0</v>
      </c>
      <c r="AA301" s="706">
        <v>0</v>
      </c>
      <c r="AB301" s="706">
        <v>0</v>
      </c>
      <c r="AC301" s="706">
        <v>0</v>
      </c>
      <c r="AD301" s="706">
        <v>0</v>
      </c>
      <c r="AE301" s="706">
        <v>0</v>
      </c>
      <c r="AF301" s="706">
        <v>0</v>
      </c>
      <c r="AG301" s="706">
        <v>0</v>
      </c>
      <c r="AH301" s="706">
        <v>0</v>
      </c>
      <c r="AI301" s="706">
        <v>0</v>
      </c>
      <c r="AJ301" s="905" t="str">
        <f t="shared" si="24"/>
        <v>G0924</v>
      </c>
      <c r="AK301" s="905" t="str">
        <f t="shared" si="25"/>
        <v>LOCATION EQUIPEM.-SERVICE</v>
      </c>
      <c r="AL301" s="905">
        <f>IFERROR(INDEX(G301:R301,1,MATCH(Parametres!$B$3,G$1:R$1,0)-1)*IF(OR(F301="L",F301="S",F301="I"),-1,1),"")</f>
        <v>2865.29</v>
      </c>
      <c r="AM301" s="905">
        <f t="shared" si="26"/>
        <v>676.34999999999991</v>
      </c>
      <c r="AN301" s="905">
        <f>INDEX(G301:R301,1,MATCH(Parametres!$B$3,G$1:R$1,0))*IF(OR(F301="L",F301="S",F301="I"),-1,1)</f>
        <v>3541.64</v>
      </c>
      <c r="AO301" s="487" t="str">
        <f>+VLOOKUP($AJ301,Data_Validation!$A:$D,1,0)</f>
        <v>G0924</v>
      </c>
      <c r="AP301" s="487" t="str">
        <f>+VLOOKUP($AJ301,Data_Validation!$A:$D,3,0)</f>
        <v>Service</v>
      </c>
      <c r="AQ301" s="487" t="str">
        <f>+VLOOKUP($AJ301,Data_Validation!$A:$D,4,0)</f>
        <v>Location équipement</v>
      </c>
      <c r="AR301" s="487" t="s">
        <v>299</v>
      </c>
      <c r="AS301" s="487">
        <f>+VLOOKUP($AJ301,Data_Validation!$A:$E,5,0)</f>
        <v>0</v>
      </c>
      <c r="AT301" s="904" t="str">
        <f t="shared" si="27"/>
        <v>G0924</v>
      </c>
      <c r="AU301" s="488" t="str">
        <f t="shared" si="28"/>
        <v>LOCATION EQUIPEM.-SERVICE</v>
      </c>
      <c r="AV301" s="899">
        <f>IFERROR(INDEX(V301:AG301,1,MATCH(Parametres!$B$3,V$1:AG$1,0)-1)*IF(OR(C301="L",C301="S",C301="I"),-1,1),"")</f>
        <v>0</v>
      </c>
      <c r="AW301" s="899">
        <f t="shared" si="29"/>
        <v>0</v>
      </c>
      <c r="AX301" s="899">
        <f>INDEX(V301:AG301,1,MATCH(Parametres!$B$3,V$1:AG$1,0))*IF(OR(C301="L",C301="S",C301="I"),-1,1)</f>
        <v>0</v>
      </c>
      <c r="AY301" s="487" t="s">
        <v>337</v>
      </c>
      <c r="AZ301" s="487">
        <f>+VLOOKUP($AJ301,Data_Validation!$A:$E,5,0)</f>
        <v>0</v>
      </c>
    </row>
    <row r="302" spans="1:52" ht="15" hidden="1" customHeight="1">
      <c r="A302" s="706" t="s">
        <v>1148</v>
      </c>
      <c r="B302" s="706">
        <v>2025</v>
      </c>
      <c r="C302" s="706" t="s">
        <v>1778</v>
      </c>
      <c r="D302" s="706" t="s">
        <v>1779</v>
      </c>
      <c r="E302" s="706" t="s">
        <v>333</v>
      </c>
      <c r="F302" s="706" t="s">
        <v>1104</v>
      </c>
      <c r="G302" s="706">
        <v>7.5</v>
      </c>
      <c r="H302" s="706">
        <v>15</v>
      </c>
      <c r="I302" s="706">
        <v>22.5</v>
      </c>
      <c r="J302" s="706">
        <v>30</v>
      </c>
      <c r="K302" s="706">
        <v>37.5</v>
      </c>
      <c r="L302" s="706">
        <v>45</v>
      </c>
      <c r="M302" s="706">
        <v>52.5</v>
      </c>
      <c r="N302" s="706">
        <v>60</v>
      </c>
      <c r="O302" s="706">
        <v>631.1</v>
      </c>
      <c r="P302" s="706">
        <v>638.6</v>
      </c>
      <c r="Q302" s="706">
        <v>646.1</v>
      </c>
      <c r="R302" s="706">
        <v>653.6</v>
      </c>
      <c r="S302" s="706">
        <v>58.74</v>
      </c>
      <c r="T302" s="706">
        <v>58.74</v>
      </c>
      <c r="U302" s="706">
        <v>0</v>
      </c>
      <c r="V302" s="706">
        <v>0</v>
      </c>
      <c r="W302" s="706">
        <v>0</v>
      </c>
      <c r="X302" s="706">
        <v>0</v>
      </c>
      <c r="Y302" s="706">
        <v>0</v>
      </c>
      <c r="Z302" s="706">
        <v>0</v>
      </c>
      <c r="AA302" s="706">
        <v>0</v>
      </c>
      <c r="AB302" s="706">
        <v>0</v>
      </c>
      <c r="AC302" s="706">
        <v>0</v>
      </c>
      <c r="AD302" s="706">
        <v>0</v>
      </c>
      <c r="AE302" s="706">
        <v>0</v>
      </c>
      <c r="AF302" s="706">
        <v>0</v>
      </c>
      <c r="AG302" s="706">
        <v>0</v>
      </c>
      <c r="AH302" s="706">
        <v>0</v>
      </c>
      <c r="AI302" s="706">
        <v>0</v>
      </c>
      <c r="AJ302" s="905" t="str">
        <f t="shared" si="24"/>
        <v>G0925</v>
      </c>
      <c r="AK302" s="905" t="str">
        <f t="shared" si="25"/>
        <v>LOCATION EQUIPEM.-CARROS.</v>
      </c>
      <c r="AL302" s="905">
        <f>IFERROR(INDEX(G302:R302,1,MATCH(Parametres!$B$3,G$1:R$1,0)-1)*IF(OR(F302="L",F302="S",F302="I"),-1,1),"")</f>
        <v>22.5</v>
      </c>
      <c r="AM302" s="905">
        <f t="shared" si="26"/>
        <v>7.5</v>
      </c>
      <c r="AN302" s="905">
        <f>INDEX(G302:R302,1,MATCH(Parametres!$B$3,G$1:R$1,0))*IF(OR(F302="L",F302="S",F302="I"),-1,1)</f>
        <v>30</v>
      </c>
      <c r="AO302" s="487" t="str">
        <f>+VLOOKUP($AJ302,Data_Validation!$A:$D,1,0)</f>
        <v>G0925</v>
      </c>
      <c r="AP302" s="487" t="str">
        <f>+VLOOKUP($AJ302,Data_Validation!$A:$D,3,0)</f>
        <v>Carrosserie</v>
      </c>
      <c r="AQ302" s="487" t="str">
        <f>+VLOOKUP($AJ302,Data_Validation!$A:$D,4,0)</f>
        <v>Location équipement</v>
      </c>
      <c r="AR302" s="487" t="s">
        <v>299</v>
      </c>
      <c r="AS302" s="487">
        <f>+VLOOKUP($AJ302,Data_Validation!$A:$E,5,0)</f>
        <v>0</v>
      </c>
      <c r="AT302" s="904" t="str">
        <f t="shared" si="27"/>
        <v>G0925</v>
      </c>
      <c r="AU302" s="488" t="str">
        <f t="shared" si="28"/>
        <v>LOCATION EQUIPEM.-CARROS.</v>
      </c>
      <c r="AV302" s="899">
        <f>IFERROR(INDEX(V302:AG302,1,MATCH(Parametres!$B$3,V$1:AG$1,0)-1)*IF(OR(C302="L",C302="S",C302="I"),-1,1),"")</f>
        <v>0</v>
      </c>
      <c r="AW302" s="899">
        <f t="shared" si="29"/>
        <v>0</v>
      </c>
      <c r="AX302" s="899">
        <f>INDEX(V302:AG302,1,MATCH(Parametres!$B$3,V$1:AG$1,0))*IF(OR(C302="L",C302="S",C302="I"),-1,1)</f>
        <v>0</v>
      </c>
      <c r="AY302" s="487" t="s">
        <v>337</v>
      </c>
      <c r="AZ302" s="487">
        <f>+VLOOKUP($AJ302,Data_Validation!$A:$E,5,0)</f>
        <v>0</v>
      </c>
    </row>
    <row r="303" spans="1:52" ht="15" hidden="1" customHeight="1">
      <c r="A303" s="706" t="s">
        <v>1148</v>
      </c>
      <c r="B303" s="706">
        <v>2025</v>
      </c>
      <c r="C303" s="706" t="s">
        <v>1780</v>
      </c>
      <c r="D303" s="706" t="s">
        <v>1781</v>
      </c>
      <c r="E303" s="706" t="s">
        <v>333</v>
      </c>
      <c r="F303" s="706" t="s">
        <v>1104</v>
      </c>
      <c r="G303" s="706">
        <v>23.24</v>
      </c>
      <c r="H303" s="706">
        <v>46.48</v>
      </c>
      <c r="I303" s="706">
        <v>61.47</v>
      </c>
      <c r="J303" s="706">
        <v>92.96</v>
      </c>
      <c r="K303" s="706">
        <v>116.2</v>
      </c>
      <c r="L303" s="706">
        <v>185.16</v>
      </c>
      <c r="M303" s="706">
        <v>216.65</v>
      </c>
      <c r="N303" s="706">
        <v>239.89</v>
      </c>
      <c r="O303" s="706">
        <v>254.88</v>
      </c>
      <c r="P303" s="706">
        <v>286.37</v>
      </c>
      <c r="Q303" s="706">
        <v>363.59</v>
      </c>
      <c r="R303" s="706">
        <v>386.83</v>
      </c>
      <c r="S303" s="706">
        <v>33.049999999999997</v>
      </c>
      <c r="T303" s="706">
        <v>33.049999999999997</v>
      </c>
      <c r="U303" s="706">
        <v>0</v>
      </c>
      <c r="V303" s="706">
        <v>0</v>
      </c>
      <c r="W303" s="706">
        <v>0</v>
      </c>
      <c r="X303" s="706">
        <v>0</v>
      </c>
      <c r="Y303" s="706">
        <v>0</v>
      </c>
      <c r="Z303" s="706">
        <v>0</v>
      </c>
      <c r="AA303" s="706">
        <v>0</v>
      </c>
      <c r="AB303" s="706">
        <v>0</v>
      </c>
      <c r="AC303" s="706">
        <v>0</v>
      </c>
      <c r="AD303" s="706">
        <v>0</v>
      </c>
      <c r="AE303" s="706">
        <v>0</v>
      </c>
      <c r="AF303" s="706">
        <v>0</v>
      </c>
      <c r="AG303" s="706">
        <v>0</v>
      </c>
      <c r="AH303" s="706">
        <v>0</v>
      </c>
      <c r="AI303" s="706">
        <v>0</v>
      </c>
      <c r="AJ303" s="905" t="str">
        <f t="shared" si="24"/>
        <v>G0926</v>
      </c>
      <c r="AK303" s="905" t="str">
        <f t="shared" si="25"/>
        <v>LOCATION EQUIPEM.-PCES</v>
      </c>
      <c r="AL303" s="905">
        <f>IFERROR(INDEX(G303:R303,1,MATCH(Parametres!$B$3,G$1:R$1,0)-1)*IF(OR(F303="L",F303="S",F303="I"),-1,1),"")</f>
        <v>61.47</v>
      </c>
      <c r="AM303" s="905">
        <f t="shared" si="26"/>
        <v>31.489999999999995</v>
      </c>
      <c r="AN303" s="905">
        <f>INDEX(G303:R303,1,MATCH(Parametres!$B$3,G$1:R$1,0))*IF(OR(F303="L",F303="S",F303="I"),-1,1)</f>
        <v>92.96</v>
      </c>
      <c r="AO303" s="487" t="str">
        <f>+VLOOKUP($AJ303,Data_Validation!$A:$D,1,0)</f>
        <v>G0926</v>
      </c>
      <c r="AP303" s="487" t="str">
        <f>+VLOOKUP($AJ303,Data_Validation!$A:$D,3,0)</f>
        <v>Pièces</v>
      </c>
      <c r="AQ303" s="487" t="str">
        <f>+VLOOKUP($AJ303,Data_Validation!$A:$D,4,0)</f>
        <v>Location équipement</v>
      </c>
      <c r="AR303" s="487" t="s">
        <v>299</v>
      </c>
      <c r="AS303" s="487">
        <f>+VLOOKUP($AJ303,Data_Validation!$A:$E,5,0)</f>
        <v>0</v>
      </c>
      <c r="AT303" s="904" t="str">
        <f t="shared" si="27"/>
        <v>G0926</v>
      </c>
      <c r="AU303" s="488" t="str">
        <f t="shared" si="28"/>
        <v>LOCATION EQUIPEM.-PCES</v>
      </c>
      <c r="AV303" s="899">
        <f>IFERROR(INDEX(V303:AG303,1,MATCH(Parametres!$B$3,V$1:AG$1,0)-1)*IF(OR(C303="L",C303="S",C303="I"),-1,1),"")</f>
        <v>0</v>
      </c>
      <c r="AW303" s="899">
        <f t="shared" si="29"/>
        <v>0</v>
      </c>
      <c r="AX303" s="899">
        <f>INDEX(V303:AG303,1,MATCH(Parametres!$B$3,V$1:AG$1,0))*IF(OR(C303="L",C303="S",C303="I"),-1,1)</f>
        <v>0</v>
      </c>
      <c r="AY303" s="487" t="s">
        <v>337</v>
      </c>
      <c r="AZ303" s="487">
        <f>+VLOOKUP($AJ303,Data_Validation!$A:$E,5,0)</f>
        <v>0</v>
      </c>
    </row>
    <row r="304" spans="1:52" ht="15" customHeight="1">
      <c r="A304" s="706" t="s">
        <v>1148</v>
      </c>
      <c r="B304" s="706">
        <v>2025</v>
      </c>
      <c r="C304" s="706" t="s">
        <v>1782</v>
      </c>
      <c r="D304" s="706" t="s">
        <v>1155</v>
      </c>
      <c r="E304" s="706" t="s">
        <v>333</v>
      </c>
      <c r="F304" s="706" t="s">
        <v>1104</v>
      </c>
      <c r="G304" s="706">
        <v>0</v>
      </c>
      <c r="H304" s="706">
        <v>0</v>
      </c>
      <c r="I304" s="706">
        <v>0</v>
      </c>
      <c r="J304" s="706">
        <v>0</v>
      </c>
      <c r="K304" s="706">
        <v>0</v>
      </c>
      <c r="L304" s="706">
        <v>0</v>
      </c>
      <c r="M304" s="706">
        <v>0</v>
      </c>
      <c r="N304" s="706">
        <v>0</v>
      </c>
      <c r="O304" s="706">
        <v>0</v>
      </c>
      <c r="P304" s="706">
        <v>0</v>
      </c>
      <c r="Q304" s="706">
        <v>0</v>
      </c>
      <c r="R304" s="706">
        <v>0</v>
      </c>
      <c r="S304" s="706">
        <v>0</v>
      </c>
      <c r="T304" s="706">
        <v>0</v>
      </c>
      <c r="U304" s="706">
        <v>0</v>
      </c>
      <c r="V304" s="706">
        <v>0</v>
      </c>
      <c r="W304" s="706">
        <v>0</v>
      </c>
      <c r="X304" s="706">
        <v>0</v>
      </c>
      <c r="Y304" s="706">
        <v>0</v>
      </c>
      <c r="Z304" s="706">
        <v>0</v>
      </c>
      <c r="AA304" s="706">
        <v>0</v>
      </c>
      <c r="AB304" s="706">
        <v>0</v>
      </c>
      <c r="AC304" s="706">
        <v>0</v>
      </c>
      <c r="AD304" s="706">
        <v>0</v>
      </c>
      <c r="AE304" s="706">
        <v>0</v>
      </c>
      <c r="AF304" s="706">
        <v>0</v>
      </c>
      <c r="AG304" s="706">
        <v>0</v>
      </c>
      <c r="AH304" s="706">
        <v>0</v>
      </c>
      <c r="AI304" s="706">
        <v>0</v>
      </c>
      <c r="AJ304" s="905" t="str">
        <f t="shared" si="24"/>
        <v>G0929</v>
      </c>
      <c r="AK304" s="905" t="str">
        <f t="shared" si="25"/>
        <v>DOCUMENTS CANCELLES</v>
      </c>
      <c r="AL304" s="905">
        <f>IFERROR(INDEX(G304:R304,1,MATCH(Parametres!$B$3,G$1:R$1,0)-1)*IF(OR(F304="L",F304="S",F304="I"),-1,1),"")</f>
        <v>0</v>
      </c>
      <c r="AM304" s="905">
        <f t="shared" si="26"/>
        <v>0</v>
      </c>
      <c r="AN304" s="905">
        <f>INDEX(G304:R304,1,MATCH(Parametres!$B$3,G$1:R$1,0))*IF(OR(F304="L",F304="S",F304="I"),-1,1)</f>
        <v>0</v>
      </c>
      <c r="AO304" s="487" t="e">
        <f>+VLOOKUP($AJ304,Data_Validation!$A:$D,1,0)</f>
        <v>#N/A</v>
      </c>
      <c r="AP304" s="487" t="e">
        <f>+VLOOKUP($AJ304,Data_Validation!$A:$D,3,0)</f>
        <v>#N/A</v>
      </c>
      <c r="AQ304" s="487" t="e">
        <f>+VLOOKUP($AJ304,Data_Validation!$A:$D,4,0)</f>
        <v>#N/A</v>
      </c>
      <c r="AR304" s="487" t="s">
        <v>299</v>
      </c>
      <c r="AS304" s="487" t="e">
        <f>+VLOOKUP($AJ304,Data_Validation!$A:$E,5,0)</f>
        <v>#N/A</v>
      </c>
      <c r="AT304" s="904" t="str">
        <f t="shared" si="27"/>
        <v>G0929</v>
      </c>
      <c r="AU304" s="488" t="str">
        <f t="shared" si="28"/>
        <v>DOCUMENTS CANCELLES</v>
      </c>
      <c r="AV304" s="899">
        <f>IFERROR(INDEX(V304:AG304,1,MATCH(Parametres!$B$3,V$1:AG$1,0)-1)*IF(OR(C304="L",C304="S",C304="I"),-1,1),"")</f>
        <v>0</v>
      </c>
      <c r="AW304" s="899">
        <f t="shared" si="29"/>
        <v>0</v>
      </c>
      <c r="AX304" s="899">
        <f>INDEX(V304:AG304,1,MATCH(Parametres!$B$3,V$1:AG$1,0))*IF(OR(C304="L",C304="S",C304="I"),-1,1)</f>
        <v>0</v>
      </c>
      <c r="AY304" s="487" t="s">
        <v>337</v>
      </c>
      <c r="AZ304" s="487" t="e">
        <f>+VLOOKUP($AJ304,Data_Validation!$A:$E,5,0)</f>
        <v>#N/A</v>
      </c>
    </row>
    <row r="305" spans="1:52" ht="15.75" customHeight="1">
      <c r="A305" s="706" t="s">
        <v>1148</v>
      </c>
      <c r="B305" s="706">
        <v>2025</v>
      </c>
      <c r="C305" s="706" t="s">
        <v>1783</v>
      </c>
      <c r="D305" s="706" t="s">
        <v>1784</v>
      </c>
      <c r="E305" s="706" t="s">
        <v>333</v>
      </c>
      <c r="F305" s="706" t="s">
        <v>1104</v>
      </c>
      <c r="G305" s="706">
        <v>0</v>
      </c>
      <c r="H305" s="706">
        <v>0</v>
      </c>
      <c r="I305" s="706">
        <v>0</v>
      </c>
      <c r="J305" s="706">
        <v>0</v>
      </c>
      <c r="K305" s="706">
        <v>0</v>
      </c>
      <c r="L305" s="706">
        <v>0</v>
      </c>
      <c r="M305" s="706">
        <v>0</v>
      </c>
      <c r="N305" s="706">
        <v>0</v>
      </c>
      <c r="O305" s="706">
        <v>0</v>
      </c>
      <c r="P305" s="706">
        <v>0</v>
      </c>
      <c r="Q305" s="706">
        <v>0</v>
      </c>
      <c r="R305" s="706">
        <v>0</v>
      </c>
      <c r="S305" s="706">
        <v>0</v>
      </c>
      <c r="T305" s="706">
        <v>0</v>
      </c>
      <c r="U305" s="706">
        <v>0</v>
      </c>
      <c r="V305" s="706">
        <v>0</v>
      </c>
      <c r="W305" s="706">
        <v>0</v>
      </c>
      <c r="X305" s="706">
        <v>0</v>
      </c>
      <c r="Y305" s="706">
        <v>0</v>
      </c>
      <c r="Z305" s="706">
        <v>0</v>
      </c>
      <c r="AA305" s="706">
        <v>0</v>
      </c>
      <c r="AB305" s="706">
        <v>0</v>
      </c>
      <c r="AC305" s="706">
        <v>0</v>
      </c>
      <c r="AD305" s="706">
        <v>0</v>
      </c>
      <c r="AE305" s="706">
        <v>0</v>
      </c>
      <c r="AF305" s="706">
        <v>0</v>
      </c>
      <c r="AG305" s="706">
        <v>0</v>
      </c>
      <c r="AH305" s="706">
        <v>0</v>
      </c>
      <c r="AI305" s="706">
        <v>0</v>
      </c>
      <c r="AJ305" s="905" t="str">
        <f t="shared" si="24"/>
        <v>G0996</v>
      </c>
      <c r="AK305" s="905" t="str">
        <f t="shared" si="25"/>
        <v>IN &amp; OUT PAYROLL</v>
      </c>
      <c r="AL305" s="905">
        <f>IFERROR(INDEX(G305:R305,1,MATCH(Parametres!$B$3,G$1:R$1,0)-1)*IF(OR(F305="L",F305="S",F305="I"),-1,1),"")</f>
        <v>0</v>
      </c>
      <c r="AM305" s="905">
        <f t="shared" si="26"/>
        <v>0</v>
      </c>
      <c r="AN305" s="905">
        <f>INDEX(G305:R305,1,MATCH(Parametres!$B$3,G$1:R$1,0))*IF(OR(F305="L",F305="S",F305="I"),-1,1)</f>
        <v>0</v>
      </c>
      <c r="AO305" s="487" t="e">
        <f>+VLOOKUP($AJ305,Data_Validation!$A:$D,1,0)</f>
        <v>#N/A</v>
      </c>
      <c r="AP305" s="487" t="e">
        <f>+VLOOKUP($AJ305,Data_Validation!$A:$D,3,0)</f>
        <v>#N/A</v>
      </c>
      <c r="AQ305" s="487" t="e">
        <f>+VLOOKUP($AJ305,Data_Validation!$A:$D,4,0)</f>
        <v>#N/A</v>
      </c>
      <c r="AR305" s="487" t="s">
        <v>299</v>
      </c>
      <c r="AS305" s="487" t="e">
        <f>+VLOOKUP($AJ305,Data_Validation!$A:$E,5,0)</f>
        <v>#N/A</v>
      </c>
      <c r="AT305" s="904" t="str">
        <f t="shared" si="27"/>
        <v>G0996</v>
      </c>
      <c r="AU305" s="488" t="str">
        <f t="shared" si="28"/>
        <v>IN &amp; OUT PAYROLL</v>
      </c>
      <c r="AV305" s="899">
        <f>IFERROR(INDEX(V305:AG305,1,MATCH(Parametres!$B$3,V$1:AG$1,0)-1)*IF(OR(C305="L",C305="S",C305="I"),-1,1),"")</f>
        <v>0</v>
      </c>
      <c r="AW305" s="899">
        <f t="shared" si="29"/>
        <v>0</v>
      </c>
      <c r="AX305" s="899">
        <f>INDEX(V305:AG305,1,MATCH(Parametres!$B$3,V$1:AG$1,0))*IF(OR(C305="L",C305="S",C305="I"),-1,1)</f>
        <v>0</v>
      </c>
      <c r="AY305" s="487" t="s">
        <v>337</v>
      </c>
      <c r="AZ305" s="487" t="e">
        <f>+VLOOKUP($AJ305,Data_Validation!$A:$E,5,0)</f>
        <v>#N/A</v>
      </c>
    </row>
    <row r="306" spans="1:52" ht="15" hidden="1" customHeight="1">
      <c r="A306" s="706" t="s">
        <v>1148</v>
      </c>
      <c r="B306" s="706">
        <v>2025</v>
      </c>
      <c r="C306" s="706" t="s">
        <v>1785</v>
      </c>
      <c r="D306" s="706" t="s">
        <v>1140</v>
      </c>
      <c r="E306" s="706" t="s">
        <v>333</v>
      </c>
      <c r="F306" s="706" t="s">
        <v>1136</v>
      </c>
      <c r="G306" s="706">
        <v>0</v>
      </c>
      <c r="H306" s="706">
        <v>0</v>
      </c>
      <c r="I306" s="706">
        <v>0</v>
      </c>
      <c r="J306" s="706">
        <v>0</v>
      </c>
      <c r="K306" s="706">
        <v>0</v>
      </c>
      <c r="L306" s="706">
        <v>0</v>
      </c>
      <c r="M306" s="706">
        <v>0</v>
      </c>
      <c r="N306" s="706">
        <v>0</v>
      </c>
      <c r="O306" s="706">
        <v>0</v>
      </c>
      <c r="P306" s="706">
        <v>0</v>
      </c>
      <c r="Q306" s="706">
        <v>0</v>
      </c>
      <c r="R306" s="706">
        <v>0</v>
      </c>
      <c r="S306" s="706">
        <v>0</v>
      </c>
      <c r="T306" s="706">
        <v>0</v>
      </c>
      <c r="U306" s="706">
        <v>0</v>
      </c>
      <c r="V306" s="706">
        <v>0</v>
      </c>
      <c r="W306" s="706">
        <v>0</v>
      </c>
      <c r="X306" s="706">
        <v>0</v>
      </c>
      <c r="Y306" s="706">
        <v>0</v>
      </c>
      <c r="Z306" s="706">
        <v>0</v>
      </c>
      <c r="AA306" s="706">
        <v>0</v>
      </c>
      <c r="AB306" s="706">
        <v>0</v>
      </c>
      <c r="AC306" s="706">
        <v>0</v>
      </c>
      <c r="AD306" s="706">
        <v>0</v>
      </c>
      <c r="AE306" s="706">
        <v>0</v>
      </c>
      <c r="AF306" s="706">
        <v>0</v>
      </c>
      <c r="AG306" s="706">
        <v>0</v>
      </c>
      <c r="AH306" s="706">
        <v>0</v>
      </c>
      <c r="AI306" s="706">
        <v>0</v>
      </c>
      <c r="AJ306" s="905" t="str">
        <f t="shared" si="24"/>
        <v>G1100</v>
      </c>
      <c r="AK306" s="905" t="str">
        <f t="shared" si="25"/>
        <v>VENTES AU COMPTANT</v>
      </c>
      <c r="AL306" s="905">
        <f>IFERROR(INDEX(G306:R306,1,MATCH(Parametres!$B$3,G$1:R$1,0)-1)*IF(OR(F306="L",F306="S",F306="I"),-1,1),"")</f>
        <v>0</v>
      </c>
      <c r="AM306" s="905">
        <f t="shared" si="26"/>
        <v>0</v>
      </c>
      <c r="AN306" s="905">
        <f>INDEX(G306:R306,1,MATCH(Parametres!$B$3,G$1:R$1,0))*IF(OR(F306="L",F306="S",F306="I"),-1,1)</f>
        <v>0</v>
      </c>
      <c r="AO306" s="487" t="str">
        <f>+VLOOKUP($AJ306,Data_Validation!$A:$D,1,0)</f>
        <v>G1100</v>
      </c>
      <c r="AP306" s="487">
        <f>+VLOOKUP($AJ306,Data_Validation!$A:$D,3,0)</f>
        <v>0</v>
      </c>
      <c r="AQ306" s="487">
        <f>+VLOOKUP($AJ306,Data_Validation!$A:$D,4,0)</f>
        <v>0</v>
      </c>
      <c r="AR306" s="487" t="s">
        <v>299</v>
      </c>
      <c r="AS306" s="487">
        <f>+VLOOKUP($AJ306,Data_Validation!$A:$E,5,0)</f>
        <v>0</v>
      </c>
      <c r="AT306" s="904" t="str">
        <f t="shared" si="27"/>
        <v>G1100</v>
      </c>
      <c r="AU306" s="488" t="str">
        <f t="shared" si="28"/>
        <v>VENTES AU COMPTANT</v>
      </c>
      <c r="AV306" s="899">
        <f>IFERROR(INDEX(V306:AG306,1,MATCH(Parametres!$B$3,V$1:AG$1,0)-1)*IF(OR(C306="L",C306="S",C306="I"),-1,1),"")</f>
        <v>0</v>
      </c>
      <c r="AW306" s="899">
        <f t="shared" si="29"/>
        <v>0</v>
      </c>
      <c r="AX306" s="899">
        <f>INDEX(V306:AG306,1,MATCH(Parametres!$B$3,V$1:AG$1,0))*IF(OR(C306="L",C306="S",C306="I"),-1,1)</f>
        <v>0</v>
      </c>
      <c r="AY306" s="487" t="s">
        <v>337</v>
      </c>
      <c r="AZ306" s="487">
        <f>+VLOOKUP($AJ306,Data_Validation!$A:$E,5,0)</f>
        <v>0</v>
      </c>
    </row>
    <row r="307" spans="1:52" ht="15" hidden="1" customHeight="1">
      <c r="A307" s="706" t="s">
        <v>1148</v>
      </c>
      <c r="B307" s="706">
        <v>2025</v>
      </c>
      <c r="C307" s="706" t="s">
        <v>1786</v>
      </c>
      <c r="D307" s="706" t="s">
        <v>644</v>
      </c>
      <c r="E307" s="706" t="s">
        <v>333</v>
      </c>
      <c r="F307" s="706" t="s">
        <v>1136</v>
      </c>
      <c r="G307" s="706">
        <v>2266.0500000000002</v>
      </c>
      <c r="H307" s="706">
        <v>2266.0500000000002</v>
      </c>
      <c r="I307" s="706">
        <v>2266.0500000000002</v>
      </c>
      <c r="J307" s="706">
        <v>2266.0500000000002</v>
      </c>
      <c r="K307" s="706">
        <v>2266.0500000000002</v>
      </c>
      <c r="L307" s="706">
        <v>2266.0500000000002</v>
      </c>
      <c r="M307" s="706">
        <v>2266.0500000000002</v>
      </c>
      <c r="N307" s="706">
        <v>2266.0500000000002</v>
      </c>
      <c r="O307" s="706">
        <v>2266.0500000000002</v>
      </c>
      <c r="P307" s="706">
        <v>2266.0500000000002</v>
      </c>
      <c r="Q307" s="706">
        <v>2266.0500000000002</v>
      </c>
      <c r="R307" s="706">
        <v>3100</v>
      </c>
      <c r="S307" s="706">
        <v>0</v>
      </c>
      <c r="T307" s="706">
        <v>0</v>
      </c>
      <c r="U307" s="706">
        <v>0</v>
      </c>
      <c r="V307" s="706">
        <v>0</v>
      </c>
      <c r="W307" s="706">
        <v>0</v>
      </c>
      <c r="X307" s="706">
        <v>0</v>
      </c>
      <c r="Y307" s="706">
        <v>0</v>
      </c>
      <c r="Z307" s="706">
        <v>0</v>
      </c>
      <c r="AA307" s="706">
        <v>0</v>
      </c>
      <c r="AB307" s="706">
        <v>0</v>
      </c>
      <c r="AC307" s="706">
        <v>0</v>
      </c>
      <c r="AD307" s="706">
        <v>0</v>
      </c>
      <c r="AE307" s="706">
        <v>0</v>
      </c>
      <c r="AF307" s="706">
        <v>0</v>
      </c>
      <c r="AG307" s="706">
        <v>0</v>
      </c>
      <c r="AH307" s="706">
        <v>0</v>
      </c>
      <c r="AI307" s="706">
        <v>0</v>
      </c>
      <c r="AJ307" s="905" t="str">
        <f t="shared" si="24"/>
        <v>G20000</v>
      </c>
      <c r="AK307" s="905" t="str">
        <f t="shared" si="25"/>
        <v>PETITE CAISSE</v>
      </c>
      <c r="AL307" s="905">
        <f>IFERROR(INDEX(G307:R307,1,MATCH(Parametres!$B$3,G$1:R$1,0)-1)*IF(OR(F307="L",F307="S",F307="I"),-1,1),"")</f>
        <v>2266.0500000000002</v>
      </c>
      <c r="AM307" s="905">
        <f t="shared" si="26"/>
        <v>0</v>
      </c>
      <c r="AN307" s="905">
        <f>INDEX(G307:R307,1,MATCH(Parametres!$B$3,G$1:R$1,0))*IF(OR(F307="L",F307="S",F307="I"),-1,1)</f>
        <v>2266.0500000000002</v>
      </c>
      <c r="AO307" s="487" t="str">
        <f>+VLOOKUP($AJ307,Data_Validation!$A:$D,1,0)</f>
        <v>G20000</v>
      </c>
      <c r="AP307" s="487" t="str">
        <f>+VLOOKUP($AJ307,Data_Validation!$A:$D,3,0)</f>
        <v>Bilan</v>
      </c>
      <c r="AQ307" s="487" t="str">
        <f>+VLOOKUP($AJ307,Data_Validation!$A:$D,4,0)</f>
        <v>Encaisse</v>
      </c>
      <c r="AR307" s="487" t="s">
        <v>299</v>
      </c>
      <c r="AS307" s="487">
        <f>+VLOOKUP($AJ307,Data_Validation!$A:$E,5,0)</f>
        <v>0</v>
      </c>
      <c r="AT307" s="904" t="str">
        <f t="shared" si="27"/>
        <v>G20000</v>
      </c>
      <c r="AU307" s="488" t="str">
        <f t="shared" si="28"/>
        <v>PETITE CAISSE</v>
      </c>
      <c r="AV307" s="899">
        <f>IFERROR(INDEX(V307:AG307,1,MATCH(Parametres!$B$3,V$1:AG$1,0)-1)*IF(OR(C307="L",C307="S",C307="I"),-1,1),"")</f>
        <v>0</v>
      </c>
      <c r="AW307" s="899">
        <f t="shared" si="29"/>
        <v>0</v>
      </c>
      <c r="AX307" s="899">
        <f>INDEX(V307:AG307,1,MATCH(Parametres!$B$3,V$1:AG$1,0))*IF(OR(C307="L",C307="S",C307="I"),-1,1)</f>
        <v>0</v>
      </c>
      <c r="AY307" s="487" t="s">
        <v>337</v>
      </c>
      <c r="AZ307" s="487">
        <f>+VLOOKUP($AJ307,Data_Validation!$A:$E,5,0)</f>
        <v>0</v>
      </c>
    </row>
    <row r="308" spans="1:52" ht="15" hidden="1" customHeight="1">
      <c r="A308" s="706" t="s">
        <v>1148</v>
      </c>
      <c r="B308" s="706">
        <v>2025</v>
      </c>
      <c r="C308" s="706" t="s">
        <v>1787</v>
      </c>
      <c r="D308" s="706" t="s">
        <v>1788</v>
      </c>
      <c r="E308" s="706" t="s">
        <v>1137</v>
      </c>
      <c r="F308" s="706" t="s">
        <v>1136</v>
      </c>
      <c r="G308" s="706">
        <v>0</v>
      </c>
      <c r="H308" s="706">
        <v>0</v>
      </c>
      <c r="I308" s="706">
        <v>0</v>
      </c>
      <c r="J308" s="706">
        <v>0</v>
      </c>
      <c r="K308" s="706">
        <v>0</v>
      </c>
      <c r="L308" s="706">
        <v>0</v>
      </c>
      <c r="M308" s="706">
        <v>0</v>
      </c>
      <c r="N308" s="706">
        <v>-0.02</v>
      </c>
      <c r="O308" s="706">
        <v>-0.05</v>
      </c>
      <c r="P308" s="706">
        <v>-0.01</v>
      </c>
      <c r="Q308" s="706">
        <v>0</v>
      </c>
      <c r="R308" s="706">
        <v>0</v>
      </c>
      <c r="S308" s="706">
        <v>0</v>
      </c>
      <c r="T308" s="706">
        <v>0</v>
      </c>
      <c r="U308" s="706">
        <v>0</v>
      </c>
      <c r="V308" s="706">
        <v>0</v>
      </c>
      <c r="W308" s="706">
        <v>0</v>
      </c>
      <c r="X308" s="706">
        <v>0</v>
      </c>
      <c r="Y308" s="706">
        <v>0</v>
      </c>
      <c r="Z308" s="706">
        <v>0</v>
      </c>
      <c r="AA308" s="706">
        <v>0</v>
      </c>
      <c r="AB308" s="706">
        <v>0</v>
      </c>
      <c r="AC308" s="706">
        <v>0</v>
      </c>
      <c r="AD308" s="706">
        <v>0</v>
      </c>
      <c r="AE308" s="706">
        <v>0</v>
      </c>
      <c r="AF308" s="706">
        <v>0</v>
      </c>
      <c r="AG308" s="706">
        <v>0</v>
      </c>
      <c r="AH308" s="706">
        <v>0</v>
      </c>
      <c r="AI308" s="706">
        <v>0</v>
      </c>
      <c r="AJ308" s="905" t="str">
        <f t="shared" si="24"/>
        <v>G20001</v>
      </c>
      <c r="AK308" s="905" t="str">
        <f t="shared" si="25"/>
        <v>FUSION PAIE/COMMISSIONS</v>
      </c>
      <c r="AL308" s="905">
        <f>IFERROR(INDEX(G308:R308,1,MATCH(Parametres!$B$3,G$1:R$1,0)-1)*IF(OR(F308="L",F308="S",F308="I"),-1,1),"")</f>
        <v>0</v>
      </c>
      <c r="AM308" s="905">
        <f t="shared" si="26"/>
        <v>0</v>
      </c>
      <c r="AN308" s="905">
        <f>INDEX(G308:R308,1,MATCH(Parametres!$B$3,G$1:R$1,0))*IF(OR(F308="L",F308="S",F308="I"),-1,1)</f>
        <v>0</v>
      </c>
      <c r="AO308" s="487" t="str">
        <f>+VLOOKUP($AJ308,Data_Validation!$A:$D,1,0)</f>
        <v>G20001</v>
      </c>
      <c r="AP308" s="487" t="str">
        <f>+VLOOKUP($AJ308,Data_Validation!$A:$D,3,0)</f>
        <v>Bilan</v>
      </c>
      <c r="AQ308" s="487" t="str">
        <f>+VLOOKUP($AJ308,Data_Validation!$A:$D,4,0)</f>
        <v>Salaires à Payer</v>
      </c>
      <c r="AR308" s="487" t="s">
        <v>299</v>
      </c>
      <c r="AS308" s="487">
        <f>+VLOOKUP($AJ308,Data_Validation!$A:$E,5,0)</f>
        <v>0</v>
      </c>
      <c r="AT308" s="904" t="str">
        <f t="shared" si="27"/>
        <v>G20001</v>
      </c>
      <c r="AU308" s="488" t="str">
        <f t="shared" si="28"/>
        <v>FUSION PAIE/COMMISSIONS</v>
      </c>
      <c r="AV308" s="899">
        <f>IFERROR(INDEX(V308:AG308,1,MATCH(Parametres!$B$3,V$1:AG$1,0)-1)*IF(OR(C308="L",C308="S",C308="I"),-1,1),"")</f>
        <v>0</v>
      </c>
      <c r="AW308" s="899">
        <f t="shared" si="29"/>
        <v>0</v>
      </c>
      <c r="AX308" s="899">
        <f>INDEX(V308:AG308,1,MATCH(Parametres!$B$3,V$1:AG$1,0))*IF(OR(C308="L",C308="S",C308="I"),-1,1)</f>
        <v>0</v>
      </c>
      <c r="AY308" s="487" t="s">
        <v>337</v>
      </c>
      <c r="AZ308" s="487">
        <f>+VLOOKUP($AJ308,Data_Validation!$A:$E,5,0)</f>
        <v>0</v>
      </c>
    </row>
    <row r="309" spans="1:52" ht="15.75" hidden="1" customHeight="1">
      <c r="A309" s="706" t="s">
        <v>1148</v>
      </c>
      <c r="B309" s="706">
        <v>2025</v>
      </c>
      <c r="C309" s="706" t="s">
        <v>1789</v>
      </c>
      <c r="D309" s="706" t="s">
        <v>1790</v>
      </c>
      <c r="E309" s="706" t="s">
        <v>1137</v>
      </c>
      <c r="F309" s="706" t="s">
        <v>1136</v>
      </c>
      <c r="G309" s="706">
        <v>0</v>
      </c>
      <c r="H309" s="706">
        <v>0</v>
      </c>
      <c r="I309" s="706">
        <v>0</v>
      </c>
      <c r="J309" s="706">
        <v>0</v>
      </c>
      <c r="K309" s="706">
        <v>0</v>
      </c>
      <c r="L309" s="706">
        <v>0</v>
      </c>
      <c r="M309" s="706">
        <v>0</v>
      </c>
      <c r="N309" s="706">
        <v>0</v>
      </c>
      <c r="O309" s="706">
        <v>0</v>
      </c>
      <c r="P309" s="706">
        <v>0</v>
      </c>
      <c r="Q309" s="706">
        <v>0</v>
      </c>
      <c r="R309" s="706">
        <v>0</v>
      </c>
      <c r="S309" s="706">
        <v>0</v>
      </c>
      <c r="T309" s="706">
        <v>0</v>
      </c>
      <c r="U309" s="706">
        <v>0</v>
      </c>
      <c r="V309" s="706">
        <v>0</v>
      </c>
      <c r="W309" s="706">
        <v>0</v>
      </c>
      <c r="X309" s="706">
        <v>0</v>
      </c>
      <c r="Y309" s="706">
        <v>0</v>
      </c>
      <c r="Z309" s="706">
        <v>0</v>
      </c>
      <c r="AA309" s="706">
        <v>0</v>
      </c>
      <c r="AB309" s="706">
        <v>0</v>
      </c>
      <c r="AC309" s="706">
        <v>0</v>
      </c>
      <c r="AD309" s="706">
        <v>0</v>
      </c>
      <c r="AE309" s="706">
        <v>0</v>
      </c>
      <c r="AF309" s="706">
        <v>0</v>
      </c>
      <c r="AG309" s="706">
        <v>0</v>
      </c>
      <c r="AH309" s="706">
        <v>0</v>
      </c>
      <c r="AI309" s="706">
        <v>0</v>
      </c>
      <c r="AJ309" s="905" t="str">
        <f t="shared" si="24"/>
        <v>G20100</v>
      </c>
      <c r="AK309" s="905" t="str">
        <f t="shared" si="25"/>
        <v>DESJARDINS CTE</v>
      </c>
      <c r="AL309" s="905">
        <f>IFERROR(INDEX(G309:R309,1,MATCH(Parametres!$B$3,G$1:R$1,0)-1)*IF(OR(F309="L",F309="S",F309="I"),-1,1),"")</f>
        <v>0</v>
      </c>
      <c r="AM309" s="905">
        <f t="shared" si="26"/>
        <v>0</v>
      </c>
      <c r="AN309" s="905">
        <f>INDEX(G309:R309,1,MATCH(Parametres!$B$3,G$1:R$1,0))*IF(OR(F309="L",F309="S",F309="I"),-1,1)</f>
        <v>0</v>
      </c>
      <c r="AO309" s="487" t="str">
        <f>+VLOOKUP($AJ309,Data_Validation!$A:$D,1,0)</f>
        <v>G20100</v>
      </c>
      <c r="AP309" s="487" t="str">
        <f>+VLOOKUP($AJ309,Data_Validation!$A:$D,3,0)</f>
        <v>Bilan</v>
      </c>
      <c r="AQ309" s="487" t="str">
        <f>+VLOOKUP($AJ309,Data_Validation!$A:$D,4,0)</f>
        <v>Encaisse</v>
      </c>
      <c r="AR309" s="487" t="s">
        <v>299</v>
      </c>
      <c r="AS309" s="487">
        <f>+VLOOKUP($AJ309,Data_Validation!$A:$E,5,0)</f>
        <v>0</v>
      </c>
      <c r="AT309" s="904" t="str">
        <f t="shared" si="27"/>
        <v>G20100</v>
      </c>
      <c r="AU309" s="488" t="str">
        <f t="shared" si="28"/>
        <v>DESJARDINS CTE</v>
      </c>
      <c r="AV309" s="899">
        <f>IFERROR(INDEX(V309:AG309,1,MATCH(Parametres!$B$3,V$1:AG$1,0)-1)*IF(OR(C309="L",C309="S",C309="I"),-1,1),"")</f>
        <v>0</v>
      </c>
      <c r="AW309" s="899">
        <f t="shared" si="29"/>
        <v>0</v>
      </c>
      <c r="AX309" s="899">
        <f>INDEX(V309:AG309,1,MATCH(Parametres!$B$3,V$1:AG$1,0))*IF(OR(C309="L",C309="S",C309="I"),-1,1)</f>
        <v>0</v>
      </c>
      <c r="AY309" s="487" t="s">
        <v>337</v>
      </c>
      <c r="AZ309" s="487">
        <f>+VLOOKUP($AJ309,Data_Validation!$A:$E,5,0)</f>
        <v>0</v>
      </c>
    </row>
    <row r="310" spans="1:52" ht="15" hidden="1" customHeight="1">
      <c r="A310" s="706" t="s">
        <v>1148</v>
      </c>
      <c r="B310" s="706">
        <v>2025</v>
      </c>
      <c r="C310" s="706" t="s">
        <v>1791</v>
      </c>
      <c r="D310" s="706" t="s">
        <v>1792</v>
      </c>
      <c r="E310" s="706" t="s">
        <v>1137</v>
      </c>
      <c r="F310" s="706" t="s">
        <v>1136</v>
      </c>
      <c r="G310" s="706">
        <v>0</v>
      </c>
      <c r="H310" s="706">
        <v>0</v>
      </c>
      <c r="I310" s="706">
        <v>0</v>
      </c>
      <c r="J310" s="706">
        <v>0</v>
      </c>
      <c r="K310" s="706">
        <v>0</v>
      </c>
      <c r="L310" s="706">
        <v>0</v>
      </c>
      <c r="M310" s="706">
        <v>0</v>
      </c>
      <c r="N310" s="706">
        <v>0</v>
      </c>
      <c r="O310" s="706">
        <v>0</v>
      </c>
      <c r="P310" s="706">
        <v>0</v>
      </c>
      <c r="Q310" s="706">
        <v>0</v>
      </c>
      <c r="R310" s="706">
        <v>0</v>
      </c>
      <c r="S310" s="706">
        <v>0</v>
      </c>
      <c r="T310" s="706">
        <v>0</v>
      </c>
      <c r="U310" s="706">
        <v>0</v>
      </c>
      <c r="V310" s="706">
        <v>0</v>
      </c>
      <c r="W310" s="706">
        <v>0</v>
      </c>
      <c r="X310" s="706">
        <v>0</v>
      </c>
      <c r="Y310" s="706">
        <v>0</v>
      </c>
      <c r="Z310" s="706">
        <v>0</v>
      </c>
      <c r="AA310" s="706">
        <v>0</v>
      </c>
      <c r="AB310" s="706">
        <v>0</v>
      </c>
      <c r="AC310" s="706">
        <v>0</v>
      </c>
      <c r="AD310" s="706">
        <v>0</v>
      </c>
      <c r="AE310" s="706">
        <v>0</v>
      </c>
      <c r="AF310" s="706">
        <v>0</v>
      </c>
      <c r="AG310" s="706">
        <v>0</v>
      </c>
      <c r="AH310" s="706">
        <v>0</v>
      </c>
      <c r="AI310" s="706">
        <v>0</v>
      </c>
      <c r="AJ310" s="905" t="str">
        <f t="shared" si="24"/>
        <v>G2020A</v>
      </c>
      <c r="AK310" s="905" t="str">
        <f t="shared" si="25"/>
        <v>BNQ NATIONALE MASTER CARD</v>
      </c>
      <c r="AL310" s="905">
        <f>IFERROR(INDEX(G310:R310,1,MATCH(Parametres!$B$3,G$1:R$1,0)-1)*IF(OR(F310="L",F310="S",F310="I"),-1,1),"")</f>
        <v>0</v>
      </c>
      <c r="AM310" s="905">
        <f t="shared" si="26"/>
        <v>0</v>
      </c>
      <c r="AN310" s="905">
        <f>INDEX(G310:R310,1,MATCH(Parametres!$B$3,G$1:R$1,0))*IF(OR(F310="L",F310="S",F310="I"),-1,1)</f>
        <v>0</v>
      </c>
      <c r="AO310" s="487" t="e">
        <f>+VLOOKUP($AJ310,Data_Validation!$A:$D,1,0)</f>
        <v>#N/A</v>
      </c>
      <c r="AP310" s="487" t="e">
        <f>+VLOOKUP($AJ310,Data_Validation!$A:$D,3,0)</f>
        <v>#N/A</v>
      </c>
      <c r="AQ310" s="487" t="e">
        <f>+VLOOKUP($AJ310,Data_Validation!$A:$D,4,0)</f>
        <v>#N/A</v>
      </c>
      <c r="AR310" s="487" t="s">
        <v>299</v>
      </c>
      <c r="AS310" s="487" t="e">
        <f>+VLOOKUP($AJ310,Data_Validation!$A:$E,5,0)</f>
        <v>#N/A</v>
      </c>
      <c r="AT310" s="904" t="str">
        <f t="shared" si="27"/>
        <v>G2020A</v>
      </c>
      <c r="AU310" s="488" t="str">
        <f t="shared" si="28"/>
        <v>BNQ NATIONALE MASTER CARD</v>
      </c>
      <c r="AV310" s="899">
        <f>IFERROR(INDEX(V310:AG310,1,MATCH(Parametres!$B$3,V$1:AG$1,0)-1)*IF(OR(C310="L",C310="S",C310="I"),-1,1),"")</f>
        <v>0</v>
      </c>
      <c r="AW310" s="899">
        <f t="shared" si="29"/>
        <v>0</v>
      </c>
      <c r="AX310" s="899">
        <f>INDEX(V310:AG310,1,MATCH(Parametres!$B$3,V$1:AG$1,0))*IF(OR(C310="L",C310="S",C310="I"),-1,1)</f>
        <v>0</v>
      </c>
      <c r="AY310" s="487" t="s">
        <v>337</v>
      </c>
      <c r="AZ310" s="487" t="e">
        <f>+VLOOKUP($AJ310,Data_Validation!$A:$E,5,0)</f>
        <v>#N/A</v>
      </c>
    </row>
    <row r="311" spans="1:52" ht="15" hidden="1" customHeight="1">
      <c r="A311" s="706" t="s">
        <v>1148</v>
      </c>
      <c r="B311" s="706">
        <v>2025</v>
      </c>
      <c r="C311" s="706" t="s">
        <v>1793</v>
      </c>
      <c r="D311" s="706" t="s">
        <v>1138</v>
      </c>
      <c r="E311" s="706" t="s">
        <v>1137</v>
      </c>
      <c r="F311" s="706" t="s">
        <v>1136</v>
      </c>
      <c r="G311" s="706">
        <v>988802.28</v>
      </c>
      <c r="H311" s="706">
        <v>2307648.7000000002</v>
      </c>
      <c r="I311" s="706">
        <v>1602483.86</v>
      </c>
      <c r="J311" s="706">
        <v>1387782.11</v>
      </c>
      <c r="K311" s="706">
        <v>6446635.5800000001</v>
      </c>
      <c r="L311" s="706">
        <v>1042052.18</v>
      </c>
      <c r="M311" s="706">
        <v>-2197049.25</v>
      </c>
      <c r="N311" s="706">
        <v>315711.92</v>
      </c>
      <c r="O311" s="706">
        <v>2113536.2400000002</v>
      </c>
      <c r="P311" s="706">
        <v>2837536.93</v>
      </c>
      <c r="Q311" s="706">
        <v>1563779.16</v>
      </c>
      <c r="R311" s="706">
        <v>3487162.65</v>
      </c>
      <c r="S311" s="706">
        <v>0</v>
      </c>
      <c r="T311" s="706">
        <v>0</v>
      </c>
      <c r="U311" s="706">
        <v>0</v>
      </c>
      <c r="V311" s="706">
        <v>0</v>
      </c>
      <c r="W311" s="706">
        <v>0</v>
      </c>
      <c r="X311" s="706">
        <v>0</v>
      </c>
      <c r="Y311" s="706">
        <v>0</v>
      </c>
      <c r="Z311" s="706">
        <v>0</v>
      </c>
      <c r="AA311" s="706">
        <v>0</v>
      </c>
      <c r="AB311" s="706">
        <v>0</v>
      </c>
      <c r="AC311" s="706">
        <v>0</v>
      </c>
      <c r="AD311" s="706">
        <v>0</v>
      </c>
      <c r="AE311" s="706">
        <v>0</v>
      </c>
      <c r="AF311" s="706">
        <v>0</v>
      </c>
      <c r="AG311" s="706">
        <v>0</v>
      </c>
      <c r="AH311" s="706">
        <v>0</v>
      </c>
      <c r="AI311" s="706">
        <v>0</v>
      </c>
      <c r="AJ311" s="905" t="str">
        <f t="shared" si="24"/>
        <v>G20200</v>
      </c>
      <c r="AK311" s="905" t="str">
        <f t="shared" si="25"/>
        <v>BANQUE TD CANADA TRUST</v>
      </c>
      <c r="AL311" s="905">
        <f>IFERROR(INDEX(G311:R311,1,MATCH(Parametres!$B$3,G$1:R$1,0)-1)*IF(OR(F311="L",F311="S",F311="I"),-1,1),"")</f>
        <v>1602483.86</v>
      </c>
      <c r="AM311" s="905">
        <f t="shared" si="26"/>
        <v>-214701.75</v>
      </c>
      <c r="AN311" s="905">
        <f>INDEX(G311:R311,1,MATCH(Parametres!$B$3,G$1:R$1,0))*IF(OR(F311="L",F311="S",F311="I"),-1,1)</f>
        <v>1387782.11</v>
      </c>
      <c r="AO311" s="487" t="str">
        <f>+VLOOKUP($AJ311,Data_Validation!$A:$D,1,0)</f>
        <v>G20200</v>
      </c>
      <c r="AP311" s="487" t="str">
        <f>+VLOOKUP($AJ311,Data_Validation!$A:$D,3,0)</f>
        <v>Bilan</v>
      </c>
      <c r="AQ311" s="487" t="str">
        <f>+VLOOKUP($AJ311,Data_Validation!$A:$D,4,0)</f>
        <v>Encaisse</v>
      </c>
      <c r="AR311" s="487" t="s">
        <v>299</v>
      </c>
      <c r="AS311" s="487">
        <f>+VLOOKUP($AJ311,Data_Validation!$A:$E,5,0)</f>
        <v>0</v>
      </c>
      <c r="AT311" s="904" t="str">
        <f t="shared" si="27"/>
        <v>G20200</v>
      </c>
      <c r="AU311" s="488" t="str">
        <f t="shared" si="28"/>
        <v>BANQUE TD CANADA TRUST</v>
      </c>
      <c r="AV311" s="899">
        <f>IFERROR(INDEX(V311:AG311,1,MATCH(Parametres!$B$3,V$1:AG$1,0)-1)*IF(OR(C311="L",C311="S",C311="I"),-1,1),"")</f>
        <v>0</v>
      </c>
      <c r="AW311" s="899">
        <f t="shared" si="29"/>
        <v>0</v>
      </c>
      <c r="AX311" s="899">
        <f>INDEX(V311:AG311,1,MATCH(Parametres!$B$3,V$1:AG$1,0))*IF(OR(C311="L",C311="S",C311="I"),-1,1)</f>
        <v>0</v>
      </c>
      <c r="AY311" s="487" t="s">
        <v>337</v>
      </c>
      <c r="AZ311" s="487">
        <f>+VLOOKUP($AJ311,Data_Validation!$A:$E,5,0)</f>
        <v>0</v>
      </c>
    </row>
    <row r="312" spans="1:52" ht="15" hidden="1" customHeight="1">
      <c r="A312" s="706" t="s">
        <v>1148</v>
      </c>
      <c r="B312" s="706">
        <v>2025</v>
      </c>
      <c r="C312" s="706" t="s">
        <v>1794</v>
      </c>
      <c r="D312" s="706" t="s">
        <v>1795</v>
      </c>
      <c r="E312" s="706" t="s">
        <v>333</v>
      </c>
      <c r="F312" s="706" t="s">
        <v>1136</v>
      </c>
      <c r="G312" s="706">
        <v>0</v>
      </c>
      <c r="H312" s="706">
        <v>0</v>
      </c>
      <c r="I312" s="706">
        <v>0</v>
      </c>
      <c r="J312" s="706">
        <v>0</v>
      </c>
      <c r="K312" s="706">
        <v>0</v>
      </c>
      <c r="L312" s="706">
        <v>0</v>
      </c>
      <c r="M312" s="706">
        <v>0</v>
      </c>
      <c r="N312" s="706">
        <v>0</v>
      </c>
      <c r="O312" s="706">
        <v>0</v>
      </c>
      <c r="P312" s="706">
        <v>0</v>
      </c>
      <c r="Q312" s="706">
        <v>0</v>
      </c>
      <c r="R312" s="706">
        <v>0</v>
      </c>
      <c r="S312" s="706">
        <v>0</v>
      </c>
      <c r="T312" s="706">
        <v>0</v>
      </c>
      <c r="U312" s="706">
        <v>0</v>
      </c>
      <c r="V312" s="706">
        <v>0</v>
      </c>
      <c r="W312" s="706">
        <v>0</v>
      </c>
      <c r="X312" s="706">
        <v>0</v>
      </c>
      <c r="Y312" s="706">
        <v>0</v>
      </c>
      <c r="Z312" s="706">
        <v>0</v>
      </c>
      <c r="AA312" s="706">
        <v>0</v>
      </c>
      <c r="AB312" s="706">
        <v>0</v>
      </c>
      <c r="AC312" s="706">
        <v>0</v>
      </c>
      <c r="AD312" s="706">
        <v>0</v>
      </c>
      <c r="AE312" s="706">
        <v>0</v>
      </c>
      <c r="AF312" s="706">
        <v>0</v>
      </c>
      <c r="AG312" s="706">
        <v>0</v>
      </c>
      <c r="AH312" s="706">
        <v>0</v>
      </c>
      <c r="AI312" s="706">
        <v>0</v>
      </c>
      <c r="AJ312" s="905" t="str">
        <f t="shared" si="24"/>
        <v>G20201</v>
      </c>
      <c r="AK312" s="905" t="str">
        <f t="shared" si="25"/>
        <v>ENCAISSE DEPOTS CLIENTS</v>
      </c>
      <c r="AL312" s="905">
        <f>IFERROR(INDEX(G312:R312,1,MATCH(Parametres!$B$3,G$1:R$1,0)-1)*IF(OR(F312="L",F312="S",F312="I"),-1,1),"")</f>
        <v>0</v>
      </c>
      <c r="AM312" s="905">
        <f t="shared" si="26"/>
        <v>0</v>
      </c>
      <c r="AN312" s="905">
        <f>INDEX(G312:R312,1,MATCH(Parametres!$B$3,G$1:R$1,0))*IF(OR(F312="L",F312="S",F312="I"),-1,1)</f>
        <v>0</v>
      </c>
      <c r="AO312" s="487" t="e">
        <f>+VLOOKUP($AJ312,Data_Validation!$A:$D,1,0)</f>
        <v>#N/A</v>
      </c>
      <c r="AP312" s="487" t="e">
        <f>+VLOOKUP($AJ312,Data_Validation!$A:$D,3,0)</f>
        <v>#N/A</v>
      </c>
      <c r="AQ312" s="487" t="e">
        <f>+VLOOKUP($AJ312,Data_Validation!$A:$D,4,0)</f>
        <v>#N/A</v>
      </c>
      <c r="AR312" s="487" t="s">
        <v>299</v>
      </c>
      <c r="AS312" s="487" t="e">
        <f>+VLOOKUP($AJ312,Data_Validation!$A:$E,5,0)</f>
        <v>#N/A</v>
      </c>
      <c r="AT312" s="904" t="str">
        <f t="shared" si="27"/>
        <v>G20201</v>
      </c>
      <c r="AU312" s="488" t="str">
        <f t="shared" si="28"/>
        <v>ENCAISSE DEPOTS CLIENTS</v>
      </c>
      <c r="AV312" s="899">
        <f>IFERROR(INDEX(V312:AG312,1,MATCH(Parametres!$B$3,V$1:AG$1,0)-1)*IF(OR(C312="L",C312="S",C312="I"),-1,1),"")</f>
        <v>0</v>
      </c>
      <c r="AW312" s="899">
        <f t="shared" si="29"/>
        <v>0</v>
      </c>
      <c r="AX312" s="899">
        <f>INDEX(V312:AG312,1,MATCH(Parametres!$B$3,V$1:AG$1,0))*IF(OR(C312="L",C312="S",C312="I"),-1,1)</f>
        <v>0</v>
      </c>
      <c r="AY312" s="487" t="s">
        <v>337</v>
      </c>
      <c r="AZ312" s="487" t="e">
        <f>+VLOOKUP($AJ312,Data_Validation!$A:$E,5,0)</f>
        <v>#N/A</v>
      </c>
    </row>
    <row r="313" spans="1:52" ht="15" hidden="1" customHeight="1">
      <c r="A313" s="706" t="s">
        <v>1148</v>
      </c>
      <c r="B313" s="706">
        <v>2025</v>
      </c>
      <c r="C313" s="706" t="s">
        <v>1796</v>
      </c>
      <c r="D313" s="706" t="s">
        <v>1797</v>
      </c>
      <c r="E313" s="706" t="s">
        <v>333</v>
      </c>
      <c r="F313" s="706" t="s">
        <v>1136</v>
      </c>
      <c r="G313" s="706">
        <v>0</v>
      </c>
      <c r="H313" s="706">
        <v>0</v>
      </c>
      <c r="I313" s="706">
        <v>0</v>
      </c>
      <c r="J313" s="706">
        <v>0</v>
      </c>
      <c r="K313" s="706">
        <v>0</v>
      </c>
      <c r="L313" s="706">
        <v>0</v>
      </c>
      <c r="M313" s="706">
        <v>0</v>
      </c>
      <c r="N313" s="706">
        <v>0</v>
      </c>
      <c r="O313" s="706">
        <v>0</v>
      </c>
      <c r="P313" s="706">
        <v>0</v>
      </c>
      <c r="Q313" s="706">
        <v>0</v>
      </c>
      <c r="R313" s="706">
        <v>0</v>
      </c>
      <c r="S313" s="706">
        <v>0</v>
      </c>
      <c r="T313" s="706">
        <v>0</v>
      </c>
      <c r="U313" s="706">
        <v>0</v>
      </c>
      <c r="V313" s="706">
        <v>0</v>
      </c>
      <c r="W313" s="706">
        <v>0</v>
      </c>
      <c r="X313" s="706">
        <v>0</v>
      </c>
      <c r="Y313" s="706">
        <v>0</v>
      </c>
      <c r="Z313" s="706">
        <v>0</v>
      </c>
      <c r="AA313" s="706">
        <v>0</v>
      </c>
      <c r="AB313" s="706">
        <v>0</v>
      </c>
      <c r="AC313" s="706">
        <v>0</v>
      </c>
      <c r="AD313" s="706">
        <v>0</v>
      </c>
      <c r="AE313" s="706">
        <v>0</v>
      </c>
      <c r="AF313" s="706">
        <v>0</v>
      </c>
      <c r="AG313" s="706">
        <v>0</v>
      </c>
      <c r="AH313" s="706">
        <v>0</v>
      </c>
      <c r="AI313" s="706">
        <v>0</v>
      </c>
      <c r="AJ313" s="905" t="str">
        <f t="shared" si="24"/>
        <v>G20202</v>
      </c>
      <c r="AK313" s="905" t="str">
        <f t="shared" si="25"/>
        <v>ENCAISSE COMPTE SALAIRE</v>
      </c>
      <c r="AL313" s="905">
        <f>IFERROR(INDEX(G313:R313,1,MATCH(Parametres!$B$3,G$1:R$1,0)-1)*IF(OR(F313="L",F313="S",F313="I"),-1,1),"")</f>
        <v>0</v>
      </c>
      <c r="AM313" s="905">
        <f t="shared" si="26"/>
        <v>0</v>
      </c>
      <c r="AN313" s="905">
        <f>INDEX(G313:R313,1,MATCH(Parametres!$B$3,G$1:R$1,0))*IF(OR(F313="L",F313="S",F313="I"),-1,1)</f>
        <v>0</v>
      </c>
      <c r="AO313" s="487" t="str">
        <f>+VLOOKUP($AJ313,Data_Validation!$A:$D,1,0)</f>
        <v>G20202</v>
      </c>
      <c r="AP313" s="487">
        <f>+VLOOKUP($AJ313,Data_Validation!$A:$D,3,0)</f>
        <v>0</v>
      </c>
      <c r="AQ313" s="487">
        <f>+VLOOKUP($AJ313,Data_Validation!$A:$D,4,0)</f>
        <v>0</v>
      </c>
      <c r="AR313" s="487" t="s">
        <v>299</v>
      </c>
      <c r="AS313" s="487">
        <f>+VLOOKUP($AJ313,Data_Validation!$A:$E,5,0)</f>
        <v>0</v>
      </c>
      <c r="AT313" s="904" t="str">
        <f t="shared" si="27"/>
        <v>G20202</v>
      </c>
      <c r="AU313" s="488" t="str">
        <f t="shared" si="28"/>
        <v>ENCAISSE COMPTE SALAIRE</v>
      </c>
      <c r="AV313" s="899">
        <f>IFERROR(INDEX(V313:AG313,1,MATCH(Parametres!$B$3,V$1:AG$1,0)-1)*IF(OR(C313="L",C313="S",C313="I"),-1,1),"")</f>
        <v>0</v>
      </c>
      <c r="AW313" s="899">
        <f t="shared" si="29"/>
        <v>0</v>
      </c>
      <c r="AX313" s="899">
        <f>INDEX(V313:AG313,1,MATCH(Parametres!$B$3,V$1:AG$1,0))*IF(OR(C313="L",C313="S",C313="I"),-1,1)</f>
        <v>0</v>
      </c>
      <c r="AY313" s="487" t="s">
        <v>337</v>
      </c>
      <c r="AZ313" s="487">
        <f>+VLOOKUP($AJ313,Data_Validation!$A:$E,5,0)</f>
        <v>0</v>
      </c>
    </row>
    <row r="314" spans="1:52" ht="15" hidden="1" customHeight="1">
      <c r="A314" s="706" t="s">
        <v>1148</v>
      </c>
      <c r="B314" s="706">
        <v>2025</v>
      </c>
      <c r="C314" s="706" t="s">
        <v>1798</v>
      </c>
      <c r="D314" s="706" t="s">
        <v>1792</v>
      </c>
      <c r="E314" s="706" t="s">
        <v>1137</v>
      </c>
      <c r="F314" s="706" t="s">
        <v>1136</v>
      </c>
      <c r="G314" s="706">
        <v>0</v>
      </c>
      <c r="H314" s="706">
        <v>0</v>
      </c>
      <c r="I314" s="706">
        <v>0</v>
      </c>
      <c r="J314" s="706">
        <v>0</v>
      </c>
      <c r="K314" s="706">
        <v>0</v>
      </c>
      <c r="L314" s="706">
        <v>0</v>
      </c>
      <c r="M314" s="706">
        <v>0</v>
      </c>
      <c r="N314" s="706">
        <v>0</v>
      </c>
      <c r="O314" s="706">
        <v>0</v>
      </c>
      <c r="P314" s="706">
        <v>0</v>
      </c>
      <c r="Q314" s="706">
        <v>0</v>
      </c>
      <c r="R314" s="706">
        <v>0</v>
      </c>
      <c r="S314" s="706">
        <v>0</v>
      </c>
      <c r="T314" s="706">
        <v>0</v>
      </c>
      <c r="U314" s="706">
        <v>0</v>
      </c>
      <c r="V314" s="706">
        <v>0</v>
      </c>
      <c r="W314" s="706">
        <v>0</v>
      </c>
      <c r="X314" s="706">
        <v>0</v>
      </c>
      <c r="Y314" s="706">
        <v>0</v>
      </c>
      <c r="Z314" s="706">
        <v>0</v>
      </c>
      <c r="AA314" s="706">
        <v>0</v>
      </c>
      <c r="AB314" s="706">
        <v>0</v>
      </c>
      <c r="AC314" s="706">
        <v>0</v>
      </c>
      <c r="AD314" s="706">
        <v>0</v>
      </c>
      <c r="AE314" s="706">
        <v>0</v>
      </c>
      <c r="AF314" s="706">
        <v>0</v>
      </c>
      <c r="AG314" s="706">
        <v>0</v>
      </c>
      <c r="AH314" s="706">
        <v>0</v>
      </c>
      <c r="AI314" s="706">
        <v>0</v>
      </c>
      <c r="AJ314" s="905" t="str">
        <f t="shared" si="24"/>
        <v>G2021A</v>
      </c>
      <c r="AK314" s="905" t="str">
        <f t="shared" si="25"/>
        <v>BNQ NATIONALE MASTER CARD</v>
      </c>
      <c r="AL314" s="905">
        <f>IFERROR(INDEX(G314:R314,1,MATCH(Parametres!$B$3,G$1:R$1,0)-1)*IF(OR(F314="L",F314="S",F314="I"),-1,1),"")</f>
        <v>0</v>
      </c>
      <c r="AM314" s="905">
        <f t="shared" si="26"/>
        <v>0</v>
      </c>
      <c r="AN314" s="905">
        <f>INDEX(G314:R314,1,MATCH(Parametres!$B$3,G$1:R$1,0))*IF(OR(F314="L",F314="S",F314="I"),-1,1)</f>
        <v>0</v>
      </c>
      <c r="AO314" s="487" t="e">
        <f>+VLOOKUP($AJ314,Data_Validation!$A:$D,1,0)</f>
        <v>#N/A</v>
      </c>
      <c r="AP314" s="487" t="e">
        <f>+VLOOKUP($AJ314,Data_Validation!$A:$D,3,0)</f>
        <v>#N/A</v>
      </c>
      <c r="AQ314" s="487" t="e">
        <f>+VLOOKUP($AJ314,Data_Validation!$A:$D,4,0)</f>
        <v>#N/A</v>
      </c>
      <c r="AR314" s="487" t="s">
        <v>299</v>
      </c>
      <c r="AS314" s="487" t="e">
        <f>+VLOOKUP($AJ314,Data_Validation!$A:$E,5,0)</f>
        <v>#N/A</v>
      </c>
      <c r="AT314" s="904" t="str">
        <f t="shared" si="27"/>
        <v>G2021A</v>
      </c>
      <c r="AU314" s="488" t="str">
        <f t="shared" si="28"/>
        <v>BNQ NATIONALE MASTER CARD</v>
      </c>
      <c r="AV314" s="899">
        <f>IFERROR(INDEX(V314:AG314,1,MATCH(Parametres!$B$3,V$1:AG$1,0)-1)*IF(OR(C314="L",C314="S",C314="I"),-1,1),"")</f>
        <v>0</v>
      </c>
      <c r="AW314" s="899">
        <f t="shared" si="29"/>
        <v>0</v>
      </c>
      <c r="AX314" s="899">
        <f>INDEX(V314:AG314,1,MATCH(Parametres!$B$3,V$1:AG$1,0))*IF(OR(C314="L",C314="S",C314="I"),-1,1)</f>
        <v>0</v>
      </c>
      <c r="AY314" s="487" t="s">
        <v>337</v>
      </c>
      <c r="AZ314" s="487" t="e">
        <f>+VLOOKUP($AJ314,Data_Validation!$A:$E,5,0)</f>
        <v>#N/A</v>
      </c>
    </row>
    <row r="315" spans="1:52" ht="15" hidden="1" customHeight="1">
      <c r="A315" s="706" t="s">
        <v>1148</v>
      </c>
      <c r="B315" s="706">
        <v>2025</v>
      </c>
      <c r="C315" s="706" t="s">
        <v>1799</v>
      </c>
      <c r="D315" s="706" t="s">
        <v>1800</v>
      </c>
      <c r="E315" s="706" t="s">
        <v>1137</v>
      </c>
      <c r="F315" s="706" t="s">
        <v>1136</v>
      </c>
      <c r="G315" s="706">
        <v>-103.1</v>
      </c>
      <c r="H315" s="706">
        <v>-103.1</v>
      </c>
      <c r="I315" s="706">
        <v>-103.1</v>
      </c>
      <c r="J315" s="706">
        <v>-103.1</v>
      </c>
      <c r="K315" s="706">
        <v>-103.1</v>
      </c>
      <c r="L315" s="706">
        <v>956.15</v>
      </c>
      <c r="M315" s="706">
        <v>956.15</v>
      </c>
      <c r="N315" s="706">
        <v>956.15</v>
      </c>
      <c r="O315" s="706">
        <v>956.15</v>
      </c>
      <c r="P315" s="706">
        <v>956.15</v>
      </c>
      <c r="Q315" s="706">
        <v>956.15</v>
      </c>
      <c r="R315" s="706">
        <v>956.15</v>
      </c>
      <c r="S315" s="706">
        <v>0</v>
      </c>
      <c r="T315" s="706">
        <v>0</v>
      </c>
      <c r="U315" s="706">
        <v>0</v>
      </c>
      <c r="V315" s="706">
        <v>0</v>
      </c>
      <c r="W315" s="706">
        <v>0</v>
      </c>
      <c r="X315" s="706">
        <v>0</v>
      </c>
      <c r="Y315" s="706">
        <v>0</v>
      </c>
      <c r="Z315" s="706">
        <v>0</v>
      </c>
      <c r="AA315" s="706">
        <v>0</v>
      </c>
      <c r="AB315" s="706">
        <v>0</v>
      </c>
      <c r="AC315" s="706">
        <v>0</v>
      </c>
      <c r="AD315" s="706">
        <v>0</v>
      </c>
      <c r="AE315" s="706">
        <v>0</v>
      </c>
      <c r="AF315" s="706">
        <v>0</v>
      </c>
      <c r="AG315" s="706">
        <v>0</v>
      </c>
      <c r="AH315" s="706">
        <v>0</v>
      </c>
      <c r="AI315" s="706">
        <v>0</v>
      </c>
      <c r="AJ315" s="905" t="str">
        <f t="shared" si="24"/>
        <v>G20300</v>
      </c>
      <c r="AK315" s="905" t="str">
        <f t="shared" si="25"/>
        <v>COMPTE U.S. BANQUE TD</v>
      </c>
      <c r="AL315" s="905">
        <f>IFERROR(INDEX(G315:R315,1,MATCH(Parametres!$B$3,G$1:R$1,0)-1)*IF(OR(F315="L",F315="S",F315="I"),-1,1),"")</f>
        <v>-103.1</v>
      </c>
      <c r="AM315" s="905">
        <f t="shared" si="26"/>
        <v>0</v>
      </c>
      <c r="AN315" s="905">
        <f>INDEX(G315:R315,1,MATCH(Parametres!$B$3,G$1:R$1,0))*IF(OR(F315="L",F315="S",F315="I"),-1,1)</f>
        <v>-103.1</v>
      </c>
      <c r="AO315" s="487" t="str">
        <f>+VLOOKUP($AJ315,Data_Validation!$A:$D,1,0)</f>
        <v>G20300</v>
      </c>
      <c r="AP315" s="487" t="str">
        <f>+VLOOKUP($AJ315,Data_Validation!$A:$D,3,0)</f>
        <v>Bilan</v>
      </c>
      <c r="AQ315" s="487" t="str">
        <f>+VLOOKUP($AJ315,Data_Validation!$A:$D,4,0)</f>
        <v>Encaisse</v>
      </c>
      <c r="AR315" s="487" t="s">
        <v>299</v>
      </c>
      <c r="AS315" s="487">
        <f>+VLOOKUP($AJ315,Data_Validation!$A:$E,5,0)</f>
        <v>0</v>
      </c>
      <c r="AT315" s="904" t="str">
        <f t="shared" si="27"/>
        <v>G20300</v>
      </c>
      <c r="AU315" s="488" t="str">
        <f t="shared" si="28"/>
        <v>COMPTE U.S. BANQUE TD</v>
      </c>
      <c r="AV315" s="899">
        <f>IFERROR(INDEX(V315:AG315,1,MATCH(Parametres!$B$3,V$1:AG$1,0)-1)*IF(OR(C315="L",C315="S",C315="I"),-1,1),"")</f>
        <v>0</v>
      </c>
      <c r="AW315" s="899">
        <f t="shared" si="29"/>
        <v>0</v>
      </c>
      <c r="AX315" s="899">
        <f>INDEX(V315:AG315,1,MATCH(Parametres!$B$3,V$1:AG$1,0))*IF(OR(C315="L",C315="S",C315="I"),-1,1)</f>
        <v>0</v>
      </c>
      <c r="AY315" s="487" t="s">
        <v>337</v>
      </c>
      <c r="AZ315" s="487">
        <f>+VLOOKUP($AJ315,Data_Validation!$A:$E,5,0)</f>
        <v>0</v>
      </c>
    </row>
    <row r="316" spans="1:52" ht="15" hidden="1" customHeight="1">
      <c r="A316" s="706" t="s">
        <v>1148</v>
      </c>
      <c r="B316" s="706">
        <v>2025</v>
      </c>
      <c r="C316" s="706" t="s">
        <v>1801</v>
      </c>
      <c r="D316" s="706" t="s">
        <v>1802</v>
      </c>
      <c r="E316" s="706" t="s">
        <v>1137</v>
      </c>
      <c r="F316" s="706" t="s">
        <v>1136</v>
      </c>
      <c r="G316" s="706">
        <v>0</v>
      </c>
      <c r="H316" s="706">
        <v>0</v>
      </c>
      <c r="I316" s="706">
        <v>0</v>
      </c>
      <c r="J316" s="706">
        <v>0</v>
      </c>
      <c r="K316" s="706">
        <v>0</v>
      </c>
      <c r="L316" s="706">
        <v>0</v>
      </c>
      <c r="M316" s="706">
        <v>0</v>
      </c>
      <c r="N316" s="706">
        <v>0</v>
      </c>
      <c r="O316" s="706">
        <v>0</v>
      </c>
      <c r="P316" s="706">
        <v>0</v>
      </c>
      <c r="Q316" s="706">
        <v>0</v>
      </c>
      <c r="R316" s="706">
        <v>0</v>
      </c>
      <c r="S316" s="706">
        <v>0</v>
      </c>
      <c r="T316" s="706">
        <v>0</v>
      </c>
      <c r="U316" s="706">
        <v>0</v>
      </c>
      <c r="V316" s="706">
        <v>0</v>
      </c>
      <c r="W316" s="706">
        <v>0</v>
      </c>
      <c r="X316" s="706">
        <v>0</v>
      </c>
      <c r="Y316" s="706">
        <v>0</v>
      </c>
      <c r="Z316" s="706">
        <v>0</v>
      </c>
      <c r="AA316" s="706">
        <v>0</v>
      </c>
      <c r="AB316" s="706">
        <v>0</v>
      </c>
      <c r="AC316" s="706">
        <v>0</v>
      </c>
      <c r="AD316" s="706">
        <v>0</v>
      </c>
      <c r="AE316" s="706">
        <v>0</v>
      </c>
      <c r="AF316" s="706">
        <v>0</v>
      </c>
      <c r="AG316" s="706">
        <v>0</v>
      </c>
      <c r="AH316" s="706">
        <v>0</v>
      </c>
      <c r="AI316" s="706">
        <v>0</v>
      </c>
      <c r="AJ316" s="905" t="str">
        <f t="shared" si="24"/>
        <v>G20301</v>
      </c>
      <c r="AK316" s="905" t="str">
        <f t="shared" si="25"/>
        <v>CONVERTION COMPTE U.S.</v>
      </c>
      <c r="AL316" s="905">
        <f>IFERROR(INDEX(G316:R316,1,MATCH(Parametres!$B$3,G$1:R$1,0)-1)*IF(OR(F316="L",F316="S",F316="I"),-1,1),"")</f>
        <v>0</v>
      </c>
      <c r="AM316" s="905">
        <f t="shared" si="26"/>
        <v>0</v>
      </c>
      <c r="AN316" s="905">
        <f>INDEX(G316:R316,1,MATCH(Parametres!$B$3,G$1:R$1,0))*IF(OR(F316="L",F316="S",F316="I"),-1,1)</f>
        <v>0</v>
      </c>
      <c r="AO316" s="487" t="e">
        <f>+VLOOKUP($AJ316,Data_Validation!$A:$D,1,0)</f>
        <v>#N/A</v>
      </c>
      <c r="AP316" s="487" t="e">
        <f>+VLOOKUP($AJ316,Data_Validation!$A:$D,3,0)</f>
        <v>#N/A</v>
      </c>
      <c r="AQ316" s="487" t="e">
        <f>+VLOOKUP($AJ316,Data_Validation!$A:$D,4,0)</f>
        <v>#N/A</v>
      </c>
      <c r="AR316" s="487" t="s">
        <v>299</v>
      </c>
      <c r="AS316" s="487" t="e">
        <f>+VLOOKUP($AJ316,Data_Validation!$A:$E,5,0)</f>
        <v>#N/A</v>
      </c>
      <c r="AT316" s="904" t="str">
        <f t="shared" si="27"/>
        <v>G20301</v>
      </c>
      <c r="AU316" s="488" t="str">
        <f t="shared" si="28"/>
        <v>CONVERTION COMPTE U.S.</v>
      </c>
      <c r="AV316" s="899">
        <f>IFERROR(INDEX(V316:AG316,1,MATCH(Parametres!$B$3,V$1:AG$1,0)-1)*IF(OR(C316="L",C316="S",C316="I"),-1,1),"")</f>
        <v>0</v>
      </c>
      <c r="AW316" s="899">
        <f t="shared" si="29"/>
        <v>0</v>
      </c>
      <c r="AX316" s="899">
        <f>INDEX(V316:AG316,1,MATCH(Parametres!$B$3,V$1:AG$1,0))*IF(OR(C316="L",C316="S",C316="I"),-1,1)</f>
        <v>0</v>
      </c>
      <c r="AY316" s="487" t="s">
        <v>337</v>
      </c>
      <c r="AZ316" s="487" t="e">
        <f>+VLOOKUP($AJ316,Data_Validation!$A:$E,5,0)</f>
        <v>#N/A</v>
      </c>
    </row>
    <row r="317" spans="1:52" ht="15" hidden="1" customHeight="1">
      <c r="A317" s="706" t="s">
        <v>1148</v>
      </c>
      <c r="B317" s="706">
        <v>2025</v>
      </c>
      <c r="C317" s="706" t="s">
        <v>1803</v>
      </c>
      <c r="D317" s="706" t="s">
        <v>1804</v>
      </c>
      <c r="E317" s="706" t="s">
        <v>333</v>
      </c>
      <c r="F317" s="706" t="s">
        <v>1136</v>
      </c>
      <c r="G317" s="706">
        <v>0</v>
      </c>
      <c r="H317" s="706">
        <v>0</v>
      </c>
      <c r="I317" s="706">
        <v>0</v>
      </c>
      <c r="J317" s="706">
        <v>0</v>
      </c>
      <c r="K317" s="706">
        <v>0</v>
      </c>
      <c r="L317" s="706">
        <v>0</v>
      </c>
      <c r="M317" s="706">
        <v>0</v>
      </c>
      <c r="N317" s="706">
        <v>0</v>
      </c>
      <c r="O317" s="706">
        <v>0</v>
      </c>
      <c r="P317" s="706">
        <v>0</v>
      </c>
      <c r="Q317" s="706">
        <v>0</v>
      </c>
      <c r="R317" s="706">
        <v>0</v>
      </c>
      <c r="S317" s="706">
        <v>0</v>
      </c>
      <c r="T317" s="706">
        <v>0</v>
      </c>
      <c r="U317" s="706">
        <v>0</v>
      </c>
      <c r="V317" s="706">
        <v>0</v>
      </c>
      <c r="W317" s="706">
        <v>0</v>
      </c>
      <c r="X317" s="706">
        <v>0</v>
      </c>
      <c r="Y317" s="706">
        <v>0</v>
      </c>
      <c r="Z317" s="706">
        <v>0</v>
      </c>
      <c r="AA317" s="706">
        <v>0</v>
      </c>
      <c r="AB317" s="706">
        <v>0</v>
      </c>
      <c r="AC317" s="706">
        <v>0</v>
      </c>
      <c r="AD317" s="706">
        <v>0</v>
      </c>
      <c r="AE317" s="706">
        <v>0</v>
      </c>
      <c r="AF317" s="706">
        <v>0</v>
      </c>
      <c r="AG317" s="706">
        <v>0</v>
      </c>
      <c r="AH317" s="706">
        <v>0</v>
      </c>
      <c r="AI317" s="706">
        <v>0</v>
      </c>
      <c r="AJ317" s="905" t="str">
        <f t="shared" si="24"/>
        <v>G20400</v>
      </c>
      <c r="AK317" s="905" t="str">
        <f t="shared" si="25"/>
        <v>AVANTAGE ENTREPRISE E.T.</v>
      </c>
      <c r="AL317" s="905">
        <f>IFERROR(INDEX(G317:R317,1,MATCH(Parametres!$B$3,G$1:R$1,0)-1)*IF(OR(F317="L",F317="S",F317="I"),-1,1),"")</f>
        <v>0</v>
      </c>
      <c r="AM317" s="905">
        <f t="shared" si="26"/>
        <v>0</v>
      </c>
      <c r="AN317" s="905">
        <f>INDEX(G317:R317,1,MATCH(Parametres!$B$3,G$1:R$1,0))*IF(OR(F317="L",F317="S",F317="I"),-1,1)</f>
        <v>0</v>
      </c>
      <c r="AO317" s="487" t="str">
        <f>+VLOOKUP($AJ317,Data_Validation!$A:$D,1,0)</f>
        <v>G20400</v>
      </c>
      <c r="AP317" s="487">
        <f>+VLOOKUP($AJ317,Data_Validation!$A:$D,3,0)</f>
        <v>0</v>
      </c>
      <c r="AQ317" s="487">
        <f>+VLOOKUP($AJ317,Data_Validation!$A:$D,4,0)</f>
        <v>0</v>
      </c>
      <c r="AR317" s="487" t="s">
        <v>299</v>
      </c>
      <c r="AS317" s="487">
        <f>+VLOOKUP($AJ317,Data_Validation!$A:$E,5,0)</f>
        <v>0</v>
      </c>
      <c r="AT317" s="904" t="str">
        <f t="shared" si="27"/>
        <v>G20400</v>
      </c>
      <c r="AU317" s="488" t="str">
        <f t="shared" si="28"/>
        <v>AVANTAGE ENTREPRISE E.T.</v>
      </c>
      <c r="AV317" s="899">
        <f>IFERROR(INDEX(V317:AG317,1,MATCH(Parametres!$B$3,V$1:AG$1,0)-1)*IF(OR(C317="L",C317="S",C317="I"),-1,1),"")</f>
        <v>0</v>
      </c>
      <c r="AW317" s="899">
        <f t="shared" si="29"/>
        <v>0</v>
      </c>
      <c r="AX317" s="899">
        <f>INDEX(V317:AG317,1,MATCH(Parametres!$B$3,V$1:AG$1,0))*IF(OR(C317="L",C317="S",C317="I"),-1,1)</f>
        <v>0</v>
      </c>
      <c r="AY317" s="487" t="s">
        <v>337</v>
      </c>
      <c r="AZ317" s="487">
        <f>+VLOOKUP($AJ317,Data_Validation!$A:$E,5,0)</f>
        <v>0</v>
      </c>
    </row>
    <row r="318" spans="1:52" ht="15.75" hidden="1" customHeight="1">
      <c r="A318" s="706" t="s">
        <v>1148</v>
      </c>
      <c r="B318" s="706">
        <v>2025</v>
      </c>
      <c r="C318" s="706" t="s">
        <v>1805</v>
      </c>
      <c r="D318" s="706" t="s">
        <v>1806</v>
      </c>
      <c r="E318" s="706" t="s">
        <v>1142</v>
      </c>
      <c r="F318" s="706" t="s">
        <v>1136</v>
      </c>
      <c r="G318" s="706">
        <v>787777.57</v>
      </c>
      <c r="H318" s="706">
        <v>1321133.6599999999</v>
      </c>
      <c r="I318" s="706">
        <v>1226321.1399999999</v>
      </c>
      <c r="J318" s="706">
        <v>504023.48</v>
      </c>
      <c r="K318" s="706">
        <v>1382623.28</v>
      </c>
      <c r="L318" s="706">
        <v>861532.8</v>
      </c>
      <c r="M318" s="706">
        <v>691058.03</v>
      </c>
      <c r="N318" s="706">
        <v>1413897.15</v>
      </c>
      <c r="O318" s="706">
        <v>725365.67</v>
      </c>
      <c r="P318" s="706">
        <v>676624.89</v>
      </c>
      <c r="Q318" s="706">
        <v>583071.34</v>
      </c>
      <c r="R318" s="706">
        <v>788592.11</v>
      </c>
      <c r="S318" s="706">
        <v>0</v>
      </c>
      <c r="T318" s="706">
        <v>0</v>
      </c>
      <c r="U318" s="706">
        <v>0</v>
      </c>
      <c r="V318" s="706">
        <v>0</v>
      </c>
      <c r="W318" s="706">
        <v>0</v>
      </c>
      <c r="X318" s="706">
        <v>0</v>
      </c>
      <c r="Y318" s="706">
        <v>0</v>
      </c>
      <c r="Z318" s="706">
        <v>0</v>
      </c>
      <c r="AA318" s="706">
        <v>0</v>
      </c>
      <c r="AB318" s="706">
        <v>0</v>
      </c>
      <c r="AC318" s="706">
        <v>0</v>
      </c>
      <c r="AD318" s="706">
        <v>0</v>
      </c>
      <c r="AE318" s="706">
        <v>0</v>
      </c>
      <c r="AF318" s="706">
        <v>0</v>
      </c>
      <c r="AG318" s="706">
        <v>0</v>
      </c>
      <c r="AH318" s="706">
        <v>0</v>
      </c>
      <c r="AI318" s="706">
        <v>0</v>
      </c>
      <c r="AJ318" s="905" t="str">
        <f t="shared" si="24"/>
        <v>G20500</v>
      </c>
      <c r="AK318" s="905" t="str">
        <f t="shared" si="25"/>
        <v>CONTRATS FINANCE A/R GM</v>
      </c>
      <c r="AL318" s="905">
        <f>IFERROR(INDEX(G318:R318,1,MATCH(Parametres!$B$3,G$1:R$1,0)-1)*IF(OR(F318="L",F318="S",F318="I"),-1,1),"")</f>
        <v>1226321.1399999999</v>
      </c>
      <c r="AM318" s="905">
        <f t="shared" si="26"/>
        <v>-722297.65999999992</v>
      </c>
      <c r="AN318" s="905">
        <f>INDEX(G318:R318,1,MATCH(Parametres!$B$3,G$1:R$1,0))*IF(OR(F318="L",F318="S",F318="I"),-1,1)</f>
        <v>504023.48</v>
      </c>
      <c r="AO318" s="487" t="str">
        <f>+VLOOKUP($AJ318,Data_Validation!$A:$D,1,0)</f>
        <v>G20500</v>
      </c>
      <c r="AP318" s="487" t="str">
        <f>+VLOOKUP($AJ318,Data_Validation!$A:$D,3,0)</f>
        <v>Bilan</v>
      </c>
      <c r="AQ318" s="487" t="str">
        <f>+VLOOKUP($AJ318,Data_Validation!$A:$D,4,0)</f>
        <v>Recevables Contrats en Transit</v>
      </c>
      <c r="AR318" s="487" t="s">
        <v>299</v>
      </c>
      <c r="AS318" s="487">
        <f>+VLOOKUP($AJ318,Data_Validation!$A:$E,5,0)</f>
        <v>0</v>
      </c>
      <c r="AT318" s="904" t="str">
        <f t="shared" si="27"/>
        <v>G20500</v>
      </c>
      <c r="AU318" s="488" t="str">
        <f t="shared" si="28"/>
        <v>CONTRATS FINANCE A/R GM</v>
      </c>
      <c r="AV318" s="899">
        <f>IFERROR(INDEX(V318:AG318,1,MATCH(Parametres!$B$3,V$1:AG$1,0)-1)*IF(OR(C318="L",C318="S",C318="I"),-1,1),"")</f>
        <v>0</v>
      </c>
      <c r="AW318" s="899">
        <f t="shared" si="29"/>
        <v>0</v>
      </c>
      <c r="AX318" s="899">
        <f>INDEX(V318:AG318,1,MATCH(Parametres!$B$3,V$1:AG$1,0))*IF(OR(C318="L",C318="S",C318="I"),-1,1)</f>
        <v>0</v>
      </c>
      <c r="AY318" s="487" t="s">
        <v>337</v>
      </c>
      <c r="AZ318" s="487">
        <f>+VLOOKUP($AJ318,Data_Validation!$A:$E,5,0)</f>
        <v>0</v>
      </c>
    </row>
    <row r="319" spans="1:52" ht="15" hidden="1" customHeight="1">
      <c r="A319" s="706" t="s">
        <v>1148</v>
      </c>
      <c r="B319" s="706">
        <v>2025</v>
      </c>
      <c r="C319" s="706" t="s">
        <v>1807</v>
      </c>
      <c r="D319" s="706" t="s">
        <v>1808</v>
      </c>
      <c r="E319" s="706" t="s">
        <v>333</v>
      </c>
      <c r="F319" s="706" t="s">
        <v>1136</v>
      </c>
      <c r="G319" s="706">
        <v>0</v>
      </c>
      <c r="H319" s="706">
        <v>0</v>
      </c>
      <c r="I319" s="706">
        <v>0</v>
      </c>
      <c r="J319" s="706">
        <v>0</v>
      </c>
      <c r="K319" s="706">
        <v>0</v>
      </c>
      <c r="L319" s="706">
        <v>0</v>
      </c>
      <c r="M319" s="706">
        <v>0</v>
      </c>
      <c r="N319" s="706">
        <v>0</v>
      </c>
      <c r="O319" s="706">
        <v>0</v>
      </c>
      <c r="P319" s="706">
        <v>0</v>
      </c>
      <c r="Q319" s="706">
        <v>0</v>
      </c>
      <c r="R319" s="706">
        <v>0</v>
      </c>
      <c r="S319" s="706">
        <v>0</v>
      </c>
      <c r="T319" s="706">
        <v>0</v>
      </c>
      <c r="U319" s="706">
        <v>0</v>
      </c>
      <c r="V319" s="706">
        <v>0</v>
      </c>
      <c r="W319" s="706">
        <v>0</v>
      </c>
      <c r="X319" s="706">
        <v>0</v>
      </c>
      <c r="Y319" s="706">
        <v>0</v>
      </c>
      <c r="Z319" s="706">
        <v>0</v>
      </c>
      <c r="AA319" s="706">
        <v>0</v>
      </c>
      <c r="AB319" s="706">
        <v>0</v>
      </c>
      <c r="AC319" s="706">
        <v>0</v>
      </c>
      <c r="AD319" s="706">
        <v>0</v>
      </c>
      <c r="AE319" s="706">
        <v>0</v>
      </c>
      <c r="AF319" s="706">
        <v>0</v>
      </c>
      <c r="AG319" s="706">
        <v>0</v>
      </c>
      <c r="AH319" s="706">
        <v>0</v>
      </c>
      <c r="AI319" s="706">
        <v>0</v>
      </c>
      <c r="AJ319" s="905" t="str">
        <f t="shared" si="24"/>
        <v>G20998</v>
      </c>
      <c r="AK319" s="905" t="str">
        <f t="shared" si="25"/>
        <v>DEDUCTIBLE</v>
      </c>
      <c r="AL319" s="905">
        <f>IFERROR(INDEX(G319:R319,1,MATCH(Parametres!$B$3,G$1:R$1,0)-1)*IF(OR(F319="L",F319="S",F319="I"),-1,1),"")</f>
        <v>0</v>
      </c>
      <c r="AM319" s="905">
        <f t="shared" si="26"/>
        <v>0</v>
      </c>
      <c r="AN319" s="905">
        <f>INDEX(G319:R319,1,MATCH(Parametres!$B$3,G$1:R$1,0))*IF(OR(F319="L",F319="S",F319="I"),-1,1)</f>
        <v>0</v>
      </c>
      <c r="AO319" s="487" t="e">
        <f>+VLOOKUP($AJ319,Data_Validation!$A:$D,1,0)</f>
        <v>#N/A</v>
      </c>
      <c r="AP319" s="487" t="e">
        <f>+VLOOKUP($AJ319,Data_Validation!$A:$D,3,0)</f>
        <v>#N/A</v>
      </c>
      <c r="AQ319" s="487" t="e">
        <f>+VLOOKUP($AJ319,Data_Validation!$A:$D,4,0)</f>
        <v>#N/A</v>
      </c>
      <c r="AR319" s="487" t="s">
        <v>299</v>
      </c>
      <c r="AS319" s="487" t="e">
        <f>+VLOOKUP($AJ319,Data_Validation!$A:$E,5,0)</f>
        <v>#N/A</v>
      </c>
      <c r="AT319" s="904" t="str">
        <f t="shared" si="27"/>
        <v>G20998</v>
      </c>
      <c r="AU319" s="488" t="str">
        <f t="shared" si="28"/>
        <v>DEDUCTIBLE</v>
      </c>
      <c r="AV319" s="899">
        <f>IFERROR(INDEX(V319:AG319,1,MATCH(Parametres!$B$3,V$1:AG$1,0)-1)*IF(OR(C319="L",C319="S",C319="I"),-1,1),"")</f>
        <v>0</v>
      </c>
      <c r="AW319" s="899">
        <f t="shared" si="29"/>
        <v>0</v>
      </c>
      <c r="AX319" s="899">
        <f>INDEX(V319:AG319,1,MATCH(Parametres!$B$3,V$1:AG$1,0))*IF(OR(C319="L",C319="S",C319="I"),-1,1)</f>
        <v>0</v>
      </c>
      <c r="AY319" s="487" t="s">
        <v>337</v>
      </c>
      <c r="AZ319" s="487" t="e">
        <f>+VLOOKUP($AJ319,Data_Validation!$A:$E,5,0)</f>
        <v>#N/A</v>
      </c>
    </row>
    <row r="320" spans="1:52" ht="15" hidden="1" customHeight="1">
      <c r="A320" s="706" t="s">
        <v>1148</v>
      </c>
      <c r="B320" s="706">
        <v>2025</v>
      </c>
      <c r="C320" s="706" t="s">
        <v>1809</v>
      </c>
      <c r="D320" s="706" t="s">
        <v>1155</v>
      </c>
      <c r="E320" s="706" t="s">
        <v>333</v>
      </c>
      <c r="F320" s="706" t="s">
        <v>1136</v>
      </c>
      <c r="G320" s="706">
        <v>0</v>
      </c>
      <c r="H320" s="706">
        <v>0</v>
      </c>
      <c r="I320" s="706">
        <v>0</v>
      </c>
      <c r="J320" s="706">
        <v>0</v>
      </c>
      <c r="K320" s="706">
        <v>0</v>
      </c>
      <c r="L320" s="706">
        <v>0</v>
      </c>
      <c r="M320" s="706">
        <v>0</v>
      </c>
      <c r="N320" s="706">
        <v>0</v>
      </c>
      <c r="O320" s="706">
        <v>0</v>
      </c>
      <c r="P320" s="706">
        <v>0</v>
      </c>
      <c r="Q320" s="706">
        <v>0</v>
      </c>
      <c r="R320" s="706">
        <v>0</v>
      </c>
      <c r="S320" s="706">
        <v>0</v>
      </c>
      <c r="T320" s="706">
        <v>0</v>
      </c>
      <c r="U320" s="706">
        <v>0</v>
      </c>
      <c r="V320" s="706">
        <v>0</v>
      </c>
      <c r="W320" s="706">
        <v>0</v>
      </c>
      <c r="X320" s="706">
        <v>0</v>
      </c>
      <c r="Y320" s="706">
        <v>0</v>
      </c>
      <c r="Z320" s="706">
        <v>0</v>
      </c>
      <c r="AA320" s="706">
        <v>0</v>
      </c>
      <c r="AB320" s="706">
        <v>0</v>
      </c>
      <c r="AC320" s="706">
        <v>0</v>
      </c>
      <c r="AD320" s="706">
        <v>0</v>
      </c>
      <c r="AE320" s="706">
        <v>0</v>
      </c>
      <c r="AF320" s="706">
        <v>0</v>
      </c>
      <c r="AG320" s="706">
        <v>0</v>
      </c>
      <c r="AH320" s="706">
        <v>0</v>
      </c>
      <c r="AI320" s="706">
        <v>0</v>
      </c>
      <c r="AJ320" s="905" t="str">
        <f t="shared" si="24"/>
        <v>G20999</v>
      </c>
      <c r="AK320" s="905" t="str">
        <f t="shared" si="25"/>
        <v>DOCUMENTS CANCELLES</v>
      </c>
      <c r="AL320" s="905">
        <f>IFERROR(INDEX(G320:R320,1,MATCH(Parametres!$B$3,G$1:R$1,0)-1)*IF(OR(F320="L",F320="S",F320="I"),-1,1),"")</f>
        <v>0</v>
      </c>
      <c r="AM320" s="905">
        <f t="shared" si="26"/>
        <v>0</v>
      </c>
      <c r="AN320" s="905">
        <f>INDEX(G320:R320,1,MATCH(Parametres!$B$3,G$1:R$1,0))*IF(OR(F320="L",F320="S",F320="I"),-1,1)</f>
        <v>0</v>
      </c>
      <c r="AO320" s="487" t="e">
        <f>+VLOOKUP($AJ320,Data_Validation!$A:$D,1,0)</f>
        <v>#N/A</v>
      </c>
      <c r="AP320" s="487" t="e">
        <f>+VLOOKUP($AJ320,Data_Validation!$A:$D,3,0)</f>
        <v>#N/A</v>
      </c>
      <c r="AQ320" s="487" t="e">
        <f>+VLOOKUP($AJ320,Data_Validation!$A:$D,4,0)</f>
        <v>#N/A</v>
      </c>
      <c r="AR320" s="487" t="s">
        <v>299</v>
      </c>
      <c r="AS320" s="487" t="e">
        <f>+VLOOKUP($AJ320,Data_Validation!$A:$E,5,0)</f>
        <v>#N/A</v>
      </c>
      <c r="AT320" s="904" t="str">
        <f t="shared" si="27"/>
        <v>G20999</v>
      </c>
      <c r="AU320" s="488" t="str">
        <f t="shared" si="28"/>
        <v>DOCUMENTS CANCELLES</v>
      </c>
      <c r="AV320" s="899">
        <f>IFERROR(INDEX(V320:AG320,1,MATCH(Parametres!$B$3,V$1:AG$1,0)-1)*IF(OR(C320="L",C320="S",C320="I"),-1,1),"")</f>
        <v>0</v>
      </c>
      <c r="AW320" s="899">
        <f t="shared" si="29"/>
        <v>0</v>
      </c>
      <c r="AX320" s="899">
        <f>INDEX(V320:AG320,1,MATCH(Parametres!$B$3,V$1:AG$1,0))*IF(OR(C320="L",C320="S",C320="I"),-1,1)</f>
        <v>0</v>
      </c>
      <c r="AY320" s="487" t="s">
        <v>337</v>
      </c>
      <c r="AZ320" s="487" t="e">
        <f>+VLOOKUP($AJ320,Data_Validation!$A:$E,5,0)</f>
        <v>#N/A</v>
      </c>
    </row>
    <row r="321" spans="1:52" ht="15" hidden="1" customHeight="1">
      <c r="A321" s="706" t="s">
        <v>1148</v>
      </c>
      <c r="B321" s="706">
        <v>2025</v>
      </c>
      <c r="C321" s="706" t="s">
        <v>1810</v>
      </c>
      <c r="D321" s="706" t="s">
        <v>1811</v>
      </c>
      <c r="E321" s="706" t="s">
        <v>1139</v>
      </c>
      <c r="F321" s="706" t="s">
        <v>1136</v>
      </c>
      <c r="G321" s="706">
        <v>-12352.03</v>
      </c>
      <c r="H321" s="706">
        <v>8265.8799999999992</v>
      </c>
      <c r="I321" s="706">
        <v>-19324.560000000001</v>
      </c>
      <c r="J321" s="706">
        <v>-6652.48</v>
      </c>
      <c r="K321" s="706">
        <v>-14870.9</v>
      </c>
      <c r="L321" s="706">
        <v>-130351.43</v>
      </c>
      <c r="M321" s="706">
        <v>-87986.73</v>
      </c>
      <c r="N321" s="706">
        <v>-74635.53</v>
      </c>
      <c r="O321" s="706">
        <v>886.15</v>
      </c>
      <c r="P321" s="706">
        <v>-34896.5</v>
      </c>
      <c r="Q321" s="706">
        <v>-34799.519999999997</v>
      </c>
      <c r="R321" s="706">
        <v>9635.07</v>
      </c>
      <c r="S321" s="706">
        <v>0</v>
      </c>
      <c r="T321" s="706">
        <v>0</v>
      </c>
      <c r="U321" s="706">
        <v>0</v>
      </c>
      <c r="V321" s="706">
        <v>0</v>
      </c>
      <c r="W321" s="706">
        <v>0</v>
      </c>
      <c r="X321" s="706">
        <v>0</v>
      </c>
      <c r="Y321" s="706">
        <v>0</v>
      </c>
      <c r="Z321" s="706">
        <v>0</v>
      </c>
      <c r="AA321" s="706">
        <v>0</v>
      </c>
      <c r="AB321" s="706">
        <v>0</v>
      </c>
      <c r="AC321" s="706">
        <v>0</v>
      </c>
      <c r="AD321" s="706">
        <v>0</v>
      </c>
      <c r="AE321" s="706">
        <v>0</v>
      </c>
      <c r="AF321" s="706">
        <v>0</v>
      </c>
      <c r="AG321" s="706">
        <v>0</v>
      </c>
      <c r="AH321" s="706">
        <v>0</v>
      </c>
      <c r="AI321" s="706">
        <v>0</v>
      </c>
      <c r="AJ321" s="905" t="str">
        <f t="shared" si="24"/>
        <v>G220IMM</v>
      </c>
      <c r="AK321" s="905" t="str">
        <f t="shared" si="25"/>
        <v>IMMATRICULATION-VEHICULE</v>
      </c>
      <c r="AL321" s="905">
        <f>IFERROR(INDEX(G321:R321,1,MATCH(Parametres!$B$3,G$1:R$1,0)-1)*IF(OR(F321="L",F321="S",F321="I"),-1,1),"")</f>
        <v>-19324.560000000001</v>
      </c>
      <c r="AM321" s="905">
        <f t="shared" si="26"/>
        <v>12672.080000000002</v>
      </c>
      <c r="AN321" s="905">
        <f>INDEX(G321:R321,1,MATCH(Parametres!$B$3,G$1:R$1,0))*IF(OR(F321="L",F321="S",F321="I"),-1,1)</f>
        <v>-6652.48</v>
      </c>
      <c r="AO321" s="487" t="str">
        <f>+VLOOKUP($AJ321,Data_Validation!$A:$D,1,0)</f>
        <v>G220IMM</v>
      </c>
      <c r="AP321" s="487" t="str">
        <f>+VLOOKUP($AJ321,Data_Validation!$A:$D,3,0)</f>
        <v>Bilan</v>
      </c>
      <c r="AQ321" s="487" t="str">
        <f>+VLOOKUP($AJ321,Data_Validation!$A:$D,4,0)</f>
        <v>Recevables Véhicules</v>
      </c>
      <c r="AR321" s="487" t="s">
        <v>299</v>
      </c>
      <c r="AS321" s="487">
        <f>+VLOOKUP($AJ321,Data_Validation!$A:$E,5,0)</f>
        <v>0</v>
      </c>
      <c r="AT321" s="904" t="str">
        <f t="shared" si="27"/>
        <v>G220IMM</v>
      </c>
      <c r="AU321" s="488" t="str">
        <f t="shared" si="28"/>
        <v>IMMATRICULATION-VEHICULE</v>
      </c>
      <c r="AV321" s="899">
        <f>IFERROR(INDEX(V321:AG321,1,MATCH(Parametres!$B$3,V$1:AG$1,0)-1)*IF(OR(C321="L",C321="S",C321="I"),-1,1),"")</f>
        <v>0</v>
      </c>
      <c r="AW321" s="899">
        <f t="shared" si="29"/>
        <v>0</v>
      </c>
      <c r="AX321" s="899">
        <f>INDEX(V321:AG321,1,MATCH(Parametres!$B$3,V$1:AG$1,0))*IF(OR(C321="L",C321="S",C321="I"),-1,1)</f>
        <v>0</v>
      </c>
      <c r="AY321" s="487" t="s">
        <v>337</v>
      </c>
      <c r="AZ321" s="487">
        <f>+VLOOKUP($AJ321,Data_Validation!$A:$E,5,0)</f>
        <v>0</v>
      </c>
    </row>
    <row r="322" spans="1:52" ht="15.75" hidden="1" customHeight="1">
      <c r="A322" s="706" t="s">
        <v>1148</v>
      </c>
      <c r="B322" s="706">
        <v>2025</v>
      </c>
      <c r="C322" s="706" t="s">
        <v>1812</v>
      </c>
      <c r="D322" s="706" t="s">
        <v>1813</v>
      </c>
      <c r="E322" s="706" t="s">
        <v>1142</v>
      </c>
      <c r="F322" s="706" t="s">
        <v>1136</v>
      </c>
      <c r="G322" s="706">
        <v>0</v>
      </c>
      <c r="H322" s="706">
        <v>0</v>
      </c>
      <c r="I322" s="706">
        <v>0</v>
      </c>
      <c r="J322" s="706">
        <v>0</v>
      </c>
      <c r="K322" s="706">
        <v>0</v>
      </c>
      <c r="L322" s="706">
        <v>0</v>
      </c>
      <c r="M322" s="706">
        <v>0</v>
      </c>
      <c r="N322" s="706">
        <v>0</v>
      </c>
      <c r="O322" s="706">
        <v>0</v>
      </c>
      <c r="P322" s="706">
        <v>0</v>
      </c>
      <c r="Q322" s="706">
        <v>0</v>
      </c>
      <c r="R322" s="706">
        <v>0</v>
      </c>
      <c r="S322" s="706">
        <v>0</v>
      </c>
      <c r="T322" s="706">
        <v>0</v>
      </c>
      <c r="U322" s="706">
        <v>0</v>
      </c>
      <c r="V322" s="706">
        <v>0</v>
      </c>
      <c r="W322" s="706">
        <v>0</v>
      </c>
      <c r="X322" s="706">
        <v>0</v>
      </c>
      <c r="Y322" s="706">
        <v>0</v>
      </c>
      <c r="Z322" s="706">
        <v>0</v>
      </c>
      <c r="AA322" s="706">
        <v>0</v>
      </c>
      <c r="AB322" s="706">
        <v>0</v>
      </c>
      <c r="AC322" s="706">
        <v>0</v>
      </c>
      <c r="AD322" s="706">
        <v>0</v>
      </c>
      <c r="AE322" s="706">
        <v>0</v>
      </c>
      <c r="AF322" s="706">
        <v>0</v>
      </c>
      <c r="AG322" s="706">
        <v>0</v>
      </c>
      <c r="AH322" s="706">
        <v>0</v>
      </c>
      <c r="AI322" s="706">
        <v>0</v>
      </c>
      <c r="AJ322" s="905" t="str">
        <f t="shared" si="24"/>
        <v>G2200D</v>
      </c>
      <c r="AK322" s="905" t="str">
        <f t="shared" si="25"/>
        <v>DEPOT - CLIENT PCES &amp; SRV</v>
      </c>
      <c r="AL322" s="905">
        <f>IFERROR(INDEX(G322:R322,1,MATCH(Parametres!$B$3,G$1:R$1,0)-1)*IF(OR(F322="L",F322="S",F322="I"),-1,1),"")</f>
        <v>0</v>
      </c>
      <c r="AM322" s="905">
        <f t="shared" si="26"/>
        <v>0</v>
      </c>
      <c r="AN322" s="905">
        <f>INDEX(G322:R322,1,MATCH(Parametres!$B$3,G$1:R$1,0))*IF(OR(F322="L",F322="S",F322="I"),-1,1)</f>
        <v>0</v>
      </c>
      <c r="AO322" s="487" t="str">
        <f>+VLOOKUP($AJ322,Data_Validation!$A:$D,1,0)</f>
        <v>G2200D</v>
      </c>
      <c r="AP322" s="487">
        <f>+VLOOKUP($AJ322,Data_Validation!$A:$D,3,0)</f>
        <v>0</v>
      </c>
      <c r="AQ322" s="487">
        <f>+VLOOKUP($AJ322,Data_Validation!$A:$D,4,0)</f>
        <v>0</v>
      </c>
      <c r="AR322" s="487" t="s">
        <v>299</v>
      </c>
      <c r="AS322" s="487">
        <f>+VLOOKUP($AJ322,Data_Validation!$A:$E,5,0)</f>
        <v>0</v>
      </c>
      <c r="AT322" s="904" t="str">
        <f t="shared" si="27"/>
        <v>G2200D</v>
      </c>
      <c r="AU322" s="488" t="str">
        <f t="shared" si="28"/>
        <v>DEPOT - CLIENT PCES &amp; SRV</v>
      </c>
      <c r="AV322" s="899">
        <f>IFERROR(INDEX(V322:AG322,1,MATCH(Parametres!$B$3,V$1:AG$1,0)-1)*IF(OR(C322="L",C322="S",C322="I"),-1,1),"")</f>
        <v>0</v>
      </c>
      <c r="AW322" s="899">
        <f t="shared" si="29"/>
        <v>0</v>
      </c>
      <c r="AX322" s="899">
        <f>INDEX(V322:AG322,1,MATCH(Parametres!$B$3,V$1:AG$1,0))*IF(OR(C322="L",C322="S",C322="I"),-1,1)</f>
        <v>0</v>
      </c>
      <c r="AY322" s="487" t="s">
        <v>337</v>
      </c>
      <c r="AZ322" s="487">
        <f>+VLOOKUP($AJ322,Data_Validation!$A:$E,5,0)</f>
        <v>0</v>
      </c>
    </row>
    <row r="323" spans="1:52" ht="15" hidden="1" customHeight="1">
      <c r="A323" s="706" t="s">
        <v>1148</v>
      </c>
      <c r="B323" s="706">
        <v>2025</v>
      </c>
      <c r="C323" s="706" t="s">
        <v>1814</v>
      </c>
      <c r="D323" s="706" t="s">
        <v>1815</v>
      </c>
      <c r="E323" s="706" t="s">
        <v>1136</v>
      </c>
      <c r="F323" s="706" t="s">
        <v>1136</v>
      </c>
      <c r="G323" s="706">
        <v>639374.9</v>
      </c>
      <c r="H323" s="706">
        <v>626036.79</v>
      </c>
      <c r="I323" s="706">
        <v>664713.43000000005</v>
      </c>
      <c r="J323" s="706">
        <v>630363.57999999996</v>
      </c>
      <c r="K323" s="706">
        <v>653265.4</v>
      </c>
      <c r="L323" s="706">
        <v>732468.75</v>
      </c>
      <c r="M323" s="706">
        <v>598358.67000000004</v>
      </c>
      <c r="N323" s="706">
        <v>630999.43999999994</v>
      </c>
      <c r="O323" s="706">
        <v>650157.69999999995</v>
      </c>
      <c r="P323" s="706">
        <v>648356.29</v>
      </c>
      <c r="Q323" s="706">
        <v>1312680.6399999999</v>
      </c>
      <c r="R323" s="706">
        <v>760891.2</v>
      </c>
      <c r="S323" s="706">
        <v>0</v>
      </c>
      <c r="T323" s="706">
        <v>0</v>
      </c>
      <c r="U323" s="706">
        <v>0</v>
      </c>
      <c r="V323" s="706">
        <v>0</v>
      </c>
      <c r="W323" s="706">
        <v>0</v>
      </c>
      <c r="X323" s="706">
        <v>0</v>
      </c>
      <c r="Y323" s="706">
        <v>0</v>
      </c>
      <c r="Z323" s="706">
        <v>0</v>
      </c>
      <c r="AA323" s="706">
        <v>0</v>
      </c>
      <c r="AB323" s="706">
        <v>0</v>
      </c>
      <c r="AC323" s="706">
        <v>0</v>
      </c>
      <c r="AD323" s="706">
        <v>0</v>
      </c>
      <c r="AE323" s="706">
        <v>0</v>
      </c>
      <c r="AF323" s="706">
        <v>0</v>
      </c>
      <c r="AG323" s="706">
        <v>0</v>
      </c>
      <c r="AH323" s="706">
        <v>0</v>
      </c>
      <c r="AI323" s="706">
        <v>0</v>
      </c>
      <c r="AJ323" s="905" t="str">
        <f t="shared" si="24"/>
        <v>G22000</v>
      </c>
      <c r="AK323" s="905" t="str">
        <f t="shared" si="25"/>
        <v>COMPTES A REC.-PCE SERV.</v>
      </c>
      <c r="AL323" s="905">
        <f>IFERROR(INDEX(G323:R323,1,MATCH(Parametres!$B$3,G$1:R$1,0)-1)*IF(OR(F323="L",F323="S",F323="I"),-1,1),"")</f>
        <v>664713.43000000005</v>
      </c>
      <c r="AM323" s="905">
        <f t="shared" si="26"/>
        <v>-34349.850000000093</v>
      </c>
      <c r="AN323" s="905">
        <f>INDEX(G323:R323,1,MATCH(Parametres!$B$3,G$1:R$1,0))*IF(OR(F323="L",F323="S",F323="I"),-1,1)</f>
        <v>630363.57999999996</v>
      </c>
      <c r="AO323" s="487" t="str">
        <f>+VLOOKUP($AJ323,Data_Validation!$A:$D,1,0)</f>
        <v>G22000</v>
      </c>
      <c r="AP323" s="487" t="str">
        <f>+VLOOKUP($AJ323,Data_Validation!$A:$D,3,0)</f>
        <v>Bilan</v>
      </c>
      <c r="AQ323" s="487" t="str">
        <f>+VLOOKUP($AJ323,Data_Validation!$A:$D,4,0)</f>
        <v>Recevables Pièces et Service</v>
      </c>
      <c r="AR323" s="487" t="s">
        <v>299</v>
      </c>
      <c r="AS323" s="487">
        <f>+VLOOKUP($AJ323,Data_Validation!$A:$E,5,0)</f>
        <v>0</v>
      </c>
      <c r="AT323" s="904" t="str">
        <f t="shared" si="27"/>
        <v>G22000</v>
      </c>
      <c r="AU323" s="488" t="str">
        <f t="shared" si="28"/>
        <v>COMPTES A REC.-PCE SERV.</v>
      </c>
      <c r="AV323" s="899">
        <f>IFERROR(INDEX(V323:AG323,1,MATCH(Parametres!$B$3,V$1:AG$1,0)-1)*IF(OR(C323="L",C323="S",C323="I"),-1,1),"")</f>
        <v>0</v>
      </c>
      <c r="AW323" s="899">
        <f t="shared" si="29"/>
        <v>0</v>
      </c>
      <c r="AX323" s="899">
        <f>INDEX(V323:AG323,1,MATCH(Parametres!$B$3,V$1:AG$1,0))*IF(OR(C323="L",C323="S",C323="I"),-1,1)</f>
        <v>0</v>
      </c>
      <c r="AY323" s="487" t="s">
        <v>337</v>
      </c>
      <c r="AZ323" s="487">
        <f>+VLOOKUP($AJ323,Data_Validation!$A:$E,5,0)</f>
        <v>0</v>
      </c>
    </row>
    <row r="324" spans="1:52" ht="15" hidden="1" customHeight="1">
      <c r="A324" s="706" t="s">
        <v>1148</v>
      </c>
      <c r="B324" s="706">
        <v>2025</v>
      </c>
      <c r="C324" s="706" t="s">
        <v>1816</v>
      </c>
      <c r="D324" s="706" t="s">
        <v>1817</v>
      </c>
      <c r="E324" s="706" t="s">
        <v>1142</v>
      </c>
      <c r="F324" s="706" t="s">
        <v>1136</v>
      </c>
      <c r="G324" s="706">
        <v>-235934.52</v>
      </c>
      <c r="H324" s="706">
        <v>-192972.36</v>
      </c>
      <c r="I324" s="706">
        <v>5070.96</v>
      </c>
      <c r="J324" s="706">
        <v>-51955.12</v>
      </c>
      <c r="K324" s="706">
        <v>39273.97</v>
      </c>
      <c r="L324" s="706">
        <v>-80482.100000000006</v>
      </c>
      <c r="M324" s="706">
        <v>26947.99</v>
      </c>
      <c r="N324" s="706">
        <v>-154253.28</v>
      </c>
      <c r="O324" s="706">
        <v>-4863.95</v>
      </c>
      <c r="P324" s="706">
        <v>-17723.5</v>
      </c>
      <c r="Q324" s="706">
        <v>-63806.45</v>
      </c>
      <c r="R324" s="706">
        <v>-124679.25</v>
      </c>
      <c r="S324" s="706">
        <v>0</v>
      </c>
      <c r="T324" s="706">
        <v>0</v>
      </c>
      <c r="U324" s="706">
        <v>0</v>
      </c>
      <c r="V324" s="706">
        <v>0</v>
      </c>
      <c r="W324" s="706">
        <v>0</v>
      </c>
      <c r="X324" s="706">
        <v>0</v>
      </c>
      <c r="Y324" s="706">
        <v>0</v>
      </c>
      <c r="Z324" s="706">
        <v>0</v>
      </c>
      <c r="AA324" s="706">
        <v>0</v>
      </c>
      <c r="AB324" s="706">
        <v>0</v>
      </c>
      <c r="AC324" s="706">
        <v>0</v>
      </c>
      <c r="AD324" s="706">
        <v>0</v>
      </c>
      <c r="AE324" s="706">
        <v>0</v>
      </c>
      <c r="AF324" s="706">
        <v>0</v>
      </c>
      <c r="AG324" s="706">
        <v>0</v>
      </c>
      <c r="AH324" s="706">
        <v>0</v>
      </c>
      <c r="AI324" s="706">
        <v>0</v>
      </c>
      <c r="AJ324" s="905" t="str">
        <f t="shared" ref="AJ324:AJ387" si="30">C324</f>
        <v>G22001</v>
      </c>
      <c r="AK324" s="905" t="str">
        <f t="shared" ref="AK324:AK387" si="31">D324</f>
        <v>COMPTES A REC.-VEHICULE</v>
      </c>
      <c r="AL324" s="905">
        <f>IFERROR(INDEX(G324:R324,1,MATCH(Parametres!$B$3,G$1:R$1,0)-1)*IF(OR(F324="L",F324="S",F324="I"),-1,1),"")</f>
        <v>5070.96</v>
      </c>
      <c r="AM324" s="905">
        <f t="shared" ref="AM324:AM387" si="32">AN324-AL324</f>
        <v>-57026.080000000002</v>
      </c>
      <c r="AN324" s="905">
        <f>INDEX(G324:R324,1,MATCH(Parametres!$B$3,G$1:R$1,0))*IF(OR(F324="L",F324="S",F324="I"),-1,1)</f>
        <v>-51955.12</v>
      </c>
      <c r="AO324" s="487" t="str">
        <f>+VLOOKUP($AJ324,Data_Validation!$A:$D,1,0)</f>
        <v>G22001</v>
      </c>
      <c r="AP324" s="487" t="str">
        <f>+VLOOKUP($AJ324,Data_Validation!$A:$D,3,0)</f>
        <v>Bilan</v>
      </c>
      <c r="AQ324" s="487" t="str">
        <f>+VLOOKUP($AJ324,Data_Validation!$A:$D,4,0)</f>
        <v>Recevables Véhicules</v>
      </c>
      <c r="AR324" s="487" t="s">
        <v>299</v>
      </c>
      <c r="AS324" s="487">
        <f>+VLOOKUP($AJ324,Data_Validation!$A:$E,5,0)</f>
        <v>0</v>
      </c>
      <c r="AT324" s="904" t="str">
        <f t="shared" ref="AT324:AT387" si="33">C324</f>
        <v>G22001</v>
      </c>
      <c r="AU324" s="488" t="str">
        <f t="shared" ref="AU324:AU387" si="34">D324</f>
        <v>COMPTES A REC.-VEHICULE</v>
      </c>
      <c r="AV324" s="899">
        <f>IFERROR(INDEX(V324:AG324,1,MATCH(Parametres!$B$3,V$1:AG$1,0)-1)*IF(OR(C324="L",C324="S",C324="I"),-1,1),"")</f>
        <v>0</v>
      </c>
      <c r="AW324" s="899">
        <f t="shared" ref="AW324:AW387" si="35">AX324-AV324</f>
        <v>0</v>
      </c>
      <c r="AX324" s="899">
        <f>INDEX(V324:AG324,1,MATCH(Parametres!$B$3,V$1:AG$1,0))*IF(OR(C324="L",C324="S",C324="I"),-1,1)</f>
        <v>0</v>
      </c>
      <c r="AY324" s="487" t="s">
        <v>337</v>
      </c>
      <c r="AZ324" s="487">
        <f>+VLOOKUP($AJ324,Data_Validation!$A:$E,5,0)</f>
        <v>0</v>
      </c>
    </row>
    <row r="325" spans="1:52" ht="15" hidden="1" customHeight="1">
      <c r="A325" s="706" t="s">
        <v>1148</v>
      </c>
      <c r="B325" s="706">
        <v>2025</v>
      </c>
      <c r="C325" s="706" t="s">
        <v>1818</v>
      </c>
      <c r="D325" s="706" t="s">
        <v>1819</v>
      </c>
      <c r="E325" s="706" t="s">
        <v>1136</v>
      </c>
      <c r="F325" s="706" t="s">
        <v>1136</v>
      </c>
      <c r="G325" s="706">
        <v>34466.949999999997</v>
      </c>
      <c r="H325" s="706">
        <v>55880.92</v>
      </c>
      <c r="I325" s="706">
        <v>59320.639999999999</v>
      </c>
      <c r="J325" s="706">
        <v>74427.13</v>
      </c>
      <c r="K325" s="706">
        <v>73119.649999999994</v>
      </c>
      <c r="L325" s="706">
        <v>11964.03</v>
      </c>
      <c r="M325" s="706">
        <v>68645.47</v>
      </c>
      <c r="N325" s="706">
        <v>130889.98</v>
      </c>
      <c r="O325" s="706">
        <v>62438.080000000002</v>
      </c>
      <c r="P325" s="706">
        <v>2076</v>
      </c>
      <c r="Q325" s="706">
        <v>39230.370000000003</v>
      </c>
      <c r="R325" s="706">
        <v>35501.4</v>
      </c>
      <c r="S325" s="706">
        <v>0</v>
      </c>
      <c r="T325" s="706">
        <v>0</v>
      </c>
      <c r="U325" s="706">
        <v>0</v>
      </c>
      <c r="V325" s="706">
        <v>0</v>
      </c>
      <c r="W325" s="706">
        <v>0</v>
      </c>
      <c r="X325" s="706">
        <v>0</v>
      </c>
      <c r="Y325" s="706">
        <v>0</v>
      </c>
      <c r="Z325" s="706">
        <v>0</v>
      </c>
      <c r="AA325" s="706">
        <v>0</v>
      </c>
      <c r="AB325" s="706">
        <v>0</v>
      </c>
      <c r="AC325" s="706">
        <v>0</v>
      </c>
      <c r="AD325" s="706">
        <v>0</v>
      </c>
      <c r="AE325" s="706">
        <v>0</v>
      </c>
      <c r="AF325" s="706">
        <v>0</v>
      </c>
      <c r="AG325" s="706">
        <v>0</v>
      </c>
      <c r="AH325" s="706">
        <v>0</v>
      </c>
      <c r="AI325" s="706">
        <v>0</v>
      </c>
      <c r="AJ325" s="905" t="str">
        <f t="shared" si="30"/>
        <v>G22002</v>
      </c>
      <c r="AK325" s="905" t="str">
        <f t="shared" si="31"/>
        <v>REC CLIENTS CARROSSERIE</v>
      </c>
      <c r="AL325" s="905">
        <f>IFERROR(INDEX(G325:R325,1,MATCH(Parametres!$B$3,G$1:R$1,0)-1)*IF(OR(F325="L",F325="S",F325="I"),-1,1),"")</f>
        <v>59320.639999999999</v>
      </c>
      <c r="AM325" s="905">
        <f t="shared" si="32"/>
        <v>15106.490000000005</v>
      </c>
      <c r="AN325" s="905">
        <f>INDEX(G325:R325,1,MATCH(Parametres!$B$3,G$1:R$1,0))*IF(OR(F325="L",F325="S",F325="I"),-1,1)</f>
        <v>74427.13</v>
      </c>
      <c r="AO325" s="487" t="str">
        <f>+VLOOKUP($AJ325,Data_Validation!$A:$D,1,0)</f>
        <v>G22002</v>
      </c>
      <c r="AP325" s="487" t="str">
        <f>+VLOOKUP($AJ325,Data_Validation!$A:$D,3,0)</f>
        <v>Bilan</v>
      </c>
      <c r="AQ325" s="487" t="str">
        <f>+VLOOKUP($AJ325,Data_Validation!$A:$D,4,0)</f>
        <v>Recevables Carrosserie</v>
      </c>
      <c r="AR325" s="487" t="s">
        <v>299</v>
      </c>
      <c r="AS325" s="487">
        <f>+VLOOKUP($AJ325,Data_Validation!$A:$E,5,0)</f>
        <v>0</v>
      </c>
      <c r="AT325" s="904" t="str">
        <f t="shared" si="33"/>
        <v>G22002</v>
      </c>
      <c r="AU325" s="488" t="str">
        <f t="shared" si="34"/>
        <v>REC CLIENTS CARROSSERIE</v>
      </c>
      <c r="AV325" s="899">
        <f>IFERROR(INDEX(V325:AG325,1,MATCH(Parametres!$B$3,V$1:AG$1,0)-1)*IF(OR(C325="L",C325="S",C325="I"),-1,1),"")</f>
        <v>0</v>
      </c>
      <c r="AW325" s="899">
        <f t="shared" si="35"/>
        <v>0</v>
      </c>
      <c r="AX325" s="899">
        <f>INDEX(V325:AG325,1,MATCH(Parametres!$B$3,V$1:AG$1,0))*IF(OR(C325="L",C325="S",C325="I"),-1,1)</f>
        <v>0</v>
      </c>
      <c r="AY325" s="487" t="s">
        <v>337</v>
      </c>
      <c r="AZ325" s="487">
        <f>+VLOOKUP($AJ325,Data_Validation!$A:$E,5,0)</f>
        <v>0</v>
      </c>
    </row>
    <row r="326" spans="1:52" ht="15" hidden="1" customHeight="1">
      <c r="A326" s="706" t="s">
        <v>1148</v>
      </c>
      <c r="B326" s="706">
        <v>2025</v>
      </c>
      <c r="C326" s="706" t="s">
        <v>1820</v>
      </c>
      <c r="D326" s="706" t="s">
        <v>1821</v>
      </c>
      <c r="E326" s="706" t="s">
        <v>1136</v>
      </c>
      <c r="F326" s="706" t="s">
        <v>1136</v>
      </c>
      <c r="G326" s="706">
        <v>0</v>
      </c>
      <c r="H326" s="706">
        <v>25676.25</v>
      </c>
      <c r="I326" s="706">
        <v>25676.25</v>
      </c>
      <c r="J326" s="706">
        <v>25676.25</v>
      </c>
      <c r="K326" s="706">
        <v>25676.25</v>
      </c>
      <c r="L326" s="706">
        <v>25676.25</v>
      </c>
      <c r="M326" s="706">
        <v>26676.25</v>
      </c>
      <c r="N326" s="706">
        <v>26676.25</v>
      </c>
      <c r="O326" s="706">
        <v>26676.25</v>
      </c>
      <c r="P326" s="706">
        <v>52111.18</v>
      </c>
      <c r="Q326" s="706">
        <v>55045.18</v>
      </c>
      <c r="R326" s="706">
        <v>51111.18</v>
      </c>
      <c r="S326" s="706">
        <v>0</v>
      </c>
      <c r="T326" s="706">
        <v>0</v>
      </c>
      <c r="U326" s="706">
        <v>0</v>
      </c>
      <c r="V326" s="706">
        <v>0</v>
      </c>
      <c r="W326" s="706">
        <v>0</v>
      </c>
      <c r="X326" s="706">
        <v>0</v>
      </c>
      <c r="Y326" s="706">
        <v>0</v>
      </c>
      <c r="Z326" s="706">
        <v>0</v>
      </c>
      <c r="AA326" s="706">
        <v>0</v>
      </c>
      <c r="AB326" s="706">
        <v>0</v>
      </c>
      <c r="AC326" s="706">
        <v>0</v>
      </c>
      <c r="AD326" s="706">
        <v>0</v>
      </c>
      <c r="AE326" s="706">
        <v>0</v>
      </c>
      <c r="AF326" s="706">
        <v>0</v>
      </c>
      <c r="AG326" s="706">
        <v>0</v>
      </c>
      <c r="AH326" s="706">
        <v>0</v>
      </c>
      <c r="AI326" s="706">
        <v>0</v>
      </c>
      <c r="AJ326" s="905" t="str">
        <f t="shared" si="30"/>
        <v>G22003</v>
      </c>
      <c r="AK326" s="905" t="str">
        <f t="shared" si="31"/>
        <v>COMPTES A REC.-VENTES</v>
      </c>
      <c r="AL326" s="905">
        <f>IFERROR(INDEX(G326:R326,1,MATCH(Parametres!$B$3,G$1:R$1,0)-1)*IF(OR(F326="L",F326="S",F326="I"),-1,1),"")</f>
        <v>25676.25</v>
      </c>
      <c r="AM326" s="905">
        <f t="shared" si="32"/>
        <v>0</v>
      </c>
      <c r="AN326" s="905">
        <f>INDEX(G326:R326,1,MATCH(Parametres!$B$3,G$1:R$1,0))*IF(OR(F326="L",F326="S",F326="I"),-1,1)</f>
        <v>25676.25</v>
      </c>
      <c r="AO326" s="487" t="str">
        <f>+VLOOKUP($AJ326,Data_Validation!$A:$D,1,0)</f>
        <v>G22003</v>
      </c>
      <c r="AP326" s="487" t="str">
        <f>+VLOOKUP($AJ326,Data_Validation!$A:$D,3,0)</f>
        <v>Bilan</v>
      </c>
      <c r="AQ326" s="487" t="str">
        <f>+VLOOKUP($AJ326,Data_Validation!$A:$D,4,0)</f>
        <v>Recevables Véhicules</v>
      </c>
      <c r="AR326" s="487" t="s">
        <v>299</v>
      </c>
      <c r="AS326" s="487">
        <f>+VLOOKUP($AJ326,Data_Validation!$A:$E,5,0)</f>
        <v>0</v>
      </c>
      <c r="AT326" s="904" t="str">
        <f t="shared" si="33"/>
        <v>G22003</v>
      </c>
      <c r="AU326" s="488" t="str">
        <f t="shared" si="34"/>
        <v>COMPTES A REC.-VENTES</v>
      </c>
      <c r="AV326" s="899">
        <f>IFERROR(INDEX(V326:AG326,1,MATCH(Parametres!$B$3,V$1:AG$1,0)-1)*IF(OR(C326="L",C326="S",C326="I"),-1,1),"")</f>
        <v>0</v>
      </c>
      <c r="AW326" s="899">
        <f t="shared" si="35"/>
        <v>0</v>
      </c>
      <c r="AX326" s="899">
        <f>INDEX(V326:AG326,1,MATCH(Parametres!$B$3,V$1:AG$1,0))*IF(OR(C326="L",C326="S",C326="I"),-1,1)</f>
        <v>0</v>
      </c>
      <c r="AY326" s="487" t="s">
        <v>337</v>
      </c>
      <c r="AZ326" s="487">
        <f>+VLOOKUP($AJ326,Data_Validation!$A:$E,5,0)</f>
        <v>0</v>
      </c>
    </row>
    <row r="327" spans="1:52" ht="15.75" hidden="1" customHeight="1">
      <c r="A327" s="706" t="s">
        <v>1148</v>
      </c>
      <c r="B327" s="706">
        <v>2025</v>
      </c>
      <c r="C327" s="706" t="s">
        <v>1822</v>
      </c>
      <c r="D327" s="706" t="s">
        <v>1823</v>
      </c>
      <c r="E327" s="706" t="s">
        <v>333</v>
      </c>
      <c r="F327" s="706" t="s">
        <v>1136</v>
      </c>
      <c r="G327" s="706">
        <v>68132.789999999994</v>
      </c>
      <c r="H327" s="706">
        <v>65447.76</v>
      </c>
      <c r="I327" s="706">
        <v>82180.77</v>
      </c>
      <c r="J327" s="706">
        <v>37698.35</v>
      </c>
      <c r="K327" s="706">
        <v>97530.87</v>
      </c>
      <c r="L327" s="706">
        <v>103161.28</v>
      </c>
      <c r="M327" s="706">
        <v>91429.93</v>
      </c>
      <c r="N327" s="706">
        <v>94119.27</v>
      </c>
      <c r="O327" s="706">
        <v>146450.31</v>
      </c>
      <c r="P327" s="706">
        <v>106729.07</v>
      </c>
      <c r="Q327" s="706">
        <v>38522.01</v>
      </c>
      <c r="R327" s="706">
        <v>18621.39</v>
      </c>
      <c r="S327" s="706">
        <v>0</v>
      </c>
      <c r="T327" s="706">
        <v>0</v>
      </c>
      <c r="U327" s="706">
        <v>0</v>
      </c>
      <c r="V327" s="706">
        <v>0</v>
      </c>
      <c r="W327" s="706">
        <v>0</v>
      </c>
      <c r="X327" s="706">
        <v>0</v>
      </c>
      <c r="Y327" s="706">
        <v>0</v>
      </c>
      <c r="Z327" s="706">
        <v>0</v>
      </c>
      <c r="AA327" s="706">
        <v>0</v>
      </c>
      <c r="AB327" s="706">
        <v>0</v>
      </c>
      <c r="AC327" s="706">
        <v>0</v>
      </c>
      <c r="AD327" s="706">
        <v>0</v>
      </c>
      <c r="AE327" s="706">
        <v>0</v>
      </c>
      <c r="AF327" s="706">
        <v>0</v>
      </c>
      <c r="AG327" s="706">
        <v>0</v>
      </c>
      <c r="AH327" s="706">
        <v>0</v>
      </c>
      <c r="AI327" s="706">
        <v>0</v>
      </c>
      <c r="AJ327" s="905" t="str">
        <f t="shared" si="30"/>
        <v>G22004</v>
      </c>
      <c r="AK327" s="905" t="str">
        <f t="shared" si="31"/>
        <v>T.V.Q. A RECEVOIR</v>
      </c>
      <c r="AL327" s="905">
        <f>IFERROR(INDEX(G327:R327,1,MATCH(Parametres!$B$3,G$1:R$1,0)-1)*IF(OR(F327="L",F327="S",F327="I"),-1,1),"")</f>
        <v>82180.77</v>
      </c>
      <c r="AM327" s="905">
        <f t="shared" si="32"/>
        <v>-44482.420000000006</v>
      </c>
      <c r="AN327" s="905">
        <f>INDEX(G327:R327,1,MATCH(Parametres!$B$3,G$1:R$1,0))*IF(OR(F327="L",F327="S",F327="I"),-1,1)</f>
        <v>37698.35</v>
      </c>
      <c r="AO327" s="487" t="str">
        <f>+VLOOKUP($AJ327,Data_Validation!$A:$D,1,0)</f>
        <v>G22004</v>
      </c>
      <c r="AP327" s="487" t="str">
        <f>+VLOOKUP($AJ327,Data_Validation!$A:$D,3,0)</f>
        <v>Bilan</v>
      </c>
      <c r="AQ327" s="487" t="str">
        <f>+VLOOKUP($AJ327,Data_Validation!$A:$D,4,0)</f>
        <v>Taxes de Vente à Payer</v>
      </c>
      <c r="AR327" s="487" t="s">
        <v>299</v>
      </c>
      <c r="AS327" s="487">
        <f>+VLOOKUP($AJ327,Data_Validation!$A:$E,5,0)</f>
        <v>0</v>
      </c>
      <c r="AT327" s="904" t="str">
        <f t="shared" si="33"/>
        <v>G22004</v>
      </c>
      <c r="AU327" s="488" t="str">
        <f t="shared" si="34"/>
        <v>T.V.Q. A RECEVOIR</v>
      </c>
      <c r="AV327" s="899">
        <f>IFERROR(INDEX(V327:AG327,1,MATCH(Parametres!$B$3,V$1:AG$1,0)-1)*IF(OR(C327="L",C327="S",C327="I"),-1,1),"")</f>
        <v>0</v>
      </c>
      <c r="AW327" s="899">
        <f t="shared" si="35"/>
        <v>0</v>
      </c>
      <c r="AX327" s="899">
        <f>INDEX(V327:AG327,1,MATCH(Parametres!$B$3,V$1:AG$1,0))*IF(OR(C327="L",C327="S",C327="I"),-1,1)</f>
        <v>0</v>
      </c>
      <c r="AY327" s="487" t="s">
        <v>337</v>
      </c>
      <c r="AZ327" s="487">
        <f>+VLOOKUP($AJ327,Data_Validation!$A:$E,5,0)</f>
        <v>0</v>
      </c>
    </row>
    <row r="328" spans="1:52" ht="15" hidden="1" customHeight="1">
      <c r="A328" s="706" t="s">
        <v>1148</v>
      </c>
      <c r="B328" s="706">
        <v>2025</v>
      </c>
      <c r="C328" s="706" t="s">
        <v>1824</v>
      </c>
      <c r="D328" s="706" t="s">
        <v>1825</v>
      </c>
      <c r="E328" s="706" t="s">
        <v>333</v>
      </c>
      <c r="F328" s="706" t="s">
        <v>1136</v>
      </c>
      <c r="G328" s="706">
        <v>1295880.56</v>
      </c>
      <c r="H328" s="706">
        <v>1767776.97</v>
      </c>
      <c r="I328" s="706">
        <v>2949447.7</v>
      </c>
      <c r="J328" s="706">
        <v>1603271.29</v>
      </c>
      <c r="K328" s="706">
        <v>1215507.83</v>
      </c>
      <c r="L328" s="706">
        <v>924535.83</v>
      </c>
      <c r="M328" s="706">
        <v>1005739.52</v>
      </c>
      <c r="N328" s="706">
        <v>1116291.1000000001</v>
      </c>
      <c r="O328" s="706">
        <v>1489703.31</v>
      </c>
      <c r="P328" s="706">
        <v>1901150.17</v>
      </c>
      <c r="Q328" s="706">
        <v>2048741.81</v>
      </c>
      <c r="R328" s="706">
        <v>2817669.53</v>
      </c>
      <c r="S328" s="706">
        <v>0</v>
      </c>
      <c r="T328" s="706">
        <v>0</v>
      </c>
      <c r="U328" s="706">
        <v>0</v>
      </c>
      <c r="V328" s="706">
        <v>0</v>
      </c>
      <c r="W328" s="706">
        <v>0</v>
      </c>
      <c r="X328" s="706">
        <v>0</v>
      </c>
      <c r="Y328" s="706">
        <v>0</v>
      </c>
      <c r="Z328" s="706">
        <v>0</v>
      </c>
      <c r="AA328" s="706">
        <v>0</v>
      </c>
      <c r="AB328" s="706">
        <v>0</v>
      </c>
      <c r="AC328" s="706">
        <v>0</v>
      </c>
      <c r="AD328" s="706">
        <v>0</v>
      </c>
      <c r="AE328" s="706">
        <v>0</v>
      </c>
      <c r="AF328" s="706">
        <v>0</v>
      </c>
      <c r="AG328" s="706">
        <v>0</v>
      </c>
      <c r="AH328" s="706">
        <v>0</v>
      </c>
      <c r="AI328" s="706">
        <v>0</v>
      </c>
      <c r="AJ328" s="905" t="str">
        <f t="shared" si="30"/>
        <v>G22005</v>
      </c>
      <c r="AK328" s="905" t="str">
        <f t="shared" si="31"/>
        <v>T.P.S. A RECEVOIR</v>
      </c>
      <c r="AL328" s="905">
        <f>IFERROR(INDEX(G328:R328,1,MATCH(Parametres!$B$3,G$1:R$1,0)-1)*IF(OR(F328="L",F328="S",F328="I"),-1,1),"")</f>
        <v>2949447.7</v>
      </c>
      <c r="AM328" s="905">
        <f t="shared" si="32"/>
        <v>-1346176.4100000001</v>
      </c>
      <c r="AN328" s="905">
        <f>INDEX(G328:R328,1,MATCH(Parametres!$B$3,G$1:R$1,0))*IF(OR(F328="L",F328="S",F328="I"),-1,1)</f>
        <v>1603271.29</v>
      </c>
      <c r="AO328" s="487" t="str">
        <f>+VLOOKUP($AJ328,Data_Validation!$A:$D,1,0)</f>
        <v>G22005</v>
      </c>
      <c r="AP328" s="487" t="str">
        <f>+VLOOKUP($AJ328,Data_Validation!$A:$D,3,0)</f>
        <v>Bilan</v>
      </c>
      <c r="AQ328" s="487" t="str">
        <f>+VLOOKUP($AJ328,Data_Validation!$A:$D,4,0)</f>
        <v>Taxes de Vente à Payer</v>
      </c>
      <c r="AR328" s="487" t="s">
        <v>299</v>
      </c>
      <c r="AS328" s="487">
        <f>+VLOOKUP($AJ328,Data_Validation!$A:$E,5,0)</f>
        <v>0</v>
      </c>
      <c r="AT328" s="904" t="str">
        <f t="shared" si="33"/>
        <v>G22005</v>
      </c>
      <c r="AU328" s="488" t="str">
        <f t="shared" si="34"/>
        <v>T.P.S. A RECEVOIR</v>
      </c>
      <c r="AV328" s="899">
        <f>IFERROR(INDEX(V328:AG328,1,MATCH(Parametres!$B$3,V$1:AG$1,0)-1)*IF(OR(C328="L",C328="S",C328="I"),-1,1),"")</f>
        <v>0</v>
      </c>
      <c r="AW328" s="899">
        <f t="shared" si="35"/>
        <v>0</v>
      </c>
      <c r="AX328" s="899">
        <f>INDEX(V328:AG328,1,MATCH(Parametres!$B$3,V$1:AG$1,0))*IF(OR(C328="L",C328="S",C328="I"),-1,1)</f>
        <v>0</v>
      </c>
      <c r="AY328" s="487" t="s">
        <v>337</v>
      </c>
      <c r="AZ328" s="487">
        <f>+VLOOKUP($AJ328,Data_Validation!$A:$E,5,0)</f>
        <v>0</v>
      </c>
    </row>
    <row r="329" spans="1:52" ht="15" hidden="1" customHeight="1">
      <c r="A329" s="706" t="s">
        <v>1148</v>
      </c>
      <c r="B329" s="706">
        <v>2025</v>
      </c>
      <c r="C329" s="706" t="s">
        <v>1826</v>
      </c>
      <c r="D329" s="706" t="s">
        <v>1827</v>
      </c>
      <c r="E329" s="706" t="s">
        <v>1142</v>
      </c>
      <c r="F329" s="706" t="s">
        <v>1136</v>
      </c>
      <c r="G329" s="706">
        <v>35665.800000000003</v>
      </c>
      <c r="H329" s="706">
        <v>31324.06</v>
      </c>
      <c r="I329" s="706">
        <v>31381.52</v>
      </c>
      <c r="J329" s="706">
        <v>35931.26</v>
      </c>
      <c r="K329" s="706">
        <v>42626.15</v>
      </c>
      <c r="L329" s="706">
        <v>43026.15</v>
      </c>
      <c r="M329" s="706">
        <v>35960.21</v>
      </c>
      <c r="N329" s="706">
        <v>33311.39</v>
      </c>
      <c r="O329" s="706">
        <v>38947</v>
      </c>
      <c r="P329" s="706">
        <v>33716.6</v>
      </c>
      <c r="Q329" s="706">
        <v>28823.78</v>
      </c>
      <c r="R329" s="706">
        <v>25974.68</v>
      </c>
      <c r="S329" s="706">
        <v>0</v>
      </c>
      <c r="T329" s="706">
        <v>0</v>
      </c>
      <c r="U329" s="706">
        <v>0</v>
      </c>
      <c r="V329" s="706">
        <v>0</v>
      </c>
      <c r="W329" s="706">
        <v>0</v>
      </c>
      <c r="X329" s="706">
        <v>0</v>
      </c>
      <c r="Y329" s="706">
        <v>0</v>
      </c>
      <c r="Z329" s="706">
        <v>0</v>
      </c>
      <c r="AA329" s="706">
        <v>0</v>
      </c>
      <c r="AB329" s="706">
        <v>0</v>
      </c>
      <c r="AC329" s="706">
        <v>0</v>
      </c>
      <c r="AD329" s="706">
        <v>0</v>
      </c>
      <c r="AE329" s="706">
        <v>0</v>
      </c>
      <c r="AF329" s="706">
        <v>0</v>
      </c>
      <c r="AG329" s="706">
        <v>0</v>
      </c>
      <c r="AH329" s="706">
        <v>0</v>
      </c>
      <c r="AI329" s="706">
        <v>0</v>
      </c>
      <c r="AJ329" s="905" t="str">
        <f t="shared" si="30"/>
        <v>G22006</v>
      </c>
      <c r="AK329" s="905" t="str">
        <f t="shared" si="31"/>
        <v>COMPTES REC - EMPLOYÉ</v>
      </c>
      <c r="AL329" s="905">
        <f>IFERROR(INDEX(G329:R329,1,MATCH(Parametres!$B$3,G$1:R$1,0)-1)*IF(OR(F329="L",F329="S",F329="I"),-1,1),"")</f>
        <v>31381.52</v>
      </c>
      <c r="AM329" s="905">
        <f t="shared" si="32"/>
        <v>4549.7400000000016</v>
      </c>
      <c r="AN329" s="905">
        <f>INDEX(G329:R329,1,MATCH(Parametres!$B$3,G$1:R$1,0))*IF(OR(F329="L",F329="S",F329="I"),-1,1)</f>
        <v>35931.26</v>
      </c>
      <c r="AO329" s="487" t="str">
        <f>+VLOOKUP($AJ329,Data_Validation!$A:$D,1,0)</f>
        <v>G22006</v>
      </c>
      <c r="AP329" s="487" t="str">
        <f>+VLOOKUP($AJ329,Data_Validation!$A:$D,3,0)</f>
        <v>Bilan</v>
      </c>
      <c r="AQ329" s="487" t="str">
        <f>+VLOOKUP($AJ329,Data_Validation!$A:$D,4,0)</f>
        <v>Recevables Autres</v>
      </c>
      <c r="AR329" s="487" t="s">
        <v>299</v>
      </c>
      <c r="AS329" s="487">
        <f>+VLOOKUP($AJ329,Data_Validation!$A:$E,5,0)</f>
        <v>0</v>
      </c>
      <c r="AT329" s="904" t="str">
        <f t="shared" si="33"/>
        <v>G22006</v>
      </c>
      <c r="AU329" s="488" t="str">
        <f t="shared" si="34"/>
        <v>COMPTES REC - EMPLOYÉ</v>
      </c>
      <c r="AV329" s="899">
        <f>IFERROR(INDEX(V329:AG329,1,MATCH(Parametres!$B$3,V$1:AG$1,0)-1)*IF(OR(C329="L",C329="S",C329="I"),-1,1),"")</f>
        <v>0</v>
      </c>
      <c r="AW329" s="899">
        <f t="shared" si="35"/>
        <v>0</v>
      </c>
      <c r="AX329" s="899">
        <f>INDEX(V329:AG329,1,MATCH(Parametres!$B$3,V$1:AG$1,0))*IF(OR(C329="L",C329="S",C329="I"),-1,1)</f>
        <v>0</v>
      </c>
      <c r="AY329" s="487" t="s">
        <v>337</v>
      </c>
      <c r="AZ329" s="487">
        <f>+VLOOKUP($AJ329,Data_Validation!$A:$E,5,0)</f>
        <v>0</v>
      </c>
    </row>
    <row r="330" spans="1:52" ht="15" hidden="1" customHeight="1">
      <c r="A330" s="706" t="s">
        <v>1148</v>
      </c>
      <c r="B330" s="706">
        <v>2025</v>
      </c>
      <c r="C330" s="706" t="s">
        <v>1828</v>
      </c>
      <c r="D330" s="706" t="s">
        <v>1829</v>
      </c>
      <c r="E330" s="706" t="s">
        <v>1142</v>
      </c>
      <c r="F330" s="706" t="s">
        <v>1136</v>
      </c>
      <c r="G330" s="706">
        <v>498719.06</v>
      </c>
      <c r="H330" s="706">
        <v>510237</v>
      </c>
      <c r="I330" s="706">
        <v>641870.99</v>
      </c>
      <c r="J330" s="706">
        <v>766226.84</v>
      </c>
      <c r="K330" s="706">
        <v>684504.37</v>
      </c>
      <c r="L330" s="706">
        <v>732637.38</v>
      </c>
      <c r="M330" s="706">
        <v>396748.54</v>
      </c>
      <c r="N330" s="706">
        <v>1278566</v>
      </c>
      <c r="O330" s="706">
        <v>1583790.5</v>
      </c>
      <c r="P330" s="706">
        <v>393010.35</v>
      </c>
      <c r="Q330" s="706">
        <v>2161641.13</v>
      </c>
      <c r="R330" s="706">
        <v>344608.35</v>
      </c>
      <c r="S330" s="706">
        <v>0</v>
      </c>
      <c r="T330" s="706">
        <v>0</v>
      </c>
      <c r="U330" s="706">
        <v>0</v>
      </c>
      <c r="V330" s="706">
        <v>0</v>
      </c>
      <c r="W330" s="706">
        <v>0</v>
      </c>
      <c r="X330" s="706">
        <v>0</v>
      </c>
      <c r="Y330" s="706">
        <v>0</v>
      </c>
      <c r="Z330" s="706">
        <v>0</v>
      </c>
      <c r="AA330" s="706">
        <v>0</v>
      </c>
      <c r="AB330" s="706">
        <v>0</v>
      </c>
      <c r="AC330" s="706">
        <v>0</v>
      </c>
      <c r="AD330" s="706">
        <v>0</v>
      </c>
      <c r="AE330" s="706">
        <v>0</v>
      </c>
      <c r="AF330" s="706">
        <v>0</v>
      </c>
      <c r="AG330" s="706">
        <v>0</v>
      </c>
      <c r="AH330" s="706">
        <v>0</v>
      </c>
      <c r="AI330" s="706">
        <v>0</v>
      </c>
      <c r="AJ330" s="905" t="str">
        <f t="shared" si="30"/>
        <v>G22008</v>
      </c>
      <c r="AK330" s="905" t="str">
        <f t="shared" si="31"/>
        <v>VENTES WHOLESALE</v>
      </c>
      <c r="AL330" s="905">
        <f>IFERROR(INDEX(G330:R330,1,MATCH(Parametres!$B$3,G$1:R$1,0)-1)*IF(OR(F330="L",F330="S",F330="I"),-1,1),"")</f>
        <v>641870.99</v>
      </c>
      <c r="AM330" s="905">
        <f t="shared" si="32"/>
        <v>124355.84999999998</v>
      </c>
      <c r="AN330" s="905">
        <f>INDEX(G330:R330,1,MATCH(Parametres!$B$3,G$1:R$1,0))*IF(OR(F330="L",F330="S",F330="I"),-1,1)</f>
        <v>766226.84</v>
      </c>
      <c r="AO330" s="487" t="str">
        <f>+VLOOKUP($AJ330,Data_Validation!$A:$D,1,0)</f>
        <v>G22008</v>
      </c>
      <c r="AP330" s="487" t="str">
        <f>+VLOOKUP($AJ330,Data_Validation!$A:$D,3,0)</f>
        <v>Bilan</v>
      </c>
      <c r="AQ330" s="487" t="str">
        <f>+VLOOKUP($AJ330,Data_Validation!$A:$D,4,0)</f>
        <v>Recevables Véhicules</v>
      </c>
      <c r="AR330" s="487" t="s">
        <v>299</v>
      </c>
      <c r="AS330" s="487">
        <f>+VLOOKUP($AJ330,Data_Validation!$A:$E,5,0)</f>
        <v>0</v>
      </c>
      <c r="AT330" s="904" t="str">
        <f t="shared" si="33"/>
        <v>G22008</v>
      </c>
      <c r="AU330" s="488" t="str">
        <f t="shared" si="34"/>
        <v>VENTES WHOLESALE</v>
      </c>
      <c r="AV330" s="899">
        <f>IFERROR(INDEX(V330:AG330,1,MATCH(Parametres!$B$3,V$1:AG$1,0)-1)*IF(OR(C330="L",C330="S",C330="I"),-1,1),"")</f>
        <v>0</v>
      </c>
      <c r="AW330" s="899">
        <f t="shared" si="35"/>
        <v>0</v>
      </c>
      <c r="AX330" s="899">
        <f>INDEX(V330:AG330,1,MATCH(Parametres!$B$3,V$1:AG$1,0))*IF(OR(C330="L",C330="S",C330="I"),-1,1)</f>
        <v>0</v>
      </c>
      <c r="AY330" s="487" t="s">
        <v>337</v>
      </c>
      <c r="AZ330" s="487">
        <f>+VLOOKUP($AJ330,Data_Validation!$A:$E,5,0)</f>
        <v>0</v>
      </c>
    </row>
    <row r="331" spans="1:52" ht="15" hidden="1" customHeight="1">
      <c r="A331" s="706" t="s">
        <v>1148</v>
      </c>
      <c r="B331" s="706">
        <v>2025</v>
      </c>
      <c r="C331" s="706" t="s">
        <v>1830</v>
      </c>
      <c r="D331" s="706" t="s">
        <v>1831</v>
      </c>
      <c r="E331" s="706" t="s">
        <v>1142</v>
      </c>
      <c r="F331" s="706" t="s">
        <v>1136</v>
      </c>
      <c r="G331" s="706">
        <v>78166.17</v>
      </c>
      <c r="H331" s="706">
        <v>229919.39</v>
      </c>
      <c r="I331" s="706">
        <v>869048.45</v>
      </c>
      <c r="J331" s="706">
        <v>3472052.94</v>
      </c>
      <c r="K331" s="706">
        <v>2327812.0099999998</v>
      </c>
      <c r="L331" s="706">
        <v>669409.15</v>
      </c>
      <c r="M331" s="706">
        <v>1453366.96</v>
      </c>
      <c r="N331" s="706">
        <v>-67068.259999999995</v>
      </c>
      <c r="O331" s="706">
        <v>314332.49</v>
      </c>
      <c r="P331" s="706">
        <v>-67083.41</v>
      </c>
      <c r="Q331" s="706">
        <v>66681.59</v>
      </c>
      <c r="R331" s="706">
        <v>-302659.90000000002</v>
      </c>
      <c r="S331" s="706">
        <v>0</v>
      </c>
      <c r="T331" s="706">
        <v>0</v>
      </c>
      <c r="U331" s="706">
        <v>0</v>
      </c>
      <c r="V331" s="706">
        <v>0</v>
      </c>
      <c r="W331" s="706">
        <v>0</v>
      </c>
      <c r="X331" s="706">
        <v>0</v>
      </c>
      <c r="Y331" s="706">
        <v>0</v>
      </c>
      <c r="Z331" s="706">
        <v>0</v>
      </c>
      <c r="AA331" s="706">
        <v>0</v>
      </c>
      <c r="AB331" s="706">
        <v>0</v>
      </c>
      <c r="AC331" s="706">
        <v>0</v>
      </c>
      <c r="AD331" s="706">
        <v>0</v>
      </c>
      <c r="AE331" s="706">
        <v>0</v>
      </c>
      <c r="AF331" s="706">
        <v>0</v>
      </c>
      <c r="AG331" s="706">
        <v>0</v>
      </c>
      <c r="AH331" s="706">
        <v>0</v>
      </c>
      <c r="AI331" s="706">
        <v>0</v>
      </c>
      <c r="AJ331" s="905" t="str">
        <f t="shared" si="30"/>
        <v>G22009</v>
      </c>
      <c r="AK331" s="905" t="str">
        <f t="shared" si="31"/>
        <v>VENTES FLOTTES</v>
      </c>
      <c r="AL331" s="905">
        <f>IFERROR(INDEX(G331:R331,1,MATCH(Parametres!$B$3,G$1:R$1,0)-1)*IF(OR(F331="L",F331="S",F331="I"),-1,1),"")</f>
        <v>869048.45</v>
      </c>
      <c r="AM331" s="905">
        <f t="shared" si="32"/>
        <v>2603004.4900000002</v>
      </c>
      <c r="AN331" s="905">
        <f>INDEX(G331:R331,1,MATCH(Parametres!$B$3,G$1:R$1,0))*IF(OR(F331="L",F331="S",F331="I"),-1,1)</f>
        <v>3472052.94</v>
      </c>
      <c r="AO331" s="487" t="str">
        <f>+VLOOKUP($AJ331,Data_Validation!$A:$D,1,0)</f>
        <v>G22009</v>
      </c>
      <c r="AP331" s="487" t="str">
        <f>+VLOOKUP($AJ331,Data_Validation!$A:$D,3,0)</f>
        <v>Bilan</v>
      </c>
      <c r="AQ331" s="487" t="str">
        <f>+VLOOKUP($AJ331,Data_Validation!$A:$D,4,0)</f>
        <v>Recevables Véhicules</v>
      </c>
      <c r="AR331" s="487" t="s">
        <v>299</v>
      </c>
      <c r="AS331" s="487">
        <f>+VLOOKUP($AJ331,Data_Validation!$A:$E,5,0)</f>
        <v>0</v>
      </c>
      <c r="AT331" s="904" t="str">
        <f t="shared" si="33"/>
        <v>G22009</v>
      </c>
      <c r="AU331" s="488" t="str">
        <f t="shared" si="34"/>
        <v>VENTES FLOTTES</v>
      </c>
      <c r="AV331" s="899">
        <f>IFERROR(INDEX(V331:AG331,1,MATCH(Parametres!$B$3,V$1:AG$1,0)-1)*IF(OR(C331="L",C331="S",C331="I"),-1,1),"")</f>
        <v>0</v>
      </c>
      <c r="AW331" s="899">
        <f t="shared" si="35"/>
        <v>0</v>
      </c>
      <c r="AX331" s="899">
        <f>INDEX(V331:AG331,1,MATCH(Parametres!$B$3,V$1:AG$1,0))*IF(OR(C331="L",C331="S",C331="I"),-1,1)</f>
        <v>0</v>
      </c>
      <c r="AY331" s="487" t="s">
        <v>337</v>
      </c>
      <c r="AZ331" s="487">
        <f>+VLOOKUP($AJ331,Data_Validation!$A:$E,5,0)</f>
        <v>0</v>
      </c>
    </row>
    <row r="332" spans="1:52" ht="15" hidden="1" customHeight="1">
      <c r="A332" s="706" t="s">
        <v>1148</v>
      </c>
      <c r="B332" s="706">
        <v>2025</v>
      </c>
      <c r="C332" s="706" t="s">
        <v>1832</v>
      </c>
      <c r="D332" s="706" t="s">
        <v>1792</v>
      </c>
      <c r="E332" s="706" t="s">
        <v>1137</v>
      </c>
      <c r="F332" s="706" t="s">
        <v>1136</v>
      </c>
      <c r="G332" s="706">
        <v>0</v>
      </c>
      <c r="H332" s="706">
        <v>0</v>
      </c>
      <c r="I332" s="706">
        <v>0</v>
      </c>
      <c r="J332" s="706">
        <v>0</v>
      </c>
      <c r="K332" s="706">
        <v>0</v>
      </c>
      <c r="L332" s="706">
        <v>0</v>
      </c>
      <c r="M332" s="706">
        <v>0</v>
      </c>
      <c r="N332" s="706">
        <v>0</v>
      </c>
      <c r="O332" s="706">
        <v>0</v>
      </c>
      <c r="P332" s="706">
        <v>0</v>
      </c>
      <c r="Q332" s="706">
        <v>0</v>
      </c>
      <c r="R332" s="706">
        <v>0</v>
      </c>
      <c r="S332" s="706">
        <v>0</v>
      </c>
      <c r="T332" s="706">
        <v>0</v>
      </c>
      <c r="U332" s="706">
        <v>0</v>
      </c>
      <c r="V332" s="706">
        <v>0</v>
      </c>
      <c r="W332" s="706">
        <v>0</v>
      </c>
      <c r="X332" s="706">
        <v>0</v>
      </c>
      <c r="Y332" s="706">
        <v>0</v>
      </c>
      <c r="Z332" s="706">
        <v>0</v>
      </c>
      <c r="AA332" s="706">
        <v>0</v>
      </c>
      <c r="AB332" s="706">
        <v>0</v>
      </c>
      <c r="AC332" s="706">
        <v>0</v>
      </c>
      <c r="AD332" s="706">
        <v>0</v>
      </c>
      <c r="AE332" s="706">
        <v>0</v>
      </c>
      <c r="AF332" s="706">
        <v>0</v>
      </c>
      <c r="AG332" s="706">
        <v>0</v>
      </c>
      <c r="AH332" s="706">
        <v>0</v>
      </c>
      <c r="AI332" s="706">
        <v>0</v>
      </c>
      <c r="AJ332" s="905" t="str">
        <f t="shared" si="30"/>
        <v>G2201A</v>
      </c>
      <c r="AK332" s="905" t="str">
        <f t="shared" si="31"/>
        <v>BNQ NATIONALE MASTER CARD</v>
      </c>
      <c r="AL332" s="905">
        <f>IFERROR(INDEX(G332:R332,1,MATCH(Parametres!$B$3,G$1:R$1,0)-1)*IF(OR(F332="L",F332="S",F332="I"),-1,1),"")</f>
        <v>0</v>
      </c>
      <c r="AM332" s="905">
        <f t="shared" si="32"/>
        <v>0</v>
      </c>
      <c r="AN332" s="905">
        <f>INDEX(G332:R332,1,MATCH(Parametres!$B$3,G$1:R$1,0))*IF(OR(F332="L",F332="S",F332="I"),-1,1)</f>
        <v>0</v>
      </c>
      <c r="AO332" s="487" t="e">
        <f>+VLOOKUP($AJ332,Data_Validation!$A:$D,1,0)</f>
        <v>#N/A</v>
      </c>
      <c r="AP332" s="487" t="e">
        <f>+VLOOKUP($AJ332,Data_Validation!$A:$D,3,0)</f>
        <v>#N/A</v>
      </c>
      <c r="AQ332" s="487" t="e">
        <f>+VLOOKUP($AJ332,Data_Validation!$A:$D,4,0)</f>
        <v>#N/A</v>
      </c>
      <c r="AR332" s="487" t="s">
        <v>299</v>
      </c>
      <c r="AS332" s="487" t="e">
        <f>+VLOOKUP($AJ332,Data_Validation!$A:$E,5,0)</f>
        <v>#N/A</v>
      </c>
      <c r="AT332" s="904" t="str">
        <f t="shared" si="33"/>
        <v>G2201A</v>
      </c>
      <c r="AU332" s="488" t="str">
        <f t="shared" si="34"/>
        <v>BNQ NATIONALE MASTER CARD</v>
      </c>
      <c r="AV332" s="899">
        <f>IFERROR(INDEX(V332:AG332,1,MATCH(Parametres!$B$3,V$1:AG$1,0)-1)*IF(OR(C332="L",C332="S",C332="I"),-1,1),"")</f>
        <v>0</v>
      </c>
      <c r="AW332" s="899">
        <f t="shared" si="35"/>
        <v>0</v>
      </c>
      <c r="AX332" s="899">
        <f>INDEX(V332:AG332,1,MATCH(Parametres!$B$3,V$1:AG$1,0))*IF(OR(C332="L",C332="S",C332="I"),-1,1)</f>
        <v>0</v>
      </c>
      <c r="AY332" s="487" t="s">
        <v>337</v>
      </c>
      <c r="AZ332" s="487" t="e">
        <f>+VLOOKUP($AJ332,Data_Validation!$A:$E,5,0)</f>
        <v>#N/A</v>
      </c>
    </row>
    <row r="333" spans="1:52" ht="15.75" hidden="1" customHeight="1">
      <c r="A333" s="706" t="s">
        <v>1148</v>
      </c>
      <c r="B333" s="706">
        <v>2025</v>
      </c>
      <c r="C333" s="706" t="s">
        <v>1833</v>
      </c>
      <c r="D333" s="706" t="s">
        <v>1834</v>
      </c>
      <c r="E333" s="706" t="s">
        <v>336</v>
      </c>
      <c r="F333" s="706" t="s">
        <v>1136</v>
      </c>
      <c r="G333" s="706">
        <v>0</v>
      </c>
      <c r="H333" s="706">
        <v>49225.96</v>
      </c>
      <c r="I333" s="706">
        <v>1001639.3</v>
      </c>
      <c r="J333" s="706">
        <v>0</v>
      </c>
      <c r="K333" s="706">
        <v>-112519.81</v>
      </c>
      <c r="L333" s="706">
        <v>1379562.21</v>
      </c>
      <c r="M333" s="706">
        <v>-124648.13</v>
      </c>
      <c r="N333" s="706">
        <v>-176601.84</v>
      </c>
      <c r="O333" s="706">
        <v>-207050.08</v>
      </c>
      <c r="P333" s="706">
        <v>-481338.94</v>
      </c>
      <c r="Q333" s="706">
        <v>0</v>
      </c>
      <c r="R333" s="706">
        <v>39756.480000000003</v>
      </c>
      <c r="S333" s="706">
        <v>0</v>
      </c>
      <c r="T333" s="706">
        <v>0</v>
      </c>
      <c r="U333" s="706">
        <v>0</v>
      </c>
      <c r="V333" s="706">
        <v>0</v>
      </c>
      <c r="W333" s="706">
        <v>0</v>
      </c>
      <c r="X333" s="706">
        <v>0</v>
      </c>
      <c r="Y333" s="706">
        <v>0</v>
      </c>
      <c r="Z333" s="706">
        <v>0</v>
      </c>
      <c r="AA333" s="706">
        <v>0</v>
      </c>
      <c r="AB333" s="706">
        <v>0</v>
      </c>
      <c r="AC333" s="706">
        <v>0</v>
      </c>
      <c r="AD333" s="706">
        <v>0</v>
      </c>
      <c r="AE333" s="706">
        <v>0</v>
      </c>
      <c r="AF333" s="706">
        <v>0</v>
      </c>
      <c r="AG333" s="706">
        <v>0</v>
      </c>
      <c r="AH333" s="706">
        <v>0</v>
      </c>
      <c r="AI333" s="706">
        <v>0</v>
      </c>
      <c r="AJ333" s="905" t="str">
        <f t="shared" si="30"/>
        <v>G22010</v>
      </c>
      <c r="AK333" s="905" t="str">
        <f t="shared" si="31"/>
        <v>VENTES US MANHEIM</v>
      </c>
      <c r="AL333" s="905">
        <f>IFERROR(INDEX(G333:R333,1,MATCH(Parametres!$B$3,G$1:R$1,0)-1)*IF(OR(F333="L",F333="S",F333="I"),-1,1),"")</f>
        <v>1001639.3</v>
      </c>
      <c r="AM333" s="905">
        <f t="shared" si="32"/>
        <v>-1001639.3</v>
      </c>
      <c r="AN333" s="905">
        <f>INDEX(G333:R333,1,MATCH(Parametres!$B$3,G$1:R$1,0))*IF(OR(F333="L",F333="S",F333="I"),-1,1)</f>
        <v>0</v>
      </c>
      <c r="AO333" s="487" t="str">
        <f>+VLOOKUP($AJ333,Data_Validation!$A:$D,1,0)</f>
        <v>G22010</v>
      </c>
      <c r="AP333" s="487" t="str">
        <f>+VLOOKUP($AJ333,Data_Validation!$A:$D,3,0)</f>
        <v>Bilan</v>
      </c>
      <c r="AQ333" s="487" t="str">
        <f>+VLOOKUP($AJ333,Data_Validation!$A:$D,4,0)</f>
        <v>Recevables Véhicules</v>
      </c>
      <c r="AR333" s="487" t="s">
        <v>299</v>
      </c>
      <c r="AS333" s="487">
        <f>+VLOOKUP($AJ333,Data_Validation!$A:$E,5,0)</f>
        <v>0</v>
      </c>
      <c r="AT333" s="904" t="str">
        <f t="shared" si="33"/>
        <v>G22010</v>
      </c>
      <c r="AU333" s="488" t="str">
        <f t="shared" si="34"/>
        <v>VENTES US MANHEIM</v>
      </c>
      <c r="AV333" s="899">
        <f>IFERROR(INDEX(V333:AG333,1,MATCH(Parametres!$B$3,V$1:AG$1,0)-1)*IF(OR(C333="L",C333="S",C333="I"),-1,1),"")</f>
        <v>0</v>
      </c>
      <c r="AW333" s="899">
        <f t="shared" si="35"/>
        <v>0</v>
      </c>
      <c r="AX333" s="899">
        <f>INDEX(V333:AG333,1,MATCH(Parametres!$B$3,V$1:AG$1,0))*IF(OR(C333="L",C333="S",C333="I"),-1,1)</f>
        <v>0</v>
      </c>
      <c r="AY333" s="487" t="s">
        <v>337</v>
      </c>
      <c r="AZ333" s="487">
        <f>+VLOOKUP($AJ333,Data_Validation!$A:$E,5,0)</f>
        <v>0</v>
      </c>
    </row>
    <row r="334" spans="1:52" ht="15.75" hidden="1" customHeight="1">
      <c r="A334" s="706" t="s">
        <v>1148</v>
      </c>
      <c r="B334" s="706">
        <v>2025</v>
      </c>
      <c r="C334" s="706" t="s">
        <v>1835</v>
      </c>
      <c r="D334" s="706" t="s">
        <v>1836</v>
      </c>
      <c r="E334" s="706" t="s">
        <v>336</v>
      </c>
      <c r="F334" s="706" t="s">
        <v>1136</v>
      </c>
      <c r="G334" s="706">
        <v>-19872.88</v>
      </c>
      <c r="H334" s="706">
        <v>-39746.339999999997</v>
      </c>
      <c r="I334" s="706">
        <v>66319.149999999994</v>
      </c>
      <c r="J334" s="706">
        <v>141029.47</v>
      </c>
      <c r="K334" s="706">
        <v>178440.66</v>
      </c>
      <c r="L334" s="706">
        <v>212396.96</v>
      </c>
      <c r="M334" s="706">
        <v>456740.24</v>
      </c>
      <c r="N334" s="706">
        <v>615813.87</v>
      </c>
      <c r="O334" s="706">
        <v>341622.18</v>
      </c>
      <c r="P334" s="706">
        <v>153586.29999999999</v>
      </c>
      <c r="Q334" s="706">
        <v>154446.70000000001</v>
      </c>
      <c r="R334" s="706">
        <v>0</v>
      </c>
      <c r="S334" s="706">
        <v>0</v>
      </c>
      <c r="T334" s="706">
        <v>0</v>
      </c>
      <c r="U334" s="706">
        <v>0</v>
      </c>
      <c r="V334" s="706">
        <v>0</v>
      </c>
      <c r="W334" s="706">
        <v>0</v>
      </c>
      <c r="X334" s="706">
        <v>0</v>
      </c>
      <c r="Y334" s="706">
        <v>0</v>
      </c>
      <c r="Z334" s="706">
        <v>0</v>
      </c>
      <c r="AA334" s="706">
        <v>0</v>
      </c>
      <c r="AB334" s="706">
        <v>0</v>
      </c>
      <c r="AC334" s="706">
        <v>0</v>
      </c>
      <c r="AD334" s="706">
        <v>0</v>
      </c>
      <c r="AE334" s="706">
        <v>0</v>
      </c>
      <c r="AF334" s="706">
        <v>0</v>
      </c>
      <c r="AG334" s="706">
        <v>0</v>
      </c>
      <c r="AH334" s="706">
        <v>0</v>
      </c>
      <c r="AI334" s="706">
        <v>0</v>
      </c>
      <c r="AJ334" s="905" t="str">
        <f t="shared" si="30"/>
        <v>G22011</v>
      </c>
      <c r="AK334" s="905" t="str">
        <f t="shared" si="31"/>
        <v>VENTES EBLOCK</v>
      </c>
      <c r="AL334" s="905">
        <f>IFERROR(INDEX(G334:R334,1,MATCH(Parametres!$B$3,G$1:R$1,0)-1)*IF(OR(F334="L",F334="S",F334="I"),-1,1),"")</f>
        <v>66319.149999999994</v>
      </c>
      <c r="AM334" s="905">
        <f t="shared" si="32"/>
        <v>74710.320000000007</v>
      </c>
      <c r="AN334" s="905">
        <f>INDEX(G334:R334,1,MATCH(Parametres!$B$3,G$1:R$1,0))*IF(OR(F334="L",F334="S",F334="I"),-1,1)</f>
        <v>141029.47</v>
      </c>
      <c r="AO334" s="487" t="str">
        <f>+VLOOKUP($AJ334,Data_Validation!$A:$D,1,0)</f>
        <v>G22011</v>
      </c>
      <c r="AP334" s="487" t="str">
        <f>+VLOOKUP($AJ334,Data_Validation!$A:$D,3,0)</f>
        <v>Bilan</v>
      </c>
      <c r="AQ334" s="487" t="str">
        <f>+VLOOKUP($AJ334,Data_Validation!$A:$D,4,0)</f>
        <v>Recevables Véhicules</v>
      </c>
      <c r="AR334" s="487" t="s">
        <v>299</v>
      </c>
      <c r="AS334" s="487">
        <f>+VLOOKUP($AJ334,Data_Validation!$A:$E,5,0)</f>
        <v>0</v>
      </c>
      <c r="AT334" s="904" t="str">
        <f t="shared" si="33"/>
        <v>G22011</v>
      </c>
      <c r="AU334" s="488" t="str">
        <f t="shared" si="34"/>
        <v>VENTES EBLOCK</v>
      </c>
      <c r="AV334" s="899">
        <f>IFERROR(INDEX(V334:AG334,1,MATCH(Parametres!$B$3,V$1:AG$1,0)-1)*IF(OR(C334="L",C334="S",C334="I"),-1,1),"")</f>
        <v>0</v>
      </c>
      <c r="AW334" s="899">
        <f t="shared" si="35"/>
        <v>0</v>
      </c>
      <c r="AX334" s="899">
        <f>INDEX(V334:AG334,1,MATCH(Parametres!$B$3,V$1:AG$1,0))*IF(OR(C334="L",C334="S",C334="I"),-1,1)</f>
        <v>0</v>
      </c>
      <c r="AY334" s="487" t="s">
        <v>337</v>
      </c>
      <c r="AZ334" s="487">
        <f>+VLOOKUP($AJ334,Data_Validation!$A:$E,5,0)</f>
        <v>0</v>
      </c>
    </row>
    <row r="335" spans="1:52" ht="15" hidden="1" customHeight="1">
      <c r="A335" s="706" t="s">
        <v>1148</v>
      </c>
      <c r="B335" s="706">
        <v>2025</v>
      </c>
      <c r="C335" s="706" t="s">
        <v>1837</v>
      </c>
      <c r="D335" s="706" t="s">
        <v>1838</v>
      </c>
      <c r="E335" s="706" t="s">
        <v>336</v>
      </c>
      <c r="F335" s="706" t="s">
        <v>1136</v>
      </c>
      <c r="G335" s="706">
        <v>0</v>
      </c>
      <c r="H335" s="706">
        <v>0</v>
      </c>
      <c r="I335" s="706">
        <v>0</v>
      </c>
      <c r="J335" s="706">
        <v>0</v>
      </c>
      <c r="K335" s="706">
        <v>0</v>
      </c>
      <c r="L335" s="706">
        <v>0</v>
      </c>
      <c r="M335" s="706">
        <v>0</v>
      </c>
      <c r="N335" s="706">
        <v>0</v>
      </c>
      <c r="O335" s="706">
        <v>0</v>
      </c>
      <c r="P335" s="706">
        <v>0</v>
      </c>
      <c r="Q335" s="706">
        <v>0</v>
      </c>
      <c r="R335" s="706">
        <v>0</v>
      </c>
      <c r="S335" s="706">
        <v>0</v>
      </c>
      <c r="T335" s="706">
        <v>0</v>
      </c>
      <c r="U335" s="706">
        <v>0</v>
      </c>
      <c r="V335" s="706">
        <v>0</v>
      </c>
      <c r="W335" s="706">
        <v>0</v>
      </c>
      <c r="X335" s="706">
        <v>0</v>
      </c>
      <c r="Y335" s="706">
        <v>0</v>
      </c>
      <c r="Z335" s="706">
        <v>0</v>
      </c>
      <c r="AA335" s="706">
        <v>0</v>
      </c>
      <c r="AB335" s="706">
        <v>0</v>
      </c>
      <c r="AC335" s="706">
        <v>0</v>
      </c>
      <c r="AD335" s="706">
        <v>0</v>
      </c>
      <c r="AE335" s="706">
        <v>0</v>
      </c>
      <c r="AF335" s="706">
        <v>0</v>
      </c>
      <c r="AG335" s="706">
        <v>0</v>
      </c>
      <c r="AH335" s="706">
        <v>0</v>
      </c>
      <c r="AI335" s="706">
        <v>0</v>
      </c>
      <c r="AJ335" s="905" t="str">
        <f t="shared" si="30"/>
        <v>G22012</v>
      </c>
      <c r="AK335" s="905" t="str">
        <f t="shared" si="31"/>
        <v>VENTES FOSS NATIONAL LEAS</v>
      </c>
      <c r="AL335" s="905">
        <f>IFERROR(INDEX(G335:R335,1,MATCH(Parametres!$B$3,G$1:R$1,0)-1)*IF(OR(F335="L",F335="S",F335="I"),-1,1),"")</f>
        <v>0</v>
      </c>
      <c r="AM335" s="905">
        <f t="shared" si="32"/>
        <v>0</v>
      </c>
      <c r="AN335" s="905">
        <f>INDEX(G335:R335,1,MATCH(Parametres!$B$3,G$1:R$1,0))*IF(OR(F335="L",F335="S",F335="I"),-1,1)</f>
        <v>0</v>
      </c>
      <c r="AO335" s="487" t="e">
        <f>+VLOOKUP($AJ335,Data_Validation!$A:$D,1,0)</f>
        <v>#N/A</v>
      </c>
      <c r="AP335" s="487" t="e">
        <f>+VLOOKUP($AJ335,Data_Validation!$A:$D,3,0)</f>
        <v>#N/A</v>
      </c>
      <c r="AQ335" s="487" t="e">
        <f>+VLOOKUP($AJ335,Data_Validation!$A:$D,4,0)</f>
        <v>#N/A</v>
      </c>
      <c r="AR335" s="487" t="s">
        <v>299</v>
      </c>
      <c r="AS335" s="487" t="e">
        <f>+VLOOKUP($AJ335,Data_Validation!$A:$E,5,0)</f>
        <v>#N/A</v>
      </c>
      <c r="AT335" s="904" t="str">
        <f t="shared" si="33"/>
        <v>G22012</v>
      </c>
      <c r="AU335" s="488" t="str">
        <f t="shared" si="34"/>
        <v>VENTES FOSS NATIONAL LEAS</v>
      </c>
      <c r="AV335" s="899">
        <f>IFERROR(INDEX(V335:AG335,1,MATCH(Parametres!$B$3,V$1:AG$1,0)-1)*IF(OR(C335="L",C335="S",C335="I"),-1,1),"")</f>
        <v>0</v>
      </c>
      <c r="AW335" s="899">
        <f t="shared" si="35"/>
        <v>0</v>
      </c>
      <c r="AX335" s="899">
        <f>INDEX(V335:AG335,1,MATCH(Parametres!$B$3,V$1:AG$1,0))*IF(OR(C335="L",C335="S",C335="I"),-1,1)</f>
        <v>0</v>
      </c>
      <c r="AY335" s="487" t="s">
        <v>337</v>
      </c>
      <c r="AZ335" s="487" t="e">
        <f>+VLOOKUP($AJ335,Data_Validation!$A:$E,5,0)</f>
        <v>#N/A</v>
      </c>
    </row>
    <row r="336" spans="1:52" ht="15" hidden="1" customHeight="1">
      <c r="A336" s="706" t="s">
        <v>1148</v>
      </c>
      <c r="B336" s="706">
        <v>2025</v>
      </c>
      <c r="C336" s="706" t="s">
        <v>1839</v>
      </c>
      <c r="D336" s="706" t="s">
        <v>1840</v>
      </c>
      <c r="E336" s="706" t="s">
        <v>336</v>
      </c>
      <c r="F336" s="706" t="s">
        <v>1136</v>
      </c>
      <c r="G336" s="706">
        <v>0</v>
      </c>
      <c r="H336" s="706">
        <v>0</v>
      </c>
      <c r="I336" s="706">
        <v>276696</v>
      </c>
      <c r="J336" s="706">
        <v>0</v>
      </c>
      <c r="K336" s="706">
        <v>138292.03</v>
      </c>
      <c r="L336" s="706">
        <v>-48765.5</v>
      </c>
      <c r="M336" s="706">
        <v>0</v>
      </c>
      <c r="N336" s="706">
        <v>0</v>
      </c>
      <c r="O336" s="706">
        <v>0</v>
      </c>
      <c r="P336" s="706">
        <v>0</v>
      </c>
      <c r="Q336" s="706">
        <v>0</v>
      </c>
      <c r="R336" s="706">
        <v>0</v>
      </c>
      <c r="S336" s="706">
        <v>0</v>
      </c>
      <c r="T336" s="706">
        <v>0</v>
      </c>
      <c r="U336" s="706">
        <v>0</v>
      </c>
      <c r="V336" s="706">
        <v>0</v>
      </c>
      <c r="W336" s="706">
        <v>0</v>
      </c>
      <c r="X336" s="706">
        <v>0</v>
      </c>
      <c r="Y336" s="706">
        <v>0</v>
      </c>
      <c r="Z336" s="706">
        <v>0</v>
      </c>
      <c r="AA336" s="706">
        <v>0</v>
      </c>
      <c r="AB336" s="706">
        <v>0</v>
      </c>
      <c r="AC336" s="706">
        <v>0</v>
      </c>
      <c r="AD336" s="706">
        <v>0</v>
      </c>
      <c r="AE336" s="706">
        <v>0</v>
      </c>
      <c r="AF336" s="706">
        <v>0</v>
      </c>
      <c r="AG336" s="706">
        <v>0</v>
      </c>
      <c r="AH336" s="706">
        <v>0</v>
      </c>
      <c r="AI336" s="706">
        <v>0</v>
      </c>
      <c r="AJ336" s="905" t="str">
        <f t="shared" si="30"/>
        <v>G22013</v>
      </c>
      <c r="AK336" s="905" t="str">
        <f t="shared" si="31"/>
        <v>VENTES LOCATION SAUVAGEAU</v>
      </c>
      <c r="AL336" s="905">
        <f>IFERROR(INDEX(G336:R336,1,MATCH(Parametres!$B$3,G$1:R$1,0)-1)*IF(OR(F336="L",F336="S",F336="I"),-1,1),"")</f>
        <v>276696</v>
      </c>
      <c r="AM336" s="905">
        <f t="shared" si="32"/>
        <v>-276696</v>
      </c>
      <c r="AN336" s="905">
        <f>INDEX(G336:R336,1,MATCH(Parametres!$B$3,G$1:R$1,0))*IF(OR(F336="L",F336="S",F336="I"),-1,1)</f>
        <v>0</v>
      </c>
      <c r="AO336" s="487" t="str">
        <f>+VLOOKUP($AJ336,Data_Validation!$A:$D,1,0)</f>
        <v>G22013</v>
      </c>
      <c r="AP336" s="487" t="str">
        <f>+VLOOKUP($AJ336,Data_Validation!$A:$D,3,0)</f>
        <v>Bilan</v>
      </c>
      <c r="AQ336" s="487" t="str">
        <f>+VLOOKUP($AJ336,Data_Validation!$A:$D,4,0)</f>
        <v>Recevables Véhicules</v>
      </c>
      <c r="AR336" s="487" t="s">
        <v>299</v>
      </c>
      <c r="AS336" s="487">
        <f>+VLOOKUP($AJ336,Data_Validation!$A:$E,5,0)</f>
        <v>0</v>
      </c>
      <c r="AT336" s="904" t="str">
        <f t="shared" si="33"/>
        <v>G22013</v>
      </c>
      <c r="AU336" s="488" t="str">
        <f t="shared" si="34"/>
        <v>VENTES LOCATION SAUVAGEAU</v>
      </c>
      <c r="AV336" s="899">
        <f>IFERROR(INDEX(V336:AG336,1,MATCH(Parametres!$B$3,V$1:AG$1,0)-1)*IF(OR(C336="L",C336="S",C336="I"),-1,1),"")</f>
        <v>0</v>
      </c>
      <c r="AW336" s="899">
        <f t="shared" si="35"/>
        <v>0</v>
      </c>
      <c r="AX336" s="899">
        <f>INDEX(V336:AG336,1,MATCH(Parametres!$B$3,V$1:AG$1,0))*IF(OR(C336="L",C336="S",C336="I"),-1,1)</f>
        <v>0</v>
      </c>
      <c r="AY336" s="487" t="s">
        <v>337</v>
      </c>
      <c r="AZ336" s="487">
        <f>+VLOOKUP($AJ336,Data_Validation!$A:$E,5,0)</f>
        <v>0</v>
      </c>
    </row>
    <row r="337" spans="1:52" ht="15" hidden="1" customHeight="1">
      <c r="A337" s="706" t="s">
        <v>1148</v>
      </c>
      <c r="B337" s="706">
        <v>2025</v>
      </c>
      <c r="C337" s="706" t="s">
        <v>1841</v>
      </c>
      <c r="D337" s="706" t="s">
        <v>1842</v>
      </c>
      <c r="E337" s="706" t="s">
        <v>336</v>
      </c>
      <c r="F337" s="706" t="s">
        <v>1136</v>
      </c>
      <c r="G337" s="706">
        <v>-129759.92</v>
      </c>
      <c r="H337" s="706">
        <v>126786.31</v>
      </c>
      <c r="I337" s="706">
        <v>465821.21</v>
      </c>
      <c r="J337" s="706">
        <v>743365.97</v>
      </c>
      <c r="K337" s="706">
        <v>39640.29</v>
      </c>
      <c r="L337" s="706">
        <v>445207.99</v>
      </c>
      <c r="M337" s="706">
        <v>263752.25</v>
      </c>
      <c r="N337" s="706">
        <v>-61635.03</v>
      </c>
      <c r="O337" s="706">
        <v>226545.89</v>
      </c>
      <c r="P337" s="706">
        <v>810603.78</v>
      </c>
      <c r="Q337" s="706">
        <v>976028.64</v>
      </c>
      <c r="R337" s="706">
        <v>271945.5</v>
      </c>
      <c r="S337" s="706">
        <v>0</v>
      </c>
      <c r="T337" s="706">
        <v>0</v>
      </c>
      <c r="U337" s="706">
        <v>0</v>
      </c>
      <c r="V337" s="706">
        <v>0</v>
      </c>
      <c r="W337" s="706">
        <v>0</v>
      </c>
      <c r="X337" s="706">
        <v>0</v>
      </c>
      <c r="Y337" s="706">
        <v>0</v>
      </c>
      <c r="Z337" s="706">
        <v>0</v>
      </c>
      <c r="AA337" s="706">
        <v>0</v>
      </c>
      <c r="AB337" s="706">
        <v>0</v>
      </c>
      <c r="AC337" s="706">
        <v>0</v>
      </c>
      <c r="AD337" s="706">
        <v>0</v>
      </c>
      <c r="AE337" s="706">
        <v>0</v>
      </c>
      <c r="AF337" s="706">
        <v>0</v>
      </c>
      <c r="AG337" s="706">
        <v>0</v>
      </c>
      <c r="AH337" s="706">
        <v>0</v>
      </c>
      <c r="AI337" s="706">
        <v>0</v>
      </c>
      <c r="AJ337" s="905" t="str">
        <f t="shared" si="30"/>
        <v>G22014</v>
      </c>
      <c r="AK337" s="905" t="str">
        <f t="shared" si="31"/>
        <v>VENTES JIM PATTISON LEASE</v>
      </c>
      <c r="AL337" s="905">
        <f>IFERROR(INDEX(G337:R337,1,MATCH(Parametres!$B$3,G$1:R$1,0)-1)*IF(OR(F337="L",F337="S",F337="I"),-1,1),"")</f>
        <v>465821.21</v>
      </c>
      <c r="AM337" s="905">
        <f t="shared" si="32"/>
        <v>277544.75999999995</v>
      </c>
      <c r="AN337" s="905">
        <f>INDEX(G337:R337,1,MATCH(Parametres!$B$3,G$1:R$1,0))*IF(OR(F337="L",F337="S",F337="I"),-1,1)</f>
        <v>743365.97</v>
      </c>
      <c r="AO337" s="487" t="str">
        <f>+VLOOKUP($AJ337,Data_Validation!$A:$D,1,0)</f>
        <v>G22014</v>
      </c>
      <c r="AP337" s="487" t="str">
        <f>+VLOOKUP($AJ337,Data_Validation!$A:$D,3,0)</f>
        <v>Bilan</v>
      </c>
      <c r="AQ337" s="487" t="str">
        <f>+VLOOKUP($AJ337,Data_Validation!$A:$D,4,0)</f>
        <v>Recevables Véhicules</v>
      </c>
      <c r="AR337" s="487" t="s">
        <v>299</v>
      </c>
      <c r="AS337" s="487">
        <f>+VLOOKUP($AJ337,Data_Validation!$A:$E,5,0)</f>
        <v>0</v>
      </c>
      <c r="AT337" s="904" t="str">
        <f t="shared" si="33"/>
        <v>G22014</v>
      </c>
      <c r="AU337" s="488" t="str">
        <f t="shared" si="34"/>
        <v>VENTES JIM PATTISON LEASE</v>
      </c>
      <c r="AV337" s="899">
        <f>IFERROR(INDEX(V337:AG337,1,MATCH(Parametres!$B$3,V$1:AG$1,0)-1)*IF(OR(C337="L",C337="S",C337="I"),-1,1),"")</f>
        <v>0</v>
      </c>
      <c r="AW337" s="899">
        <f t="shared" si="35"/>
        <v>0</v>
      </c>
      <c r="AX337" s="899">
        <f>INDEX(V337:AG337,1,MATCH(Parametres!$B$3,V$1:AG$1,0))*IF(OR(C337="L",C337="S",C337="I"),-1,1)</f>
        <v>0</v>
      </c>
      <c r="AY337" s="487" t="s">
        <v>337</v>
      </c>
      <c r="AZ337" s="487">
        <f>+VLOOKUP($AJ337,Data_Validation!$A:$E,5,0)</f>
        <v>0</v>
      </c>
    </row>
    <row r="338" spans="1:52" ht="15.75" hidden="1" customHeight="1">
      <c r="A338" s="706" t="s">
        <v>1148</v>
      </c>
      <c r="B338" s="706">
        <v>2025</v>
      </c>
      <c r="C338" s="706" t="s">
        <v>1843</v>
      </c>
      <c r="D338" s="706" t="s">
        <v>1844</v>
      </c>
      <c r="E338" s="706" t="s">
        <v>336</v>
      </c>
      <c r="F338" s="706" t="s">
        <v>1136</v>
      </c>
      <c r="G338" s="706">
        <v>0</v>
      </c>
      <c r="H338" s="706">
        <v>0</v>
      </c>
      <c r="I338" s="706">
        <v>-90043.1</v>
      </c>
      <c r="J338" s="706">
        <v>0</v>
      </c>
      <c r="K338" s="706">
        <v>-51525.95</v>
      </c>
      <c r="L338" s="706">
        <v>0</v>
      </c>
      <c r="M338" s="706">
        <v>0</v>
      </c>
      <c r="N338" s="706">
        <v>0</v>
      </c>
      <c r="O338" s="706">
        <v>0</v>
      </c>
      <c r="P338" s="706">
        <v>121375.2</v>
      </c>
      <c r="Q338" s="706">
        <v>121375.2</v>
      </c>
      <c r="R338" s="706">
        <v>0</v>
      </c>
      <c r="S338" s="706">
        <v>0</v>
      </c>
      <c r="T338" s="706">
        <v>0</v>
      </c>
      <c r="U338" s="706">
        <v>0</v>
      </c>
      <c r="V338" s="706">
        <v>0</v>
      </c>
      <c r="W338" s="706">
        <v>0</v>
      </c>
      <c r="X338" s="706">
        <v>0</v>
      </c>
      <c r="Y338" s="706">
        <v>0</v>
      </c>
      <c r="Z338" s="706">
        <v>0</v>
      </c>
      <c r="AA338" s="706">
        <v>0</v>
      </c>
      <c r="AB338" s="706">
        <v>0</v>
      </c>
      <c r="AC338" s="706">
        <v>0</v>
      </c>
      <c r="AD338" s="706">
        <v>0</v>
      </c>
      <c r="AE338" s="706">
        <v>0</v>
      </c>
      <c r="AF338" s="706">
        <v>0</v>
      </c>
      <c r="AG338" s="706">
        <v>0</v>
      </c>
      <c r="AH338" s="706">
        <v>0</v>
      </c>
      <c r="AI338" s="706">
        <v>0</v>
      </c>
      <c r="AJ338" s="905" t="str">
        <f t="shared" si="30"/>
        <v>G22015</v>
      </c>
      <c r="AK338" s="905" t="str">
        <f t="shared" si="31"/>
        <v>VENTES 9515-1726 QC</v>
      </c>
      <c r="AL338" s="905">
        <f>IFERROR(INDEX(G338:R338,1,MATCH(Parametres!$B$3,G$1:R$1,0)-1)*IF(OR(F338="L",F338="S",F338="I"),-1,1),"")</f>
        <v>-90043.1</v>
      </c>
      <c r="AM338" s="905">
        <f t="shared" si="32"/>
        <v>90043.1</v>
      </c>
      <c r="AN338" s="905">
        <f>INDEX(G338:R338,1,MATCH(Parametres!$B$3,G$1:R$1,0))*IF(OR(F338="L",F338="S",F338="I"),-1,1)</f>
        <v>0</v>
      </c>
      <c r="AO338" s="487" t="str">
        <f>+VLOOKUP($AJ338,Data_Validation!$A:$D,1,0)</f>
        <v>G22015</v>
      </c>
      <c r="AP338" s="487" t="str">
        <f>+VLOOKUP($AJ338,Data_Validation!$A:$D,3,0)</f>
        <v>Bilan</v>
      </c>
      <c r="AQ338" s="487" t="str">
        <f>+VLOOKUP($AJ338,Data_Validation!$A:$D,4,0)</f>
        <v>Recevables Véhicules</v>
      </c>
      <c r="AR338" s="487" t="s">
        <v>299</v>
      </c>
      <c r="AS338" s="487">
        <f>+VLOOKUP($AJ338,Data_Validation!$A:$E,5,0)</f>
        <v>0</v>
      </c>
      <c r="AT338" s="904" t="str">
        <f t="shared" si="33"/>
        <v>G22015</v>
      </c>
      <c r="AU338" s="488" t="str">
        <f t="shared" si="34"/>
        <v>VENTES 9515-1726 QC</v>
      </c>
      <c r="AV338" s="899">
        <f>IFERROR(INDEX(V338:AG338,1,MATCH(Parametres!$B$3,V$1:AG$1,0)-1)*IF(OR(C338="L",C338="S",C338="I"),-1,1),"")</f>
        <v>0</v>
      </c>
      <c r="AW338" s="899">
        <f t="shared" si="35"/>
        <v>0</v>
      </c>
      <c r="AX338" s="899">
        <f>INDEX(V338:AG338,1,MATCH(Parametres!$B$3,V$1:AG$1,0))*IF(OR(C338="L",C338="S",C338="I"),-1,1)</f>
        <v>0</v>
      </c>
      <c r="AY338" s="487" t="s">
        <v>337</v>
      </c>
      <c r="AZ338" s="487">
        <f>+VLOOKUP($AJ338,Data_Validation!$A:$E,5,0)</f>
        <v>0</v>
      </c>
    </row>
    <row r="339" spans="1:52" ht="15" hidden="1" customHeight="1">
      <c r="A339" s="706" t="s">
        <v>1148</v>
      </c>
      <c r="B339" s="706">
        <v>2025</v>
      </c>
      <c r="C339" s="706" t="s">
        <v>1845</v>
      </c>
      <c r="D339" s="706" t="s">
        <v>1846</v>
      </c>
      <c r="E339" s="706" t="s">
        <v>336</v>
      </c>
      <c r="F339" s="706" t="s">
        <v>1136</v>
      </c>
      <c r="G339" s="706">
        <v>0</v>
      </c>
      <c r="H339" s="706">
        <v>0</v>
      </c>
      <c r="I339" s="706">
        <v>0</v>
      </c>
      <c r="J339" s="706">
        <v>0</v>
      </c>
      <c r="K339" s="706">
        <v>0</v>
      </c>
      <c r="L339" s="706">
        <v>0</v>
      </c>
      <c r="M339" s="706">
        <v>0</v>
      </c>
      <c r="N339" s="706">
        <v>0</v>
      </c>
      <c r="O339" s="706">
        <v>0</v>
      </c>
      <c r="P339" s="706">
        <v>-2060091.44</v>
      </c>
      <c r="Q339" s="706">
        <v>17678.28</v>
      </c>
      <c r="R339" s="706">
        <v>-477100.86</v>
      </c>
      <c r="S339" s="706">
        <v>0</v>
      </c>
      <c r="T339" s="706">
        <v>0</v>
      </c>
      <c r="U339" s="706">
        <v>0</v>
      </c>
      <c r="V339" s="706">
        <v>0</v>
      </c>
      <c r="W339" s="706">
        <v>0</v>
      </c>
      <c r="X339" s="706">
        <v>0</v>
      </c>
      <c r="Y339" s="706">
        <v>0</v>
      </c>
      <c r="Z339" s="706">
        <v>0</v>
      </c>
      <c r="AA339" s="706">
        <v>0</v>
      </c>
      <c r="AB339" s="706">
        <v>0</v>
      </c>
      <c r="AC339" s="706">
        <v>0</v>
      </c>
      <c r="AD339" s="706">
        <v>0</v>
      </c>
      <c r="AE339" s="706">
        <v>0</v>
      </c>
      <c r="AF339" s="706">
        <v>0</v>
      </c>
      <c r="AG339" s="706">
        <v>0</v>
      </c>
      <c r="AH339" s="706">
        <v>0</v>
      </c>
      <c r="AI339" s="706">
        <v>0</v>
      </c>
      <c r="AJ339" s="905" t="str">
        <f t="shared" si="30"/>
        <v>G22016</v>
      </c>
      <c r="AK339" s="905" t="str">
        <f t="shared" si="31"/>
        <v>9482-3176 QUEBEC INC</v>
      </c>
      <c r="AL339" s="905">
        <f>IFERROR(INDEX(G339:R339,1,MATCH(Parametres!$B$3,G$1:R$1,0)-1)*IF(OR(F339="L",F339="S",F339="I"),-1,1),"")</f>
        <v>0</v>
      </c>
      <c r="AM339" s="905">
        <f t="shared" si="32"/>
        <v>0</v>
      </c>
      <c r="AN339" s="905">
        <f>INDEX(G339:R339,1,MATCH(Parametres!$B$3,G$1:R$1,0))*IF(OR(F339="L",F339="S",F339="I"),-1,1)</f>
        <v>0</v>
      </c>
      <c r="AO339" s="487" t="str">
        <f>+VLOOKUP($AJ339,Data_Validation!$A:$D,1,0)</f>
        <v>G22016</v>
      </c>
      <c r="AP339" s="487" t="str">
        <f>+VLOOKUP($AJ339,Data_Validation!$A:$D,3,0)</f>
        <v>Bilan</v>
      </c>
      <c r="AQ339" s="487" t="str">
        <f>+VLOOKUP($AJ339,Data_Validation!$A:$D,4,0)</f>
        <v>Recevables Véhicules</v>
      </c>
      <c r="AR339" s="487" t="s">
        <v>299</v>
      </c>
      <c r="AS339" s="487">
        <f>+VLOOKUP($AJ339,Data_Validation!$A:$E,5,0)</f>
        <v>0</v>
      </c>
      <c r="AT339" s="904" t="str">
        <f t="shared" si="33"/>
        <v>G22016</v>
      </c>
      <c r="AU339" s="488" t="str">
        <f t="shared" si="34"/>
        <v>9482-3176 QUEBEC INC</v>
      </c>
      <c r="AV339" s="899">
        <f>IFERROR(INDEX(V339:AG339,1,MATCH(Parametres!$B$3,V$1:AG$1,0)-1)*IF(OR(C339="L",C339="S",C339="I"),-1,1),"")</f>
        <v>0</v>
      </c>
      <c r="AW339" s="899">
        <f t="shared" si="35"/>
        <v>0</v>
      </c>
      <c r="AX339" s="899">
        <f>INDEX(V339:AG339,1,MATCH(Parametres!$B$3,V$1:AG$1,0))*IF(OR(C339="L",C339="S",C339="I"),-1,1)</f>
        <v>0</v>
      </c>
      <c r="AY339" s="487" t="s">
        <v>337</v>
      </c>
      <c r="AZ339" s="487">
        <f>+VLOOKUP($AJ339,Data_Validation!$A:$E,5,0)</f>
        <v>0</v>
      </c>
    </row>
    <row r="340" spans="1:52" ht="15" hidden="1" customHeight="1">
      <c r="A340" s="706" t="s">
        <v>1148</v>
      </c>
      <c r="B340" s="706">
        <v>2025</v>
      </c>
      <c r="C340" s="706" t="s">
        <v>1847</v>
      </c>
      <c r="D340" s="706" t="s">
        <v>1848</v>
      </c>
      <c r="E340" s="706" t="s">
        <v>336</v>
      </c>
      <c r="F340" s="706" t="s">
        <v>1136</v>
      </c>
      <c r="G340" s="706">
        <v>0</v>
      </c>
      <c r="H340" s="706">
        <v>0</v>
      </c>
      <c r="I340" s="706">
        <v>0</v>
      </c>
      <c r="J340" s="706">
        <v>0</v>
      </c>
      <c r="K340" s="706">
        <v>0</v>
      </c>
      <c r="L340" s="706">
        <v>0</v>
      </c>
      <c r="M340" s="706">
        <v>0</v>
      </c>
      <c r="N340" s="706">
        <v>0</v>
      </c>
      <c r="O340" s="706">
        <v>0</v>
      </c>
      <c r="P340" s="706">
        <v>0</v>
      </c>
      <c r="Q340" s="706">
        <v>0</v>
      </c>
      <c r="R340" s="706">
        <v>0</v>
      </c>
      <c r="S340" s="706">
        <v>0</v>
      </c>
      <c r="T340" s="706">
        <v>0</v>
      </c>
      <c r="U340" s="706">
        <v>0</v>
      </c>
      <c r="V340" s="706">
        <v>0</v>
      </c>
      <c r="W340" s="706">
        <v>0</v>
      </c>
      <c r="X340" s="706">
        <v>0</v>
      </c>
      <c r="Y340" s="706">
        <v>0</v>
      </c>
      <c r="Z340" s="706">
        <v>0</v>
      </c>
      <c r="AA340" s="706">
        <v>0</v>
      </c>
      <c r="AB340" s="706">
        <v>0</v>
      </c>
      <c r="AC340" s="706">
        <v>0</v>
      </c>
      <c r="AD340" s="706">
        <v>0</v>
      </c>
      <c r="AE340" s="706">
        <v>0</v>
      </c>
      <c r="AF340" s="706">
        <v>0</v>
      </c>
      <c r="AG340" s="706">
        <v>0</v>
      </c>
      <c r="AH340" s="706">
        <v>0</v>
      </c>
      <c r="AI340" s="706">
        <v>0</v>
      </c>
      <c r="AJ340" s="905" t="str">
        <f t="shared" si="30"/>
        <v>G22017</v>
      </c>
      <c r="AK340" s="905" t="str">
        <f t="shared" si="31"/>
        <v>VENTES EMKAY INC</v>
      </c>
      <c r="AL340" s="905">
        <f>IFERROR(INDEX(G340:R340,1,MATCH(Parametres!$B$3,G$1:R$1,0)-1)*IF(OR(F340="L",F340="S",F340="I"),-1,1),"")</f>
        <v>0</v>
      </c>
      <c r="AM340" s="905">
        <f t="shared" si="32"/>
        <v>0</v>
      </c>
      <c r="AN340" s="905">
        <f>INDEX(G340:R340,1,MATCH(Parametres!$B$3,G$1:R$1,0))*IF(OR(F340="L",F340="S",F340="I"),-1,1)</f>
        <v>0</v>
      </c>
      <c r="AO340" s="487" t="e">
        <f>+VLOOKUP($AJ340,Data_Validation!$A:$D,1,0)</f>
        <v>#N/A</v>
      </c>
      <c r="AP340" s="487" t="e">
        <f>+VLOOKUP($AJ340,Data_Validation!$A:$D,3,0)</f>
        <v>#N/A</v>
      </c>
      <c r="AQ340" s="487" t="e">
        <f>+VLOOKUP($AJ340,Data_Validation!$A:$D,4,0)</f>
        <v>#N/A</v>
      </c>
      <c r="AR340" s="487" t="s">
        <v>299</v>
      </c>
      <c r="AS340" s="487" t="e">
        <f>+VLOOKUP($AJ340,Data_Validation!$A:$E,5,0)</f>
        <v>#N/A</v>
      </c>
      <c r="AT340" s="904" t="str">
        <f t="shared" si="33"/>
        <v>G22017</v>
      </c>
      <c r="AU340" s="488" t="str">
        <f t="shared" si="34"/>
        <v>VENTES EMKAY INC</v>
      </c>
      <c r="AV340" s="899">
        <f>IFERROR(INDEX(V340:AG340,1,MATCH(Parametres!$B$3,V$1:AG$1,0)-1)*IF(OR(C340="L",C340="S",C340="I"),-1,1),"")</f>
        <v>0</v>
      </c>
      <c r="AW340" s="899">
        <f t="shared" si="35"/>
        <v>0</v>
      </c>
      <c r="AX340" s="899">
        <f>INDEX(V340:AG340,1,MATCH(Parametres!$B$3,V$1:AG$1,0))*IF(OR(C340="L",C340="S",C340="I"),-1,1)</f>
        <v>0</v>
      </c>
      <c r="AY340" s="487" t="s">
        <v>337</v>
      </c>
      <c r="AZ340" s="487" t="e">
        <f>+VLOOKUP($AJ340,Data_Validation!$A:$E,5,0)</f>
        <v>#N/A</v>
      </c>
    </row>
    <row r="341" spans="1:52" ht="15" hidden="1" customHeight="1">
      <c r="A341" s="706" t="s">
        <v>1148</v>
      </c>
      <c r="B341" s="706">
        <v>2025</v>
      </c>
      <c r="C341" s="706" t="s">
        <v>1849</v>
      </c>
      <c r="D341" s="706" t="s">
        <v>1850</v>
      </c>
      <c r="E341" s="706" t="s">
        <v>336</v>
      </c>
      <c r="F341" s="706" t="s">
        <v>1136</v>
      </c>
      <c r="G341" s="706">
        <v>0</v>
      </c>
      <c r="H341" s="706">
        <v>0</v>
      </c>
      <c r="I341" s="706">
        <v>0</v>
      </c>
      <c r="J341" s="706">
        <v>0</v>
      </c>
      <c r="K341" s="706">
        <v>0</v>
      </c>
      <c r="L341" s="706">
        <v>0</v>
      </c>
      <c r="M341" s="706">
        <v>0</v>
      </c>
      <c r="N341" s="706">
        <v>0</v>
      </c>
      <c r="O341" s="706">
        <v>0</v>
      </c>
      <c r="P341" s="706">
        <v>0</v>
      </c>
      <c r="Q341" s="706">
        <v>0</v>
      </c>
      <c r="R341" s="706">
        <v>0</v>
      </c>
      <c r="S341" s="706">
        <v>0</v>
      </c>
      <c r="T341" s="706">
        <v>0</v>
      </c>
      <c r="U341" s="706">
        <v>0</v>
      </c>
      <c r="V341" s="706">
        <v>0</v>
      </c>
      <c r="W341" s="706">
        <v>0</v>
      </c>
      <c r="X341" s="706">
        <v>0</v>
      </c>
      <c r="Y341" s="706">
        <v>0</v>
      </c>
      <c r="Z341" s="706">
        <v>0</v>
      </c>
      <c r="AA341" s="706">
        <v>0</v>
      </c>
      <c r="AB341" s="706">
        <v>0</v>
      </c>
      <c r="AC341" s="706">
        <v>0</v>
      </c>
      <c r="AD341" s="706">
        <v>0</v>
      </c>
      <c r="AE341" s="706">
        <v>0</v>
      </c>
      <c r="AF341" s="706">
        <v>0</v>
      </c>
      <c r="AG341" s="706">
        <v>0</v>
      </c>
      <c r="AH341" s="706">
        <v>0</v>
      </c>
      <c r="AI341" s="706">
        <v>0</v>
      </c>
      <c r="AJ341" s="905" t="str">
        <f t="shared" si="30"/>
        <v>G22020</v>
      </c>
      <c r="AK341" s="905" t="str">
        <f t="shared" si="31"/>
        <v>VENTES STE-MARIE</v>
      </c>
      <c r="AL341" s="905">
        <f>IFERROR(INDEX(G341:R341,1,MATCH(Parametres!$B$3,G$1:R$1,0)-1)*IF(OR(F341="L",F341="S",F341="I"),-1,1),"")</f>
        <v>0</v>
      </c>
      <c r="AM341" s="905">
        <f t="shared" si="32"/>
        <v>0</v>
      </c>
      <c r="AN341" s="905">
        <f>INDEX(G341:R341,1,MATCH(Parametres!$B$3,G$1:R$1,0))*IF(OR(F341="L",F341="S",F341="I"),-1,1)</f>
        <v>0</v>
      </c>
      <c r="AO341" s="487" t="e">
        <f>+VLOOKUP($AJ341,Data_Validation!$A:$D,1,0)</f>
        <v>#N/A</v>
      </c>
      <c r="AP341" s="487" t="e">
        <f>+VLOOKUP($AJ341,Data_Validation!$A:$D,3,0)</f>
        <v>#N/A</v>
      </c>
      <c r="AQ341" s="487" t="e">
        <f>+VLOOKUP($AJ341,Data_Validation!$A:$D,4,0)</f>
        <v>#N/A</v>
      </c>
      <c r="AR341" s="487" t="s">
        <v>299</v>
      </c>
      <c r="AS341" s="487" t="e">
        <f>+VLOOKUP($AJ341,Data_Validation!$A:$E,5,0)</f>
        <v>#N/A</v>
      </c>
      <c r="AT341" s="904" t="str">
        <f t="shared" si="33"/>
        <v>G22020</v>
      </c>
      <c r="AU341" s="488" t="str">
        <f t="shared" si="34"/>
        <v>VENTES STE-MARIE</v>
      </c>
      <c r="AV341" s="899">
        <f>IFERROR(INDEX(V341:AG341,1,MATCH(Parametres!$B$3,V$1:AG$1,0)-1)*IF(OR(C341="L",C341="S",C341="I"),-1,1),"")</f>
        <v>0</v>
      </c>
      <c r="AW341" s="899">
        <f t="shared" si="35"/>
        <v>0</v>
      </c>
      <c r="AX341" s="899">
        <f>INDEX(V341:AG341,1,MATCH(Parametres!$B$3,V$1:AG$1,0))*IF(OR(C341="L",C341="S",C341="I"),-1,1)</f>
        <v>0</v>
      </c>
      <c r="AY341" s="487" t="s">
        <v>337</v>
      </c>
      <c r="AZ341" s="487" t="e">
        <f>+VLOOKUP($AJ341,Data_Validation!$A:$E,5,0)</f>
        <v>#N/A</v>
      </c>
    </row>
    <row r="342" spans="1:52" ht="15" hidden="1" customHeight="1">
      <c r="A342" s="706" t="s">
        <v>1148</v>
      </c>
      <c r="B342" s="706">
        <v>2025</v>
      </c>
      <c r="C342" s="706" t="s">
        <v>1851</v>
      </c>
      <c r="D342" s="706" t="s">
        <v>1852</v>
      </c>
      <c r="E342" s="706" t="s">
        <v>336</v>
      </c>
      <c r="F342" s="706" t="s">
        <v>1136</v>
      </c>
      <c r="G342" s="706">
        <v>901699.24</v>
      </c>
      <c r="H342" s="706">
        <v>522575.11</v>
      </c>
      <c r="I342" s="706">
        <v>0</v>
      </c>
      <c r="J342" s="706">
        <v>349281.75</v>
      </c>
      <c r="K342" s="706">
        <v>424368.22</v>
      </c>
      <c r="L342" s="706">
        <v>1034421.61</v>
      </c>
      <c r="M342" s="706">
        <v>0</v>
      </c>
      <c r="N342" s="706">
        <v>-66501.23</v>
      </c>
      <c r="O342" s="706">
        <v>0</v>
      </c>
      <c r="P342" s="706">
        <v>200479.65</v>
      </c>
      <c r="Q342" s="706">
        <v>68950.350000000006</v>
      </c>
      <c r="R342" s="706">
        <v>369510.74</v>
      </c>
      <c r="S342" s="706">
        <v>0</v>
      </c>
      <c r="T342" s="706">
        <v>0</v>
      </c>
      <c r="U342" s="706">
        <v>0</v>
      </c>
      <c r="V342" s="706">
        <v>0</v>
      </c>
      <c r="W342" s="706">
        <v>0</v>
      </c>
      <c r="X342" s="706">
        <v>0</v>
      </c>
      <c r="Y342" s="706">
        <v>0</v>
      </c>
      <c r="Z342" s="706">
        <v>0</v>
      </c>
      <c r="AA342" s="706">
        <v>0</v>
      </c>
      <c r="AB342" s="706">
        <v>0</v>
      </c>
      <c r="AC342" s="706">
        <v>0</v>
      </c>
      <c r="AD342" s="706">
        <v>0</v>
      </c>
      <c r="AE342" s="706">
        <v>0</v>
      </c>
      <c r="AF342" s="706">
        <v>0</v>
      </c>
      <c r="AG342" s="706">
        <v>0</v>
      </c>
      <c r="AH342" s="706">
        <v>0</v>
      </c>
      <c r="AI342" s="706">
        <v>0</v>
      </c>
      <c r="AJ342" s="905" t="str">
        <f t="shared" si="30"/>
        <v>G22030</v>
      </c>
      <c r="AK342" s="905" t="str">
        <f t="shared" si="31"/>
        <v>VENTES HAWKESBURY</v>
      </c>
      <c r="AL342" s="905">
        <f>IFERROR(INDEX(G342:R342,1,MATCH(Parametres!$B$3,G$1:R$1,0)-1)*IF(OR(F342="L",F342="S",F342="I"),-1,1),"")</f>
        <v>0</v>
      </c>
      <c r="AM342" s="905">
        <f t="shared" si="32"/>
        <v>349281.75</v>
      </c>
      <c r="AN342" s="905">
        <f>INDEX(G342:R342,1,MATCH(Parametres!$B$3,G$1:R$1,0))*IF(OR(F342="L",F342="S",F342="I"),-1,1)</f>
        <v>349281.75</v>
      </c>
      <c r="AO342" s="487" t="str">
        <f>+VLOOKUP($AJ342,Data_Validation!$A:$D,1,0)</f>
        <v>G22030</v>
      </c>
      <c r="AP342" s="487" t="str">
        <f>+VLOOKUP($AJ342,Data_Validation!$A:$D,3,0)</f>
        <v>Bilan</v>
      </c>
      <c r="AQ342" s="487" t="str">
        <f>+VLOOKUP($AJ342,Data_Validation!$A:$D,4,0)</f>
        <v>Recevables Intercos</v>
      </c>
      <c r="AR342" s="487" t="s">
        <v>299</v>
      </c>
      <c r="AS342" s="487">
        <f>+VLOOKUP($AJ342,Data_Validation!$A:$E,5,0)</f>
        <v>0</v>
      </c>
      <c r="AT342" s="904" t="str">
        <f t="shared" si="33"/>
        <v>G22030</v>
      </c>
      <c r="AU342" s="488" t="str">
        <f t="shared" si="34"/>
        <v>VENTES HAWKESBURY</v>
      </c>
      <c r="AV342" s="899">
        <f>IFERROR(INDEX(V342:AG342,1,MATCH(Parametres!$B$3,V$1:AG$1,0)-1)*IF(OR(C342="L",C342="S",C342="I"),-1,1),"")</f>
        <v>0</v>
      </c>
      <c r="AW342" s="899">
        <f t="shared" si="35"/>
        <v>0</v>
      </c>
      <c r="AX342" s="899">
        <f>INDEX(V342:AG342,1,MATCH(Parametres!$B$3,V$1:AG$1,0))*IF(OR(C342="L",C342="S",C342="I"),-1,1)</f>
        <v>0</v>
      </c>
      <c r="AY342" s="487" t="s">
        <v>337</v>
      </c>
      <c r="AZ342" s="487">
        <f>+VLOOKUP($AJ342,Data_Validation!$A:$E,5,0)</f>
        <v>0</v>
      </c>
    </row>
    <row r="343" spans="1:52" ht="15.75" hidden="1" customHeight="1">
      <c r="A343" s="706" t="s">
        <v>1148</v>
      </c>
      <c r="B343" s="706">
        <v>2025</v>
      </c>
      <c r="C343" s="706" t="s">
        <v>1853</v>
      </c>
      <c r="D343" s="706" t="s">
        <v>1854</v>
      </c>
      <c r="E343" s="706" t="s">
        <v>336</v>
      </c>
      <c r="F343" s="706" t="s">
        <v>1136</v>
      </c>
      <c r="G343" s="706">
        <v>0</v>
      </c>
      <c r="H343" s="706">
        <v>0</v>
      </c>
      <c r="I343" s="706">
        <v>0</v>
      </c>
      <c r="J343" s="706">
        <v>0</v>
      </c>
      <c r="K343" s="706">
        <v>0</v>
      </c>
      <c r="L343" s="706">
        <v>0</v>
      </c>
      <c r="M343" s="706">
        <v>0</v>
      </c>
      <c r="N343" s="706">
        <v>0</v>
      </c>
      <c r="O343" s="706">
        <v>0</v>
      </c>
      <c r="P343" s="706">
        <v>0</v>
      </c>
      <c r="Q343" s="706">
        <v>0</v>
      </c>
      <c r="R343" s="706">
        <v>0</v>
      </c>
      <c r="S343" s="706">
        <v>0</v>
      </c>
      <c r="T343" s="706">
        <v>0</v>
      </c>
      <c r="U343" s="706">
        <v>0</v>
      </c>
      <c r="V343" s="706">
        <v>0</v>
      </c>
      <c r="W343" s="706">
        <v>0</v>
      </c>
      <c r="X343" s="706">
        <v>0</v>
      </c>
      <c r="Y343" s="706">
        <v>0</v>
      </c>
      <c r="Z343" s="706">
        <v>0</v>
      </c>
      <c r="AA343" s="706">
        <v>0</v>
      </c>
      <c r="AB343" s="706">
        <v>0</v>
      </c>
      <c r="AC343" s="706">
        <v>0</v>
      </c>
      <c r="AD343" s="706">
        <v>0</v>
      </c>
      <c r="AE343" s="706">
        <v>0</v>
      </c>
      <c r="AF343" s="706">
        <v>0</v>
      </c>
      <c r="AG343" s="706">
        <v>0</v>
      </c>
      <c r="AH343" s="706">
        <v>0</v>
      </c>
      <c r="AI343" s="706">
        <v>0</v>
      </c>
      <c r="AJ343" s="905" t="str">
        <f t="shared" si="30"/>
        <v>G22035</v>
      </c>
      <c r="AK343" s="905" t="str">
        <f t="shared" si="31"/>
        <v>INTERCO BMW SHERBROOKE</v>
      </c>
      <c r="AL343" s="905">
        <f>IFERROR(INDEX(G343:R343,1,MATCH(Parametres!$B$3,G$1:R$1,0)-1)*IF(OR(F343="L",F343="S",F343="I"),-1,1),"")</f>
        <v>0</v>
      </c>
      <c r="AM343" s="905">
        <f t="shared" si="32"/>
        <v>0</v>
      </c>
      <c r="AN343" s="905">
        <f>INDEX(G343:R343,1,MATCH(Parametres!$B$3,G$1:R$1,0))*IF(OR(F343="L",F343="S",F343="I"),-1,1)</f>
        <v>0</v>
      </c>
      <c r="AO343" s="487" t="str">
        <f>+VLOOKUP($AJ343,Data_Validation!$A:$D,1,0)</f>
        <v>G22035</v>
      </c>
      <c r="AP343" s="487" t="str">
        <f>+VLOOKUP($AJ343,Data_Validation!$A:$D,3,0)</f>
        <v>Bilan</v>
      </c>
      <c r="AQ343" s="487" t="str">
        <f>+VLOOKUP($AJ343,Data_Validation!$A:$D,4,0)</f>
        <v>Recevables Intercos</v>
      </c>
      <c r="AR343" s="487" t="s">
        <v>299</v>
      </c>
      <c r="AS343" s="487">
        <f>+VLOOKUP($AJ343,Data_Validation!$A:$E,5,0)</f>
        <v>0</v>
      </c>
      <c r="AT343" s="904" t="str">
        <f t="shared" si="33"/>
        <v>G22035</v>
      </c>
      <c r="AU343" s="488" t="str">
        <f t="shared" si="34"/>
        <v>INTERCO BMW SHERBROOKE</v>
      </c>
      <c r="AV343" s="899">
        <f>IFERROR(INDEX(V343:AG343,1,MATCH(Parametres!$B$3,V$1:AG$1,0)-1)*IF(OR(C343="L",C343="S",C343="I"),-1,1),"")</f>
        <v>0</v>
      </c>
      <c r="AW343" s="899">
        <f t="shared" si="35"/>
        <v>0</v>
      </c>
      <c r="AX343" s="899">
        <f>INDEX(V343:AG343,1,MATCH(Parametres!$B$3,V$1:AG$1,0))*IF(OR(C343="L",C343="S",C343="I"),-1,1)</f>
        <v>0</v>
      </c>
      <c r="AY343" s="487" t="s">
        <v>337</v>
      </c>
      <c r="AZ343" s="487">
        <f>+VLOOKUP($AJ343,Data_Validation!$A:$E,5,0)</f>
        <v>0</v>
      </c>
    </row>
    <row r="344" spans="1:52" ht="15" hidden="1" customHeight="1">
      <c r="A344" s="706" t="s">
        <v>1148</v>
      </c>
      <c r="B344" s="706">
        <v>2025</v>
      </c>
      <c r="C344" s="706" t="s">
        <v>1855</v>
      </c>
      <c r="D344" s="706" t="s">
        <v>1856</v>
      </c>
      <c r="E344" s="706" t="s">
        <v>336</v>
      </c>
      <c r="F344" s="706" t="s">
        <v>1136</v>
      </c>
      <c r="G344" s="706">
        <v>357290.85</v>
      </c>
      <c r="H344" s="706">
        <v>977813.04</v>
      </c>
      <c r="I344" s="706">
        <v>1661977.03</v>
      </c>
      <c r="J344" s="706">
        <v>1165251.27</v>
      </c>
      <c r="K344" s="706">
        <v>1156021.21</v>
      </c>
      <c r="L344" s="706">
        <v>749008.06</v>
      </c>
      <c r="M344" s="706">
        <v>-3645.59</v>
      </c>
      <c r="N344" s="706">
        <v>-3645.59</v>
      </c>
      <c r="O344" s="706">
        <v>249861.53</v>
      </c>
      <c r="P344" s="706">
        <v>1091139.44</v>
      </c>
      <c r="Q344" s="706">
        <v>1227800</v>
      </c>
      <c r="R344" s="706">
        <v>394766.5</v>
      </c>
      <c r="S344" s="706">
        <v>0</v>
      </c>
      <c r="T344" s="706">
        <v>0</v>
      </c>
      <c r="U344" s="706">
        <v>0</v>
      </c>
      <c r="V344" s="706">
        <v>0</v>
      </c>
      <c r="W344" s="706">
        <v>0</v>
      </c>
      <c r="X344" s="706">
        <v>0</v>
      </c>
      <c r="Y344" s="706">
        <v>0</v>
      </c>
      <c r="Z344" s="706">
        <v>0</v>
      </c>
      <c r="AA344" s="706">
        <v>0</v>
      </c>
      <c r="AB344" s="706">
        <v>0</v>
      </c>
      <c r="AC344" s="706">
        <v>0</v>
      </c>
      <c r="AD344" s="706">
        <v>0</v>
      </c>
      <c r="AE344" s="706">
        <v>0</v>
      </c>
      <c r="AF344" s="706">
        <v>0</v>
      </c>
      <c r="AG344" s="706">
        <v>0</v>
      </c>
      <c r="AH344" s="706">
        <v>0</v>
      </c>
      <c r="AI344" s="706">
        <v>0</v>
      </c>
      <c r="AJ344" s="905" t="str">
        <f t="shared" si="30"/>
        <v>G22040</v>
      </c>
      <c r="AK344" s="905" t="str">
        <f t="shared" si="31"/>
        <v>VENTES LOCATION LMB INC</v>
      </c>
      <c r="AL344" s="905">
        <f>IFERROR(INDEX(G344:R344,1,MATCH(Parametres!$B$3,G$1:R$1,0)-1)*IF(OR(F344="L",F344="S",F344="I"),-1,1),"")</f>
        <v>1661977.03</v>
      </c>
      <c r="AM344" s="905">
        <f t="shared" si="32"/>
        <v>-496725.76000000001</v>
      </c>
      <c r="AN344" s="905">
        <f>INDEX(G344:R344,1,MATCH(Parametres!$B$3,G$1:R$1,0))*IF(OR(F344="L",F344="S",F344="I"),-1,1)</f>
        <v>1165251.27</v>
      </c>
      <c r="AO344" s="487" t="str">
        <f>+VLOOKUP($AJ344,Data_Validation!$A:$D,1,0)</f>
        <v>G22040</v>
      </c>
      <c r="AP344" s="487" t="str">
        <f>+VLOOKUP($AJ344,Data_Validation!$A:$D,3,0)</f>
        <v>Bilan</v>
      </c>
      <c r="AQ344" s="487" t="str">
        <f>+VLOOKUP($AJ344,Data_Validation!$A:$D,4,0)</f>
        <v>Recevables Intercos</v>
      </c>
      <c r="AR344" s="487" t="s">
        <v>299</v>
      </c>
      <c r="AS344" s="487">
        <f>+VLOOKUP($AJ344,Data_Validation!$A:$E,5,0)</f>
        <v>0</v>
      </c>
      <c r="AT344" s="904" t="str">
        <f t="shared" si="33"/>
        <v>G22040</v>
      </c>
      <c r="AU344" s="488" t="str">
        <f t="shared" si="34"/>
        <v>VENTES LOCATION LMB INC</v>
      </c>
      <c r="AV344" s="899">
        <f>IFERROR(INDEX(V344:AG344,1,MATCH(Parametres!$B$3,V$1:AG$1,0)-1)*IF(OR(C344="L",C344="S",C344="I"),-1,1),"")</f>
        <v>0</v>
      </c>
      <c r="AW344" s="899">
        <f t="shared" si="35"/>
        <v>0</v>
      </c>
      <c r="AX344" s="899">
        <f>INDEX(V344:AG344,1,MATCH(Parametres!$B$3,V$1:AG$1,0))*IF(OR(C344="L",C344="S",C344="I"),-1,1)</f>
        <v>0</v>
      </c>
      <c r="AY344" s="487" t="s">
        <v>337</v>
      </c>
      <c r="AZ344" s="487">
        <f>+VLOOKUP($AJ344,Data_Validation!$A:$E,5,0)</f>
        <v>0</v>
      </c>
    </row>
    <row r="345" spans="1:52" ht="15" hidden="1" customHeight="1">
      <c r="A345" s="706" t="s">
        <v>1148</v>
      </c>
      <c r="B345" s="706">
        <v>2025</v>
      </c>
      <c r="C345" s="706" t="s">
        <v>1857</v>
      </c>
      <c r="D345" s="706" t="s">
        <v>1858</v>
      </c>
      <c r="E345" s="706" t="s">
        <v>336</v>
      </c>
      <c r="F345" s="706" t="s">
        <v>1136</v>
      </c>
      <c r="G345" s="706">
        <v>0</v>
      </c>
      <c r="H345" s="706">
        <v>0</v>
      </c>
      <c r="I345" s="706">
        <v>0</v>
      </c>
      <c r="J345" s="706">
        <v>0</v>
      </c>
      <c r="K345" s="706">
        <v>0</v>
      </c>
      <c r="L345" s="706">
        <v>0</v>
      </c>
      <c r="M345" s="706">
        <v>0</v>
      </c>
      <c r="N345" s="706">
        <v>0</v>
      </c>
      <c r="O345" s="706">
        <v>0</v>
      </c>
      <c r="P345" s="706">
        <v>0</v>
      </c>
      <c r="Q345" s="706">
        <v>0</v>
      </c>
      <c r="R345" s="706">
        <v>0</v>
      </c>
      <c r="S345" s="706">
        <v>0</v>
      </c>
      <c r="T345" s="706">
        <v>0</v>
      </c>
      <c r="U345" s="706">
        <v>0</v>
      </c>
      <c r="V345" s="706">
        <v>0</v>
      </c>
      <c r="W345" s="706">
        <v>0</v>
      </c>
      <c r="X345" s="706">
        <v>0</v>
      </c>
      <c r="Y345" s="706">
        <v>0</v>
      </c>
      <c r="Z345" s="706">
        <v>0</v>
      </c>
      <c r="AA345" s="706">
        <v>0</v>
      </c>
      <c r="AB345" s="706">
        <v>0</v>
      </c>
      <c r="AC345" s="706">
        <v>0</v>
      </c>
      <c r="AD345" s="706">
        <v>0</v>
      </c>
      <c r="AE345" s="706">
        <v>0</v>
      </c>
      <c r="AF345" s="706">
        <v>0</v>
      </c>
      <c r="AG345" s="706">
        <v>0</v>
      </c>
      <c r="AH345" s="706">
        <v>0</v>
      </c>
      <c r="AI345" s="706">
        <v>0</v>
      </c>
      <c r="AJ345" s="905" t="str">
        <f t="shared" si="30"/>
        <v>G22045</v>
      </c>
      <c r="AK345" s="905" t="str">
        <f t="shared" si="31"/>
        <v>INTERCO VOLKS BROSSARD</v>
      </c>
      <c r="AL345" s="905">
        <f>IFERROR(INDEX(G345:R345,1,MATCH(Parametres!$B$3,G$1:R$1,0)-1)*IF(OR(F345="L",F345="S",F345="I"),-1,1),"")</f>
        <v>0</v>
      </c>
      <c r="AM345" s="905">
        <f t="shared" si="32"/>
        <v>0</v>
      </c>
      <c r="AN345" s="905">
        <f>INDEX(G345:R345,1,MATCH(Parametres!$B$3,G$1:R$1,0))*IF(OR(F345="L",F345="S",F345="I"),-1,1)</f>
        <v>0</v>
      </c>
      <c r="AO345" s="487" t="str">
        <f>+VLOOKUP($AJ345,Data_Validation!$A:$D,1,0)</f>
        <v>G22045</v>
      </c>
      <c r="AP345" s="487" t="str">
        <f>+VLOOKUP($AJ345,Data_Validation!$A:$D,3,0)</f>
        <v>Bilan</v>
      </c>
      <c r="AQ345" s="487" t="str">
        <f>+VLOOKUP($AJ345,Data_Validation!$A:$D,4,0)</f>
        <v>Recevables Intercos</v>
      </c>
      <c r="AR345" s="487" t="s">
        <v>299</v>
      </c>
      <c r="AS345" s="487">
        <f>+VLOOKUP($AJ345,Data_Validation!$A:$E,5,0)</f>
        <v>0</v>
      </c>
      <c r="AT345" s="904" t="str">
        <f t="shared" si="33"/>
        <v>G22045</v>
      </c>
      <c r="AU345" s="488" t="str">
        <f t="shared" si="34"/>
        <v>INTERCO VOLKS BROSSARD</v>
      </c>
      <c r="AV345" s="899">
        <f>IFERROR(INDEX(V345:AG345,1,MATCH(Parametres!$B$3,V$1:AG$1,0)-1)*IF(OR(C345="L",C345="S",C345="I"),-1,1),"")</f>
        <v>0</v>
      </c>
      <c r="AW345" s="899">
        <f t="shared" si="35"/>
        <v>0</v>
      </c>
      <c r="AX345" s="899">
        <f>INDEX(V345:AG345,1,MATCH(Parametres!$B$3,V$1:AG$1,0))*IF(OR(C345="L",C345="S",C345="I"),-1,1)</f>
        <v>0</v>
      </c>
      <c r="AY345" s="487" t="s">
        <v>337</v>
      </c>
      <c r="AZ345" s="487">
        <f>+VLOOKUP($AJ345,Data_Validation!$A:$E,5,0)</f>
        <v>0</v>
      </c>
    </row>
    <row r="346" spans="1:52" ht="15" hidden="1" customHeight="1">
      <c r="A346" s="706" t="s">
        <v>1148</v>
      </c>
      <c r="B346" s="706">
        <v>2025</v>
      </c>
      <c r="C346" s="706" t="s">
        <v>1859</v>
      </c>
      <c r="D346" s="706" t="s">
        <v>1860</v>
      </c>
      <c r="E346" s="706" t="s">
        <v>336</v>
      </c>
      <c r="F346" s="706" t="s">
        <v>1136</v>
      </c>
      <c r="G346" s="706">
        <v>0</v>
      </c>
      <c r="H346" s="706">
        <v>0</v>
      </c>
      <c r="I346" s="706">
        <v>0</v>
      </c>
      <c r="J346" s="706">
        <v>0</v>
      </c>
      <c r="K346" s="706">
        <v>0</v>
      </c>
      <c r="L346" s="706">
        <v>0</v>
      </c>
      <c r="M346" s="706">
        <v>0</v>
      </c>
      <c r="N346" s="706">
        <v>0</v>
      </c>
      <c r="O346" s="706">
        <v>0</v>
      </c>
      <c r="P346" s="706">
        <v>0</v>
      </c>
      <c r="Q346" s="706">
        <v>0</v>
      </c>
      <c r="R346" s="706">
        <v>0</v>
      </c>
      <c r="S346" s="706">
        <v>0</v>
      </c>
      <c r="T346" s="706">
        <v>0</v>
      </c>
      <c r="U346" s="706">
        <v>0</v>
      </c>
      <c r="V346" s="706">
        <v>0</v>
      </c>
      <c r="W346" s="706">
        <v>0</v>
      </c>
      <c r="X346" s="706">
        <v>0</v>
      </c>
      <c r="Y346" s="706">
        <v>0</v>
      </c>
      <c r="Z346" s="706">
        <v>0</v>
      </c>
      <c r="AA346" s="706">
        <v>0</v>
      </c>
      <c r="AB346" s="706">
        <v>0</v>
      </c>
      <c r="AC346" s="706">
        <v>0</v>
      </c>
      <c r="AD346" s="706">
        <v>0</v>
      </c>
      <c r="AE346" s="706">
        <v>0</v>
      </c>
      <c r="AF346" s="706">
        <v>0</v>
      </c>
      <c r="AG346" s="706">
        <v>0</v>
      </c>
      <c r="AH346" s="706">
        <v>0</v>
      </c>
      <c r="AI346" s="706">
        <v>0</v>
      </c>
      <c r="AJ346" s="905" t="str">
        <f t="shared" si="30"/>
        <v>G22050</v>
      </c>
      <c r="AK346" s="905" t="str">
        <f t="shared" si="31"/>
        <v>VENTES HYUNDAI ST-CONSTAN</v>
      </c>
      <c r="AL346" s="905">
        <f>IFERROR(INDEX(G346:R346,1,MATCH(Parametres!$B$3,G$1:R$1,0)-1)*IF(OR(F346="L",F346="S",F346="I"),-1,1),"")</f>
        <v>0</v>
      </c>
      <c r="AM346" s="905">
        <f t="shared" si="32"/>
        <v>0</v>
      </c>
      <c r="AN346" s="905">
        <f>INDEX(G346:R346,1,MATCH(Parametres!$B$3,G$1:R$1,0))*IF(OR(F346="L",F346="S",F346="I"),-1,1)</f>
        <v>0</v>
      </c>
      <c r="AO346" s="487" t="str">
        <f>+VLOOKUP($AJ346,Data_Validation!$A:$D,1,0)</f>
        <v>G22050</v>
      </c>
      <c r="AP346" s="487" t="str">
        <f>+VLOOKUP($AJ346,Data_Validation!$A:$D,3,0)</f>
        <v>Bilan</v>
      </c>
      <c r="AQ346" s="487" t="str">
        <f>+VLOOKUP($AJ346,Data_Validation!$A:$D,4,0)</f>
        <v>Recevables Véhicules</v>
      </c>
      <c r="AR346" s="487" t="s">
        <v>299</v>
      </c>
      <c r="AS346" s="487">
        <f>+VLOOKUP($AJ346,Data_Validation!$A:$E,5,0)</f>
        <v>0</v>
      </c>
      <c r="AT346" s="904" t="str">
        <f t="shared" si="33"/>
        <v>G22050</v>
      </c>
      <c r="AU346" s="488" t="str">
        <f t="shared" si="34"/>
        <v>VENTES HYUNDAI ST-CONSTAN</v>
      </c>
      <c r="AV346" s="899">
        <f>IFERROR(INDEX(V346:AG346,1,MATCH(Parametres!$B$3,V$1:AG$1,0)-1)*IF(OR(C346="L",C346="S",C346="I"),-1,1),"")</f>
        <v>0</v>
      </c>
      <c r="AW346" s="899">
        <f t="shared" si="35"/>
        <v>0</v>
      </c>
      <c r="AX346" s="899">
        <f>INDEX(V346:AG346,1,MATCH(Parametres!$B$3,V$1:AG$1,0))*IF(OR(C346="L",C346="S",C346="I"),-1,1)</f>
        <v>0</v>
      </c>
      <c r="AY346" s="487" t="s">
        <v>337</v>
      </c>
      <c r="AZ346" s="487">
        <f>+VLOOKUP($AJ346,Data_Validation!$A:$E,5,0)</f>
        <v>0</v>
      </c>
    </row>
    <row r="347" spans="1:52" ht="15.75" hidden="1" customHeight="1">
      <c r="A347" s="706" t="s">
        <v>1148</v>
      </c>
      <c r="B347" s="706">
        <v>2025</v>
      </c>
      <c r="C347" s="706" t="s">
        <v>1861</v>
      </c>
      <c r="D347" s="706" t="s">
        <v>1862</v>
      </c>
      <c r="E347" s="706" t="s">
        <v>336</v>
      </c>
      <c r="F347" s="706" t="s">
        <v>1136</v>
      </c>
      <c r="G347" s="706">
        <v>111654.63</v>
      </c>
      <c r="H347" s="706">
        <v>0</v>
      </c>
      <c r="I347" s="706">
        <v>1266727.28</v>
      </c>
      <c r="J347" s="706">
        <v>299543.74</v>
      </c>
      <c r="K347" s="706">
        <v>265253.07</v>
      </c>
      <c r="L347" s="706">
        <v>1058852.19</v>
      </c>
      <c r="M347" s="706">
        <v>7320.05</v>
      </c>
      <c r="N347" s="706">
        <v>12997.11</v>
      </c>
      <c r="O347" s="706">
        <v>133773.47</v>
      </c>
      <c r="P347" s="706">
        <v>674959.51</v>
      </c>
      <c r="Q347" s="706">
        <v>299606.03999999998</v>
      </c>
      <c r="R347" s="706">
        <v>5676.9</v>
      </c>
      <c r="S347" s="706">
        <v>0</v>
      </c>
      <c r="T347" s="706">
        <v>0</v>
      </c>
      <c r="U347" s="706">
        <v>0</v>
      </c>
      <c r="V347" s="706">
        <v>0</v>
      </c>
      <c r="W347" s="706">
        <v>0</v>
      </c>
      <c r="X347" s="706">
        <v>0</v>
      </c>
      <c r="Y347" s="706">
        <v>0</v>
      </c>
      <c r="Z347" s="706">
        <v>0</v>
      </c>
      <c r="AA347" s="706">
        <v>0</v>
      </c>
      <c r="AB347" s="706">
        <v>0</v>
      </c>
      <c r="AC347" s="706">
        <v>0</v>
      </c>
      <c r="AD347" s="706">
        <v>0</v>
      </c>
      <c r="AE347" s="706">
        <v>0</v>
      </c>
      <c r="AF347" s="706">
        <v>0</v>
      </c>
      <c r="AG347" s="706">
        <v>0</v>
      </c>
      <c r="AH347" s="706">
        <v>0</v>
      </c>
      <c r="AI347" s="706">
        <v>0</v>
      </c>
      <c r="AJ347" s="905" t="str">
        <f t="shared" si="30"/>
        <v>G22055</v>
      </c>
      <c r="AK347" s="905" t="str">
        <f t="shared" si="31"/>
        <v>VENTES Y.M. DESMARRAIS</v>
      </c>
      <c r="AL347" s="905">
        <f>IFERROR(INDEX(G347:R347,1,MATCH(Parametres!$B$3,G$1:R$1,0)-1)*IF(OR(F347="L",F347="S",F347="I"),-1,1),"")</f>
        <v>1266727.28</v>
      </c>
      <c r="AM347" s="905">
        <f t="shared" si="32"/>
        <v>-967183.54</v>
      </c>
      <c r="AN347" s="905">
        <f>INDEX(G347:R347,1,MATCH(Parametres!$B$3,G$1:R$1,0))*IF(OR(F347="L",F347="S",F347="I"),-1,1)</f>
        <v>299543.74</v>
      </c>
      <c r="AO347" s="487" t="str">
        <f>+VLOOKUP($AJ347,Data_Validation!$A:$D,1,0)</f>
        <v>G22055</v>
      </c>
      <c r="AP347" s="487" t="str">
        <f>+VLOOKUP($AJ347,Data_Validation!$A:$D,3,0)</f>
        <v>Bilan</v>
      </c>
      <c r="AQ347" s="487" t="str">
        <f>+VLOOKUP($AJ347,Data_Validation!$A:$D,4,0)</f>
        <v>Recevables Véhicules</v>
      </c>
      <c r="AR347" s="487" t="s">
        <v>299</v>
      </c>
      <c r="AS347" s="487">
        <f>+VLOOKUP($AJ347,Data_Validation!$A:$E,5,0)</f>
        <v>0</v>
      </c>
      <c r="AT347" s="904" t="str">
        <f t="shared" si="33"/>
        <v>G22055</v>
      </c>
      <c r="AU347" s="488" t="str">
        <f t="shared" si="34"/>
        <v>VENTES Y.M. DESMARRAIS</v>
      </c>
      <c r="AV347" s="899">
        <f>IFERROR(INDEX(V347:AG347,1,MATCH(Parametres!$B$3,V$1:AG$1,0)-1)*IF(OR(C347="L",C347="S",C347="I"),-1,1),"")</f>
        <v>0</v>
      </c>
      <c r="AW347" s="899">
        <f t="shared" si="35"/>
        <v>0</v>
      </c>
      <c r="AX347" s="899">
        <f>INDEX(V347:AG347,1,MATCH(Parametres!$B$3,V$1:AG$1,0))*IF(OR(C347="L",C347="S",C347="I"),-1,1)</f>
        <v>0</v>
      </c>
      <c r="AY347" s="487" t="s">
        <v>337</v>
      </c>
      <c r="AZ347" s="487">
        <f>+VLOOKUP($AJ347,Data_Validation!$A:$E,5,0)</f>
        <v>0</v>
      </c>
    </row>
    <row r="348" spans="1:52" ht="15" hidden="1" customHeight="1">
      <c r="A348" s="706" t="s">
        <v>1148</v>
      </c>
      <c r="B348" s="706">
        <v>2025</v>
      </c>
      <c r="C348" s="706" t="s">
        <v>1863</v>
      </c>
      <c r="D348" s="706" t="s">
        <v>1864</v>
      </c>
      <c r="E348" s="706" t="s">
        <v>336</v>
      </c>
      <c r="F348" s="706" t="s">
        <v>1136</v>
      </c>
      <c r="G348" s="706">
        <v>435406</v>
      </c>
      <c r="H348" s="706">
        <v>125756.8</v>
      </c>
      <c r="I348" s="706">
        <v>136776.54999999999</v>
      </c>
      <c r="J348" s="706">
        <v>739034.5</v>
      </c>
      <c r="K348" s="706">
        <v>500553.25</v>
      </c>
      <c r="L348" s="706">
        <v>692959.05</v>
      </c>
      <c r="M348" s="706">
        <v>86068.5</v>
      </c>
      <c r="N348" s="706">
        <v>101751.3</v>
      </c>
      <c r="O348" s="706">
        <v>101309.73</v>
      </c>
      <c r="P348" s="706">
        <v>613632.03</v>
      </c>
      <c r="Q348" s="706">
        <v>703313.11</v>
      </c>
      <c r="R348" s="706">
        <v>42552.3</v>
      </c>
      <c r="S348" s="706">
        <v>0</v>
      </c>
      <c r="T348" s="706">
        <v>0</v>
      </c>
      <c r="U348" s="706">
        <v>0</v>
      </c>
      <c r="V348" s="706">
        <v>0</v>
      </c>
      <c r="W348" s="706">
        <v>0</v>
      </c>
      <c r="X348" s="706">
        <v>0</v>
      </c>
      <c r="Y348" s="706">
        <v>0</v>
      </c>
      <c r="Z348" s="706">
        <v>0</v>
      </c>
      <c r="AA348" s="706">
        <v>0</v>
      </c>
      <c r="AB348" s="706">
        <v>0</v>
      </c>
      <c r="AC348" s="706">
        <v>0</v>
      </c>
      <c r="AD348" s="706">
        <v>0</v>
      </c>
      <c r="AE348" s="706">
        <v>0</v>
      </c>
      <c r="AF348" s="706">
        <v>0</v>
      </c>
      <c r="AG348" s="706">
        <v>0</v>
      </c>
      <c r="AH348" s="706">
        <v>0</v>
      </c>
      <c r="AI348" s="706">
        <v>0</v>
      </c>
      <c r="AJ348" s="905" t="str">
        <f t="shared" si="30"/>
        <v>G22060</v>
      </c>
      <c r="AK348" s="905" t="str">
        <f t="shared" si="31"/>
        <v>VENTES SIMPLICITÉ</v>
      </c>
      <c r="AL348" s="905">
        <f>IFERROR(INDEX(G348:R348,1,MATCH(Parametres!$B$3,G$1:R$1,0)-1)*IF(OR(F348="L",F348="S",F348="I"),-1,1),"")</f>
        <v>136776.54999999999</v>
      </c>
      <c r="AM348" s="905">
        <f t="shared" si="32"/>
        <v>602257.94999999995</v>
      </c>
      <c r="AN348" s="905">
        <f>INDEX(G348:R348,1,MATCH(Parametres!$B$3,G$1:R$1,0))*IF(OR(F348="L",F348="S",F348="I"),-1,1)</f>
        <v>739034.5</v>
      </c>
      <c r="AO348" s="487" t="str">
        <f>+VLOOKUP($AJ348,Data_Validation!$A:$D,1,0)</f>
        <v>G22060</v>
      </c>
      <c r="AP348" s="487" t="str">
        <f>+VLOOKUP($AJ348,Data_Validation!$A:$D,3,0)</f>
        <v>Bilan</v>
      </c>
      <c r="AQ348" s="487" t="str">
        <f>+VLOOKUP($AJ348,Data_Validation!$A:$D,4,0)</f>
        <v>Recevables Véhicules</v>
      </c>
      <c r="AR348" s="487" t="s">
        <v>299</v>
      </c>
      <c r="AS348" s="487">
        <f>+VLOOKUP($AJ348,Data_Validation!$A:$E,5,0)</f>
        <v>0</v>
      </c>
      <c r="AT348" s="904" t="str">
        <f t="shared" si="33"/>
        <v>G22060</v>
      </c>
      <c r="AU348" s="488" t="str">
        <f t="shared" si="34"/>
        <v>VENTES SIMPLICITÉ</v>
      </c>
      <c r="AV348" s="899">
        <f>IFERROR(INDEX(V348:AG348,1,MATCH(Parametres!$B$3,V$1:AG$1,0)-1)*IF(OR(C348="L",C348="S",C348="I"),-1,1),"")</f>
        <v>0</v>
      </c>
      <c r="AW348" s="899">
        <f t="shared" si="35"/>
        <v>0</v>
      </c>
      <c r="AX348" s="899">
        <f>INDEX(V348:AG348,1,MATCH(Parametres!$B$3,V$1:AG$1,0))*IF(OR(C348="L",C348="S",C348="I"),-1,1)</f>
        <v>0</v>
      </c>
      <c r="AY348" s="487" t="s">
        <v>337</v>
      </c>
      <c r="AZ348" s="487">
        <f>+VLOOKUP($AJ348,Data_Validation!$A:$E,5,0)</f>
        <v>0</v>
      </c>
    </row>
    <row r="349" spans="1:52" ht="15" hidden="1" customHeight="1">
      <c r="A349" s="706" t="s">
        <v>1148</v>
      </c>
      <c r="B349" s="706">
        <v>2025</v>
      </c>
      <c r="C349" s="706" t="s">
        <v>1865</v>
      </c>
      <c r="D349" s="706" t="s">
        <v>1866</v>
      </c>
      <c r="E349" s="706" t="s">
        <v>1139</v>
      </c>
      <c r="F349" s="706" t="s">
        <v>1136</v>
      </c>
      <c r="G349" s="706">
        <v>0</v>
      </c>
      <c r="H349" s="706">
        <v>0</v>
      </c>
      <c r="I349" s="706">
        <v>0</v>
      </c>
      <c r="J349" s="706">
        <v>278.81</v>
      </c>
      <c r="K349" s="706">
        <v>278.81</v>
      </c>
      <c r="L349" s="706">
        <v>278.81</v>
      </c>
      <c r="M349" s="706">
        <v>278.81</v>
      </c>
      <c r="N349" s="706">
        <v>0</v>
      </c>
      <c r="O349" s="706">
        <v>0</v>
      </c>
      <c r="P349" s="706">
        <v>0</v>
      </c>
      <c r="Q349" s="706">
        <v>0</v>
      </c>
      <c r="R349" s="706">
        <v>0</v>
      </c>
      <c r="S349" s="706">
        <v>0</v>
      </c>
      <c r="T349" s="706">
        <v>0</v>
      </c>
      <c r="U349" s="706">
        <v>0</v>
      </c>
      <c r="V349" s="706">
        <v>0</v>
      </c>
      <c r="W349" s="706">
        <v>0</v>
      </c>
      <c r="X349" s="706">
        <v>0</v>
      </c>
      <c r="Y349" s="706">
        <v>0</v>
      </c>
      <c r="Z349" s="706">
        <v>0</v>
      </c>
      <c r="AA349" s="706">
        <v>0</v>
      </c>
      <c r="AB349" s="706">
        <v>0</v>
      </c>
      <c r="AC349" s="706">
        <v>0</v>
      </c>
      <c r="AD349" s="706">
        <v>0</v>
      </c>
      <c r="AE349" s="706">
        <v>0</v>
      </c>
      <c r="AF349" s="706">
        <v>0</v>
      </c>
      <c r="AG349" s="706">
        <v>0</v>
      </c>
      <c r="AH349" s="706">
        <v>0</v>
      </c>
      <c r="AI349" s="706">
        <v>0</v>
      </c>
      <c r="AJ349" s="905" t="str">
        <f t="shared" si="30"/>
        <v>G22070</v>
      </c>
      <c r="AK349" s="905" t="str">
        <f t="shared" si="31"/>
        <v>GLOBE ST-CONSTANT</v>
      </c>
      <c r="AL349" s="905">
        <f>IFERROR(INDEX(G349:R349,1,MATCH(Parametres!$B$3,G$1:R$1,0)-1)*IF(OR(F349="L",F349="S",F349="I"),-1,1),"")</f>
        <v>0</v>
      </c>
      <c r="AM349" s="905">
        <f t="shared" si="32"/>
        <v>278.81</v>
      </c>
      <c r="AN349" s="905">
        <f>INDEX(G349:R349,1,MATCH(Parametres!$B$3,G$1:R$1,0))*IF(OR(F349="L",F349="S",F349="I"),-1,1)</f>
        <v>278.81</v>
      </c>
      <c r="AO349" s="487" t="str">
        <f>+VLOOKUP($AJ349,Data_Validation!$A:$D,1,0)</f>
        <v>G22070</v>
      </c>
      <c r="AP349" s="487" t="str">
        <f>+VLOOKUP($AJ349,Data_Validation!$A:$D,3,0)</f>
        <v>Bilan</v>
      </c>
      <c r="AQ349" s="487" t="str">
        <f>+VLOOKUP($AJ349,Data_Validation!$A:$D,4,0)</f>
        <v>Recevables Véhicules</v>
      </c>
      <c r="AR349" s="487" t="s">
        <v>299</v>
      </c>
      <c r="AS349" s="487">
        <f>+VLOOKUP($AJ349,Data_Validation!$A:$E,5,0)</f>
        <v>0</v>
      </c>
      <c r="AT349" s="904" t="str">
        <f t="shared" si="33"/>
        <v>G22070</v>
      </c>
      <c r="AU349" s="488" t="str">
        <f t="shared" si="34"/>
        <v>GLOBE ST-CONSTANT</v>
      </c>
      <c r="AV349" s="899">
        <f>IFERROR(INDEX(V349:AG349,1,MATCH(Parametres!$B$3,V$1:AG$1,0)-1)*IF(OR(C349="L",C349="S",C349="I"),-1,1),"")</f>
        <v>0</v>
      </c>
      <c r="AW349" s="899">
        <f t="shared" si="35"/>
        <v>0</v>
      </c>
      <c r="AX349" s="899">
        <f>INDEX(V349:AG349,1,MATCH(Parametres!$B$3,V$1:AG$1,0))*IF(OR(C349="L",C349="S",C349="I"),-1,1)</f>
        <v>0</v>
      </c>
      <c r="AY349" s="487" t="s">
        <v>337</v>
      </c>
      <c r="AZ349" s="487">
        <f>+VLOOKUP($AJ349,Data_Validation!$A:$E,5,0)</f>
        <v>0</v>
      </c>
    </row>
    <row r="350" spans="1:52" ht="15" hidden="1" customHeight="1">
      <c r="A350" s="706" t="s">
        <v>1148</v>
      </c>
      <c r="B350" s="706">
        <v>2025</v>
      </c>
      <c r="C350" s="706" t="s">
        <v>1867</v>
      </c>
      <c r="D350" s="706" t="s">
        <v>1868</v>
      </c>
      <c r="E350" s="706" t="s">
        <v>1139</v>
      </c>
      <c r="F350" s="706" t="s">
        <v>1136</v>
      </c>
      <c r="G350" s="706">
        <v>0</v>
      </c>
      <c r="H350" s="706">
        <v>0</v>
      </c>
      <c r="I350" s="706">
        <v>0</v>
      </c>
      <c r="J350" s="706">
        <v>0</v>
      </c>
      <c r="K350" s="706">
        <v>0</v>
      </c>
      <c r="L350" s="706">
        <v>0</v>
      </c>
      <c r="M350" s="706">
        <v>0</v>
      </c>
      <c r="N350" s="706">
        <v>0</v>
      </c>
      <c r="O350" s="706">
        <v>-53807.73</v>
      </c>
      <c r="P350" s="706">
        <v>1500</v>
      </c>
      <c r="Q350" s="706">
        <v>1500</v>
      </c>
      <c r="R350" s="706">
        <v>0</v>
      </c>
      <c r="S350" s="706">
        <v>0</v>
      </c>
      <c r="T350" s="706">
        <v>0</v>
      </c>
      <c r="U350" s="706">
        <v>0</v>
      </c>
      <c r="V350" s="706">
        <v>0</v>
      </c>
      <c r="W350" s="706">
        <v>0</v>
      </c>
      <c r="X350" s="706">
        <v>0</v>
      </c>
      <c r="Y350" s="706">
        <v>0</v>
      </c>
      <c r="Z350" s="706">
        <v>0</v>
      </c>
      <c r="AA350" s="706">
        <v>0</v>
      </c>
      <c r="AB350" s="706">
        <v>0</v>
      </c>
      <c r="AC350" s="706">
        <v>0</v>
      </c>
      <c r="AD350" s="706">
        <v>0</v>
      </c>
      <c r="AE350" s="706">
        <v>0</v>
      </c>
      <c r="AF350" s="706">
        <v>0</v>
      </c>
      <c r="AG350" s="706">
        <v>0</v>
      </c>
      <c r="AH350" s="706">
        <v>0</v>
      </c>
      <c r="AI350" s="706">
        <v>0</v>
      </c>
      <c r="AJ350" s="905" t="str">
        <f t="shared" si="30"/>
        <v>G22080</v>
      </c>
      <c r="AK350" s="905" t="str">
        <f t="shared" si="31"/>
        <v>GLOBE MONT-ROYAL</v>
      </c>
      <c r="AL350" s="905">
        <f>IFERROR(INDEX(G350:R350,1,MATCH(Parametres!$B$3,G$1:R$1,0)-1)*IF(OR(F350="L",F350="S",F350="I"),-1,1),"")</f>
        <v>0</v>
      </c>
      <c r="AM350" s="905">
        <f t="shared" si="32"/>
        <v>0</v>
      </c>
      <c r="AN350" s="905">
        <f>INDEX(G350:R350,1,MATCH(Parametres!$B$3,G$1:R$1,0))*IF(OR(F350="L",F350="S",F350="I"),-1,1)</f>
        <v>0</v>
      </c>
      <c r="AO350" s="487" t="str">
        <f>+VLOOKUP($AJ350,Data_Validation!$A:$D,1,0)</f>
        <v>G22080</v>
      </c>
      <c r="AP350" s="487">
        <f>+VLOOKUP($AJ350,Data_Validation!$A:$D,3,0)</f>
        <v>0</v>
      </c>
      <c r="AQ350" s="487">
        <f>+VLOOKUP($AJ350,Data_Validation!$A:$D,4,0)</f>
        <v>0</v>
      </c>
      <c r="AR350" s="487" t="s">
        <v>299</v>
      </c>
      <c r="AS350" s="487">
        <f>+VLOOKUP($AJ350,Data_Validation!$A:$E,5,0)</f>
        <v>0</v>
      </c>
      <c r="AT350" s="904" t="str">
        <f t="shared" si="33"/>
        <v>G22080</v>
      </c>
      <c r="AU350" s="488" t="str">
        <f t="shared" si="34"/>
        <v>GLOBE MONT-ROYAL</v>
      </c>
      <c r="AV350" s="899">
        <f>IFERROR(INDEX(V350:AG350,1,MATCH(Parametres!$B$3,V$1:AG$1,0)-1)*IF(OR(C350="L",C350="S",C350="I"),-1,1),"")</f>
        <v>0</v>
      </c>
      <c r="AW350" s="899">
        <f t="shared" si="35"/>
        <v>0</v>
      </c>
      <c r="AX350" s="899">
        <f>INDEX(V350:AG350,1,MATCH(Parametres!$B$3,V$1:AG$1,0))*IF(OR(C350="L",C350="S",C350="I"),-1,1)</f>
        <v>0</v>
      </c>
      <c r="AY350" s="487" t="s">
        <v>337</v>
      </c>
      <c r="AZ350" s="487">
        <f>+VLOOKUP($AJ350,Data_Validation!$A:$E,5,0)</f>
        <v>0</v>
      </c>
    </row>
    <row r="351" spans="1:52" ht="15" hidden="1" customHeight="1">
      <c r="A351" s="706" t="s">
        <v>1148</v>
      </c>
      <c r="B351" s="706">
        <v>2025</v>
      </c>
      <c r="C351" s="706" t="s">
        <v>1869</v>
      </c>
      <c r="D351" s="706" t="s">
        <v>1870</v>
      </c>
      <c r="E351" s="706" t="s">
        <v>1139</v>
      </c>
      <c r="F351" s="706" t="s">
        <v>1136</v>
      </c>
      <c r="G351" s="706">
        <v>1437066.75</v>
      </c>
      <c r="H351" s="706">
        <v>1122751.17</v>
      </c>
      <c r="I351" s="706">
        <v>1097764.82</v>
      </c>
      <c r="J351" s="706">
        <v>1067297.08</v>
      </c>
      <c r="K351" s="706">
        <v>1671139.99</v>
      </c>
      <c r="L351" s="706">
        <v>1033020.5</v>
      </c>
      <c r="M351" s="706">
        <v>45619.57</v>
      </c>
      <c r="N351" s="706">
        <v>54254.26</v>
      </c>
      <c r="O351" s="706">
        <v>1099393.99</v>
      </c>
      <c r="P351" s="706">
        <v>1220827.54</v>
      </c>
      <c r="Q351" s="706">
        <v>1850950.89</v>
      </c>
      <c r="R351" s="706">
        <v>139324.39000000001</v>
      </c>
      <c r="S351" s="706">
        <v>0</v>
      </c>
      <c r="T351" s="706">
        <v>0</v>
      </c>
      <c r="U351" s="706">
        <v>0</v>
      </c>
      <c r="V351" s="706">
        <v>0</v>
      </c>
      <c r="W351" s="706">
        <v>0</v>
      </c>
      <c r="X351" s="706">
        <v>0</v>
      </c>
      <c r="Y351" s="706">
        <v>0</v>
      </c>
      <c r="Z351" s="706">
        <v>0</v>
      </c>
      <c r="AA351" s="706">
        <v>0</v>
      </c>
      <c r="AB351" s="706">
        <v>0</v>
      </c>
      <c r="AC351" s="706">
        <v>0</v>
      </c>
      <c r="AD351" s="706">
        <v>0</v>
      </c>
      <c r="AE351" s="706">
        <v>0</v>
      </c>
      <c r="AF351" s="706">
        <v>0</v>
      </c>
      <c r="AG351" s="706">
        <v>0</v>
      </c>
      <c r="AH351" s="706">
        <v>0</v>
      </c>
      <c r="AI351" s="706">
        <v>0</v>
      </c>
      <c r="AJ351" s="905" t="str">
        <f t="shared" si="30"/>
        <v>G22090</v>
      </c>
      <c r="AK351" s="905" t="str">
        <f t="shared" si="31"/>
        <v>159191 CANADA INC.</v>
      </c>
      <c r="AL351" s="905">
        <f>IFERROR(INDEX(G351:R351,1,MATCH(Parametres!$B$3,G$1:R$1,0)-1)*IF(OR(F351="L",F351="S",F351="I"),-1,1),"")</f>
        <v>1097764.82</v>
      </c>
      <c r="AM351" s="905">
        <f t="shared" si="32"/>
        <v>-30467.739999999991</v>
      </c>
      <c r="AN351" s="905">
        <f>INDEX(G351:R351,1,MATCH(Parametres!$B$3,G$1:R$1,0))*IF(OR(F351="L",F351="S",F351="I"),-1,1)</f>
        <v>1067297.08</v>
      </c>
      <c r="AO351" s="487" t="str">
        <f>+VLOOKUP($AJ351,Data_Validation!$A:$D,1,0)</f>
        <v>G22090</v>
      </c>
      <c r="AP351" s="487" t="str">
        <f>+VLOOKUP($AJ351,Data_Validation!$A:$D,3,0)</f>
        <v>Bilan</v>
      </c>
      <c r="AQ351" s="487" t="str">
        <f>+VLOOKUP($AJ351,Data_Validation!$A:$D,4,0)</f>
        <v>Recevables Véhicules</v>
      </c>
      <c r="AR351" s="487" t="s">
        <v>299</v>
      </c>
      <c r="AS351" s="487">
        <f>+VLOOKUP($AJ351,Data_Validation!$A:$E,5,0)</f>
        <v>0</v>
      </c>
      <c r="AT351" s="904" t="str">
        <f t="shared" si="33"/>
        <v>G22090</v>
      </c>
      <c r="AU351" s="488" t="str">
        <f t="shared" si="34"/>
        <v>159191 CANADA INC.</v>
      </c>
      <c r="AV351" s="899">
        <f>IFERROR(INDEX(V351:AG351,1,MATCH(Parametres!$B$3,V$1:AG$1,0)-1)*IF(OR(C351="L",C351="S",C351="I"),-1,1),"")</f>
        <v>0</v>
      </c>
      <c r="AW351" s="899">
        <f t="shared" si="35"/>
        <v>0</v>
      </c>
      <c r="AX351" s="899">
        <f>INDEX(V351:AG351,1,MATCH(Parametres!$B$3,V$1:AG$1,0))*IF(OR(C351="L",C351="S",C351="I"),-1,1)</f>
        <v>0</v>
      </c>
      <c r="AY351" s="487" t="s">
        <v>337</v>
      </c>
      <c r="AZ351" s="487">
        <f>+VLOOKUP($AJ351,Data_Validation!$A:$E,5,0)</f>
        <v>0</v>
      </c>
    </row>
    <row r="352" spans="1:52" ht="15.75" hidden="1" customHeight="1">
      <c r="A352" s="706" t="s">
        <v>1148</v>
      </c>
      <c r="B352" s="706">
        <v>2025</v>
      </c>
      <c r="C352" s="706" t="s">
        <v>1871</v>
      </c>
      <c r="D352" s="706" t="s">
        <v>1872</v>
      </c>
      <c r="E352" s="706" t="s">
        <v>1136</v>
      </c>
      <c r="F352" s="706" t="s">
        <v>1136</v>
      </c>
      <c r="G352" s="706">
        <v>173891.21</v>
      </c>
      <c r="H352" s="706">
        <v>295689.95</v>
      </c>
      <c r="I352" s="706">
        <v>568588.41</v>
      </c>
      <c r="J352" s="706">
        <v>193018</v>
      </c>
      <c r="K352" s="706">
        <v>-393693.51</v>
      </c>
      <c r="L352" s="706">
        <v>-275020.27</v>
      </c>
      <c r="M352" s="706">
        <v>1778556.63</v>
      </c>
      <c r="N352" s="706">
        <v>1225828.3400000001</v>
      </c>
      <c r="O352" s="706">
        <v>307363.09999999998</v>
      </c>
      <c r="P352" s="706">
        <v>484070.6</v>
      </c>
      <c r="Q352" s="706">
        <v>0</v>
      </c>
      <c r="R352" s="706">
        <v>0</v>
      </c>
      <c r="S352" s="706">
        <v>0</v>
      </c>
      <c r="T352" s="706">
        <v>0</v>
      </c>
      <c r="U352" s="706">
        <v>0</v>
      </c>
      <c r="V352" s="706">
        <v>0</v>
      </c>
      <c r="W352" s="706">
        <v>0</v>
      </c>
      <c r="X352" s="706">
        <v>0</v>
      </c>
      <c r="Y352" s="706">
        <v>0</v>
      </c>
      <c r="Z352" s="706">
        <v>0</v>
      </c>
      <c r="AA352" s="706">
        <v>0</v>
      </c>
      <c r="AB352" s="706">
        <v>0</v>
      </c>
      <c r="AC352" s="706">
        <v>0</v>
      </c>
      <c r="AD352" s="706">
        <v>0</v>
      </c>
      <c r="AE352" s="706">
        <v>0</v>
      </c>
      <c r="AF352" s="706">
        <v>0</v>
      </c>
      <c r="AG352" s="706">
        <v>0</v>
      </c>
      <c r="AH352" s="706">
        <v>0</v>
      </c>
      <c r="AI352" s="706">
        <v>0</v>
      </c>
      <c r="AJ352" s="905" t="str">
        <f t="shared" si="30"/>
        <v>G22130</v>
      </c>
      <c r="AK352" s="905" t="str">
        <f t="shared" si="31"/>
        <v>INTERCO HAWKSBURY GM</v>
      </c>
      <c r="AL352" s="905">
        <f>IFERROR(INDEX(G352:R352,1,MATCH(Parametres!$B$3,G$1:R$1,0)-1)*IF(OR(F352="L",F352="S",F352="I"),-1,1),"")</f>
        <v>568588.41</v>
      </c>
      <c r="AM352" s="905">
        <f t="shared" si="32"/>
        <v>-375570.41000000003</v>
      </c>
      <c r="AN352" s="905">
        <f>INDEX(G352:R352,1,MATCH(Parametres!$B$3,G$1:R$1,0))*IF(OR(F352="L",F352="S",F352="I"),-1,1)</f>
        <v>193018</v>
      </c>
      <c r="AO352" s="487" t="str">
        <f>+VLOOKUP($AJ352,Data_Validation!$A:$D,1,0)</f>
        <v>G22130</v>
      </c>
      <c r="AP352" s="487" t="str">
        <f>+VLOOKUP($AJ352,Data_Validation!$A:$D,3,0)</f>
        <v>Bilan</v>
      </c>
      <c r="AQ352" s="487" t="str">
        <f>+VLOOKUP($AJ352,Data_Validation!$A:$D,4,0)</f>
        <v>Recevables Intercos</v>
      </c>
      <c r="AR352" s="487" t="s">
        <v>299</v>
      </c>
      <c r="AS352" s="487">
        <f>+VLOOKUP($AJ352,Data_Validation!$A:$E,5,0)</f>
        <v>0</v>
      </c>
      <c r="AT352" s="904" t="str">
        <f t="shared" si="33"/>
        <v>G22130</v>
      </c>
      <c r="AU352" s="488" t="str">
        <f t="shared" si="34"/>
        <v>INTERCO HAWKSBURY GM</v>
      </c>
      <c r="AV352" s="899">
        <f>IFERROR(INDEX(V352:AG352,1,MATCH(Parametres!$B$3,V$1:AG$1,0)-1)*IF(OR(C352="L",C352="S",C352="I"),-1,1),"")</f>
        <v>0</v>
      </c>
      <c r="AW352" s="899">
        <f t="shared" si="35"/>
        <v>0</v>
      </c>
      <c r="AX352" s="899">
        <f>INDEX(V352:AG352,1,MATCH(Parametres!$B$3,V$1:AG$1,0))*IF(OR(C352="L",C352="S",C352="I"),-1,1)</f>
        <v>0</v>
      </c>
      <c r="AY352" s="487" t="s">
        <v>337</v>
      </c>
      <c r="AZ352" s="487">
        <f>+VLOOKUP($AJ352,Data_Validation!$A:$E,5,0)</f>
        <v>0</v>
      </c>
    </row>
    <row r="353" spans="1:52" ht="15" hidden="1" customHeight="1">
      <c r="A353" s="706" t="s">
        <v>1148</v>
      </c>
      <c r="B353" s="706">
        <v>2025</v>
      </c>
      <c r="C353" s="706" t="s">
        <v>1873</v>
      </c>
      <c r="D353" s="706" t="s">
        <v>1874</v>
      </c>
      <c r="E353" s="706" t="s">
        <v>1136</v>
      </c>
      <c r="F353" s="706" t="s">
        <v>1136</v>
      </c>
      <c r="G353" s="706">
        <v>500000</v>
      </c>
      <c r="H353" s="706">
        <v>500000</v>
      </c>
      <c r="I353" s="706">
        <v>500000</v>
      </c>
      <c r="J353" s="706">
        <v>500000</v>
      </c>
      <c r="K353" s="706">
        <v>500000</v>
      </c>
      <c r="L353" s="706">
        <v>500000</v>
      </c>
      <c r="M353" s="706">
        <v>500000</v>
      </c>
      <c r="N353" s="706">
        <v>500000</v>
      </c>
      <c r="O353" s="706">
        <v>500000</v>
      </c>
      <c r="P353" s="706">
        <v>500000</v>
      </c>
      <c r="Q353" s="706">
        <v>500000</v>
      </c>
      <c r="R353" s="706">
        <v>-7700000</v>
      </c>
      <c r="S353" s="706">
        <v>0</v>
      </c>
      <c r="T353" s="706">
        <v>0</v>
      </c>
      <c r="U353" s="706">
        <v>0</v>
      </c>
      <c r="V353" s="706">
        <v>0</v>
      </c>
      <c r="W353" s="706">
        <v>0</v>
      </c>
      <c r="X353" s="706">
        <v>0</v>
      </c>
      <c r="Y353" s="706">
        <v>0</v>
      </c>
      <c r="Z353" s="706">
        <v>0</v>
      </c>
      <c r="AA353" s="706">
        <v>0</v>
      </c>
      <c r="AB353" s="706">
        <v>0</v>
      </c>
      <c r="AC353" s="706">
        <v>0</v>
      </c>
      <c r="AD353" s="706">
        <v>0</v>
      </c>
      <c r="AE353" s="706">
        <v>0</v>
      </c>
      <c r="AF353" s="706">
        <v>0</v>
      </c>
      <c r="AG353" s="706">
        <v>0</v>
      </c>
      <c r="AH353" s="706">
        <v>0</v>
      </c>
      <c r="AI353" s="706">
        <v>0</v>
      </c>
      <c r="AJ353" s="905" t="str">
        <f t="shared" si="30"/>
        <v>G22140</v>
      </c>
      <c r="AK353" s="905" t="str">
        <f t="shared" si="31"/>
        <v>INTERCO 13721515 CANADA</v>
      </c>
      <c r="AL353" s="905">
        <f>IFERROR(INDEX(G353:R353,1,MATCH(Parametres!$B$3,G$1:R$1,0)-1)*IF(OR(F353="L",F353="S",F353="I"),-1,1),"")</f>
        <v>500000</v>
      </c>
      <c r="AM353" s="905">
        <f t="shared" si="32"/>
        <v>0</v>
      </c>
      <c r="AN353" s="905">
        <f>INDEX(G353:R353,1,MATCH(Parametres!$B$3,G$1:R$1,0))*IF(OR(F353="L",F353="S",F353="I"),-1,1)</f>
        <v>500000</v>
      </c>
      <c r="AO353" s="487" t="str">
        <f>+VLOOKUP($AJ353,Data_Validation!$A:$D,1,0)</f>
        <v>G22140</v>
      </c>
      <c r="AP353" s="487" t="str">
        <f>+VLOOKUP($AJ353,Data_Validation!$A:$D,3,0)</f>
        <v>Bilan</v>
      </c>
      <c r="AQ353" s="487" t="str">
        <f>+VLOOKUP($AJ353,Data_Validation!$A:$D,4,0)</f>
        <v>Recevables Intercos</v>
      </c>
      <c r="AR353" s="487" t="s">
        <v>299</v>
      </c>
      <c r="AS353" s="487">
        <f>+VLOOKUP($AJ353,Data_Validation!$A:$E,5,0)</f>
        <v>0</v>
      </c>
      <c r="AT353" s="904" t="str">
        <f t="shared" si="33"/>
        <v>G22140</v>
      </c>
      <c r="AU353" s="488" t="str">
        <f t="shared" si="34"/>
        <v>INTERCO 13721515 CANADA</v>
      </c>
      <c r="AV353" s="899">
        <f>IFERROR(INDEX(V353:AG353,1,MATCH(Parametres!$B$3,V$1:AG$1,0)-1)*IF(OR(C353="L",C353="S",C353="I"),-1,1),"")</f>
        <v>0</v>
      </c>
      <c r="AW353" s="899">
        <f t="shared" si="35"/>
        <v>0</v>
      </c>
      <c r="AX353" s="899">
        <f>INDEX(V353:AG353,1,MATCH(Parametres!$B$3,V$1:AG$1,0))*IF(OR(C353="L",C353="S",C353="I"),-1,1)</f>
        <v>0</v>
      </c>
      <c r="AY353" s="487" t="s">
        <v>337</v>
      </c>
      <c r="AZ353" s="487">
        <f>+VLOOKUP($AJ353,Data_Validation!$A:$E,5,0)</f>
        <v>0</v>
      </c>
    </row>
    <row r="354" spans="1:52" ht="15" hidden="1" customHeight="1">
      <c r="A354" s="706" t="s">
        <v>1148</v>
      </c>
      <c r="B354" s="706">
        <v>2025</v>
      </c>
      <c r="C354" s="706" t="s">
        <v>1875</v>
      </c>
      <c r="D354" s="706" t="s">
        <v>1876</v>
      </c>
      <c r="E354" s="706" t="s">
        <v>1136</v>
      </c>
      <c r="F354" s="706" t="s">
        <v>1136</v>
      </c>
      <c r="G354" s="706">
        <v>10609.67</v>
      </c>
      <c r="H354" s="706">
        <v>15.88</v>
      </c>
      <c r="I354" s="706">
        <v>796.94</v>
      </c>
      <c r="J354" s="706">
        <v>567.78</v>
      </c>
      <c r="K354" s="706">
        <v>1453.78</v>
      </c>
      <c r="L354" s="706">
        <v>1792.85</v>
      </c>
      <c r="M354" s="706">
        <v>26456.21</v>
      </c>
      <c r="N354" s="706">
        <v>27537.31</v>
      </c>
      <c r="O354" s="706">
        <v>26434.91</v>
      </c>
      <c r="P354" s="706">
        <v>27177.29</v>
      </c>
      <c r="Q354" s="706">
        <v>0</v>
      </c>
      <c r="R354" s="706">
        <v>0</v>
      </c>
      <c r="S354" s="706">
        <v>0</v>
      </c>
      <c r="T354" s="706">
        <v>0</v>
      </c>
      <c r="U354" s="706">
        <v>0</v>
      </c>
      <c r="V354" s="706">
        <v>0</v>
      </c>
      <c r="W354" s="706">
        <v>0</v>
      </c>
      <c r="X354" s="706">
        <v>0</v>
      </c>
      <c r="Y354" s="706">
        <v>0</v>
      </c>
      <c r="Z354" s="706">
        <v>0</v>
      </c>
      <c r="AA354" s="706">
        <v>0</v>
      </c>
      <c r="AB354" s="706">
        <v>0</v>
      </c>
      <c r="AC354" s="706">
        <v>0</v>
      </c>
      <c r="AD354" s="706">
        <v>0</v>
      </c>
      <c r="AE354" s="706">
        <v>0</v>
      </c>
      <c r="AF354" s="706">
        <v>0</v>
      </c>
      <c r="AG354" s="706">
        <v>0</v>
      </c>
      <c r="AH354" s="706">
        <v>0</v>
      </c>
      <c r="AI354" s="706">
        <v>0</v>
      </c>
      <c r="AJ354" s="905" t="str">
        <f t="shared" si="30"/>
        <v>G22150</v>
      </c>
      <c r="AK354" s="905" t="str">
        <f t="shared" si="31"/>
        <v>INTERCO HYUNDAI STCONSTAN</v>
      </c>
      <c r="AL354" s="905">
        <f>IFERROR(INDEX(G354:R354,1,MATCH(Parametres!$B$3,G$1:R$1,0)-1)*IF(OR(F354="L",F354="S",F354="I"),-1,1),"")</f>
        <v>796.94</v>
      </c>
      <c r="AM354" s="905">
        <f t="shared" si="32"/>
        <v>-229.16000000000008</v>
      </c>
      <c r="AN354" s="905">
        <f>INDEX(G354:R354,1,MATCH(Parametres!$B$3,G$1:R$1,0))*IF(OR(F354="L",F354="S",F354="I"),-1,1)</f>
        <v>567.78</v>
      </c>
      <c r="AO354" s="487" t="str">
        <f>+VLOOKUP($AJ354,Data_Validation!$A:$D,1,0)</f>
        <v>G22150</v>
      </c>
      <c r="AP354" s="487" t="str">
        <f>+VLOOKUP($AJ354,Data_Validation!$A:$D,3,0)</f>
        <v>Bilan</v>
      </c>
      <c r="AQ354" s="487" t="str">
        <f>+VLOOKUP($AJ354,Data_Validation!$A:$D,4,0)</f>
        <v>Recevables Véhicules</v>
      </c>
      <c r="AR354" s="487" t="s">
        <v>299</v>
      </c>
      <c r="AS354" s="487">
        <f>+VLOOKUP($AJ354,Data_Validation!$A:$E,5,0)</f>
        <v>0</v>
      </c>
      <c r="AT354" s="904" t="str">
        <f t="shared" si="33"/>
        <v>G22150</v>
      </c>
      <c r="AU354" s="488" t="str">
        <f t="shared" si="34"/>
        <v>INTERCO HYUNDAI STCONSTAN</v>
      </c>
      <c r="AV354" s="899">
        <f>IFERROR(INDEX(V354:AG354,1,MATCH(Parametres!$B$3,V$1:AG$1,0)-1)*IF(OR(C354="L",C354="S",C354="I"),-1,1),"")</f>
        <v>0</v>
      </c>
      <c r="AW354" s="899">
        <f t="shared" si="35"/>
        <v>0</v>
      </c>
      <c r="AX354" s="899">
        <f>INDEX(V354:AG354,1,MATCH(Parametres!$B$3,V$1:AG$1,0))*IF(OR(C354="L",C354="S",C354="I"),-1,1)</f>
        <v>0</v>
      </c>
      <c r="AY354" s="487" t="s">
        <v>337</v>
      </c>
      <c r="AZ354" s="487">
        <f>+VLOOKUP($AJ354,Data_Validation!$A:$E,5,0)</f>
        <v>0</v>
      </c>
    </row>
    <row r="355" spans="1:52" ht="15" hidden="1" customHeight="1">
      <c r="A355" s="706" t="s">
        <v>1148</v>
      </c>
      <c r="B355" s="706">
        <v>2025</v>
      </c>
      <c r="C355" s="706" t="s">
        <v>1877</v>
      </c>
      <c r="D355" s="706" t="s">
        <v>1878</v>
      </c>
      <c r="E355" s="706" t="s">
        <v>1136</v>
      </c>
      <c r="F355" s="706" t="s">
        <v>1136</v>
      </c>
      <c r="G355" s="706">
        <v>75701.119999999995</v>
      </c>
      <c r="H355" s="706">
        <v>84311.12</v>
      </c>
      <c r="I355" s="706">
        <v>84524.96</v>
      </c>
      <c r="J355" s="706">
        <v>84596.24</v>
      </c>
      <c r="K355" s="706">
        <v>84596.24</v>
      </c>
      <c r="L355" s="706">
        <v>109596.24</v>
      </c>
      <c r="M355" s="706">
        <v>109738.8</v>
      </c>
      <c r="N355" s="706">
        <v>109816.98</v>
      </c>
      <c r="O355" s="706">
        <v>109816.98</v>
      </c>
      <c r="P355" s="706">
        <v>109816.98</v>
      </c>
      <c r="Q355" s="706">
        <v>110051.52</v>
      </c>
      <c r="R355" s="706">
        <v>110129.7</v>
      </c>
      <c r="S355" s="706">
        <v>0</v>
      </c>
      <c r="T355" s="706">
        <v>0</v>
      </c>
      <c r="U355" s="706">
        <v>0</v>
      </c>
      <c r="V355" s="706">
        <v>0</v>
      </c>
      <c r="W355" s="706">
        <v>0</v>
      </c>
      <c r="X355" s="706">
        <v>0</v>
      </c>
      <c r="Y355" s="706">
        <v>0</v>
      </c>
      <c r="Z355" s="706">
        <v>0</v>
      </c>
      <c r="AA355" s="706">
        <v>0</v>
      </c>
      <c r="AB355" s="706">
        <v>0</v>
      </c>
      <c r="AC355" s="706">
        <v>0</v>
      </c>
      <c r="AD355" s="706">
        <v>0</v>
      </c>
      <c r="AE355" s="706">
        <v>0</v>
      </c>
      <c r="AF355" s="706">
        <v>0</v>
      </c>
      <c r="AG355" s="706">
        <v>0</v>
      </c>
      <c r="AH355" s="706">
        <v>0</v>
      </c>
      <c r="AI355" s="706">
        <v>0</v>
      </c>
      <c r="AJ355" s="905" t="str">
        <f t="shared" si="30"/>
        <v>G22160</v>
      </c>
      <c r="AK355" s="905" t="str">
        <f t="shared" si="31"/>
        <v>INTERCO 9446-0680 QC INC</v>
      </c>
      <c r="AL355" s="905">
        <f>IFERROR(INDEX(G355:R355,1,MATCH(Parametres!$B$3,G$1:R$1,0)-1)*IF(OR(F355="L",F355="S",F355="I"),-1,1),"")</f>
        <v>84524.96</v>
      </c>
      <c r="AM355" s="905">
        <f t="shared" si="32"/>
        <v>71.279999999998836</v>
      </c>
      <c r="AN355" s="905">
        <f>INDEX(G355:R355,1,MATCH(Parametres!$B$3,G$1:R$1,0))*IF(OR(F355="L",F355="S",F355="I"),-1,1)</f>
        <v>84596.24</v>
      </c>
      <c r="AO355" s="487" t="str">
        <f>+VLOOKUP($AJ355,Data_Validation!$A:$D,1,0)</f>
        <v>G22160</v>
      </c>
      <c r="AP355" s="487" t="str">
        <f>+VLOOKUP($AJ355,Data_Validation!$A:$D,3,0)</f>
        <v>Bilan</v>
      </c>
      <c r="AQ355" s="487" t="str">
        <f>+VLOOKUP($AJ355,Data_Validation!$A:$D,4,0)</f>
        <v>Recevables Intercos</v>
      </c>
      <c r="AR355" s="487" t="s">
        <v>299</v>
      </c>
      <c r="AS355" s="487">
        <f>+VLOOKUP($AJ355,Data_Validation!$A:$E,5,0)</f>
        <v>0</v>
      </c>
      <c r="AT355" s="904" t="str">
        <f t="shared" si="33"/>
        <v>G22160</v>
      </c>
      <c r="AU355" s="488" t="str">
        <f t="shared" si="34"/>
        <v>INTERCO 9446-0680 QC INC</v>
      </c>
      <c r="AV355" s="899">
        <f>IFERROR(INDEX(V355:AG355,1,MATCH(Parametres!$B$3,V$1:AG$1,0)-1)*IF(OR(C355="L",C355="S",C355="I"),-1,1),"")</f>
        <v>0</v>
      </c>
      <c r="AW355" s="899">
        <f t="shared" si="35"/>
        <v>0</v>
      </c>
      <c r="AX355" s="899">
        <f>INDEX(V355:AG355,1,MATCH(Parametres!$B$3,V$1:AG$1,0))*IF(OR(C355="L",C355="S",C355="I"),-1,1)</f>
        <v>0</v>
      </c>
      <c r="AY355" s="487" t="s">
        <v>337</v>
      </c>
      <c r="AZ355" s="487">
        <f>+VLOOKUP($AJ355,Data_Validation!$A:$E,5,0)</f>
        <v>0</v>
      </c>
    </row>
    <row r="356" spans="1:52" ht="15" hidden="1" customHeight="1">
      <c r="A356" s="706" t="s">
        <v>1148</v>
      </c>
      <c r="B356" s="706">
        <v>2025</v>
      </c>
      <c r="C356" s="706" t="s">
        <v>1879</v>
      </c>
      <c r="D356" s="706" t="s">
        <v>1880</v>
      </c>
      <c r="E356" s="706" t="s">
        <v>1136</v>
      </c>
      <c r="F356" s="706" t="s">
        <v>1136</v>
      </c>
      <c r="G356" s="706">
        <v>25000</v>
      </c>
      <c r="H356" s="706">
        <v>25000</v>
      </c>
      <c r="I356" s="706">
        <v>25000</v>
      </c>
      <c r="J356" s="706">
        <v>25000</v>
      </c>
      <c r="K356" s="706">
        <v>25000</v>
      </c>
      <c r="L356" s="706">
        <v>0</v>
      </c>
      <c r="M356" s="706">
        <v>0</v>
      </c>
      <c r="N356" s="706">
        <v>0</v>
      </c>
      <c r="O356" s="706">
        <v>0</v>
      </c>
      <c r="P356" s="706">
        <v>0</v>
      </c>
      <c r="Q356" s="706">
        <v>0</v>
      </c>
      <c r="R356" s="706">
        <v>0</v>
      </c>
      <c r="S356" s="706">
        <v>0</v>
      </c>
      <c r="T356" s="706">
        <v>0</v>
      </c>
      <c r="U356" s="706">
        <v>0</v>
      </c>
      <c r="V356" s="706">
        <v>0</v>
      </c>
      <c r="W356" s="706">
        <v>0</v>
      </c>
      <c r="X356" s="706">
        <v>0</v>
      </c>
      <c r="Y356" s="706">
        <v>0</v>
      </c>
      <c r="Z356" s="706">
        <v>0</v>
      </c>
      <c r="AA356" s="706">
        <v>0</v>
      </c>
      <c r="AB356" s="706">
        <v>0</v>
      </c>
      <c r="AC356" s="706">
        <v>0</v>
      </c>
      <c r="AD356" s="706">
        <v>0</v>
      </c>
      <c r="AE356" s="706">
        <v>0</v>
      </c>
      <c r="AF356" s="706">
        <v>0</v>
      </c>
      <c r="AG356" s="706">
        <v>0</v>
      </c>
      <c r="AH356" s="706">
        <v>0</v>
      </c>
      <c r="AI356" s="706">
        <v>0</v>
      </c>
      <c r="AJ356" s="905" t="str">
        <f t="shared" si="30"/>
        <v>G22170</v>
      </c>
      <c r="AK356" s="905" t="str">
        <f t="shared" si="31"/>
        <v>INTERCO REMARK.AUTO CANAD</v>
      </c>
      <c r="AL356" s="905">
        <f>IFERROR(INDEX(G356:R356,1,MATCH(Parametres!$B$3,G$1:R$1,0)-1)*IF(OR(F356="L",F356="S",F356="I"),-1,1),"")</f>
        <v>25000</v>
      </c>
      <c r="AM356" s="905">
        <f t="shared" si="32"/>
        <v>0</v>
      </c>
      <c r="AN356" s="905">
        <f>INDEX(G356:R356,1,MATCH(Parametres!$B$3,G$1:R$1,0))*IF(OR(F356="L",F356="S",F356="I"),-1,1)</f>
        <v>25000</v>
      </c>
      <c r="AO356" s="487" t="str">
        <f>+VLOOKUP($AJ356,Data_Validation!$A:$D,1,0)</f>
        <v>G22170</v>
      </c>
      <c r="AP356" s="487" t="str">
        <f>+VLOOKUP($AJ356,Data_Validation!$A:$D,3,0)</f>
        <v>Bilan</v>
      </c>
      <c r="AQ356" s="487" t="str">
        <f>+VLOOKUP($AJ356,Data_Validation!$A:$D,4,0)</f>
        <v>Recevables Intercos</v>
      </c>
      <c r="AR356" s="487" t="s">
        <v>299</v>
      </c>
      <c r="AS356" s="487">
        <f>+VLOOKUP($AJ356,Data_Validation!$A:$E,5,0)</f>
        <v>0</v>
      </c>
      <c r="AT356" s="904" t="str">
        <f t="shared" si="33"/>
        <v>G22170</v>
      </c>
      <c r="AU356" s="488" t="str">
        <f t="shared" si="34"/>
        <v>INTERCO REMARK.AUTO CANAD</v>
      </c>
      <c r="AV356" s="899">
        <f>IFERROR(INDEX(V356:AG356,1,MATCH(Parametres!$B$3,V$1:AG$1,0)-1)*IF(OR(C356="L",C356="S",C356="I"),-1,1),"")</f>
        <v>0</v>
      </c>
      <c r="AW356" s="899">
        <f t="shared" si="35"/>
        <v>0</v>
      </c>
      <c r="AX356" s="899">
        <f>INDEX(V356:AG356,1,MATCH(Parametres!$B$3,V$1:AG$1,0))*IF(OR(C356="L",C356="S",C356="I"),-1,1)</f>
        <v>0</v>
      </c>
      <c r="AY356" s="487" t="s">
        <v>337</v>
      </c>
      <c r="AZ356" s="487">
        <f>+VLOOKUP($AJ356,Data_Validation!$A:$E,5,0)</f>
        <v>0</v>
      </c>
    </row>
    <row r="357" spans="1:52" ht="15" hidden="1" customHeight="1">
      <c r="A357" s="706" t="s">
        <v>1148</v>
      </c>
      <c r="B357" s="706">
        <v>2025</v>
      </c>
      <c r="C357" s="706" t="s">
        <v>1881</v>
      </c>
      <c r="D357" s="706" t="s">
        <v>1882</v>
      </c>
      <c r="E357" s="706" t="s">
        <v>1135</v>
      </c>
      <c r="F357" s="706" t="s">
        <v>1136</v>
      </c>
      <c r="G357" s="706">
        <v>71.28</v>
      </c>
      <c r="H357" s="706">
        <v>71.28</v>
      </c>
      <c r="I357" s="706">
        <v>-15236.51</v>
      </c>
      <c r="J357" s="706">
        <v>356.4</v>
      </c>
      <c r="K357" s="706">
        <v>-19118.07</v>
      </c>
      <c r="L357" s="706">
        <v>126.48</v>
      </c>
      <c r="M357" s="706">
        <v>-1318.2</v>
      </c>
      <c r="N357" s="706">
        <v>227.64</v>
      </c>
      <c r="O357" s="706">
        <v>-41007.11</v>
      </c>
      <c r="P357" s="706">
        <v>227.64</v>
      </c>
      <c r="Q357" s="706">
        <v>540.36</v>
      </c>
      <c r="R357" s="706">
        <v>-1709.85</v>
      </c>
      <c r="S357" s="706">
        <v>0</v>
      </c>
      <c r="T357" s="706">
        <v>0</v>
      </c>
      <c r="U357" s="706">
        <v>0</v>
      </c>
      <c r="V357" s="706">
        <v>0</v>
      </c>
      <c r="W357" s="706">
        <v>0</v>
      </c>
      <c r="X357" s="706">
        <v>0</v>
      </c>
      <c r="Y357" s="706">
        <v>0</v>
      </c>
      <c r="Z357" s="706">
        <v>0</v>
      </c>
      <c r="AA357" s="706">
        <v>0</v>
      </c>
      <c r="AB357" s="706">
        <v>0</v>
      </c>
      <c r="AC357" s="706">
        <v>0</v>
      </c>
      <c r="AD357" s="706">
        <v>0</v>
      </c>
      <c r="AE357" s="706">
        <v>0</v>
      </c>
      <c r="AF357" s="706">
        <v>0</v>
      </c>
      <c r="AG357" s="706">
        <v>0</v>
      </c>
      <c r="AH357" s="706">
        <v>0</v>
      </c>
      <c r="AI357" s="706">
        <v>0</v>
      </c>
      <c r="AJ357" s="905" t="str">
        <f t="shared" si="30"/>
        <v>G22180</v>
      </c>
      <c r="AK357" s="905" t="str">
        <f t="shared" si="31"/>
        <v>INTERCO LOCATION LMB</v>
      </c>
      <c r="AL357" s="905">
        <f>IFERROR(INDEX(G357:R357,1,MATCH(Parametres!$B$3,G$1:R$1,0)-1)*IF(OR(F357="L",F357="S",F357="I"),-1,1),"")</f>
        <v>-15236.51</v>
      </c>
      <c r="AM357" s="905">
        <f t="shared" si="32"/>
        <v>15592.91</v>
      </c>
      <c r="AN357" s="905">
        <f>INDEX(G357:R357,1,MATCH(Parametres!$B$3,G$1:R$1,0))*IF(OR(F357="L",F357="S",F357="I"),-1,1)</f>
        <v>356.4</v>
      </c>
      <c r="AO357" s="487" t="str">
        <f>+VLOOKUP($AJ357,Data_Validation!$A:$D,1,0)</f>
        <v>G22180</v>
      </c>
      <c r="AP357" s="487" t="str">
        <f>+VLOOKUP($AJ357,Data_Validation!$A:$D,3,0)</f>
        <v>Bilan</v>
      </c>
      <c r="AQ357" s="487" t="str">
        <f>+VLOOKUP($AJ357,Data_Validation!$A:$D,4,0)</f>
        <v>Recevables Intercos</v>
      </c>
      <c r="AR357" s="487" t="s">
        <v>299</v>
      </c>
      <c r="AS357" s="487">
        <f>+VLOOKUP($AJ357,Data_Validation!$A:$E,5,0)</f>
        <v>0</v>
      </c>
      <c r="AT357" s="904" t="str">
        <f t="shared" si="33"/>
        <v>G22180</v>
      </c>
      <c r="AU357" s="488" t="str">
        <f t="shared" si="34"/>
        <v>INTERCO LOCATION LMB</v>
      </c>
      <c r="AV357" s="899">
        <f>IFERROR(INDEX(V357:AG357,1,MATCH(Parametres!$B$3,V$1:AG$1,0)-1)*IF(OR(C357="L",C357="S",C357="I"),-1,1),"")</f>
        <v>0</v>
      </c>
      <c r="AW357" s="899">
        <f t="shared" si="35"/>
        <v>0</v>
      </c>
      <c r="AX357" s="899">
        <f>INDEX(V357:AG357,1,MATCH(Parametres!$B$3,V$1:AG$1,0))*IF(OR(C357="L",C357="S",C357="I"),-1,1)</f>
        <v>0</v>
      </c>
      <c r="AY357" s="487" t="s">
        <v>337</v>
      </c>
      <c r="AZ357" s="487">
        <f>+VLOOKUP($AJ357,Data_Validation!$A:$E,5,0)</f>
        <v>0</v>
      </c>
    </row>
    <row r="358" spans="1:52" ht="15.75" hidden="1" customHeight="1">
      <c r="A358" s="706" t="s">
        <v>1148</v>
      </c>
      <c r="B358" s="706">
        <v>2025</v>
      </c>
      <c r="C358" s="706" t="s">
        <v>1883</v>
      </c>
      <c r="D358" s="706" t="s">
        <v>1884</v>
      </c>
      <c r="E358" s="706" t="s">
        <v>1136</v>
      </c>
      <c r="F358" s="706" t="s">
        <v>1136</v>
      </c>
      <c r="G358" s="706">
        <v>0</v>
      </c>
      <c r="H358" s="706">
        <v>0</v>
      </c>
      <c r="I358" s="706">
        <v>0</v>
      </c>
      <c r="J358" s="706">
        <v>0</v>
      </c>
      <c r="K358" s="706">
        <v>0</v>
      </c>
      <c r="L358" s="706">
        <v>0</v>
      </c>
      <c r="M358" s="706">
        <v>0</v>
      </c>
      <c r="N358" s="706">
        <v>0</v>
      </c>
      <c r="O358" s="706">
        <v>0</v>
      </c>
      <c r="P358" s="706">
        <v>0</v>
      </c>
      <c r="Q358" s="706">
        <v>0</v>
      </c>
      <c r="R358" s="706">
        <v>0</v>
      </c>
      <c r="S358" s="706">
        <v>0</v>
      </c>
      <c r="T358" s="706">
        <v>0</v>
      </c>
      <c r="U358" s="706">
        <v>0</v>
      </c>
      <c r="V358" s="706">
        <v>0</v>
      </c>
      <c r="W358" s="706">
        <v>0</v>
      </c>
      <c r="X358" s="706">
        <v>0</v>
      </c>
      <c r="Y358" s="706">
        <v>0</v>
      </c>
      <c r="Z358" s="706">
        <v>0</v>
      </c>
      <c r="AA358" s="706">
        <v>0</v>
      </c>
      <c r="AB358" s="706">
        <v>0</v>
      </c>
      <c r="AC358" s="706">
        <v>0</v>
      </c>
      <c r="AD358" s="706">
        <v>0</v>
      </c>
      <c r="AE358" s="706">
        <v>0</v>
      </c>
      <c r="AF358" s="706">
        <v>0</v>
      </c>
      <c r="AG358" s="706">
        <v>0</v>
      </c>
      <c r="AH358" s="706">
        <v>0</v>
      </c>
      <c r="AI358" s="706">
        <v>0</v>
      </c>
      <c r="AJ358" s="905" t="str">
        <f t="shared" si="30"/>
        <v>G22185</v>
      </c>
      <c r="AK358" s="905" t="str">
        <f t="shared" si="31"/>
        <v>AVANCES BMW SHERBROOKE</v>
      </c>
      <c r="AL358" s="905">
        <f>IFERROR(INDEX(G358:R358,1,MATCH(Parametres!$B$3,G$1:R$1,0)-1)*IF(OR(F358="L",F358="S",F358="I"),-1,1),"")</f>
        <v>0</v>
      </c>
      <c r="AM358" s="905">
        <f t="shared" si="32"/>
        <v>0</v>
      </c>
      <c r="AN358" s="905">
        <f>INDEX(G358:R358,1,MATCH(Parametres!$B$3,G$1:R$1,0))*IF(OR(F358="L",F358="S",F358="I"),-1,1)</f>
        <v>0</v>
      </c>
      <c r="AO358" s="487" t="str">
        <f>+VLOOKUP($AJ358,Data_Validation!$A:$D,1,0)</f>
        <v>G22185</v>
      </c>
      <c r="AP358" s="487">
        <f>+VLOOKUP($AJ358,Data_Validation!$A:$D,3,0)</f>
        <v>0</v>
      </c>
      <c r="AQ358" s="487">
        <f>+VLOOKUP($AJ358,Data_Validation!$A:$D,4,0)</f>
        <v>0</v>
      </c>
      <c r="AR358" s="487" t="s">
        <v>299</v>
      </c>
      <c r="AS358" s="487">
        <f>+VLOOKUP($AJ358,Data_Validation!$A:$E,5,0)</f>
        <v>0</v>
      </c>
      <c r="AT358" s="904" t="str">
        <f t="shared" si="33"/>
        <v>G22185</v>
      </c>
      <c r="AU358" s="488" t="str">
        <f t="shared" si="34"/>
        <v>AVANCES BMW SHERBROOKE</v>
      </c>
      <c r="AV358" s="899">
        <f>IFERROR(INDEX(V358:AG358,1,MATCH(Parametres!$B$3,V$1:AG$1,0)-1)*IF(OR(C358="L",C358="S",C358="I"),-1,1),"")</f>
        <v>0</v>
      </c>
      <c r="AW358" s="899">
        <f t="shared" si="35"/>
        <v>0</v>
      </c>
      <c r="AX358" s="899">
        <f>INDEX(V358:AG358,1,MATCH(Parametres!$B$3,V$1:AG$1,0))*IF(OR(C358="L",C358="S",C358="I"),-1,1)</f>
        <v>0</v>
      </c>
      <c r="AY358" s="487" t="s">
        <v>337</v>
      </c>
      <c r="AZ358" s="487">
        <f>+VLOOKUP($AJ358,Data_Validation!$A:$E,5,0)</f>
        <v>0</v>
      </c>
    </row>
    <row r="359" spans="1:52" ht="15" hidden="1" customHeight="1">
      <c r="A359" s="706" t="s">
        <v>1148</v>
      </c>
      <c r="B359" s="706">
        <v>2025</v>
      </c>
      <c r="C359" s="706" t="s">
        <v>1885</v>
      </c>
      <c r="D359" s="706" t="s">
        <v>1886</v>
      </c>
      <c r="E359" s="706" t="s">
        <v>1135</v>
      </c>
      <c r="F359" s="706" t="s">
        <v>1136</v>
      </c>
      <c r="G359" s="706">
        <v>0</v>
      </c>
      <c r="H359" s="706">
        <v>0</v>
      </c>
      <c r="I359" s="706">
        <v>0</v>
      </c>
      <c r="J359" s="706">
        <v>0</v>
      </c>
      <c r="K359" s="706">
        <v>0</v>
      </c>
      <c r="L359" s="706">
        <v>0</v>
      </c>
      <c r="M359" s="706">
        <v>0</v>
      </c>
      <c r="N359" s="706">
        <v>0</v>
      </c>
      <c r="O359" s="706">
        <v>0</v>
      </c>
      <c r="P359" s="706">
        <v>0</v>
      </c>
      <c r="Q359" s="706">
        <v>0</v>
      </c>
      <c r="R359" s="706">
        <v>0</v>
      </c>
      <c r="S359" s="706">
        <v>0</v>
      </c>
      <c r="T359" s="706">
        <v>0</v>
      </c>
      <c r="U359" s="706">
        <v>0</v>
      </c>
      <c r="V359" s="706">
        <v>0</v>
      </c>
      <c r="W359" s="706">
        <v>0</v>
      </c>
      <c r="X359" s="706">
        <v>0</v>
      </c>
      <c r="Y359" s="706">
        <v>0</v>
      </c>
      <c r="Z359" s="706">
        <v>0</v>
      </c>
      <c r="AA359" s="706">
        <v>0</v>
      </c>
      <c r="AB359" s="706">
        <v>0</v>
      </c>
      <c r="AC359" s="706">
        <v>0</v>
      </c>
      <c r="AD359" s="706">
        <v>0</v>
      </c>
      <c r="AE359" s="706">
        <v>0</v>
      </c>
      <c r="AF359" s="706">
        <v>0</v>
      </c>
      <c r="AG359" s="706">
        <v>0</v>
      </c>
      <c r="AH359" s="706">
        <v>0</v>
      </c>
      <c r="AI359" s="706">
        <v>0</v>
      </c>
      <c r="AJ359" s="905" t="str">
        <f t="shared" si="30"/>
        <v>G22190</v>
      </c>
      <c r="AK359" s="905" t="str">
        <f t="shared" si="31"/>
        <v>INTERCO 9046-6640 QUEBEC</v>
      </c>
      <c r="AL359" s="905">
        <f>IFERROR(INDEX(G359:R359,1,MATCH(Parametres!$B$3,G$1:R$1,0)-1)*IF(OR(F359="L",F359="S",F359="I"),-1,1),"")</f>
        <v>0</v>
      </c>
      <c r="AM359" s="905">
        <f t="shared" si="32"/>
        <v>0</v>
      </c>
      <c r="AN359" s="905">
        <f>INDEX(G359:R359,1,MATCH(Parametres!$B$3,G$1:R$1,0))*IF(OR(F359="L",F359="S",F359="I"),-1,1)</f>
        <v>0</v>
      </c>
      <c r="AO359" s="487" t="str">
        <f>+VLOOKUP($AJ359,Data_Validation!$A:$D,1,0)</f>
        <v>G22190</v>
      </c>
      <c r="AP359" s="487">
        <f>+VLOOKUP($AJ359,Data_Validation!$A:$D,3,0)</f>
        <v>0</v>
      </c>
      <c r="AQ359" s="487">
        <f>+VLOOKUP($AJ359,Data_Validation!$A:$D,4,0)</f>
        <v>0</v>
      </c>
      <c r="AR359" s="487" t="s">
        <v>299</v>
      </c>
      <c r="AS359" s="487">
        <f>+VLOOKUP($AJ359,Data_Validation!$A:$E,5,0)</f>
        <v>0</v>
      </c>
      <c r="AT359" s="904" t="str">
        <f t="shared" si="33"/>
        <v>G22190</v>
      </c>
      <c r="AU359" s="488" t="str">
        <f t="shared" si="34"/>
        <v>INTERCO 9046-6640 QUEBEC</v>
      </c>
      <c r="AV359" s="899">
        <f>IFERROR(INDEX(V359:AG359,1,MATCH(Parametres!$B$3,V$1:AG$1,0)-1)*IF(OR(C359="L",C359="S",C359="I"),-1,1),"")</f>
        <v>0</v>
      </c>
      <c r="AW359" s="899">
        <f t="shared" si="35"/>
        <v>0</v>
      </c>
      <c r="AX359" s="899">
        <f>INDEX(V359:AG359,1,MATCH(Parametres!$B$3,V$1:AG$1,0))*IF(OR(C359="L",C359="S",C359="I"),-1,1)</f>
        <v>0</v>
      </c>
      <c r="AY359" s="487" t="s">
        <v>337</v>
      </c>
      <c r="AZ359" s="487">
        <f>+VLOOKUP($AJ359,Data_Validation!$A:$E,5,0)</f>
        <v>0</v>
      </c>
    </row>
    <row r="360" spans="1:52" ht="15" hidden="1" customHeight="1">
      <c r="A360" s="706" t="s">
        <v>1148</v>
      </c>
      <c r="B360" s="706">
        <v>2025</v>
      </c>
      <c r="C360" s="706" t="s">
        <v>1887</v>
      </c>
      <c r="D360" s="706" t="s">
        <v>1888</v>
      </c>
      <c r="E360" s="706" t="s">
        <v>1135</v>
      </c>
      <c r="F360" s="706" t="s">
        <v>1136</v>
      </c>
      <c r="G360" s="706">
        <v>575000</v>
      </c>
      <c r="H360" s="706">
        <v>575000</v>
      </c>
      <c r="I360" s="706">
        <v>575000</v>
      </c>
      <c r="J360" s="706">
        <v>575000</v>
      </c>
      <c r="K360" s="706">
        <v>575000</v>
      </c>
      <c r="L360" s="706">
        <v>575000</v>
      </c>
      <c r="M360" s="706">
        <v>575000</v>
      </c>
      <c r="N360" s="706">
        <v>575000</v>
      </c>
      <c r="O360" s="706">
        <v>575000</v>
      </c>
      <c r="P360" s="706">
        <v>575000</v>
      </c>
      <c r="Q360" s="706">
        <v>575000</v>
      </c>
      <c r="R360" s="706">
        <v>575000</v>
      </c>
      <c r="S360" s="706">
        <v>0</v>
      </c>
      <c r="T360" s="706">
        <v>0</v>
      </c>
      <c r="U360" s="706">
        <v>0</v>
      </c>
      <c r="V360" s="706">
        <v>0</v>
      </c>
      <c r="W360" s="706">
        <v>0</v>
      </c>
      <c r="X360" s="706">
        <v>0</v>
      </c>
      <c r="Y360" s="706">
        <v>0</v>
      </c>
      <c r="Z360" s="706">
        <v>0</v>
      </c>
      <c r="AA360" s="706">
        <v>0</v>
      </c>
      <c r="AB360" s="706">
        <v>0</v>
      </c>
      <c r="AC360" s="706">
        <v>0</v>
      </c>
      <c r="AD360" s="706">
        <v>0</v>
      </c>
      <c r="AE360" s="706">
        <v>0</v>
      </c>
      <c r="AF360" s="706">
        <v>0</v>
      </c>
      <c r="AG360" s="706">
        <v>0</v>
      </c>
      <c r="AH360" s="706">
        <v>0</v>
      </c>
      <c r="AI360" s="706">
        <v>0</v>
      </c>
      <c r="AJ360" s="905" t="str">
        <f t="shared" si="30"/>
        <v>G22195</v>
      </c>
      <c r="AK360" s="905" t="str">
        <f t="shared" si="31"/>
        <v>INTERCO 9341-5701 QC INC</v>
      </c>
      <c r="AL360" s="905">
        <f>IFERROR(INDEX(G360:R360,1,MATCH(Parametres!$B$3,G$1:R$1,0)-1)*IF(OR(F360="L",F360="S",F360="I"),-1,1),"")</f>
        <v>575000</v>
      </c>
      <c r="AM360" s="905">
        <f t="shared" si="32"/>
        <v>0</v>
      </c>
      <c r="AN360" s="905">
        <f>INDEX(G360:R360,1,MATCH(Parametres!$B$3,G$1:R$1,0))*IF(OR(F360="L",F360="S",F360="I"),-1,1)</f>
        <v>575000</v>
      </c>
      <c r="AO360" s="487" t="str">
        <f>+VLOOKUP($AJ360,Data_Validation!$A:$D,1,0)</f>
        <v>G22195</v>
      </c>
      <c r="AP360" s="487" t="str">
        <f>+VLOOKUP($AJ360,Data_Validation!$A:$D,3,0)</f>
        <v>Bilan</v>
      </c>
      <c r="AQ360" s="487" t="str">
        <f>+VLOOKUP($AJ360,Data_Validation!$A:$D,4,0)</f>
        <v>Recevables Intercos</v>
      </c>
      <c r="AR360" s="487" t="s">
        <v>299</v>
      </c>
      <c r="AS360" s="487">
        <f>+VLOOKUP($AJ360,Data_Validation!$A:$E,5,0)</f>
        <v>0</v>
      </c>
      <c r="AT360" s="904" t="str">
        <f t="shared" si="33"/>
        <v>G22195</v>
      </c>
      <c r="AU360" s="488" t="str">
        <f t="shared" si="34"/>
        <v>INTERCO 9341-5701 QC INC</v>
      </c>
      <c r="AV360" s="899">
        <f>IFERROR(INDEX(V360:AG360,1,MATCH(Parametres!$B$3,V$1:AG$1,0)-1)*IF(OR(C360="L",C360="S",C360="I"),-1,1),"")</f>
        <v>0</v>
      </c>
      <c r="AW360" s="899">
        <f t="shared" si="35"/>
        <v>0</v>
      </c>
      <c r="AX360" s="899">
        <f>INDEX(V360:AG360,1,MATCH(Parametres!$B$3,V$1:AG$1,0))*IF(OR(C360="L",C360="S",C360="I"),-1,1)</f>
        <v>0</v>
      </c>
      <c r="AY360" s="487" t="s">
        <v>337</v>
      </c>
      <c r="AZ360" s="487">
        <f>+VLOOKUP($AJ360,Data_Validation!$A:$E,5,0)</f>
        <v>0</v>
      </c>
    </row>
    <row r="361" spans="1:52" ht="15" hidden="1" customHeight="1">
      <c r="A361" s="706" t="s">
        <v>1148</v>
      </c>
      <c r="B361" s="706">
        <v>2025</v>
      </c>
      <c r="C361" s="706" t="s">
        <v>1889</v>
      </c>
      <c r="D361" s="706" t="s">
        <v>1890</v>
      </c>
      <c r="E361" s="706" t="s">
        <v>333</v>
      </c>
      <c r="F361" s="706" t="s">
        <v>1136</v>
      </c>
      <c r="G361" s="706">
        <v>0</v>
      </c>
      <c r="H361" s="706">
        <v>0</v>
      </c>
      <c r="I361" s="706">
        <v>0</v>
      </c>
      <c r="J361" s="706">
        <v>0</v>
      </c>
      <c r="K361" s="706">
        <v>0</v>
      </c>
      <c r="L361" s="706">
        <v>0</v>
      </c>
      <c r="M361" s="706">
        <v>0</v>
      </c>
      <c r="N361" s="706">
        <v>0</v>
      </c>
      <c r="O361" s="706">
        <v>0</v>
      </c>
      <c r="P361" s="706">
        <v>0</v>
      </c>
      <c r="Q361" s="706">
        <v>0</v>
      </c>
      <c r="R361" s="706">
        <v>0</v>
      </c>
      <c r="S361" s="706">
        <v>0</v>
      </c>
      <c r="T361" s="706">
        <v>0</v>
      </c>
      <c r="U361" s="706">
        <v>0</v>
      </c>
      <c r="V361" s="706">
        <v>0</v>
      </c>
      <c r="W361" s="706">
        <v>0</v>
      </c>
      <c r="X361" s="706">
        <v>0</v>
      </c>
      <c r="Y361" s="706">
        <v>0</v>
      </c>
      <c r="Z361" s="706">
        <v>0</v>
      </c>
      <c r="AA361" s="706">
        <v>0</v>
      </c>
      <c r="AB361" s="706">
        <v>0</v>
      </c>
      <c r="AC361" s="706">
        <v>0</v>
      </c>
      <c r="AD361" s="706">
        <v>0</v>
      </c>
      <c r="AE361" s="706">
        <v>0</v>
      </c>
      <c r="AF361" s="706">
        <v>0</v>
      </c>
      <c r="AG361" s="706">
        <v>0</v>
      </c>
      <c r="AH361" s="706">
        <v>0</v>
      </c>
      <c r="AI361" s="706">
        <v>0</v>
      </c>
      <c r="AJ361" s="905" t="str">
        <f t="shared" si="30"/>
        <v>G22200</v>
      </c>
      <c r="AK361" s="905" t="str">
        <f t="shared" si="31"/>
        <v>TPS/CTI/ACHAT/VEHICULE</v>
      </c>
      <c r="AL361" s="905">
        <f>IFERROR(INDEX(G361:R361,1,MATCH(Parametres!$B$3,G$1:R$1,0)-1)*IF(OR(F361="L",F361="S",F361="I"),-1,1),"")</f>
        <v>0</v>
      </c>
      <c r="AM361" s="905">
        <f t="shared" si="32"/>
        <v>0</v>
      </c>
      <c r="AN361" s="905">
        <f>INDEX(G361:R361,1,MATCH(Parametres!$B$3,G$1:R$1,0))*IF(OR(F361="L",F361="S",F361="I"),-1,1)</f>
        <v>0</v>
      </c>
      <c r="AO361" s="487" t="e">
        <f>+VLOOKUP($AJ361,Data_Validation!$A:$D,1,0)</f>
        <v>#N/A</v>
      </c>
      <c r="AP361" s="487" t="e">
        <f>+VLOOKUP($AJ361,Data_Validation!$A:$D,3,0)</f>
        <v>#N/A</v>
      </c>
      <c r="AQ361" s="487" t="e">
        <f>+VLOOKUP($AJ361,Data_Validation!$A:$D,4,0)</f>
        <v>#N/A</v>
      </c>
      <c r="AR361" s="487" t="s">
        <v>299</v>
      </c>
      <c r="AS361" s="487" t="e">
        <f>+VLOOKUP($AJ361,Data_Validation!$A:$E,5,0)</f>
        <v>#N/A</v>
      </c>
      <c r="AT361" s="904" t="str">
        <f t="shared" si="33"/>
        <v>G22200</v>
      </c>
      <c r="AU361" s="488" t="str">
        <f t="shared" si="34"/>
        <v>TPS/CTI/ACHAT/VEHICULE</v>
      </c>
      <c r="AV361" s="899">
        <f>IFERROR(INDEX(V361:AG361,1,MATCH(Parametres!$B$3,V$1:AG$1,0)-1)*IF(OR(C361="L",C361="S",C361="I"),-1,1),"")</f>
        <v>0</v>
      </c>
      <c r="AW361" s="899">
        <f t="shared" si="35"/>
        <v>0</v>
      </c>
      <c r="AX361" s="899">
        <f>INDEX(V361:AG361,1,MATCH(Parametres!$B$3,V$1:AG$1,0))*IF(OR(C361="L",C361="S",C361="I"),-1,1)</f>
        <v>0</v>
      </c>
      <c r="AY361" s="487" t="s">
        <v>337</v>
      </c>
      <c r="AZ361" s="487" t="e">
        <f>+VLOOKUP($AJ361,Data_Validation!$A:$E,5,0)</f>
        <v>#N/A</v>
      </c>
    </row>
    <row r="362" spans="1:52" ht="15.75" hidden="1" customHeight="1">
      <c r="A362" s="706" t="s">
        <v>1148</v>
      </c>
      <c r="B362" s="706">
        <v>2025</v>
      </c>
      <c r="C362" s="706" t="s">
        <v>1895</v>
      </c>
      <c r="D362" s="706" t="s">
        <v>1896</v>
      </c>
      <c r="E362" s="706" t="s">
        <v>1135</v>
      </c>
      <c r="F362" s="706" t="s">
        <v>1136</v>
      </c>
      <c r="G362" s="706">
        <v>0</v>
      </c>
      <c r="H362" s="706">
        <v>0</v>
      </c>
      <c r="I362" s="706">
        <v>0</v>
      </c>
      <c r="J362" s="706">
        <v>0</v>
      </c>
      <c r="K362" s="706">
        <v>0</v>
      </c>
      <c r="L362" s="706">
        <v>0</v>
      </c>
      <c r="M362" s="706">
        <v>0</v>
      </c>
      <c r="N362" s="706">
        <v>0</v>
      </c>
      <c r="O362" s="706">
        <v>0</v>
      </c>
      <c r="P362" s="706">
        <v>0</v>
      </c>
      <c r="Q362" s="706">
        <v>0</v>
      </c>
      <c r="R362" s="706">
        <v>0</v>
      </c>
      <c r="S362" s="706">
        <v>0</v>
      </c>
      <c r="T362" s="706">
        <v>0</v>
      </c>
      <c r="U362" s="706">
        <v>0</v>
      </c>
      <c r="V362" s="706">
        <v>0</v>
      </c>
      <c r="W362" s="706">
        <v>0</v>
      </c>
      <c r="X362" s="706">
        <v>0</v>
      </c>
      <c r="Y362" s="706">
        <v>0</v>
      </c>
      <c r="Z362" s="706">
        <v>0</v>
      </c>
      <c r="AA362" s="706">
        <v>0</v>
      </c>
      <c r="AB362" s="706">
        <v>0</v>
      </c>
      <c r="AC362" s="706">
        <v>0</v>
      </c>
      <c r="AD362" s="706">
        <v>0</v>
      </c>
      <c r="AE362" s="706">
        <v>0</v>
      </c>
      <c r="AF362" s="706">
        <v>0</v>
      </c>
      <c r="AG362" s="706">
        <v>0</v>
      </c>
      <c r="AH362" s="706">
        <v>0</v>
      </c>
      <c r="AI362" s="706">
        <v>0</v>
      </c>
      <c r="AJ362" s="905" t="str">
        <f t="shared" si="30"/>
        <v>G22210</v>
      </c>
      <c r="AK362" s="905" t="str">
        <f t="shared" si="31"/>
        <v>INTERCO 15814251 CANADA</v>
      </c>
      <c r="AL362" s="905">
        <f>IFERROR(INDEX(G362:R362,1,MATCH(Parametres!$B$3,G$1:R$1,0)-1)*IF(OR(F362="L",F362="S",F362="I"),-1,1),"")</f>
        <v>0</v>
      </c>
      <c r="AM362" s="905">
        <f t="shared" si="32"/>
        <v>0</v>
      </c>
      <c r="AN362" s="905">
        <f>INDEX(G362:R362,1,MATCH(Parametres!$B$3,G$1:R$1,0))*IF(OR(F362="L",F362="S",F362="I"),-1,1)</f>
        <v>0</v>
      </c>
      <c r="AO362" s="487" t="str">
        <f>+VLOOKUP($AJ362,Data_Validation!$A:$D,1,0)</f>
        <v>G22210</v>
      </c>
      <c r="AP362" s="487">
        <f>+VLOOKUP($AJ362,Data_Validation!$A:$D,3,0)</f>
        <v>0</v>
      </c>
      <c r="AQ362" s="487">
        <f>+VLOOKUP($AJ362,Data_Validation!$A:$D,4,0)</f>
        <v>0</v>
      </c>
      <c r="AR362" s="487" t="s">
        <v>299</v>
      </c>
      <c r="AS362" s="487">
        <f>+VLOOKUP($AJ362,Data_Validation!$A:$E,5,0)</f>
        <v>0</v>
      </c>
      <c r="AT362" s="904" t="str">
        <f t="shared" si="33"/>
        <v>G22210</v>
      </c>
      <c r="AU362" s="488" t="str">
        <f t="shared" si="34"/>
        <v>INTERCO 15814251 CANADA</v>
      </c>
      <c r="AV362" s="899">
        <f>IFERROR(INDEX(V362:AG362,1,MATCH(Parametres!$B$3,V$1:AG$1,0)-1)*IF(OR(C362="L",C362="S",C362="I"),-1,1),"")</f>
        <v>0</v>
      </c>
      <c r="AW362" s="899">
        <f t="shared" si="35"/>
        <v>0</v>
      </c>
      <c r="AX362" s="899">
        <f>INDEX(V362:AG362,1,MATCH(Parametres!$B$3,V$1:AG$1,0))*IF(OR(C362="L",C362="S",C362="I"),-1,1)</f>
        <v>0</v>
      </c>
      <c r="AY362" s="487" t="s">
        <v>337</v>
      </c>
      <c r="AZ362" s="487">
        <f>+VLOOKUP($AJ362,Data_Validation!$A:$E,5,0)</f>
        <v>0</v>
      </c>
    </row>
    <row r="363" spans="1:52" ht="15.75" hidden="1" customHeight="1">
      <c r="A363" s="706" t="s">
        <v>1148</v>
      </c>
      <c r="B363" s="706">
        <v>2025</v>
      </c>
      <c r="C363" s="706" t="s">
        <v>1897</v>
      </c>
      <c r="D363" s="706" t="s">
        <v>1898</v>
      </c>
      <c r="E363" s="706" t="s">
        <v>1136</v>
      </c>
      <c r="F363" s="706" t="s">
        <v>1136</v>
      </c>
      <c r="G363" s="706">
        <v>5902837.21</v>
      </c>
      <c r="H363" s="706">
        <v>5890671.21</v>
      </c>
      <c r="I363" s="706">
        <v>4787393.1900000004</v>
      </c>
      <c r="J363" s="706">
        <v>4188521.59</v>
      </c>
      <c r="K363" s="706">
        <v>4189666.78</v>
      </c>
      <c r="L363" s="706">
        <v>4177998.23</v>
      </c>
      <c r="M363" s="706">
        <v>4172792.12</v>
      </c>
      <c r="N363" s="706">
        <v>4192438.37</v>
      </c>
      <c r="O363" s="706">
        <v>5802141.5099999998</v>
      </c>
      <c r="P363" s="706">
        <v>5799185.0700000003</v>
      </c>
      <c r="Q363" s="706">
        <v>5785742.0599999996</v>
      </c>
      <c r="R363" s="706">
        <v>5785742.0599999996</v>
      </c>
      <c r="S363" s="706">
        <v>0</v>
      </c>
      <c r="T363" s="706">
        <v>0</v>
      </c>
      <c r="U363" s="706">
        <v>0</v>
      </c>
      <c r="V363" s="706">
        <v>0</v>
      </c>
      <c r="W363" s="706">
        <v>0</v>
      </c>
      <c r="X363" s="706">
        <v>0</v>
      </c>
      <c r="Y363" s="706">
        <v>0</v>
      </c>
      <c r="Z363" s="706">
        <v>0</v>
      </c>
      <c r="AA363" s="706">
        <v>0</v>
      </c>
      <c r="AB363" s="706">
        <v>0</v>
      </c>
      <c r="AC363" s="706">
        <v>0</v>
      </c>
      <c r="AD363" s="706">
        <v>0</v>
      </c>
      <c r="AE363" s="706">
        <v>0</v>
      </c>
      <c r="AF363" s="706">
        <v>0</v>
      </c>
      <c r="AG363" s="706">
        <v>0</v>
      </c>
      <c r="AH363" s="706">
        <v>0</v>
      </c>
      <c r="AI363" s="706">
        <v>0</v>
      </c>
      <c r="AJ363" s="905" t="str">
        <f t="shared" si="30"/>
        <v>G22211</v>
      </c>
      <c r="AK363" s="905" t="str">
        <f t="shared" si="31"/>
        <v>INTERCO HYUNDAI LONGUEUIL</v>
      </c>
      <c r="AL363" s="905">
        <f>IFERROR(INDEX(G363:R363,1,MATCH(Parametres!$B$3,G$1:R$1,0)-1)*IF(OR(F363="L",F363="S",F363="I"),-1,1),"")</f>
        <v>4787393.1900000004</v>
      </c>
      <c r="AM363" s="905">
        <f t="shared" si="32"/>
        <v>-598871.60000000056</v>
      </c>
      <c r="AN363" s="905">
        <f>INDEX(G363:R363,1,MATCH(Parametres!$B$3,G$1:R$1,0))*IF(OR(F363="L",F363="S",F363="I"),-1,1)</f>
        <v>4188521.59</v>
      </c>
      <c r="AO363" s="487" t="str">
        <f>+VLOOKUP($AJ363,Data_Validation!$A:$D,1,0)</f>
        <v>G22211</v>
      </c>
      <c r="AP363" s="487" t="str">
        <f>+VLOOKUP($AJ363,Data_Validation!$A:$D,3,0)</f>
        <v>Bilan</v>
      </c>
      <c r="AQ363" s="487" t="str">
        <f>+VLOOKUP($AJ363,Data_Validation!$A:$D,4,0)</f>
        <v>Recevables Intercos</v>
      </c>
      <c r="AR363" s="487" t="s">
        <v>299</v>
      </c>
      <c r="AS363" s="487">
        <f>+VLOOKUP($AJ363,Data_Validation!$A:$E,5,0)</f>
        <v>0</v>
      </c>
      <c r="AT363" s="904" t="str">
        <f t="shared" si="33"/>
        <v>G22211</v>
      </c>
      <c r="AU363" s="488" t="str">
        <f t="shared" si="34"/>
        <v>INTERCO HYUNDAI LONGUEUIL</v>
      </c>
      <c r="AV363" s="899">
        <f>IFERROR(INDEX(V363:AG363,1,MATCH(Parametres!$B$3,V$1:AG$1,0)-1)*IF(OR(C363="L",C363="S",C363="I"),-1,1),"")</f>
        <v>0</v>
      </c>
      <c r="AW363" s="899">
        <f t="shared" si="35"/>
        <v>0</v>
      </c>
      <c r="AX363" s="899">
        <f>INDEX(V363:AG363,1,MATCH(Parametres!$B$3,V$1:AG$1,0))*IF(OR(C363="L",C363="S",C363="I"),-1,1)</f>
        <v>0</v>
      </c>
      <c r="AY363" s="487" t="s">
        <v>337</v>
      </c>
      <c r="AZ363" s="487">
        <f>+VLOOKUP($AJ363,Data_Validation!$A:$E,5,0)</f>
        <v>0</v>
      </c>
    </row>
    <row r="364" spans="1:52" ht="15" hidden="1" customHeight="1">
      <c r="A364" s="706" t="s">
        <v>1148</v>
      </c>
      <c r="B364" s="706">
        <v>2025</v>
      </c>
      <c r="C364" s="706" t="s">
        <v>1899</v>
      </c>
      <c r="D364" s="706" t="s">
        <v>1900</v>
      </c>
      <c r="E364" s="706" t="s">
        <v>1135</v>
      </c>
      <c r="F364" s="706" t="s">
        <v>1136</v>
      </c>
      <c r="G364" s="706">
        <v>300000</v>
      </c>
      <c r="H364" s="706">
        <v>300000</v>
      </c>
      <c r="I364" s="706">
        <v>300000</v>
      </c>
      <c r="J364" s="706">
        <v>300000</v>
      </c>
      <c r="K364" s="706">
        <v>300000</v>
      </c>
      <c r="L364" s="706">
        <v>300000</v>
      </c>
      <c r="M364" s="706">
        <v>300000</v>
      </c>
      <c r="N364" s="706">
        <v>300000</v>
      </c>
      <c r="O364" s="706">
        <v>300000</v>
      </c>
      <c r="P364" s="706">
        <v>300000</v>
      </c>
      <c r="Q364" s="706">
        <v>300000</v>
      </c>
      <c r="R364" s="706">
        <v>0</v>
      </c>
      <c r="S364" s="706">
        <v>0</v>
      </c>
      <c r="T364" s="706">
        <v>0</v>
      </c>
      <c r="U364" s="706">
        <v>0</v>
      </c>
      <c r="V364" s="706">
        <v>0</v>
      </c>
      <c r="W364" s="706">
        <v>0</v>
      </c>
      <c r="X364" s="706">
        <v>0</v>
      </c>
      <c r="Y364" s="706">
        <v>0</v>
      </c>
      <c r="Z364" s="706">
        <v>0</v>
      </c>
      <c r="AA364" s="706">
        <v>0</v>
      </c>
      <c r="AB364" s="706">
        <v>0</v>
      </c>
      <c r="AC364" s="706">
        <v>0</v>
      </c>
      <c r="AD364" s="706">
        <v>0</v>
      </c>
      <c r="AE364" s="706">
        <v>0</v>
      </c>
      <c r="AF364" s="706">
        <v>0</v>
      </c>
      <c r="AG364" s="706">
        <v>0</v>
      </c>
      <c r="AH364" s="706">
        <v>0</v>
      </c>
      <c r="AI364" s="706">
        <v>0</v>
      </c>
      <c r="AJ364" s="905" t="str">
        <f t="shared" si="30"/>
        <v>G22212</v>
      </c>
      <c r="AK364" s="905" t="str">
        <f t="shared" si="31"/>
        <v>INTERCO 9510-1309 QC INC</v>
      </c>
      <c r="AL364" s="905">
        <f>IFERROR(INDEX(G364:R364,1,MATCH(Parametres!$B$3,G$1:R$1,0)-1)*IF(OR(F364="L",F364="S",F364="I"),-1,1),"")</f>
        <v>300000</v>
      </c>
      <c r="AM364" s="905">
        <f t="shared" si="32"/>
        <v>0</v>
      </c>
      <c r="AN364" s="905">
        <f>INDEX(G364:R364,1,MATCH(Parametres!$B$3,G$1:R$1,0))*IF(OR(F364="L",F364="S",F364="I"),-1,1)</f>
        <v>300000</v>
      </c>
      <c r="AO364" s="487" t="str">
        <f>+VLOOKUP($AJ364,Data_Validation!$A:$D,1,0)</f>
        <v>G22212</v>
      </c>
      <c r="AP364" s="487" t="str">
        <f>+VLOOKUP($AJ364,Data_Validation!$A:$D,3,0)</f>
        <v>Bilan</v>
      </c>
      <c r="AQ364" s="487" t="str">
        <f>+VLOOKUP($AJ364,Data_Validation!$A:$D,4,0)</f>
        <v>Recevables Véhicules</v>
      </c>
      <c r="AR364" s="487" t="s">
        <v>299</v>
      </c>
      <c r="AS364" s="487">
        <f>+VLOOKUP($AJ364,Data_Validation!$A:$E,5,0)</f>
        <v>0</v>
      </c>
      <c r="AT364" s="904" t="str">
        <f t="shared" si="33"/>
        <v>G22212</v>
      </c>
      <c r="AU364" s="488" t="str">
        <f t="shared" si="34"/>
        <v>INTERCO 9510-1309 QC INC</v>
      </c>
      <c r="AV364" s="899">
        <f>IFERROR(INDEX(V364:AG364,1,MATCH(Parametres!$B$3,V$1:AG$1,0)-1)*IF(OR(C364="L",C364="S",C364="I"),-1,1),"")</f>
        <v>0</v>
      </c>
      <c r="AW364" s="899">
        <f t="shared" si="35"/>
        <v>0</v>
      </c>
      <c r="AX364" s="899">
        <f>INDEX(V364:AG364,1,MATCH(Parametres!$B$3,V$1:AG$1,0))*IF(OR(C364="L",C364="S",C364="I"),-1,1)</f>
        <v>0</v>
      </c>
      <c r="AY364" s="487" t="s">
        <v>337</v>
      </c>
      <c r="AZ364" s="487">
        <f>+VLOOKUP($AJ364,Data_Validation!$A:$E,5,0)</f>
        <v>0</v>
      </c>
    </row>
    <row r="365" spans="1:52" ht="15.75" hidden="1" customHeight="1">
      <c r="A365" s="706" t="s">
        <v>1148</v>
      </c>
      <c r="B365" s="706">
        <v>2025</v>
      </c>
      <c r="C365" s="706" t="s">
        <v>1901</v>
      </c>
      <c r="D365" s="706" t="s">
        <v>1902</v>
      </c>
      <c r="E365" s="706" t="s">
        <v>1135</v>
      </c>
      <c r="F365" s="706" t="s">
        <v>1136</v>
      </c>
      <c r="G365" s="706">
        <v>100000</v>
      </c>
      <c r="H365" s="706">
        <v>100000</v>
      </c>
      <c r="I365" s="706">
        <v>100000</v>
      </c>
      <c r="J365" s="706">
        <v>100000</v>
      </c>
      <c r="K365" s="706">
        <v>100000</v>
      </c>
      <c r="L365" s="706">
        <v>100000</v>
      </c>
      <c r="M365" s="706">
        <v>100000</v>
      </c>
      <c r="N365" s="706">
        <v>100000</v>
      </c>
      <c r="O365" s="706">
        <v>100000</v>
      </c>
      <c r="P365" s="706">
        <v>100000</v>
      </c>
      <c r="Q365" s="706">
        <v>100000</v>
      </c>
      <c r="R365" s="706">
        <v>0</v>
      </c>
      <c r="S365" s="706">
        <v>0</v>
      </c>
      <c r="T365" s="706">
        <v>0</v>
      </c>
      <c r="U365" s="706">
        <v>0</v>
      </c>
      <c r="V365" s="706">
        <v>0</v>
      </c>
      <c r="W365" s="706">
        <v>0</v>
      </c>
      <c r="X365" s="706">
        <v>0</v>
      </c>
      <c r="Y365" s="706">
        <v>0</v>
      </c>
      <c r="Z365" s="706">
        <v>0</v>
      </c>
      <c r="AA365" s="706">
        <v>0</v>
      </c>
      <c r="AB365" s="706">
        <v>0</v>
      </c>
      <c r="AC365" s="706">
        <v>0</v>
      </c>
      <c r="AD365" s="706">
        <v>0</v>
      </c>
      <c r="AE365" s="706">
        <v>0</v>
      </c>
      <c r="AF365" s="706">
        <v>0</v>
      </c>
      <c r="AG365" s="706">
        <v>0</v>
      </c>
      <c r="AH365" s="706">
        <v>0</v>
      </c>
      <c r="AI365" s="706">
        <v>0</v>
      </c>
      <c r="AJ365" s="905" t="str">
        <f t="shared" si="30"/>
        <v>G22213</v>
      </c>
      <c r="AK365" s="905" t="str">
        <f t="shared" si="31"/>
        <v>INTERCO HERELLE</v>
      </c>
      <c r="AL365" s="905">
        <f>IFERROR(INDEX(G365:R365,1,MATCH(Parametres!$B$3,G$1:R$1,0)-1)*IF(OR(F365="L",F365="S",F365="I"),-1,1),"")</f>
        <v>100000</v>
      </c>
      <c r="AM365" s="905">
        <f t="shared" si="32"/>
        <v>0</v>
      </c>
      <c r="AN365" s="905">
        <f>INDEX(G365:R365,1,MATCH(Parametres!$B$3,G$1:R$1,0))*IF(OR(F365="L",F365="S",F365="I"),-1,1)</f>
        <v>100000</v>
      </c>
      <c r="AO365" s="487" t="str">
        <f>+VLOOKUP($AJ365,Data_Validation!$A:$D,1,0)</f>
        <v>G22213</v>
      </c>
      <c r="AP365" s="487" t="str">
        <f>+VLOOKUP($AJ365,Data_Validation!$A:$D,3,0)</f>
        <v>Bilan</v>
      </c>
      <c r="AQ365" s="487" t="str">
        <f>+VLOOKUP($AJ365,Data_Validation!$A:$D,4,0)</f>
        <v>Recevables Véhicules</v>
      </c>
      <c r="AR365" s="487" t="s">
        <v>299</v>
      </c>
      <c r="AS365" s="487">
        <f>+VLOOKUP($AJ365,Data_Validation!$A:$E,5,0)</f>
        <v>0</v>
      </c>
      <c r="AT365" s="904" t="str">
        <f t="shared" si="33"/>
        <v>G22213</v>
      </c>
      <c r="AU365" s="488" t="str">
        <f t="shared" si="34"/>
        <v>INTERCO HERELLE</v>
      </c>
      <c r="AV365" s="899">
        <f>IFERROR(INDEX(V365:AG365,1,MATCH(Parametres!$B$3,V$1:AG$1,0)-1)*IF(OR(C365="L",C365="S",C365="I"),-1,1),"")</f>
        <v>0</v>
      </c>
      <c r="AW365" s="899">
        <f t="shared" si="35"/>
        <v>0</v>
      </c>
      <c r="AX365" s="899">
        <f>INDEX(V365:AG365,1,MATCH(Parametres!$B$3,V$1:AG$1,0))*IF(OR(C365="L",C365="S",C365="I"),-1,1)</f>
        <v>0</v>
      </c>
      <c r="AY365" s="487" t="s">
        <v>337</v>
      </c>
      <c r="AZ365" s="487">
        <f>+VLOOKUP($AJ365,Data_Validation!$A:$E,5,0)</f>
        <v>0</v>
      </c>
    </row>
    <row r="366" spans="1:52" ht="15.75" hidden="1" customHeight="1">
      <c r="A366" s="706" t="s">
        <v>1148</v>
      </c>
      <c r="B366" s="706">
        <v>2025</v>
      </c>
      <c r="C366" s="706" t="s">
        <v>1903</v>
      </c>
      <c r="D366" s="706" t="s">
        <v>1904</v>
      </c>
      <c r="E366" s="706" t="s">
        <v>1135</v>
      </c>
      <c r="F366" s="706" t="s">
        <v>1136</v>
      </c>
      <c r="G366" s="706">
        <v>0</v>
      </c>
      <c r="H366" s="706">
        <v>0</v>
      </c>
      <c r="I366" s="706">
        <v>0</v>
      </c>
      <c r="J366" s="706">
        <v>0</v>
      </c>
      <c r="K366" s="706">
        <v>0</v>
      </c>
      <c r="L366" s="706">
        <v>0</v>
      </c>
      <c r="M366" s="706">
        <v>0</v>
      </c>
      <c r="N366" s="706">
        <v>0</v>
      </c>
      <c r="O366" s="706">
        <v>0</v>
      </c>
      <c r="P366" s="706">
        <v>0</v>
      </c>
      <c r="Q366" s="706">
        <v>0</v>
      </c>
      <c r="R366" s="706">
        <v>0</v>
      </c>
      <c r="S366" s="706">
        <v>0</v>
      </c>
      <c r="T366" s="706">
        <v>0</v>
      </c>
      <c r="U366" s="706">
        <v>0</v>
      </c>
      <c r="V366" s="706">
        <v>0</v>
      </c>
      <c r="W366" s="706">
        <v>0</v>
      </c>
      <c r="X366" s="706">
        <v>0</v>
      </c>
      <c r="Y366" s="706">
        <v>0</v>
      </c>
      <c r="Z366" s="706">
        <v>0</v>
      </c>
      <c r="AA366" s="706">
        <v>0</v>
      </c>
      <c r="AB366" s="706">
        <v>0</v>
      </c>
      <c r="AC366" s="706">
        <v>0</v>
      </c>
      <c r="AD366" s="706">
        <v>0</v>
      </c>
      <c r="AE366" s="706">
        <v>0</v>
      </c>
      <c r="AF366" s="706">
        <v>0</v>
      </c>
      <c r="AG366" s="706">
        <v>0</v>
      </c>
      <c r="AH366" s="706">
        <v>0</v>
      </c>
      <c r="AI366" s="706">
        <v>0</v>
      </c>
      <c r="AJ366" s="905" t="str">
        <f t="shared" si="30"/>
        <v>G22500</v>
      </c>
      <c r="AK366" s="905" t="str">
        <f t="shared" si="31"/>
        <v>VENTES PAYES COMPTANT</v>
      </c>
      <c r="AL366" s="905">
        <f>IFERROR(INDEX(G366:R366,1,MATCH(Parametres!$B$3,G$1:R$1,0)-1)*IF(OR(F366="L",F366="S",F366="I"),-1,1),"")</f>
        <v>0</v>
      </c>
      <c r="AM366" s="905">
        <f t="shared" si="32"/>
        <v>0</v>
      </c>
      <c r="AN366" s="905">
        <f>INDEX(G366:R366,1,MATCH(Parametres!$B$3,G$1:R$1,0))*IF(OR(F366="L",F366="S",F366="I"),-1,1)</f>
        <v>0</v>
      </c>
      <c r="AO366" s="487" t="e">
        <f>+VLOOKUP($AJ366,Data_Validation!$A:$D,1,0)</f>
        <v>#N/A</v>
      </c>
      <c r="AP366" s="487" t="e">
        <f>+VLOOKUP($AJ366,Data_Validation!$A:$D,3,0)</f>
        <v>#N/A</v>
      </c>
      <c r="AQ366" s="487" t="e">
        <f>+VLOOKUP($AJ366,Data_Validation!$A:$D,4,0)</f>
        <v>#N/A</v>
      </c>
      <c r="AR366" s="487" t="s">
        <v>299</v>
      </c>
      <c r="AS366" s="487" t="e">
        <f>+VLOOKUP($AJ366,Data_Validation!$A:$E,5,0)</f>
        <v>#N/A</v>
      </c>
      <c r="AT366" s="904" t="str">
        <f t="shared" si="33"/>
        <v>G22500</v>
      </c>
      <c r="AU366" s="488" t="str">
        <f t="shared" si="34"/>
        <v>VENTES PAYES COMPTANT</v>
      </c>
      <c r="AV366" s="899">
        <f>IFERROR(INDEX(V366:AG366,1,MATCH(Parametres!$B$3,V$1:AG$1,0)-1)*IF(OR(C366="L",C366="S",C366="I"),-1,1),"")</f>
        <v>0</v>
      </c>
      <c r="AW366" s="899">
        <f t="shared" si="35"/>
        <v>0</v>
      </c>
      <c r="AX366" s="899">
        <f>INDEX(V366:AG366,1,MATCH(Parametres!$B$3,V$1:AG$1,0))*IF(OR(C366="L",C366="S",C366="I"),-1,1)</f>
        <v>0</v>
      </c>
      <c r="AY366" s="487" t="s">
        <v>337</v>
      </c>
      <c r="AZ366" s="487" t="e">
        <f>+VLOOKUP($AJ366,Data_Validation!$A:$E,5,0)</f>
        <v>#N/A</v>
      </c>
    </row>
    <row r="367" spans="1:52" ht="15.75" hidden="1" customHeight="1">
      <c r="A367" s="706" t="s">
        <v>1148</v>
      </c>
      <c r="B367" s="706">
        <v>2025</v>
      </c>
      <c r="C367" s="706" t="s">
        <v>1905</v>
      </c>
      <c r="D367" s="706" t="s">
        <v>1906</v>
      </c>
      <c r="E367" s="706" t="s">
        <v>1136</v>
      </c>
      <c r="F367" s="706" t="s">
        <v>1136</v>
      </c>
      <c r="G367" s="706">
        <v>0</v>
      </c>
      <c r="H367" s="706">
        <v>0</v>
      </c>
      <c r="I367" s="706">
        <v>0</v>
      </c>
      <c r="J367" s="706">
        <v>0</v>
      </c>
      <c r="K367" s="706">
        <v>0</v>
      </c>
      <c r="L367" s="706">
        <v>0</v>
      </c>
      <c r="M367" s="706">
        <v>0</v>
      </c>
      <c r="N367" s="706">
        <v>0</v>
      </c>
      <c r="O367" s="706">
        <v>0</v>
      </c>
      <c r="P367" s="706">
        <v>0</v>
      </c>
      <c r="Q367" s="706">
        <v>0</v>
      </c>
      <c r="R367" s="706">
        <v>15.18</v>
      </c>
      <c r="S367" s="706">
        <v>0</v>
      </c>
      <c r="T367" s="706">
        <v>0</v>
      </c>
      <c r="U367" s="706">
        <v>0</v>
      </c>
      <c r="V367" s="706">
        <v>0</v>
      </c>
      <c r="W367" s="706">
        <v>0</v>
      </c>
      <c r="X367" s="706">
        <v>0</v>
      </c>
      <c r="Y367" s="706">
        <v>0</v>
      </c>
      <c r="Z367" s="706">
        <v>0</v>
      </c>
      <c r="AA367" s="706">
        <v>0</v>
      </c>
      <c r="AB367" s="706">
        <v>0</v>
      </c>
      <c r="AC367" s="706">
        <v>0</v>
      </c>
      <c r="AD367" s="706">
        <v>0</v>
      </c>
      <c r="AE367" s="706">
        <v>0</v>
      </c>
      <c r="AF367" s="706">
        <v>0</v>
      </c>
      <c r="AG367" s="706">
        <v>0</v>
      </c>
      <c r="AH367" s="706">
        <v>0</v>
      </c>
      <c r="AI367" s="706">
        <v>0</v>
      </c>
      <c r="AJ367" s="905" t="str">
        <f t="shared" si="30"/>
        <v>G22501</v>
      </c>
      <c r="AK367" s="905" t="str">
        <f t="shared" si="31"/>
        <v>CASHC</v>
      </c>
      <c r="AL367" s="905">
        <f>IFERROR(INDEX(G367:R367,1,MATCH(Parametres!$B$3,G$1:R$1,0)-1)*IF(OR(F367="L",F367="S",F367="I"),-1,1),"")</f>
        <v>0</v>
      </c>
      <c r="AM367" s="905">
        <f t="shared" si="32"/>
        <v>0</v>
      </c>
      <c r="AN367" s="905">
        <f>INDEX(G367:R367,1,MATCH(Parametres!$B$3,G$1:R$1,0))*IF(OR(F367="L",F367="S",F367="I"),-1,1)</f>
        <v>0</v>
      </c>
      <c r="AO367" s="487" t="str">
        <f>+VLOOKUP($AJ367,Data_Validation!$A:$D,1,0)</f>
        <v>G22501</v>
      </c>
      <c r="AP367" s="487" t="str">
        <f>+VLOOKUP($AJ367,Data_Validation!$A:$D,3,0)</f>
        <v>Bilan</v>
      </c>
      <c r="AQ367" s="487" t="str">
        <f>+VLOOKUP($AJ367,Data_Validation!$A:$D,4,0)</f>
        <v>Encaisse</v>
      </c>
      <c r="AR367" s="487" t="s">
        <v>299</v>
      </c>
      <c r="AS367" s="487">
        <f>+VLOOKUP($AJ367,Data_Validation!$A:$E,5,0)</f>
        <v>0</v>
      </c>
      <c r="AT367" s="904" t="str">
        <f t="shared" si="33"/>
        <v>G22501</v>
      </c>
      <c r="AU367" s="488" t="str">
        <f t="shared" si="34"/>
        <v>CASHC</v>
      </c>
      <c r="AV367" s="899">
        <f>IFERROR(INDEX(V367:AG367,1,MATCH(Parametres!$B$3,V$1:AG$1,0)-1)*IF(OR(C367="L",C367="S",C367="I"),-1,1),"")</f>
        <v>0</v>
      </c>
      <c r="AW367" s="899">
        <f t="shared" si="35"/>
        <v>0</v>
      </c>
      <c r="AX367" s="899">
        <f>INDEX(V367:AG367,1,MATCH(Parametres!$B$3,V$1:AG$1,0))*IF(OR(C367="L",C367="S",C367="I"),-1,1)</f>
        <v>0</v>
      </c>
      <c r="AY367" s="487" t="s">
        <v>337</v>
      </c>
      <c r="AZ367" s="487">
        <f>+VLOOKUP($AJ367,Data_Validation!$A:$E,5,0)</f>
        <v>0</v>
      </c>
    </row>
    <row r="368" spans="1:52" ht="15.75" hidden="1" customHeight="1">
      <c r="A368" s="706" t="s">
        <v>1148</v>
      </c>
      <c r="B368" s="706">
        <v>2025</v>
      </c>
      <c r="C368" s="706" t="s">
        <v>1907</v>
      </c>
      <c r="D368" s="706" t="s">
        <v>1908</v>
      </c>
      <c r="E368" s="706" t="s">
        <v>1136</v>
      </c>
      <c r="F368" s="706" t="s">
        <v>1136</v>
      </c>
      <c r="G368" s="706">
        <v>0</v>
      </c>
      <c r="H368" s="706">
        <v>0</v>
      </c>
      <c r="I368" s="706">
        <v>134.68</v>
      </c>
      <c r="J368" s="706">
        <v>134.68</v>
      </c>
      <c r="K368" s="706">
        <v>0</v>
      </c>
      <c r="L368" s="706">
        <v>0</v>
      </c>
      <c r="M368" s="706">
        <v>0</v>
      </c>
      <c r="N368" s="706">
        <v>9.07</v>
      </c>
      <c r="O368" s="706">
        <v>0</v>
      </c>
      <c r="P368" s="706">
        <v>-231.32</v>
      </c>
      <c r="Q368" s="706">
        <v>-86.18</v>
      </c>
      <c r="R368" s="706">
        <v>0</v>
      </c>
      <c r="S368" s="706">
        <v>0</v>
      </c>
      <c r="T368" s="706">
        <v>0</v>
      </c>
      <c r="U368" s="706">
        <v>0</v>
      </c>
      <c r="V368" s="706">
        <v>0</v>
      </c>
      <c r="W368" s="706">
        <v>0</v>
      </c>
      <c r="X368" s="706">
        <v>0</v>
      </c>
      <c r="Y368" s="706">
        <v>0</v>
      </c>
      <c r="Z368" s="706">
        <v>0</v>
      </c>
      <c r="AA368" s="706">
        <v>0</v>
      </c>
      <c r="AB368" s="706">
        <v>0</v>
      </c>
      <c r="AC368" s="706">
        <v>0</v>
      </c>
      <c r="AD368" s="706">
        <v>0</v>
      </c>
      <c r="AE368" s="706">
        <v>0</v>
      </c>
      <c r="AF368" s="706">
        <v>0</v>
      </c>
      <c r="AG368" s="706">
        <v>0</v>
      </c>
      <c r="AH368" s="706">
        <v>0</v>
      </c>
      <c r="AI368" s="706">
        <v>0</v>
      </c>
      <c r="AJ368" s="905" t="str">
        <f t="shared" si="30"/>
        <v>G22502</v>
      </c>
      <c r="AK368" s="905" t="str">
        <f t="shared" si="31"/>
        <v>DEBIT/INTERAC</v>
      </c>
      <c r="AL368" s="905">
        <f>IFERROR(INDEX(G368:R368,1,MATCH(Parametres!$B$3,G$1:R$1,0)-1)*IF(OR(F368="L",F368="S",F368="I"),-1,1),"")</f>
        <v>134.68</v>
      </c>
      <c r="AM368" s="905">
        <f t="shared" si="32"/>
        <v>0</v>
      </c>
      <c r="AN368" s="905">
        <f>INDEX(G368:R368,1,MATCH(Parametres!$B$3,G$1:R$1,0))*IF(OR(F368="L",F368="S",F368="I"),-1,1)</f>
        <v>134.68</v>
      </c>
      <c r="AO368" s="487" t="str">
        <f>+VLOOKUP($AJ368,Data_Validation!$A:$D,1,0)</f>
        <v>G22502</v>
      </c>
      <c r="AP368" s="487" t="str">
        <f>+VLOOKUP($AJ368,Data_Validation!$A:$D,3,0)</f>
        <v>Bilan</v>
      </c>
      <c r="AQ368" s="487" t="str">
        <f>+VLOOKUP($AJ368,Data_Validation!$A:$D,4,0)</f>
        <v>Encaisse</v>
      </c>
      <c r="AR368" s="487" t="s">
        <v>299</v>
      </c>
      <c r="AS368" s="487">
        <f>+VLOOKUP($AJ368,Data_Validation!$A:$E,5,0)</f>
        <v>0</v>
      </c>
      <c r="AT368" s="904" t="str">
        <f t="shared" si="33"/>
        <v>G22502</v>
      </c>
      <c r="AU368" s="488" t="str">
        <f t="shared" si="34"/>
        <v>DEBIT/INTERAC</v>
      </c>
      <c r="AV368" s="899">
        <f>IFERROR(INDEX(V368:AG368,1,MATCH(Parametres!$B$3,V$1:AG$1,0)-1)*IF(OR(C368="L",C368="S",C368="I"),-1,1),"")</f>
        <v>0</v>
      </c>
      <c r="AW368" s="899">
        <f t="shared" si="35"/>
        <v>0</v>
      </c>
      <c r="AX368" s="899">
        <f>INDEX(V368:AG368,1,MATCH(Parametres!$B$3,V$1:AG$1,0))*IF(OR(C368="L",C368="S",C368="I"),-1,1)</f>
        <v>0</v>
      </c>
      <c r="AY368" s="487" t="s">
        <v>337</v>
      </c>
      <c r="AZ368" s="487">
        <f>+VLOOKUP($AJ368,Data_Validation!$A:$E,5,0)</f>
        <v>0</v>
      </c>
    </row>
    <row r="369" spans="1:52" ht="15.75" hidden="1" customHeight="1">
      <c r="A369" s="706" t="s">
        <v>1148</v>
      </c>
      <c r="B369" s="706">
        <v>2025</v>
      </c>
      <c r="C369" s="706" t="s">
        <v>1909</v>
      </c>
      <c r="D369" s="706" t="s">
        <v>1910</v>
      </c>
      <c r="E369" s="706" t="s">
        <v>1136</v>
      </c>
      <c r="F369" s="706" t="s">
        <v>1136</v>
      </c>
      <c r="G369" s="706">
        <v>0</v>
      </c>
      <c r="H369" s="706">
        <v>0</v>
      </c>
      <c r="I369" s="706">
        <v>0</v>
      </c>
      <c r="J369" s="706">
        <v>0</v>
      </c>
      <c r="K369" s="706">
        <v>0</v>
      </c>
      <c r="L369" s="706">
        <v>0</v>
      </c>
      <c r="M369" s="706">
        <v>0</v>
      </c>
      <c r="N369" s="706">
        <v>0</v>
      </c>
      <c r="O369" s="706">
        <v>0</v>
      </c>
      <c r="P369" s="706">
        <v>0</v>
      </c>
      <c r="Q369" s="706">
        <v>0</v>
      </c>
      <c r="R369" s="706">
        <v>0</v>
      </c>
      <c r="S369" s="706">
        <v>0</v>
      </c>
      <c r="T369" s="706">
        <v>0</v>
      </c>
      <c r="U369" s="706">
        <v>0</v>
      </c>
      <c r="V369" s="706">
        <v>0</v>
      </c>
      <c r="W369" s="706">
        <v>0</v>
      </c>
      <c r="X369" s="706">
        <v>0</v>
      </c>
      <c r="Y369" s="706">
        <v>0</v>
      </c>
      <c r="Z369" s="706">
        <v>0</v>
      </c>
      <c r="AA369" s="706">
        <v>0</v>
      </c>
      <c r="AB369" s="706">
        <v>0</v>
      </c>
      <c r="AC369" s="706">
        <v>0</v>
      </c>
      <c r="AD369" s="706">
        <v>0</v>
      </c>
      <c r="AE369" s="706">
        <v>0</v>
      </c>
      <c r="AF369" s="706">
        <v>0</v>
      </c>
      <c r="AG369" s="706">
        <v>0</v>
      </c>
      <c r="AH369" s="706">
        <v>0</v>
      </c>
      <c r="AI369" s="706">
        <v>0</v>
      </c>
      <c r="AJ369" s="905" t="str">
        <f t="shared" si="30"/>
        <v>G22503</v>
      </c>
      <c r="AK369" s="905" t="str">
        <f t="shared" si="31"/>
        <v>MASTER CARD</v>
      </c>
      <c r="AL369" s="905">
        <f>IFERROR(INDEX(G369:R369,1,MATCH(Parametres!$B$3,G$1:R$1,0)-1)*IF(OR(F369="L",F369="S",F369="I"),-1,1),"")</f>
        <v>0</v>
      </c>
      <c r="AM369" s="905">
        <f t="shared" si="32"/>
        <v>0</v>
      </c>
      <c r="AN369" s="905">
        <f>INDEX(G369:R369,1,MATCH(Parametres!$B$3,G$1:R$1,0))*IF(OR(F369="L",F369="S",F369="I"),-1,1)</f>
        <v>0</v>
      </c>
      <c r="AO369" s="487" t="str">
        <f>+VLOOKUP($AJ369,Data_Validation!$A:$D,1,0)</f>
        <v>G22503</v>
      </c>
      <c r="AP369" s="487" t="str">
        <f>+VLOOKUP($AJ369,Data_Validation!$A:$D,3,0)</f>
        <v>Bilan</v>
      </c>
      <c r="AQ369" s="487" t="str">
        <f>+VLOOKUP($AJ369,Data_Validation!$A:$D,4,0)</f>
        <v>Encaisse</v>
      </c>
      <c r="AR369" s="487" t="s">
        <v>299</v>
      </c>
      <c r="AS369" s="487">
        <f>+VLOOKUP($AJ369,Data_Validation!$A:$E,5,0)</f>
        <v>0</v>
      </c>
      <c r="AT369" s="904" t="str">
        <f t="shared" si="33"/>
        <v>G22503</v>
      </c>
      <c r="AU369" s="488" t="str">
        <f t="shared" si="34"/>
        <v>MASTER CARD</v>
      </c>
      <c r="AV369" s="899">
        <f>IFERROR(INDEX(V369:AG369,1,MATCH(Parametres!$B$3,V$1:AG$1,0)-1)*IF(OR(C369="L",C369="S",C369="I"),-1,1),"")</f>
        <v>0</v>
      </c>
      <c r="AW369" s="899">
        <f t="shared" si="35"/>
        <v>0</v>
      </c>
      <c r="AX369" s="899">
        <f>INDEX(V369:AG369,1,MATCH(Parametres!$B$3,V$1:AG$1,0))*IF(OR(C369="L",C369="S",C369="I"),-1,1)</f>
        <v>0</v>
      </c>
      <c r="AY369" s="487" t="s">
        <v>337</v>
      </c>
      <c r="AZ369" s="487">
        <f>+VLOOKUP($AJ369,Data_Validation!$A:$E,5,0)</f>
        <v>0</v>
      </c>
    </row>
    <row r="370" spans="1:52" ht="15.75" hidden="1" customHeight="1">
      <c r="A370" s="706" t="s">
        <v>1148</v>
      </c>
      <c r="B370" s="706">
        <v>2025</v>
      </c>
      <c r="C370" s="706" t="s">
        <v>1911</v>
      </c>
      <c r="D370" s="706" t="s">
        <v>1912</v>
      </c>
      <c r="E370" s="706" t="s">
        <v>1136</v>
      </c>
      <c r="F370" s="706" t="s">
        <v>1136</v>
      </c>
      <c r="G370" s="706">
        <v>0</v>
      </c>
      <c r="H370" s="706">
        <v>0</v>
      </c>
      <c r="I370" s="706">
        <v>0</v>
      </c>
      <c r="J370" s="706">
        <v>0</v>
      </c>
      <c r="K370" s="706">
        <v>0</v>
      </c>
      <c r="L370" s="706">
        <v>0</v>
      </c>
      <c r="M370" s="706">
        <v>0</v>
      </c>
      <c r="N370" s="706">
        <v>-347.8</v>
      </c>
      <c r="O370" s="706">
        <v>0</v>
      </c>
      <c r="P370" s="706">
        <v>0</v>
      </c>
      <c r="Q370" s="706">
        <v>-42.25</v>
      </c>
      <c r="R370" s="706">
        <v>0</v>
      </c>
      <c r="S370" s="706">
        <v>0</v>
      </c>
      <c r="T370" s="706">
        <v>0</v>
      </c>
      <c r="U370" s="706">
        <v>0</v>
      </c>
      <c r="V370" s="706">
        <v>0</v>
      </c>
      <c r="W370" s="706">
        <v>0</v>
      </c>
      <c r="X370" s="706">
        <v>0</v>
      </c>
      <c r="Y370" s="706">
        <v>0</v>
      </c>
      <c r="Z370" s="706">
        <v>0</v>
      </c>
      <c r="AA370" s="706">
        <v>0</v>
      </c>
      <c r="AB370" s="706">
        <v>0</v>
      </c>
      <c r="AC370" s="706">
        <v>0</v>
      </c>
      <c r="AD370" s="706">
        <v>0</v>
      </c>
      <c r="AE370" s="706">
        <v>0</v>
      </c>
      <c r="AF370" s="706">
        <v>0</v>
      </c>
      <c r="AG370" s="706">
        <v>0</v>
      </c>
      <c r="AH370" s="706">
        <v>0</v>
      </c>
      <c r="AI370" s="706">
        <v>0</v>
      </c>
      <c r="AJ370" s="905" t="str">
        <f t="shared" si="30"/>
        <v>G22504</v>
      </c>
      <c r="AK370" s="905" t="str">
        <f t="shared" si="31"/>
        <v>VISA</v>
      </c>
      <c r="AL370" s="905">
        <f>IFERROR(INDEX(G370:R370,1,MATCH(Parametres!$B$3,G$1:R$1,0)-1)*IF(OR(F370="L",F370="S",F370="I"),-1,1),"")</f>
        <v>0</v>
      </c>
      <c r="AM370" s="905">
        <f t="shared" si="32"/>
        <v>0</v>
      </c>
      <c r="AN370" s="905">
        <f>INDEX(G370:R370,1,MATCH(Parametres!$B$3,G$1:R$1,0))*IF(OR(F370="L",F370="S",F370="I"),-1,1)</f>
        <v>0</v>
      </c>
      <c r="AO370" s="487" t="str">
        <f>+VLOOKUP($AJ370,Data_Validation!$A:$D,1,0)</f>
        <v>G22504</v>
      </c>
      <c r="AP370" s="487" t="str">
        <f>+VLOOKUP($AJ370,Data_Validation!$A:$D,3,0)</f>
        <v>Bilan</v>
      </c>
      <c r="AQ370" s="487" t="str">
        <f>+VLOOKUP($AJ370,Data_Validation!$A:$D,4,0)</f>
        <v>Encaisse</v>
      </c>
      <c r="AR370" s="487" t="s">
        <v>299</v>
      </c>
      <c r="AS370" s="487">
        <f>+VLOOKUP($AJ370,Data_Validation!$A:$E,5,0)</f>
        <v>0</v>
      </c>
      <c r="AT370" s="904" t="str">
        <f t="shared" si="33"/>
        <v>G22504</v>
      </c>
      <c r="AU370" s="488" t="str">
        <f t="shared" si="34"/>
        <v>VISA</v>
      </c>
      <c r="AV370" s="899">
        <f>IFERROR(INDEX(V370:AG370,1,MATCH(Parametres!$B$3,V$1:AG$1,0)-1)*IF(OR(C370="L",C370="S",C370="I"),-1,1),"")</f>
        <v>0</v>
      </c>
      <c r="AW370" s="899">
        <f t="shared" si="35"/>
        <v>0</v>
      </c>
      <c r="AX370" s="899">
        <f>INDEX(V370:AG370,1,MATCH(Parametres!$B$3,V$1:AG$1,0))*IF(OR(C370="L",C370="S",C370="I"),-1,1)</f>
        <v>0</v>
      </c>
      <c r="AY370" s="487" t="s">
        <v>337</v>
      </c>
      <c r="AZ370" s="487">
        <f>+VLOOKUP($AJ370,Data_Validation!$A:$E,5,0)</f>
        <v>0</v>
      </c>
    </row>
    <row r="371" spans="1:52" ht="15.75" hidden="1" customHeight="1">
      <c r="A371" s="706" t="s">
        <v>1148</v>
      </c>
      <c r="B371" s="706">
        <v>2025</v>
      </c>
      <c r="C371" s="706" t="s">
        <v>1913</v>
      </c>
      <c r="D371" s="706" t="s">
        <v>1914</v>
      </c>
      <c r="E371" s="706" t="s">
        <v>1136</v>
      </c>
      <c r="F371" s="706" t="s">
        <v>1136</v>
      </c>
      <c r="G371" s="706">
        <v>0</v>
      </c>
      <c r="H371" s="706">
        <v>0</v>
      </c>
      <c r="I371" s="706">
        <v>0</v>
      </c>
      <c r="J371" s="706">
        <v>0</v>
      </c>
      <c r="K371" s="706">
        <v>0</v>
      </c>
      <c r="L371" s="706">
        <v>0</v>
      </c>
      <c r="M371" s="706">
        <v>0</v>
      </c>
      <c r="N371" s="706">
        <v>0</v>
      </c>
      <c r="O371" s="706">
        <v>0</v>
      </c>
      <c r="P371" s="706">
        <v>0</v>
      </c>
      <c r="Q371" s="706">
        <v>0</v>
      </c>
      <c r="R371" s="706">
        <v>0</v>
      </c>
      <c r="S371" s="706">
        <v>0</v>
      </c>
      <c r="T371" s="706">
        <v>0</v>
      </c>
      <c r="U371" s="706">
        <v>0</v>
      </c>
      <c r="V371" s="706">
        <v>0</v>
      </c>
      <c r="W371" s="706">
        <v>0</v>
      </c>
      <c r="X371" s="706">
        <v>0</v>
      </c>
      <c r="Y371" s="706">
        <v>0</v>
      </c>
      <c r="Z371" s="706">
        <v>0</v>
      </c>
      <c r="AA371" s="706">
        <v>0</v>
      </c>
      <c r="AB371" s="706">
        <v>0</v>
      </c>
      <c r="AC371" s="706">
        <v>0</v>
      </c>
      <c r="AD371" s="706">
        <v>0</v>
      </c>
      <c r="AE371" s="706">
        <v>0</v>
      </c>
      <c r="AF371" s="706">
        <v>0</v>
      </c>
      <c r="AG371" s="706">
        <v>0</v>
      </c>
      <c r="AH371" s="706">
        <v>0</v>
      </c>
      <c r="AI371" s="706">
        <v>0</v>
      </c>
      <c r="AJ371" s="905" t="str">
        <f t="shared" si="30"/>
        <v>G22505</v>
      </c>
      <c r="AK371" s="905" t="str">
        <f t="shared" si="31"/>
        <v>AMEX</v>
      </c>
      <c r="AL371" s="905">
        <f>IFERROR(INDEX(G371:R371,1,MATCH(Parametres!$B$3,G$1:R$1,0)-1)*IF(OR(F371="L",F371="S",F371="I"),-1,1),"")</f>
        <v>0</v>
      </c>
      <c r="AM371" s="905">
        <f t="shared" si="32"/>
        <v>0</v>
      </c>
      <c r="AN371" s="905">
        <f>INDEX(G371:R371,1,MATCH(Parametres!$B$3,G$1:R$1,0))*IF(OR(F371="L",F371="S",F371="I"),-1,1)</f>
        <v>0</v>
      </c>
      <c r="AO371" s="487" t="str">
        <f>+VLOOKUP($AJ371,Data_Validation!$A:$D,1,0)</f>
        <v>G22505</v>
      </c>
      <c r="AP371" s="487" t="str">
        <f>+VLOOKUP($AJ371,Data_Validation!$A:$D,3,0)</f>
        <v>Bilan</v>
      </c>
      <c r="AQ371" s="487" t="str">
        <f>+VLOOKUP($AJ371,Data_Validation!$A:$D,4,0)</f>
        <v>Encaisse</v>
      </c>
      <c r="AR371" s="487" t="s">
        <v>299</v>
      </c>
      <c r="AS371" s="487">
        <f>+VLOOKUP($AJ371,Data_Validation!$A:$E,5,0)</f>
        <v>0</v>
      </c>
      <c r="AT371" s="904" t="str">
        <f t="shared" si="33"/>
        <v>G22505</v>
      </c>
      <c r="AU371" s="488" t="str">
        <f t="shared" si="34"/>
        <v>AMEX</v>
      </c>
      <c r="AV371" s="899">
        <f>IFERROR(INDEX(V371:AG371,1,MATCH(Parametres!$B$3,V$1:AG$1,0)-1)*IF(OR(C371="L",C371="S",C371="I"),-1,1),"")</f>
        <v>0</v>
      </c>
      <c r="AW371" s="899">
        <f t="shared" si="35"/>
        <v>0</v>
      </c>
      <c r="AX371" s="899">
        <f>INDEX(V371:AG371,1,MATCH(Parametres!$B$3,V$1:AG$1,0))*IF(OR(C371="L",C371="S",C371="I"),-1,1)</f>
        <v>0</v>
      </c>
      <c r="AY371" s="487" t="s">
        <v>337</v>
      </c>
      <c r="AZ371" s="487">
        <f>+VLOOKUP($AJ371,Data_Validation!$A:$E,5,0)</f>
        <v>0</v>
      </c>
    </row>
    <row r="372" spans="1:52" ht="15.75" hidden="1" customHeight="1">
      <c r="A372" s="706" t="s">
        <v>1148</v>
      </c>
      <c r="B372" s="706">
        <v>2025</v>
      </c>
      <c r="C372" s="706" t="s">
        <v>1915</v>
      </c>
      <c r="D372" s="706" t="s">
        <v>1916</v>
      </c>
      <c r="E372" s="706" t="s">
        <v>1136</v>
      </c>
      <c r="F372" s="706" t="s">
        <v>1136</v>
      </c>
      <c r="G372" s="706">
        <v>0</v>
      </c>
      <c r="H372" s="706">
        <v>0</v>
      </c>
      <c r="I372" s="706">
        <v>0</v>
      </c>
      <c r="J372" s="706">
        <v>0</v>
      </c>
      <c r="K372" s="706">
        <v>0</v>
      </c>
      <c r="L372" s="706">
        <v>0</v>
      </c>
      <c r="M372" s="706">
        <v>0</v>
      </c>
      <c r="N372" s="706">
        <v>0</v>
      </c>
      <c r="O372" s="706">
        <v>0</v>
      </c>
      <c r="P372" s="706">
        <v>0</v>
      </c>
      <c r="Q372" s="706">
        <v>0</v>
      </c>
      <c r="R372" s="706">
        <v>0</v>
      </c>
      <c r="S372" s="706">
        <v>0</v>
      </c>
      <c r="T372" s="706">
        <v>0</v>
      </c>
      <c r="U372" s="706">
        <v>0</v>
      </c>
      <c r="V372" s="706">
        <v>0</v>
      </c>
      <c r="W372" s="706">
        <v>0</v>
      </c>
      <c r="X372" s="706">
        <v>0</v>
      </c>
      <c r="Y372" s="706">
        <v>0</v>
      </c>
      <c r="Z372" s="706">
        <v>0</v>
      </c>
      <c r="AA372" s="706">
        <v>0</v>
      </c>
      <c r="AB372" s="706">
        <v>0</v>
      </c>
      <c r="AC372" s="706">
        <v>0</v>
      </c>
      <c r="AD372" s="706">
        <v>0</v>
      </c>
      <c r="AE372" s="706">
        <v>0</v>
      </c>
      <c r="AF372" s="706">
        <v>0</v>
      </c>
      <c r="AG372" s="706">
        <v>0</v>
      </c>
      <c r="AH372" s="706">
        <v>0</v>
      </c>
      <c r="AI372" s="706">
        <v>0</v>
      </c>
      <c r="AJ372" s="905" t="str">
        <f t="shared" si="30"/>
        <v>G22506</v>
      </c>
      <c r="AK372" s="905" t="str">
        <f t="shared" si="31"/>
        <v>CHEQUES</v>
      </c>
      <c r="AL372" s="905">
        <f>IFERROR(INDEX(G372:R372,1,MATCH(Parametres!$B$3,G$1:R$1,0)-1)*IF(OR(F372="L",F372="S",F372="I"),-1,1),"")</f>
        <v>0</v>
      </c>
      <c r="AM372" s="905">
        <f t="shared" si="32"/>
        <v>0</v>
      </c>
      <c r="AN372" s="905">
        <f>INDEX(G372:R372,1,MATCH(Parametres!$B$3,G$1:R$1,0))*IF(OR(F372="L",F372="S",F372="I"),-1,1)</f>
        <v>0</v>
      </c>
      <c r="AO372" s="487" t="str">
        <f>+VLOOKUP($AJ372,Data_Validation!$A:$D,1,0)</f>
        <v>G22506</v>
      </c>
      <c r="AP372" s="487" t="str">
        <f>+VLOOKUP($AJ372,Data_Validation!$A:$D,3,0)</f>
        <v>Bilan</v>
      </c>
      <c r="AQ372" s="487" t="str">
        <f>+VLOOKUP($AJ372,Data_Validation!$A:$D,4,0)</f>
        <v>Encaisse</v>
      </c>
      <c r="AR372" s="487" t="s">
        <v>299</v>
      </c>
      <c r="AS372" s="487">
        <f>+VLOOKUP($AJ372,Data_Validation!$A:$E,5,0)</f>
        <v>0</v>
      </c>
      <c r="AT372" s="904" t="str">
        <f t="shared" si="33"/>
        <v>G22506</v>
      </c>
      <c r="AU372" s="488" t="str">
        <f t="shared" si="34"/>
        <v>CHEQUES</v>
      </c>
      <c r="AV372" s="899">
        <f>IFERROR(INDEX(V372:AG372,1,MATCH(Parametres!$B$3,V$1:AG$1,0)-1)*IF(OR(C372="L",C372="S",C372="I"),-1,1),"")</f>
        <v>0</v>
      </c>
      <c r="AW372" s="899">
        <f t="shared" si="35"/>
        <v>0</v>
      </c>
      <c r="AX372" s="899">
        <f>INDEX(V372:AG372,1,MATCH(Parametres!$B$3,V$1:AG$1,0))*IF(OR(C372="L",C372="S",C372="I"),-1,1)</f>
        <v>0</v>
      </c>
      <c r="AY372" s="487" t="s">
        <v>337</v>
      </c>
      <c r="AZ372" s="487">
        <f>+VLOOKUP($AJ372,Data_Validation!$A:$E,5,0)</f>
        <v>0</v>
      </c>
    </row>
    <row r="373" spans="1:52" ht="15.75" hidden="1" customHeight="1">
      <c r="A373" s="706" t="s">
        <v>1148</v>
      </c>
      <c r="B373" s="706">
        <v>2025</v>
      </c>
      <c r="C373" s="706" t="s">
        <v>1917</v>
      </c>
      <c r="D373" s="706" t="s">
        <v>1918</v>
      </c>
      <c r="E373" s="706" t="s">
        <v>1143</v>
      </c>
      <c r="F373" s="706" t="s">
        <v>1136</v>
      </c>
      <c r="G373" s="706">
        <v>0</v>
      </c>
      <c r="H373" s="706">
        <v>0</v>
      </c>
      <c r="I373" s="706">
        <v>0</v>
      </c>
      <c r="J373" s="706">
        <v>0</v>
      </c>
      <c r="K373" s="706">
        <v>0</v>
      </c>
      <c r="L373" s="706">
        <v>0</v>
      </c>
      <c r="M373" s="706">
        <v>0</v>
      </c>
      <c r="N373" s="706">
        <v>0</v>
      </c>
      <c r="O373" s="706">
        <v>0</v>
      </c>
      <c r="P373" s="706">
        <v>0</v>
      </c>
      <c r="Q373" s="706">
        <v>0</v>
      </c>
      <c r="R373" s="706">
        <v>0</v>
      </c>
      <c r="S373" s="706">
        <v>0</v>
      </c>
      <c r="T373" s="706">
        <v>0</v>
      </c>
      <c r="U373" s="706">
        <v>0</v>
      </c>
      <c r="V373" s="706">
        <v>0</v>
      </c>
      <c r="W373" s="706">
        <v>0</v>
      </c>
      <c r="X373" s="706">
        <v>0</v>
      </c>
      <c r="Y373" s="706">
        <v>0</v>
      </c>
      <c r="Z373" s="706">
        <v>0</v>
      </c>
      <c r="AA373" s="706">
        <v>0</v>
      </c>
      <c r="AB373" s="706">
        <v>0</v>
      </c>
      <c r="AC373" s="706">
        <v>0</v>
      </c>
      <c r="AD373" s="706">
        <v>0</v>
      </c>
      <c r="AE373" s="706">
        <v>0</v>
      </c>
      <c r="AF373" s="706">
        <v>0</v>
      </c>
      <c r="AG373" s="706">
        <v>0</v>
      </c>
      <c r="AH373" s="706">
        <v>0</v>
      </c>
      <c r="AI373" s="706">
        <v>0</v>
      </c>
      <c r="AJ373" s="905" t="str">
        <f t="shared" si="30"/>
        <v>G23000</v>
      </c>
      <c r="AK373" s="905" t="str">
        <f t="shared" si="31"/>
        <v>VEHICULES USAGÉS GLOBE</v>
      </c>
      <c r="AL373" s="905">
        <f>IFERROR(INDEX(G373:R373,1,MATCH(Parametres!$B$3,G$1:R$1,0)-1)*IF(OR(F373="L",F373="S",F373="I"),-1,1),"")</f>
        <v>0</v>
      </c>
      <c r="AM373" s="905">
        <f t="shared" si="32"/>
        <v>0</v>
      </c>
      <c r="AN373" s="905">
        <f>INDEX(G373:R373,1,MATCH(Parametres!$B$3,G$1:R$1,0))*IF(OR(F373="L",F373="S",F373="I"),-1,1)</f>
        <v>0</v>
      </c>
      <c r="AO373" s="487" t="e">
        <f>+VLOOKUP($AJ373,Data_Validation!$A:$D,1,0)</f>
        <v>#N/A</v>
      </c>
      <c r="AP373" s="487" t="e">
        <f>+VLOOKUP($AJ373,Data_Validation!$A:$D,3,0)</f>
        <v>#N/A</v>
      </c>
      <c r="AQ373" s="487" t="e">
        <f>+VLOOKUP($AJ373,Data_Validation!$A:$D,4,0)</f>
        <v>#N/A</v>
      </c>
      <c r="AR373" s="487" t="s">
        <v>299</v>
      </c>
      <c r="AS373" s="487" t="e">
        <f>+VLOOKUP($AJ373,Data_Validation!$A:$E,5,0)</f>
        <v>#N/A</v>
      </c>
      <c r="AT373" s="904" t="str">
        <f t="shared" si="33"/>
        <v>G23000</v>
      </c>
      <c r="AU373" s="488" t="str">
        <f t="shared" si="34"/>
        <v>VEHICULES USAGÉS GLOBE</v>
      </c>
      <c r="AV373" s="899">
        <f>IFERROR(INDEX(V373:AG373,1,MATCH(Parametres!$B$3,V$1:AG$1,0)-1)*IF(OR(C373="L",C373="S",C373="I"),-1,1),"")</f>
        <v>0</v>
      </c>
      <c r="AW373" s="899">
        <f t="shared" si="35"/>
        <v>0</v>
      </c>
      <c r="AX373" s="899">
        <f>INDEX(V373:AG373,1,MATCH(Parametres!$B$3,V$1:AG$1,0))*IF(OR(C373="L",C373="S",C373="I"),-1,1)</f>
        <v>0</v>
      </c>
      <c r="AY373" s="487" t="s">
        <v>337</v>
      </c>
      <c r="AZ373" s="487" t="e">
        <f>+VLOOKUP($AJ373,Data_Validation!$A:$E,5,0)</f>
        <v>#N/A</v>
      </c>
    </row>
    <row r="374" spans="1:52" ht="15.75" hidden="1" customHeight="1">
      <c r="A374" s="706" t="s">
        <v>1148</v>
      </c>
      <c r="B374" s="706">
        <v>2025</v>
      </c>
      <c r="C374" s="706" t="s">
        <v>1919</v>
      </c>
      <c r="D374" s="706" t="s">
        <v>1920</v>
      </c>
      <c r="E374" s="706" t="s">
        <v>1143</v>
      </c>
      <c r="F374" s="706" t="s">
        <v>1136</v>
      </c>
      <c r="G374" s="706">
        <v>487574.88</v>
      </c>
      <c r="H374" s="706">
        <v>452454.77</v>
      </c>
      <c r="I374" s="706">
        <v>493801.4</v>
      </c>
      <c r="J374" s="706">
        <v>185112.05</v>
      </c>
      <c r="K374" s="706">
        <v>0</v>
      </c>
      <c r="L374" s="706">
        <v>93830</v>
      </c>
      <c r="M374" s="706">
        <v>93830</v>
      </c>
      <c r="N374" s="706">
        <v>146912</v>
      </c>
      <c r="O374" s="706">
        <v>506037</v>
      </c>
      <c r="P374" s="706">
        <v>247095</v>
      </c>
      <c r="Q374" s="706">
        <v>247095</v>
      </c>
      <c r="R374" s="706">
        <v>659811</v>
      </c>
      <c r="S374" s="706">
        <v>0</v>
      </c>
      <c r="T374" s="706">
        <v>0</v>
      </c>
      <c r="U374" s="706">
        <v>0</v>
      </c>
      <c r="V374" s="706">
        <v>0</v>
      </c>
      <c r="W374" s="706">
        <v>0</v>
      </c>
      <c r="X374" s="706">
        <v>0</v>
      </c>
      <c r="Y374" s="706">
        <v>0</v>
      </c>
      <c r="Z374" s="706">
        <v>0</v>
      </c>
      <c r="AA374" s="706">
        <v>0</v>
      </c>
      <c r="AB374" s="706">
        <v>0</v>
      </c>
      <c r="AC374" s="706">
        <v>0</v>
      </c>
      <c r="AD374" s="706">
        <v>0</v>
      </c>
      <c r="AE374" s="706">
        <v>0</v>
      </c>
      <c r="AF374" s="706">
        <v>0</v>
      </c>
      <c r="AG374" s="706">
        <v>0</v>
      </c>
      <c r="AH374" s="706">
        <v>0</v>
      </c>
      <c r="AI374" s="706">
        <v>0</v>
      </c>
      <c r="AJ374" s="905" t="str">
        <f t="shared" si="30"/>
        <v>G23100</v>
      </c>
      <c r="AK374" s="905" t="str">
        <f t="shared" si="31"/>
        <v>INV. AUTOS NEUVES</v>
      </c>
      <c r="AL374" s="905">
        <f>IFERROR(INDEX(G374:R374,1,MATCH(Parametres!$B$3,G$1:R$1,0)-1)*IF(OR(F374="L",F374="S",F374="I"),-1,1),"")</f>
        <v>493801.4</v>
      </c>
      <c r="AM374" s="905">
        <f t="shared" si="32"/>
        <v>-308689.35000000003</v>
      </c>
      <c r="AN374" s="905">
        <f>INDEX(G374:R374,1,MATCH(Parametres!$B$3,G$1:R$1,0))*IF(OR(F374="L",F374="S",F374="I"),-1,1)</f>
        <v>185112.05</v>
      </c>
      <c r="AO374" s="487" t="str">
        <f>+VLOOKUP($AJ374,Data_Validation!$A:$D,1,0)</f>
        <v>G23100</v>
      </c>
      <c r="AP374" s="487" t="str">
        <f>+VLOOKUP($AJ374,Data_Validation!$A:$D,3,0)</f>
        <v>Bilan</v>
      </c>
      <c r="AQ374" s="487" t="str">
        <f>+VLOOKUP($AJ374,Data_Validation!$A:$D,4,0)</f>
        <v>Inventaire Véhicules Neufs</v>
      </c>
      <c r="AR374" s="487" t="s">
        <v>299</v>
      </c>
      <c r="AS374" s="487">
        <f>+VLOOKUP($AJ374,Data_Validation!$A:$E,5,0)</f>
        <v>0</v>
      </c>
      <c r="AT374" s="904" t="str">
        <f t="shared" si="33"/>
        <v>G23100</v>
      </c>
      <c r="AU374" s="488" t="str">
        <f t="shared" si="34"/>
        <v>INV. AUTOS NEUVES</v>
      </c>
      <c r="AV374" s="899">
        <f>IFERROR(INDEX(V374:AG374,1,MATCH(Parametres!$B$3,V$1:AG$1,0)-1)*IF(OR(C374="L",C374="S",C374="I"),-1,1),"")</f>
        <v>0</v>
      </c>
      <c r="AW374" s="899">
        <f t="shared" si="35"/>
        <v>0</v>
      </c>
      <c r="AX374" s="899">
        <f>INDEX(V374:AG374,1,MATCH(Parametres!$B$3,V$1:AG$1,0))*IF(OR(C374="L",C374="S",C374="I"),-1,1)</f>
        <v>0</v>
      </c>
      <c r="AY374" s="487" t="s">
        <v>337</v>
      </c>
      <c r="AZ374" s="487">
        <f>+VLOOKUP($AJ374,Data_Validation!$A:$E,5,0)</f>
        <v>0</v>
      </c>
    </row>
    <row r="375" spans="1:52" ht="15.75" hidden="1" customHeight="1">
      <c r="A375" s="706" t="s">
        <v>1148</v>
      </c>
      <c r="B375" s="706">
        <v>2025</v>
      </c>
      <c r="C375" s="706" t="s">
        <v>1921</v>
      </c>
      <c r="D375" s="706" t="s">
        <v>1922</v>
      </c>
      <c r="E375" s="706" t="s">
        <v>1143</v>
      </c>
      <c r="F375" s="706" t="s">
        <v>1136</v>
      </c>
      <c r="G375" s="706">
        <v>0</v>
      </c>
      <c r="H375" s="706">
        <v>0</v>
      </c>
      <c r="I375" s="706">
        <v>0</v>
      </c>
      <c r="J375" s="706">
        <v>0</v>
      </c>
      <c r="K375" s="706">
        <v>0</v>
      </c>
      <c r="L375" s="706">
        <v>0</v>
      </c>
      <c r="M375" s="706">
        <v>0</v>
      </c>
      <c r="N375" s="706">
        <v>0</v>
      </c>
      <c r="O375" s="706">
        <v>0</v>
      </c>
      <c r="P375" s="706">
        <v>0</v>
      </c>
      <c r="Q375" s="706">
        <v>0</v>
      </c>
      <c r="R375" s="706">
        <v>0</v>
      </c>
      <c r="S375" s="706">
        <v>0</v>
      </c>
      <c r="T375" s="706">
        <v>0</v>
      </c>
      <c r="U375" s="706">
        <v>0</v>
      </c>
      <c r="V375" s="706">
        <v>0</v>
      </c>
      <c r="W375" s="706">
        <v>0</v>
      </c>
      <c r="X375" s="706">
        <v>0</v>
      </c>
      <c r="Y375" s="706">
        <v>0</v>
      </c>
      <c r="Z375" s="706">
        <v>0</v>
      </c>
      <c r="AA375" s="706">
        <v>0</v>
      </c>
      <c r="AB375" s="706">
        <v>0</v>
      </c>
      <c r="AC375" s="706">
        <v>0</v>
      </c>
      <c r="AD375" s="706">
        <v>0</v>
      </c>
      <c r="AE375" s="706">
        <v>0</v>
      </c>
      <c r="AF375" s="706">
        <v>0</v>
      </c>
      <c r="AG375" s="706">
        <v>0</v>
      </c>
      <c r="AH375" s="706">
        <v>0</v>
      </c>
      <c r="AI375" s="706">
        <v>0</v>
      </c>
      <c r="AJ375" s="905" t="str">
        <f t="shared" si="30"/>
        <v>G23500</v>
      </c>
      <c r="AK375" s="905" t="str">
        <f t="shared" si="31"/>
        <v>INV. CAM. POIDS MOY-NEUFS</v>
      </c>
      <c r="AL375" s="905">
        <f>IFERROR(INDEX(G375:R375,1,MATCH(Parametres!$B$3,G$1:R$1,0)-1)*IF(OR(F375="L",F375="S",F375="I"),-1,1),"")</f>
        <v>0</v>
      </c>
      <c r="AM375" s="905">
        <f t="shared" si="32"/>
        <v>0</v>
      </c>
      <c r="AN375" s="905">
        <f>INDEX(G375:R375,1,MATCH(Parametres!$B$3,G$1:R$1,0))*IF(OR(F375="L",F375="S",F375="I"),-1,1)</f>
        <v>0</v>
      </c>
      <c r="AO375" s="487" t="e">
        <f>+VLOOKUP($AJ375,Data_Validation!$A:$D,1,0)</f>
        <v>#N/A</v>
      </c>
      <c r="AP375" s="487" t="e">
        <f>+VLOOKUP($AJ375,Data_Validation!$A:$D,3,0)</f>
        <v>#N/A</v>
      </c>
      <c r="AQ375" s="487" t="e">
        <f>+VLOOKUP($AJ375,Data_Validation!$A:$D,4,0)</f>
        <v>#N/A</v>
      </c>
      <c r="AR375" s="487" t="s">
        <v>299</v>
      </c>
      <c r="AS375" s="487" t="e">
        <f>+VLOOKUP($AJ375,Data_Validation!$A:$E,5,0)</f>
        <v>#N/A</v>
      </c>
      <c r="AT375" s="904" t="str">
        <f t="shared" si="33"/>
        <v>G23500</v>
      </c>
      <c r="AU375" s="488" t="str">
        <f t="shared" si="34"/>
        <v>INV. CAM. POIDS MOY-NEUFS</v>
      </c>
      <c r="AV375" s="899">
        <f>IFERROR(INDEX(V375:AG375,1,MATCH(Parametres!$B$3,V$1:AG$1,0)-1)*IF(OR(C375="L",C375="S",C375="I"),-1,1),"")</f>
        <v>0</v>
      </c>
      <c r="AW375" s="899">
        <f t="shared" si="35"/>
        <v>0</v>
      </c>
      <c r="AX375" s="899">
        <f>INDEX(V375:AG375,1,MATCH(Parametres!$B$3,V$1:AG$1,0))*IF(OR(C375="L",C375="S",C375="I"),-1,1)</f>
        <v>0</v>
      </c>
      <c r="AY375" s="487" t="s">
        <v>337</v>
      </c>
      <c r="AZ375" s="487" t="e">
        <f>+VLOOKUP($AJ375,Data_Validation!$A:$E,5,0)</f>
        <v>#N/A</v>
      </c>
    </row>
    <row r="376" spans="1:52" ht="15.75" hidden="1" customHeight="1">
      <c r="A376" s="706" t="s">
        <v>1148</v>
      </c>
      <c r="B376" s="706">
        <v>2025</v>
      </c>
      <c r="C376" s="706" t="s">
        <v>1923</v>
      </c>
      <c r="D376" s="706" t="s">
        <v>1924</v>
      </c>
      <c r="E376" s="706" t="s">
        <v>1143</v>
      </c>
      <c r="F376" s="706" t="s">
        <v>1136</v>
      </c>
      <c r="G376" s="706">
        <v>16445354.779999999</v>
      </c>
      <c r="H376" s="706">
        <v>21875322.48</v>
      </c>
      <c r="I376" s="706">
        <v>35414629.079999998</v>
      </c>
      <c r="J376" s="706">
        <v>34295422.289999999</v>
      </c>
      <c r="K376" s="706">
        <v>32043485.539999999</v>
      </c>
      <c r="L376" s="706">
        <v>22652048.559999999</v>
      </c>
      <c r="M376" s="706">
        <v>21045244.640000001</v>
      </c>
      <c r="N376" s="706">
        <v>18733774.649999999</v>
      </c>
      <c r="O376" s="706">
        <v>22944449.890000001</v>
      </c>
      <c r="P376" s="706">
        <v>27915703.620000001</v>
      </c>
      <c r="Q376" s="706">
        <v>21140007.109999999</v>
      </c>
      <c r="R376" s="706">
        <v>27159422.390000001</v>
      </c>
      <c r="S376" s="706">
        <v>0</v>
      </c>
      <c r="T376" s="706">
        <v>0</v>
      </c>
      <c r="U376" s="706">
        <v>0</v>
      </c>
      <c r="V376" s="706">
        <v>0</v>
      </c>
      <c r="W376" s="706">
        <v>0</v>
      </c>
      <c r="X376" s="706">
        <v>0</v>
      </c>
      <c r="Y376" s="706">
        <v>0</v>
      </c>
      <c r="Z376" s="706">
        <v>0</v>
      </c>
      <c r="AA376" s="706">
        <v>0</v>
      </c>
      <c r="AB376" s="706">
        <v>0</v>
      </c>
      <c r="AC376" s="706">
        <v>0</v>
      </c>
      <c r="AD376" s="706">
        <v>0</v>
      </c>
      <c r="AE376" s="706">
        <v>0</v>
      </c>
      <c r="AF376" s="706">
        <v>0</v>
      </c>
      <c r="AG376" s="706">
        <v>0</v>
      </c>
      <c r="AH376" s="706">
        <v>0</v>
      </c>
      <c r="AI376" s="706">
        <v>0</v>
      </c>
      <c r="AJ376" s="905" t="str">
        <f t="shared" si="30"/>
        <v>G23700</v>
      </c>
      <c r="AK376" s="905" t="str">
        <f t="shared" si="31"/>
        <v>INV. CAMIONS NEUFS</v>
      </c>
      <c r="AL376" s="905">
        <f>IFERROR(INDEX(G376:R376,1,MATCH(Parametres!$B$3,G$1:R$1,0)-1)*IF(OR(F376="L",F376="S",F376="I"),-1,1),"")</f>
        <v>35414629.079999998</v>
      </c>
      <c r="AM376" s="905">
        <f t="shared" si="32"/>
        <v>-1119206.7899999991</v>
      </c>
      <c r="AN376" s="905">
        <f>INDEX(G376:R376,1,MATCH(Parametres!$B$3,G$1:R$1,0))*IF(OR(F376="L",F376="S",F376="I"),-1,1)</f>
        <v>34295422.289999999</v>
      </c>
      <c r="AO376" s="487" t="str">
        <f>+VLOOKUP($AJ376,Data_Validation!$A:$D,1,0)</f>
        <v>G23700</v>
      </c>
      <c r="AP376" s="487" t="str">
        <f>+VLOOKUP($AJ376,Data_Validation!$A:$D,3,0)</f>
        <v>Bilan</v>
      </c>
      <c r="AQ376" s="487" t="str">
        <f>+VLOOKUP($AJ376,Data_Validation!$A:$D,4,0)</f>
        <v>Inventaire Véhicules Neufs</v>
      </c>
      <c r="AR376" s="487" t="s">
        <v>299</v>
      </c>
      <c r="AS376" s="487">
        <f>+VLOOKUP($AJ376,Data_Validation!$A:$E,5,0)</f>
        <v>0</v>
      </c>
      <c r="AT376" s="904" t="str">
        <f t="shared" si="33"/>
        <v>G23700</v>
      </c>
      <c r="AU376" s="488" t="str">
        <f t="shared" si="34"/>
        <v>INV. CAMIONS NEUFS</v>
      </c>
      <c r="AV376" s="899">
        <f>IFERROR(INDEX(V376:AG376,1,MATCH(Parametres!$B$3,V$1:AG$1,0)-1)*IF(OR(C376="L",C376="S",C376="I"),-1,1),"")</f>
        <v>0</v>
      </c>
      <c r="AW376" s="899">
        <f t="shared" si="35"/>
        <v>0</v>
      </c>
      <c r="AX376" s="899">
        <f>INDEX(V376:AG376,1,MATCH(Parametres!$B$3,V$1:AG$1,0))*IF(OR(C376="L",C376="S",C376="I"),-1,1)</f>
        <v>0</v>
      </c>
      <c r="AY376" s="487" t="s">
        <v>337</v>
      </c>
      <c r="AZ376" s="487">
        <f>+VLOOKUP($AJ376,Data_Validation!$A:$E,5,0)</f>
        <v>0</v>
      </c>
    </row>
    <row r="377" spans="1:52" ht="15.75" hidden="1" customHeight="1">
      <c r="A377" s="706" t="s">
        <v>1148</v>
      </c>
      <c r="B377" s="706">
        <v>2025</v>
      </c>
      <c r="C377" s="706" t="s">
        <v>1925</v>
      </c>
      <c r="D377" s="706" t="s">
        <v>1926</v>
      </c>
      <c r="E377" s="706" t="s">
        <v>1143</v>
      </c>
      <c r="F377" s="706" t="s">
        <v>1136</v>
      </c>
      <c r="G377" s="706">
        <v>793615.82</v>
      </c>
      <c r="H377" s="706">
        <v>745322.74</v>
      </c>
      <c r="I377" s="706">
        <v>708486.73</v>
      </c>
      <c r="J377" s="706">
        <v>477619.18</v>
      </c>
      <c r="K377" s="706">
        <v>466405.13</v>
      </c>
      <c r="L377" s="706">
        <v>349289.24</v>
      </c>
      <c r="M377" s="706">
        <v>210102.82</v>
      </c>
      <c r="N377" s="706">
        <v>435292.38</v>
      </c>
      <c r="O377" s="706">
        <v>302729.02</v>
      </c>
      <c r="P377" s="706">
        <v>1471229.32</v>
      </c>
      <c r="Q377" s="706">
        <v>902366.12</v>
      </c>
      <c r="R377" s="706">
        <v>620576.41</v>
      </c>
      <c r="S377" s="706">
        <v>0</v>
      </c>
      <c r="T377" s="706">
        <v>0</v>
      </c>
      <c r="U377" s="706">
        <v>0</v>
      </c>
      <c r="V377" s="706">
        <v>0</v>
      </c>
      <c r="W377" s="706">
        <v>0</v>
      </c>
      <c r="X377" s="706">
        <v>0</v>
      </c>
      <c r="Y377" s="706">
        <v>0</v>
      </c>
      <c r="Z377" s="706">
        <v>0</v>
      </c>
      <c r="AA377" s="706">
        <v>0</v>
      </c>
      <c r="AB377" s="706">
        <v>0</v>
      </c>
      <c r="AC377" s="706">
        <v>0</v>
      </c>
      <c r="AD377" s="706">
        <v>0</v>
      </c>
      <c r="AE377" s="706">
        <v>0</v>
      </c>
      <c r="AF377" s="706">
        <v>0</v>
      </c>
      <c r="AG377" s="706">
        <v>0</v>
      </c>
      <c r="AH377" s="706">
        <v>0</v>
      </c>
      <c r="AI377" s="706">
        <v>0</v>
      </c>
      <c r="AJ377" s="905" t="str">
        <f t="shared" si="30"/>
        <v>G24000</v>
      </c>
      <c r="AK377" s="905" t="str">
        <f t="shared" si="31"/>
        <v>INV. AUTOS USAGEES</v>
      </c>
      <c r="AL377" s="905">
        <f>IFERROR(INDEX(G377:R377,1,MATCH(Parametres!$B$3,G$1:R$1,0)-1)*IF(OR(F377="L",F377="S",F377="I"),-1,1),"")</f>
        <v>708486.73</v>
      </c>
      <c r="AM377" s="905">
        <f t="shared" si="32"/>
        <v>-230867.55</v>
      </c>
      <c r="AN377" s="905">
        <f>INDEX(G377:R377,1,MATCH(Parametres!$B$3,G$1:R$1,0))*IF(OR(F377="L",F377="S",F377="I"),-1,1)</f>
        <v>477619.18</v>
      </c>
      <c r="AO377" s="487" t="str">
        <f>+VLOOKUP($AJ377,Data_Validation!$A:$D,1,0)</f>
        <v>G24000</v>
      </c>
      <c r="AP377" s="487" t="str">
        <f>+VLOOKUP($AJ377,Data_Validation!$A:$D,3,0)</f>
        <v>Bilan</v>
      </c>
      <c r="AQ377" s="487" t="str">
        <f>+VLOOKUP($AJ377,Data_Validation!$A:$D,4,0)</f>
        <v>Inventaire Véhicules Usagés</v>
      </c>
      <c r="AR377" s="487" t="s">
        <v>299</v>
      </c>
      <c r="AS377" s="487">
        <f>+VLOOKUP($AJ377,Data_Validation!$A:$E,5,0)</f>
        <v>0</v>
      </c>
      <c r="AT377" s="904" t="str">
        <f t="shared" si="33"/>
        <v>G24000</v>
      </c>
      <c r="AU377" s="488" t="str">
        <f t="shared" si="34"/>
        <v>INV. AUTOS USAGEES</v>
      </c>
      <c r="AV377" s="899">
        <f>IFERROR(INDEX(V377:AG377,1,MATCH(Parametres!$B$3,V$1:AG$1,0)-1)*IF(OR(C377="L",C377="S",C377="I"),-1,1),"")</f>
        <v>0</v>
      </c>
      <c r="AW377" s="899">
        <f t="shared" si="35"/>
        <v>0</v>
      </c>
      <c r="AX377" s="899">
        <f>INDEX(V377:AG377,1,MATCH(Parametres!$B$3,V$1:AG$1,0))*IF(OR(C377="L",C377="S",C377="I"),-1,1)</f>
        <v>0</v>
      </c>
      <c r="AY377" s="487" t="s">
        <v>337</v>
      </c>
      <c r="AZ377" s="487">
        <f>+VLOOKUP($AJ377,Data_Validation!$A:$E,5,0)</f>
        <v>0</v>
      </c>
    </row>
    <row r="378" spans="1:52" ht="15.75" hidden="1" customHeight="1">
      <c r="A378" s="706" t="s">
        <v>1148</v>
      </c>
      <c r="B378" s="706">
        <v>2025</v>
      </c>
      <c r="C378" s="706" t="s">
        <v>1927</v>
      </c>
      <c r="D378" s="706" t="s">
        <v>1928</v>
      </c>
      <c r="E378" s="706" t="s">
        <v>1143</v>
      </c>
      <c r="F378" s="706" t="s">
        <v>1136</v>
      </c>
      <c r="G378" s="706">
        <v>42860.09</v>
      </c>
      <c r="H378" s="706">
        <v>42860.09</v>
      </c>
      <c r="I378" s="706">
        <v>0</v>
      </c>
      <c r="J378" s="706">
        <v>0</v>
      </c>
      <c r="K378" s="706">
        <v>0</v>
      </c>
      <c r="L378" s="706">
        <v>0</v>
      </c>
      <c r="M378" s="706">
        <v>0</v>
      </c>
      <c r="N378" s="706">
        <v>0</v>
      </c>
      <c r="O378" s="706">
        <v>0</v>
      </c>
      <c r="P378" s="706">
        <v>0</v>
      </c>
      <c r="Q378" s="706">
        <v>0</v>
      </c>
      <c r="R378" s="706">
        <v>0</v>
      </c>
      <c r="S378" s="706">
        <v>0</v>
      </c>
      <c r="T378" s="706">
        <v>0</v>
      </c>
      <c r="U378" s="706">
        <v>0</v>
      </c>
      <c r="V378" s="706">
        <v>0</v>
      </c>
      <c r="W378" s="706">
        <v>0</v>
      </c>
      <c r="X378" s="706">
        <v>0</v>
      </c>
      <c r="Y378" s="706">
        <v>0</v>
      </c>
      <c r="Z378" s="706">
        <v>0</v>
      </c>
      <c r="AA378" s="706">
        <v>0</v>
      </c>
      <c r="AB378" s="706">
        <v>0</v>
      </c>
      <c r="AC378" s="706">
        <v>0</v>
      </c>
      <c r="AD378" s="706">
        <v>0</v>
      </c>
      <c r="AE378" s="706">
        <v>0</v>
      </c>
      <c r="AF378" s="706">
        <v>0</v>
      </c>
      <c r="AG378" s="706">
        <v>0</v>
      </c>
      <c r="AH378" s="706">
        <v>0</v>
      </c>
      <c r="AI378" s="706">
        <v>0</v>
      </c>
      <c r="AJ378" s="905" t="str">
        <f t="shared" si="30"/>
        <v>G24001</v>
      </c>
      <c r="AK378" s="905" t="str">
        <f t="shared" si="31"/>
        <v>INVENTAIRE EBLOCK</v>
      </c>
      <c r="AL378" s="905">
        <f>IFERROR(INDEX(G378:R378,1,MATCH(Parametres!$B$3,G$1:R$1,0)-1)*IF(OR(F378="L",F378="S",F378="I"),-1,1),"")</f>
        <v>0</v>
      </c>
      <c r="AM378" s="905">
        <f t="shared" si="32"/>
        <v>0</v>
      </c>
      <c r="AN378" s="905">
        <f>INDEX(G378:R378,1,MATCH(Parametres!$B$3,G$1:R$1,0))*IF(OR(F378="L",F378="S",F378="I"),-1,1)</f>
        <v>0</v>
      </c>
      <c r="AO378" s="487" t="e">
        <f>+VLOOKUP($AJ378,Data_Validation!$A:$D,1,0)</f>
        <v>#N/A</v>
      </c>
      <c r="AP378" s="487" t="e">
        <f>+VLOOKUP($AJ378,Data_Validation!$A:$D,3,0)</f>
        <v>#N/A</v>
      </c>
      <c r="AQ378" s="487" t="e">
        <f>+VLOOKUP($AJ378,Data_Validation!$A:$D,4,0)</f>
        <v>#N/A</v>
      </c>
      <c r="AR378" s="487" t="s">
        <v>299</v>
      </c>
      <c r="AS378" s="487" t="e">
        <f>+VLOOKUP($AJ378,Data_Validation!$A:$E,5,0)</f>
        <v>#N/A</v>
      </c>
      <c r="AT378" s="904" t="str">
        <f t="shared" si="33"/>
        <v>G24001</v>
      </c>
      <c r="AU378" s="488" t="str">
        <f t="shared" si="34"/>
        <v>INVENTAIRE EBLOCK</v>
      </c>
      <c r="AV378" s="899">
        <f>IFERROR(INDEX(V378:AG378,1,MATCH(Parametres!$B$3,V$1:AG$1,0)-1)*IF(OR(C378="L",C378="S",C378="I"),-1,1),"")</f>
        <v>0</v>
      </c>
      <c r="AW378" s="899">
        <f t="shared" si="35"/>
        <v>0</v>
      </c>
      <c r="AX378" s="899">
        <f>INDEX(V378:AG378,1,MATCH(Parametres!$B$3,V$1:AG$1,0))*IF(OR(C378="L",C378="S",C378="I"),-1,1)</f>
        <v>0</v>
      </c>
      <c r="AY378" s="487" t="s">
        <v>337</v>
      </c>
      <c r="AZ378" s="487" t="e">
        <f>+VLOOKUP($AJ378,Data_Validation!$A:$E,5,0)</f>
        <v>#N/A</v>
      </c>
    </row>
    <row r="379" spans="1:52" ht="15.75" hidden="1" customHeight="1">
      <c r="A379" s="706" t="s">
        <v>1148</v>
      </c>
      <c r="B379" s="706">
        <v>2025</v>
      </c>
      <c r="C379" s="706" t="s">
        <v>1929</v>
      </c>
      <c r="D379" s="706" t="s">
        <v>1930</v>
      </c>
      <c r="E379" s="706" t="s">
        <v>1143</v>
      </c>
      <c r="F379" s="706" t="s">
        <v>1136</v>
      </c>
      <c r="G379" s="706">
        <v>2827925.02</v>
      </c>
      <c r="H379" s="706">
        <v>4607796.59</v>
      </c>
      <c r="I379" s="706">
        <v>1564929.81</v>
      </c>
      <c r="J379" s="706">
        <v>2843500.48</v>
      </c>
      <c r="K379" s="706">
        <v>3178901.77</v>
      </c>
      <c r="L379" s="706">
        <v>2747328.65</v>
      </c>
      <c r="M379" s="706">
        <v>3492252.47</v>
      </c>
      <c r="N379" s="706">
        <v>2371907.33</v>
      </c>
      <c r="O379" s="706">
        <v>2364529.04</v>
      </c>
      <c r="P379" s="706">
        <v>3010401.03</v>
      </c>
      <c r="Q379" s="706">
        <v>3504702.93</v>
      </c>
      <c r="R379" s="706">
        <v>8078341.46</v>
      </c>
      <c r="S379" s="706">
        <v>0</v>
      </c>
      <c r="T379" s="706">
        <v>0</v>
      </c>
      <c r="U379" s="706">
        <v>0</v>
      </c>
      <c r="V379" s="706">
        <v>0</v>
      </c>
      <c r="W379" s="706">
        <v>0</v>
      </c>
      <c r="X379" s="706">
        <v>0</v>
      </c>
      <c r="Y379" s="706">
        <v>0</v>
      </c>
      <c r="Z379" s="706">
        <v>0</v>
      </c>
      <c r="AA379" s="706">
        <v>0</v>
      </c>
      <c r="AB379" s="706">
        <v>0</v>
      </c>
      <c r="AC379" s="706">
        <v>0</v>
      </c>
      <c r="AD379" s="706">
        <v>0</v>
      </c>
      <c r="AE379" s="706">
        <v>0</v>
      </c>
      <c r="AF379" s="706">
        <v>0</v>
      </c>
      <c r="AG379" s="706">
        <v>0</v>
      </c>
      <c r="AH379" s="706">
        <v>0</v>
      </c>
      <c r="AI379" s="706">
        <v>0</v>
      </c>
      <c r="AJ379" s="905" t="str">
        <f t="shared" si="30"/>
        <v>G24100</v>
      </c>
      <c r="AK379" s="905" t="str">
        <f t="shared" si="31"/>
        <v>INV. CAMIONS USAGES</v>
      </c>
      <c r="AL379" s="905">
        <f>IFERROR(INDEX(G379:R379,1,MATCH(Parametres!$B$3,G$1:R$1,0)-1)*IF(OR(F379="L",F379="S",F379="I"),-1,1),"")</f>
        <v>1564929.81</v>
      </c>
      <c r="AM379" s="905">
        <f t="shared" si="32"/>
        <v>1278570.67</v>
      </c>
      <c r="AN379" s="905">
        <f>INDEX(G379:R379,1,MATCH(Parametres!$B$3,G$1:R$1,0))*IF(OR(F379="L",F379="S",F379="I"),-1,1)</f>
        <v>2843500.48</v>
      </c>
      <c r="AO379" s="487" t="str">
        <f>+VLOOKUP($AJ379,Data_Validation!$A:$D,1,0)</f>
        <v>G24100</v>
      </c>
      <c r="AP379" s="487" t="str">
        <f>+VLOOKUP($AJ379,Data_Validation!$A:$D,3,0)</f>
        <v>Bilan</v>
      </c>
      <c r="AQ379" s="487" t="str">
        <f>+VLOOKUP($AJ379,Data_Validation!$A:$D,4,0)</f>
        <v>Inventaire Véhicules Usagés</v>
      </c>
      <c r="AR379" s="487" t="s">
        <v>299</v>
      </c>
      <c r="AS379" s="487">
        <f>+VLOOKUP($AJ379,Data_Validation!$A:$E,5,0)</f>
        <v>0</v>
      </c>
      <c r="AT379" s="904" t="str">
        <f t="shared" si="33"/>
        <v>G24100</v>
      </c>
      <c r="AU379" s="488" t="str">
        <f t="shared" si="34"/>
        <v>INV. CAMIONS USAGES</v>
      </c>
      <c r="AV379" s="899">
        <f>IFERROR(INDEX(V379:AG379,1,MATCH(Parametres!$B$3,V$1:AG$1,0)-1)*IF(OR(C379="L",C379="S",C379="I"),-1,1),"")</f>
        <v>0</v>
      </c>
      <c r="AW379" s="899">
        <f t="shared" si="35"/>
        <v>0</v>
      </c>
      <c r="AX379" s="899">
        <f>INDEX(V379:AG379,1,MATCH(Parametres!$B$3,V$1:AG$1,0))*IF(OR(C379="L",C379="S",C379="I"),-1,1)</f>
        <v>0</v>
      </c>
      <c r="AY379" s="487" t="s">
        <v>337</v>
      </c>
      <c r="AZ379" s="487">
        <f>+VLOOKUP($AJ379,Data_Validation!$A:$E,5,0)</f>
        <v>0</v>
      </c>
    </row>
    <row r="380" spans="1:52" ht="15.75" hidden="1" customHeight="1">
      <c r="A380" s="706" t="s">
        <v>1148</v>
      </c>
      <c r="B380" s="706">
        <v>2025</v>
      </c>
      <c r="C380" s="706" t="s">
        <v>1931</v>
      </c>
      <c r="D380" s="706" t="s">
        <v>1932</v>
      </c>
      <c r="E380" s="706" t="s">
        <v>1143</v>
      </c>
      <c r="F380" s="706" t="s">
        <v>1136</v>
      </c>
      <c r="G380" s="706">
        <v>8630050.0999999996</v>
      </c>
      <c r="H380" s="706">
        <v>13544210.84</v>
      </c>
      <c r="I380" s="706">
        <v>21514890.989999998</v>
      </c>
      <c r="J380" s="706">
        <v>19773475.530000001</v>
      </c>
      <c r="K380" s="706">
        <v>13106556.949999999</v>
      </c>
      <c r="L380" s="706">
        <v>6995958.3099999996</v>
      </c>
      <c r="M380" s="706">
        <v>4695997.71</v>
      </c>
      <c r="N380" s="706">
        <v>2325043.79</v>
      </c>
      <c r="O380" s="706">
        <v>1644034.03</v>
      </c>
      <c r="P380" s="706">
        <v>2482482.69</v>
      </c>
      <c r="Q380" s="706">
        <v>7581584.2400000002</v>
      </c>
      <c r="R380" s="706">
        <v>12336705.300000001</v>
      </c>
      <c r="S380" s="706">
        <v>0</v>
      </c>
      <c r="T380" s="706">
        <v>0</v>
      </c>
      <c r="U380" s="706">
        <v>0</v>
      </c>
      <c r="V380" s="706">
        <v>0</v>
      </c>
      <c r="W380" s="706">
        <v>0</v>
      </c>
      <c r="X380" s="706">
        <v>0</v>
      </c>
      <c r="Y380" s="706">
        <v>0</v>
      </c>
      <c r="Z380" s="706">
        <v>0</v>
      </c>
      <c r="AA380" s="706">
        <v>0</v>
      </c>
      <c r="AB380" s="706">
        <v>0</v>
      </c>
      <c r="AC380" s="706">
        <v>0</v>
      </c>
      <c r="AD380" s="706">
        <v>0</v>
      </c>
      <c r="AE380" s="706">
        <v>0</v>
      </c>
      <c r="AF380" s="706">
        <v>0</v>
      </c>
      <c r="AG380" s="706">
        <v>0</v>
      </c>
      <c r="AH380" s="706">
        <v>0</v>
      </c>
      <c r="AI380" s="706">
        <v>0</v>
      </c>
      <c r="AJ380" s="905" t="str">
        <f t="shared" si="30"/>
        <v>G24103</v>
      </c>
      <c r="AK380" s="905" t="str">
        <f t="shared" si="31"/>
        <v>INV. VENTES U.S.A</v>
      </c>
      <c r="AL380" s="905">
        <f>IFERROR(INDEX(G380:R380,1,MATCH(Parametres!$B$3,G$1:R$1,0)-1)*IF(OR(F380="L",F380="S",F380="I"),-1,1),"")</f>
        <v>21514890.989999998</v>
      </c>
      <c r="AM380" s="905">
        <f t="shared" si="32"/>
        <v>-1741415.4599999972</v>
      </c>
      <c r="AN380" s="905">
        <f>INDEX(G380:R380,1,MATCH(Parametres!$B$3,G$1:R$1,0))*IF(OR(F380="L",F380="S",F380="I"),-1,1)</f>
        <v>19773475.530000001</v>
      </c>
      <c r="AO380" s="487" t="str">
        <f>+VLOOKUP($AJ380,Data_Validation!$A:$D,1,0)</f>
        <v>G24103</v>
      </c>
      <c r="AP380" s="487" t="str">
        <f>+VLOOKUP($AJ380,Data_Validation!$A:$D,3,0)</f>
        <v>Bilan</v>
      </c>
      <c r="AQ380" s="487" t="str">
        <f>+VLOOKUP($AJ380,Data_Validation!$A:$D,4,0)</f>
        <v>Inventaire Véhicules Usagés</v>
      </c>
      <c r="AR380" s="487" t="s">
        <v>299</v>
      </c>
      <c r="AS380" s="487">
        <f>+VLOOKUP($AJ380,Data_Validation!$A:$E,5,0)</f>
        <v>0</v>
      </c>
      <c r="AT380" s="904" t="str">
        <f t="shared" si="33"/>
        <v>G24103</v>
      </c>
      <c r="AU380" s="488" t="str">
        <f t="shared" si="34"/>
        <v>INV. VENTES U.S.A</v>
      </c>
      <c r="AV380" s="899">
        <f>IFERROR(INDEX(V380:AG380,1,MATCH(Parametres!$B$3,V$1:AG$1,0)-1)*IF(OR(C380="L",C380="S",C380="I"),-1,1),"")</f>
        <v>0</v>
      </c>
      <c r="AW380" s="899">
        <f t="shared" si="35"/>
        <v>0</v>
      </c>
      <c r="AX380" s="899">
        <f>INDEX(V380:AG380,1,MATCH(Parametres!$B$3,V$1:AG$1,0))*IF(OR(C380="L",C380="S",C380="I"),-1,1)</f>
        <v>0</v>
      </c>
      <c r="AY380" s="487" t="s">
        <v>337</v>
      </c>
      <c r="AZ380" s="487">
        <f>+VLOOKUP($AJ380,Data_Validation!$A:$E,5,0)</f>
        <v>0</v>
      </c>
    </row>
    <row r="381" spans="1:52" ht="15.75" hidden="1" customHeight="1">
      <c r="A381" s="706" t="s">
        <v>1148</v>
      </c>
      <c r="B381" s="706">
        <v>2025</v>
      </c>
      <c r="C381" s="706" t="s">
        <v>1933</v>
      </c>
      <c r="D381" s="706" t="s">
        <v>1934</v>
      </c>
      <c r="E381" s="706" t="s">
        <v>333</v>
      </c>
      <c r="F381" s="706" t="s">
        <v>1136</v>
      </c>
      <c r="G381" s="706">
        <v>0</v>
      </c>
      <c r="H381" s="706">
        <v>0</v>
      </c>
      <c r="I381" s="706">
        <v>0</v>
      </c>
      <c r="J381" s="706">
        <v>0</v>
      </c>
      <c r="K381" s="706">
        <v>0</v>
      </c>
      <c r="L381" s="706">
        <v>0</v>
      </c>
      <c r="M381" s="706">
        <v>0</v>
      </c>
      <c r="N381" s="706">
        <v>0</v>
      </c>
      <c r="O381" s="706">
        <v>0</v>
      </c>
      <c r="P381" s="706">
        <v>0</v>
      </c>
      <c r="Q381" s="706">
        <v>0</v>
      </c>
      <c r="R381" s="706">
        <v>0</v>
      </c>
      <c r="S381" s="706">
        <v>0</v>
      </c>
      <c r="T381" s="706">
        <v>0</v>
      </c>
      <c r="U381" s="706">
        <v>0</v>
      </c>
      <c r="V381" s="706">
        <v>0</v>
      </c>
      <c r="W381" s="706">
        <v>0</v>
      </c>
      <c r="X381" s="706">
        <v>0</v>
      </c>
      <c r="Y381" s="706">
        <v>0</v>
      </c>
      <c r="Z381" s="706">
        <v>0</v>
      </c>
      <c r="AA381" s="706">
        <v>0</v>
      </c>
      <c r="AB381" s="706">
        <v>0</v>
      </c>
      <c r="AC381" s="706">
        <v>0</v>
      </c>
      <c r="AD381" s="706">
        <v>0</v>
      </c>
      <c r="AE381" s="706">
        <v>0</v>
      </c>
      <c r="AF381" s="706">
        <v>0</v>
      </c>
      <c r="AG381" s="706">
        <v>0</v>
      </c>
      <c r="AH381" s="706">
        <v>0</v>
      </c>
      <c r="AI381" s="706">
        <v>0</v>
      </c>
      <c r="AJ381" s="905" t="str">
        <f t="shared" si="30"/>
        <v>G242A</v>
      </c>
      <c r="AK381" s="905" t="str">
        <f t="shared" si="31"/>
        <v>PIECES D'ECHANGES</v>
      </c>
      <c r="AL381" s="905">
        <f>IFERROR(INDEX(G381:R381,1,MATCH(Parametres!$B$3,G$1:R$1,0)-1)*IF(OR(F381="L",F381="S",F381="I"),-1,1),"")</f>
        <v>0</v>
      </c>
      <c r="AM381" s="905">
        <f t="shared" si="32"/>
        <v>0</v>
      </c>
      <c r="AN381" s="905">
        <f>INDEX(G381:R381,1,MATCH(Parametres!$B$3,G$1:R$1,0))*IF(OR(F381="L",F381="S",F381="I"),-1,1)</f>
        <v>0</v>
      </c>
      <c r="AO381" s="487" t="e">
        <f>+VLOOKUP($AJ381,Data_Validation!$A:$D,1,0)</f>
        <v>#N/A</v>
      </c>
      <c r="AP381" s="487" t="e">
        <f>+VLOOKUP($AJ381,Data_Validation!$A:$D,3,0)</f>
        <v>#N/A</v>
      </c>
      <c r="AQ381" s="487" t="e">
        <f>+VLOOKUP($AJ381,Data_Validation!$A:$D,4,0)</f>
        <v>#N/A</v>
      </c>
      <c r="AR381" s="487" t="s">
        <v>299</v>
      </c>
      <c r="AS381" s="487" t="e">
        <f>+VLOOKUP($AJ381,Data_Validation!$A:$E,5,0)</f>
        <v>#N/A</v>
      </c>
      <c r="AT381" s="904" t="str">
        <f t="shared" si="33"/>
        <v>G242A</v>
      </c>
      <c r="AU381" s="488" t="str">
        <f t="shared" si="34"/>
        <v>PIECES D'ECHANGES</v>
      </c>
      <c r="AV381" s="899">
        <f>IFERROR(INDEX(V381:AG381,1,MATCH(Parametres!$B$3,V$1:AG$1,0)-1)*IF(OR(C381="L",C381="S",C381="I"),-1,1),"")</f>
        <v>0</v>
      </c>
      <c r="AW381" s="899">
        <f t="shared" si="35"/>
        <v>0</v>
      </c>
      <c r="AX381" s="899">
        <f>INDEX(V381:AG381,1,MATCH(Parametres!$B$3,V$1:AG$1,0))*IF(OR(C381="L",C381="S",C381="I"),-1,1)</f>
        <v>0</v>
      </c>
      <c r="AY381" s="487" t="s">
        <v>337</v>
      </c>
      <c r="AZ381" s="487" t="e">
        <f>+VLOOKUP($AJ381,Data_Validation!$A:$E,5,0)</f>
        <v>#N/A</v>
      </c>
    </row>
    <row r="382" spans="1:52" ht="15.75" hidden="1" customHeight="1">
      <c r="A382" s="706" t="s">
        <v>1148</v>
      </c>
      <c r="B382" s="706">
        <v>2025</v>
      </c>
      <c r="C382" s="706" t="s">
        <v>1935</v>
      </c>
      <c r="D382" s="706" t="s">
        <v>1936</v>
      </c>
      <c r="E382" s="706" t="s">
        <v>333</v>
      </c>
      <c r="F382" s="706" t="s">
        <v>1136</v>
      </c>
      <c r="G382" s="706">
        <v>391622.39</v>
      </c>
      <c r="H382" s="706">
        <v>221360</v>
      </c>
      <c r="I382" s="706">
        <v>179617.76</v>
      </c>
      <c r="J382" s="706">
        <v>126062.05</v>
      </c>
      <c r="K382" s="706">
        <v>66601.11</v>
      </c>
      <c r="L382" s="706">
        <v>246602.28</v>
      </c>
      <c r="M382" s="706">
        <v>274794.71000000002</v>
      </c>
      <c r="N382" s="706">
        <v>342605.14</v>
      </c>
      <c r="O382" s="706">
        <v>305943.8</v>
      </c>
      <c r="P382" s="706">
        <v>334474.39</v>
      </c>
      <c r="Q382" s="706">
        <v>331678.7</v>
      </c>
      <c r="R382" s="706">
        <v>287589.82</v>
      </c>
      <c r="S382" s="706">
        <v>0</v>
      </c>
      <c r="T382" s="706">
        <v>0</v>
      </c>
      <c r="U382" s="706">
        <v>0</v>
      </c>
      <c r="V382" s="706">
        <v>0</v>
      </c>
      <c r="W382" s="706">
        <v>0</v>
      </c>
      <c r="X382" s="706">
        <v>0</v>
      </c>
      <c r="Y382" s="706">
        <v>0</v>
      </c>
      <c r="Z382" s="706">
        <v>0</v>
      </c>
      <c r="AA382" s="706">
        <v>0</v>
      </c>
      <c r="AB382" s="706">
        <v>0</v>
      </c>
      <c r="AC382" s="706">
        <v>0</v>
      </c>
      <c r="AD382" s="706">
        <v>0</v>
      </c>
      <c r="AE382" s="706">
        <v>0</v>
      </c>
      <c r="AF382" s="706">
        <v>0</v>
      </c>
      <c r="AG382" s="706">
        <v>0</v>
      </c>
      <c r="AH382" s="706">
        <v>0</v>
      </c>
      <c r="AI382" s="706">
        <v>0</v>
      </c>
      <c r="AJ382" s="905" t="str">
        <f t="shared" si="30"/>
        <v>G24200</v>
      </c>
      <c r="AK382" s="905" t="str">
        <f t="shared" si="31"/>
        <v>INV. DE PIECES</v>
      </c>
      <c r="AL382" s="905">
        <f>IFERROR(INDEX(G382:R382,1,MATCH(Parametres!$B$3,G$1:R$1,0)-1)*IF(OR(F382="L",F382="S",F382="I"),-1,1),"")</f>
        <v>179617.76</v>
      </c>
      <c r="AM382" s="905">
        <f t="shared" si="32"/>
        <v>-53555.710000000006</v>
      </c>
      <c r="AN382" s="905">
        <f>INDEX(G382:R382,1,MATCH(Parametres!$B$3,G$1:R$1,0))*IF(OR(F382="L",F382="S",F382="I"),-1,1)</f>
        <v>126062.05</v>
      </c>
      <c r="AO382" s="487" t="str">
        <f>+VLOOKUP($AJ382,Data_Validation!$A:$D,1,0)</f>
        <v>G24200</v>
      </c>
      <c r="AP382" s="487" t="str">
        <f>+VLOOKUP($AJ382,Data_Validation!$A:$D,3,0)</f>
        <v>Bilan</v>
      </c>
      <c r="AQ382" s="487" t="str">
        <f>+VLOOKUP($AJ382,Data_Validation!$A:$D,4,0)</f>
        <v>Inventaire Pièces, Pneus, Huile</v>
      </c>
      <c r="AR382" s="487" t="s">
        <v>299</v>
      </c>
      <c r="AS382" s="487">
        <f>+VLOOKUP($AJ382,Data_Validation!$A:$E,5,0)</f>
        <v>0</v>
      </c>
      <c r="AT382" s="904" t="str">
        <f t="shared" si="33"/>
        <v>G24200</v>
      </c>
      <c r="AU382" s="488" t="str">
        <f t="shared" si="34"/>
        <v>INV. DE PIECES</v>
      </c>
      <c r="AV382" s="899">
        <f>IFERROR(INDEX(V382:AG382,1,MATCH(Parametres!$B$3,V$1:AG$1,0)-1)*IF(OR(C382="L",C382="S",C382="I"),-1,1),"")</f>
        <v>0</v>
      </c>
      <c r="AW382" s="899">
        <f t="shared" si="35"/>
        <v>0</v>
      </c>
      <c r="AX382" s="899">
        <f>INDEX(V382:AG382,1,MATCH(Parametres!$B$3,V$1:AG$1,0))*IF(OR(C382="L",C382="S",C382="I"),-1,1)</f>
        <v>0</v>
      </c>
      <c r="AY382" s="487" t="s">
        <v>337</v>
      </c>
      <c r="AZ382" s="487">
        <f>+VLOOKUP($AJ382,Data_Validation!$A:$E,5,0)</f>
        <v>0</v>
      </c>
    </row>
    <row r="383" spans="1:52" ht="15.75" hidden="1" customHeight="1">
      <c r="A383" s="706" t="s">
        <v>1148</v>
      </c>
      <c r="B383" s="706">
        <v>2025</v>
      </c>
      <c r="C383" s="706" t="s">
        <v>1937</v>
      </c>
      <c r="D383" s="706" t="s">
        <v>1938</v>
      </c>
      <c r="E383" s="706" t="s">
        <v>333</v>
      </c>
      <c r="F383" s="706" t="s">
        <v>1136</v>
      </c>
      <c r="G383" s="706">
        <v>339824.65</v>
      </c>
      <c r="H383" s="706">
        <v>310236.79999999999</v>
      </c>
      <c r="I383" s="706">
        <v>305627.90000000002</v>
      </c>
      <c r="J383" s="706">
        <v>308025.78000000003</v>
      </c>
      <c r="K383" s="706">
        <v>311747.68</v>
      </c>
      <c r="L383" s="706">
        <v>135192.66</v>
      </c>
      <c r="M383" s="706">
        <v>138535.14000000001</v>
      </c>
      <c r="N383" s="706">
        <v>144861.64000000001</v>
      </c>
      <c r="O383" s="706">
        <v>270203.94</v>
      </c>
      <c r="P383" s="706">
        <v>258530.78</v>
      </c>
      <c r="Q383" s="706">
        <v>244903.01</v>
      </c>
      <c r="R383" s="706">
        <v>236655.82</v>
      </c>
      <c r="S383" s="706">
        <v>0</v>
      </c>
      <c r="T383" s="706">
        <v>0</v>
      </c>
      <c r="U383" s="706">
        <v>0</v>
      </c>
      <c r="V383" s="706">
        <v>0</v>
      </c>
      <c r="W383" s="706">
        <v>0</v>
      </c>
      <c r="X383" s="706">
        <v>0</v>
      </c>
      <c r="Y383" s="706">
        <v>0</v>
      </c>
      <c r="Z383" s="706">
        <v>0</v>
      </c>
      <c r="AA383" s="706">
        <v>0</v>
      </c>
      <c r="AB383" s="706">
        <v>0</v>
      </c>
      <c r="AC383" s="706">
        <v>0</v>
      </c>
      <c r="AD383" s="706">
        <v>0</v>
      </c>
      <c r="AE383" s="706">
        <v>0</v>
      </c>
      <c r="AF383" s="706">
        <v>0</v>
      </c>
      <c r="AG383" s="706">
        <v>0</v>
      </c>
      <c r="AH383" s="706">
        <v>0</v>
      </c>
      <c r="AI383" s="706">
        <v>0</v>
      </c>
      <c r="AJ383" s="905" t="str">
        <f t="shared" si="30"/>
        <v>G24300</v>
      </c>
      <c r="AK383" s="905" t="str">
        <f t="shared" si="31"/>
        <v>INV. DE PNEUS</v>
      </c>
      <c r="AL383" s="905">
        <f>IFERROR(INDEX(G383:R383,1,MATCH(Parametres!$B$3,G$1:R$1,0)-1)*IF(OR(F383="L",F383="S",F383="I"),-1,1),"")</f>
        <v>305627.90000000002</v>
      </c>
      <c r="AM383" s="905">
        <f t="shared" si="32"/>
        <v>2397.8800000000047</v>
      </c>
      <c r="AN383" s="905">
        <f>INDEX(G383:R383,1,MATCH(Parametres!$B$3,G$1:R$1,0))*IF(OR(F383="L",F383="S",F383="I"),-1,1)</f>
        <v>308025.78000000003</v>
      </c>
      <c r="AO383" s="487" t="str">
        <f>+VLOOKUP($AJ383,Data_Validation!$A:$D,1,0)</f>
        <v>G24300</v>
      </c>
      <c r="AP383" s="487" t="str">
        <f>+VLOOKUP($AJ383,Data_Validation!$A:$D,3,0)</f>
        <v>Bilan</v>
      </c>
      <c r="AQ383" s="487" t="str">
        <f>+VLOOKUP($AJ383,Data_Validation!$A:$D,4,0)</f>
        <v>Inventaire Pièces, Pneus, Huile</v>
      </c>
      <c r="AR383" s="487" t="s">
        <v>299</v>
      </c>
      <c r="AS383" s="487">
        <f>+VLOOKUP($AJ383,Data_Validation!$A:$E,5,0)</f>
        <v>0</v>
      </c>
      <c r="AT383" s="904" t="str">
        <f t="shared" si="33"/>
        <v>G24300</v>
      </c>
      <c r="AU383" s="488" t="str">
        <f t="shared" si="34"/>
        <v>INV. DE PNEUS</v>
      </c>
      <c r="AV383" s="899">
        <f>IFERROR(INDEX(V383:AG383,1,MATCH(Parametres!$B$3,V$1:AG$1,0)-1)*IF(OR(C383="L",C383="S",C383="I"),-1,1),"")</f>
        <v>0</v>
      </c>
      <c r="AW383" s="899">
        <f t="shared" si="35"/>
        <v>0</v>
      </c>
      <c r="AX383" s="899">
        <f>INDEX(V383:AG383,1,MATCH(Parametres!$B$3,V$1:AG$1,0))*IF(OR(C383="L",C383="S",C383="I"),-1,1)</f>
        <v>0</v>
      </c>
      <c r="AY383" s="487" t="s">
        <v>337</v>
      </c>
      <c r="AZ383" s="487">
        <f>+VLOOKUP($AJ383,Data_Validation!$A:$E,5,0)</f>
        <v>0</v>
      </c>
    </row>
    <row r="384" spans="1:52" ht="15.75" hidden="1" customHeight="1">
      <c r="A384" s="706" t="s">
        <v>1148</v>
      </c>
      <c r="B384" s="706">
        <v>2025</v>
      </c>
      <c r="C384" s="706" t="s">
        <v>1939</v>
      </c>
      <c r="D384" s="706" t="s">
        <v>1940</v>
      </c>
      <c r="E384" s="706" t="s">
        <v>333</v>
      </c>
      <c r="F384" s="706" t="s">
        <v>1136</v>
      </c>
      <c r="G384" s="706">
        <v>0</v>
      </c>
      <c r="H384" s="706">
        <v>0</v>
      </c>
      <c r="I384" s="706">
        <v>0</v>
      </c>
      <c r="J384" s="706">
        <v>0</v>
      </c>
      <c r="K384" s="706">
        <v>0</v>
      </c>
      <c r="L384" s="706">
        <v>0</v>
      </c>
      <c r="M384" s="706">
        <v>0</v>
      </c>
      <c r="N384" s="706">
        <v>0</v>
      </c>
      <c r="O384" s="706">
        <v>0</v>
      </c>
      <c r="P384" s="706">
        <v>0</v>
      </c>
      <c r="Q384" s="706">
        <v>0</v>
      </c>
      <c r="R384" s="706">
        <v>0</v>
      </c>
      <c r="S384" s="706">
        <v>0</v>
      </c>
      <c r="T384" s="706">
        <v>0</v>
      </c>
      <c r="U384" s="706">
        <v>0</v>
      </c>
      <c r="V384" s="706">
        <v>0</v>
      </c>
      <c r="W384" s="706">
        <v>0</v>
      </c>
      <c r="X384" s="706">
        <v>0</v>
      </c>
      <c r="Y384" s="706">
        <v>0</v>
      </c>
      <c r="Z384" s="706">
        <v>0</v>
      </c>
      <c r="AA384" s="706">
        <v>0</v>
      </c>
      <c r="AB384" s="706">
        <v>0</v>
      </c>
      <c r="AC384" s="706">
        <v>0</v>
      </c>
      <c r="AD384" s="706">
        <v>0</v>
      </c>
      <c r="AE384" s="706">
        <v>0</v>
      </c>
      <c r="AF384" s="706">
        <v>0</v>
      </c>
      <c r="AG384" s="706">
        <v>0</v>
      </c>
      <c r="AH384" s="706">
        <v>0</v>
      </c>
      <c r="AI384" s="706">
        <v>0</v>
      </c>
      <c r="AJ384" s="905" t="str">
        <f t="shared" si="30"/>
        <v>G244</v>
      </c>
      <c r="AK384" s="905" t="str">
        <f t="shared" si="31"/>
        <v>INV. ESS.,HUILE,GRAISSE</v>
      </c>
      <c r="AL384" s="905">
        <f>IFERROR(INDEX(G384:R384,1,MATCH(Parametres!$B$3,G$1:R$1,0)-1)*IF(OR(F384="L",F384="S",F384="I"),-1,1),"")</f>
        <v>0</v>
      </c>
      <c r="AM384" s="905">
        <f t="shared" si="32"/>
        <v>0</v>
      </c>
      <c r="AN384" s="905">
        <f>INDEX(G384:R384,1,MATCH(Parametres!$B$3,G$1:R$1,0))*IF(OR(F384="L",F384="S",F384="I"),-1,1)</f>
        <v>0</v>
      </c>
      <c r="AO384" s="487" t="e">
        <f>+VLOOKUP($AJ384,Data_Validation!$A:$D,1,0)</f>
        <v>#N/A</v>
      </c>
      <c r="AP384" s="487" t="e">
        <f>+VLOOKUP($AJ384,Data_Validation!$A:$D,3,0)</f>
        <v>#N/A</v>
      </c>
      <c r="AQ384" s="487" t="e">
        <f>+VLOOKUP($AJ384,Data_Validation!$A:$D,4,0)</f>
        <v>#N/A</v>
      </c>
      <c r="AR384" s="487" t="s">
        <v>299</v>
      </c>
      <c r="AS384" s="487" t="e">
        <f>+VLOOKUP($AJ384,Data_Validation!$A:$E,5,0)</f>
        <v>#N/A</v>
      </c>
      <c r="AT384" s="904" t="str">
        <f t="shared" si="33"/>
        <v>G244</v>
      </c>
      <c r="AU384" s="488" t="str">
        <f t="shared" si="34"/>
        <v>INV. ESS.,HUILE,GRAISSE</v>
      </c>
      <c r="AV384" s="899">
        <f>IFERROR(INDEX(V384:AG384,1,MATCH(Parametres!$B$3,V$1:AG$1,0)-1)*IF(OR(C384="L",C384="S",C384="I"),-1,1),"")</f>
        <v>0</v>
      </c>
      <c r="AW384" s="899">
        <f t="shared" si="35"/>
        <v>0</v>
      </c>
      <c r="AX384" s="899">
        <f>INDEX(V384:AG384,1,MATCH(Parametres!$B$3,V$1:AG$1,0))*IF(OR(C384="L",C384="S",C384="I"),-1,1)</f>
        <v>0</v>
      </c>
      <c r="AY384" s="487" t="s">
        <v>337</v>
      </c>
      <c r="AZ384" s="487" t="e">
        <f>+VLOOKUP($AJ384,Data_Validation!$A:$E,5,0)</f>
        <v>#N/A</v>
      </c>
    </row>
    <row r="385" spans="1:52" ht="15.75" hidden="1" customHeight="1">
      <c r="A385" s="706" t="s">
        <v>1148</v>
      </c>
      <c r="B385" s="706">
        <v>2025</v>
      </c>
      <c r="C385" s="706" t="s">
        <v>1941</v>
      </c>
      <c r="D385" s="706" t="s">
        <v>3102</v>
      </c>
      <c r="E385" s="706" t="s">
        <v>333</v>
      </c>
      <c r="F385" s="706" t="s">
        <v>1136</v>
      </c>
      <c r="G385" s="706">
        <v>1753.27</v>
      </c>
      <c r="H385" s="706">
        <v>9088.27</v>
      </c>
      <c r="I385" s="706">
        <v>18373.84</v>
      </c>
      <c r="J385" s="706">
        <v>22686.84</v>
      </c>
      <c r="K385" s="706">
        <v>25759.58</v>
      </c>
      <c r="L385" s="706">
        <v>37021.629999999997</v>
      </c>
      <c r="M385" s="706">
        <v>37021.629999999997</v>
      </c>
      <c r="N385" s="706">
        <v>4727.28</v>
      </c>
      <c r="O385" s="706">
        <v>3562.72</v>
      </c>
      <c r="P385" s="706">
        <v>775.9</v>
      </c>
      <c r="Q385" s="706">
        <v>10985.42</v>
      </c>
      <c r="R385" s="706">
        <v>6161.41</v>
      </c>
      <c r="S385" s="706">
        <v>0</v>
      </c>
      <c r="T385" s="706">
        <v>0</v>
      </c>
      <c r="U385" s="706">
        <v>0</v>
      </c>
      <c r="V385" s="706">
        <v>0</v>
      </c>
      <c r="W385" s="706">
        <v>0</v>
      </c>
      <c r="X385" s="706">
        <v>0</v>
      </c>
      <c r="Y385" s="706">
        <v>0</v>
      </c>
      <c r="Z385" s="706">
        <v>0</v>
      </c>
      <c r="AA385" s="706">
        <v>0</v>
      </c>
      <c r="AB385" s="706">
        <v>0</v>
      </c>
      <c r="AC385" s="706">
        <v>0</v>
      </c>
      <c r="AD385" s="706">
        <v>0</v>
      </c>
      <c r="AE385" s="706">
        <v>0</v>
      </c>
      <c r="AF385" s="706">
        <v>0</v>
      </c>
      <c r="AG385" s="706">
        <v>0</v>
      </c>
      <c r="AH385" s="706">
        <v>0</v>
      </c>
      <c r="AI385" s="706">
        <v>0</v>
      </c>
      <c r="AJ385" s="905" t="str">
        <f t="shared" si="30"/>
        <v>G24400</v>
      </c>
      <c r="AK385" s="905" t="str">
        <f t="shared" si="31"/>
        <v>HUILES</v>
      </c>
      <c r="AL385" s="905">
        <f>IFERROR(INDEX(G385:R385,1,MATCH(Parametres!$B$3,G$1:R$1,0)-1)*IF(OR(F385="L",F385="S",F385="I"),-1,1),"")</f>
        <v>18373.84</v>
      </c>
      <c r="AM385" s="905">
        <f t="shared" si="32"/>
        <v>4313</v>
      </c>
      <c r="AN385" s="905">
        <f>INDEX(G385:R385,1,MATCH(Parametres!$B$3,G$1:R$1,0))*IF(OR(F385="L",F385="S",F385="I"),-1,1)</f>
        <v>22686.84</v>
      </c>
      <c r="AO385" s="487" t="str">
        <f>+VLOOKUP($AJ385,Data_Validation!$A:$D,1,0)</f>
        <v>G24400</v>
      </c>
      <c r="AP385" s="487" t="str">
        <f>+VLOOKUP($AJ385,Data_Validation!$A:$D,3,0)</f>
        <v>Bilan</v>
      </c>
      <c r="AQ385" s="487" t="str">
        <f>+VLOOKUP($AJ385,Data_Validation!$A:$D,4,0)</f>
        <v>Inventaire Pièces, Pneus, Huile</v>
      </c>
      <c r="AR385" s="487" t="s">
        <v>299</v>
      </c>
      <c r="AS385" s="487">
        <f>+VLOOKUP($AJ385,Data_Validation!$A:$E,5,0)</f>
        <v>0</v>
      </c>
      <c r="AT385" s="904" t="str">
        <f t="shared" si="33"/>
        <v>G24400</v>
      </c>
      <c r="AU385" s="488" t="str">
        <f t="shared" si="34"/>
        <v>HUILES</v>
      </c>
      <c r="AV385" s="899">
        <f>IFERROR(INDEX(V385:AG385,1,MATCH(Parametres!$B$3,V$1:AG$1,0)-1)*IF(OR(C385="L",C385="S",C385="I"),-1,1),"")</f>
        <v>0</v>
      </c>
      <c r="AW385" s="899">
        <f t="shared" si="35"/>
        <v>0</v>
      </c>
      <c r="AX385" s="899">
        <f>INDEX(V385:AG385,1,MATCH(Parametres!$B$3,V$1:AG$1,0))*IF(OR(C385="L",C385="S",C385="I"),-1,1)</f>
        <v>0</v>
      </c>
      <c r="AY385" s="487" t="s">
        <v>337</v>
      </c>
      <c r="AZ385" s="487">
        <f>+VLOOKUP($AJ385,Data_Validation!$A:$E,5,0)</f>
        <v>0</v>
      </c>
    </row>
    <row r="386" spans="1:52" ht="15.75" hidden="1" customHeight="1">
      <c r="A386" s="706" t="s">
        <v>1148</v>
      </c>
      <c r="B386" s="706">
        <v>2025</v>
      </c>
      <c r="C386" s="706" t="s">
        <v>1943</v>
      </c>
      <c r="D386" s="706" t="s">
        <v>1944</v>
      </c>
      <c r="E386" s="706" t="s">
        <v>333</v>
      </c>
      <c r="F386" s="706" t="s">
        <v>1136</v>
      </c>
      <c r="G386" s="706">
        <v>33629.11</v>
      </c>
      <c r="H386" s="706">
        <v>34641.599999999999</v>
      </c>
      <c r="I386" s="706">
        <v>37917.5</v>
      </c>
      <c r="J386" s="706">
        <v>42318.86</v>
      </c>
      <c r="K386" s="706">
        <v>47889.58</v>
      </c>
      <c r="L386" s="706">
        <v>49861.1</v>
      </c>
      <c r="M386" s="706">
        <v>48649.760000000002</v>
      </c>
      <c r="N386" s="706">
        <v>62364.19</v>
      </c>
      <c r="O386" s="706">
        <v>73802.58</v>
      </c>
      <c r="P386" s="706">
        <v>79801.429999999993</v>
      </c>
      <c r="Q386" s="706">
        <v>79180.399999999994</v>
      </c>
      <c r="R386" s="706">
        <v>78714.929999999993</v>
      </c>
      <c r="S386" s="706">
        <v>0</v>
      </c>
      <c r="T386" s="706">
        <v>0</v>
      </c>
      <c r="U386" s="706">
        <v>0</v>
      </c>
      <c r="V386" s="706">
        <v>0</v>
      </c>
      <c r="W386" s="706">
        <v>0</v>
      </c>
      <c r="X386" s="706">
        <v>0</v>
      </c>
      <c r="Y386" s="706">
        <v>0</v>
      </c>
      <c r="Z386" s="706">
        <v>0</v>
      </c>
      <c r="AA386" s="706">
        <v>0</v>
      </c>
      <c r="AB386" s="706">
        <v>0</v>
      </c>
      <c r="AC386" s="706">
        <v>0</v>
      </c>
      <c r="AD386" s="706">
        <v>0</v>
      </c>
      <c r="AE386" s="706">
        <v>0</v>
      </c>
      <c r="AF386" s="706">
        <v>0</v>
      </c>
      <c r="AG386" s="706">
        <v>0</v>
      </c>
      <c r="AH386" s="706">
        <v>0</v>
      </c>
      <c r="AI386" s="706">
        <v>0</v>
      </c>
      <c r="AJ386" s="905" t="str">
        <f t="shared" si="30"/>
        <v>G24500</v>
      </c>
      <c r="AK386" s="905" t="str">
        <f t="shared" si="31"/>
        <v>INV. DE PEINTURE</v>
      </c>
      <c r="AL386" s="905">
        <f>IFERROR(INDEX(G386:R386,1,MATCH(Parametres!$B$3,G$1:R$1,0)-1)*IF(OR(F386="L",F386="S",F386="I"),-1,1),"")</f>
        <v>37917.5</v>
      </c>
      <c r="AM386" s="905">
        <f t="shared" si="32"/>
        <v>4401.3600000000006</v>
      </c>
      <c r="AN386" s="905">
        <f>INDEX(G386:R386,1,MATCH(Parametres!$B$3,G$1:R$1,0))*IF(OR(F386="L",F386="S",F386="I"),-1,1)</f>
        <v>42318.86</v>
      </c>
      <c r="AO386" s="487" t="str">
        <f>+VLOOKUP($AJ386,Data_Validation!$A:$D,1,0)</f>
        <v>G24500</v>
      </c>
      <c r="AP386" s="487" t="str">
        <f>+VLOOKUP($AJ386,Data_Validation!$A:$D,3,0)</f>
        <v>Bilan</v>
      </c>
      <c r="AQ386" s="487" t="str">
        <f>+VLOOKUP($AJ386,Data_Validation!$A:$D,4,0)</f>
        <v>Inventaire Pièces, Pneus, Huile</v>
      </c>
      <c r="AR386" s="487" t="s">
        <v>299</v>
      </c>
      <c r="AS386" s="487">
        <f>+VLOOKUP($AJ386,Data_Validation!$A:$E,5,0)</f>
        <v>0</v>
      </c>
      <c r="AT386" s="904" t="str">
        <f t="shared" si="33"/>
        <v>G24500</v>
      </c>
      <c r="AU386" s="488" t="str">
        <f t="shared" si="34"/>
        <v>INV. DE PEINTURE</v>
      </c>
      <c r="AV386" s="899">
        <f>IFERROR(INDEX(V386:AG386,1,MATCH(Parametres!$B$3,V$1:AG$1,0)-1)*IF(OR(C386="L",C386="S",C386="I"),-1,1),"")</f>
        <v>0</v>
      </c>
      <c r="AW386" s="899">
        <f t="shared" si="35"/>
        <v>0</v>
      </c>
      <c r="AX386" s="899">
        <f>INDEX(V386:AG386,1,MATCH(Parametres!$B$3,V$1:AG$1,0))*IF(OR(C386="L",C386="S",C386="I"),-1,1)</f>
        <v>0</v>
      </c>
      <c r="AY386" s="487" t="s">
        <v>337</v>
      </c>
      <c r="AZ386" s="487">
        <f>+VLOOKUP($AJ386,Data_Validation!$A:$E,5,0)</f>
        <v>0</v>
      </c>
    </row>
    <row r="387" spans="1:52" ht="15.75" hidden="1" customHeight="1">
      <c r="A387" s="706" t="s">
        <v>1148</v>
      </c>
      <c r="B387" s="706">
        <v>2025</v>
      </c>
      <c r="C387" s="706" t="s">
        <v>1951</v>
      </c>
      <c r="D387" s="706" t="s">
        <v>1952</v>
      </c>
      <c r="E387" s="706" t="s">
        <v>1141</v>
      </c>
      <c r="F387" s="706" t="s">
        <v>1136</v>
      </c>
      <c r="G387" s="706">
        <v>4083.53</v>
      </c>
      <c r="H387" s="706">
        <v>940.25</v>
      </c>
      <c r="I387" s="706">
        <v>5033.95</v>
      </c>
      <c r="J387" s="706">
        <v>809.92</v>
      </c>
      <c r="K387" s="706">
        <v>1189.28</v>
      </c>
      <c r="L387" s="706">
        <v>1011.74</v>
      </c>
      <c r="M387" s="706">
        <v>2781.5</v>
      </c>
      <c r="N387" s="706">
        <v>1736.5</v>
      </c>
      <c r="O387" s="706">
        <v>2319.35</v>
      </c>
      <c r="P387" s="706">
        <v>1605.45</v>
      </c>
      <c r="Q387" s="706">
        <v>1114.95</v>
      </c>
      <c r="R387" s="706">
        <v>169.8</v>
      </c>
      <c r="S387" s="706">
        <v>0</v>
      </c>
      <c r="T387" s="706">
        <v>0</v>
      </c>
      <c r="U387" s="706">
        <v>0</v>
      </c>
      <c r="V387" s="706">
        <v>0</v>
      </c>
      <c r="W387" s="706">
        <v>0</v>
      </c>
      <c r="X387" s="706">
        <v>0</v>
      </c>
      <c r="Y387" s="706">
        <v>0</v>
      </c>
      <c r="Z387" s="706">
        <v>0</v>
      </c>
      <c r="AA387" s="706">
        <v>0</v>
      </c>
      <c r="AB387" s="706">
        <v>0</v>
      </c>
      <c r="AC387" s="706">
        <v>0</v>
      </c>
      <c r="AD387" s="706">
        <v>0</v>
      </c>
      <c r="AE387" s="706">
        <v>0</v>
      </c>
      <c r="AF387" s="706">
        <v>0</v>
      </c>
      <c r="AG387" s="706">
        <v>0</v>
      </c>
      <c r="AH387" s="706">
        <v>0</v>
      </c>
      <c r="AI387" s="706">
        <v>0</v>
      </c>
      <c r="AJ387" s="905" t="str">
        <f t="shared" si="30"/>
        <v>G24600</v>
      </c>
      <c r="AK387" s="905" t="str">
        <f t="shared" si="31"/>
        <v>INV. SOUS-CONTRATS</v>
      </c>
      <c r="AL387" s="905">
        <f>IFERROR(INDEX(G387:R387,1,MATCH(Parametres!$B$3,G$1:R$1,0)-1)*IF(OR(F387="L",F387="S",F387="I"),-1,1),"")</f>
        <v>5033.95</v>
      </c>
      <c r="AM387" s="905">
        <f t="shared" si="32"/>
        <v>-4224.03</v>
      </c>
      <c r="AN387" s="905">
        <f>INDEX(G387:R387,1,MATCH(Parametres!$B$3,G$1:R$1,0))*IF(OR(F387="L",F387="S",F387="I"),-1,1)</f>
        <v>809.92</v>
      </c>
      <c r="AO387" s="487" t="str">
        <f>+VLOOKUP($AJ387,Data_Validation!$A:$D,1,0)</f>
        <v>G24600</v>
      </c>
      <c r="AP387" s="487" t="str">
        <f>+VLOOKUP($AJ387,Data_Validation!$A:$D,3,0)</f>
        <v>Bilan</v>
      </c>
      <c r="AQ387" s="487" t="str">
        <f>+VLOOKUP($AJ387,Data_Validation!$A:$D,4,0)</f>
        <v>Sous-Traitance</v>
      </c>
      <c r="AR387" s="487" t="s">
        <v>299</v>
      </c>
      <c r="AS387" s="487">
        <f>+VLOOKUP($AJ387,Data_Validation!$A:$E,5,0)</f>
        <v>0</v>
      </c>
      <c r="AT387" s="904" t="str">
        <f t="shared" si="33"/>
        <v>G24600</v>
      </c>
      <c r="AU387" s="488" t="str">
        <f t="shared" si="34"/>
        <v>INV. SOUS-CONTRATS</v>
      </c>
      <c r="AV387" s="899">
        <f>IFERROR(INDEX(V387:AG387,1,MATCH(Parametres!$B$3,V$1:AG$1,0)-1)*IF(OR(C387="L",C387="S",C387="I"),-1,1),"")</f>
        <v>0</v>
      </c>
      <c r="AW387" s="899">
        <f t="shared" si="35"/>
        <v>0</v>
      </c>
      <c r="AX387" s="899">
        <f>INDEX(V387:AG387,1,MATCH(Parametres!$B$3,V$1:AG$1,0))*IF(OR(C387="L",C387="S",C387="I"),-1,1)</f>
        <v>0</v>
      </c>
      <c r="AY387" s="487" t="s">
        <v>337</v>
      </c>
      <c r="AZ387" s="487">
        <f>+VLOOKUP($AJ387,Data_Validation!$A:$E,5,0)</f>
        <v>0</v>
      </c>
    </row>
    <row r="388" spans="1:52" ht="15.75" hidden="1" customHeight="1">
      <c r="A388" s="706" t="s">
        <v>1148</v>
      </c>
      <c r="B388" s="706">
        <v>2025</v>
      </c>
      <c r="C388" s="706" t="s">
        <v>1953</v>
      </c>
      <c r="D388" s="706" t="s">
        <v>1954</v>
      </c>
      <c r="E388" s="706" t="s">
        <v>1141</v>
      </c>
      <c r="F388" s="706" t="s">
        <v>1136</v>
      </c>
      <c r="G388" s="706">
        <v>45412.21</v>
      </c>
      <c r="H388" s="706">
        <v>22249.61</v>
      </c>
      <c r="I388" s="706">
        <v>27003.759999999998</v>
      </c>
      <c r="J388" s="706">
        <v>33486.31</v>
      </c>
      <c r="K388" s="706">
        <v>33707.629999999997</v>
      </c>
      <c r="L388" s="706">
        <v>47604.78</v>
      </c>
      <c r="M388" s="706">
        <v>29008.62</v>
      </c>
      <c r="N388" s="706">
        <v>37101.379999999997</v>
      </c>
      <c r="O388" s="706">
        <v>52212.85</v>
      </c>
      <c r="P388" s="706">
        <v>36398.230000000003</v>
      </c>
      <c r="Q388" s="706">
        <v>24682.85</v>
      </c>
      <c r="R388" s="706">
        <v>26414.69</v>
      </c>
      <c r="S388" s="706">
        <v>0</v>
      </c>
      <c r="T388" s="706">
        <v>0</v>
      </c>
      <c r="U388" s="706">
        <v>0</v>
      </c>
      <c r="V388" s="706">
        <v>0</v>
      </c>
      <c r="W388" s="706">
        <v>0</v>
      </c>
      <c r="X388" s="706">
        <v>0</v>
      </c>
      <c r="Y388" s="706">
        <v>0</v>
      </c>
      <c r="Z388" s="706">
        <v>0</v>
      </c>
      <c r="AA388" s="706">
        <v>0</v>
      </c>
      <c r="AB388" s="706">
        <v>0</v>
      </c>
      <c r="AC388" s="706">
        <v>0</v>
      </c>
      <c r="AD388" s="706">
        <v>0</v>
      </c>
      <c r="AE388" s="706">
        <v>0</v>
      </c>
      <c r="AF388" s="706">
        <v>0</v>
      </c>
      <c r="AG388" s="706">
        <v>0</v>
      </c>
      <c r="AH388" s="706">
        <v>0</v>
      </c>
      <c r="AI388" s="706">
        <v>0</v>
      </c>
      <c r="AJ388" s="905" t="str">
        <f t="shared" ref="AJ388:AJ451" si="36">C388</f>
        <v>G24601</v>
      </c>
      <c r="AK388" s="905" t="str">
        <f t="shared" ref="AK388:AK451" si="37">D388</f>
        <v>INV. SOUS-CONTRAT BODY</v>
      </c>
      <c r="AL388" s="905">
        <f>IFERROR(INDEX(G388:R388,1,MATCH(Parametres!$B$3,G$1:R$1,0)-1)*IF(OR(F388="L",F388="S",F388="I"),-1,1),"")</f>
        <v>27003.759999999998</v>
      </c>
      <c r="AM388" s="905">
        <f t="shared" ref="AM388:AM451" si="38">AN388-AL388</f>
        <v>6482.5499999999993</v>
      </c>
      <c r="AN388" s="905">
        <f>INDEX(G388:R388,1,MATCH(Parametres!$B$3,G$1:R$1,0))*IF(OR(F388="L",F388="S",F388="I"),-1,1)</f>
        <v>33486.31</v>
      </c>
      <c r="AO388" s="487" t="str">
        <f>+VLOOKUP($AJ388,Data_Validation!$A:$D,1,0)</f>
        <v>G24601</v>
      </c>
      <c r="AP388" s="487" t="str">
        <f>+VLOOKUP($AJ388,Data_Validation!$A:$D,3,0)</f>
        <v>Bilan</v>
      </c>
      <c r="AQ388" s="487" t="str">
        <f>+VLOOKUP($AJ388,Data_Validation!$A:$D,4,0)</f>
        <v>Sous-Traitance</v>
      </c>
      <c r="AR388" s="487" t="s">
        <v>299</v>
      </c>
      <c r="AS388" s="487">
        <f>+VLOOKUP($AJ388,Data_Validation!$A:$E,5,0)</f>
        <v>0</v>
      </c>
      <c r="AT388" s="904" t="str">
        <f t="shared" ref="AT388:AT451" si="39">C388</f>
        <v>G24601</v>
      </c>
      <c r="AU388" s="488" t="str">
        <f t="shared" ref="AU388:AU451" si="40">D388</f>
        <v>INV. SOUS-CONTRAT BODY</v>
      </c>
      <c r="AV388" s="899">
        <f>IFERROR(INDEX(V388:AG388,1,MATCH(Parametres!$B$3,V$1:AG$1,0)-1)*IF(OR(C388="L",C388="S",C388="I"),-1,1),"")</f>
        <v>0</v>
      </c>
      <c r="AW388" s="899">
        <f t="shared" ref="AW388:AW451" si="41">AX388-AV388</f>
        <v>0</v>
      </c>
      <c r="AX388" s="899">
        <f>INDEX(V388:AG388,1,MATCH(Parametres!$B$3,V$1:AG$1,0))*IF(OR(C388="L",C388="S",C388="I"),-1,1)</f>
        <v>0</v>
      </c>
      <c r="AY388" s="487" t="s">
        <v>337</v>
      </c>
      <c r="AZ388" s="487">
        <f>+VLOOKUP($AJ388,Data_Validation!$A:$E,5,0)</f>
        <v>0</v>
      </c>
    </row>
    <row r="389" spans="1:52" ht="15.75" hidden="1" customHeight="1">
      <c r="A389" s="706" t="s">
        <v>1148</v>
      </c>
      <c r="B389" s="706">
        <v>2025</v>
      </c>
      <c r="C389" s="706" t="s">
        <v>1957</v>
      </c>
      <c r="D389" s="706" t="s">
        <v>1958</v>
      </c>
      <c r="E389" s="706" t="s">
        <v>333</v>
      </c>
      <c r="F389" s="706" t="s">
        <v>1136</v>
      </c>
      <c r="G389" s="706">
        <v>8538.01</v>
      </c>
      <c r="H389" s="706">
        <v>10830.46</v>
      </c>
      <c r="I389" s="706">
        <v>4114.51</v>
      </c>
      <c r="J389" s="706">
        <v>5241.7299999999996</v>
      </c>
      <c r="K389" s="706">
        <v>11823.78</v>
      </c>
      <c r="L389" s="706">
        <v>3937.83</v>
      </c>
      <c r="M389" s="706">
        <v>10599.52</v>
      </c>
      <c r="N389" s="706">
        <v>11001.3</v>
      </c>
      <c r="O389" s="706">
        <v>5329.63</v>
      </c>
      <c r="P389" s="706">
        <v>11594.98</v>
      </c>
      <c r="Q389" s="706">
        <v>5094.8</v>
      </c>
      <c r="R389" s="706">
        <v>4741.9399999999996</v>
      </c>
      <c r="S389" s="706">
        <v>0</v>
      </c>
      <c r="T389" s="706">
        <v>0</v>
      </c>
      <c r="U389" s="706">
        <v>0</v>
      </c>
      <c r="V389" s="706">
        <v>0</v>
      </c>
      <c r="W389" s="706">
        <v>0</v>
      </c>
      <c r="X389" s="706">
        <v>0</v>
      </c>
      <c r="Y389" s="706">
        <v>0</v>
      </c>
      <c r="Z389" s="706">
        <v>0</v>
      </c>
      <c r="AA389" s="706">
        <v>0</v>
      </c>
      <c r="AB389" s="706">
        <v>0</v>
      </c>
      <c r="AC389" s="706">
        <v>0</v>
      </c>
      <c r="AD389" s="706">
        <v>0</v>
      </c>
      <c r="AE389" s="706">
        <v>0</v>
      </c>
      <c r="AF389" s="706">
        <v>0</v>
      </c>
      <c r="AG389" s="706">
        <v>0</v>
      </c>
      <c r="AH389" s="706">
        <v>0</v>
      </c>
      <c r="AI389" s="706">
        <v>0</v>
      </c>
      <c r="AJ389" s="905" t="str">
        <f t="shared" si="36"/>
        <v>G24700</v>
      </c>
      <c r="AK389" s="905" t="str">
        <f t="shared" si="37"/>
        <v>TRAVAUX EN COURS</v>
      </c>
      <c r="AL389" s="905">
        <f>IFERROR(INDEX(G389:R389,1,MATCH(Parametres!$B$3,G$1:R$1,0)-1)*IF(OR(F389="L",F389="S",F389="I"),-1,1),"")</f>
        <v>4114.51</v>
      </c>
      <c r="AM389" s="905">
        <f t="shared" si="38"/>
        <v>1127.2199999999993</v>
      </c>
      <c r="AN389" s="905">
        <f>INDEX(G389:R389,1,MATCH(Parametres!$B$3,G$1:R$1,0))*IF(OR(F389="L",F389="S",F389="I"),-1,1)</f>
        <v>5241.7299999999996</v>
      </c>
      <c r="AO389" s="487" t="str">
        <f>+VLOOKUP($AJ389,Data_Validation!$A:$D,1,0)</f>
        <v>G24700</v>
      </c>
      <c r="AP389" s="487" t="str">
        <f>+VLOOKUP($AJ389,Data_Validation!$A:$D,3,0)</f>
        <v>Bilan</v>
      </c>
      <c r="AQ389" s="487" t="str">
        <f>+VLOOKUP($AJ389,Data_Validation!$A:$D,4,0)</f>
        <v>Travaux en Cours</v>
      </c>
      <c r="AR389" s="487" t="s">
        <v>299</v>
      </c>
      <c r="AS389" s="487">
        <f>+VLOOKUP($AJ389,Data_Validation!$A:$E,5,0)</f>
        <v>0</v>
      </c>
      <c r="AT389" s="904" t="str">
        <f t="shared" si="39"/>
        <v>G24700</v>
      </c>
      <c r="AU389" s="488" t="str">
        <f t="shared" si="40"/>
        <v>TRAVAUX EN COURS</v>
      </c>
      <c r="AV389" s="899">
        <f>IFERROR(INDEX(V389:AG389,1,MATCH(Parametres!$B$3,V$1:AG$1,0)-1)*IF(OR(C389="L",C389="S",C389="I"),-1,1),"")</f>
        <v>0</v>
      </c>
      <c r="AW389" s="899">
        <f t="shared" si="41"/>
        <v>0</v>
      </c>
      <c r="AX389" s="899">
        <f>INDEX(V389:AG389,1,MATCH(Parametres!$B$3,V$1:AG$1,0))*IF(OR(C389="L",C389="S",C389="I"),-1,1)</f>
        <v>0</v>
      </c>
      <c r="AY389" s="487" t="s">
        <v>337</v>
      </c>
      <c r="AZ389" s="487">
        <f>+VLOOKUP($AJ389,Data_Validation!$A:$E,5,0)</f>
        <v>0</v>
      </c>
    </row>
    <row r="390" spans="1:52" ht="15.75" hidden="1" customHeight="1">
      <c r="A390" s="706" t="s">
        <v>1148</v>
      </c>
      <c r="B390" s="706">
        <v>2025</v>
      </c>
      <c r="C390" s="706" t="s">
        <v>1961</v>
      </c>
      <c r="D390" s="706" t="s">
        <v>1962</v>
      </c>
      <c r="E390" s="706" t="s">
        <v>333</v>
      </c>
      <c r="F390" s="706" t="s">
        <v>1136</v>
      </c>
      <c r="G390" s="706">
        <v>4419.4799999999996</v>
      </c>
      <c r="H390" s="706">
        <v>3152.84</v>
      </c>
      <c r="I390" s="706">
        <v>5506.24</v>
      </c>
      <c r="J390" s="706">
        <v>2259.33</v>
      </c>
      <c r="K390" s="706">
        <v>5738.46</v>
      </c>
      <c r="L390" s="706">
        <v>4811.84</v>
      </c>
      <c r="M390" s="706">
        <v>3959.63</v>
      </c>
      <c r="N390" s="706">
        <v>3670.2</v>
      </c>
      <c r="O390" s="706">
        <v>2012.96</v>
      </c>
      <c r="P390" s="706">
        <v>6688.07</v>
      </c>
      <c r="Q390" s="706">
        <v>1078.8699999999999</v>
      </c>
      <c r="R390" s="706">
        <v>939.27</v>
      </c>
      <c r="S390" s="706">
        <v>0</v>
      </c>
      <c r="T390" s="706">
        <v>0</v>
      </c>
      <c r="U390" s="706">
        <v>0</v>
      </c>
      <c r="V390" s="706">
        <v>0</v>
      </c>
      <c r="W390" s="706">
        <v>0</v>
      </c>
      <c r="X390" s="706">
        <v>0</v>
      </c>
      <c r="Y390" s="706">
        <v>0</v>
      </c>
      <c r="Z390" s="706">
        <v>0</v>
      </c>
      <c r="AA390" s="706">
        <v>0</v>
      </c>
      <c r="AB390" s="706">
        <v>0</v>
      </c>
      <c r="AC390" s="706">
        <v>0</v>
      </c>
      <c r="AD390" s="706">
        <v>0</v>
      </c>
      <c r="AE390" s="706">
        <v>0</v>
      </c>
      <c r="AF390" s="706">
        <v>0</v>
      </c>
      <c r="AG390" s="706">
        <v>0</v>
      </c>
      <c r="AH390" s="706">
        <v>0</v>
      </c>
      <c r="AI390" s="706">
        <v>0</v>
      </c>
      <c r="AJ390" s="905" t="str">
        <f t="shared" si="36"/>
        <v>G24705</v>
      </c>
      <c r="AK390" s="905" t="str">
        <f t="shared" si="37"/>
        <v>TRAVAUX EN COURS-CARROSS</v>
      </c>
      <c r="AL390" s="905">
        <f>IFERROR(INDEX(G390:R390,1,MATCH(Parametres!$B$3,G$1:R$1,0)-1)*IF(OR(F390="L",F390="S",F390="I"),-1,1),"")</f>
        <v>5506.24</v>
      </c>
      <c r="AM390" s="905">
        <f t="shared" si="38"/>
        <v>-3246.91</v>
      </c>
      <c r="AN390" s="905">
        <f>INDEX(G390:R390,1,MATCH(Parametres!$B$3,G$1:R$1,0))*IF(OR(F390="L",F390="S",F390="I"),-1,1)</f>
        <v>2259.33</v>
      </c>
      <c r="AO390" s="487" t="str">
        <f>+VLOOKUP($AJ390,Data_Validation!$A:$D,1,0)</f>
        <v>G24705</v>
      </c>
      <c r="AP390" s="487" t="str">
        <f>+VLOOKUP($AJ390,Data_Validation!$A:$D,3,0)</f>
        <v>Bilan</v>
      </c>
      <c r="AQ390" s="487" t="str">
        <f>+VLOOKUP($AJ390,Data_Validation!$A:$D,4,0)</f>
        <v>Travaux en Cours</v>
      </c>
      <c r="AR390" s="487" t="s">
        <v>299</v>
      </c>
      <c r="AS390" s="487">
        <f>+VLOOKUP($AJ390,Data_Validation!$A:$E,5,0)</f>
        <v>0</v>
      </c>
      <c r="AT390" s="904" t="str">
        <f t="shared" si="39"/>
        <v>G24705</v>
      </c>
      <c r="AU390" s="488" t="str">
        <f t="shared" si="40"/>
        <v>TRAVAUX EN COURS-CARROSS</v>
      </c>
      <c r="AV390" s="899">
        <f>IFERROR(INDEX(V390:AG390,1,MATCH(Parametres!$B$3,V$1:AG$1,0)-1)*IF(OR(C390="L",C390="S",C390="I"),-1,1),"")</f>
        <v>0</v>
      </c>
      <c r="AW390" s="899">
        <f t="shared" si="41"/>
        <v>0</v>
      </c>
      <c r="AX390" s="899">
        <f>INDEX(V390:AG390,1,MATCH(Parametres!$B$3,V$1:AG$1,0))*IF(OR(C390="L",C390="S",C390="I"),-1,1)</f>
        <v>0</v>
      </c>
      <c r="AY390" s="487" t="s">
        <v>337</v>
      </c>
      <c r="AZ390" s="487">
        <f>+VLOOKUP($AJ390,Data_Validation!$A:$E,5,0)</f>
        <v>0</v>
      </c>
    </row>
    <row r="391" spans="1:52" ht="15.75" hidden="1" customHeight="1">
      <c r="A391" s="706" t="s">
        <v>1148</v>
      </c>
      <c r="B391" s="706">
        <v>2025</v>
      </c>
      <c r="C391" s="706" t="s">
        <v>1965</v>
      </c>
      <c r="D391" s="706" t="s">
        <v>1966</v>
      </c>
      <c r="E391" s="706" t="s">
        <v>1139</v>
      </c>
      <c r="F391" s="706" t="s">
        <v>1136</v>
      </c>
      <c r="G391" s="706">
        <v>704750</v>
      </c>
      <c r="H391" s="706">
        <v>284500</v>
      </c>
      <c r="I391" s="706">
        <v>124000</v>
      </c>
      <c r="J391" s="706">
        <v>102641.60000000001</v>
      </c>
      <c r="K391" s="706">
        <v>208078.66</v>
      </c>
      <c r="L391" s="706">
        <v>157500</v>
      </c>
      <c r="M391" s="706">
        <v>122000</v>
      </c>
      <c r="N391" s="706">
        <v>94000</v>
      </c>
      <c r="O391" s="706">
        <v>112000</v>
      </c>
      <c r="P391" s="706">
        <v>77000</v>
      </c>
      <c r="Q391" s="706">
        <v>63000</v>
      </c>
      <c r="R391" s="706">
        <v>61000</v>
      </c>
      <c r="S391" s="706">
        <v>0</v>
      </c>
      <c r="T391" s="706">
        <v>0</v>
      </c>
      <c r="U391" s="706">
        <v>0</v>
      </c>
      <c r="V391" s="706">
        <v>0</v>
      </c>
      <c r="W391" s="706">
        <v>0</v>
      </c>
      <c r="X391" s="706">
        <v>0</v>
      </c>
      <c r="Y391" s="706">
        <v>0</v>
      </c>
      <c r="Z391" s="706">
        <v>0</v>
      </c>
      <c r="AA391" s="706">
        <v>0</v>
      </c>
      <c r="AB391" s="706">
        <v>0</v>
      </c>
      <c r="AC391" s="706">
        <v>0</v>
      </c>
      <c r="AD391" s="706">
        <v>0</v>
      </c>
      <c r="AE391" s="706">
        <v>0</v>
      </c>
      <c r="AF391" s="706">
        <v>0</v>
      </c>
      <c r="AG391" s="706">
        <v>0</v>
      </c>
      <c r="AH391" s="706">
        <v>0</v>
      </c>
      <c r="AI391" s="706">
        <v>0</v>
      </c>
      <c r="AJ391" s="905" t="str">
        <f t="shared" si="36"/>
        <v>G25000</v>
      </c>
      <c r="AK391" s="905" t="str">
        <f t="shared" si="37"/>
        <v>A RECEVOIR ROULEZ ELECT</v>
      </c>
      <c r="AL391" s="905">
        <f>IFERROR(INDEX(G391:R391,1,MATCH(Parametres!$B$3,G$1:R$1,0)-1)*IF(OR(F391="L",F391="S",F391="I"),-1,1),"")</f>
        <v>124000</v>
      </c>
      <c r="AM391" s="905">
        <f t="shared" si="38"/>
        <v>-21358.399999999994</v>
      </c>
      <c r="AN391" s="905">
        <f>INDEX(G391:R391,1,MATCH(Parametres!$B$3,G$1:R$1,0))*IF(OR(F391="L",F391="S",F391="I"),-1,1)</f>
        <v>102641.60000000001</v>
      </c>
      <c r="AO391" s="487" t="str">
        <f>+VLOOKUP($AJ391,Data_Validation!$A:$D,1,0)</f>
        <v>G25000</v>
      </c>
      <c r="AP391" s="487" t="str">
        <f>+VLOOKUP($AJ391,Data_Validation!$A:$D,3,0)</f>
        <v>Bilan</v>
      </c>
      <c r="AQ391" s="487" t="str">
        <f>+VLOOKUP($AJ391,Data_Validation!$A:$D,4,0)</f>
        <v>Recevables Autres</v>
      </c>
      <c r="AR391" s="487" t="s">
        <v>299</v>
      </c>
      <c r="AS391" s="487">
        <f>+VLOOKUP($AJ391,Data_Validation!$A:$E,5,0)</f>
        <v>0</v>
      </c>
      <c r="AT391" s="904" t="str">
        <f t="shared" si="39"/>
        <v>G25000</v>
      </c>
      <c r="AU391" s="488" t="str">
        <f t="shared" si="40"/>
        <v>A RECEVOIR ROULEZ ELECT</v>
      </c>
      <c r="AV391" s="899">
        <f>IFERROR(INDEX(V391:AG391,1,MATCH(Parametres!$B$3,V$1:AG$1,0)-1)*IF(OR(C391="L",C391="S",C391="I"),-1,1),"")</f>
        <v>0</v>
      </c>
      <c r="AW391" s="899">
        <f t="shared" si="41"/>
        <v>0</v>
      </c>
      <c r="AX391" s="899">
        <f>INDEX(V391:AG391,1,MATCH(Parametres!$B$3,V$1:AG$1,0))*IF(OR(C391="L",C391="S",C391="I"),-1,1)</f>
        <v>0</v>
      </c>
      <c r="AY391" s="487" t="s">
        <v>337</v>
      </c>
      <c r="AZ391" s="487">
        <f>+VLOOKUP($AJ391,Data_Validation!$A:$E,5,0)</f>
        <v>0</v>
      </c>
    </row>
    <row r="392" spans="1:52" ht="15.75" hidden="1" customHeight="1">
      <c r="A392" s="706" t="s">
        <v>1148</v>
      </c>
      <c r="B392" s="706">
        <v>2025</v>
      </c>
      <c r="C392" s="706" t="s">
        <v>1967</v>
      </c>
      <c r="D392" s="706" t="s">
        <v>1968</v>
      </c>
      <c r="E392" s="706" t="s">
        <v>333</v>
      </c>
      <c r="F392" s="706" t="s">
        <v>1136</v>
      </c>
      <c r="G392" s="706">
        <v>0</v>
      </c>
      <c r="H392" s="706">
        <v>0</v>
      </c>
      <c r="I392" s="706">
        <v>0</v>
      </c>
      <c r="J392" s="706">
        <v>0</v>
      </c>
      <c r="K392" s="706">
        <v>0</v>
      </c>
      <c r="L392" s="706">
        <v>0</v>
      </c>
      <c r="M392" s="706">
        <v>0</v>
      </c>
      <c r="N392" s="706">
        <v>0</v>
      </c>
      <c r="O392" s="706">
        <v>0</v>
      </c>
      <c r="P392" s="706">
        <v>0</v>
      </c>
      <c r="Q392" s="706">
        <v>0</v>
      </c>
      <c r="R392" s="706">
        <v>0</v>
      </c>
      <c r="S392" s="706">
        <v>0</v>
      </c>
      <c r="T392" s="706">
        <v>0</v>
      </c>
      <c r="U392" s="706">
        <v>0</v>
      </c>
      <c r="V392" s="706">
        <v>0</v>
      </c>
      <c r="W392" s="706">
        <v>0</v>
      </c>
      <c r="X392" s="706">
        <v>0</v>
      </c>
      <c r="Y392" s="706">
        <v>0</v>
      </c>
      <c r="Z392" s="706">
        <v>0</v>
      </c>
      <c r="AA392" s="706">
        <v>0</v>
      </c>
      <c r="AB392" s="706">
        <v>0</v>
      </c>
      <c r="AC392" s="706">
        <v>0</v>
      </c>
      <c r="AD392" s="706">
        <v>0</v>
      </c>
      <c r="AE392" s="706">
        <v>0</v>
      </c>
      <c r="AF392" s="706">
        <v>0</v>
      </c>
      <c r="AG392" s="706">
        <v>0</v>
      </c>
      <c r="AH392" s="706">
        <v>0</v>
      </c>
      <c r="AI392" s="706">
        <v>0</v>
      </c>
      <c r="AJ392" s="905" t="str">
        <f t="shared" si="36"/>
        <v>G258</v>
      </c>
      <c r="AK392" s="905" t="str">
        <f t="shared" si="37"/>
        <v>PNEUS USAGÉS</v>
      </c>
      <c r="AL392" s="905">
        <f>IFERROR(INDEX(G392:R392,1,MATCH(Parametres!$B$3,G$1:R$1,0)-1)*IF(OR(F392="L",F392="S",F392="I"),-1,1),"")</f>
        <v>0</v>
      </c>
      <c r="AM392" s="905">
        <f t="shared" si="38"/>
        <v>0</v>
      </c>
      <c r="AN392" s="905">
        <f>INDEX(G392:R392,1,MATCH(Parametres!$B$3,G$1:R$1,0))*IF(OR(F392="L",F392="S",F392="I"),-1,1)</f>
        <v>0</v>
      </c>
      <c r="AO392" s="487" t="e">
        <f>+VLOOKUP($AJ392,Data_Validation!$A:$D,1,0)</f>
        <v>#N/A</v>
      </c>
      <c r="AP392" s="487" t="e">
        <f>+VLOOKUP($AJ392,Data_Validation!$A:$D,3,0)</f>
        <v>#N/A</v>
      </c>
      <c r="AQ392" s="487" t="e">
        <f>+VLOOKUP($AJ392,Data_Validation!$A:$D,4,0)</f>
        <v>#N/A</v>
      </c>
      <c r="AR392" s="487" t="s">
        <v>299</v>
      </c>
      <c r="AS392" s="487" t="e">
        <f>+VLOOKUP($AJ392,Data_Validation!$A:$E,5,0)</f>
        <v>#N/A</v>
      </c>
      <c r="AT392" s="904" t="str">
        <f t="shared" si="39"/>
        <v>G258</v>
      </c>
      <c r="AU392" s="488" t="str">
        <f t="shared" si="40"/>
        <v>PNEUS USAGÉS</v>
      </c>
      <c r="AV392" s="899">
        <f>IFERROR(INDEX(V392:AG392,1,MATCH(Parametres!$B$3,V$1:AG$1,0)-1)*IF(OR(C392="L",C392="S",C392="I"),-1,1),"")</f>
        <v>0</v>
      </c>
      <c r="AW392" s="899">
        <f t="shared" si="41"/>
        <v>0</v>
      </c>
      <c r="AX392" s="899">
        <f>INDEX(V392:AG392,1,MATCH(Parametres!$B$3,V$1:AG$1,0))*IF(OR(C392="L",C392="S",C392="I"),-1,1)</f>
        <v>0</v>
      </c>
      <c r="AY392" s="487" t="s">
        <v>337</v>
      </c>
      <c r="AZ392" s="487" t="e">
        <f>+VLOOKUP($AJ392,Data_Validation!$A:$E,5,0)</f>
        <v>#N/A</v>
      </c>
    </row>
    <row r="393" spans="1:52" ht="15.75" hidden="1" customHeight="1">
      <c r="A393" s="706" t="s">
        <v>1148</v>
      </c>
      <c r="B393" s="706">
        <v>2025</v>
      </c>
      <c r="C393" s="706" t="s">
        <v>1969</v>
      </c>
      <c r="D393" s="706" t="s">
        <v>1970</v>
      </c>
      <c r="E393" s="706" t="s">
        <v>1135</v>
      </c>
      <c r="F393" s="706" t="s">
        <v>1136</v>
      </c>
      <c r="G393" s="706">
        <v>0</v>
      </c>
      <c r="H393" s="706">
        <v>0</v>
      </c>
      <c r="I393" s="706">
        <v>0</v>
      </c>
      <c r="J393" s="706">
        <v>0</v>
      </c>
      <c r="K393" s="706">
        <v>0</v>
      </c>
      <c r="L393" s="706">
        <v>0</v>
      </c>
      <c r="M393" s="706">
        <v>0</v>
      </c>
      <c r="N393" s="706">
        <v>0</v>
      </c>
      <c r="O393" s="706">
        <v>0</v>
      </c>
      <c r="P393" s="706">
        <v>0</v>
      </c>
      <c r="Q393" s="706">
        <v>0</v>
      </c>
      <c r="R393" s="706">
        <v>0</v>
      </c>
      <c r="S393" s="706">
        <v>0</v>
      </c>
      <c r="T393" s="706">
        <v>0</v>
      </c>
      <c r="U393" s="706">
        <v>0</v>
      </c>
      <c r="V393" s="706">
        <v>0</v>
      </c>
      <c r="W393" s="706">
        <v>0</v>
      </c>
      <c r="X393" s="706">
        <v>0</v>
      </c>
      <c r="Y393" s="706">
        <v>0</v>
      </c>
      <c r="Z393" s="706">
        <v>0</v>
      </c>
      <c r="AA393" s="706">
        <v>0</v>
      </c>
      <c r="AB393" s="706">
        <v>0</v>
      </c>
      <c r="AC393" s="706">
        <v>0</v>
      </c>
      <c r="AD393" s="706">
        <v>0</v>
      </c>
      <c r="AE393" s="706">
        <v>0</v>
      </c>
      <c r="AF393" s="706">
        <v>0</v>
      </c>
      <c r="AG393" s="706">
        <v>0</v>
      </c>
      <c r="AH393" s="706">
        <v>0</v>
      </c>
      <c r="AI393" s="706">
        <v>0</v>
      </c>
      <c r="AJ393" s="905" t="str">
        <f t="shared" si="36"/>
        <v>G25800</v>
      </c>
      <c r="AK393" s="905" t="str">
        <f t="shared" si="37"/>
        <v>PNEUS COURTOISIES</v>
      </c>
      <c r="AL393" s="905">
        <f>IFERROR(INDEX(G393:R393,1,MATCH(Parametres!$B$3,G$1:R$1,0)-1)*IF(OR(F393="L",F393="S",F393="I"),-1,1),"")</f>
        <v>0</v>
      </c>
      <c r="AM393" s="905">
        <f t="shared" si="38"/>
        <v>0</v>
      </c>
      <c r="AN393" s="905">
        <f>INDEX(G393:R393,1,MATCH(Parametres!$B$3,G$1:R$1,0))*IF(OR(F393="L",F393="S",F393="I"),-1,1)</f>
        <v>0</v>
      </c>
      <c r="AO393" s="487" t="str">
        <f>+VLOOKUP($AJ393,Data_Validation!$A:$D,1,0)</f>
        <v>G25800</v>
      </c>
      <c r="AP393" s="487">
        <f>+VLOOKUP($AJ393,Data_Validation!$A:$D,3,0)</f>
        <v>0</v>
      </c>
      <c r="AQ393" s="487">
        <f>+VLOOKUP($AJ393,Data_Validation!$A:$D,4,0)</f>
        <v>0</v>
      </c>
      <c r="AR393" s="487" t="s">
        <v>299</v>
      </c>
      <c r="AS393" s="487">
        <f>+VLOOKUP($AJ393,Data_Validation!$A:$E,5,0)</f>
        <v>0</v>
      </c>
      <c r="AT393" s="904" t="str">
        <f t="shared" si="39"/>
        <v>G25800</v>
      </c>
      <c r="AU393" s="488" t="str">
        <f t="shared" si="40"/>
        <v>PNEUS COURTOISIES</v>
      </c>
      <c r="AV393" s="899">
        <f>IFERROR(INDEX(V393:AG393,1,MATCH(Parametres!$B$3,V$1:AG$1,0)-1)*IF(OR(C393="L",C393="S",C393="I"),-1,1),"")</f>
        <v>0</v>
      </c>
      <c r="AW393" s="899">
        <f t="shared" si="41"/>
        <v>0</v>
      </c>
      <c r="AX393" s="899">
        <f>INDEX(V393:AG393,1,MATCH(Parametres!$B$3,V$1:AG$1,0))*IF(OR(C393="L",C393="S",C393="I"),-1,1)</f>
        <v>0</v>
      </c>
      <c r="AY393" s="487" t="s">
        <v>337</v>
      </c>
      <c r="AZ393" s="487">
        <f>+VLOOKUP($AJ393,Data_Validation!$A:$E,5,0)</f>
        <v>0</v>
      </c>
    </row>
    <row r="394" spans="1:52" ht="15.75" hidden="1" customHeight="1">
      <c r="A394" s="706" t="s">
        <v>1148</v>
      </c>
      <c r="B394" s="706">
        <v>2025</v>
      </c>
      <c r="C394" s="706" t="s">
        <v>1971</v>
      </c>
      <c r="D394" s="706" t="s">
        <v>1972</v>
      </c>
      <c r="E394" s="706" t="s">
        <v>333</v>
      </c>
      <c r="F394" s="706" t="s">
        <v>1136</v>
      </c>
      <c r="G394" s="706">
        <v>307759</v>
      </c>
      <c r="H394" s="706">
        <v>307759</v>
      </c>
      <c r="I394" s="706">
        <v>307759</v>
      </c>
      <c r="J394" s="706">
        <v>307759</v>
      </c>
      <c r="K394" s="706">
        <v>307759</v>
      </c>
      <c r="L394" s="706">
        <v>-272876.02</v>
      </c>
      <c r="M394" s="706">
        <v>-272876.02</v>
      </c>
      <c r="N394" s="706">
        <v>-272876.02</v>
      </c>
      <c r="O394" s="706">
        <v>-272876.02</v>
      </c>
      <c r="P394" s="706">
        <v>-272876.02</v>
      </c>
      <c r="Q394" s="706">
        <v>-272876.02</v>
      </c>
      <c r="R394" s="706">
        <v>-272876.02</v>
      </c>
      <c r="S394" s="706">
        <v>0</v>
      </c>
      <c r="T394" s="706">
        <v>0</v>
      </c>
      <c r="U394" s="706">
        <v>0</v>
      </c>
      <c r="V394" s="706">
        <v>0</v>
      </c>
      <c r="W394" s="706">
        <v>0</v>
      </c>
      <c r="X394" s="706">
        <v>0</v>
      </c>
      <c r="Y394" s="706">
        <v>0</v>
      </c>
      <c r="Z394" s="706">
        <v>0</v>
      </c>
      <c r="AA394" s="706">
        <v>0</v>
      </c>
      <c r="AB394" s="706">
        <v>0</v>
      </c>
      <c r="AC394" s="706">
        <v>0</v>
      </c>
      <c r="AD394" s="706">
        <v>0</v>
      </c>
      <c r="AE394" s="706">
        <v>0</v>
      </c>
      <c r="AF394" s="706">
        <v>0</v>
      </c>
      <c r="AG394" s="706">
        <v>0</v>
      </c>
      <c r="AH394" s="706">
        <v>0</v>
      </c>
      <c r="AI394" s="706">
        <v>0</v>
      </c>
      <c r="AJ394" s="905" t="str">
        <f t="shared" si="36"/>
        <v>G26000</v>
      </c>
      <c r="AK394" s="905" t="str">
        <f t="shared" si="37"/>
        <v>PORTEFEUILLE</v>
      </c>
      <c r="AL394" s="905">
        <f>IFERROR(INDEX(G394:R394,1,MATCH(Parametres!$B$3,G$1:R$1,0)-1)*IF(OR(F394="L",F394="S",F394="I"),-1,1),"")</f>
        <v>307759</v>
      </c>
      <c r="AM394" s="905">
        <f t="shared" si="38"/>
        <v>0</v>
      </c>
      <c r="AN394" s="905">
        <f>INDEX(G394:R394,1,MATCH(Parametres!$B$3,G$1:R$1,0))*IF(OR(F394="L",F394="S",F394="I"),-1,1)</f>
        <v>307759</v>
      </c>
      <c r="AO394" s="487" t="str">
        <f>+VLOOKUP($AJ394,Data_Validation!$A:$D,1,0)</f>
        <v>G26000</v>
      </c>
      <c r="AP394" s="487" t="str">
        <f>+VLOOKUP($AJ394,Data_Validation!$A:$D,3,0)</f>
        <v>Bilan</v>
      </c>
      <c r="AQ394" s="487" t="str">
        <f>+VLOOKUP($AJ394,Data_Validation!$A:$D,4,0)</f>
        <v>Encaisse</v>
      </c>
      <c r="AR394" s="487" t="s">
        <v>299</v>
      </c>
      <c r="AS394" s="487">
        <f>+VLOOKUP($AJ394,Data_Validation!$A:$E,5,0)</f>
        <v>0</v>
      </c>
      <c r="AT394" s="904" t="str">
        <f t="shared" si="39"/>
        <v>G26000</v>
      </c>
      <c r="AU394" s="488" t="str">
        <f t="shared" si="40"/>
        <v>PORTEFEUILLE</v>
      </c>
      <c r="AV394" s="899">
        <f>IFERROR(INDEX(V394:AG394,1,MATCH(Parametres!$B$3,V$1:AG$1,0)-1)*IF(OR(C394="L",C394="S",C394="I"),-1,1),"")</f>
        <v>0</v>
      </c>
      <c r="AW394" s="899">
        <f t="shared" si="41"/>
        <v>0</v>
      </c>
      <c r="AX394" s="899">
        <f>INDEX(V394:AG394,1,MATCH(Parametres!$B$3,V$1:AG$1,0))*IF(OR(C394="L",C394="S",C394="I"),-1,1)</f>
        <v>0</v>
      </c>
      <c r="AY394" s="487" t="s">
        <v>337</v>
      </c>
      <c r="AZ394" s="487">
        <f>+VLOOKUP($AJ394,Data_Validation!$A:$E,5,0)</f>
        <v>0</v>
      </c>
    </row>
    <row r="395" spans="1:52" ht="15.75" hidden="1" customHeight="1">
      <c r="A395" s="706" t="s">
        <v>1148</v>
      </c>
      <c r="B395" s="706">
        <v>2025</v>
      </c>
      <c r="C395" s="706" t="s">
        <v>1973</v>
      </c>
      <c r="D395" s="706" t="s">
        <v>1974</v>
      </c>
      <c r="E395" s="706" t="s">
        <v>1139</v>
      </c>
      <c r="F395" s="706" t="s">
        <v>1136</v>
      </c>
      <c r="G395" s="706">
        <v>-27734.21</v>
      </c>
      <c r="H395" s="706">
        <v>-49368.08</v>
      </c>
      <c r="I395" s="706">
        <v>-73091.039999999994</v>
      </c>
      <c r="J395" s="706">
        <v>-56962.71</v>
      </c>
      <c r="K395" s="706">
        <v>-47306.8</v>
      </c>
      <c r="L395" s="706">
        <v>-21042.36</v>
      </c>
      <c r="M395" s="706">
        <v>-6158.05</v>
      </c>
      <c r="N395" s="706">
        <v>-16149.31</v>
      </c>
      <c r="O395" s="706">
        <v>-25366.71</v>
      </c>
      <c r="P395" s="706">
        <v>-32851.03</v>
      </c>
      <c r="Q395" s="706">
        <v>-41501.9</v>
      </c>
      <c r="R395" s="706">
        <v>-39533.040000000001</v>
      </c>
      <c r="S395" s="706">
        <v>0</v>
      </c>
      <c r="T395" s="706">
        <v>0</v>
      </c>
      <c r="U395" s="706">
        <v>0</v>
      </c>
      <c r="V395" s="706">
        <v>0</v>
      </c>
      <c r="W395" s="706">
        <v>0</v>
      </c>
      <c r="X395" s="706">
        <v>0</v>
      </c>
      <c r="Y395" s="706">
        <v>0</v>
      </c>
      <c r="Z395" s="706">
        <v>0</v>
      </c>
      <c r="AA395" s="706">
        <v>0</v>
      </c>
      <c r="AB395" s="706">
        <v>0</v>
      </c>
      <c r="AC395" s="706">
        <v>0</v>
      </c>
      <c r="AD395" s="706">
        <v>0</v>
      </c>
      <c r="AE395" s="706">
        <v>0</v>
      </c>
      <c r="AF395" s="706">
        <v>0</v>
      </c>
      <c r="AG395" s="706">
        <v>0</v>
      </c>
      <c r="AH395" s="706">
        <v>0</v>
      </c>
      <c r="AI395" s="706">
        <v>0</v>
      </c>
      <c r="AJ395" s="905" t="str">
        <f t="shared" si="36"/>
        <v>G26101</v>
      </c>
      <c r="AK395" s="905" t="str">
        <f t="shared" si="37"/>
        <v>INSPECTIONS (PDI)</v>
      </c>
      <c r="AL395" s="905">
        <f>IFERROR(INDEX(G395:R395,1,MATCH(Parametres!$B$3,G$1:R$1,0)-1)*IF(OR(F395="L",F395="S",F395="I"),-1,1),"")</f>
        <v>-73091.039999999994</v>
      </c>
      <c r="AM395" s="905">
        <f t="shared" si="38"/>
        <v>16128.329999999994</v>
      </c>
      <c r="AN395" s="905">
        <f>INDEX(G395:R395,1,MATCH(Parametres!$B$3,G$1:R$1,0))*IF(OR(F395="L",F395="S",F395="I"),-1,1)</f>
        <v>-56962.71</v>
      </c>
      <c r="AO395" s="487" t="str">
        <f>+VLOOKUP($AJ395,Data_Validation!$A:$D,1,0)</f>
        <v>G26101</v>
      </c>
      <c r="AP395" s="487" t="str">
        <f>+VLOOKUP($AJ395,Data_Validation!$A:$D,3,0)</f>
        <v>Bilan</v>
      </c>
      <c r="AQ395" s="487" t="str">
        <f>+VLOOKUP($AJ395,Data_Validation!$A:$D,4,0)</f>
        <v>Recevables Manufacturier</v>
      </c>
      <c r="AR395" s="487" t="s">
        <v>299</v>
      </c>
      <c r="AS395" s="487">
        <f>+VLOOKUP($AJ395,Data_Validation!$A:$E,5,0)</f>
        <v>0</v>
      </c>
      <c r="AT395" s="904" t="str">
        <f t="shared" si="39"/>
        <v>G26101</v>
      </c>
      <c r="AU395" s="488" t="str">
        <f t="shared" si="40"/>
        <v>INSPECTIONS (PDI)</v>
      </c>
      <c r="AV395" s="899">
        <f>IFERROR(INDEX(V395:AG395,1,MATCH(Parametres!$B$3,V$1:AG$1,0)-1)*IF(OR(C395="L",C395="S",C395="I"),-1,1),"")</f>
        <v>0</v>
      </c>
      <c r="AW395" s="899">
        <f t="shared" si="41"/>
        <v>0</v>
      </c>
      <c r="AX395" s="899">
        <f>INDEX(V395:AG395,1,MATCH(Parametres!$B$3,V$1:AG$1,0))*IF(OR(C395="L",C395="S",C395="I"),-1,1)</f>
        <v>0</v>
      </c>
      <c r="AY395" s="487" t="s">
        <v>337</v>
      </c>
      <c r="AZ395" s="487">
        <f>+VLOOKUP($AJ395,Data_Validation!$A:$E,5,0)</f>
        <v>0</v>
      </c>
    </row>
    <row r="396" spans="1:52" ht="15.75" hidden="1" customHeight="1">
      <c r="A396" s="706" t="s">
        <v>1148</v>
      </c>
      <c r="B396" s="706">
        <v>2025</v>
      </c>
      <c r="C396" s="706" t="s">
        <v>1975</v>
      </c>
      <c r="D396" s="706" t="s">
        <v>1976</v>
      </c>
      <c r="E396" s="706" t="s">
        <v>1139</v>
      </c>
      <c r="F396" s="706" t="s">
        <v>1136</v>
      </c>
      <c r="G396" s="706">
        <v>189309.71</v>
      </c>
      <c r="H396" s="706">
        <v>-25694.78</v>
      </c>
      <c r="I396" s="706">
        <v>6957.07</v>
      </c>
      <c r="J396" s="706">
        <v>84076.45</v>
      </c>
      <c r="K396" s="706">
        <v>257039.09</v>
      </c>
      <c r="L396" s="706">
        <v>375682.46</v>
      </c>
      <c r="M396" s="706">
        <v>360487.48</v>
      </c>
      <c r="N396" s="706">
        <v>422170.03</v>
      </c>
      <c r="O396" s="706">
        <v>316095.13</v>
      </c>
      <c r="P396" s="706">
        <v>98972.09</v>
      </c>
      <c r="Q396" s="706">
        <v>24421.37</v>
      </c>
      <c r="R396" s="706">
        <v>25276.46</v>
      </c>
      <c r="S396" s="706">
        <v>0</v>
      </c>
      <c r="T396" s="706">
        <v>0</v>
      </c>
      <c r="U396" s="706">
        <v>0</v>
      </c>
      <c r="V396" s="706">
        <v>0</v>
      </c>
      <c r="W396" s="706">
        <v>0</v>
      </c>
      <c r="X396" s="706">
        <v>0</v>
      </c>
      <c r="Y396" s="706">
        <v>0</v>
      </c>
      <c r="Z396" s="706">
        <v>0</v>
      </c>
      <c r="AA396" s="706">
        <v>0</v>
      </c>
      <c r="AB396" s="706">
        <v>0</v>
      </c>
      <c r="AC396" s="706">
        <v>0</v>
      </c>
      <c r="AD396" s="706">
        <v>0</v>
      </c>
      <c r="AE396" s="706">
        <v>0</v>
      </c>
      <c r="AF396" s="706">
        <v>0</v>
      </c>
      <c r="AG396" s="706">
        <v>0</v>
      </c>
      <c r="AH396" s="706">
        <v>0</v>
      </c>
      <c r="AI396" s="706">
        <v>0</v>
      </c>
      <c r="AJ396" s="905" t="str">
        <f t="shared" si="36"/>
        <v>G26103</v>
      </c>
      <c r="AK396" s="905" t="str">
        <f t="shared" si="37"/>
        <v>PROGRAMMES DIVERS</v>
      </c>
      <c r="AL396" s="905">
        <f>IFERROR(INDEX(G396:R396,1,MATCH(Parametres!$B$3,G$1:R$1,0)-1)*IF(OR(F396="L",F396="S",F396="I"),-1,1),"")</f>
        <v>6957.07</v>
      </c>
      <c r="AM396" s="905">
        <f t="shared" si="38"/>
        <v>77119.38</v>
      </c>
      <c r="AN396" s="905">
        <f>INDEX(G396:R396,1,MATCH(Parametres!$B$3,G$1:R$1,0))*IF(OR(F396="L",F396="S",F396="I"),-1,1)</f>
        <v>84076.45</v>
      </c>
      <c r="AO396" s="487" t="str">
        <f>+VLOOKUP($AJ396,Data_Validation!$A:$D,1,0)</f>
        <v>G26103</v>
      </c>
      <c r="AP396" s="487" t="str">
        <f>+VLOOKUP($AJ396,Data_Validation!$A:$D,3,0)</f>
        <v>Bilan</v>
      </c>
      <c r="AQ396" s="487" t="str">
        <f>+VLOOKUP($AJ396,Data_Validation!$A:$D,4,0)</f>
        <v>Recevables Manufacturier</v>
      </c>
      <c r="AR396" s="487" t="s">
        <v>299</v>
      </c>
      <c r="AS396" s="487">
        <f>+VLOOKUP($AJ396,Data_Validation!$A:$E,5,0)</f>
        <v>0</v>
      </c>
      <c r="AT396" s="904" t="str">
        <f t="shared" si="39"/>
        <v>G26103</v>
      </c>
      <c r="AU396" s="488" t="str">
        <f t="shared" si="40"/>
        <v>PROGRAMMES DIVERS</v>
      </c>
      <c r="AV396" s="899">
        <f>IFERROR(INDEX(V396:AG396,1,MATCH(Parametres!$B$3,V$1:AG$1,0)-1)*IF(OR(C396="L",C396="S",C396="I"),-1,1),"")</f>
        <v>0</v>
      </c>
      <c r="AW396" s="899">
        <f t="shared" si="41"/>
        <v>0</v>
      </c>
      <c r="AX396" s="899">
        <f>INDEX(V396:AG396,1,MATCH(Parametres!$B$3,V$1:AG$1,0))*IF(OR(C396="L",C396="S",C396="I"),-1,1)</f>
        <v>0</v>
      </c>
      <c r="AY396" s="487" t="s">
        <v>337</v>
      </c>
      <c r="AZ396" s="487">
        <f>+VLOOKUP($AJ396,Data_Validation!$A:$E,5,0)</f>
        <v>0</v>
      </c>
    </row>
    <row r="397" spans="1:52" ht="15.75" hidden="1" customHeight="1">
      <c r="A397" s="706" t="s">
        <v>1148</v>
      </c>
      <c r="B397" s="706">
        <v>2025</v>
      </c>
      <c r="C397" s="706" t="s">
        <v>1977</v>
      </c>
      <c r="D397" s="706" t="s">
        <v>1978</v>
      </c>
      <c r="E397" s="706" t="s">
        <v>1139</v>
      </c>
      <c r="F397" s="706" t="s">
        <v>1136</v>
      </c>
      <c r="G397" s="706">
        <v>108528</v>
      </c>
      <c r="H397" s="706">
        <v>221908</v>
      </c>
      <c r="I397" s="706">
        <v>626534</v>
      </c>
      <c r="J397" s="706">
        <v>348809</v>
      </c>
      <c r="K397" s="706">
        <v>146609</v>
      </c>
      <c r="L397" s="706">
        <v>532928.86</v>
      </c>
      <c r="M397" s="706">
        <v>75069</v>
      </c>
      <c r="N397" s="706">
        <v>-100286</v>
      </c>
      <c r="O397" s="706">
        <v>-64667.06</v>
      </c>
      <c r="P397" s="706">
        <v>-93215.71</v>
      </c>
      <c r="Q397" s="706">
        <v>38998.910000000003</v>
      </c>
      <c r="R397" s="706">
        <v>-48317.66</v>
      </c>
      <c r="S397" s="706">
        <v>0</v>
      </c>
      <c r="T397" s="706">
        <v>0</v>
      </c>
      <c r="U397" s="706">
        <v>0</v>
      </c>
      <c r="V397" s="706">
        <v>0</v>
      </c>
      <c r="W397" s="706">
        <v>0</v>
      </c>
      <c r="X397" s="706">
        <v>0</v>
      </c>
      <c r="Y397" s="706">
        <v>0</v>
      </c>
      <c r="Z397" s="706">
        <v>0</v>
      </c>
      <c r="AA397" s="706">
        <v>0</v>
      </c>
      <c r="AB397" s="706">
        <v>0</v>
      </c>
      <c r="AC397" s="706">
        <v>0</v>
      </c>
      <c r="AD397" s="706">
        <v>0</v>
      </c>
      <c r="AE397" s="706">
        <v>0</v>
      </c>
      <c r="AF397" s="706">
        <v>0</v>
      </c>
      <c r="AG397" s="706">
        <v>0</v>
      </c>
      <c r="AH397" s="706">
        <v>0</v>
      </c>
      <c r="AI397" s="706">
        <v>0</v>
      </c>
      <c r="AJ397" s="905" t="str">
        <f t="shared" si="36"/>
        <v>G26104</v>
      </c>
      <c r="AK397" s="905" t="str">
        <f t="shared" si="37"/>
        <v>PROGRAMMES FLOTTES</v>
      </c>
      <c r="AL397" s="905">
        <f>IFERROR(INDEX(G397:R397,1,MATCH(Parametres!$B$3,G$1:R$1,0)-1)*IF(OR(F397="L",F397="S",F397="I"),-1,1),"")</f>
        <v>626534</v>
      </c>
      <c r="AM397" s="905">
        <f t="shared" si="38"/>
        <v>-277725</v>
      </c>
      <c r="AN397" s="905">
        <f>INDEX(G397:R397,1,MATCH(Parametres!$B$3,G$1:R$1,0))*IF(OR(F397="L",F397="S",F397="I"),-1,1)</f>
        <v>348809</v>
      </c>
      <c r="AO397" s="487" t="str">
        <f>+VLOOKUP($AJ397,Data_Validation!$A:$D,1,0)</f>
        <v>G26104</v>
      </c>
      <c r="AP397" s="487" t="str">
        <f>+VLOOKUP($AJ397,Data_Validation!$A:$D,3,0)</f>
        <v>Bilan</v>
      </c>
      <c r="AQ397" s="487" t="str">
        <f>+VLOOKUP($AJ397,Data_Validation!$A:$D,4,0)</f>
        <v>Recevables Manufacturier</v>
      </c>
      <c r="AR397" s="487" t="s">
        <v>299</v>
      </c>
      <c r="AS397" s="487">
        <f>+VLOOKUP($AJ397,Data_Validation!$A:$E,5,0)</f>
        <v>0</v>
      </c>
      <c r="AT397" s="904" t="str">
        <f t="shared" si="39"/>
        <v>G26104</v>
      </c>
      <c r="AU397" s="488" t="str">
        <f t="shared" si="40"/>
        <v>PROGRAMMES FLOTTES</v>
      </c>
      <c r="AV397" s="899">
        <f>IFERROR(INDEX(V397:AG397,1,MATCH(Parametres!$B$3,V$1:AG$1,0)-1)*IF(OR(C397="L",C397="S",C397="I"),-1,1),"")</f>
        <v>0</v>
      </c>
      <c r="AW397" s="899">
        <f t="shared" si="41"/>
        <v>0</v>
      </c>
      <c r="AX397" s="899">
        <f>INDEX(V397:AG397,1,MATCH(Parametres!$B$3,V$1:AG$1,0))*IF(OR(C397="L",C397="S",C397="I"),-1,1)</f>
        <v>0</v>
      </c>
      <c r="AY397" s="487" t="s">
        <v>337</v>
      </c>
      <c r="AZ397" s="487">
        <f>+VLOOKUP($AJ397,Data_Validation!$A:$E,5,0)</f>
        <v>0</v>
      </c>
    </row>
    <row r="398" spans="1:52" ht="15.75" hidden="1" customHeight="1">
      <c r="A398" s="706" t="s">
        <v>1148</v>
      </c>
      <c r="B398" s="706">
        <v>2025</v>
      </c>
      <c r="C398" s="706" t="s">
        <v>1979</v>
      </c>
      <c r="D398" s="706" t="s">
        <v>1980</v>
      </c>
      <c r="E398" s="706" t="s">
        <v>333</v>
      </c>
      <c r="F398" s="706" t="s">
        <v>1136</v>
      </c>
      <c r="G398" s="706">
        <v>13016.23</v>
      </c>
      <c r="H398" s="706">
        <v>10660.03</v>
      </c>
      <c r="I398" s="706">
        <v>7459.03</v>
      </c>
      <c r="J398" s="706">
        <v>20215.03</v>
      </c>
      <c r="K398" s="706">
        <v>17300.34</v>
      </c>
      <c r="L398" s="706">
        <v>14647.14</v>
      </c>
      <c r="M398" s="706">
        <v>11652.74</v>
      </c>
      <c r="N398" s="706">
        <v>9388.94</v>
      </c>
      <c r="O398" s="706">
        <v>7164.74</v>
      </c>
      <c r="P398" s="706">
        <v>22272.14</v>
      </c>
      <c r="Q398" s="706">
        <v>19922.54</v>
      </c>
      <c r="R398" s="706">
        <v>17988.740000000002</v>
      </c>
      <c r="S398" s="706">
        <v>0</v>
      </c>
      <c r="T398" s="706">
        <v>0</v>
      </c>
      <c r="U398" s="706">
        <v>0</v>
      </c>
      <c r="V398" s="706">
        <v>0</v>
      </c>
      <c r="W398" s="706">
        <v>0</v>
      </c>
      <c r="X398" s="706">
        <v>0</v>
      </c>
      <c r="Y398" s="706">
        <v>0</v>
      </c>
      <c r="Z398" s="706">
        <v>0</v>
      </c>
      <c r="AA398" s="706">
        <v>0</v>
      </c>
      <c r="AB398" s="706">
        <v>0</v>
      </c>
      <c r="AC398" s="706">
        <v>0</v>
      </c>
      <c r="AD398" s="706">
        <v>0</v>
      </c>
      <c r="AE398" s="706">
        <v>0</v>
      </c>
      <c r="AF398" s="706">
        <v>0</v>
      </c>
      <c r="AG398" s="706">
        <v>0</v>
      </c>
      <c r="AH398" s="706">
        <v>0</v>
      </c>
      <c r="AI398" s="706">
        <v>0</v>
      </c>
      <c r="AJ398" s="905" t="str">
        <f t="shared" si="36"/>
        <v>G26155</v>
      </c>
      <c r="AK398" s="905" t="str">
        <f t="shared" si="37"/>
        <v>VIGNETTES AUTO / CAMIONS</v>
      </c>
      <c r="AL398" s="905">
        <f>IFERROR(INDEX(G398:R398,1,MATCH(Parametres!$B$3,G$1:R$1,0)-1)*IF(OR(F398="L",F398="S",F398="I"),-1,1),"")</f>
        <v>7459.03</v>
      </c>
      <c r="AM398" s="905">
        <f t="shared" si="38"/>
        <v>12756</v>
      </c>
      <c r="AN398" s="905">
        <f>INDEX(G398:R398,1,MATCH(Parametres!$B$3,G$1:R$1,0))*IF(OR(F398="L",F398="S",F398="I"),-1,1)</f>
        <v>20215.03</v>
      </c>
      <c r="AO398" s="487" t="str">
        <f>+VLOOKUP($AJ398,Data_Validation!$A:$D,1,0)</f>
        <v>G26155</v>
      </c>
      <c r="AP398" s="487" t="str">
        <f>+VLOOKUP($AJ398,Data_Validation!$A:$D,3,0)</f>
        <v>Bilan</v>
      </c>
      <c r="AQ398" s="487" t="str">
        <f>+VLOOKUP($AJ398,Data_Validation!$A:$D,4,0)</f>
        <v>Frais Payés d'Avance</v>
      </c>
      <c r="AR398" s="487" t="s">
        <v>299</v>
      </c>
      <c r="AS398" s="487">
        <f>+VLOOKUP($AJ398,Data_Validation!$A:$E,5,0)</f>
        <v>0</v>
      </c>
      <c r="AT398" s="904" t="str">
        <f t="shared" si="39"/>
        <v>G26155</v>
      </c>
      <c r="AU398" s="488" t="str">
        <f t="shared" si="40"/>
        <v>VIGNETTES AUTO / CAMIONS</v>
      </c>
      <c r="AV398" s="899">
        <f>IFERROR(INDEX(V398:AG398,1,MATCH(Parametres!$B$3,V$1:AG$1,0)-1)*IF(OR(C398="L",C398="S",C398="I"),-1,1),"")</f>
        <v>0</v>
      </c>
      <c r="AW398" s="899">
        <f t="shared" si="41"/>
        <v>0</v>
      </c>
      <c r="AX398" s="899">
        <f>INDEX(V398:AG398,1,MATCH(Parametres!$B$3,V$1:AG$1,0))*IF(OR(C398="L",C398="S",C398="I"),-1,1)</f>
        <v>0</v>
      </c>
      <c r="AY398" s="487" t="s">
        <v>337</v>
      </c>
      <c r="AZ398" s="487">
        <f>+VLOOKUP($AJ398,Data_Validation!$A:$E,5,0)</f>
        <v>0</v>
      </c>
    </row>
    <row r="399" spans="1:52" ht="15.75" hidden="1" customHeight="1">
      <c r="A399" s="706" t="s">
        <v>1148</v>
      </c>
      <c r="B399" s="706">
        <v>2025</v>
      </c>
      <c r="C399" s="706" t="s">
        <v>1981</v>
      </c>
      <c r="D399" s="706" t="s">
        <v>1982</v>
      </c>
      <c r="E399" s="706" t="s">
        <v>1135</v>
      </c>
      <c r="F399" s="706" t="s">
        <v>1136</v>
      </c>
      <c r="G399" s="706">
        <v>3283.88</v>
      </c>
      <c r="H399" s="706">
        <v>2627.5</v>
      </c>
      <c r="I399" s="706">
        <v>48566.93</v>
      </c>
      <c r="J399" s="706">
        <v>2993.02</v>
      </c>
      <c r="K399" s="706">
        <v>24096.62</v>
      </c>
      <c r="L399" s="706">
        <v>12782.79</v>
      </c>
      <c r="M399" s="706">
        <v>-11963.9</v>
      </c>
      <c r="N399" s="706">
        <v>2487.73</v>
      </c>
      <c r="O399" s="706">
        <v>9485.8700000000008</v>
      </c>
      <c r="P399" s="706">
        <v>6107.21</v>
      </c>
      <c r="Q399" s="706">
        <v>3007.57</v>
      </c>
      <c r="R399" s="706">
        <v>-9284.43</v>
      </c>
      <c r="S399" s="706">
        <v>0</v>
      </c>
      <c r="T399" s="706">
        <v>0</v>
      </c>
      <c r="U399" s="706">
        <v>0</v>
      </c>
      <c r="V399" s="706">
        <v>0</v>
      </c>
      <c r="W399" s="706">
        <v>0</v>
      </c>
      <c r="X399" s="706">
        <v>0</v>
      </c>
      <c r="Y399" s="706">
        <v>0</v>
      </c>
      <c r="Z399" s="706">
        <v>0</v>
      </c>
      <c r="AA399" s="706">
        <v>0</v>
      </c>
      <c r="AB399" s="706">
        <v>0</v>
      </c>
      <c r="AC399" s="706">
        <v>0</v>
      </c>
      <c r="AD399" s="706">
        <v>0</v>
      </c>
      <c r="AE399" s="706">
        <v>0</v>
      </c>
      <c r="AF399" s="706">
        <v>0</v>
      </c>
      <c r="AG399" s="706">
        <v>0</v>
      </c>
      <c r="AH399" s="706">
        <v>0</v>
      </c>
      <c r="AI399" s="706">
        <v>0</v>
      </c>
      <c r="AJ399" s="905" t="str">
        <f t="shared" si="36"/>
        <v>G26300</v>
      </c>
      <c r="AK399" s="905" t="str">
        <f t="shared" si="37"/>
        <v>RECLAMATION EN GARANTIE</v>
      </c>
      <c r="AL399" s="905">
        <f>IFERROR(INDEX(G399:R399,1,MATCH(Parametres!$B$3,G$1:R$1,0)-1)*IF(OR(F399="L",F399="S",F399="I"),-1,1),"")</f>
        <v>48566.93</v>
      </c>
      <c r="AM399" s="905">
        <f t="shared" si="38"/>
        <v>-45573.91</v>
      </c>
      <c r="AN399" s="905">
        <f>INDEX(G399:R399,1,MATCH(Parametres!$B$3,G$1:R$1,0))*IF(OR(F399="L",F399="S",F399="I"),-1,1)</f>
        <v>2993.02</v>
      </c>
      <c r="AO399" s="487" t="str">
        <f>+VLOOKUP($AJ399,Data_Validation!$A:$D,1,0)</f>
        <v>G26300</v>
      </c>
      <c r="AP399" s="487" t="str">
        <f>+VLOOKUP($AJ399,Data_Validation!$A:$D,3,0)</f>
        <v>Bilan</v>
      </c>
      <c r="AQ399" s="487" t="str">
        <f>+VLOOKUP($AJ399,Data_Validation!$A:$D,4,0)</f>
        <v>Recevables Garantie Manufacturier</v>
      </c>
      <c r="AR399" s="487" t="s">
        <v>299</v>
      </c>
      <c r="AS399" s="487">
        <f>+VLOOKUP($AJ399,Data_Validation!$A:$E,5,0)</f>
        <v>0</v>
      </c>
      <c r="AT399" s="904" t="str">
        <f t="shared" si="39"/>
        <v>G26300</v>
      </c>
      <c r="AU399" s="488" t="str">
        <f t="shared" si="40"/>
        <v>RECLAMATION EN GARANTIE</v>
      </c>
      <c r="AV399" s="899">
        <f>IFERROR(INDEX(V399:AG399,1,MATCH(Parametres!$B$3,V$1:AG$1,0)-1)*IF(OR(C399="L",C399="S",C399="I"),-1,1),"")</f>
        <v>0</v>
      </c>
      <c r="AW399" s="899">
        <f t="shared" si="41"/>
        <v>0</v>
      </c>
      <c r="AX399" s="899">
        <f>INDEX(V399:AG399,1,MATCH(Parametres!$B$3,V$1:AG$1,0))*IF(OR(C399="L",C399="S",C399="I"),-1,1)</f>
        <v>0</v>
      </c>
      <c r="AY399" s="487" t="s">
        <v>337</v>
      </c>
      <c r="AZ399" s="487">
        <f>+VLOOKUP($AJ399,Data_Validation!$A:$E,5,0)</f>
        <v>0</v>
      </c>
    </row>
    <row r="400" spans="1:52" ht="15.75" hidden="1" customHeight="1">
      <c r="A400" s="706" t="s">
        <v>1148</v>
      </c>
      <c r="B400" s="706">
        <v>2025</v>
      </c>
      <c r="C400" s="706" t="s">
        <v>1983</v>
      </c>
      <c r="D400" s="706" t="s">
        <v>1984</v>
      </c>
      <c r="E400" s="706" t="s">
        <v>1135</v>
      </c>
      <c r="F400" s="706" t="s">
        <v>1136</v>
      </c>
      <c r="G400" s="706">
        <v>0</v>
      </c>
      <c r="H400" s="706">
        <v>0</v>
      </c>
      <c r="I400" s="706">
        <v>0</v>
      </c>
      <c r="J400" s="706">
        <v>0</v>
      </c>
      <c r="K400" s="706">
        <v>0</v>
      </c>
      <c r="L400" s="706">
        <v>0</v>
      </c>
      <c r="M400" s="706">
        <v>0</v>
      </c>
      <c r="N400" s="706">
        <v>0</v>
      </c>
      <c r="O400" s="706">
        <v>0</v>
      </c>
      <c r="P400" s="706">
        <v>0</v>
      </c>
      <c r="Q400" s="706">
        <v>0</v>
      </c>
      <c r="R400" s="706">
        <v>0</v>
      </c>
      <c r="S400" s="706">
        <v>0</v>
      </c>
      <c r="T400" s="706">
        <v>0</v>
      </c>
      <c r="U400" s="706">
        <v>0</v>
      </c>
      <c r="V400" s="706">
        <v>0</v>
      </c>
      <c r="W400" s="706">
        <v>0</v>
      </c>
      <c r="X400" s="706">
        <v>0</v>
      </c>
      <c r="Y400" s="706">
        <v>0</v>
      </c>
      <c r="Z400" s="706">
        <v>0</v>
      </c>
      <c r="AA400" s="706">
        <v>0</v>
      </c>
      <c r="AB400" s="706">
        <v>0</v>
      </c>
      <c r="AC400" s="706">
        <v>0</v>
      </c>
      <c r="AD400" s="706">
        <v>0</v>
      </c>
      <c r="AE400" s="706">
        <v>0</v>
      </c>
      <c r="AF400" s="706">
        <v>0</v>
      </c>
      <c r="AG400" s="706">
        <v>0</v>
      </c>
      <c r="AH400" s="706">
        <v>0</v>
      </c>
      <c r="AI400" s="706">
        <v>0</v>
      </c>
      <c r="AJ400" s="905" t="str">
        <f t="shared" si="36"/>
        <v>G26302</v>
      </c>
      <c r="AK400" s="905" t="str">
        <f t="shared" si="37"/>
        <v>RECLAMATIONS P.P.C.</v>
      </c>
      <c r="AL400" s="905">
        <f>IFERROR(INDEX(G400:R400,1,MATCH(Parametres!$B$3,G$1:R$1,0)-1)*IF(OR(F400="L",F400="S",F400="I"),-1,1),"")</f>
        <v>0</v>
      </c>
      <c r="AM400" s="905">
        <f t="shared" si="38"/>
        <v>0</v>
      </c>
      <c r="AN400" s="905">
        <f>INDEX(G400:R400,1,MATCH(Parametres!$B$3,G$1:R$1,0))*IF(OR(F400="L",F400="S",F400="I"),-1,1)</f>
        <v>0</v>
      </c>
      <c r="AO400" s="487" t="e">
        <f>+VLOOKUP($AJ400,Data_Validation!$A:$D,1,0)</f>
        <v>#N/A</v>
      </c>
      <c r="AP400" s="487" t="e">
        <f>+VLOOKUP($AJ400,Data_Validation!$A:$D,3,0)</f>
        <v>#N/A</v>
      </c>
      <c r="AQ400" s="487" t="e">
        <f>+VLOOKUP($AJ400,Data_Validation!$A:$D,4,0)</f>
        <v>#N/A</v>
      </c>
      <c r="AR400" s="487" t="s">
        <v>299</v>
      </c>
      <c r="AS400" s="487" t="e">
        <f>+VLOOKUP($AJ400,Data_Validation!$A:$E,5,0)</f>
        <v>#N/A</v>
      </c>
      <c r="AT400" s="904" t="str">
        <f t="shared" si="39"/>
        <v>G26302</v>
      </c>
      <c r="AU400" s="488" t="str">
        <f t="shared" si="40"/>
        <v>RECLAMATIONS P.P.C.</v>
      </c>
      <c r="AV400" s="899">
        <f>IFERROR(INDEX(V400:AG400,1,MATCH(Parametres!$B$3,V$1:AG$1,0)-1)*IF(OR(C400="L",C400="S",C400="I"),-1,1),"")</f>
        <v>0</v>
      </c>
      <c r="AW400" s="899">
        <f t="shared" si="41"/>
        <v>0</v>
      </c>
      <c r="AX400" s="899">
        <f>INDEX(V400:AG400,1,MATCH(Parametres!$B$3,V$1:AG$1,0))*IF(OR(C400="L",C400="S",C400="I"),-1,1)</f>
        <v>0</v>
      </c>
      <c r="AY400" s="487" t="s">
        <v>337</v>
      </c>
      <c r="AZ400" s="487" t="e">
        <f>+VLOOKUP($AJ400,Data_Validation!$A:$E,5,0)</f>
        <v>#N/A</v>
      </c>
    </row>
    <row r="401" spans="1:52" ht="15.75" hidden="1" customHeight="1">
      <c r="A401" s="706" t="s">
        <v>1148</v>
      </c>
      <c r="B401" s="706">
        <v>2025</v>
      </c>
      <c r="C401" s="706" t="s">
        <v>1985</v>
      </c>
      <c r="D401" s="706" t="s">
        <v>1986</v>
      </c>
      <c r="E401" s="706" t="s">
        <v>1135</v>
      </c>
      <c r="F401" s="706" t="s">
        <v>1136</v>
      </c>
      <c r="G401" s="706">
        <v>0</v>
      </c>
      <c r="H401" s="706">
        <v>0</v>
      </c>
      <c r="I401" s="706">
        <v>0</v>
      </c>
      <c r="J401" s="706">
        <v>0</v>
      </c>
      <c r="K401" s="706">
        <v>0</v>
      </c>
      <c r="L401" s="706">
        <v>0</v>
      </c>
      <c r="M401" s="706">
        <v>0</v>
      </c>
      <c r="N401" s="706">
        <v>0</v>
      </c>
      <c r="O401" s="706">
        <v>0</v>
      </c>
      <c r="P401" s="706">
        <v>0</v>
      </c>
      <c r="Q401" s="706">
        <v>0</v>
      </c>
      <c r="R401" s="706">
        <v>0</v>
      </c>
      <c r="S401" s="706">
        <v>0</v>
      </c>
      <c r="T401" s="706">
        <v>0</v>
      </c>
      <c r="U401" s="706">
        <v>0</v>
      </c>
      <c r="V401" s="706">
        <v>0</v>
      </c>
      <c r="W401" s="706">
        <v>0</v>
      </c>
      <c r="X401" s="706">
        <v>0</v>
      </c>
      <c r="Y401" s="706">
        <v>0</v>
      </c>
      <c r="Z401" s="706">
        <v>0</v>
      </c>
      <c r="AA401" s="706">
        <v>0</v>
      </c>
      <c r="AB401" s="706">
        <v>0</v>
      </c>
      <c r="AC401" s="706">
        <v>0</v>
      </c>
      <c r="AD401" s="706">
        <v>0</v>
      </c>
      <c r="AE401" s="706">
        <v>0</v>
      </c>
      <c r="AF401" s="706">
        <v>0</v>
      </c>
      <c r="AG401" s="706">
        <v>0</v>
      </c>
      <c r="AH401" s="706">
        <v>0</v>
      </c>
      <c r="AI401" s="706">
        <v>0</v>
      </c>
      <c r="AJ401" s="905" t="str">
        <f t="shared" si="36"/>
        <v>G26303</v>
      </c>
      <c r="AK401" s="905" t="str">
        <f t="shared" si="37"/>
        <v>DEDUCTIBLE CLAIMS</v>
      </c>
      <c r="AL401" s="905">
        <f>IFERROR(INDEX(G401:R401,1,MATCH(Parametres!$B$3,G$1:R$1,0)-1)*IF(OR(F401="L",F401="S",F401="I"),-1,1),"")</f>
        <v>0</v>
      </c>
      <c r="AM401" s="905">
        <f t="shared" si="38"/>
        <v>0</v>
      </c>
      <c r="AN401" s="905">
        <f>INDEX(G401:R401,1,MATCH(Parametres!$B$3,G$1:R$1,0))*IF(OR(F401="L",F401="S",F401="I"),-1,1)</f>
        <v>0</v>
      </c>
      <c r="AO401" s="487" t="e">
        <f>+VLOOKUP($AJ401,Data_Validation!$A:$D,1,0)</f>
        <v>#N/A</v>
      </c>
      <c r="AP401" s="487" t="e">
        <f>+VLOOKUP($AJ401,Data_Validation!$A:$D,3,0)</f>
        <v>#N/A</v>
      </c>
      <c r="AQ401" s="487" t="e">
        <f>+VLOOKUP($AJ401,Data_Validation!$A:$D,4,0)</f>
        <v>#N/A</v>
      </c>
      <c r="AR401" s="487" t="s">
        <v>299</v>
      </c>
      <c r="AS401" s="487" t="e">
        <f>+VLOOKUP($AJ401,Data_Validation!$A:$E,5,0)</f>
        <v>#N/A</v>
      </c>
      <c r="AT401" s="904" t="str">
        <f t="shared" si="39"/>
        <v>G26303</v>
      </c>
      <c r="AU401" s="488" t="str">
        <f t="shared" si="40"/>
        <v>DEDUCTIBLE CLAIMS</v>
      </c>
      <c r="AV401" s="899">
        <f>IFERROR(INDEX(V401:AG401,1,MATCH(Parametres!$B$3,V$1:AG$1,0)-1)*IF(OR(C401="L",C401="S",C401="I"),-1,1),"")</f>
        <v>0</v>
      </c>
      <c r="AW401" s="899">
        <f t="shared" si="41"/>
        <v>0</v>
      </c>
      <c r="AX401" s="899">
        <f>INDEX(V401:AG401,1,MATCH(Parametres!$B$3,V$1:AG$1,0))*IF(OR(C401="L",C401="S",C401="I"),-1,1)</f>
        <v>0</v>
      </c>
      <c r="AY401" s="487" t="s">
        <v>337</v>
      </c>
      <c r="AZ401" s="487" t="e">
        <f>+VLOOKUP($AJ401,Data_Validation!$A:$E,5,0)</f>
        <v>#N/A</v>
      </c>
    </row>
    <row r="402" spans="1:52" ht="15.75" hidden="1" customHeight="1">
      <c r="A402" s="706" t="s">
        <v>1148</v>
      </c>
      <c r="B402" s="706">
        <v>2025</v>
      </c>
      <c r="C402" s="706" t="s">
        <v>1987</v>
      </c>
      <c r="D402" s="706" t="s">
        <v>1988</v>
      </c>
      <c r="E402" s="706" t="s">
        <v>1135</v>
      </c>
      <c r="F402" s="706" t="s">
        <v>1136</v>
      </c>
      <c r="G402" s="706">
        <v>0</v>
      </c>
      <c r="H402" s="706">
        <v>0</v>
      </c>
      <c r="I402" s="706">
        <v>0</v>
      </c>
      <c r="J402" s="706">
        <v>0</v>
      </c>
      <c r="K402" s="706">
        <v>0</v>
      </c>
      <c r="L402" s="706">
        <v>0</v>
      </c>
      <c r="M402" s="706">
        <v>0</v>
      </c>
      <c r="N402" s="706">
        <v>0</v>
      </c>
      <c r="O402" s="706">
        <v>0</v>
      </c>
      <c r="P402" s="706">
        <v>0</v>
      </c>
      <c r="Q402" s="706">
        <v>0</v>
      </c>
      <c r="R402" s="706">
        <v>0</v>
      </c>
      <c r="S402" s="706">
        <v>0</v>
      </c>
      <c r="T402" s="706">
        <v>0</v>
      </c>
      <c r="U402" s="706">
        <v>0</v>
      </c>
      <c r="V402" s="706">
        <v>0</v>
      </c>
      <c r="W402" s="706">
        <v>0</v>
      </c>
      <c r="X402" s="706">
        <v>0</v>
      </c>
      <c r="Y402" s="706">
        <v>0</v>
      </c>
      <c r="Z402" s="706">
        <v>0</v>
      </c>
      <c r="AA402" s="706">
        <v>0</v>
      </c>
      <c r="AB402" s="706">
        <v>0</v>
      </c>
      <c r="AC402" s="706">
        <v>0</v>
      </c>
      <c r="AD402" s="706">
        <v>0</v>
      </c>
      <c r="AE402" s="706">
        <v>0</v>
      </c>
      <c r="AF402" s="706">
        <v>0</v>
      </c>
      <c r="AG402" s="706">
        <v>0</v>
      </c>
      <c r="AH402" s="706">
        <v>0</v>
      </c>
      <c r="AI402" s="706">
        <v>0</v>
      </c>
      <c r="AJ402" s="905" t="str">
        <f t="shared" si="36"/>
        <v>G26310</v>
      </c>
      <c r="AK402" s="905" t="str">
        <f t="shared" si="37"/>
        <v>TRANSPORT-TELECON</v>
      </c>
      <c r="AL402" s="905">
        <f>IFERROR(INDEX(G402:R402,1,MATCH(Parametres!$B$3,G$1:R$1,0)-1)*IF(OR(F402="L",F402="S",F402="I"),-1,1),"")</f>
        <v>0</v>
      </c>
      <c r="AM402" s="905">
        <f t="shared" si="38"/>
        <v>0</v>
      </c>
      <c r="AN402" s="905">
        <f>INDEX(G402:R402,1,MATCH(Parametres!$B$3,G$1:R$1,0))*IF(OR(F402="L",F402="S",F402="I"),-1,1)</f>
        <v>0</v>
      </c>
      <c r="AO402" s="487" t="e">
        <f>+VLOOKUP($AJ402,Data_Validation!$A:$D,1,0)</f>
        <v>#N/A</v>
      </c>
      <c r="AP402" s="487" t="e">
        <f>+VLOOKUP($AJ402,Data_Validation!$A:$D,3,0)</f>
        <v>#N/A</v>
      </c>
      <c r="AQ402" s="487" t="e">
        <f>+VLOOKUP($AJ402,Data_Validation!$A:$D,4,0)</f>
        <v>#N/A</v>
      </c>
      <c r="AR402" s="487" t="s">
        <v>299</v>
      </c>
      <c r="AS402" s="487" t="e">
        <f>+VLOOKUP($AJ402,Data_Validation!$A:$E,5,0)</f>
        <v>#N/A</v>
      </c>
      <c r="AT402" s="904" t="str">
        <f t="shared" si="39"/>
        <v>G26310</v>
      </c>
      <c r="AU402" s="488" t="str">
        <f t="shared" si="40"/>
        <v>TRANSPORT-TELECON</v>
      </c>
      <c r="AV402" s="899">
        <f>IFERROR(INDEX(V402:AG402,1,MATCH(Parametres!$B$3,V$1:AG$1,0)-1)*IF(OR(C402="L",C402="S",C402="I"),-1,1),"")</f>
        <v>0</v>
      </c>
      <c r="AW402" s="899">
        <f t="shared" si="41"/>
        <v>0</v>
      </c>
      <c r="AX402" s="899">
        <f>INDEX(V402:AG402,1,MATCH(Parametres!$B$3,V$1:AG$1,0))*IF(OR(C402="L",C402="S",C402="I"),-1,1)</f>
        <v>0</v>
      </c>
      <c r="AY402" s="487" t="s">
        <v>337</v>
      </c>
      <c r="AZ402" s="487" t="e">
        <f>+VLOOKUP($AJ402,Data_Validation!$A:$E,5,0)</f>
        <v>#N/A</v>
      </c>
    </row>
    <row r="403" spans="1:52" ht="15.75" hidden="1" customHeight="1">
      <c r="A403" s="706" t="s">
        <v>1148</v>
      </c>
      <c r="B403" s="706">
        <v>2025</v>
      </c>
      <c r="C403" s="706" t="s">
        <v>1989</v>
      </c>
      <c r="D403" s="706" t="s">
        <v>1990</v>
      </c>
      <c r="E403" s="706" t="s">
        <v>333</v>
      </c>
      <c r="F403" s="706" t="s">
        <v>1136</v>
      </c>
      <c r="G403" s="706">
        <v>1343895.64</v>
      </c>
      <c r="H403" s="706">
        <v>982540.57</v>
      </c>
      <c r="I403" s="706">
        <v>1367885.49</v>
      </c>
      <c r="J403" s="706">
        <v>3000822.12</v>
      </c>
      <c r="K403" s="706">
        <v>1244163.44</v>
      </c>
      <c r="L403" s="706">
        <v>1244163.44</v>
      </c>
      <c r="M403" s="706">
        <v>-628712.93000000005</v>
      </c>
      <c r="N403" s="706">
        <v>-561661.64</v>
      </c>
      <c r="O403" s="706">
        <v>181871.69</v>
      </c>
      <c r="P403" s="706">
        <v>487628.27</v>
      </c>
      <c r="Q403" s="706">
        <v>759332.01</v>
      </c>
      <c r="R403" s="706">
        <v>625098.98</v>
      </c>
      <c r="S403" s="706">
        <v>0</v>
      </c>
      <c r="T403" s="706">
        <v>0</v>
      </c>
      <c r="U403" s="706">
        <v>0</v>
      </c>
      <c r="V403" s="706">
        <v>0</v>
      </c>
      <c r="W403" s="706">
        <v>0</v>
      </c>
      <c r="X403" s="706">
        <v>0</v>
      </c>
      <c r="Y403" s="706">
        <v>0</v>
      </c>
      <c r="Z403" s="706">
        <v>0</v>
      </c>
      <c r="AA403" s="706">
        <v>0</v>
      </c>
      <c r="AB403" s="706">
        <v>0</v>
      </c>
      <c r="AC403" s="706">
        <v>0</v>
      </c>
      <c r="AD403" s="706">
        <v>0</v>
      </c>
      <c r="AE403" s="706">
        <v>0</v>
      </c>
      <c r="AF403" s="706">
        <v>0</v>
      </c>
      <c r="AG403" s="706">
        <v>0</v>
      </c>
      <c r="AH403" s="706">
        <v>0</v>
      </c>
      <c r="AI403" s="706">
        <v>0</v>
      </c>
      <c r="AJ403" s="905" t="str">
        <f t="shared" si="36"/>
        <v>G26500</v>
      </c>
      <c r="AK403" s="905" t="str">
        <f t="shared" si="37"/>
        <v>TPS TVH TVQ À RECEVOIR</v>
      </c>
      <c r="AL403" s="905">
        <f>IFERROR(INDEX(G403:R403,1,MATCH(Parametres!$B$3,G$1:R$1,0)-1)*IF(OR(F403="L",F403="S",F403="I"),-1,1),"")</f>
        <v>1367885.49</v>
      </c>
      <c r="AM403" s="905">
        <f t="shared" si="38"/>
        <v>1632936.6300000001</v>
      </c>
      <c r="AN403" s="905">
        <f>INDEX(G403:R403,1,MATCH(Parametres!$B$3,G$1:R$1,0))*IF(OR(F403="L",F403="S",F403="I"),-1,1)</f>
        <v>3000822.12</v>
      </c>
      <c r="AO403" s="487" t="str">
        <f>+VLOOKUP($AJ403,Data_Validation!$A:$D,1,0)</f>
        <v>G26500</v>
      </c>
      <c r="AP403" s="487" t="str">
        <f>+VLOOKUP($AJ403,Data_Validation!$A:$D,3,0)</f>
        <v>Bilan</v>
      </c>
      <c r="AQ403" s="487" t="str">
        <f>+VLOOKUP($AJ403,Data_Validation!$A:$D,4,0)</f>
        <v>Recevables Autres</v>
      </c>
      <c r="AR403" s="487" t="s">
        <v>299</v>
      </c>
      <c r="AS403" s="487">
        <f>+VLOOKUP($AJ403,Data_Validation!$A:$E,5,0)</f>
        <v>0</v>
      </c>
      <c r="AT403" s="904" t="str">
        <f t="shared" si="39"/>
        <v>G26500</v>
      </c>
      <c r="AU403" s="488" t="str">
        <f t="shared" si="40"/>
        <v>TPS TVH TVQ À RECEVOIR</v>
      </c>
      <c r="AV403" s="899">
        <f>IFERROR(INDEX(V403:AG403,1,MATCH(Parametres!$B$3,V$1:AG$1,0)-1)*IF(OR(C403="L",C403="S",C403="I"),-1,1),"")</f>
        <v>0</v>
      </c>
      <c r="AW403" s="899">
        <f t="shared" si="41"/>
        <v>0</v>
      </c>
      <c r="AX403" s="899">
        <f>INDEX(V403:AG403,1,MATCH(Parametres!$B$3,V$1:AG$1,0))*IF(OR(C403="L",C403="S",C403="I"),-1,1)</f>
        <v>0</v>
      </c>
      <c r="AY403" s="487" t="s">
        <v>337</v>
      </c>
      <c r="AZ403" s="487">
        <f>+VLOOKUP($AJ403,Data_Validation!$A:$E,5,0)</f>
        <v>0</v>
      </c>
    </row>
    <row r="404" spans="1:52" ht="15.75" hidden="1" customHeight="1">
      <c r="A404" s="706" t="s">
        <v>1148</v>
      </c>
      <c r="B404" s="706">
        <v>2025</v>
      </c>
      <c r="C404" s="706" t="s">
        <v>1991</v>
      </c>
      <c r="D404" s="706" t="s">
        <v>1992</v>
      </c>
      <c r="E404" s="706" t="s">
        <v>333</v>
      </c>
      <c r="F404" s="706" t="s">
        <v>1136</v>
      </c>
      <c r="G404" s="706">
        <v>-1763.04</v>
      </c>
      <c r="H404" s="706">
        <v>-6321.04</v>
      </c>
      <c r="I404" s="706">
        <v>-10879.04</v>
      </c>
      <c r="J404" s="706">
        <v>-15437.04</v>
      </c>
      <c r="K404" s="706">
        <v>-19995.04</v>
      </c>
      <c r="L404" s="706">
        <v>-24553.040000000001</v>
      </c>
      <c r="M404" s="706">
        <v>-52480.17</v>
      </c>
      <c r="N404" s="706">
        <v>-64718.17</v>
      </c>
      <c r="O404" s="706">
        <v>12531.8</v>
      </c>
      <c r="P404" s="706">
        <v>293.8</v>
      </c>
      <c r="Q404" s="706">
        <v>-11944.2</v>
      </c>
      <c r="R404" s="706">
        <v>0</v>
      </c>
      <c r="S404" s="706">
        <v>0</v>
      </c>
      <c r="T404" s="706">
        <v>0</v>
      </c>
      <c r="U404" s="706">
        <v>0</v>
      </c>
      <c r="V404" s="706">
        <v>0</v>
      </c>
      <c r="W404" s="706">
        <v>0</v>
      </c>
      <c r="X404" s="706">
        <v>0</v>
      </c>
      <c r="Y404" s="706">
        <v>0</v>
      </c>
      <c r="Z404" s="706">
        <v>0</v>
      </c>
      <c r="AA404" s="706">
        <v>0</v>
      </c>
      <c r="AB404" s="706">
        <v>0</v>
      </c>
      <c r="AC404" s="706">
        <v>0</v>
      </c>
      <c r="AD404" s="706">
        <v>0</v>
      </c>
      <c r="AE404" s="706">
        <v>0</v>
      </c>
      <c r="AF404" s="706">
        <v>0</v>
      </c>
      <c r="AG404" s="706">
        <v>0</v>
      </c>
      <c r="AH404" s="706">
        <v>0</v>
      </c>
      <c r="AI404" s="706">
        <v>0</v>
      </c>
      <c r="AJ404" s="905" t="str">
        <f t="shared" si="36"/>
        <v>G27000</v>
      </c>
      <c r="AK404" s="905" t="str">
        <f t="shared" si="37"/>
        <v>TAXES PAYEES D'AVANCE</v>
      </c>
      <c r="AL404" s="905">
        <f>IFERROR(INDEX(G404:R404,1,MATCH(Parametres!$B$3,G$1:R$1,0)-1)*IF(OR(F404="L",F404="S",F404="I"),-1,1),"")</f>
        <v>-10879.04</v>
      </c>
      <c r="AM404" s="905">
        <f t="shared" si="38"/>
        <v>-4558</v>
      </c>
      <c r="AN404" s="905">
        <f>INDEX(G404:R404,1,MATCH(Parametres!$B$3,G$1:R$1,0))*IF(OR(F404="L",F404="S",F404="I"),-1,1)</f>
        <v>-15437.04</v>
      </c>
      <c r="AO404" s="487" t="str">
        <f>+VLOOKUP($AJ404,Data_Validation!$A:$D,1,0)</f>
        <v>G27000</v>
      </c>
      <c r="AP404" s="487" t="str">
        <f>+VLOOKUP($AJ404,Data_Validation!$A:$D,3,0)</f>
        <v>Bilan</v>
      </c>
      <c r="AQ404" s="487" t="str">
        <f>+VLOOKUP($AJ404,Data_Validation!$A:$D,4,0)</f>
        <v>Frais Payés d'Avance</v>
      </c>
      <c r="AR404" s="487" t="s">
        <v>299</v>
      </c>
      <c r="AS404" s="487">
        <f>+VLOOKUP($AJ404,Data_Validation!$A:$E,5,0)</f>
        <v>0</v>
      </c>
      <c r="AT404" s="904" t="str">
        <f t="shared" si="39"/>
        <v>G27000</v>
      </c>
      <c r="AU404" s="488" t="str">
        <f t="shared" si="40"/>
        <v>TAXES PAYEES D'AVANCE</v>
      </c>
      <c r="AV404" s="899">
        <f>IFERROR(INDEX(V404:AG404,1,MATCH(Parametres!$B$3,V$1:AG$1,0)-1)*IF(OR(C404="L",C404="S",C404="I"),-1,1),"")</f>
        <v>0</v>
      </c>
      <c r="AW404" s="899">
        <f t="shared" si="41"/>
        <v>0</v>
      </c>
      <c r="AX404" s="899">
        <f>INDEX(V404:AG404,1,MATCH(Parametres!$B$3,V$1:AG$1,0))*IF(OR(C404="L",C404="S",C404="I"),-1,1)</f>
        <v>0</v>
      </c>
      <c r="AY404" s="487" t="s">
        <v>337</v>
      </c>
      <c r="AZ404" s="487">
        <f>+VLOOKUP($AJ404,Data_Validation!$A:$E,5,0)</f>
        <v>0</v>
      </c>
    </row>
    <row r="405" spans="1:52" ht="15.75" hidden="1" customHeight="1">
      <c r="A405" s="706" t="s">
        <v>1148</v>
      </c>
      <c r="B405" s="706">
        <v>2025</v>
      </c>
      <c r="C405" s="706" t="s">
        <v>1995</v>
      </c>
      <c r="D405" s="706" t="s">
        <v>1996</v>
      </c>
      <c r="E405" s="706" t="s">
        <v>333</v>
      </c>
      <c r="F405" s="706" t="s">
        <v>1136</v>
      </c>
      <c r="G405" s="706">
        <v>143809.62</v>
      </c>
      <c r="H405" s="706">
        <v>130736.01</v>
      </c>
      <c r="I405" s="706">
        <v>117662.39999999999</v>
      </c>
      <c r="J405" s="706">
        <v>104588.79</v>
      </c>
      <c r="K405" s="706">
        <v>91515.18</v>
      </c>
      <c r="L405" s="706">
        <v>78441.570000000007</v>
      </c>
      <c r="M405" s="706">
        <v>65367.96</v>
      </c>
      <c r="N405" s="706">
        <v>52294.35</v>
      </c>
      <c r="O405" s="706">
        <v>39220.74</v>
      </c>
      <c r="P405" s="706">
        <v>26147.13</v>
      </c>
      <c r="Q405" s="706">
        <v>13073.52</v>
      </c>
      <c r="R405" s="706">
        <v>80653.37</v>
      </c>
      <c r="S405" s="706">
        <v>0</v>
      </c>
      <c r="T405" s="706">
        <v>0</v>
      </c>
      <c r="U405" s="706">
        <v>0</v>
      </c>
      <c r="V405" s="706">
        <v>0</v>
      </c>
      <c r="W405" s="706">
        <v>0</v>
      </c>
      <c r="X405" s="706">
        <v>0</v>
      </c>
      <c r="Y405" s="706">
        <v>0</v>
      </c>
      <c r="Z405" s="706">
        <v>0</v>
      </c>
      <c r="AA405" s="706">
        <v>0</v>
      </c>
      <c r="AB405" s="706">
        <v>0</v>
      </c>
      <c r="AC405" s="706">
        <v>0</v>
      </c>
      <c r="AD405" s="706">
        <v>0</v>
      </c>
      <c r="AE405" s="706">
        <v>0</v>
      </c>
      <c r="AF405" s="706">
        <v>0</v>
      </c>
      <c r="AG405" s="706">
        <v>0</v>
      </c>
      <c r="AH405" s="706">
        <v>0</v>
      </c>
      <c r="AI405" s="706">
        <v>0</v>
      </c>
      <c r="AJ405" s="905" t="str">
        <f t="shared" si="36"/>
        <v>G27100</v>
      </c>
      <c r="AK405" s="905" t="str">
        <f t="shared" si="37"/>
        <v>ASSURANCES PAYEES AVANCE</v>
      </c>
      <c r="AL405" s="905">
        <f>IFERROR(INDEX(G405:R405,1,MATCH(Parametres!$B$3,G$1:R$1,0)-1)*IF(OR(F405="L",F405="S",F405="I"),-1,1),"")</f>
        <v>117662.39999999999</v>
      </c>
      <c r="AM405" s="905">
        <f t="shared" si="38"/>
        <v>-13073.61</v>
      </c>
      <c r="AN405" s="905">
        <f>INDEX(G405:R405,1,MATCH(Parametres!$B$3,G$1:R$1,0))*IF(OR(F405="L",F405="S",F405="I"),-1,1)</f>
        <v>104588.79</v>
      </c>
      <c r="AO405" s="487" t="str">
        <f>+VLOOKUP($AJ405,Data_Validation!$A:$D,1,0)</f>
        <v>G27100</v>
      </c>
      <c r="AP405" s="487" t="str">
        <f>+VLOOKUP($AJ405,Data_Validation!$A:$D,3,0)</f>
        <v>Bilan</v>
      </c>
      <c r="AQ405" s="487" t="str">
        <f>+VLOOKUP($AJ405,Data_Validation!$A:$D,4,0)</f>
        <v>Frais Payés d'Avance</v>
      </c>
      <c r="AR405" s="487" t="s">
        <v>299</v>
      </c>
      <c r="AS405" s="487">
        <f>+VLOOKUP($AJ405,Data_Validation!$A:$E,5,0)</f>
        <v>0</v>
      </c>
      <c r="AT405" s="904" t="str">
        <f t="shared" si="39"/>
        <v>G27100</v>
      </c>
      <c r="AU405" s="488" t="str">
        <f t="shared" si="40"/>
        <v>ASSURANCES PAYEES AVANCE</v>
      </c>
      <c r="AV405" s="899">
        <f>IFERROR(INDEX(V405:AG405,1,MATCH(Parametres!$B$3,V$1:AG$1,0)-1)*IF(OR(C405="L",C405="S",C405="I"),-1,1),"")</f>
        <v>0</v>
      </c>
      <c r="AW405" s="899">
        <f t="shared" si="41"/>
        <v>0</v>
      </c>
      <c r="AX405" s="899">
        <f>INDEX(V405:AG405,1,MATCH(Parametres!$B$3,V$1:AG$1,0))*IF(OR(C405="L",C405="S",C405="I"),-1,1)</f>
        <v>0</v>
      </c>
      <c r="AY405" s="487" t="s">
        <v>337</v>
      </c>
      <c r="AZ405" s="487">
        <f>+VLOOKUP($AJ405,Data_Validation!$A:$E,5,0)</f>
        <v>0</v>
      </c>
    </row>
    <row r="406" spans="1:52" ht="15.75" hidden="1" customHeight="1">
      <c r="A406" s="706" t="s">
        <v>1148</v>
      </c>
      <c r="B406" s="706">
        <v>2025</v>
      </c>
      <c r="C406" s="706" t="s">
        <v>1997</v>
      </c>
      <c r="D406" s="706" t="s">
        <v>1998</v>
      </c>
      <c r="E406" s="706" t="s">
        <v>333</v>
      </c>
      <c r="F406" s="706" t="s">
        <v>1136</v>
      </c>
      <c r="G406" s="706">
        <v>106034.51</v>
      </c>
      <c r="H406" s="706">
        <v>138135.42000000001</v>
      </c>
      <c r="I406" s="706">
        <v>157113.04999999999</v>
      </c>
      <c r="J406" s="706">
        <v>224352.19</v>
      </c>
      <c r="K406" s="706">
        <v>237687.76</v>
      </c>
      <c r="L406" s="706">
        <v>2366353.46</v>
      </c>
      <c r="M406" s="706">
        <v>2399364.11</v>
      </c>
      <c r="N406" s="706">
        <v>2311862.33</v>
      </c>
      <c r="O406" s="706">
        <v>123082.24000000001</v>
      </c>
      <c r="P406" s="706">
        <v>157664.53</v>
      </c>
      <c r="Q406" s="706">
        <v>158352.14000000001</v>
      </c>
      <c r="R406" s="706">
        <v>218182.92</v>
      </c>
      <c r="S406" s="706">
        <v>0</v>
      </c>
      <c r="T406" s="706">
        <v>0</v>
      </c>
      <c r="U406" s="706">
        <v>0</v>
      </c>
      <c r="V406" s="706">
        <v>0</v>
      </c>
      <c r="W406" s="706">
        <v>0</v>
      </c>
      <c r="X406" s="706">
        <v>0</v>
      </c>
      <c r="Y406" s="706">
        <v>0</v>
      </c>
      <c r="Z406" s="706">
        <v>0</v>
      </c>
      <c r="AA406" s="706">
        <v>0</v>
      </c>
      <c r="AB406" s="706">
        <v>0</v>
      </c>
      <c r="AC406" s="706">
        <v>0</v>
      </c>
      <c r="AD406" s="706">
        <v>0</v>
      </c>
      <c r="AE406" s="706">
        <v>0</v>
      </c>
      <c r="AF406" s="706">
        <v>0</v>
      </c>
      <c r="AG406" s="706">
        <v>0</v>
      </c>
      <c r="AH406" s="706">
        <v>0</v>
      </c>
      <c r="AI406" s="706">
        <v>0</v>
      </c>
      <c r="AJ406" s="905" t="str">
        <f t="shared" si="36"/>
        <v>G27400</v>
      </c>
      <c r="AK406" s="905" t="str">
        <f t="shared" si="37"/>
        <v>FRAIS PAYES AVANCE AUTRES</v>
      </c>
      <c r="AL406" s="905">
        <f>IFERROR(INDEX(G406:R406,1,MATCH(Parametres!$B$3,G$1:R$1,0)-1)*IF(OR(F406="L",F406="S",F406="I"),-1,1),"")</f>
        <v>157113.04999999999</v>
      </c>
      <c r="AM406" s="905">
        <f t="shared" si="38"/>
        <v>67239.140000000014</v>
      </c>
      <c r="AN406" s="905">
        <f>INDEX(G406:R406,1,MATCH(Parametres!$B$3,G$1:R$1,0))*IF(OR(F406="L",F406="S",F406="I"),-1,1)</f>
        <v>224352.19</v>
      </c>
      <c r="AO406" s="487" t="str">
        <f>+VLOOKUP($AJ406,Data_Validation!$A:$D,1,0)</f>
        <v>G27400</v>
      </c>
      <c r="AP406" s="487" t="str">
        <f>+VLOOKUP($AJ406,Data_Validation!$A:$D,3,0)</f>
        <v>Bilan</v>
      </c>
      <c r="AQ406" s="487" t="str">
        <f>+VLOOKUP($AJ406,Data_Validation!$A:$D,4,0)</f>
        <v>Frais Payés d'Avance</v>
      </c>
      <c r="AR406" s="487" t="s">
        <v>299</v>
      </c>
      <c r="AS406" s="487">
        <f>+VLOOKUP($AJ406,Data_Validation!$A:$E,5,0)</f>
        <v>0</v>
      </c>
      <c r="AT406" s="904" t="str">
        <f t="shared" si="39"/>
        <v>G27400</v>
      </c>
      <c r="AU406" s="488" t="str">
        <f t="shared" si="40"/>
        <v>FRAIS PAYES AVANCE AUTRES</v>
      </c>
      <c r="AV406" s="899">
        <f>IFERROR(INDEX(V406:AG406,1,MATCH(Parametres!$B$3,V$1:AG$1,0)-1)*IF(OR(C406="L",C406="S",C406="I"),-1,1),"")</f>
        <v>0</v>
      </c>
      <c r="AW406" s="899">
        <f t="shared" si="41"/>
        <v>0</v>
      </c>
      <c r="AX406" s="899">
        <f>INDEX(V406:AG406,1,MATCH(Parametres!$B$3,V$1:AG$1,0))*IF(OR(C406="L",C406="S",C406="I"),-1,1)</f>
        <v>0</v>
      </c>
      <c r="AY406" s="487" t="s">
        <v>337</v>
      </c>
      <c r="AZ406" s="487">
        <f>+VLOOKUP($AJ406,Data_Validation!$A:$E,5,0)</f>
        <v>0</v>
      </c>
    </row>
    <row r="407" spans="1:52" ht="15.75" hidden="1" customHeight="1">
      <c r="A407" s="706" t="s">
        <v>1148</v>
      </c>
      <c r="B407" s="706">
        <v>2025</v>
      </c>
      <c r="C407" s="706" t="s">
        <v>1999</v>
      </c>
      <c r="D407" s="706" t="s">
        <v>2000</v>
      </c>
      <c r="E407" s="706" t="s">
        <v>1142</v>
      </c>
      <c r="F407" s="706" t="s">
        <v>1136</v>
      </c>
      <c r="G407" s="706">
        <v>0</v>
      </c>
      <c r="H407" s="706">
        <v>0</v>
      </c>
      <c r="I407" s="706">
        <v>0</v>
      </c>
      <c r="J407" s="706">
        <v>0</v>
      </c>
      <c r="K407" s="706">
        <v>0</v>
      </c>
      <c r="L407" s="706">
        <v>0</v>
      </c>
      <c r="M407" s="706">
        <v>0</v>
      </c>
      <c r="N407" s="706">
        <v>0</v>
      </c>
      <c r="O407" s="706">
        <v>0</v>
      </c>
      <c r="P407" s="706">
        <v>0</v>
      </c>
      <c r="Q407" s="706">
        <v>0</v>
      </c>
      <c r="R407" s="706">
        <v>0</v>
      </c>
      <c r="S407" s="706">
        <v>0</v>
      </c>
      <c r="T407" s="706">
        <v>0</v>
      </c>
      <c r="U407" s="706">
        <v>0</v>
      </c>
      <c r="V407" s="706">
        <v>0</v>
      </c>
      <c r="W407" s="706">
        <v>0</v>
      </c>
      <c r="X407" s="706">
        <v>0</v>
      </c>
      <c r="Y407" s="706">
        <v>0</v>
      </c>
      <c r="Z407" s="706">
        <v>0</v>
      </c>
      <c r="AA407" s="706">
        <v>0</v>
      </c>
      <c r="AB407" s="706">
        <v>0</v>
      </c>
      <c r="AC407" s="706">
        <v>0</v>
      </c>
      <c r="AD407" s="706">
        <v>0</v>
      </c>
      <c r="AE407" s="706">
        <v>0</v>
      </c>
      <c r="AF407" s="706">
        <v>0</v>
      </c>
      <c r="AG407" s="706">
        <v>0</v>
      </c>
      <c r="AH407" s="706">
        <v>0</v>
      </c>
      <c r="AI407" s="706">
        <v>0</v>
      </c>
      <c r="AJ407" s="905" t="str">
        <f t="shared" si="36"/>
        <v>G27401</v>
      </c>
      <c r="AK407" s="905" t="str">
        <f t="shared" si="37"/>
        <v>DEPOT PAYÉ D'AVANCE</v>
      </c>
      <c r="AL407" s="905">
        <f>IFERROR(INDEX(G407:R407,1,MATCH(Parametres!$B$3,G$1:R$1,0)-1)*IF(OR(F407="L",F407="S",F407="I"),-1,1),"")</f>
        <v>0</v>
      </c>
      <c r="AM407" s="905">
        <f t="shared" si="38"/>
        <v>0</v>
      </c>
      <c r="AN407" s="905">
        <f>INDEX(G407:R407,1,MATCH(Parametres!$B$3,G$1:R$1,0))*IF(OR(F407="L",F407="S",F407="I"),-1,1)</f>
        <v>0</v>
      </c>
      <c r="AO407" s="487" t="e">
        <f>+VLOOKUP($AJ407,Data_Validation!$A:$D,1,0)</f>
        <v>#N/A</v>
      </c>
      <c r="AP407" s="487" t="e">
        <f>+VLOOKUP($AJ407,Data_Validation!$A:$D,3,0)</f>
        <v>#N/A</v>
      </c>
      <c r="AQ407" s="487" t="e">
        <f>+VLOOKUP($AJ407,Data_Validation!$A:$D,4,0)</f>
        <v>#N/A</v>
      </c>
      <c r="AR407" s="487" t="s">
        <v>299</v>
      </c>
      <c r="AS407" s="487" t="e">
        <f>+VLOOKUP($AJ407,Data_Validation!$A:$E,5,0)</f>
        <v>#N/A</v>
      </c>
      <c r="AT407" s="904" t="str">
        <f t="shared" si="39"/>
        <v>G27401</v>
      </c>
      <c r="AU407" s="488" t="str">
        <f t="shared" si="40"/>
        <v>DEPOT PAYÉ D'AVANCE</v>
      </c>
      <c r="AV407" s="899">
        <f>IFERROR(INDEX(V407:AG407,1,MATCH(Parametres!$B$3,V$1:AG$1,0)-1)*IF(OR(C407="L",C407="S",C407="I"),-1,1),"")</f>
        <v>0</v>
      </c>
      <c r="AW407" s="899">
        <f t="shared" si="41"/>
        <v>0</v>
      </c>
      <c r="AX407" s="899">
        <f>INDEX(V407:AG407,1,MATCH(Parametres!$B$3,V$1:AG$1,0))*IF(OR(C407="L",C407="S",C407="I"),-1,1)</f>
        <v>0</v>
      </c>
      <c r="AY407" s="487" t="s">
        <v>337</v>
      </c>
      <c r="AZ407" s="487" t="e">
        <f>+VLOOKUP($AJ407,Data_Validation!$A:$E,5,0)</f>
        <v>#N/A</v>
      </c>
    </row>
    <row r="408" spans="1:52" ht="15.75" hidden="1" customHeight="1">
      <c r="A408" s="706" t="s">
        <v>1148</v>
      </c>
      <c r="B408" s="706">
        <v>2025</v>
      </c>
      <c r="C408" s="706" t="s">
        <v>2013</v>
      </c>
      <c r="D408" s="706" t="s">
        <v>2014</v>
      </c>
      <c r="E408" s="706" t="s">
        <v>1143</v>
      </c>
      <c r="F408" s="706" t="s">
        <v>1136</v>
      </c>
      <c r="G408" s="706">
        <v>0</v>
      </c>
      <c r="H408" s="706">
        <v>0</v>
      </c>
      <c r="I408" s="706">
        <v>0</v>
      </c>
      <c r="J408" s="706">
        <v>0</v>
      </c>
      <c r="K408" s="706">
        <v>0</v>
      </c>
      <c r="L408" s="706">
        <v>0</v>
      </c>
      <c r="M408" s="706">
        <v>0</v>
      </c>
      <c r="N408" s="706">
        <v>0</v>
      </c>
      <c r="O408" s="706">
        <v>0</v>
      </c>
      <c r="P408" s="706">
        <v>0</v>
      </c>
      <c r="Q408" s="706">
        <v>0</v>
      </c>
      <c r="R408" s="706">
        <v>0</v>
      </c>
      <c r="S408" s="706">
        <v>0</v>
      </c>
      <c r="T408" s="706">
        <v>0</v>
      </c>
      <c r="U408" s="706">
        <v>0</v>
      </c>
      <c r="V408" s="706">
        <v>0</v>
      </c>
      <c r="W408" s="706">
        <v>0</v>
      </c>
      <c r="X408" s="706">
        <v>0</v>
      </c>
      <c r="Y408" s="706">
        <v>0</v>
      </c>
      <c r="Z408" s="706">
        <v>0</v>
      </c>
      <c r="AA408" s="706">
        <v>0</v>
      </c>
      <c r="AB408" s="706">
        <v>0</v>
      </c>
      <c r="AC408" s="706">
        <v>0</v>
      </c>
      <c r="AD408" s="706">
        <v>0</v>
      </c>
      <c r="AE408" s="706">
        <v>0</v>
      </c>
      <c r="AF408" s="706">
        <v>0</v>
      </c>
      <c r="AG408" s="706">
        <v>0</v>
      </c>
      <c r="AH408" s="706">
        <v>0</v>
      </c>
      <c r="AI408" s="706">
        <v>0</v>
      </c>
      <c r="AJ408" s="905" t="str">
        <f t="shared" si="36"/>
        <v>G27700</v>
      </c>
      <c r="AK408" s="905" t="str">
        <f t="shared" si="37"/>
        <v>INV VEHICULE EN LOCATION</v>
      </c>
      <c r="AL408" s="905">
        <f>IFERROR(INDEX(G408:R408,1,MATCH(Parametres!$B$3,G$1:R$1,0)-1)*IF(OR(F408="L",F408="S",F408="I"),-1,1),"")</f>
        <v>0</v>
      </c>
      <c r="AM408" s="905">
        <f t="shared" si="38"/>
        <v>0</v>
      </c>
      <c r="AN408" s="905">
        <f>INDEX(G408:R408,1,MATCH(Parametres!$B$3,G$1:R$1,0))*IF(OR(F408="L",F408="S",F408="I"),-1,1)</f>
        <v>0</v>
      </c>
      <c r="AO408" s="487" t="e">
        <f>+VLOOKUP($AJ408,Data_Validation!$A:$D,1,0)</f>
        <v>#N/A</v>
      </c>
      <c r="AP408" s="487" t="e">
        <f>+VLOOKUP($AJ408,Data_Validation!$A:$D,3,0)</f>
        <v>#N/A</v>
      </c>
      <c r="AQ408" s="487" t="e">
        <f>+VLOOKUP($AJ408,Data_Validation!$A:$D,4,0)</f>
        <v>#N/A</v>
      </c>
      <c r="AR408" s="487" t="s">
        <v>299</v>
      </c>
      <c r="AS408" s="487" t="e">
        <f>+VLOOKUP($AJ408,Data_Validation!$A:$E,5,0)</f>
        <v>#N/A</v>
      </c>
      <c r="AT408" s="904" t="str">
        <f t="shared" si="39"/>
        <v>G27700</v>
      </c>
      <c r="AU408" s="488" t="str">
        <f t="shared" si="40"/>
        <v>INV VEHICULE EN LOCATION</v>
      </c>
      <c r="AV408" s="899">
        <f>IFERROR(INDEX(V408:AG408,1,MATCH(Parametres!$B$3,V$1:AG$1,0)-1)*IF(OR(C408="L",C408="S",C408="I"),-1,1),"")</f>
        <v>0</v>
      </c>
      <c r="AW408" s="899">
        <f t="shared" si="41"/>
        <v>0</v>
      </c>
      <c r="AX408" s="899">
        <f>INDEX(V408:AG408,1,MATCH(Parametres!$B$3,V$1:AG$1,0))*IF(OR(C408="L",C408="S",C408="I"),-1,1)</f>
        <v>0</v>
      </c>
      <c r="AY408" s="487" t="s">
        <v>337</v>
      </c>
      <c r="AZ408" s="487" t="e">
        <f>+VLOOKUP($AJ408,Data_Validation!$A:$E,5,0)</f>
        <v>#N/A</v>
      </c>
    </row>
    <row r="409" spans="1:52" ht="15.75" hidden="1" customHeight="1">
      <c r="A409" s="706" t="s">
        <v>1148</v>
      </c>
      <c r="B409" s="706">
        <v>2025</v>
      </c>
      <c r="C409" s="706" t="s">
        <v>2015</v>
      </c>
      <c r="D409" s="706" t="s">
        <v>2016</v>
      </c>
      <c r="E409" s="706" t="s">
        <v>333</v>
      </c>
      <c r="F409" s="706" t="s">
        <v>1136</v>
      </c>
      <c r="G409" s="706">
        <v>0</v>
      </c>
      <c r="H409" s="706">
        <v>0</v>
      </c>
      <c r="I409" s="706">
        <v>0</v>
      </c>
      <c r="J409" s="706">
        <v>0</v>
      </c>
      <c r="K409" s="706">
        <v>0</v>
      </c>
      <c r="L409" s="706">
        <v>0</v>
      </c>
      <c r="M409" s="706">
        <v>0</v>
      </c>
      <c r="N409" s="706">
        <v>0</v>
      </c>
      <c r="O409" s="706">
        <v>0</v>
      </c>
      <c r="P409" s="706">
        <v>0</v>
      </c>
      <c r="Q409" s="706">
        <v>0</v>
      </c>
      <c r="R409" s="706">
        <v>0</v>
      </c>
      <c r="S409" s="706">
        <v>0</v>
      </c>
      <c r="T409" s="706">
        <v>0</v>
      </c>
      <c r="U409" s="706">
        <v>0</v>
      </c>
      <c r="V409" s="706">
        <v>0</v>
      </c>
      <c r="W409" s="706">
        <v>0</v>
      </c>
      <c r="X409" s="706">
        <v>0</v>
      </c>
      <c r="Y409" s="706">
        <v>0</v>
      </c>
      <c r="Z409" s="706">
        <v>0</v>
      </c>
      <c r="AA409" s="706">
        <v>0</v>
      </c>
      <c r="AB409" s="706">
        <v>0</v>
      </c>
      <c r="AC409" s="706">
        <v>0</v>
      </c>
      <c r="AD409" s="706">
        <v>0</v>
      </c>
      <c r="AE409" s="706">
        <v>0</v>
      </c>
      <c r="AF409" s="706">
        <v>0</v>
      </c>
      <c r="AG409" s="706">
        <v>0</v>
      </c>
      <c r="AH409" s="706">
        <v>0</v>
      </c>
      <c r="AI409" s="706">
        <v>0</v>
      </c>
      <c r="AJ409" s="905" t="str">
        <f t="shared" si="36"/>
        <v>G27701</v>
      </c>
      <c r="AK409" s="905" t="str">
        <f t="shared" si="37"/>
        <v>AMORT. ACC. VEH. LOCATION</v>
      </c>
      <c r="AL409" s="905">
        <f>IFERROR(INDEX(G409:R409,1,MATCH(Parametres!$B$3,G$1:R$1,0)-1)*IF(OR(F409="L",F409="S",F409="I"),-1,1),"")</f>
        <v>0</v>
      </c>
      <c r="AM409" s="905">
        <f t="shared" si="38"/>
        <v>0</v>
      </c>
      <c r="AN409" s="905">
        <f>INDEX(G409:R409,1,MATCH(Parametres!$B$3,G$1:R$1,0))*IF(OR(F409="L",F409="S",F409="I"),-1,1)</f>
        <v>0</v>
      </c>
      <c r="AO409" s="487" t="str">
        <f>+VLOOKUP($AJ409,Data_Validation!$A:$D,1,0)</f>
        <v>G27701</v>
      </c>
      <c r="AP409" s="487">
        <f>+VLOOKUP($AJ409,Data_Validation!$A:$D,3,0)</f>
        <v>0</v>
      </c>
      <c r="AQ409" s="487">
        <f>+VLOOKUP($AJ409,Data_Validation!$A:$D,4,0)</f>
        <v>0</v>
      </c>
      <c r="AR409" s="487" t="s">
        <v>299</v>
      </c>
      <c r="AS409" s="487">
        <f>+VLOOKUP($AJ409,Data_Validation!$A:$E,5,0)</f>
        <v>0</v>
      </c>
      <c r="AT409" s="904" t="str">
        <f t="shared" si="39"/>
        <v>G27701</v>
      </c>
      <c r="AU409" s="488" t="str">
        <f t="shared" si="40"/>
        <v>AMORT. ACC. VEH. LOCATION</v>
      </c>
      <c r="AV409" s="899">
        <f>IFERROR(INDEX(V409:AG409,1,MATCH(Parametres!$B$3,V$1:AG$1,0)-1)*IF(OR(C409="L",C409="S",C409="I"),-1,1),"")</f>
        <v>0</v>
      </c>
      <c r="AW409" s="899">
        <f t="shared" si="41"/>
        <v>0</v>
      </c>
      <c r="AX409" s="899">
        <f>INDEX(V409:AG409,1,MATCH(Parametres!$B$3,V$1:AG$1,0))*IF(OR(C409="L",C409="S",C409="I"),-1,1)</f>
        <v>0</v>
      </c>
      <c r="AY409" s="487" t="s">
        <v>337</v>
      </c>
      <c r="AZ409" s="487">
        <f>+VLOOKUP($AJ409,Data_Validation!$A:$E,5,0)</f>
        <v>0</v>
      </c>
    </row>
    <row r="410" spans="1:52" ht="15.75" hidden="1" customHeight="1">
      <c r="A410" s="706" t="s">
        <v>1148</v>
      </c>
      <c r="B410" s="706">
        <v>2025</v>
      </c>
      <c r="C410" s="706" t="s">
        <v>2017</v>
      </c>
      <c r="D410" s="706" t="s">
        <v>2018</v>
      </c>
      <c r="E410" s="706" t="s">
        <v>333</v>
      </c>
      <c r="F410" s="706" t="s">
        <v>1136</v>
      </c>
      <c r="G410" s="706">
        <v>1640983.15</v>
      </c>
      <c r="H410" s="706">
        <v>1640983.15</v>
      </c>
      <c r="I410" s="706">
        <v>1648094.55</v>
      </c>
      <c r="J410" s="706">
        <v>1648094.55</v>
      </c>
      <c r="K410" s="706">
        <v>1648094.55</v>
      </c>
      <c r="L410" s="706">
        <v>1648094.55</v>
      </c>
      <c r="M410" s="706">
        <v>1650563.84</v>
      </c>
      <c r="N410" s="706">
        <v>1659359.27</v>
      </c>
      <c r="O410" s="706">
        <v>1710020.63</v>
      </c>
      <c r="P410" s="706">
        <v>1711452.58</v>
      </c>
      <c r="Q410" s="706">
        <v>1711020.58</v>
      </c>
      <c r="R410" s="706">
        <v>1711020.58</v>
      </c>
      <c r="S410" s="706">
        <v>0</v>
      </c>
      <c r="T410" s="706">
        <v>0</v>
      </c>
      <c r="U410" s="706">
        <v>0</v>
      </c>
      <c r="V410" s="706">
        <v>0</v>
      </c>
      <c r="W410" s="706">
        <v>0</v>
      </c>
      <c r="X410" s="706">
        <v>0</v>
      </c>
      <c r="Y410" s="706">
        <v>0</v>
      </c>
      <c r="Z410" s="706">
        <v>0</v>
      </c>
      <c r="AA410" s="706">
        <v>0</v>
      </c>
      <c r="AB410" s="706">
        <v>0</v>
      </c>
      <c r="AC410" s="706">
        <v>0</v>
      </c>
      <c r="AD410" s="706">
        <v>0</v>
      </c>
      <c r="AE410" s="706">
        <v>0</v>
      </c>
      <c r="AF410" s="706">
        <v>0</v>
      </c>
      <c r="AG410" s="706">
        <v>0</v>
      </c>
      <c r="AH410" s="706">
        <v>0</v>
      </c>
      <c r="AI410" s="706">
        <v>0</v>
      </c>
      <c r="AJ410" s="905" t="str">
        <f t="shared" si="36"/>
        <v>G28200</v>
      </c>
      <c r="AK410" s="905" t="str">
        <f t="shared" si="37"/>
        <v>MACHINERIE EQUIP. ATELIER</v>
      </c>
      <c r="AL410" s="905">
        <f>IFERROR(INDEX(G410:R410,1,MATCH(Parametres!$B$3,G$1:R$1,0)-1)*IF(OR(F410="L",F410="S",F410="I"),-1,1),"")</f>
        <v>1648094.55</v>
      </c>
      <c r="AM410" s="905">
        <f t="shared" si="38"/>
        <v>0</v>
      </c>
      <c r="AN410" s="905">
        <f>INDEX(G410:R410,1,MATCH(Parametres!$B$3,G$1:R$1,0))*IF(OR(F410="L",F410="S",F410="I"),-1,1)</f>
        <v>1648094.55</v>
      </c>
      <c r="AO410" s="487" t="str">
        <f>+VLOOKUP($AJ410,Data_Validation!$A:$D,1,0)</f>
        <v>G28200</v>
      </c>
      <c r="AP410" s="487" t="str">
        <f>+VLOOKUP($AJ410,Data_Validation!$A:$D,3,0)</f>
        <v>Bilan</v>
      </c>
      <c r="AQ410" s="487" t="str">
        <f>+VLOOKUP($AJ410,Data_Validation!$A:$D,4,0)</f>
        <v>Équipements Service</v>
      </c>
      <c r="AR410" s="487" t="s">
        <v>299</v>
      </c>
      <c r="AS410" s="487">
        <f>+VLOOKUP($AJ410,Data_Validation!$A:$E,5,0)</f>
        <v>0</v>
      </c>
      <c r="AT410" s="904" t="str">
        <f t="shared" si="39"/>
        <v>G28200</v>
      </c>
      <c r="AU410" s="488" t="str">
        <f t="shared" si="40"/>
        <v>MACHINERIE EQUIP. ATELIER</v>
      </c>
      <c r="AV410" s="899">
        <f>IFERROR(INDEX(V410:AG410,1,MATCH(Parametres!$B$3,V$1:AG$1,0)-1)*IF(OR(C410="L",C410="S",C410="I"),-1,1),"")</f>
        <v>0</v>
      </c>
      <c r="AW410" s="899">
        <f t="shared" si="41"/>
        <v>0</v>
      </c>
      <c r="AX410" s="899">
        <f>INDEX(V410:AG410,1,MATCH(Parametres!$B$3,V$1:AG$1,0))*IF(OR(C410="L",C410="S",C410="I"),-1,1)</f>
        <v>0</v>
      </c>
      <c r="AY410" s="487" t="s">
        <v>337</v>
      </c>
      <c r="AZ410" s="487">
        <f>+VLOOKUP($AJ410,Data_Validation!$A:$E,5,0)</f>
        <v>0</v>
      </c>
    </row>
    <row r="411" spans="1:52" ht="15.75" hidden="1" customHeight="1">
      <c r="A411" s="706" t="s">
        <v>1148</v>
      </c>
      <c r="B411" s="706">
        <v>2025</v>
      </c>
      <c r="C411" s="706" t="s">
        <v>2021</v>
      </c>
      <c r="D411" s="706" t="s">
        <v>2022</v>
      </c>
      <c r="E411" s="706" t="s">
        <v>333</v>
      </c>
      <c r="F411" s="706" t="s">
        <v>1136</v>
      </c>
      <c r="G411" s="706">
        <v>8033.37</v>
      </c>
      <c r="H411" s="706">
        <v>8033.37</v>
      </c>
      <c r="I411" s="706">
        <v>8033.37</v>
      </c>
      <c r="J411" s="706">
        <v>8033.37</v>
      </c>
      <c r="K411" s="706">
        <v>8033.37</v>
      </c>
      <c r="L411" s="706">
        <v>8033.37</v>
      </c>
      <c r="M411" s="706">
        <v>8033.37</v>
      </c>
      <c r="N411" s="706">
        <v>8033.37</v>
      </c>
      <c r="O411" s="706">
        <v>8033.37</v>
      </c>
      <c r="P411" s="706">
        <v>8033.37</v>
      </c>
      <c r="Q411" s="706">
        <v>7077.33</v>
      </c>
      <c r="R411" s="706">
        <v>7077.33</v>
      </c>
      <c r="S411" s="706">
        <v>0</v>
      </c>
      <c r="T411" s="706">
        <v>0</v>
      </c>
      <c r="U411" s="706">
        <v>0</v>
      </c>
      <c r="V411" s="706">
        <v>0</v>
      </c>
      <c r="W411" s="706">
        <v>0</v>
      </c>
      <c r="X411" s="706">
        <v>0</v>
      </c>
      <c r="Y411" s="706">
        <v>0</v>
      </c>
      <c r="Z411" s="706">
        <v>0</v>
      </c>
      <c r="AA411" s="706">
        <v>0</v>
      </c>
      <c r="AB411" s="706">
        <v>0</v>
      </c>
      <c r="AC411" s="706">
        <v>0</v>
      </c>
      <c r="AD411" s="706">
        <v>0</v>
      </c>
      <c r="AE411" s="706">
        <v>0</v>
      </c>
      <c r="AF411" s="706">
        <v>0</v>
      </c>
      <c r="AG411" s="706">
        <v>0</v>
      </c>
      <c r="AH411" s="706">
        <v>0</v>
      </c>
      <c r="AI411" s="706">
        <v>0</v>
      </c>
      <c r="AJ411" s="905" t="str">
        <f t="shared" si="36"/>
        <v>G28300</v>
      </c>
      <c r="AK411" s="905" t="str">
        <f t="shared" si="37"/>
        <v>PNEUS ET ACC.DEMO/COURT</v>
      </c>
      <c r="AL411" s="905">
        <f>IFERROR(INDEX(G411:R411,1,MATCH(Parametres!$B$3,G$1:R$1,0)-1)*IF(OR(F411="L",F411="S",F411="I"),-1,1),"")</f>
        <v>8033.37</v>
      </c>
      <c r="AM411" s="905">
        <f t="shared" si="38"/>
        <v>0</v>
      </c>
      <c r="AN411" s="905">
        <f>INDEX(G411:R411,1,MATCH(Parametres!$B$3,G$1:R$1,0))*IF(OR(F411="L",F411="S",F411="I"),-1,1)</f>
        <v>8033.37</v>
      </c>
      <c r="AO411" s="487" t="str">
        <f>+VLOOKUP($AJ411,Data_Validation!$A:$D,1,0)</f>
        <v>G28300</v>
      </c>
      <c r="AP411" s="487" t="str">
        <f>+VLOOKUP($AJ411,Data_Validation!$A:$D,3,0)</f>
        <v>Bilan</v>
      </c>
      <c r="AQ411" s="487" t="str">
        <f>+VLOOKUP($AJ411,Data_Validation!$A:$D,4,0)</f>
        <v>Équipements Service</v>
      </c>
      <c r="AR411" s="487" t="s">
        <v>299</v>
      </c>
      <c r="AS411" s="487">
        <f>+VLOOKUP($AJ411,Data_Validation!$A:$E,5,0)</f>
        <v>0</v>
      </c>
      <c r="AT411" s="904" t="str">
        <f t="shared" si="39"/>
        <v>G28300</v>
      </c>
      <c r="AU411" s="488" t="str">
        <f t="shared" si="40"/>
        <v>PNEUS ET ACC.DEMO/COURT</v>
      </c>
      <c r="AV411" s="899">
        <f>IFERROR(INDEX(V411:AG411,1,MATCH(Parametres!$B$3,V$1:AG$1,0)-1)*IF(OR(C411="L",C411="S",C411="I"),-1,1),"")</f>
        <v>0</v>
      </c>
      <c r="AW411" s="899">
        <f t="shared" si="41"/>
        <v>0</v>
      </c>
      <c r="AX411" s="899">
        <f>INDEX(V411:AG411,1,MATCH(Parametres!$B$3,V$1:AG$1,0))*IF(OR(C411="L",C411="S",C411="I"),-1,1)</f>
        <v>0</v>
      </c>
      <c r="AY411" s="487" t="s">
        <v>337</v>
      </c>
      <c r="AZ411" s="487">
        <f>+VLOOKUP($AJ411,Data_Validation!$A:$E,5,0)</f>
        <v>0</v>
      </c>
    </row>
    <row r="412" spans="1:52" ht="15.75" hidden="1" customHeight="1">
      <c r="A412" s="706" t="s">
        <v>1148</v>
      </c>
      <c r="B412" s="706">
        <v>2025</v>
      </c>
      <c r="C412" s="706" t="s">
        <v>2023</v>
      </c>
      <c r="D412" s="706" t="s">
        <v>2024</v>
      </c>
      <c r="E412" s="706" t="s">
        <v>333</v>
      </c>
      <c r="F412" s="706" t="s">
        <v>1136</v>
      </c>
      <c r="G412" s="706">
        <v>354597.74</v>
      </c>
      <c r="H412" s="706">
        <v>357496.74</v>
      </c>
      <c r="I412" s="706">
        <v>357496.74</v>
      </c>
      <c r="J412" s="706">
        <v>357496.74</v>
      </c>
      <c r="K412" s="706">
        <v>357496.74</v>
      </c>
      <c r="L412" s="706">
        <v>357879.73</v>
      </c>
      <c r="M412" s="706">
        <v>359560.54</v>
      </c>
      <c r="N412" s="706">
        <v>359560.54</v>
      </c>
      <c r="O412" s="706">
        <v>367060.54</v>
      </c>
      <c r="P412" s="706">
        <v>366677.55</v>
      </c>
      <c r="Q412" s="706">
        <v>367878.04</v>
      </c>
      <c r="R412" s="706">
        <v>368778.01</v>
      </c>
      <c r="S412" s="706">
        <v>0</v>
      </c>
      <c r="T412" s="706">
        <v>0</v>
      </c>
      <c r="U412" s="706">
        <v>0</v>
      </c>
      <c r="V412" s="706">
        <v>0</v>
      </c>
      <c r="W412" s="706">
        <v>0</v>
      </c>
      <c r="X412" s="706">
        <v>0</v>
      </c>
      <c r="Y412" s="706">
        <v>0</v>
      </c>
      <c r="Z412" s="706">
        <v>0</v>
      </c>
      <c r="AA412" s="706">
        <v>0</v>
      </c>
      <c r="AB412" s="706">
        <v>0</v>
      </c>
      <c r="AC412" s="706">
        <v>0</v>
      </c>
      <c r="AD412" s="706">
        <v>0</v>
      </c>
      <c r="AE412" s="706">
        <v>0</v>
      </c>
      <c r="AF412" s="706">
        <v>0</v>
      </c>
      <c r="AG412" s="706">
        <v>0</v>
      </c>
      <c r="AH412" s="706">
        <v>0</v>
      </c>
      <c r="AI412" s="706">
        <v>0</v>
      </c>
      <c r="AJ412" s="905" t="str">
        <f t="shared" si="36"/>
        <v>G28400</v>
      </c>
      <c r="AK412" s="905" t="str">
        <f t="shared" si="37"/>
        <v>MOBILIER &amp; EQUIP BUREAU</v>
      </c>
      <c r="AL412" s="905">
        <f>IFERROR(INDEX(G412:R412,1,MATCH(Parametres!$B$3,G$1:R$1,0)-1)*IF(OR(F412="L",F412="S",F412="I"),-1,1),"")</f>
        <v>357496.74</v>
      </c>
      <c r="AM412" s="905">
        <f t="shared" si="38"/>
        <v>0</v>
      </c>
      <c r="AN412" s="905">
        <f>INDEX(G412:R412,1,MATCH(Parametres!$B$3,G$1:R$1,0))*IF(OR(F412="L",F412="S",F412="I"),-1,1)</f>
        <v>357496.74</v>
      </c>
      <c r="AO412" s="487" t="str">
        <f>+VLOOKUP($AJ412,Data_Validation!$A:$D,1,0)</f>
        <v>G28400</v>
      </c>
      <c r="AP412" s="487" t="str">
        <f>+VLOOKUP($AJ412,Data_Validation!$A:$D,3,0)</f>
        <v>Bilan</v>
      </c>
      <c r="AQ412" s="487" t="str">
        <f>+VLOOKUP($AJ412,Data_Validation!$A:$D,4,0)</f>
        <v>Mobilier</v>
      </c>
      <c r="AR412" s="487" t="s">
        <v>299</v>
      </c>
      <c r="AS412" s="487">
        <f>+VLOOKUP($AJ412,Data_Validation!$A:$E,5,0)</f>
        <v>0</v>
      </c>
      <c r="AT412" s="904" t="str">
        <f t="shared" si="39"/>
        <v>G28400</v>
      </c>
      <c r="AU412" s="488" t="str">
        <f t="shared" si="40"/>
        <v>MOBILIER &amp; EQUIP BUREAU</v>
      </c>
      <c r="AV412" s="899">
        <f>IFERROR(INDEX(V412:AG412,1,MATCH(Parametres!$B$3,V$1:AG$1,0)-1)*IF(OR(C412="L",C412="S",C412="I"),-1,1),"")</f>
        <v>0</v>
      </c>
      <c r="AW412" s="899">
        <f t="shared" si="41"/>
        <v>0</v>
      </c>
      <c r="AX412" s="899">
        <f>INDEX(V412:AG412,1,MATCH(Parametres!$B$3,V$1:AG$1,0))*IF(OR(C412="L",C412="S",C412="I"),-1,1)</f>
        <v>0</v>
      </c>
      <c r="AY412" s="487" t="s">
        <v>337</v>
      </c>
      <c r="AZ412" s="487">
        <f>+VLOOKUP($AJ412,Data_Validation!$A:$E,5,0)</f>
        <v>0</v>
      </c>
    </row>
    <row r="413" spans="1:52" ht="15.75" hidden="1" customHeight="1">
      <c r="A413" s="706" t="s">
        <v>1148</v>
      </c>
      <c r="B413" s="706">
        <v>2025</v>
      </c>
      <c r="C413" s="706" t="s">
        <v>2025</v>
      </c>
      <c r="D413" s="706" t="s">
        <v>2026</v>
      </c>
      <c r="E413" s="706" t="s">
        <v>333</v>
      </c>
      <c r="F413" s="706" t="s">
        <v>1136</v>
      </c>
      <c r="G413" s="706">
        <v>125277.95</v>
      </c>
      <c r="H413" s="706">
        <v>125277.95</v>
      </c>
      <c r="I413" s="706">
        <v>125277.95</v>
      </c>
      <c r="J413" s="706">
        <v>125277.95</v>
      </c>
      <c r="K413" s="706">
        <v>125277.95</v>
      </c>
      <c r="L413" s="706">
        <v>125277.95</v>
      </c>
      <c r="M413" s="706">
        <v>125277.95</v>
      </c>
      <c r="N413" s="706">
        <v>125277.95</v>
      </c>
      <c r="O413" s="706">
        <v>125277.95</v>
      </c>
      <c r="P413" s="706">
        <v>125277.95</v>
      </c>
      <c r="Q413" s="706">
        <v>125277.95</v>
      </c>
      <c r="R413" s="706">
        <v>125277.95</v>
      </c>
      <c r="S413" s="706">
        <v>0</v>
      </c>
      <c r="T413" s="706">
        <v>0</v>
      </c>
      <c r="U413" s="706">
        <v>0</v>
      </c>
      <c r="V413" s="706">
        <v>0</v>
      </c>
      <c r="W413" s="706">
        <v>0</v>
      </c>
      <c r="X413" s="706">
        <v>0</v>
      </c>
      <c r="Y413" s="706">
        <v>0</v>
      </c>
      <c r="Z413" s="706">
        <v>0</v>
      </c>
      <c r="AA413" s="706">
        <v>0</v>
      </c>
      <c r="AB413" s="706">
        <v>0</v>
      </c>
      <c r="AC413" s="706">
        <v>0</v>
      </c>
      <c r="AD413" s="706">
        <v>0</v>
      </c>
      <c r="AE413" s="706">
        <v>0</v>
      </c>
      <c r="AF413" s="706">
        <v>0</v>
      </c>
      <c r="AG413" s="706">
        <v>0</v>
      </c>
      <c r="AH413" s="706">
        <v>0</v>
      </c>
      <c r="AI413" s="706">
        <v>0</v>
      </c>
      <c r="AJ413" s="905" t="str">
        <f t="shared" si="36"/>
        <v>G28500</v>
      </c>
      <c r="AK413" s="905" t="str">
        <f t="shared" si="37"/>
        <v>LIFT PIECES / TRACTEUR</v>
      </c>
      <c r="AL413" s="905">
        <f>IFERROR(INDEX(G413:R413,1,MATCH(Parametres!$B$3,G$1:R$1,0)-1)*IF(OR(F413="L",F413="S",F413="I"),-1,1),"")</f>
        <v>125277.95</v>
      </c>
      <c r="AM413" s="905">
        <f t="shared" si="38"/>
        <v>0</v>
      </c>
      <c r="AN413" s="905">
        <f>INDEX(G413:R413,1,MATCH(Parametres!$B$3,G$1:R$1,0))*IF(OR(F413="L",F413="S",F413="I"),-1,1)</f>
        <v>125277.95</v>
      </c>
      <c r="AO413" s="487" t="str">
        <f>+VLOOKUP($AJ413,Data_Validation!$A:$D,1,0)</f>
        <v>G28500</v>
      </c>
      <c r="AP413" s="487" t="str">
        <f>+VLOOKUP($AJ413,Data_Validation!$A:$D,3,0)</f>
        <v>Bilan</v>
      </c>
      <c r="AQ413" s="487" t="str">
        <f>+VLOOKUP($AJ413,Data_Validation!$A:$D,4,0)</f>
        <v>Équipements Service</v>
      </c>
      <c r="AR413" s="487" t="s">
        <v>299</v>
      </c>
      <c r="AS413" s="487">
        <f>+VLOOKUP($AJ413,Data_Validation!$A:$E,5,0)</f>
        <v>0</v>
      </c>
      <c r="AT413" s="904" t="str">
        <f t="shared" si="39"/>
        <v>G28500</v>
      </c>
      <c r="AU413" s="488" t="str">
        <f t="shared" si="40"/>
        <v>LIFT PIECES / TRACTEUR</v>
      </c>
      <c r="AV413" s="899">
        <f>IFERROR(INDEX(V413:AG413,1,MATCH(Parametres!$B$3,V$1:AG$1,0)-1)*IF(OR(C413="L",C413="S",C413="I"),-1,1),"")</f>
        <v>0</v>
      </c>
      <c r="AW413" s="899">
        <f t="shared" si="41"/>
        <v>0</v>
      </c>
      <c r="AX413" s="899">
        <f>INDEX(V413:AG413,1,MATCH(Parametres!$B$3,V$1:AG$1,0))*IF(OR(C413="L",C413="S",C413="I"),-1,1)</f>
        <v>0</v>
      </c>
      <c r="AY413" s="487" t="s">
        <v>337</v>
      </c>
      <c r="AZ413" s="487">
        <f>+VLOOKUP($AJ413,Data_Validation!$A:$E,5,0)</f>
        <v>0</v>
      </c>
    </row>
    <row r="414" spans="1:52" ht="15.75" hidden="1" customHeight="1">
      <c r="A414" s="706" t="s">
        <v>1148</v>
      </c>
      <c r="B414" s="706">
        <v>2025</v>
      </c>
      <c r="C414" s="706" t="s">
        <v>2027</v>
      </c>
      <c r="D414" s="706" t="s">
        <v>2028</v>
      </c>
      <c r="E414" s="706" t="s">
        <v>333</v>
      </c>
      <c r="F414" s="706" t="s">
        <v>1136</v>
      </c>
      <c r="G414" s="706">
        <v>202317.69</v>
      </c>
      <c r="H414" s="706">
        <v>219827.49</v>
      </c>
      <c r="I414" s="706">
        <v>231337.34</v>
      </c>
      <c r="J414" s="706">
        <v>231337.34</v>
      </c>
      <c r="K414" s="706">
        <v>231337.34</v>
      </c>
      <c r="L414" s="706">
        <v>207362.34</v>
      </c>
      <c r="M414" s="706">
        <v>207362.34</v>
      </c>
      <c r="N414" s="706">
        <v>207362.34</v>
      </c>
      <c r="O414" s="706">
        <v>207362.34</v>
      </c>
      <c r="P414" s="706">
        <v>207362.34</v>
      </c>
      <c r="Q414" s="706">
        <v>207362.34</v>
      </c>
      <c r="R414" s="706">
        <v>207362.34</v>
      </c>
      <c r="S414" s="706">
        <v>0</v>
      </c>
      <c r="T414" s="706">
        <v>0</v>
      </c>
      <c r="U414" s="706">
        <v>0</v>
      </c>
      <c r="V414" s="706">
        <v>0</v>
      </c>
      <c r="W414" s="706">
        <v>0</v>
      </c>
      <c r="X414" s="706">
        <v>0</v>
      </c>
      <c r="Y414" s="706">
        <v>0</v>
      </c>
      <c r="Z414" s="706">
        <v>0</v>
      </c>
      <c r="AA414" s="706">
        <v>0</v>
      </c>
      <c r="AB414" s="706">
        <v>0</v>
      </c>
      <c r="AC414" s="706">
        <v>0</v>
      </c>
      <c r="AD414" s="706">
        <v>0</v>
      </c>
      <c r="AE414" s="706">
        <v>0</v>
      </c>
      <c r="AF414" s="706">
        <v>0</v>
      </c>
      <c r="AG414" s="706">
        <v>0</v>
      </c>
      <c r="AH414" s="706">
        <v>0</v>
      </c>
      <c r="AI414" s="706">
        <v>0</v>
      </c>
      <c r="AJ414" s="905" t="str">
        <f t="shared" si="36"/>
        <v>G28600</v>
      </c>
      <c r="AK414" s="905" t="str">
        <f t="shared" si="37"/>
        <v>BATIMENT</v>
      </c>
      <c r="AL414" s="905">
        <f>IFERROR(INDEX(G414:R414,1,MATCH(Parametres!$B$3,G$1:R$1,0)-1)*IF(OR(F414="L",F414="S",F414="I"),-1,1),"")</f>
        <v>231337.34</v>
      </c>
      <c r="AM414" s="905">
        <f t="shared" si="38"/>
        <v>0</v>
      </c>
      <c r="AN414" s="905">
        <f>INDEX(G414:R414,1,MATCH(Parametres!$B$3,G$1:R$1,0))*IF(OR(F414="L",F414="S",F414="I"),-1,1)</f>
        <v>231337.34</v>
      </c>
      <c r="AO414" s="487" t="str">
        <f>+VLOOKUP($AJ414,Data_Validation!$A:$D,1,0)</f>
        <v>G28600</v>
      </c>
      <c r="AP414" s="487" t="str">
        <f>+VLOOKUP($AJ414,Data_Validation!$A:$D,3,0)</f>
        <v>Bilan</v>
      </c>
      <c r="AQ414" s="487" t="str">
        <f>+VLOOKUP($AJ414,Data_Validation!$A:$D,4,0)</f>
        <v>Améliorations Locatives</v>
      </c>
      <c r="AR414" s="487" t="s">
        <v>299</v>
      </c>
      <c r="AS414" s="487">
        <f>+VLOOKUP($AJ414,Data_Validation!$A:$E,5,0)</f>
        <v>0</v>
      </c>
      <c r="AT414" s="904" t="str">
        <f t="shared" si="39"/>
        <v>G28600</v>
      </c>
      <c r="AU414" s="488" t="str">
        <f t="shared" si="40"/>
        <v>BATIMENT</v>
      </c>
      <c r="AV414" s="899">
        <f>IFERROR(INDEX(V414:AG414,1,MATCH(Parametres!$B$3,V$1:AG$1,0)-1)*IF(OR(C414="L",C414="S",C414="I"),-1,1),"")</f>
        <v>0</v>
      </c>
      <c r="AW414" s="899">
        <f t="shared" si="41"/>
        <v>0</v>
      </c>
      <c r="AX414" s="899">
        <f>INDEX(V414:AG414,1,MATCH(Parametres!$B$3,V$1:AG$1,0))*IF(OR(C414="L",C414="S",C414="I"),-1,1)</f>
        <v>0</v>
      </c>
      <c r="AY414" s="487" t="s">
        <v>337</v>
      </c>
      <c r="AZ414" s="487">
        <f>+VLOOKUP($AJ414,Data_Validation!$A:$E,5,0)</f>
        <v>0</v>
      </c>
    </row>
    <row r="415" spans="1:52" ht="15.75" hidden="1" customHeight="1">
      <c r="A415" s="706" t="s">
        <v>1148</v>
      </c>
      <c r="B415" s="706">
        <v>2025</v>
      </c>
      <c r="C415" s="706" t="s">
        <v>2029</v>
      </c>
      <c r="D415" s="706" t="s">
        <v>2030</v>
      </c>
      <c r="E415" s="706" t="s">
        <v>333</v>
      </c>
      <c r="F415" s="706" t="s">
        <v>1136</v>
      </c>
      <c r="G415" s="706">
        <v>208058.15</v>
      </c>
      <c r="H415" s="706">
        <v>209023.15</v>
      </c>
      <c r="I415" s="706">
        <v>231518.15</v>
      </c>
      <c r="J415" s="706">
        <v>231551.55</v>
      </c>
      <c r="K415" s="706">
        <v>253962.99</v>
      </c>
      <c r="L415" s="706">
        <v>253962.99</v>
      </c>
      <c r="M415" s="706">
        <v>253962.99</v>
      </c>
      <c r="N415" s="706">
        <v>253962.99</v>
      </c>
      <c r="O415" s="706">
        <v>256011.99</v>
      </c>
      <c r="P415" s="706">
        <v>257412.1</v>
      </c>
      <c r="Q415" s="706">
        <v>264203.43</v>
      </c>
      <c r="R415" s="706">
        <v>264203.43</v>
      </c>
      <c r="S415" s="706">
        <v>0</v>
      </c>
      <c r="T415" s="706">
        <v>0</v>
      </c>
      <c r="U415" s="706">
        <v>0</v>
      </c>
      <c r="V415" s="706">
        <v>0</v>
      </c>
      <c r="W415" s="706">
        <v>0</v>
      </c>
      <c r="X415" s="706">
        <v>0</v>
      </c>
      <c r="Y415" s="706">
        <v>0</v>
      </c>
      <c r="Z415" s="706">
        <v>0</v>
      </c>
      <c r="AA415" s="706">
        <v>0</v>
      </c>
      <c r="AB415" s="706">
        <v>0</v>
      </c>
      <c r="AC415" s="706">
        <v>0</v>
      </c>
      <c r="AD415" s="706">
        <v>0</v>
      </c>
      <c r="AE415" s="706">
        <v>0</v>
      </c>
      <c r="AF415" s="706">
        <v>0</v>
      </c>
      <c r="AG415" s="706">
        <v>0</v>
      </c>
      <c r="AH415" s="706">
        <v>0</v>
      </c>
      <c r="AI415" s="706">
        <v>0</v>
      </c>
      <c r="AJ415" s="905" t="str">
        <f t="shared" si="36"/>
        <v>G28700</v>
      </c>
      <c r="AK415" s="905" t="str">
        <f t="shared" si="37"/>
        <v>MATERIEL INFORMATIQUE</v>
      </c>
      <c r="AL415" s="905">
        <f>IFERROR(INDEX(G415:R415,1,MATCH(Parametres!$B$3,G$1:R$1,0)-1)*IF(OR(F415="L",F415="S",F415="I"),-1,1),"")</f>
        <v>231518.15</v>
      </c>
      <c r="AM415" s="905">
        <f t="shared" si="38"/>
        <v>33.399999999994179</v>
      </c>
      <c r="AN415" s="905">
        <f>INDEX(G415:R415,1,MATCH(Parametres!$B$3,G$1:R$1,0))*IF(OR(F415="L",F415="S",F415="I"),-1,1)</f>
        <v>231551.55</v>
      </c>
      <c r="AO415" s="487" t="str">
        <f>+VLOOKUP($AJ415,Data_Validation!$A:$D,1,0)</f>
        <v>G28700</v>
      </c>
      <c r="AP415" s="487" t="str">
        <f>+VLOOKUP($AJ415,Data_Validation!$A:$D,3,0)</f>
        <v>Bilan</v>
      </c>
      <c r="AQ415" s="487" t="str">
        <f>+VLOOKUP($AJ415,Data_Validation!$A:$D,4,0)</f>
        <v>Équipements Informatique</v>
      </c>
      <c r="AR415" s="487" t="s">
        <v>299</v>
      </c>
      <c r="AS415" s="487">
        <f>+VLOOKUP($AJ415,Data_Validation!$A:$E,5,0)</f>
        <v>0</v>
      </c>
      <c r="AT415" s="904" t="str">
        <f t="shared" si="39"/>
        <v>G28700</v>
      </c>
      <c r="AU415" s="488" t="str">
        <f t="shared" si="40"/>
        <v>MATERIEL INFORMATIQUE</v>
      </c>
      <c r="AV415" s="899">
        <f>IFERROR(INDEX(V415:AG415,1,MATCH(Parametres!$B$3,V$1:AG$1,0)-1)*IF(OR(C415="L",C415="S",C415="I"),-1,1),"")</f>
        <v>0</v>
      </c>
      <c r="AW415" s="899">
        <f t="shared" si="41"/>
        <v>0</v>
      </c>
      <c r="AX415" s="899">
        <f>INDEX(V415:AG415,1,MATCH(Parametres!$B$3,V$1:AG$1,0))*IF(OR(C415="L",C415="S",C415="I"),-1,1)</f>
        <v>0</v>
      </c>
      <c r="AY415" s="487" t="s">
        <v>337</v>
      </c>
      <c r="AZ415" s="487">
        <f>+VLOOKUP($AJ415,Data_Validation!$A:$E,5,0)</f>
        <v>0</v>
      </c>
    </row>
    <row r="416" spans="1:52" ht="15.75" hidden="1" customHeight="1">
      <c r="A416" s="706" t="s">
        <v>1148</v>
      </c>
      <c r="B416" s="706">
        <v>2025</v>
      </c>
      <c r="C416" s="706" t="s">
        <v>2031</v>
      </c>
      <c r="D416" s="706" t="s">
        <v>647</v>
      </c>
      <c r="E416" s="706" t="s">
        <v>333</v>
      </c>
      <c r="F416" s="706" t="s">
        <v>1136</v>
      </c>
      <c r="G416" s="706">
        <v>55976.71</v>
      </c>
      <c r="H416" s="706">
        <v>55976.71</v>
      </c>
      <c r="I416" s="706">
        <v>55976.71</v>
      </c>
      <c r="J416" s="706">
        <v>55976.71</v>
      </c>
      <c r="K416" s="706">
        <v>55976.71</v>
      </c>
      <c r="L416" s="706">
        <v>55976.71</v>
      </c>
      <c r="M416" s="706">
        <v>55976.71</v>
      </c>
      <c r="N416" s="706">
        <v>55976.71</v>
      </c>
      <c r="O416" s="706">
        <v>55976.71</v>
      </c>
      <c r="P416" s="706">
        <v>55976.71</v>
      </c>
      <c r="Q416" s="706">
        <v>55976.71</v>
      </c>
      <c r="R416" s="706">
        <v>55976.71</v>
      </c>
      <c r="S416" s="706">
        <v>0</v>
      </c>
      <c r="T416" s="706">
        <v>0</v>
      </c>
      <c r="U416" s="706">
        <v>0</v>
      </c>
      <c r="V416" s="706">
        <v>0</v>
      </c>
      <c r="W416" s="706">
        <v>0</v>
      </c>
      <c r="X416" s="706">
        <v>0</v>
      </c>
      <c r="Y416" s="706">
        <v>0</v>
      </c>
      <c r="Z416" s="706">
        <v>0</v>
      </c>
      <c r="AA416" s="706">
        <v>0</v>
      </c>
      <c r="AB416" s="706">
        <v>0</v>
      </c>
      <c r="AC416" s="706">
        <v>0</v>
      </c>
      <c r="AD416" s="706">
        <v>0</v>
      </c>
      <c r="AE416" s="706">
        <v>0</v>
      </c>
      <c r="AF416" s="706">
        <v>0</v>
      </c>
      <c r="AG416" s="706">
        <v>0</v>
      </c>
      <c r="AH416" s="706">
        <v>0</v>
      </c>
      <c r="AI416" s="706">
        <v>0</v>
      </c>
      <c r="AJ416" s="905" t="str">
        <f t="shared" si="36"/>
        <v>G28800</v>
      </c>
      <c r="AK416" s="905" t="str">
        <f t="shared" si="37"/>
        <v>ENSEIGNES</v>
      </c>
      <c r="AL416" s="905">
        <f>IFERROR(INDEX(G416:R416,1,MATCH(Parametres!$B$3,G$1:R$1,0)-1)*IF(OR(F416="L",F416="S",F416="I"),-1,1),"")</f>
        <v>55976.71</v>
      </c>
      <c r="AM416" s="905">
        <f t="shared" si="38"/>
        <v>0</v>
      </c>
      <c r="AN416" s="905">
        <f>INDEX(G416:R416,1,MATCH(Parametres!$B$3,G$1:R$1,0))*IF(OR(F416="L",F416="S",F416="I"),-1,1)</f>
        <v>55976.71</v>
      </c>
      <c r="AO416" s="487" t="str">
        <f>+VLOOKUP($AJ416,Data_Validation!$A:$D,1,0)</f>
        <v>G28800</v>
      </c>
      <c r="AP416" s="487" t="str">
        <f>+VLOOKUP($AJ416,Data_Validation!$A:$D,3,0)</f>
        <v>Bilan</v>
      </c>
      <c r="AQ416" s="487" t="str">
        <f>+VLOOKUP($AJ416,Data_Validation!$A:$D,4,0)</f>
        <v>Enseigne</v>
      </c>
      <c r="AR416" s="487" t="s">
        <v>299</v>
      </c>
      <c r="AS416" s="487">
        <f>+VLOOKUP($AJ416,Data_Validation!$A:$E,5,0)</f>
        <v>0</v>
      </c>
      <c r="AT416" s="904" t="str">
        <f t="shared" si="39"/>
        <v>G28800</v>
      </c>
      <c r="AU416" s="488" t="str">
        <f t="shared" si="40"/>
        <v>ENSEIGNES</v>
      </c>
      <c r="AV416" s="899">
        <f>IFERROR(INDEX(V416:AG416,1,MATCH(Parametres!$B$3,V$1:AG$1,0)-1)*IF(OR(C416="L",C416="S",C416="I"),-1,1),"")</f>
        <v>0</v>
      </c>
      <c r="AW416" s="899">
        <f t="shared" si="41"/>
        <v>0</v>
      </c>
      <c r="AX416" s="899">
        <f>INDEX(V416:AG416,1,MATCH(Parametres!$B$3,V$1:AG$1,0))*IF(OR(C416="L",C416="S",C416="I"),-1,1)</f>
        <v>0</v>
      </c>
      <c r="AY416" s="487" t="s">
        <v>337</v>
      </c>
      <c r="AZ416" s="487">
        <f>+VLOOKUP($AJ416,Data_Validation!$A:$E,5,0)</f>
        <v>0</v>
      </c>
    </row>
    <row r="417" spans="1:52" ht="15.75" hidden="1" customHeight="1">
      <c r="A417" s="706" t="s">
        <v>1148</v>
      </c>
      <c r="B417" s="706">
        <v>2025</v>
      </c>
      <c r="C417" s="706" t="s">
        <v>2032</v>
      </c>
      <c r="D417" s="706" t="s">
        <v>2033</v>
      </c>
      <c r="E417" s="706" t="s">
        <v>333</v>
      </c>
      <c r="F417" s="706" t="s">
        <v>1136</v>
      </c>
      <c r="G417" s="706">
        <v>0</v>
      </c>
      <c r="H417" s="706">
        <v>0</v>
      </c>
      <c r="I417" s="706">
        <v>0</v>
      </c>
      <c r="J417" s="706">
        <v>0</v>
      </c>
      <c r="K417" s="706">
        <v>0</v>
      </c>
      <c r="L417" s="706">
        <v>0</v>
      </c>
      <c r="M417" s="706">
        <v>0</v>
      </c>
      <c r="N417" s="706">
        <v>0</v>
      </c>
      <c r="O417" s="706">
        <v>0</v>
      </c>
      <c r="P417" s="706">
        <v>0</v>
      </c>
      <c r="Q417" s="706">
        <v>0</v>
      </c>
      <c r="R417" s="706">
        <v>0</v>
      </c>
      <c r="S417" s="706">
        <v>0</v>
      </c>
      <c r="T417" s="706">
        <v>0</v>
      </c>
      <c r="U417" s="706">
        <v>0</v>
      </c>
      <c r="V417" s="706">
        <v>0</v>
      </c>
      <c r="W417" s="706">
        <v>0</v>
      </c>
      <c r="X417" s="706">
        <v>0</v>
      </c>
      <c r="Y417" s="706">
        <v>0</v>
      </c>
      <c r="Z417" s="706">
        <v>0</v>
      </c>
      <c r="AA417" s="706">
        <v>0</v>
      </c>
      <c r="AB417" s="706">
        <v>0</v>
      </c>
      <c r="AC417" s="706">
        <v>0</v>
      </c>
      <c r="AD417" s="706">
        <v>0</v>
      </c>
      <c r="AE417" s="706">
        <v>0</v>
      </c>
      <c r="AF417" s="706">
        <v>0</v>
      </c>
      <c r="AG417" s="706">
        <v>0</v>
      </c>
      <c r="AH417" s="706">
        <v>0</v>
      </c>
      <c r="AI417" s="706">
        <v>0</v>
      </c>
      <c r="AJ417" s="905" t="str">
        <f t="shared" si="36"/>
        <v>G28900</v>
      </c>
      <c r="AK417" s="905" t="str">
        <f t="shared" si="37"/>
        <v>ASPHALTE</v>
      </c>
      <c r="AL417" s="905">
        <f>IFERROR(INDEX(G417:R417,1,MATCH(Parametres!$B$3,G$1:R$1,0)-1)*IF(OR(F417="L",F417="S",F417="I"),-1,1),"")</f>
        <v>0</v>
      </c>
      <c r="AM417" s="905">
        <f t="shared" si="38"/>
        <v>0</v>
      </c>
      <c r="AN417" s="905">
        <f>INDEX(G417:R417,1,MATCH(Parametres!$B$3,G$1:R$1,0))*IF(OR(F417="L",F417="S",F417="I"),-1,1)</f>
        <v>0</v>
      </c>
      <c r="AO417" s="487" t="str">
        <f>+VLOOKUP($AJ417,Data_Validation!$A:$D,1,0)</f>
        <v>G28900</v>
      </c>
      <c r="AP417" s="487">
        <f>+VLOOKUP($AJ417,Data_Validation!$A:$D,3,0)</f>
        <v>0</v>
      </c>
      <c r="AQ417" s="487">
        <f>+VLOOKUP($AJ417,Data_Validation!$A:$D,4,0)</f>
        <v>0</v>
      </c>
      <c r="AR417" s="487" t="s">
        <v>299</v>
      </c>
      <c r="AS417" s="487">
        <f>+VLOOKUP($AJ417,Data_Validation!$A:$E,5,0)</f>
        <v>0</v>
      </c>
      <c r="AT417" s="904" t="str">
        <f t="shared" si="39"/>
        <v>G28900</v>
      </c>
      <c r="AU417" s="488" t="str">
        <f t="shared" si="40"/>
        <v>ASPHALTE</v>
      </c>
      <c r="AV417" s="899">
        <f>IFERROR(INDEX(V417:AG417,1,MATCH(Parametres!$B$3,V$1:AG$1,0)-1)*IF(OR(C417="L",C417="S",C417="I"),-1,1),"")</f>
        <v>0</v>
      </c>
      <c r="AW417" s="899">
        <f t="shared" si="41"/>
        <v>0</v>
      </c>
      <c r="AX417" s="899">
        <f>INDEX(V417:AG417,1,MATCH(Parametres!$B$3,V$1:AG$1,0))*IF(OR(C417="L",C417="S",C417="I"),-1,1)</f>
        <v>0</v>
      </c>
      <c r="AY417" s="487" t="s">
        <v>337</v>
      </c>
      <c r="AZ417" s="487">
        <f>+VLOOKUP($AJ417,Data_Validation!$A:$E,5,0)</f>
        <v>0</v>
      </c>
    </row>
    <row r="418" spans="1:52" ht="15.75" hidden="1" customHeight="1">
      <c r="A418" s="706" t="s">
        <v>1148</v>
      </c>
      <c r="B418" s="706">
        <v>2025</v>
      </c>
      <c r="C418" s="706" t="s">
        <v>2034</v>
      </c>
      <c r="D418" s="706" t="s">
        <v>2035</v>
      </c>
      <c r="E418" s="706" t="s">
        <v>333</v>
      </c>
      <c r="F418" s="706" t="s">
        <v>1136</v>
      </c>
      <c r="G418" s="706">
        <v>1419</v>
      </c>
      <c r="H418" s="706">
        <v>12974</v>
      </c>
      <c r="I418" s="706">
        <v>12974</v>
      </c>
      <c r="J418" s="706">
        <v>12974</v>
      </c>
      <c r="K418" s="706">
        <v>12974</v>
      </c>
      <c r="L418" s="706">
        <v>12974</v>
      </c>
      <c r="M418" s="706">
        <v>12974</v>
      </c>
      <c r="N418" s="706">
        <v>12974</v>
      </c>
      <c r="O418" s="706">
        <v>12974</v>
      </c>
      <c r="P418" s="706">
        <v>12974</v>
      </c>
      <c r="Q418" s="706">
        <v>12974</v>
      </c>
      <c r="R418" s="706">
        <v>12974</v>
      </c>
      <c r="S418" s="706">
        <v>0</v>
      </c>
      <c r="T418" s="706">
        <v>0</v>
      </c>
      <c r="U418" s="706">
        <v>0</v>
      </c>
      <c r="V418" s="706">
        <v>0</v>
      </c>
      <c r="W418" s="706">
        <v>0</v>
      </c>
      <c r="X418" s="706">
        <v>0</v>
      </c>
      <c r="Y418" s="706">
        <v>0</v>
      </c>
      <c r="Z418" s="706">
        <v>0</v>
      </c>
      <c r="AA418" s="706">
        <v>0</v>
      </c>
      <c r="AB418" s="706">
        <v>0</v>
      </c>
      <c r="AC418" s="706">
        <v>0</v>
      </c>
      <c r="AD418" s="706">
        <v>0</v>
      </c>
      <c r="AE418" s="706">
        <v>0</v>
      </c>
      <c r="AF418" s="706">
        <v>0</v>
      </c>
      <c r="AG418" s="706">
        <v>0</v>
      </c>
      <c r="AH418" s="706">
        <v>0</v>
      </c>
      <c r="AI418" s="706">
        <v>0</v>
      </c>
      <c r="AJ418" s="905" t="str">
        <f t="shared" si="36"/>
        <v>G29300</v>
      </c>
      <c r="AK418" s="905" t="str">
        <f t="shared" si="37"/>
        <v>BILLETS &amp; C/R ADMINIS.</v>
      </c>
      <c r="AL418" s="905">
        <f>IFERROR(INDEX(G418:R418,1,MATCH(Parametres!$B$3,G$1:R$1,0)-1)*IF(OR(F418="L",F418="S",F418="I"),-1,1),"")</f>
        <v>12974</v>
      </c>
      <c r="AM418" s="905">
        <f t="shared" si="38"/>
        <v>0</v>
      </c>
      <c r="AN418" s="905">
        <f>INDEX(G418:R418,1,MATCH(Parametres!$B$3,G$1:R$1,0))*IF(OR(F418="L",F418="S",F418="I"),-1,1)</f>
        <v>12974</v>
      </c>
      <c r="AO418" s="487" t="str">
        <f>+VLOOKUP($AJ418,Data_Validation!$A:$D,1,0)</f>
        <v>G29300</v>
      </c>
      <c r="AP418" s="487" t="str">
        <f>+VLOOKUP($AJ418,Data_Validation!$A:$D,3,0)</f>
        <v>Bilan</v>
      </c>
      <c r="AQ418" s="487" t="str">
        <f>+VLOOKUP($AJ418,Data_Validation!$A:$D,4,0)</f>
        <v>Avances à Recevoir Long Terme</v>
      </c>
      <c r="AR418" s="487" t="s">
        <v>299</v>
      </c>
      <c r="AS418" s="487">
        <f>+VLOOKUP($AJ418,Data_Validation!$A:$E,5,0)</f>
        <v>0</v>
      </c>
      <c r="AT418" s="904" t="str">
        <f t="shared" si="39"/>
        <v>G29300</v>
      </c>
      <c r="AU418" s="488" t="str">
        <f t="shared" si="40"/>
        <v>BILLETS &amp; C/R ADMINIS.</v>
      </c>
      <c r="AV418" s="899">
        <f>IFERROR(INDEX(V418:AG418,1,MATCH(Parametres!$B$3,V$1:AG$1,0)-1)*IF(OR(C418="L",C418="S",C418="I"),-1,1),"")</f>
        <v>0</v>
      </c>
      <c r="AW418" s="899">
        <f t="shared" si="41"/>
        <v>0</v>
      </c>
      <c r="AX418" s="899">
        <f>INDEX(V418:AG418,1,MATCH(Parametres!$B$3,V$1:AG$1,0))*IF(OR(C418="L",C418="S",C418="I"),-1,1)</f>
        <v>0</v>
      </c>
      <c r="AY418" s="487" t="s">
        <v>337</v>
      </c>
      <c r="AZ418" s="487">
        <f>+VLOOKUP($AJ418,Data_Validation!$A:$E,5,0)</f>
        <v>0</v>
      </c>
    </row>
    <row r="419" spans="1:52" ht="15.75" hidden="1" customHeight="1">
      <c r="A419" s="706" t="s">
        <v>1148</v>
      </c>
      <c r="B419" s="706">
        <v>2025</v>
      </c>
      <c r="C419" s="706" t="s">
        <v>2036</v>
      </c>
      <c r="D419" s="706" t="s">
        <v>2037</v>
      </c>
      <c r="E419" s="706" t="s">
        <v>333</v>
      </c>
      <c r="F419" s="706" t="s">
        <v>1136</v>
      </c>
      <c r="G419" s="706">
        <v>0</v>
      </c>
      <c r="H419" s="706">
        <v>0</v>
      </c>
      <c r="I419" s="706">
        <v>4000000</v>
      </c>
      <c r="J419" s="706">
        <v>6000000</v>
      </c>
      <c r="K419" s="706">
        <v>9500000</v>
      </c>
      <c r="L419" s="706">
        <v>10500000</v>
      </c>
      <c r="M419" s="706">
        <v>12500000</v>
      </c>
      <c r="N419" s="706">
        <v>11000000</v>
      </c>
      <c r="O419" s="706">
        <v>9000000</v>
      </c>
      <c r="P419" s="706">
        <v>3500000</v>
      </c>
      <c r="Q419" s="706">
        <v>3000000</v>
      </c>
      <c r="R419" s="706">
        <v>2000000</v>
      </c>
      <c r="S419" s="706">
        <v>0</v>
      </c>
      <c r="T419" s="706">
        <v>0</v>
      </c>
      <c r="U419" s="706">
        <v>0</v>
      </c>
      <c r="V419" s="706">
        <v>0</v>
      </c>
      <c r="W419" s="706">
        <v>0</v>
      </c>
      <c r="X419" s="706">
        <v>0</v>
      </c>
      <c r="Y419" s="706">
        <v>0</v>
      </c>
      <c r="Z419" s="706">
        <v>0</v>
      </c>
      <c r="AA419" s="706">
        <v>0</v>
      </c>
      <c r="AB419" s="706">
        <v>0</v>
      </c>
      <c r="AC419" s="706">
        <v>0</v>
      </c>
      <c r="AD419" s="706">
        <v>0</v>
      </c>
      <c r="AE419" s="706">
        <v>0</v>
      </c>
      <c r="AF419" s="706">
        <v>0</v>
      </c>
      <c r="AG419" s="706">
        <v>0</v>
      </c>
      <c r="AH419" s="706">
        <v>0</v>
      </c>
      <c r="AI419" s="706">
        <v>0</v>
      </c>
      <c r="AJ419" s="905" t="str">
        <f t="shared" si="36"/>
        <v>G29400</v>
      </c>
      <c r="AK419" s="905" t="str">
        <f t="shared" si="37"/>
        <v>EPARGNE BULK</v>
      </c>
      <c r="AL419" s="905">
        <f>IFERROR(INDEX(G419:R419,1,MATCH(Parametres!$B$3,G$1:R$1,0)-1)*IF(OR(F419="L",F419="S",F419="I"),-1,1),"")</f>
        <v>4000000</v>
      </c>
      <c r="AM419" s="905">
        <f t="shared" si="38"/>
        <v>2000000</v>
      </c>
      <c r="AN419" s="905">
        <f>INDEX(G419:R419,1,MATCH(Parametres!$B$3,G$1:R$1,0))*IF(OR(F419="L",F419="S",F419="I"),-1,1)</f>
        <v>6000000</v>
      </c>
      <c r="AO419" s="487" t="str">
        <f>+VLOOKUP($AJ419,Data_Validation!$A:$D,1,0)</f>
        <v>G29400</v>
      </c>
      <c r="AP419" s="487" t="str">
        <f>+VLOOKUP($AJ419,Data_Validation!$A:$D,3,0)</f>
        <v>Bilan</v>
      </c>
      <c r="AQ419" s="487" t="str">
        <f>+VLOOKUP($AJ419,Data_Validation!$A:$D,4,0)</f>
        <v>Encaisse</v>
      </c>
      <c r="AR419" s="487" t="s">
        <v>299</v>
      </c>
      <c r="AS419" s="487">
        <f>+VLOOKUP($AJ419,Data_Validation!$A:$E,5,0)</f>
        <v>0</v>
      </c>
      <c r="AT419" s="904" t="str">
        <f t="shared" si="39"/>
        <v>G29400</v>
      </c>
      <c r="AU419" s="488" t="str">
        <f t="shared" si="40"/>
        <v>EPARGNE BULK</v>
      </c>
      <c r="AV419" s="899">
        <f>IFERROR(INDEX(V419:AG419,1,MATCH(Parametres!$B$3,V$1:AG$1,0)-1)*IF(OR(C419="L",C419="S",C419="I"),-1,1),"")</f>
        <v>0</v>
      </c>
      <c r="AW419" s="899">
        <f t="shared" si="41"/>
        <v>0</v>
      </c>
      <c r="AX419" s="899">
        <f>INDEX(V419:AG419,1,MATCH(Parametres!$B$3,V$1:AG$1,0))*IF(OR(C419="L",C419="S",C419="I"),-1,1)</f>
        <v>0</v>
      </c>
      <c r="AY419" s="487" t="s">
        <v>337</v>
      </c>
      <c r="AZ419" s="487">
        <f>+VLOOKUP($AJ419,Data_Validation!$A:$E,5,0)</f>
        <v>0</v>
      </c>
    </row>
    <row r="420" spans="1:52" ht="15.75" hidden="1" customHeight="1">
      <c r="A420" s="706" t="s">
        <v>1148</v>
      </c>
      <c r="B420" s="706">
        <v>2025</v>
      </c>
      <c r="C420" s="706" t="s">
        <v>2038</v>
      </c>
      <c r="D420" s="706" t="s">
        <v>2039</v>
      </c>
      <c r="E420" s="706" t="s">
        <v>333</v>
      </c>
      <c r="F420" s="706" t="s">
        <v>1136</v>
      </c>
      <c r="G420" s="706">
        <v>2000</v>
      </c>
      <c r="H420" s="706">
        <v>2000</v>
      </c>
      <c r="I420" s="706">
        <v>2000</v>
      </c>
      <c r="J420" s="706">
        <v>2000</v>
      </c>
      <c r="K420" s="706">
        <v>2000</v>
      </c>
      <c r="L420" s="706">
        <v>2000</v>
      </c>
      <c r="M420" s="706">
        <v>2000</v>
      </c>
      <c r="N420" s="706">
        <v>2000</v>
      </c>
      <c r="O420" s="706">
        <v>2000</v>
      </c>
      <c r="P420" s="706">
        <v>2000</v>
      </c>
      <c r="Q420" s="706">
        <v>2000</v>
      </c>
      <c r="R420" s="706">
        <v>2000</v>
      </c>
      <c r="S420" s="706">
        <v>0</v>
      </c>
      <c r="T420" s="706">
        <v>0</v>
      </c>
      <c r="U420" s="706">
        <v>0</v>
      </c>
      <c r="V420" s="706">
        <v>0</v>
      </c>
      <c r="W420" s="706">
        <v>0</v>
      </c>
      <c r="X420" s="706">
        <v>0</v>
      </c>
      <c r="Y420" s="706">
        <v>0</v>
      </c>
      <c r="Z420" s="706">
        <v>0</v>
      </c>
      <c r="AA420" s="706">
        <v>0</v>
      </c>
      <c r="AB420" s="706">
        <v>0</v>
      </c>
      <c r="AC420" s="706">
        <v>0</v>
      </c>
      <c r="AD420" s="706">
        <v>0</v>
      </c>
      <c r="AE420" s="706">
        <v>0</v>
      </c>
      <c r="AF420" s="706">
        <v>0</v>
      </c>
      <c r="AG420" s="706">
        <v>0</v>
      </c>
      <c r="AH420" s="706">
        <v>0</v>
      </c>
      <c r="AI420" s="706">
        <v>0</v>
      </c>
      <c r="AJ420" s="905" t="str">
        <f t="shared" si="36"/>
        <v>G29600</v>
      </c>
      <c r="AK420" s="905" t="str">
        <f t="shared" si="37"/>
        <v>AUTRES PLACEMENTS &amp; BIENS</v>
      </c>
      <c r="AL420" s="905">
        <f>IFERROR(INDEX(G420:R420,1,MATCH(Parametres!$B$3,G$1:R$1,0)-1)*IF(OR(F420="L",F420="S",F420="I"),-1,1),"")</f>
        <v>2000</v>
      </c>
      <c r="AM420" s="905">
        <f t="shared" si="38"/>
        <v>0</v>
      </c>
      <c r="AN420" s="905">
        <f>INDEX(G420:R420,1,MATCH(Parametres!$B$3,G$1:R$1,0))*IF(OR(F420="L",F420="S",F420="I"),-1,1)</f>
        <v>2000</v>
      </c>
      <c r="AO420" s="487" t="str">
        <f>+VLOOKUP($AJ420,Data_Validation!$A:$D,1,0)</f>
        <v>G29600</v>
      </c>
      <c r="AP420" s="487" t="str">
        <f>+VLOOKUP($AJ420,Data_Validation!$A:$D,3,0)</f>
        <v>Bilan</v>
      </c>
      <c r="AQ420" s="487" t="str">
        <f>+VLOOKUP($AJ420,Data_Validation!$A:$D,4,0)</f>
        <v>Avances à Recevoir Long Terme</v>
      </c>
      <c r="AR420" s="487" t="s">
        <v>299</v>
      </c>
      <c r="AS420" s="487">
        <f>+VLOOKUP($AJ420,Data_Validation!$A:$E,5,0)</f>
        <v>0</v>
      </c>
      <c r="AT420" s="904" t="str">
        <f t="shared" si="39"/>
        <v>G29600</v>
      </c>
      <c r="AU420" s="488" t="str">
        <f t="shared" si="40"/>
        <v>AUTRES PLACEMENTS &amp; BIENS</v>
      </c>
      <c r="AV420" s="899">
        <f>IFERROR(INDEX(V420:AG420,1,MATCH(Parametres!$B$3,V$1:AG$1,0)-1)*IF(OR(C420="L",C420="S",C420="I"),-1,1),"")</f>
        <v>0</v>
      </c>
      <c r="AW420" s="899">
        <f t="shared" si="41"/>
        <v>0</v>
      </c>
      <c r="AX420" s="899">
        <f>INDEX(V420:AG420,1,MATCH(Parametres!$B$3,V$1:AG$1,0))*IF(OR(C420="L",C420="S",C420="I"),-1,1)</f>
        <v>0</v>
      </c>
      <c r="AY420" s="487" t="s">
        <v>337</v>
      </c>
      <c r="AZ420" s="487">
        <f>+VLOOKUP($AJ420,Data_Validation!$A:$E,5,0)</f>
        <v>0</v>
      </c>
    </row>
    <row r="421" spans="1:52" ht="15.75" hidden="1" customHeight="1">
      <c r="A421" s="706" t="s">
        <v>1148</v>
      </c>
      <c r="B421" s="706">
        <v>2025</v>
      </c>
      <c r="C421" s="706" t="s">
        <v>2040</v>
      </c>
      <c r="D421" s="706" t="s">
        <v>2041</v>
      </c>
      <c r="E421" s="706" t="s">
        <v>333</v>
      </c>
      <c r="F421" s="706" t="s">
        <v>1136</v>
      </c>
      <c r="G421" s="706">
        <v>0</v>
      </c>
      <c r="H421" s="706">
        <v>0</v>
      </c>
      <c r="I421" s="706">
        <v>0</v>
      </c>
      <c r="J421" s="706">
        <v>0</v>
      </c>
      <c r="K421" s="706">
        <v>0</v>
      </c>
      <c r="L421" s="706">
        <v>0</v>
      </c>
      <c r="M421" s="706">
        <v>0</v>
      </c>
      <c r="N421" s="706">
        <v>0</v>
      </c>
      <c r="O421" s="706">
        <v>0</v>
      </c>
      <c r="P421" s="706">
        <v>0</v>
      </c>
      <c r="Q421" s="706">
        <v>0.14000000000000001</v>
      </c>
      <c r="R421" s="706">
        <v>-66.849999999999994</v>
      </c>
      <c r="S421" s="706">
        <v>0</v>
      </c>
      <c r="T421" s="706">
        <v>0</v>
      </c>
      <c r="U421" s="706">
        <v>0</v>
      </c>
      <c r="V421" s="706">
        <v>0</v>
      </c>
      <c r="W421" s="706">
        <v>0</v>
      </c>
      <c r="X421" s="706">
        <v>0</v>
      </c>
      <c r="Y421" s="706">
        <v>0</v>
      </c>
      <c r="Z421" s="706">
        <v>0</v>
      </c>
      <c r="AA421" s="706">
        <v>0</v>
      </c>
      <c r="AB421" s="706">
        <v>0</v>
      </c>
      <c r="AC421" s="706">
        <v>0</v>
      </c>
      <c r="AD421" s="706">
        <v>0</v>
      </c>
      <c r="AE421" s="706">
        <v>0</v>
      </c>
      <c r="AF421" s="706">
        <v>0</v>
      </c>
      <c r="AG421" s="706">
        <v>0</v>
      </c>
      <c r="AH421" s="706">
        <v>0</v>
      </c>
      <c r="AI421" s="706">
        <v>0</v>
      </c>
      <c r="AJ421" s="905" t="str">
        <f t="shared" si="36"/>
        <v>G29900</v>
      </c>
      <c r="AK421" s="905" t="str">
        <f t="shared" si="37"/>
        <v>INTER-DIVISION</v>
      </c>
      <c r="AL421" s="905">
        <f>IFERROR(INDEX(G421:R421,1,MATCH(Parametres!$B$3,G$1:R$1,0)-1)*IF(OR(F421="L",F421="S",F421="I"),-1,1),"")</f>
        <v>0</v>
      </c>
      <c r="AM421" s="905">
        <f t="shared" si="38"/>
        <v>0</v>
      </c>
      <c r="AN421" s="905">
        <f>INDEX(G421:R421,1,MATCH(Parametres!$B$3,G$1:R$1,0))*IF(OR(F421="L",F421="S",F421="I"),-1,1)</f>
        <v>0</v>
      </c>
      <c r="AO421" s="487" t="str">
        <f>+VLOOKUP($AJ421,Data_Validation!$A:$D,1,0)</f>
        <v>G29900</v>
      </c>
      <c r="AP421" s="487" t="str">
        <f>+VLOOKUP($AJ421,Data_Validation!$A:$D,3,0)</f>
        <v>Bilan</v>
      </c>
      <c r="AQ421" s="487" t="str">
        <f>+VLOOKUP($AJ421,Data_Validation!$A:$D,4,0)</f>
        <v>Avances à Recevoir Long Terme</v>
      </c>
      <c r="AR421" s="487" t="s">
        <v>299</v>
      </c>
      <c r="AS421" s="487">
        <f>+VLOOKUP($AJ421,Data_Validation!$A:$E,5,0)</f>
        <v>0</v>
      </c>
      <c r="AT421" s="904" t="str">
        <f t="shared" si="39"/>
        <v>G29900</v>
      </c>
      <c r="AU421" s="488" t="str">
        <f t="shared" si="40"/>
        <v>INTER-DIVISION</v>
      </c>
      <c r="AV421" s="899">
        <f>IFERROR(INDEX(V421:AG421,1,MATCH(Parametres!$B$3,V$1:AG$1,0)-1)*IF(OR(C421="L",C421="S",C421="I"),-1,1),"")</f>
        <v>0</v>
      </c>
      <c r="AW421" s="899">
        <f t="shared" si="41"/>
        <v>0</v>
      </c>
      <c r="AX421" s="899">
        <f>INDEX(V421:AG421,1,MATCH(Parametres!$B$3,V$1:AG$1,0))*IF(OR(C421="L",C421="S",C421="I"),-1,1)</f>
        <v>0</v>
      </c>
      <c r="AY421" s="487" t="s">
        <v>337</v>
      </c>
      <c r="AZ421" s="487">
        <f>+VLOOKUP($AJ421,Data_Validation!$A:$E,5,0)</f>
        <v>0</v>
      </c>
    </row>
    <row r="422" spans="1:52" ht="15.75" hidden="1" customHeight="1">
      <c r="A422" s="706" t="s">
        <v>1148</v>
      </c>
      <c r="B422" s="706">
        <v>2025</v>
      </c>
      <c r="C422" s="706" t="s">
        <v>2042</v>
      </c>
      <c r="D422" s="706" t="s">
        <v>2043</v>
      </c>
      <c r="E422" s="706" t="s">
        <v>1146</v>
      </c>
      <c r="F422" s="706" t="s">
        <v>1135</v>
      </c>
      <c r="G422" s="706">
        <v>2795571.24</v>
      </c>
      <c r="H422" s="706">
        <v>312151.88</v>
      </c>
      <c r="I422" s="706">
        <v>2086905.95</v>
      </c>
      <c r="J422" s="706">
        <v>1907573.05</v>
      </c>
      <c r="K422" s="706">
        <v>1429956.42</v>
      </c>
      <c r="L422" s="706">
        <v>517114.57</v>
      </c>
      <c r="M422" s="706">
        <v>81013.100000000006</v>
      </c>
      <c r="N422" s="706">
        <v>778397.84</v>
      </c>
      <c r="O422" s="706">
        <v>2243390.58</v>
      </c>
      <c r="P422" s="706">
        <v>1804392.48</v>
      </c>
      <c r="Q422" s="706">
        <v>3886414.52</v>
      </c>
      <c r="R422" s="706">
        <v>5642391.1799999997</v>
      </c>
      <c r="S422" s="706">
        <v>0</v>
      </c>
      <c r="T422" s="706">
        <v>0</v>
      </c>
      <c r="U422" s="706">
        <v>0</v>
      </c>
      <c r="V422" s="706">
        <v>0</v>
      </c>
      <c r="W422" s="706">
        <v>0</v>
      </c>
      <c r="X422" s="706">
        <v>0</v>
      </c>
      <c r="Y422" s="706">
        <v>0</v>
      </c>
      <c r="Z422" s="706">
        <v>0</v>
      </c>
      <c r="AA422" s="706">
        <v>0</v>
      </c>
      <c r="AB422" s="706">
        <v>0</v>
      </c>
      <c r="AC422" s="706">
        <v>0</v>
      </c>
      <c r="AD422" s="706">
        <v>0</v>
      </c>
      <c r="AE422" s="706">
        <v>0</v>
      </c>
      <c r="AF422" s="706">
        <v>0</v>
      </c>
      <c r="AG422" s="706">
        <v>0</v>
      </c>
      <c r="AH422" s="706">
        <v>0</v>
      </c>
      <c r="AI422" s="706">
        <v>0</v>
      </c>
      <c r="AJ422" s="905" t="str">
        <f t="shared" si="36"/>
        <v>G30000</v>
      </c>
      <c r="AK422" s="905" t="str">
        <f t="shared" si="37"/>
        <v>C/P FOURNISSEURS</v>
      </c>
      <c r="AL422" s="905">
        <f>IFERROR(INDEX(G422:R422,1,MATCH(Parametres!$B$3,G$1:R$1,0)-1)*IF(OR(F422="L",F422="S",F422="I"),-1,1),"")</f>
        <v>-2086905.95</v>
      </c>
      <c r="AM422" s="905">
        <f t="shared" si="38"/>
        <v>179332.89999999991</v>
      </c>
      <c r="AN422" s="905">
        <f>INDEX(G422:R422,1,MATCH(Parametres!$B$3,G$1:R$1,0))*IF(OR(F422="L",F422="S",F422="I"),-1,1)</f>
        <v>-1907573.05</v>
      </c>
      <c r="AO422" s="487" t="str">
        <f>+VLOOKUP($AJ422,Data_Validation!$A:$D,1,0)</f>
        <v>G30000</v>
      </c>
      <c r="AP422" s="487" t="str">
        <f>+VLOOKUP($AJ422,Data_Validation!$A:$D,3,0)</f>
        <v>Bilan</v>
      </c>
      <c r="AQ422" s="487" t="str">
        <f>+VLOOKUP($AJ422,Data_Validation!$A:$D,4,0)</f>
        <v>Comptes à Payer Fournisseurs</v>
      </c>
      <c r="AR422" s="487" t="s">
        <v>299</v>
      </c>
      <c r="AS422" s="487">
        <f>+VLOOKUP($AJ422,Data_Validation!$A:$E,5,0)</f>
        <v>0</v>
      </c>
      <c r="AT422" s="904" t="str">
        <f t="shared" si="39"/>
        <v>G30000</v>
      </c>
      <c r="AU422" s="488" t="str">
        <f t="shared" si="40"/>
        <v>C/P FOURNISSEURS</v>
      </c>
      <c r="AV422" s="899">
        <f>IFERROR(INDEX(V422:AG422,1,MATCH(Parametres!$B$3,V$1:AG$1,0)-1)*IF(OR(C422="L",C422="S",C422="I"),-1,1),"")</f>
        <v>0</v>
      </c>
      <c r="AW422" s="899">
        <f t="shared" si="41"/>
        <v>0</v>
      </c>
      <c r="AX422" s="899">
        <f>INDEX(V422:AG422,1,MATCH(Parametres!$B$3,V$1:AG$1,0))*IF(OR(C422="L",C422="S",C422="I"),-1,1)</f>
        <v>0</v>
      </c>
      <c r="AY422" s="487" t="s">
        <v>337</v>
      </c>
      <c r="AZ422" s="487">
        <f>+VLOOKUP($AJ422,Data_Validation!$A:$E,5,0)</f>
        <v>0</v>
      </c>
    </row>
    <row r="423" spans="1:52" ht="15.75" hidden="1" customHeight="1">
      <c r="A423" s="706" t="s">
        <v>1148</v>
      </c>
      <c r="B423" s="706">
        <v>2025</v>
      </c>
      <c r="C423" s="706" t="s">
        <v>2044</v>
      </c>
      <c r="D423" s="706" t="s">
        <v>2045</v>
      </c>
      <c r="E423" s="706" t="s">
        <v>1146</v>
      </c>
      <c r="F423" s="706" t="s">
        <v>1135</v>
      </c>
      <c r="G423" s="706">
        <v>0</v>
      </c>
      <c r="H423" s="706">
        <v>0</v>
      </c>
      <c r="I423" s="706">
        <v>0</v>
      </c>
      <c r="J423" s="706">
        <v>0</v>
      </c>
      <c r="K423" s="706">
        <v>0</v>
      </c>
      <c r="L423" s="706">
        <v>0</v>
      </c>
      <c r="M423" s="706">
        <v>0</v>
      </c>
      <c r="N423" s="706">
        <v>0</v>
      </c>
      <c r="O423" s="706">
        <v>0</v>
      </c>
      <c r="P423" s="706">
        <v>0</v>
      </c>
      <c r="Q423" s="706">
        <v>0</v>
      </c>
      <c r="R423" s="706">
        <v>0</v>
      </c>
      <c r="S423" s="706">
        <v>0</v>
      </c>
      <c r="T423" s="706">
        <v>0</v>
      </c>
      <c r="U423" s="706">
        <v>0</v>
      </c>
      <c r="V423" s="706">
        <v>0</v>
      </c>
      <c r="W423" s="706">
        <v>0</v>
      </c>
      <c r="X423" s="706">
        <v>0</v>
      </c>
      <c r="Y423" s="706">
        <v>0</v>
      </c>
      <c r="Z423" s="706">
        <v>0</v>
      </c>
      <c r="AA423" s="706">
        <v>0</v>
      </c>
      <c r="AB423" s="706">
        <v>0</v>
      </c>
      <c r="AC423" s="706">
        <v>0</v>
      </c>
      <c r="AD423" s="706">
        <v>0</v>
      </c>
      <c r="AE423" s="706">
        <v>0</v>
      </c>
      <c r="AF423" s="706">
        <v>0</v>
      </c>
      <c r="AG423" s="706">
        <v>0</v>
      </c>
      <c r="AH423" s="706">
        <v>0</v>
      </c>
      <c r="AI423" s="706">
        <v>0</v>
      </c>
      <c r="AJ423" s="905" t="str">
        <f t="shared" si="36"/>
        <v>G30001</v>
      </c>
      <c r="AK423" s="905" t="str">
        <f t="shared" si="37"/>
        <v>COMPTES A PAYER OPEN-ITEM</v>
      </c>
      <c r="AL423" s="905">
        <f>IFERROR(INDEX(G423:R423,1,MATCH(Parametres!$B$3,G$1:R$1,0)-1)*IF(OR(F423="L",F423="S",F423="I"),-1,1),"")</f>
        <v>0</v>
      </c>
      <c r="AM423" s="905">
        <f t="shared" si="38"/>
        <v>0</v>
      </c>
      <c r="AN423" s="905">
        <f>INDEX(G423:R423,1,MATCH(Parametres!$B$3,G$1:R$1,0))*IF(OR(F423="L",F423="S",F423="I"),-1,1)</f>
        <v>0</v>
      </c>
      <c r="AO423" s="487" t="e">
        <f>+VLOOKUP($AJ423,Data_Validation!$A:$D,1,0)</f>
        <v>#N/A</v>
      </c>
      <c r="AP423" s="487" t="e">
        <f>+VLOOKUP($AJ423,Data_Validation!$A:$D,3,0)</f>
        <v>#N/A</v>
      </c>
      <c r="AQ423" s="487" t="e">
        <f>+VLOOKUP($AJ423,Data_Validation!$A:$D,4,0)</f>
        <v>#N/A</v>
      </c>
      <c r="AR423" s="487" t="s">
        <v>299</v>
      </c>
      <c r="AS423" s="487" t="e">
        <f>+VLOOKUP($AJ423,Data_Validation!$A:$E,5,0)</f>
        <v>#N/A</v>
      </c>
      <c r="AT423" s="904" t="str">
        <f t="shared" si="39"/>
        <v>G30001</v>
      </c>
      <c r="AU423" s="488" t="str">
        <f t="shared" si="40"/>
        <v>COMPTES A PAYER OPEN-ITEM</v>
      </c>
      <c r="AV423" s="899">
        <f>IFERROR(INDEX(V423:AG423,1,MATCH(Parametres!$B$3,V$1:AG$1,0)-1)*IF(OR(C423="L",C423="S",C423="I"),-1,1),"")</f>
        <v>0</v>
      </c>
      <c r="AW423" s="899">
        <f t="shared" si="41"/>
        <v>0</v>
      </c>
      <c r="AX423" s="899">
        <f>INDEX(V423:AG423,1,MATCH(Parametres!$B$3,V$1:AG$1,0))*IF(OR(C423="L",C423="S",C423="I"),-1,1)</f>
        <v>0</v>
      </c>
      <c r="AY423" s="487" t="s">
        <v>337</v>
      </c>
      <c r="AZ423" s="487" t="e">
        <f>+VLOOKUP($AJ423,Data_Validation!$A:$E,5,0)</f>
        <v>#N/A</v>
      </c>
    </row>
    <row r="424" spans="1:52" ht="15.75" hidden="1" customHeight="1">
      <c r="A424" s="706" t="s">
        <v>1148</v>
      </c>
      <c r="B424" s="706">
        <v>2025</v>
      </c>
      <c r="C424" s="706" t="s">
        <v>2046</v>
      </c>
      <c r="D424" s="706" t="s">
        <v>2047</v>
      </c>
      <c r="E424" s="706" t="s">
        <v>1139</v>
      </c>
      <c r="F424" s="706" t="s">
        <v>1135</v>
      </c>
      <c r="G424" s="706">
        <v>0</v>
      </c>
      <c r="H424" s="706">
        <v>0</v>
      </c>
      <c r="I424" s="706">
        <v>0</v>
      </c>
      <c r="J424" s="706">
        <v>0</v>
      </c>
      <c r="K424" s="706">
        <v>0</v>
      </c>
      <c r="L424" s="706">
        <v>0</v>
      </c>
      <c r="M424" s="706">
        <v>0</v>
      </c>
      <c r="N424" s="706">
        <v>0</v>
      </c>
      <c r="O424" s="706">
        <v>0</v>
      </c>
      <c r="P424" s="706">
        <v>0</v>
      </c>
      <c r="Q424" s="706">
        <v>0</v>
      </c>
      <c r="R424" s="706">
        <v>0</v>
      </c>
      <c r="S424" s="706">
        <v>0</v>
      </c>
      <c r="T424" s="706">
        <v>0</v>
      </c>
      <c r="U424" s="706">
        <v>0</v>
      </c>
      <c r="V424" s="706">
        <v>0</v>
      </c>
      <c r="W424" s="706">
        <v>0</v>
      </c>
      <c r="X424" s="706">
        <v>0</v>
      </c>
      <c r="Y424" s="706">
        <v>0</v>
      </c>
      <c r="Z424" s="706">
        <v>0</v>
      </c>
      <c r="AA424" s="706">
        <v>0</v>
      </c>
      <c r="AB424" s="706">
        <v>0</v>
      </c>
      <c r="AC424" s="706">
        <v>0</v>
      </c>
      <c r="AD424" s="706">
        <v>0</v>
      </c>
      <c r="AE424" s="706">
        <v>0</v>
      </c>
      <c r="AF424" s="706">
        <v>0</v>
      </c>
      <c r="AG424" s="706">
        <v>0</v>
      </c>
      <c r="AH424" s="706">
        <v>0</v>
      </c>
      <c r="AI424" s="706">
        <v>0</v>
      </c>
      <c r="AJ424" s="905" t="str">
        <f t="shared" si="36"/>
        <v>G30010</v>
      </c>
      <c r="AK424" s="905" t="str">
        <f t="shared" si="37"/>
        <v>CLAIMS G.M. DU AUX CLIENT</v>
      </c>
      <c r="AL424" s="905">
        <f>IFERROR(INDEX(G424:R424,1,MATCH(Parametres!$B$3,G$1:R$1,0)-1)*IF(OR(F424="L",F424="S",F424="I"),-1,1),"")</f>
        <v>0</v>
      </c>
      <c r="AM424" s="905">
        <f t="shared" si="38"/>
        <v>0</v>
      </c>
      <c r="AN424" s="905">
        <f>INDEX(G424:R424,1,MATCH(Parametres!$B$3,G$1:R$1,0))*IF(OR(F424="L",F424="S",F424="I"),-1,1)</f>
        <v>0</v>
      </c>
      <c r="AO424" s="487" t="str">
        <f>+VLOOKUP($AJ424,Data_Validation!$A:$D,1,0)</f>
        <v>G30010</v>
      </c>
      <c r="AP424" s="487" t="str">
        <f>+VLOOKUP($AJ424,Data_Validation!$A:$D,3,0)</f>
        <v>Bilan</v>
      </c>
      <c r="AQ424" s="487" t="str">
        <f>+VLOOKUP($AJ424,Data_Validation!$A:$D,4,0)</f>
        <v>Autres Comptes à Payer</v>
      </c>
      <c r="AR424" s="487" t="s">
        <v>299</v>
      </c>
      <c r="AS424" s="487">
        <f>+VLOOKUP($AJ424,Data_Validation!$A:$E,5,0)</f>
        <v>0</v>
      </c>
      <c r="AT424" s="904" t="str">
        <f t="shared" si="39"/>
        <v>G30010</v>
      </c>
      <c r="AU424" s="488" t="str">
        <f t="shared" si="40"/>
        <v>CLAIMS G.M. DU AUX CLIENT</v>
      </c>
      <c r="AV424" s="899">
        <f>IFERROR(INDEX(V424:AG424,1,MATCH(Parametres!$B$3,V$1:AG$1,0)-1)*IF(OR(C424="L",C424="S",C424="I"),-1,1),"")</f>
        <v>0</v>
      </c>
      <c r="AW424" s="899">
        <f t="shared" si="41"/>
        <v>0</v>
      </c>
      <c r="AX424" s="899">
        <f>INDEX(V424:AG424,1,MATCH(Parametres!$B$3,V$1:AG$1,0))*IF(OR(C424="L",C424="S",C424="I"),-1,1)</f>
        <v>0</v>
      </c>
      <c r="AY424" s="487" t="s">
        <v>337</v>
      </c>
      <c r="AZ424" s="487">
        <f>+VLOOKUP($AJ424,Data_Validation!$A:$E,5,0)</f>
        <v>0</v>
      </c>
    </row>
    <row r="425" spans="1:52" ht="15.75" hidden="1" customHeight="1">
      <c r="A425" s="706" t="s">
        <v>1148</v>
      </c>
      <c r="B425" s="706">
        <v>2025</v>
      </c>
      <c r="C425" s="706" t="s">
        <v>2048</v>
      </c>
      <c r="D425" s="706" t="s">
        <v>2049</v>
      </c>
      <c r="E425" s="706" t="s">
        <v>1139</v>
      </c>
      <c r="F425" s="706" t="s">
        <v>1135</v>
      </c>
      <c r="G425" s="706">
        <v>39069.65</v>
      </c>
      <c r="H425" s="706">
        <v>56108.83</v>
      </c>
      <c r="I425" s="706">
        <v>24749.68</v>
      </c>
      <c r="J425" s="706">
        <v>68600.429999999993</v>
      </c>
      <c r="K425" s="706">
        <v>-3079.08</v>
      </c>
      <c r="L425" s="706">
        <v>4270.53</v>
      </c>
      <c r="M425" s="706">
        <v>-5090.57</v>
      </c>
      <c r="N425" s="706">
        <v>13592.63</v>
      </c>
      <c r="O425" s="706">
        <v>16958.849999999999</v>
      </c>
      <c r="P425" s="706">
        <v>10722.44</v>
      </c>
      <c r="Q425" s="706">
        <v>9292.2999999999993</v>
      </c>
      <c r="R425" s="706">
        <v>15033.56</v>
      </c>
      <c r="S425" s="706">
        <v>0</v>
      </c>
      <c r="T425" s="706">
        <v>0</v>
      </c>
      <c r="U425" s="706">
        <v>0</v>
      </c>
      <c r="V425" s="706">
        <v>0</v>
      </c>
      <c r="W425" s="706">
        <v>0</v>
      </c>
      <c r="X425" s="706">
        <v>0</v>
      </c>
      <c r="Y425" s="706">
        <v>0</v>
      </c>
      <c r="Z425" s="706">
        <v>0</v>
      </c>
      <c r="AA425" s="706">
        <v>0</v>
      </c>
      <c r="AB425" s="706">
        <v>0</v>
      </c>
      <c r="AC425" s="706">
        <v>0</v>
      </c>
      <c r="AD425" s="706">
        <v>0</v>
      </c>
      <c r="AE425" s="706">
        <v>0</v>
      </c>
      <c r="AF425" s="706">
        <v>0</v>
      </c>
      <c r="AG425" s="706">
        <v>0</v>
      </c>
      <c r="AH425" s="706">
        <v>0</v>
      </c>
      <c r="AI425" s="706">
        <v>0</v>
      </c>
      <c r="AJ425" s="905" t="str">
        <f t="shared" si="36"/>
        <v>G30020</v>
      </c>
      <c r="AK425" s="905" t="str">
        <f t="shared" si="37"/>
        <v>PLAN PROTECTION A PAYER</v>
      </c>
      <c r="AL425" s="905">
        <f>IFERROR(INDEX(G425:R425,1,MATCH(Parametres!$B$3,G$1:R$1,0)-1)*IF(OR(F425="L",F425="S",F425="I"),-1,1),"")</f>
        <v>-24749.68</v>
      </c>
      <c r="AM425" s="905">
        <f t="shared" si="38"/>
        <v>-43850.749999999993</v>
      </c>
      <c r="AN425" s="905">
        <f>INDEX(G425:R425,1,MATCH(Parametres!$B$3,G$1:R$1,0))*IF(OR(F425="L",F425="S",F425="I"),-1,1)</f>
        <v>-68600.429999999993</v>
      </c>
      <c r="AO425" s="487" t="str">
        <f>+VLOOKUP($AJ425,Data_Validation!$A:$D,1,0)</f>
        <v>G30020</v>
      </c>
      <c r="AP425" s="487" t="str">
        <f>+VLOOKUP($AJ425,Data_Validation!$A:$D,3,0)</f>
        <v>Bilan</v>
      </c>
      <c r="AQ425" s="487" t="str">
        <f>+VLOOKUP($AJ425,Data_Validation!$A:$D,4,0)</f>
        <v>Autres Comptes à Payer</v>
      </c>
      <c r="AR425" s="487" t="s">
        <v>299</v>
      </c>
      <c r="AS425" s="487">
        <f>+VLOOKUP($AJ425,Data_Validation!$A:$E,5,0)</f>
        <v>0</v>
      </c>
      <c r="AT425" s="904" t="str">
        <f t="shared" si="39"/>
        <v>G30020</v>
      </c>
      <c r="AU425" s="488" t="str">
        <f t="shared" si="40"/>
        <v>PLAN PROTECTION A PAYER</v>
      </c>
      <c r="AV425" s="899">
        <f>IFERROR(INDEX(V425:AG425,1,MATCH(Parametres!$B$3,V$1:AG$1,0)-1)*IF(OR(C425="L",C425="S",C425="I"),-1,1),"")</f>
        <v>0</v>
      </c>
      <c r="AW425" s="899">
        <f t="shared" si="41"/>
        <v>0</v>
      </c>
      <c r="AX425" s="899">
        <f>INDEX(V425:AG425,1,MATCH(Parametres!$B$3,V$1:AG$1,0))*IF(OR(C425="L",C425="S",C425="I"),-1,1)</f>
        <v>0</v>
      </c>
      <c r="AY425" s="487" t="s">
        <v>337</v>
      </c>
      <c r="AZ425" s="487">
        <f>+VLOOKUP($AJ425,Data_Validation!$A:$E,5,0)</f>
        <v>0</v>
      </c>
    </row>
    <row r="426" spans="1:52" ht="15.75" hidden="1" customHeight="1">
      <c r="A426" s="706" t="s">
        <v>1148</v>
      </c>
      <c r="B426" s="706">
        <v>2025</v>
      </c>
      <c r="C426" s="706" t="s">
        <v>2050</v>
      </c>
      <c r="D426" s="706" t="s">
        <v>2051</v>
      </c>
      <c r="E426" s="706" t="s">
        <v>333</v>
      </c>
      <c r="F426" s="706" t="s">
        <v>1135</v>
      </c>
      <c r="G426" s="706">
        <v>3330</v>
      </c>
      <c r="H426" s="706">
        <v>1534.5</v>
      </c>
      <c r="I426" s="706">
        <v>2898</v>
      </c>
      <c r="J426" s="706">
        <v>3010.5</v>
      </c>
      <c r="K426" s="706">
        <v>7951</v>
      </c>
      <c r="L426" s="706">
        <v>3771</v>
      </c>
      <c r="M426" s="706">
        <v>2241</v>
      </c>
      <c r="N426" s="706">
        <v>2281.5</v>
      </c>
      <c r="O426" s="706">
        <v>1899</v>
      </c>
      <c r="P426" s="706">
        <v>2313</v>
      </c>
      <c r="Q426" s="706">
        <v>2416.5</v>
      </c>
      <c r="R426" s="706">
        <v>2232</v>
      </c>
      <c r="S426" s="706">
        <v>0</v>
      </c>
      <c r="T426" s="706">
        <v>0</v>
      </c>
      <c r="U426" s="706">
        <v>0</v>
      </c>
      <c r="V426" s="706">
        <v>0</v>
      </c>
      <c r="W426" s="706">
        <v>0</v>
      </c>
      <c r="X426" s="706">
        <v>0</v>
      </c>
      <c r="Y426" s="706">
        <v>0</v>
      </c>
      <c r="Z426" s="706">
        <v>0</v>
      </c>
      <c r="AA426" s="706">
        <v>0</v>
      </c>
      <c r="AB426" s="706">
        <v>0</v>
      </c>
      <c r="AC426" s="706">
        <v>0</v>
      </c>
      <c r="AD426" s="706">
        <v>0</v>
      </c>
      <c r="AE426" s="706">
        <v>0</v>
      </c>
      <c r="AF426" s="706">
        <v>0</v>
      </c>
      <c r="AG426" s="706">
        <v>0</v>
      </c>
      <c r="AH426" s="706">
        <v>0</v>
      </c>
      <c r="AI426" s="706">
        <v>0</v>
      </c>
      <c r="AJ426" s="905" t="str">
        <f t="shared" si="36"/>
        <v>G30030</v>
      </c>
      <c r="AK426" s="905" t="str">
        <f t="shared" si="37"/>
        <v>DROIT SPECIF. SUR PNEUS</v>
      </c>
      <c r="AL426" s="905">
        <f>IFERROR(INDEX(G426:R426,1,MATCH(Parametres!$B$3,G$1:R$1,0)-1)*IF(OR(F426="L",F426="S",F426="I"),-1,1),"")</f>
        <v>-2898</v>
      </c>
      <c r="AM426" s="905">
        <f t="shared" si="38"/>
        <v>-112.5</v>
      </c>
      <c r="AN426" s="905">
        <f>INDEX(G426:R426,1,MATCH(Parametres!$B$3,G$1:R$1,0))*IF(OR(F426="L",F426="S",F426="I"),-1,1)</f>
        <v>-3010.5</v>
      </c>
      <c r="AO426" s="487" t="str">
        <f>+VLOOKUP($AJ426,Data_Validation!$A:$D,1,0)</f>
        <v>G30030</v>
      </c>
      <c r="AP426" s="487" t="str">
        <f>+VLOOKUP($AJ426,Data_Validation!$A:$D,3,0)</f>
        <v>Bilan</v>
      </c>
      <c r="AQ426" s="487" t="str">
        <f>+VLOOKUP($AJ426,Data_Validation!$A:$D,4,0)</f>
        <v>Taxes de Vente à Payer</v>
      </c>
      <c r="AR426" s="487" t="s">
        <v>299</v>
      </c>
      <c r="AS426" s="487">
        <f>+VLOOKUP($AJ426,Data_Validation!$A:$E,5,0)</f>
        <v>0</v>
      </c>
      <c r="AT426" s="904" t="str">
        <f t="shared" si="39"/>
        <v>G30030</v>
      </c>
      <c r="AU426" s="488" t="str">
        <f t="shared" si="40"/>
        <v>DROIT SPECIF. SUR PNEUS</v>
      </c>
      <c r="AV426" s="899">
        <f>IFERROR(INDEX(V426:AG426,1,MATCH(Parametres!$B$3,V$1:AG$1,0)-1)*IF(OR(C426="L",C426="S",C426="I"),-1,1),"")</f>
        <v>0</v>
      </c>
      <c r="AW426" s="899">
        <f t="shared" si="41"/>
        <v>0</v>
      </c>
      <c r="AX426" s="899">
        <f>INDEX(V426:AG426,1,MATCH(Parametres!$B$3,V$1:AG$1,0))*IF(OR(C426="L",C426="S",C426="I"),-1,1)</f>
        <v>0</v>
      </c>
      <c r="AY426" s="487" t="s">
        <v>337</v>
      </c>
      <c r="AZ426" s="487">
        <f>+VLOOKUP($AJ426,Data_Validation!$A:$E,5,0)</f>
        <v>0</v>
      </c>
    </row>
    <row r="427" spans="1:52" ht="15.75" hidden="1" customHeight="1">
      <c r="A427" s="706" t="s">
        <v>1148</v>
      </c>
      <c r="B427" s="706">
        <v>2025</v>
      </c>
      <c r="C427" s="706" t="s">
        <v>2052</v>
      </c>
      <c r="D427" s="706" t="s">
        <v>2053</v>
      </c>
      <c r="E427" s="706" t="s">
        <v>333</v>
      </c>
      <c r="F427" s="706" t="s">
        <v>1135</v>
      </c>
      <c r="G427" s="706">
        <v>144500</v>
      </c>
      <c r="H427" s="706">
        <v>144500</v>
      </c>
      <c r="I427" s="706">
        <v>144500</v>
      </c>
      <c r="J427" s="706">
        <v>144500</v>
      </c>
      <c r="K427" s="706">
        <v>144500</v>
      </c>
      <c r="L427" s="706">
        <v>44500</v>
      </c>
      <c r="M427" s="706">
        <v>44500</v>
      </c>
      <c r="N427" s="706">
        <v>44500</v>
      </c>
      <c r="O427" s="706">
        <v>44500</v>
      </c>
      <c r="P427" s="706">
        <v>44500</v>
      </c>
      <c r="Q427" s="706">
        <v>44500</v>
      </c>
      <c r="R427" s="706">
        <v>56397.81</v>
      </c>
      <c r="S427" s="706">
        <v>0</v>
      </c>
      <c r="T427" s="706">
        <v>0</v>
      </c>
      <c r="U427" s="706">
        <v>0</v>
      </c>
      <c r="V427" s="706">
        <v>0</v>
      </c>
      <c r="W427" s="706">
        <v>0</v>
      </c>
      <c r="X427" s="706">
        <v>0</v>
      </c>
      <c r="Y427" s="706">
        <v>0</v>
      </c>
      <c r="Z427" s="706">
        <v>0</v>
      </c>
      <c r="AA427" s="706">
        <v>0</v>
      </c>
      <c r="AB427" s="706">
        <v>0</v>
      </c>
      <c r="AC427" s="706">
        <v>0</v>
      </c>
      <c r="AD427" s="706">
        <v>0</v>
      </c>
      <c r="AE427" s="706">
        <v>0</v>
      </c>
      <c r="AF427" s="706">
        <v>0</v>
      </c>
      <c r="AG427" s="706">
        <v>0</v>
      </c>
      <c r="AH427" s="706">
        <v>0</v>
      </c>
      <c r="AI427" s="706">
        <v>0</v>
      </c>
      <c r="AJ427" s="905" t="str">
        <f t="shared" si="36"/>
        <v>G30040</v>
      </c>
      <c r="AK427" s="905" t="str">
        <f t="shared" si="37"/>
        <v>AVANCE REMARK. AUTO CANAD</v>
      </c>
      <c r="AL427" s="905">
        <f>IFERROR(INDEX(G427:R427,1,MATCH(Parametres!$B$3,G$1:R$1,0)-1)*IF(OR(F427="L",F427="S",F427="I"),-1,1),"")</f>
        <v>-144500</v>
      </c>
      <c r="AM427" s="905">
        <f t="shared" si="38"/>
        <v>0</v>
      </c>
      <c r="AN427" s="905">
        <f>INDEX(G427:R427,1,MATCH(Parametres!$B$3,G$1:R$1,0))*IF(OR(F427="L",F427="S",F427="I"),-1,1)</f>
        <v>-144500</v>
      </c>
      <c r="AO427" s="487" t="str">
        <f>+VLOOKUP($AJ427,Data_Validation!$A:$D,1,0)</f>
        <v>G30040</v>
      </c>
      <c r="AP427" s="487" t="str">
        <f>+VLOOKUP($AJ427,Data_Validation!$A:$D,3,0)</f>
        <v>Bilan</v>
      </c>
      <c r="AQ427" s="487" t="str">
        <f>+VLOOKUP($AJ427,Data_Validation!$A:$D,4,0)</f>
        <v>Payables Intercos</v>
      </c>
      <c r="AR427" s="487" t="s">
        <v>299</v>
      </c>
      <c r="AS427" s="487">
        <f>+VLOOKUP($AJ427,Data_Validation!$A:$E,5,0)</f>
        <v>0</v>
      </c>
      <c r="AT427" s="904" t="str">
        <f t="shared" si="39"/>
        <v>G30040</v>
      </c>
      <c r="AU427" s="488" t="str">
        <f t="shared" si="40"/>
        <v>AVANCE REMARK. AUTO CANAD</v>
      </c>
      <c r="AV427" s="899">
        <f>IFERROR(INDEX(V427:AG427,1,MATCH(Parametres!$B$3,V$1:AG$1,0)-1)*IF(OR(C427="L",C427="S",C427="I"),-1,1),"")</f>
        <v>0</v>
      </c>
      <c r="AW427" s="899">
        <f t="shared" si="41"/>
        <v>0</v>
      </c>
      <c r="AX427" s="899">
        <f>INDEX(V427:AG427,1,MATCH(Parametres!$B$3,V$1:AG$1,0))*IF(OR(C427="L",C427="S",C427="I"),-1,1)</f>
        <v>0</v>
      </c>
      <c r="AY427" s="487" t="s">
        <v>337</v>
      </c>
      <c r="AZ427" s="487">
        <f>+VLOOKUP($AJ427,Data_Validation!$A:$E,5,0)</f>
        <v>0</v>
      </c>
    </row>
    <row r="428" spans="1:52" ht="15.75" hidden="1" customHeight="1">
      <c r="A428" s="706" t="s">
        <v>1148</v>
      </c>
      <c r="B428" s="706">
        <v>2025</v>
      </c>
      <c r="C428" s="706" t="s">
        <v>2054</v>
      </c>
      <c r="D428" s="706" t="s">
        <v>2055</v>
      </c>
      <c r="E428" s="706" t="s">
        <v>333</v>
      </c>
      <c r="F428" s="706" t="s">
        <v>1135</v>
      </c>
      <c r="G428" s="706">
        <v>1218649</v>
      </c>
      <c r="H428" s="706">
        <v>1218649</v>
      </c>
      <c r="I428" s="706">
        <v>1218649</v>
      </c>
      <c r="J428" s="706">
        <v>1218649</v>
      </c>
      <c r="K428" s="706">
        <v>1218649</v>
      </c>
      <c r="L428" s="706">
        <v>1906664.06</v>
      </c>
      <c r="M428" s="706">
        <v>3562</v>
      </c>
      <c r="N428" s="706">
        <v>3562</v>
      </c>
      <c r="O428" s="706">
        <v>3562</v>
      </c>
      <c r="P428" s="706">
        <v>3562</v>
      </c>
      <c r="Q428" s="706">
        <v>3562</v>
      </c>
      <c r="R428" s="706">
        <v>3562</v>
      </c>
      <c r="S428" s="706">
        <v>0</v>
      </c>
      <c r="T428" s="706">
        <v>0</v>
      </c>
      <c r="U428" s="706">
        <v>0</v>
      </c>
      <c r="V428" s="706">
        <v>0</v>
      </c>
      <c r="W428" s="706">
        <v>0</v>
      </c>
      <c r="X428" s="706">
        <v>0</v>
      </c>
      <c r="Y428" s="706">
        <v>0</v>
      </c>
      <c r="Z428" s="706">
        <v>0</v>
      </c>
      <c r="AA428" s="706">
        <v>0</v>
      </c>
      <c r="AB428" s="706">
        <v>0</v>
      </c>
      <c r="AC428" s="706">
        <v>0</v>
      </c>
      <c r="AD428" s="706">
        <v>0</v>
      </c>
      <c r="AE428" s="706">
        <v>0</v>
      </c>
      <c r="AF428" s="706">
        <v>0</v>
      </c>
      <c r="AG428" s="706">
        <v>0</v>
      </c>
      <c r="AH428" s="706">
        <v>0</v>
      </c>
      <c r="AI428" s="706">
        <v>0</v>
      </c>
      <c r="AJ428" s="905" t="str">
        <f t="shared" si="36"/>
        <v>G30045</v>
      </c>
      <c r="AK428" s="905" t="str">
        <f t="shared" si="37"/>
        <v>AVANCE 9046-6640 QC INC</v>
      </c>
      <c r="AL428" s="905">
        <f>IFERROR(INDEX(G428:R428,1,MATCH(Parametres!$B$3,G$1:R$1,0)-1)*IF(OR(F428="L",F428="S",F428="I"),-1,1),"")</f>
        <v>-1218649</v>
      </c>
      <c r="AM428" s="905">
        <f t="shared" si="38"/>
        <v>0</v>
      </c>
      <c r="AN428" s="905">
        <f>INDEX(G428:R428,1,MATCH(Parametres!$B$3,G$1:R$1,0))*IF(OR(F428="L",F428="S",F428="I"),-1,1)</f>
        <v>-1218649</v>
      </c>
      <c r="AO428" s="487" t="str">
        <f>+VLOOKUP($AJ428,Data_Validation!$A:$D,1,0)</f>
        <v>G30045</v>
      </c>
      <c r="AP428" s="487" t="str">
        <f>+VLOOKUP($AJ428,Data_Validation!$A:$D,3,0)</f>
        <v>Bilan</v>
      </c>
      <c r="AQ428" s="487" t="str">
        <f>+VLOOKUP($AJ428,Data_Validation!$A:$D,4,0)</f>
        <v>Payables Intercos</v>
      </c>
      <c r="AR428" s="487" t="s">
        <v>299</v>
      </c>
      <c r="AS428" s="487">
        <f>+VLOOKUP($AJ428,Data_Validation!$A:$E,5,0)</f>
        <v>0</v>
      </c>
      <c r="AT428" s="904" t="str">
        <f t="shared" si="39"/>
        <v>G30045</v>
      </c>
      <c r="AU428" s="488" t="str">
        <f t="shared" si="40"/>
        <v>AVANCE 9046-6640 QC INC</v>
      </c>
      <c r="AV428" s="899">
        <f>IFERROR(INDEX(V428:AG428,1,MATCH(Parametres!$B$3,V$1:AG$1,0)-1)*IF(OR(C428="L",C428="S",C428="I"),-1,1),"")</f>
        <v>0</v>
      </c>
      <c r="AW428" s="899">
        <f t="shared" si="41"/>
        <v>0</v>
      </c>
      <c r="AX428" s="899">
        <f>INDEX(V428:AG428,1,MATCH(Parametres!$B$3,V$1:AG$1,0))*IF(OR(C428="L",C428="S",C428="I"),-1,1)</f>
        <v>0</v>
      </c>
      <c r="AY428" s="487" t="s">
        <v>337</v>
      </c>
      <c r="AZ428" s="487">
        <f>+VLOOKUP($AJ428,Data_Validation!$A:$E,5,0)</f>
        <v>0</v>
      </c>
    </row>
    <row r="429" spans="1:52" ht="15.75" hidden="1" customHeight="1">
      <c r="A429" s="706" t="s">
        <v>1148</v>
      </c>
      <c r="B429" s="706">
        <v>2025</v>
      </c>
      <c r="C429" s="706" t="s">
        <v>2056</v>
      </c>
      <c r="D429" s="706" t="s">
        <v>2057</v>
      </c>
      <c r="E429" s="706" t="s">
        <v>333</v>
      </c>
      <c r="F429" s="706" t="s">
        <v>1135</v>
      </c>
      <c r="G429" s="706">
        <v>5500000</v>
      </c>
      <c r="H429" s="706">
        <v>5500000</v>
      </c>
      <c r="I429" s="706">
        <v>5500000</v>
      </c>
      <c r="J429" s="706">
        <v>5500000</v>
      </c>
      <c r="K429" s="706">
        <v>5500000</v>
      </c>
      <c r="L429" s="706">
        <v>5500000</v>
      </c>
      <c r="M429" s="706">
        <v>0</v>
      </c>
      <c r="N429" s="706">
        <v>0</v>
      </c>
      <c r="O429" s="706">
        <v>0</v>
      </c>
      <c r="P429" s="706">
        <v>0</v>
      </c>
      <c r="Q429" s="706">
        <v>0</v>
      </c>
      <c r="R429" s="706">
        <v>0</v>
      </c>
      <c r="S429" s="706">
        <v>0</v>
      </c>
      <c r="T429" s="706">
        <v>0</v>
      </c>
      <c r="U429" s="706">
        <v>0</v>
      </c>
      <c r="V429" s="706">
        <v>0</v>
      </c>
      <c r="W429" s="706">
        <v>0</v>
      </c>
      <c r="X429" s="706">
        <v>0</v>
      </c>
      <c r="Y429" s="706">
        <v>0</v>
      </c>
      <c r="Z429" s="706">
        <v>0</v>
      </c>
      <c r="AA429" s="706">
        <v>0</v>
      </c>
      <c r="AB429" s="706">
        <v>0</v>
      </c>
      <c r="AC429" s="706">
        <v>0</v>
      </c>
      <c r="AD429" s="706">
        <v>0</v>
      </c>
      <c r="AE429" s="706">
        <v>0</v>
      </c>
      <c r="AF429" s="706">
        <v>0</v>
      </c>
      <c r="AG429" s="706">
        <v>0</v>
      </c>
      <c r="AH429" s="706">
        <v>0</v>
      </c>
      <c r="AI429" s="706">
        <v>0</v>
      </c>
      <c r="AJ429" s="905" t="str">
        <f t="shared" si="36"/>
        <v>G30046</v>
      </c>
      <c r="AK429" s="905" t="str">
        <f t="shared" si="37"/>
        <v>AVANCE HYUNDAI ST-CONSTAN</v>
      </c>
      <c r="AL429" s="905">
        <f>IFERROR(INDEX(G429:R429,1,MATCH(Parametres!$B$3,G$1:R$1,0)-1)*IF(OR(F429="L",F429="S",F429="I"),-1,1),"")</f>
        <v>-5500000</v>
      </c>
      <c r="AM429" s="905">
        <f t="shared" si="38"/>
        <v>0</v>
      </c>
      <c r="AN429" s="905">
        <f>INDEX(G429:R429,1,MATCH(Parametres!$B$3,G$1:R$1,0))*IF(OR(F429="L",F429="S",F429="I"),-1,1)</f>
        <v>-5500000</v>
      </c>
      <c r="AO429" s="487" t="str">
        <f>+VLOOKUP($AJ429,Data_Validation!$A:$D,1,0)</f>
        <v>G30046</v>
      </c>
      <c r="AP429" s="487" t="str">
        <f>+VLOOKUP($AJ429,Data_Validation!$A:$D,3,0)</f>
        <v>Bilan</v>
      </c>
      <c r="AQ429" s="487" t="str">
        <f>+VLOOKUP($AJ429,Data_Validation!$A:$D,4,0)</f>
        <v>Payables Intercos</v>
      </c>
      <c r="AR429" s="487" t="s">
        <v>299</v>
      </c>
      <c r="AS429" s="487">
        <f>+VLOOKUP($AJ429,Data_Validation!$A:$E,5,0)</f>
        <v>0</v>
      </c>
      <c r="AT429" s="904" t="str">
        <f t="shared" si="39"/>
        <v>G30046</v>
      </c>
      <c r="AU429" s="488" t="str">
        <f t="shared" si="40"/>
        <v>AVANCE HYUNDAI ST-CONSTAN</v>
      </c>
      <c r="AV429" s="899">
        <f>IFERROR(INDEX(V429:AG429,1,MATCH(Parametres!$B$3,V$1:AG$1,0)-1)*IF(OR(C429="L",C429="S",C429="I"),-1,1),"")</f>
        <v>0</v>
      </c>
      <c r="AW429" s="899">
        <f t="shared" si="41"/>
        <v>0</v>
      </c>
      <c r="AX429" s="899">
        <f>INDEX(V429:AG429,1,MATCH(Parametres!$B$3,V$1:AG$1,0))*IF(OR(C429="L",C429="S",C429="I"),-1,1)</f>
        <v>0</v>
      </c>
      <c r="AY429" s="487" t="s">
        <v>337</v>
      </c>
      <c r="AZ429" s="487">
        <f>+VLOOKUP($AJ429,Data_Validation!$A:$E,5,0)</f>
        <v>0</v>
      </c>
    </row>
    <row r="430" spans="1:52" ht="15.75" hidden="1" customHeight="1">
      <c r="A430" s="706" t="s">
        <v>1148</v>
      </c>
      <c r="B430" s="706">
        <v>2025</v>
      </c>
      <c r="C430" s="706" t="s">
        <v>2058</v>
      </c>
      <c r="D430" s="706" t="s">
        <v>2059</v>
      </c>
      <c r="E430" s="706" t="s">
        <v>333</v>
      </c>
      <c r="F430" s="706" t="s">
        <v>1135</v>
      </c>
      <c r="G430" s="706">
        <v>-100000</v>
      </c>
      <c r="H430" s="706">
        <v>-100000</v>
      </c>
      <c r="I430" s="706">
        <v>-100000</v>
      </c>
      <c r="J430" s="706">
        <v>-100000</v>
      </c>
      <c r="K430" s="706">
        <v>-100000</v>
      </c>
      <c r="L430" s="706">
        <v>0</v>
      </c>
      <c r="M430" s="706">
        <v>0</v>
      </c>
      <c r="N430" s="706">
        <v>0</v>
      </c>
      <c r="O430" s="706">
        <v>0</v>
      </c>
      <c r="P430" s="706">
        <v>0</v>
      </c>
      <c r="Q430" s="706">
        <v>0</v>
      </c>
      <c r="R430" s="706">
        <v>0</v>
      </c>
      <c r="S430" s="706">
        <v>0</v>
      </c>
      <c r="T430" s="706">
        <v>0</v>
      </c>
      <c r="U430" s="706">
        <v>0</v>
      </c>
      <c r="V430" s="706">
        <v>0</v>
      </c>
      <c r="W430" s="706">
        <v>0</v>
      </c>
      <c r="X430" s="706">
        <v>0</v>
      </c>
      <c r="Y430" s="706">
        <v>0</v>
      </c>
      <c r="Z430" s="706">
        <v>0</v>
      </c>
      <c r="AA430" s="706">
        <v>0</v>
      </c>
      <c r="AB430" s="706">
        <v>0</v>
      </c>
      <c r="AC430" s="706">
        <v>0</v>
      </c>
      <c r="AD430" s="706">
        <v>0</v>
      </c>
      <c r="AE430" s="706">
        <v>0</v>
      </c>
      <c r="AF430" s="706">
        <v>0</v>
      </c>
      <c r="AG430" s="706">
        <v>0</v>
      </c>
      <c r="AH430" s="706">
        <v>0</v>
      </c>
      <c r="AI430" s="706">
        <v>0</v>
      </c>
      <c r="AJ430" s="905" t="str">
        <f t="shared" si="36"/>
        <v>G30047</v>
      </c>
      <c r="AK430" s="905" t="str">
        <f t="shared" si="37"/>
        <v>AVANCE - PAUL LOISELLE</v>
      </c>
      <c r="AL430" s="905">
        <f>IFERROR(INDEX(G430:R430,1,MATCH(Parametres!$B$3,G$1:R$1,0)-1)*IF(OR(F430="L",F430="S",F430="I"),-1,1),"")</f>
        <v>100000</v>
      </c>
      <c r="AM430" s="905">
        <f t="shared" si="38"/>
        <v>0</v>
      </c>
      <c r="AN430" s="905">
        <f>INDEX(G430:R430,1,MATCH(Parametres!$B$3,G$1:R$1,0))*IF(OR(F430="L",F430="S",F430="I"),-1,1)</f>
        <v>100000</v>
      </c>
      <c r="AO430" s="487" t="str">
        <f>+VLOOKUP($AJ430,Data_Validation!$A:$D,1,0)</f>
        <v>G30047</v>
      </c>
      <c r="AP430" s="487" t="str">
        <f>+VLOOKUP($AJ430,Data_Validation!$A:$D,3,0)</f>
        <v>Bilan</v>
      </c>
      <c r="AQ430" s="487" t="str">
        <f>+VLOOKUP($AJ430,Data_Validation!$A:$D,4,0)</f>
        <v>Payables Intercos</v>
      </c>
      <c r="AR430" s="487" t="s">
        <v>299</v>
      </c>
      <c r="AS430" s="487">
        <f>+VLOOKUP($AJ430,Data_Validation!$A:$E,5,0)</f>
        <v>0</v>
      </c>
      <c r="AT430" s="904" t="str">
        <f t="shared" si="39"/>
        <v>G30047</v>
      </c>
      <c r="AU430" s="488" t="str">
        <f t="shared" si="40"/>
        <v>AVANCE - PAUL LOISELLE</v>
      </c>
      <c r="AV430" s="899">
        <f>IFERROR(INDEX(V430:AG430,1,MATCH(Parametres!$B$3,V$1:AG$1,0)-1)*IF(OR(C430="L",C430="S",C430="I"),-1,1),"")</f>
        <v>0</v>
      </c>
      <c r="AW430" s="899">
        <f t="shared" si="41"/>
        <v>0</v>
      </c>
      <c r="AX430" s="899">
        <f>INDEX(V430:AG430,1,MATCH(Parametres!$B$3,V$1:AG$1,0))*IF(OR(C430="L",C430="S",C430="I"),-1,1)</f>
        <v>0</v>
      </c>
      <c r="AY430" s="487" t="s">
        <v>337</v>
      </c>
      <c r="AZ430" s="487">
        <f>+VLOOKUP($AJ430,Data_Validation!$A:$E,5,0)</f>
        <v>0</v>
      </c>
    </row>
    <row r="431" spans="1:52" ht="15.75" hidden="1" customHeight="1">
      <c r="A431" s="706" t="s">
        <v>1148</v>
      </c>
      <c r="B431" s="706">
        <v>2025</v>
      </c>
      <c r="C431" s="706" t="s">
        <v>2060</v>
      </c>
      <c r="D431" s="706" t="s">
        <v>2061</v>
      </c>
      <c r="E431" s="706" t="s">
        <v>333</v>
      </c>
      <c r="F431" s="706" t="s">
        <v>1135</v>
      </c>
      <c r="G431" s="706">
        <v>0</v>
      </c>
      <c r="H431" s="706">
        <v>0</v>
      </c>
      <c r="I431" s="706">
        <v>0</v>
      </c>
      <c r="J431" s="706">
        <v>0</v>
      </c>
      <c r="K431" s="706">
        <v>0</v>
      </c>
      <c r="L431" s="706">
        <v>-102129</v>
      </c>
      <c r="M431" s="706">
        <v>0</v>
      </c>
      <c r="N431" s="706">
        <v>0</v>
      </c>
      <c r="O431" s="706">
        <v>0</v>
      </c>
      <c r="P431" s="706">
        <v>0</v>
      </c>
      <c r="Q431" s="706">
        <v>0</v>
      </c>
      <c r="R431" s="706">
        <v>0</v>
      </c>
      <c r="S431" s="706">
        <v>0</v>
      </c>
      <c r="T431" s="706">
        <v>0</v>
      </c>
      <c r="U431" s="706">
        <v>0</v>
      </c>
      <c r="V431" s="706">
        <v>0</v>
      </c>
      <c r="W431" s="706">
        <v>0</v>
      </c>
      <c r="X431" s="706">
        <v>0</v>
      </c>
      <c r="Y431" s="706">
        <v>0</v>
      </c>
      <c r="Z431" s="706">
        <v>0</v>
      </c>
      <c r="AA431" s="706">
        <v>0</v>
      </c>
      <c r="AB431" s="706">
        <v>0</v>
      </c>
      <c r="AC431" s="706">
        <v>0</v>
      </c>
      <c r="AD431" s="706">
        <v>0</v>
      </c>
      <c r="AE431" s="706">
        <v>0</v>
      </c>
      <c r="AF431" s="706">
        <v>0</v>
      </c>
      <c r="AG431" s="706">
        <v>0</v>
      </c>
      <c r="AH431" s="706">
        <v>0</v>
      </c>
      <c r="AI431" s="706">
        <v>0</v>
      </c>
      <c r="AJ431" s="905" t="str">
        <f t="shared" si="36"/>
        <v>G30048</v>
      </c>
      <c r="AK431" s="905" t="str">
        <f t="shared" si="37"/>
        <v>AVANCE LUC POIRIER</v>
      </c>
      <c r="AL431" s="905">
        <f>IFERROR(INDEX(G431:R431,1,MATCH(Parametres!$B$3,G$1:R$1,0)-1)*IF(OR(F431="L",F431="S",F431="I"),-1,1),"")</f>
        <v>0</v>
      </c>
      <c r="AM431" s="905">
        <f t="shared" si="38"/>
        <v>0</v>
      </c>
      <c r="AN431" s="905">
        <f>INDEX(G431:R431,1,MATCH(Parametres!$B$3,G$1:R$1,0))*IF(OR(F431="L",F431="S",F431="I"),-1,1)</f>
        <v>0</v>
      </c>
      <c r="AO431" s="487" t="str">
        <f>+VLOOKUP($AJ431,Data_Validation!$A:$D,1,0)</f>
        <v>G30048</v>
      </c>
      <c r="AP431" s="487">
        <f>+VLOOKUP($AJ431,Data_Validation!$A:$D,3,0)</f>
        <v>0</v>
      </c>
      <c r="AQ431" s="487">
        <f>+VLOOKUP($AJ431,Data_Validation!$A:$D,4,0)</f>
        <v>0</v>
      </c>
      <c r="AR431" s="487" t="s">
        <v>299</v>
      </c>
      <c r="AS431" s="487">
        <f>+VLOOKUP($AJ431,Data_Validation!$A:$E,5,0)</f>
        <v>0</v>
      </c>
      <c r="AT431" s="904" t="str">
        <f t="shared" si="39"/>
        <v>G30048</v>
      </c>
      <c r="AU431" s="488" t="str">
        <f t="shared" si="40"/>
        <v>AVANCE LUC POIRIER</v>
      </c>
      <c r="AV431" s="899">
        <f>IFERROR(INDEX(V431:AG431,1,MATCH(Parametres!$B$3,V$1:AG$1,0)-1)*IF(OR(C431="L",C431="S",C431="I"),-1,1),"")</f>
        <v>0</v>
      </c>
      <c r="AW431" s="899">
        <f t="shared" si="41"/>
        <v>0</v>
      </c>
      <c r="AX431" s="899">
        <f>INDEX(V431:AG431,1,MATCH(Parametres!$B$3,V$1:AG$1,0))*IF(OR(C431="L",C431="S",C431="I"),-1,1)</f>
        <v>0</v>
      </c>
      <c r="AY431" s="487" t="s">
        <v>337</v>
      </c>
      <c r="AZ431" s="487">
        <f>+VLOOKUP($AJ431,Data_Validation!$A:$E,5,0)</f>
        <v>0</v>
      </c>
    </row>
    <row r="432" spans="1:52" ht="15.75" hidden="1" customHeight="1">
      <c r="A432" s="706" t="s">
        <v>1148</v>
      </c>
      <c r="B432" s="706">
        <v>2025</v>
      </c>
      <c r="C432" s="706" t="s">
        <v>2062</v>
      </c>
      <c r="D432" s="706" t="s">
        <v>2063</v>
      </c>
      <c r="E432" s="706" t="s">
        <v>333</v>
      </c>
      <c r="F432" s="706" t="s">
        <v>1135</v>
      </c>
      <c r="G432" s="706">
        <v>335513.12</v>
      </c>
      <c r="H432" s="706">
        <v>354375.58</v>
      </c>
      <c r="I432" s="706">
        <v>317194.21999999997</v>
      </c>
      <c r="J432" s="706">
        <v>329955.65999999997</v>
      </c>
      <c r="K432" s="706">
        <v>440507.43</v>
      </c>
      <c r="L432" s="706">
        <v>252038.78</v>
      </c>
      <c r="M432" s="706">
        <v>-75</v>
      </c>
      <c r="N432" s="706">
        <v>-1150</v>
      </c>
      <c r="O432" s="706">
        <v>0</v>
      </c>
      <c r="P432" s="706">
        <v>0</v>
      </c>
      <c r="Q432" s="706">
        <v>0</v>
      </c>
      <c r="R432" s="706">
        <v>0</v>
      </c>
      <c r="S432" s="706">
        <v>0</v>
      </c>
      <c r="T432" s="706">
        <v>0</v>
      </c>
      <c r="U432" s="706">
        <v>0</v>
      </c>
      <c r="V432" s="706">
        <v>0</v>
      </c>
      <c r="W432" s="706">
        <v>0</v>
      </c>
      <c r="X432" s="706">
        <v>0</v>
      </c>
      <c r="Y432" s="706">
        <v>0</v>
      </c>
      <c r="Z432" s="706">
        <v>0</v>
      </c>
      <c r="AA432" s="706">
        <v>0</v>
      </c>
      <c r="AB432" s="706">
        <v>0</v>
      </c>
      <c r="AC432" s="706">
        <v>0</v>
      </c>
      <c r="AD432" s="706">
        <v>0</v>
      </c>
      <c r="AE432" s="706">
        <v>0</v>
      </c>
      <c r="AF432" s="706">
        <v>0</v>
      </c>
      <c r="AG432" s="706">
        <v>0</v>
      </c>
      <c r="AH432" s="706">
        <v>0</v>
      </c>
      <c r="AI432" s="706">
        <v>0</v>
      </c>
      <c r="AJ432" s="905" t="str">
        <f t="shared" si="36"/>
        <v>G30050</v>
      </c>
      <c r="AK432" s="905" t="str">
        <f t="shared" si="37"/>
        <v>REVENUS DIFFERES</v>
      </c>
      <c r="AL432" s="905">
        <f>IFERROR(INDEX(G432:R432,1,MATCH(Parametres!$B$3,G$1:R$1,0)-1)*IF(OR(F432="L",F432="S",F432="I"),-1,1),"")</f>
        <v>-317194.21999999997</v>
      </c>
      <c r="AM432" s="905">
        <f t="shared" si="38"/>
        <v>-12761.440000000002</v>
      </c>
      <c r="AN432" s="905">
        <f>INDEX(G432:R432,1,MATCH(Parametres!$B$3,G$1:R$1,0))*IF(OR(F432="L",F432="S",F432="I"),-1,1)</f>
        <v>-329955.65999999997</v>
      </c>
      <c r="AO432" s="487" t="str">
        <f>+VLOOKUP($AJ432,Data_Validation!$A:$D,1,0)</f>
        <v>G30050</v>
      </c>
      <c r="AP432" s="487" t="str">
        <f>+VLOOKUP($AJ432,Data_Validation!$A:$D,3,0)</f>
        <v>Bilan</v>
      </c>
      <c r="AQ432" s="487" t="str">
        <f>+VLOOKUP($AJ432,Data_Validation!$A:$D,4,0)</f>
        <v>Autres Courus</v>
      </c>
      <c r="AR432" s="487" t="s">
        <v>299</v>
      </c>
      <c r="AS432" s="487">
        <f>+VLOOKUP($AJ432,Data_Validation!$A:$E,5,0)</f>
        <v>0</v>
      </c>
      <c r="AT432" s="904" t="str">
        <f t="shared" si="39"/>
        <v>G30050</v>
      </c>
      <c r="AU432" s="488" t="str">
        <f t="shared" si="40"/>
        <v>REVENUS DIFFERES</v>
      </c>
      <c r="AV432" s="899">
        <f>IFERROR(INDEX(V432:AG432,1,MATCH(Parametres!$B$3,V$1:AG$1,0)-1)*IF(OR(C432="L",C432="S",C432="I"),-1,1),"")</f>
        <v>0</v>
      </c>
      <c r="AW432" s="899">
        <f t="shared" si="41"/>
        <v>0</v>
      </c>
      <c r="AX432" s="899">
        <f>INDEX(V432:AG432,1,MATCH(Parametres!$B$3,V$1:AG$1,0))*IF(OR(C432="L",C432="S",C432="I"),-1,1)</f>
        <v>0</v>
      </c>
      <c r="AY432" s="487" t="s">
        <v>337</v>
      </c>
      <c r="AZ432" s="487">
        <f>+VLOOKUP($AJ432,Data_Validation!$A:$E,5,0)</f>
        <v>0</v>
      </c>
    </row>
    <row r="433" spans="1:52" ht="15.75" hidden="1" customHeight="1">
      <c r="A433" s="706" t="s">
        <v>1148</v>
      </c>
      <c r="B433" s="706">
        <v>2025</v>
      </c>
      <c r="C433" s="706" t="s">
        <v>2064</v>
      </c>
      <c r="D433" s="706" t="s">
        <v>2065</v>
      </c>
      <c r="E433" s="706" t="s">
        <v>1141</v>
      </c>
      <c r="F433" s="706" t="s">
        <v>1135</v>
      </c>
      <c r="G433" s="706">
        <v>0</v>
      </c>
      <c r="H433" s="706">
        <v>0</v>
      </c>
      <c r="I433" s="706">
        <v>0</v>
      </c>
      <c r="J433" s="706">
        <v>0</v>
      </c>
      <c r="K433" s="706">
        <v>0</v>
      </c>
      <c r="L433" s="706">
        <v>0</v>
      </c>
      <c r="M433" s="706">
        <v>238443.54</v>
      </c>
      <c r="N433" s="706">
        <v>253226.07</v>
      </c>
      <c r="O433" s="706">
        <v>304580.38</v>
      </c>
      <c r="P433" s="706">
        <v>171441.96</v>
      </c>
      <c r="Q433" s="706">
        <v>189061.89</v>
      </c>
      <c r="R433" s="706">
        <v>249288.52</v>
      </c>
      <c r="S433" s="706">
        <v>0</v>
      </c>
      <c r="T433" s="706">
        <v>0</v>
      </c>
      <c r="U433" s="706">
        <v>0</v>
      </c>
      <c r="V433" s="706">
        <v>0</v>
      </c>
      <c r="W433" s="706">
        <v>0</v>
      </c>
      <c r="X433" s="706">
        <v>0</v>
      </c>
      <c r="Y433" s="706">
        <v>0</v>
      </c>
      <c r="Z433" s="706">
        <v>0</v>
      </c>
      <c r="AA433" s="706">
        <v>0</v>
      </c>
      <c r="AB433" s="706">
        <v>0</v>
      </c>
      <c r="AC433" s="706">
        <v>0</v>
      </c>
      <c r="AD433" s="706">
        <v>0</v>
      </c>
      <c r="AE433" s="706">
        <v>0</v>
      </c>
      <c r="AF433" s="706">
        <v>0</v>
      </c>
      <c r="AG433" s="706">
        <v>0</v>
      </c>
      <c r="AH433" s="706">
        <v>0</v>
      </c>
      <c r="AI433" s="706">
        <v>0</v>
      </c>
      <c r="AJ433" s="905" t="str">
        <f t="shared" si="36"/>
        <v>G30051</v>
      </c>
      <c r="AK433" s="905" t="str">
        <f t="shared" si="37"/>
        <v>REVENUS DIFFERÉS II</v>
      </c>
      <c r="AL433" s="905">
        <f>IFERROR(INDEX(G433:R433,1,MATCH(Parametres!$B$3,G$1:R$1,0)-1)*IF(OR(F433="L",F433="S",F433="I"),-1,1),"")</f>
        <v>0</v>
      </c>
      <c r="AM433" s="905">
        <f t="shared" si="38"/>
        <v>0</v>
      </c>
      <c r="AN433" s="905">
        <f>INDEX(G433:R433,1,MATCH(Parametres!$B$3,G$1:R$1,0))*IF(OR(F433="L",F433="S",F433="I"),-1,1)</f>
        <v>0</v>
      </c>
      <c r="AO433" s="487" t="str">
        <f>+VLOOKUP($AJ433,Data_Validation!$A:$D,1,0)</f>
        <v>G30051</v>
      </c>
      <c r="AP433" s="487" t="str">
        <f>+VLOOKUP($AJ433,Data_Validation!$A:$D,3,0)</f>
        <v>Bilan</v>
      </c>
      <c r="AQ433" s="487" t="str">
        <f>+VLOOKUP($AJ433,Data_Validation!$A:$D,4,0)</f>
        <v>Autres Courus</v>
      </c>
      <c r="AR433" s="487" t="s">
        <v>299</v>
      </c>
      <c r="AS433" s="487">
        <f>+VLOOKUP($AJ433,Data_Validation!$A:$E,5,0)</f>
        <v>0</v>
      </c>
      <c r="AT433" s="904" t="str">
        <f t="shared" si="39"/>
        <v>G30051</v>
      </c>
      <c r="AU433" s="488" t="str">
        <f t="shared" si="40"/>
        <v>REVENUS DIFFERÉS II</v>
      </c>
      <c r="AV433" s="899">
        <f>IFERROR(INDEX(V433:AG433,1,MATCH(Parametres!$B$3,V$1:AG$1,0)-1)*IF(OR(C433="L",C433="S",C433="I"),-1,1),"")</f>
        <v>0</v>
      </c>
      <c r="AW433" s="899">
        <f t="shared" si="41"/>
        <v>0</v>
      </c>
      <c r="AX433" s="899">
        <f>INDEX(V433:AG433,1,MATCH(Parametres!$B$3,V$1:AG$1,0))*IF(OR(C433="L",C433="S",C433="I"),-1,1)</f>
        <v>0</v>
      </c>
      <c r="AY433" s="487" t="s">
        <v>337</v>
      </c>
      <c r="AZ433" s="487">
        <f>+VLOOKUP($AJ433,Data_Validation!$A:$E,5,0)</f>
        <v>0</v>
      </c>
    </row>
    <row r="434" spans="1:52" ht="15.75" hidden="1" customHeight="1">
      <c r="A434" s="706" t="s">
        <v>1148</v>
      </c>
      <c r="B434" s="706">
        <v>2025</v>
      </c>
      <c r="C434" s="706" t="s">
        <v>2066</v>
      </c>
      <c r="D434" s="706" t="s">
        <v>2067</v>
      </c>
      <c r="E434" s="706" t="s">
        <v>333</v>
      </c>
      <c r="F434" s="706" t="s">
        <v>1135</v>
      </c>
      <c r="G434" s="706">
        <v>-278892.55</v>
      </c>
      <c r="H434" s="706">
        <v>-120232.55</v>
      </c>
      <c r="I434" s="706">
        <v>-206513.85</v>
      </c>
      <c r="J434" s="706">
        <v>256166.31</v>
      </c>
      <c r="K434" s="706">
        <v>353738.07</v>
      </c>
      <c r="L434" s="706">
        <v>964922.65</v>
      </c>
      <c r="M434" s="706">
        <v>664667.86</v>
      </c>
      <c r="N434" s="706">
        <v>452884.42</v>
      </c>
      <c r="O434" s="706">
        <v>310602.71999999997</v>
      </c>
      <c r="P434" s="706">
        <v>169793.75</v>
      </c>
      <c r="Q434" s="706">
        <v>195301.33</v>
      </c>
      <c r="R434" s="706">
        <v>74757.429999999993</v>
      </c>
      <c r="S434" s="706">
        <v>0</v>
      </c>
      <c r="T434" s="706">
        <v>0</v>
      </c>
      <c r="U434" s="706">
        <v>0</v>
      </c>
      <c r="V434" s="706">
        <v>0</v>
      </c>
      <c r="W434" s="706">
        <v>0</v>
      </c>
      <c r="X434" s="706">
        <v>0</v>
      </c>
      <c r="Y434" s="706">
        <v>0</v>
      </c>
      <c r="Z434" s="706">
        <v>0</v>
      </c>
      <c r="AA434" s="706">
        <v>0</v>
      </c>
      <c r="AB434" s="706">
        <v>0</v>
      </c>
      <c r="AC434" s="706">
        <v>0</v>
      </c>
      <c r="AD434" s="706">
        <v>0</v>
      </c>
      <c r="AE434" s="706">
        <v>0</v>
      </c>
      <c r="AF434" s="706">
        <v>0</v>
      </c>
      <c r="AG434" s="706">
        <v>0</v>
      </c>
      <c r="AH434" s="706">
        <v>0</v>
      </c>
      <c r="AI434" s="706">
        <v>0</v>
      </c>
      <c r="AJ434" s="905" t="str">
        <f t="shared" si="36"/>
        <v>G30055</v>
      </c>
      <c r="AK434" s="905" t="str">
        <f t="shared" si="37"/>
        <v>RESERVE US-GAMMA</v>
      </c>
      <c r="AL434" s="905">
        <f>IFERROR(INDEX(G434:R434,1,MATCH(Parametres!$B$3,G$1:R$1,0)-1)*IF(OR(F434="L",F434="S",F434="I"),-1,1),"")</f>
        <v>206513.85</v>
      </c>
      <c r="AM434" s="905">
        <f t="shared" si="38"/>
        <v>-462680.16000000003</v>
      </c>
      <c r="AN434" s="905">
        <f>INDEX(G434:R434,1,MATCH(Parametres!$B$3,G$1:R$1,0))*IF(OR(F434="L",F434="S",F434="I"),-1,1)</f>
        <v>-256166.31</v>
      </c>
      <c r="AO434" s="487" t="str">
        <f>+VLOOKUP($AJ434,Data_Validation!$A:$D,1,0)</f>
        <v>G30055</v>
      </c>
      <c r="AP434" s="487" t="str">
        <f>+VLOOKUP($AJ434,Data_Validation!$A:$D,3,0)</f>
        <v>Bilan</v>
      </c>
      <c r="AQ434" s="487" t="str">
        <f>+VLOOKUP($AJ434,Data_Validation!$A:$D,4,0)</f>
        <v>Autres Courus</v>
      </c>
      <c r="AR434" s="487" t="s">
        <v>299</v>
      </c>
      <c r="AS434" s="487">
        <f>+VLOOKUP($AJ434,Data_Validation!$A:$E,5,0)</f>
        <v>0</v>
      </c>
      <c r="AT434" s="904" t="str">
        <f t="shared" si="39"/>
        <v>G30055</v>
      </c>
      <c r="AU434" s="488" t="str">
        <f t="shared" si="40"/>
        <v>RESERVE US-GAMMA</v>
      </c>
      <c r="AV434" s="899">
        <f>IFERROR(INDEX(V434:AG434,1,MATCH(Parametres!$B$3,V$1:AG$1,0)-1)*IF(OR(C434="L",C434="S",C434="I"),-1,1),"")</f>
        <v>0</v>
      </c>
      <c r="AW434" s="899">
        <f t="shared" si="41"/>
        <v>0</v>
      </c>
      <c r="AX434" s="899">
        <f>INDEX(V434:AG434,1,MATCH(Parametres!$B$3,V$1:AG$1,0))*IF(OR(C434="L",C434="S",C434="I"),-1,1)</f>
        <v>0</v>
      </c>
      <c r="AY434" s="487" t="s">
        <v>337</v>
      </c>
      <c r="AZ434" s="487">
        <f>+VLOOKUP($AJ434,Data_Validation!$A:$E,5,0)</f>
        <v>0</v>
      </c>
    </row>
    <row r="435" spans="1:52" ht="15.75" hidden="1" customHeight="1">
      <c r="A435" s="706" t="s">
        <v>1148</v>
      </c>
      <c r="B435" s="706">
        <v>2025</v>
      </c>
      <c r="C435" s="706" t="s">
        <v>2068</v>
      </c>
      <c r="D435" s="706" t="s">
        <v>2069</v>
      </c>
      <c r="E435" s="706" t="s">
        <v>333</v>
      </c>
      <c r="F435" s="706" t="s">
        <v>1135</v>
      </c>
      <c r="G435" s="706">
        <v>0</v>
      </c>
      <c r="H435" s="706">
        <v>0</v>
      </c>
      <c r="I435" s="706">
        <v>0</v>
      </c>
      <c r="J435" s="706">
        <v>0</v>
      </c>
      <c r="K435" s="706">
        <v>0</v>
      </c>
      <c r="L435" s="706">
        <v>0</v>
      </c>
      <c r="M435" s="706">
        <v>0</v>
      </c>
      <c r="N435" s="706">
        <v>0</v>
      </c>
      <c r="O435" s="706">
        <v>0</v>
      </c>
      <c r="P435" s="706">
        <v>0</v>
      </c>
      <c r="Q435" s="706">
        <v>0</v>
      </c>
      <c r="R435" s="706">
        <v>2000000</v>
      </c>
      <c r="S435" s="706">
        <v>0</v>
      </c>
      <c r="T435" s="706">
        <v>0</v>
      </c>
      <c r="U435" s="706">
        <v>0</v>
      </c>
      <c r="V435" s="706">
        <v>0</v>
      </c>
      <c r="W435" s="706">
        <v>0</v>
      </c>
      <c r="X435" s="706">
        <v>0</v>
      </c>
      <c r="Y435" s="706">
        <v>0</v>
      </c>
      <c r="Z435" s="706">
        <v>0</v>
      </c>
      <c r="AA435" s="706">
        <v>0</v>
      </c>
      <c r="AB435" s="706">
        <v>0</v>
      </c>
      <c r="AC435" s="706">
        <v>0</v>
      </c>
      <c r="AD435" s="706">
        <v>0</v>
      </c>
      <c r="AE435" s="706">
        <v>0</v>
      </c>
      <c r="AF435" s="706">
        <v>0</v>
      </c>
      <c r="AG435" s="706">
        <v>0</v>
      </c>
      <c r="AH435" s="706">
        <v>0</v>
      </c>
      <c r="AI435" s="706">
        <v>0</v>
      </c>
      <c r="AJ435" s="905" t="str">
        <f t="shared" si="36"/>
        <v>G30070</v>
      </c>
      <c r="AK435" s="905" t="str">
        <f t="shared" si="37"/>
        <v>AVANCES HAWKSBERY CHEV</v>
      </c>
      <c r="AL435" s="905">
        <f>IFERROR(INDEX(G435:R435,1,MATCH(Parametres!$B$3,G$1:R$1,0)-1)*IF(OR(F435="L",F435="S",F435="I"),-1,1),"")</f>
        <v>0</v>
      </c>
      <c r="AM435" s="905">
        <f t="shared" si="38"/>
        <v>0</v>
      </c>
      <c r="AN435" s="905">
        <f>INDEX(G435:R435,1,MATCH(Parametres!$B$3,G$1:R$1,0))*IF(OR(F435="L",F435="S",F435="I"),-1,1)</f>
        <v>0</v>
      </c>
      <c r="AO435" s="487" t="str">
        <f>+VLOOKUP($AJ435,Data_Validation!$A:$D,1,0)</f>
        <v>G30070</v>
      </c>
      <c r="AP435" s="487" t="str">
        <f>+VLOOKUP($AJ435,Data_Validation!$A:$D,3,0)</f>
        <v>Bilan</v>
      </c>
      <c r="AQ435" s="487" t="str">
        <f>+VLOOKUP($AJ435,Data_Validation!$A:$D,4,0)</f>
        <v>Payables Intercos</v>
      </c>
      <c r="AR435" s="487" t="s">
        <v>299</v>
      </c>
      <c r="AS435" s="487">
        <f>+VLOOKUP($AJ435,Data_Validation!$A:$E,5,0)</f>
        <v>0</v>
      </c>
      <c r="AT435" s="904" t="str">
        <f t="shared" si="39"/>
        <v>G30070</v>
      </c>
      <c r="AU435" s="488" t="str">
        <f t="shared" si="40"/>
        <v>AVANCES HAWKSBERY CHEV</v>
      </c>
      <c r="AV435" s="899">
        <f>IFERROR(INDEX(V435:AG435,1,MATCH(Parametres!$B$3,V$1:AG$1,0)-1)*IF(OR(C435="L",C435="S",C435="I"),-1,1),"")</f>
        <v>0</v>
      </c>
      <c r="AW435" s="899">
        <f t="shared" si="41"/>
        <v>0</v>
      </c>
      <c r="AX435" s="899">
        <f>INDEX(V435:AG435,1,MATCH(Parametres!$B$3,V$1:AG$1,0))*IF(OR(C435="L",C435="S",C435="I"),-1,1)</f>
        <v>0</v>
      </c>
      <c r="AY435" s="487" t="s">
        <v>337</v>
      </c>
      <c r="AZ435" s="487">
        <f>+VLOOKUP($AJ435,Data_Validation!$A:$E,5,0)</f>
        <v>0</v>
      </c>
    </row>
    <row r="436" spans="1:52" ht="15.75" hidden="1" customHeight="1">
      <c r="A436" s="706" t="s">
        <v>1148</v>
      </c>
      <c r="B436" s="706">
        <v>2025</v>
      </c>
      <c r="C436" s="706" t="s">
        <v>2070</v>
      </c>
      <c r="D436" s="706" t="s">
        <v>2071</v>
      </c>
      <c r="E436" s="706" t="s">
        <v>1142</v>
      </c>
      <c r="F436" s="706" t="s">
        <v>1135</v>
      </c>
      <c r="G436" s="706">
        <v>0</v>
      </c>
      <c r="H436" s="706">
        <v>0</v>
      </c>
      <c r="I436" s="706">
        <v>0</v>
      </c>
      <c r="J436" s="706">
        <v>0</v>
      </c>
      <c r="K436" s="706">
        <v>0</v>
      </c>
      <c r="L436" s="706">
        <v>100000</v>
      </c>
      <c r="M436" s="706">
        <v>14990782.34</v>
      </c>
      <c r="N436" s="706">
        <v>14990782.34</v>
      </c>
      <c r="O436" s="706">
        <v>12640782.34</v>
      </c>
      <c r="P436" s="706">
        <v>7640782.3399999999</v>
      </c>
      <c r="Q436" s="706">
        <v>6980888.7699999996</v>
      </c>
      <c r="R436" s="706">
        <v>-2766687.77</v>
      </c>
      <c r="S436" s="706">
        <v>0</v>
      </c>
      <c r="T436" s="706">
        <v>0</v>
      </c>
      <c r="U436" s="706">
        <v>0</v>
      </c>
      <c r="V436" s="706">
        <v>0</v>
      </c>
      <c r="W436" s="706">
        <v>0</v>
      </c>
      <c r="X436" s="706">
        <v>0</v>
      </c>
      <c r="Y436" s="706">
        <v>0</v>
      </c>
      <c r="Z436" s="706">
        <v>0</v>
      </c>
      <c r="AA436" s="706">
        <v>0</v>
      </c>
      <c r="AB436" s="706">
        <v>0</v>
      </c>
      <c r="AC436" s="706">
        <v>0</v>
      </c>
      <c r="AD436" s="706">
        <v>0</v>
      </c>
      <c r="AE436" s="706">
        <v>0</v>
      </c>
      <c r="AF436" s="706">
        <v>0</v>
      </c>
      <c r="AG436" s="706">
        <v>0</v>
      </c>
      <c r="AH436" s="706">
        <v>0</v>
      </c>
      <c r="AI436" s="706">
        <v>0</v>
      </c>
      <c r="AJ436" s="905" t="str">
        <f t="shared" si="36"/>
        <v>G30080</v>
      </c>
      <c r="AK436" s="905" t="str">
        <f t="shared" si="37"/>
        <v>AVANCES 13721515 CANADA I</v>
      </c>
      <c r="AL436" s="905">
        <f>IFERROR(INDEX(G436:R436,1,MATCH(Parametres!$B$3,G$1:R$1,0)-1)*IF(OR(F436="L",F436="S",F436="I"),-1,1),"")</f>
        <v>0</v>
      </c>
      <c r="AM436" s="905">
        <f t="shared" si="38"/>
        <v>0</v>
      </c>
      <c r="AN436" s="905">
        <f>INDEX(G436:R436,1,MATCH(Parametres!$B$3,G$1:R$1,0))*IF(OR(F436="L",F436="S",F436="I"),-1,1)</f>
        <v>0</v>
      </c>
      <c r="AO436" s="487" t="str">
        <f>+VLOOKUP($AJ436,Data_Validation!$A:$D,1,0)</f>
        <v>G30080</v>
      </c>
      <c r="AP436" s="487" t="str">
        <f>+VLOOKUP($AJ436,Data_Validation!$A:$D,3,0)</f>
        <v>Bilan</v>
      </c>
      <c r="AQ436" s="487" t="str">
        <f>+VLOOKUP($AJ436,Data_Validation!$A:$D,4,0)</f>
        <v>Payables Intercos</v>
      </c>
      <c r="AR436" s="487" t="s">
        <v>299</v>
      </c>
      <c r="AS436" s="487">
        <f>+VLOOKUP($AJ436,Data_Validation!$A:$E,5,0)</f>
        <v>0</v>
      </c>
      <c r="AT436" s="904" t="str">
        <f t="shared" si="39"/>
        <v>G30080</v>
      </c>
      <c r="AU436" s="488" t="str">
        <f t="shared" si="40"/>
        <v>AVANCES 13721515 CANADA I</v>
      </c>
      <c r="AV436" s="899">
        <f>IFERROR(INDEX(V436:AG436,1,MATCH(Parametres!$B$3,V$1:AG$1,0)-1)*IF(OR(C436="L",C436="S",C436="I"),-1,1),"")</f>
        <v>0</v>
      </c>
      <c r="AW436" s="899">
        <f t="shared" si="41"/>
        <v>0</v>
      </c>
      <c r="AX436" s="899">
        <f>INDEX(V436:AG436,1,MATCH(Parametres!$B$3,V$1:AG$1,0))*IF(OR(C436="L",C436="S",C436="I"),-1,1)</f>
        <v>0</v>
      </c>
      <c r="AY436" s="487" t="s">
        <v>337</v>
      </c>
      <c r="AZ436" s="487">
        <f>+VLOOKUP($AJ436,Data_Validation!$A:$E,5,0)</f>
        <v>0</v>
      </c>
    </row>
    <row r="437" spans="1:52" ht="15.75" hidden="1" customHeight="1">
      <c r="A437" s="706" t="s">
        <v>1148</v>
      </c>
      <c r="B437" s="706">
        <v>2025</v>
      </c>
      <c r="C437" s="706" t="s">
        <v>2072</v>
      </c>
      <c r="D437" s="706" t="s">
        <v>2073</v>
      </c>
      <c r="E437" s="706" t="s">
        <v>333</v>
      </c>
      <c r="F437" s="706" t="s">
        <v>1135</v>
      </c>
      <c r="G437" s="706">
        <v>0</v>
      </c>
      <c r="H437" s="706">
        <v>0</v>
      </c>
      <c r="I437" s="706">
        <v>0</v>
      </c>
      <c r="J437" s="706">
        <v>0</v>
      </c>
      <c r="K437" s="706">
        <v>0</v>
      </c>
      <c r="L437" s="706">
        <v>181687</v>
      </c>
      <c r="M437" s="706">
        <v>181687</v>
      </c>
      <c r="N437" s="706">
        <v>181687</v>
      </c>
      <c r="O437" s="706">
        <v>181687</v>
      </c>
      <c r="P437" s="706">
        <v>181477.75</v>
      </c>
      <c r="Q437" s="706">
        <v>181477.75</v>
      </c>
      <c r="R437" s="706">
        <v>181477.75</v>
      </c>
      <c r="S437" s="706">
        <v>0</v>
      </c>
      <c r="T437" s="706">
        <v>0</v>
      </c>
      <c r="U437" s="706">
        <v>0</v>
      </c>
      <c r="V437" s="706">
        <v>0</v>
      </c>
      <c r="W437" s="706">
        <v>0</v>
      </c>
      <c r="X437" s="706">
        <v>0</v>
      </c>
      <c r="Y437" s="706">
        <v>0</v>
      </c>
      <c r="Z437" s="706">
        <v>0</v>
      </c>
      <c r="AA437" s="706">
        <v>0</v>
      </c>
      <c r="AB437" s="706">
        <v>0</v>
      </c>
      <c r="AC437" s="706">
        <v>0</v>
      </c>
      <c r="AD437" s="706">
        <v>0</v>
      </c>
      <c r="AE437" s="706">
        <v>0</v>
      </c>
      <c r="AF437" s="706">
        <v>0</v>
      </c>
      <c r="AG437" s="706">
        <v>0</v>
      </c>
      <c r="AH437" s="706">
        <v>0</v>
      </c>
      <c r="AI437" s="706">
        <v>0</v>
      </c>
      <c r="AJ437" s="905" t="str">
        <f t="shared" si="36"/>
        <v>G30090</v>
      </c>
      <c r="AK437" s="905" t="str">
        <f t="shared" si="37"/>
        <v>AVANCES 9512-1703 QC</v>
      </c>
      <c r="AL437" s="905">
        <f>IFERROR(INDEX(G437:R437,1,MATCH(Parametres!$B$3,G$1:R$1,0)-1)*IF(OR(F437="L",F437="S",F437="I"),-1,1),"")</f>
        <v>0</v>
      </c>
      <c r="AM437" s="905">
        <f t="shared" si="38"/>
        <v>0</v>
      </c>
      <c r="AN437" s="905">
        <f>INDEX(G437:R437,1,MATCH(Parametres!$B$3,G$1:R$1,0))*IF(OR(F437="L",F437="S",F437="I"),-1,1)</f>
        <v>0</v>
      </c>
      <c r="AO437" s="487" t="str">
        <f>+VLOOKUP($AJ437,Data_Validation!$A:$D,1,0)</f>
        <v>G30090</v>
      </c>
      <c r="AP437" s="487" t="str">
        <f>+VLOOKUP($AJ437,Data_Validation!$A:$D,3,0)</f>
        <v>Bilan</v>
      </c>
      <c r="AQ437" s="487" t="str">
        <f>+VLOOKUP($AJ437,Data_Validation!$A:$D,4,0)</f>
        <v>Payables Intercos</v>
      </c>
      <c r="AR437" s="487" t="s">
        <v>299</v>
      </c>
      <c r="AS437" s="487">
        <f>+VLOOKUP($AJ437,Data_Validation!$A:$E,5,0)</f>
        <v>0</v>
      </c>
      <c r="AT437" s="904" t="str">
        <f t="shared" si="39"/>
        <v>G30090</v>
      </c>
      <c r="AU437" s="488" t="str">
        <f t="shared" si="40"/>
        <v>AVANCES 9512-1703 QC</v>
      </c>
      <c r="AV437" s="899">
        <f>IFERROR(INDEX(V437:AG437,1,MATCH(Parametres!$B$3,V$1:AG$1,0)-1)*IF(OR(C437="L",C437="S",C437="I"),-1,1),"")</f>
        <v>0</v>
      </c>
      <c r="AW437" s="899">
        <f t="shared" si="41"/>
        <v>0</v>
      </c>
      <c r="AX437" s="899">
        <f>INDEX(V437:AG437,1,MATCH(Parametres!$B$3,V$1:AG$1,0))*IF(OR(C437="L",C437="S",C437="I"),-1,1)</f>
        <v>0</v>
      </c>
      <c r="AY437" s="487" t="s">
        <v>337</v>
      </c>
      <c r="AZ437" s="487">
        <f>+VLOOKUP($AJ437,Data_Validation!$A:$E,5,0)</f>
        <v>0</v>
      </c>
    </row>
    <row r="438" spans="1:52" ht="15.75" hidden="1" customHeight="1">
      <c r="A438" s="706" t="s">
        <v>1148</v>
      </c>
      <c r="B438" s="706">
        <v>2025</v>
      </c>
      <c r="C438" s="706" t="s">
        <v>2076</v>
      </c>
      <c r="D438" s="706" t="s">
        <v>2077</v>
      </c>
      <c r="E438" s="706" t="s">
        <v>1142</v>
      </c>
      <c r="F438" s="706" t="s">
        <v>1135</v>
      </c>
      <c r="G438" s="706">
        <v>0</v>
      </c>
      <c r="H438" s="706">
        <v>0</v>
      </c>
      <c r="I438" s="706">
        <v>0</v>
      </c>
      <c r="J438" s="706">
        <v>0</v>
      </c>
      <c r="K438" s="706">
        <v>0</v>
      </c>
      <c r="L438" s="706">
        <v>0</v>
      </c>
      <c r="M438" s="706">
        <v>0</v>
      </c>
      <c r="N438" s="706">
        <v>0</v>
      </c>
      <c r="O438" s="706">
        <v>0</v>
      </c>
      <c r="P438" s="706">
        <v>0</v>
      </c>
      <c r="Q438" s="706">
        <v>0</v>
      </c>
      <c r="R438" s="706">
        <v>0</v>
      </c>
      <c r="S438" s="706">
        <v>0</v>
      </c>
      <c r="T438" s="706">
        <v>0</v>
      </c>
      <c r="U438" s="706">
        <v>0</v>
      </c>
      <c r="V438" s="706">
        <v>0</v>
      </c>
      <c r="W438" s="706">
        <v>0</v>
      </c>
      <c r="X438" s="706">
        <v>0</v>
      </c>
      <c r="Y438" s="706">
        <v>0</v>
      </c>
      <c r="Z438" s="706">
        <v>0</v>
      </c>
      <c r="AA438" s="706">
        <v>0</v>
      </c>
      <c r="AB438" s="706">
        <v>0</v>
      </c>
      <c r="AC438" s="706">
        <v>0</v>
      </c>
      <c r="AD438" s="706">
        <v>0</v>
      </c>
      <c r="AE438" s="706">
        <v>0</v>
      </c>
      <c r="AF438" s="706">
        <v>0</v>
      </c>
      <c r="AG438" s="706">
        <v>0</v>
      </c>
      <c r="AH438" s="706">
        <v>0</v>
      </c>
      <c r="AI438" s="706">
        <v>0</v>
      </c>
      <c r="AJ438" s="905" t="str">
        <f t="shared" si="36"/>
        <v>G30100</v>
      </c>
      <c r="AK438" s="905" t="str">
        <f t="shared" si="37"/>
        <v>DEPOT CLIENTS</v>
      </c>
      <c r="AL438" s="905">
        <f>IFERROR(INDEX(G438:R438,1,MATCH(Parametres!$B$3,G$1:R$1,0)-1)*IF(OR(F438="L",F438="S",F438="I"),-1,1),"")</f>
        <v>0</v>
      </c>
      <c r="AM438" s="905">
        <f t="shared" si="38"/>
        <v>0</v>
      </c>
      <c r="AN438" s="905">
        <f>INDEX(G438:R438,1,MATCH(Parametres!$B$3,G$1:R$1,0))*IF(OR(F438="L",F438="S",F438="I"),-1,1)</f>
        <v>0</v>
      </c>
      <c r="AO438" s="487" t="e">
        <f>+VLOOKUP($AJ438,Data_Validation!$A:$D,1,0)</f>
        <v>#N/A</v>
      </c>
      <c r="AP438" s="487" t="e">
        <f>+VLOOKUP($AJ438,Data_Validation!$A:$D,3,0)</f>
        <v>#N/A</v>
      </c>
      <c r="AQ438" s="487" t="e">
        <f>+VLOOKUP($AJ438,Data_Validation!$A:$D,4,0)</f>
        <v>#N/A</v>
      </c>
      <c r="AR438" s="487" t="s">
        <v>299</v>
      </c>
      <c r="AS438" s="487" t="e">
        <f>+VLOOKUP($AJ438,Data_Validation!$A:$E,5,0)</f>
        <v>#N/A</v>
      </c>
      <c r="AT438" s="904" t="str">
        <f t="shared" si="39"/>
        <v>G30100</v>
      </c>
      <c r="AU438" s="488" t="str">
        <f t="shared" si="40"/>
        <v>DEPOT CLIENTS</v>
      </c>
      <c r="AV438" s="899">
        <f>IFERROR(INDEX(V438:AG438,1,MATCH(Parametres!$B$3,V$1:AG$1,0)-1)*IF(OR(C438="L",C438="S",C438="I"),-1,1),"")</f>
        <v>0</v>
      </c>
      <c r="AW438" s="899">
        <f t="shared" si="41"/>
        <v>0</v>
      </c>
      <c r="AX438" s="899">
        <f>INDEX(V438:AG438,1,MATCH(Parametres!$B$3,V$1:AG$1,0))*IF(OR(C438="L",C438="S",C438="I"),-1,1)</f>
        <v>0</v>
      </c>
      <c r="AY438" s="487" t="s">
        <v>337</v>
      </c>
      <c r="AZ438" s="487" t="e">
        <f>+VLOOKUP($AJ438,Data_Validation!$A:$E,5,0)</f>
        <v>#N/A</v>
      </c>
    </row>
    <row r="439" spans="1:52" ht="15.75" hidden="1" customHeight="1">
      <c r="A439" s="706" t="s">
        <v>1148</v>
      </c>
      <c r="B439" s="706">
        <v>2025</v>
      </c>
      <c r="C439" s="706" t="s">
        <v>2079</v>
      </c>
      <c r="D439" s="706" t="s">
        <v>2080</v>
      </c>
      <c r="E439" s="706" t="s">
        <v>1145</v>
      </c>
      <c r="F439" s="706" t="s">
        <v>1135</v>
      </c>
      <c r="G439" s="706">
        <v>0</v>
      </c>
      <c r="H439" s="706">
        <v>0</v>
      </c>
      <c r="I439" s="706">
        <v>0</v>
      </c>
      <c r="J439" s="706">
        <v>0</v>
      </c>
      <c r="K439" s="706">
        <v>0</v>
      </c>
      <c r="L439" s="706">
        <v>0</v>
      </c>
      <c r="M439" s="706">
        <v>0</v>
      </c>
      <c r="N439" s="706">
        <v>0</v>
      </c>
      <c r="O439" s="706">
        <v>0</v>
      </c>
      <c r="P439" s="706">
        <v>0</v>
      </c>
      <c r="Q439" s="706">
        <v>0</v>
      </c>
      <c r="R439" s="706">
        <v>0</v>
      </c>
      <c r="S439" s="706">
        <v>0</v>
      </c>
      <c r="T439" s="706">
        <v>0</v>
      </c>
      <c r="U439" s="706">
        <v>0</v>
      </c>
      <c r="V439" s="706">
        <v>0</v>
      </c>
      <c r="W439" s="706">
        <v>0</v>
      </c>
      <c r="X439" s="706">
        <v>0</v>
      </c>
      <c r="Y439" s="706">
        <v>0</v>
      </c>
      <c r="Z439" s="706">
        <v>0</v>
      </c>
      <c r="AA439" s="706">
        <v>0</v>
      </c>
      <c r="AB439" s="706">
        <v>0</v>
      </c>
      <c r="AC439" s="706">
        <v>0</v>
      </c>
      <c r="AD439" s="706">
        <v>0</v>
      </c>
      <c r="AE439" s="706">
        <v>0</v>
      </c>
      <c r="AF439" s="706">
        <v>0</v>
      </c>
      <c r="AG439" s="706">
        <v>0</v>
      </c>
      <c r="AH439" s="706">
        <v>0</v>
      </c>
      <c r="AI439" s="706">
        <v>0</v>
      </c>
      <c r="AJ439" s="905" t="str">
        <f t="shared" si="36"/>
        <v>G30900</v>
      </c>
      <c r="AK439" s="905" t="str">
        <f t="shared" si="37"/>
        <v>EFFETS A PAYER POINDS MOY</v>
      </c>
      <c r="AL439" s="905">
        <f>IFERROR(INDEX(G439:R439,1,MATCH(Parametres!$B$3,G$1:R$1,0)-1)*IF(OR(F439="L",F439="S",F439="I"),-1,1),"")</f>
        <v>0</v>
      </c>
      <c r="AM439" s="905">
        <f t="shared" si="38"/>
        <v>0</v>
      </c>
      <c r="AN439" s="905">
        <f>INDEX(G439:R439,1,MATCH(Parametres!$B$3,G$1:R$1,0))*IF(OR(F439="L",F439="S",F439="I"),-1,1)</f>
        <v>0</v>
      </c>
      <c r="AO439" s="487" t="e">
        <f>+VLOOKUP($AJ439,Data_Validation!$A:$D,1,0)</f>
        <v>#N/A</v>
      </c>
      <c r="AP439" s="487" t="e">
        <f>+VLOOKUP($AJ439,Data_Validation!$A:$D,3,0)</f>
        <v>#N/A</v>
      </c>
      <c r="AQ439" s="487" t="e">
        <f>+VLOOKUP($AJ439,Data_Validation!$A:$D,4,0)</f>
        <v>#N/A</v>
      </c>
      <c r="AR439" s="487" t="s">
        <v>299</v>
      </c>
      <c r="AS439" s="487" t="e">
        <f>+VLOOKUP($AJ439,Data_Validation!$A:$E,5,0)</f>
        <v>#N/A</v>
      </c>
      <c r="AT439" s="904" t="str">
        <f t="shared" si="39"/>
        <v>G30900</v>
      </c>
      <c r="AU439" s="488" t="str">
        <f t="shared" si="40"/>
        <v>EFFETS A PAYER POINDS MOY</v>
      </c>
      <c r="AV439" s="899">
        <f>IFERROR(INDEX(V439:AG439,1,MATCH(Parametres!$B$3,V$1:AG$1,0)-1)*IF(OR(C439="L",C439="S",C439="I"),-1,1),"")</f>
        <v>0</v>
      </c>
      <c r="AW439" s="899">
        <f t="shared" si="41"/>
        <v>0</v>
      </c>
      <c r="AX439" s="899">
        <f>INDEX(V439:AG439,1,MATCH(Parametres!$B$3,V$1:AG$1,0))*IF(OR(C439="L",C439="S",C439="I"),-1,1)</f>
        <v>0</v>
      </c>
      <c r="AY439" s="487" t="s">
        <v>337</v>
      </c>
      <c r="AZ439" s="487" t="e">
        <f>+VLOOKUP($AJ439,Data_Validation!$A:$E,5,0)</f>
        <v>#N/A</v>
      </c>
    </row>
    <row r="440" spans="1:52" ht="15.75" hidden="1" customHeight="1">
      <c r="A440" s="706" t="s">
        <v>1148</v>
      </c>
      <c r="B440" s="706">
        <v>2025</v>
      </c>
      <c r="C440" s="706" t="s">
        <v>2081</v>
      </c>
      <c r="D440" s="706" t="s">
        <v>2082</v>
      </c>
      <c r="E440" s="706" t="s">
        <v>1145</v>
      </c>
      <c r="F440" s="706" t="s">
        <v>1135</v>
      </c>
      <c r="G440" s="706">
        <v>19950211.629999999</v>
      </c>
      <c r="H440" s="706">
        <v>26708222.260000002</v>
      </c>
      <c r="I440" s="706">
        <v>45659885.109999999</v>
      </c>
      <c r="J440" s="706">
        <v>42592366.200000003</v>
      </c>
      <c r="K440" s="706">
        <v>42163816.810000002</v>
      </c>
      <c r="L440" s="706">
        <v>29745813.18</v>
      </c>
      <c r="M440" s="706">
        <v>24365722.739999998</v>
      </c>
      <c r="N440" s="706">
        <v>20517457.690000001</v>
      </c>
      <c r="O440" s="706">
        <v>26529885.82</v>
      </c>
      <c r="P440" s="706">
        <v>31275220.559999999</v>
      </c>
      <c r="Q440" s="706">
        <v>26945602.82</v>
      </c>
      <c r="R440" s="706">
        <v>27796997.760000002</v>
      </c>
      <c r="S440" s="706">
        <v>0</v>
      </c>
      <c r="T440" s="706">
        <v>0</v>
      </c>
      <c r="U440" s="706">
        <v>0</v>
      </c>
      <c r="V440" s="706">
        <v>0</v>
      </c>
      <c r="W440" s="706">
        <v>0</v>
      </c>
      <c r="X440" s="706">
        <v>0</v>
      </c>
      <c r="Y440" s="706">
        <v>0</v>
      </c>
      <c r="Z440" s="706">
        <v>0</v>
      </c>
      <c r="AA440" s="706">
        <v>0</v>
      </c>
      <c r="AB440" s="706">
        <v>0</v>
      </c>
      <c r="AC440" s="706">
        <v>0</v>
      </c>
      <c r="AD440" s="706">
        <v>0</v>
      </c>
      <c r="AE440" s="706">
        <v>0</v>
      </c>
      <c r="AF440" s="706">
        <v>0</v>
      </c>
      <c r="AG440" s="706">
        <v>0</v>
      </c>
      <c r="AH440" s="706">
        <v>0</v>
      </c>
      <c r="AI440" s="706">
        <v>0</v>
      </c>
      <c r="AJ440" s="905" t="str">
        <f t="shared" si="36"/>
        <v>G31000</v>
      </c>
      <c r="AK440" s="905" t="str">
        <f t="shared" si="37"/>
        <v>EFFETS A PAYER VEHICULES</v>
      </c>
      <c r="AL440" s="905">
        <f>IFERROR(INDEX(G440:R440,1,MATCH(Parametres!$B$3,G$1:R$1,0)-1)*IF(OR(F440="L",F440="S",F440="I"),-1,1),"")</f>
        <v>-45659885.109999999</v>
      </c>
      <c r="AM440" s="905">
        <f t="shared" si="38"/>
        <v>3067518.9099999964</v>
      </c>
      <c r="AN440" s="905">
        <f>INDEX(G440:R440,1,MATCH(Parametres!$B$3,G$1:R$1,0))*IF(OR(F440="L",F440="S",F440="I"),-1,1)</f>
        <v>-42592366.200000003</v>
      </c>
      <c r="AO440" s="487" t="str">
        <f>+VLOOKUP($AJ440,Data_Validation!$A:$D,1,0)</f>
        <v>G31000</v>
      </c>
      <c r="AP440" s="487" t="str">
        <f>+VLOOKUP($AJ440,Data_Validation!$A:$D,3,0)</f>
        <v>Bilan</v>
      </c>
      <c r="AQ440" s="487" t="str">
        <f>+VLOOKUP($AJ440,Data_Validation!$A:$D,4,0)</f>
        <v>Effet à Payer Véhicules Neufs</v>
      </c>
      <c r="AR440" s="487" t="s">
        <v>299</v>
      </c>
      <c r="AS440" s="487">
        <f>+VLOOKUP($AJ440,Data_Validation!$A:$E,5,0)</f>
        <v>0</v>
      </c>
      <c r="AT440" s="904" t="str">
        <f t="shared" si="39"/>
        <v>G31000</v>
      </c>
      <c r="AU440" s="488" t="str">
        <f t="shared" si="40"/>
        <v>EFFETS A PAYER VEHICULES</v>
      </c>
      <c r="AV440" s="899">
        <f>IFERROR(INDEX(V440:AG440,1,MATCH(Parametres!$B$3,V$1:AG$1,0)-1)*IF(OR(C440="L",C440="S",C440="I"),-1,1),"")</f>
        <v>0</v>
      </c>
      <c r="AW440" s="899">
        <f t="shared" si="41"/>
        <v>0</v>
      </c>
      <c r="AX440" s="899">
        <f>INDEX(V440:AG440,1,MATCH(Parametres!$B$3,V$1:AG$1,0))*IF(OR(C440="L",C440="S",C440="I"),-1,1)</f>
        <v>0</v>
      </c>
      <c r="AY440" s="487" t="s">
        <v>337</v>
      </c>
      <c r="AZ440" s="487">
        <f>+VLOOKUP($AJ440,Data_Validation!$A:$E,5,0)</f>
        <v>0</v>
      </c>
    </row>
    <row r="441" spans="1:52" ht="15.75" hidden="1" customHeight="1">
      <c r="A441" s="706" t="s">
        <v>1148</v>
      </c>
      <c r="B441" s="706">
        <v>2025</v>
      </c>
      <c r="C441" s="706" t="s">
        <v>2083</v>
      </c>
      <c r="D441" s="706" t="s">
        <v>2084</v>
      </c>
      <c r="E441" s="706" t="s">
        <v>1145</v>
      </c>
      <c r="F441" s="706" t="s">
        <v>1135</v>
      </c>
      <c r="G441" s="706">
        <v>4788948.13</v>
      </c>
      <c r="H441" s="706">
        <v>13360012.949999999</v>
      </c>
      <c r="I441" s="706">
        <v>17970037.059999999</v>
      </c>
      <c r="J441" s="706">
        <v>19887170.66</v>
      </c>
      <c r="K441" s="706">
        <v>16835557.010000002</v>
      </c>
      <c r="L441" s="706">
        <v>10652719.73</v>
      </c>
      <c r="M441" s="706">
        <v>6557333.7300000004</v>
      </c>
      <c r="N441" s="706">
        <v>4588456.09</v>
      </c>
      <c r="O441" s="706">
        <v>3971863.11</v>
      </c>
      <c r="P441" s="706">
        <v>6514875.9100000001</v>
      </c>
      <c r="Q441" s="706">
        <v>10501397.1</v>
      </c>
      <c r="R441" s="706">
        <v>19316937.27</v>
      </c>
      <c r="S441" s="706">
        <v>0</v>
      </c>
      <c r="T441" s="706">
        <v>0</v>
      </c>
      <c r="U441" s="706">
        <v>0</v>
      </c>
      <c r="V441" s="706">
        <v>0</v>
      </c>
      <c r="W441" s="706">
        <v>0</v>
      </c>
      <c r="X441" s="706">
        <v>0</v>
      </c>
      <c r="Y441" s="706">
        <v>0</v>
      </c>
      <c r="Z441" s="706">
        <v>0</v>
      </c>
      <c r="AA441" s="706">
        <v>0</v>
      </c>
      <c r="AB441" s="706">
        <v>0</v>
      </c>
      <c r="AC441" s="706">
        <v>0</v>
      </c>
      <c r="AD441" s="706">
        <v>0</v>
      </c>
      <c r="AE441" s="706">
        <v>0</v>
      </c>
      <c r="AF441" s="706">
        <v>0</v>
      </c>
      <c r="AG441" s="706">
        <v>0</v>
      </c>
      <c r="AH441" s="706">
        <v>0</v>
      </c>
      <c r="AI441" s="706">
        <v>0</v>
      </c>
      <c r="AJ441" s="905" t="str">
        <f t="shared" si="36"/>
        <v>G31100</v>
      </c>
      <c r="AK441" s="905" t="str">
        <f t="shared" si="37"/>
        <v>EFFETS PAYER VEH. OCC.</v>
      </c>
      <c r="AL441" s="905">
        <f>IFERROR(INDEX(G441:R441,1,MATCH(Parametres!$B$3,G$1:R$1,0)-1)*IF(OR(F441="L",F441="S",F441="I"),-1,1),"")</f>
        <v>-17970037.059999999</v>
      </c>
      <c r="AM441" s="905">
        <f t="shared" si="38"/>
        <v>-1917133.6000000015</v>
      </c>
      <c r="AN441" s="905">
        <f>INDEX(G441:R441,1,MATCH(Parametres!$B$3,G$1:R$1,0))*IF(OR(F441="L",F441="S",F441="I"),-1,1)</f>
        <v>-19887170.66</v>
      </c>
      <c r="AO441" s="487" t="str">
        <f>+VLOOKUP($AJ441,Data_Validation!$A:$D,1,0)</f>
        <v>G31100</v>
      </c>
      <c r="AP441" s="487" t="str">
        <f>+VLOOKUP($AJ441,Data_Validation!$A:$D,3,0)</f>
        <v>Bilan</v>
      </c>
      <c r="AQ441" s="487" t="str">
        <f>+VLOOKUP($AJ441,Data_Validation!$A:$D,4,0)</f>
        <v>Effet à Payer Véhicules Usagés</v>
      </c>
      <c r="AR441" s="487" t="s">
        <v>299</v>
      </c>
      <c r="AS441" s="487">
        <f>+VLOOKUP($AJ441,Data_Validation!$A:$E,5,0)</f>
        <v>0</v>
      </c>
      <c r="AT441" s="904" t="str">
        <f t="shared" si="39"/>
        <v>G31100</v>
      </c>
      <c r="AU441" s="488" t="str">
        <f t="shared" si="40"/>
        <v>EFFETS PAYER VEH. OCC.</v>
      </c>
      <c r="AV441" s="899">
        <f>IFERROR(INDEX(V441:AG441,1,MATCH(Parametres!$B$3,V$1:AG$1,0)-1)*IF(OR(C441="L",C441="S",C441="I"),-1,1),"")</f>
        <v>0</v>
      </c>
      <c r="AW441" s="899">
        <f t="shared" si="41"/>
        <v>0</v>
      </c>
      <c r="AX441" s="899">
        <f>INDEX(V441:AG441,1,MATCH(Parametres!$B$3,V$1:AG$1,0))*IF(OR(C441="L",C441="S",C441="I"),-1,1)</f>
        <v>0</v>
      </c>
      <c r="AY441" s="487" t="s">
        <v>337</v>
      </c>
      <c r="AZ441" s="487">
        <f>+VLOOKUP($AJ441,Data_Validation!$A:$E,5,0)</f>
        <v>0</v>
      </c>
    </row>
    <row r="442" spans="1:52" ht="15.75" hidden="1" customHeight="1">
      <c r="A442" s="706" t="s">
        <v>1148</v>
      </c>
      <c r="B442" s="706">
        <v>2025</v>
      </c>
      <c r="C442" s="706" t="s">
        <v>2085</v>
      </c>
      <c r="D442" s="706" t="s">
        <v>2086</v>
      </c>
      <c r="E442" s="706" t="s">
        <v>1145</v>
      </c>
      <c r="F442" s="706" t="s">
        <v>1135</v>
      </c>
      <c r="G442" s="706">
        <v>0</v>
      </c>
      <c r="H442" s="706">
        <v>0</v>
      </c>
      <c r="I442" s="706">
        <v>0</v>
      </c>
      <c r="J442" s="706">
        <v>0</v>
      </c>
      <c r="K442" s="706">
        <v>0</v>
      </c>
      <c r="L442" s="706">
        <v>0</v>
      </c>
      <c r="M442" s="706">
        <v>0</v>
      </c>
      <c r="N442" s="706">
        <v>0</v>
      </c>
      <c r="O442" s="706">
        <v>0</v>
      </c>
      <c r="P442" s="706">
        <v>0</v>
      </c>
      <c r="Q442" s="706">
        <v>0</v>
      </c>
      <c r="R442" s="706">
        <v>0</v>
      </c>
      <c r="S442" s="706">
        <v>0</v>
      </c>
      <c r="T442" s="706">
        <v>0</v>
      </c>
      <c r="U442" s="706">
        <v>0</v>
      </c>
      <c r="V442" s="706">
        <v>0</v>
      </c>
      <c r="W442" s="706">
        <v>0</v>
      </c>
      <c r="X442" s="706">
        <v>0</v>
      </c>
      <c r="Y442" s="706">
        <v>0</v>
      </c>
      <c r="Z442" s="706">
        <v>0</v>
      </c>
      <c r="AA442" s="706">
        <v>0</v>
      </c>
      <c r="AB442" s="706">
        <v>0</v>
      </c>
      <c r="AC442" s="706">
        <v>0</v>
      </c>
      <c r="AD442" s="706">
        <v>0</v>
      </c>
      <c r="AE442" s="706">
        <v>0</v>
      </c>
      <c r="AF442" s="706">
        <v>0</v>
      </c>
      <c r="AG442" s="706">
        <v>0</v>
      </c>
      <c r="AH442" s="706">
        <v>0</v>
      </c>
      <c r="AI442" s="706">
        <v>0</v>
      </c>
      <c r="AJ442" s="905" t="str">
        <f t="shared" si="36"/>
        <v>G31200</v>
      </c>
      <c r="AK442" s="905" t="str">
        <f t="shared" si="37"/>
        <v>A/P VEHICULES LOCATIONS</v>
      </c>
      <c r="AL442" s="905">
        <f>IFERROR(INDEX(G442:R442,1,MATCH(Parametres!$B$3,G$1:R$1,0)-1)*IF(OR(F442="L",F442="S",F442="I"),-1,1),"")</f>
        <v>0</v>
      </c>
      <c r="AM442" s="905">
        <f t="shared" si="38"/>
        <v>0</v>
      </c>
      <c r="AN442" s="905">
        <f>INDEX(G442:R442,1,MATCH(Parametres!$B$3,G$1:R$1,0))*IF(OR(F442="L",F442="S",F442="I"),-1,1)</f>
        <v>0</v>
      </c>
      <c r="AO442" s="487" t="e">
        <f>+VLOOKUP($AJ442,Data_Validation!$A:$D,1,0)</f>
        <v>#N/A</v>
      </c>
      <c r="AP442" s="487" t="e">
        <f>+VLOOKUP($AJ442,Data_Validation!$A:$D,3,0)</f>
        <v>#N/A</v>
      </c>
      <c r="AQ442" s="487" t="e">
        <f>+VLOOKUP($AJ442,Data_Validation!$A:$D,4,0)</f>
        <v>#N/A</v>
      </c>
      <c r="AR442" s="487" t="s">
        <v>299</v>
      </c>
      <c r="AS442" s="487" t="e">
        <f>+VLOOKUP($AJ442,Data_Validation!$A:$E,5,0)</f>
        <v>#N/A</v>
      </c>
      <c r="AT442" s="904" t="str">
        <f t="shared" si="39"/>
        <v>G31200</v>
      </c>
      <c r="AU442" s="488" t="str">
        <f t="shared" si="40"/>
        <v>A/P VEHICULES LOCATIONS</v>
      </c>
      <c r="AV442" s="899">
        <f>IFERROR(INDEX(V442:AG442,1,MATCH(Parametres!$B$3,V$1:AG$1,0)-1)*IF(OR(C442="L",C442="S",C442="I"),-1,1),"")</f>
        <v>0</v>
      </c>
      <c r="AW442" s="899">
        <f t="shared" si="41"/>
        <v>0</v>
      </c>
      <c r="AX442" s="899">
        <f>INDEX(V442:AG442,1,MATCH(Parametres!$B$3,V$1:AG$1,0))*IF(OR(C442="L",C442="S",C442="I"),-1,1)</f>
        <v>0</v>
      </c>
      <c r="AY442" s="487" t="s">
        <v>337</v>
      </c>
      <c r="AZ442" s="487" t="e">
        <f>+VLOOKUP($AJ442,Data_Validation!$A:$E,5,0)</f>
        <v>#N/A</v>
      </c>
    </row>
    <row r="443" spans="1:52" ht="15.75" hidden="1" customHeight="1">
      <c r="A443" s="706" t="s">
        <v>1148</v>
      </c>
      <c r="B443" s="706">
        <v>2025</v>
      </c>
      <c r="C443" s="706" t="s">
        <v>2087</v>
      </c>
      <c r="D443" s="706" t="s">
        <v>1144</v>
      </c>
      <c r="E443" s="706" t="s">
        <v>333</v>
      </c>
      <c r="F443" s="706" t="s">
        <v>1135</v>
      </c>
      <c r="G443" s="706">
        <v>0</v>
      </c>
      <c r="H443" s="706">
        <v>0</v>
      </c>
      <c r="I443" s="706">
        <v>0</v>
      </c>
      <c r="J443" s="706">
        <v>0</v>
      </c>
      <c r="K443" s="706">
        <v>0</v>
      </c>
      <c r="L443" s="706">
        <v>0</v>
      </c>
      <c r="M443" s="706">
        <v>120000</v>
      </c>
      <c r="N443" s="706">
        <v>0</v>
      </c>
      <c r="O443" s="706">
        <v>0</v>
      </c>
      <c r="P443" s="706">
        <v>0</v>
      </c>
      <c r="Q443" s="706">
        <v>0</v>
      </c>
      <c r="R443" s="706">
        <v>0</v>
      </c>
      <c r="S443" s="706">
        <v>0</v>
      </c>
      <c r="T443" s="706">
        <v>0</v>
      </c>
      <c r="U443" s="706">
        <v>0</v>
      </c>
      <c r="V443" s="706">
        <v>0</v>
      </c>
      <c r="W443" s="706">
        <v>0</v>
      </c>
      <c r="X443" s="706">
        <v>0</v>
      </c>
      <c r="Y443" s="706">
        <v>0</v>
      </c>
      <c r="Z443" s="706">
        <v>0</v>
      </c>
      <c r="AA443" s="706">
        <v>0</v>
      </c>
      <c r="AB443" s="706">
        <v>0</v>
      </c>
      <c r="AC443" s="706">
        <v>0</v>
      </c>
      <c r="AD443" s="706">
        <v>0</v>
      </c>
      <c r="AE443" s="706">
        <v>0</v>
      </c>
      <c r="AF443" s="706">
        <v>0</v>
      </c>
      <c r="AG443" s="706">
        <v>0</v>
      </c>
      <c r="AH443" s="706">
        <v>0</v>
      </c>
      <c r="AI443" s="706">
        <v>0</v>
      </c>
      <c r="AJ443" s="905" t="str">
        <f t="shared" si="36"/>
        <v>G31400</v>
      </c>
      <c r="AK443" s="905" t="str">
        <f t="shared" si="37"/>
        <v>MARGE DE CREDIT</v>
      </c>
      <c r="AL443" s="905">
        <f>IFERROR(INDEX(G443:R443,1,MATCH(Parametres!$B$3,G$1:R$1,0)-1)*IF(OR(F443="L",F443="S",F443="I"),-1,1),"")</f>
        <v>0</v>
      </c>
      <c r="AM443" s="905">
        <f t="shared" si="38"/>
        <v>0</v>
      </c>
      <c r="AN443" s="905">
        <f>INDEX(G443:R443,1,MATCH(Parametres!$B$3,G$1:R$1,0))*IF(OR(F443="L",F443="S",F443="I"),-1,1)</f>
        <v>0</v>
      </c>
      <c r="AO443" s="487" t="str">
        <f>+VLOOKUP($AJ443,Data_Validation!$A:$D,1,0)</f>
        <v>G31400</v>
      </c>
      <c r="AP443" s="487">
        <f>+VLOOKUP($AJ443,Data_Validation!$A:$D,3,0)</f>
        <v>0</v>
      </c>
      <c r="AQ443" s="487">
        <f>+VLOOKUP($AJ443,Data_Validation!$A:$D,4,0)</f>
        <v>0</v>
      </c>
      <c r="AR443" s="487" t="s">
        <v>299</v>
      </c>
      <c r="AS443" s="487">
        <f>+VLOOKUP($AJ443,Data_Validation!$A:$E,5,0)</f>
        <v>0</v>
      </c>
      <c r="AT443" s="904" t="str">
        <f t="shared" si="39"/>
        <v>G31400</v>
      </c>
      <c r="AU443" s="488" t="str">
        <f t="shared" si="40"/>
        <v>MARGE DE CREDIT</v>
      </c>
      <c r="AV443" s="899">
        <f>IFERROR(INDEX(V443:AG443,1,MATCH(Parametres!$B$3,V$1:AG$1,0)-1)*IF(OR(C443="L",C443="S",C443="I"),-1,1),"")</f>
        <v>0</v>
      </c>
      <c r="AW443" s="899">
        <f t="shared" si="41"/>
        <v>0</v>
      </c>
      <c r="AX443" s="899">
        <f>INDEX(V443:AG443,1,MATCH(Parametres!$B$3,V$1:AG$1,0))*IF(OR(C443="L",C443="S",C443="I"),-1,1)</f>
        <v>0</v>
      </c>
      <c r="AY443" s="487" t="s">
        <v>337</v>
      </c>
      <c r="AZ443" s="487">
        <f>+VLOOKUP($AJ443,Data_Validation!$A:$E,5,0)</f>
        <v>0</v>
      </c>
    </row>
    <row r="444" spans="1:52" ht="15.75" hidden="1" customHeight="1">
      <c r="A444" s="706" t="s">
        <v>1148</v>
      </c>
      <c r="B444" s="706">
        <v>2025</v>
      </c>
      <c r="C444" s="706" t="s">
        <v>2088</v>
      </c>
      <c r="D444" s="706" t="s">
        <v>2089</v>
      </c>
      <c r="E444" s="706" t="s">
        <v>333</v>
      </c>
      <c r="F444" s="706" t="s">
        <v>1135</v>
      </c>
      <c r="G444" s="706">
        <v>0</v>
      </c>
      <c r="H444" s="706">
        <v>0</v>
      </c>
      <c r="I444" s="706">
        <v>0</v>
      </c>
      <c r="J444" s="706">
        <v>0</v>
      </c>
      <c r="K444" s="706">
        <v>0</v>
      </c>
      <c r="L444" s="706">
        <v>0</v>
      </c>
      <c r="M444" s="706">
        <v>0</v>
      </c>
      <c r="N444" s="706">
        <v>0</v>
      </c>
      <c r="O444" s="706">
        <v>0</v>
      </c>
      <c r="P444" s="706">
        <v>0</v>
      </c>
      <c r="Q444" s="706">
        <v>0</v>
      </c>
      <c r="R444" s="706">
        <v>0</v>
      </c>
      <c r="S444" s="706">
        <v>0</v>
      </c>
      <c r="T444" s="706">
        <v>0</v>
      </c>
      <c r="U444" s="706">
        <v>0</v>
      </c>
      <c r="V444" s="706">
        <v>0</v>
      </c>
      <c r="W444" s="706">
        <v>0</v>
      </c>
      <c r="X444" s="706">
        <v>0</v>
      </c>
      <c r="Y444" s="706">
        <v>0</v>
      </c>
      <c r="Z444" s="706">
        <v>0</v>
      </c>
      <c r="AA444" s="706">
        <v>0</v>
      </c>
      <c r="AB444" s="706">
        <v>0</v>
      </c>
      <c r="AC444" s="706">
        <v>0</v>
      </c>
      <c r="AD444" s="706">
        <v>0</v>
      </c>
      <c r="AE444" s="706">
        <v>0</v>
      </c>
      <c r="AF444" s="706">
        <v>0</v>
      </c>
      <c r="AG444" s="706">
        <v>0</v>
      </c>
      <c r="AH444" s="706">
        <v>0</v>
      </c>
      <c r="AI444" s="706">
        <v>0</v>
      </c>
      <c r="AJ444" s="905" t="str">
        <f t="shared" si="36"/>
        <v>G31500</v>
      </c>
      <c r="AK444" s="905" t="str">
        <f t="shared" si="37"/>
        <v>T.P.S. PAYABLE</v>
      </c>
      <c r="AL444" s="905">
        <f>IFERROR(INDEX(G444:R444,1,MATCH(Parametres!$B$3,G$1:R$1,0)-1)*IF(OR(F444="L",F444="S",F444="I"),-1,1),"")</f>
        <v>0</v>
      </c>
      <c r="AM444" s="905">
        <f t="shared" si="38"/>
        <v>0</v>
      </c>
      <c r="AN444" s="905">
        <f>INDEX(G444:R444,1,MATCH(Parametres!$B$3,G$1:R$1,0))*IF(OR(F444="L",F444="S",F444="I"),-1,1)</f>
        <v>0</v>
      </c>
      <c r="AO444" s="487" t="e">
        <f>+VLOOKUP($AJ444,Data_Validation!$A:$D,1,0)</f>
        <v>#N/A</v>
      </c>
      <c r="AP444" s="487" t="e">
        <f>+VLOOKUP($AJ444,Data_Validation!$A:$D,3,0)</f>
        <v>#N/A</v>
      </c>
      <c r="AQ444" s="487" t="e">
        <f>+VLOOKUP($AJ444,Data_Validation!$A:$D,4,0)</f>
        <v>#N/A</v>
      </c>
      <c r="AR444" s="487" t="s">
        <v>299</v>
      </c>
      <c r="AS444" s="487" t="e">
        <f>+VLOOKUP($AJ444,Data_Validation!$A:$E,5,0)</f>
        <v>#N/A</v>
      </c>
      <c r="AT444" s="904" t="str">
        <f t="shared" si="39"/>
        <v>G31500</v>
      </c>
      <c r="AU444" s="488" t="str">
        <f t="shared" si="40"/>
        <v>T.P.S. PAYABLE</v>
      </c>
      <c r="AV444" s="899">
        <f>IFERROR(INDEX(V444:AG444,1,MATCH(Parametres!$B$3,V$1:AG$1,0)-1)*IF(OR(C444="L",C444="S",C444="I"),-1,1),"")</f>
        <v>0</v>
      </c>
      <c r="AW444" s="899">
        <f t="shared" si="41"/>
        <v>0</v>
      </c>
      <c r="AX444" s="899">
        <f>INDEX(V444:AG444,1,MATCH(Parametres!$B$3,V$1:AG$1,0))*IF(OR(C444="L",C444="S",C444="I"),-1,1)</f>
        <v>0</v>
      </c>
      <c r="AY444" s="487" t="s">
        <v>337</v>
      </c>
      <c r="AZ444" s="487" t="e">
        <f>+VLOOKUP($AJ444,Data_Validation!$A:$E,5,0)</f>
        <v>#N/A</v>
      </c>
    </row>
    <row r="445" spans="1:52" ht="15.75" hidden="1" customHeight="1">
      <c r="A445" s="706" t="s">
        <v>1148</v>
      </c>
      <c r="B445" s="706">
        <v>2025</v>
      </c>
      <c r="C445" s="706" t="s">
        <v>2090</v>
      </c>
      <c r="D445" s="706" t="s">
        <v>2091</v>
      </c>
      <c r="E445" s="706" t="s">
        <v>333</v>
      </c>
      <c r="F445" s="706" t="s">
        <v>1135</v>
      </c>
      <c r="G445" s="706">
        <v>0</v>
      </c>
      <c r="H445" s="706">
        <v>0</v>
      </c>
      <c r="I445" s="706">
        <v>0</v>
      </c>
      <c r="J445" s="706">
        <v>0</v>
      </c>
      <c r="K445" s="706">
        <v>-73648</v>
      </c>
      <c r="L445" s="706">
        <v>-73648</v>
      </c>
      <c r="M445" s="706">
        <v>0</v>
      </c>
      <c r="N445" s="706">
        <v>0</v>
      </c>
      <c r="O445" s="706">
        <v>0</v>
      </c>
      <c r="P445" s="706">
        <v>0</v>
      </c>
      <c r="Q445" s="706">
        <v>0</v>
      </c>
      <c r="R445" s="706">
        <v>0</v>
      </c>
      <c r="S445" s="706">
        <v>0</v>
      </c>
      <c r="T445" s="706">
        <v>0</v>
      </c>
      <c r="U445" s="706">
        <v>0</v>
      </c>
      <c r="V445" s="706">
        <v>0</v>
      </c>
      <c r="W445" s="706">
        <v>0</v>
      </c>
      <c r="X445" s="706">
        <v>0</v>
      </c>
      <c r="Y445" s="706">
        <v>0</v>
      </c>
      <c r="Z445" s="706">
        <v>0</v>
      </c>
      <c r="AA445" s="706">
        <v>0</v>
      </c>
      <c r="AB445" s="706">
        <v>0</v>
      </c>
      <c r="AC445" s="706">
        <v>0</v>
      </c>
      <c r="AD445" s="706">
        <v>0</v>
      </c>
      <c r="AE445" s="706">
        <v>0</v>
      </c>
      <c r="AF445" s="706">
        <v>0</v>
      </c>
      <c r="AG445" s="706">
        <v>0</v>
      </c>
      <c r="AH445" s="706">
        <v>0</v>
      </c>
      <c r="AI445" s="706">
        <v>0</v>
      </c>
      <c r="AJ445" s="905" t="str">
        <f t="shared" si="36"/>
        <v>G32000</v>
      </c>
      <c r="AK445" s="905" t="str">
        <f t="shared" si="37"/>
        <v>INTERETS A/P</v>
      </c>
      <c r="AL445" s="905">
        <f>IFERROR(INDEX(G445:R445,1,MATCH(Parametres!$B$3,G$1:R$1,0)-1)*IF(OR(F445="L",F445="S",F445="I"),-1,1),"")</f>
        <v>0</v>
      </c>
      <c r="AM445" s="905">
        <f t="shared" si="38"/>
        <v>0</v>
      </c>
      <c r="AN445" s="905">
        <f>INDEX(G445:R445,1,MATCH(Parametres!$B$3,G$1:R$1,0))*IF(OR(F445="L",F445="S",F445="I"),-1,1)</f>
        <v>0</v>
      </c>
      <c r="AO445" s="487" t="str">
        <f>+VLOOKUP($AJ445,Data_Validation!$A:$D,1,0)</f>
        <v>G32000</v>
      </c>
      <c r="AP445" s="487">
        <f>+VLOOKUP($AJ445,Data_Validation!$A:$D,3,0)</f>
        <v>0</v>
      </c>
      <c r="AQ445" s="487">
        <f>+VLOOKUP($AJ445,Data_Validation!$A:$D,4,0)</f>
        <v>0</v>
      </c>
      <c r="AR445" s="487" t="s">
        <v>299</v>
      </c>
      <c r="AS445" s="487">
        <f>+VLOOKUP($AJ445,Data_Validation!$A:$E,5,0)</f>
        <v>0</v>
      </c>
      <c r="AT445" s="904" t="str">
        <f t="shared" si="39"/>
        <v>G32000</v>
      </c>
      <c r="AU445" s="488" t="str">
        <f t="shared" si="40"/>
        <v>INTERETS A/P</v>
      </c>
      <c r="AV445" s="899">
        <f>IFERROR(INDEX(V445:AG445,1,MATCH(Parametres!$B$3,V$1:AG$1,0)-1)*IF(OR(C445="L",C445="S",C445="I"),-1,1),"")</f>
        <v>0</v>
      </c>
      <c r="AW445" s="899">
        <f t="shared" si="41"/>
        <v>0</v>
      </c>
      <c r="AX445" s="899">
        <f>INDEX(V445:AG445,1,MATCH(Parametres!$B$3,V$1:AG$1,0))*IF(OR(C445="L",C445="S",C445="I"),-1,1)</f>
        <v>0</v>
      </c>
      <c r="AY445" s="487" t="s">
        <v>337</v>
      </c>
      <c r="AZ445" s="487">
        <f>+VLOOKUP($AJ445,Data_Validation!$A:$E,5,0)</f>
        <v>0</v>
      </c>
    </row>
    <row r="446" spans="1:52" ht="15.75" hidden="1" customHeight="1">
      <c r="A446" s="706" t="s">
        <v>1148</v>
      </c>
      <c r="B446" s="706">
        <v>2025</v>
      </c>
      <c r="C446" s="706" t="s">
        <v>2092</v>
      </c>
      <c r="D446" s="706" t="s">
        <v>2093</v>
      </c>
      <c r="E446" s="706" t="s">
        <v>333</v>
      </c>
      <c r="F446" s="706" t="s">
        <v>1135</v>
      </c>
      <c r="G446" s="706">
        <v>9264.94</v>
      </c>
      <c r="H446" s="706">
        <v>9238.51</v>
      </c>
      <c r="I446" s="706">
        <v>10191.27</v>
      </c>
      <c r="J446" s="706">
        <v>15634.62</v>
      </c>
      <c r="K446" s="706">
        <v>12097.82</v>
      </c>
      <c r="L446" s="706">
        <v>9763.9</v>
      </c>
      <c r="M446" s="706">
        <v>7774.35</v>
      </c>
      <c r="N446" s="706">
        <v>1717.72</v>
      </c>
      <c r="O446" s="706">
        <v>-610.77</v>
      </c>
      <c r="P446" s="706">
        <v>7960.18</v>
      </c>
      <c r="Q446" s="706">
        <v>5265.02</v>
      </c>
      <c r="R446" s="706">
        <v>3830.14</v>
      </c>
      <c r="S446" s="706">
        <v>0</v>
      </c>
      <c r="T446" s="706">
        <v>0</v>
      </c>
      <c r="U446" s="706">
        <v>0</v>
      </c>
      <c r="V446" s="706">
        <v>0</v>
      </c>
      <c r="W446" s="706">
        <v>0</v>
      </c>
      <c r="X446" s="706">
        <v>0</v>
      </c>
      <c r="Y446" s="706">
        <v>0</v>
      </c>
      <c r="Z446" s="706">
        <v>0</v>
      </c>
      <c r="AA446" s="706">
        <v>0</v>
      </c>
      <c r="AB446" s="706">
        <v>0</v>
      </c>
      <c r="AC446" s="706">
        <v>0</v>
      </c>
      <c r="AD446" s="706">
        <v>0</v>
      </c>
      <c r="AE446" s="706">
        <v>0</v>
      </c>
      <c r="AF446" s="706">
        <v>0</v>
      </c>
      <c r="AG446" s="706">
        <v>0</v>
      </c>
      <c r="AH446" s="706">
        <v>0</v>
      </c>
      <c r="AI446" s="706">
        <v>0</v>
      </c>
      <c r="AJ446" s="905" t="str">
        <f t="shared" si="36"/>
        <v>G3210A</v>
      </c>
      <c r="AK446" s="905" t="str">
        <f t="shared" si="37"/>
        <v>ASS-COLLECTIVE A PAYER</v>
      </c>
      <c r="AL446" s="905">
        <f>IFERROR(INDEX(G446:R446,1,MATCH(Parametres!$B$3,G$1:R$1,0)-1)*IF(OR(F446="L",F446="S",F446="I"),-1,1),"")</f>
        <v>-10191.27</v>
      </c>
      <c r="AM446" s="905">
        <f t="shared" si="38"/>
        <v>-5443.35</v>
      </c>
      <c r="AN446" s="905">
        <f>INDEX(G446:R446,1,MATCH(Parametres!$B$3,G$1:R$1,0))*IF(OR(F446="L",F446="S",F446="I"),-1,1)</f>
        <v>-15634.62</v>
      </c>
      <c r="AO446" s="487" t="str">
        <f>+VLOOKUP($AJ446,Data_Validation!$A:$D,1,0)</f>
        <v>G3210A</v>
      </c>
      <c r="AP446" s="487" t="str">
        <f>+VLOOKUP($AJ446,Data_Validation!$A:$D,3,0)</f>
        <v>Bilan</v>
      </c>
      <c r="AQ446" s="487" t="str">
        <f>+VLOOKUP($AJ446,Data_Validation!$A:$D,4,0)</f>
        <v>DAS à Payer</v>
      </c>
      <c r="AR446" s="487" t="s">
        <v>299</v>
      </c>
      <c r="AS446" s="487">
        <f>+VLOOKUP($AJ446,Data_Validation!$A:$E,5,0)</f>
        <v>0</v>
      </c>
      <c r="AT446" s="904" t="str">
        <f t="shared" si="39"/>
        <v>G3210A</v>
      </c>
      <c r="AU446" s="488" t="str">
        <f t="shared" si="40"/>
        <v>ASS-COLLECTIVE A PAYER</v>
      </c>
      <c r="AV446" s="899">
        <f>IFERROR(INDEX(V446:AG446,1,MATCH(Parametres!$B$3,V$1:AG$1,0)-1)*IF(OR(C446="L",C446="S",C446="I"),-1,1),"")</f>
        <v>0</v>
      </c>
      <c r="AW446" s="899">
        <f t="shared" si="41"/>
        <v>0</v>
      </c>
      <c r="AX446" s="899">
        <f>INDEX(V446:AG446,1,MATCH(Parametres!$B$3,V$1:AG$1,0))*IF(OR(C446="L",C446="S",C446="I"),-1,1)</f>
        <v>0</v>
      </c>
      <c r="AY446" s="487" t="s">
        <v>337</v>
      </c>
      <c r="AZ446" s="487">
        <f>+VLOOKUP($AJ446,Data_Validation!$A:$E,5,0)</f>
        <v>0</v>
      </c>
    </row>
    <row r="447" spans="1:52" ht="15.75" hidden="1" customHeight="1">
      <c r="A447" s="706" t="s">
        <v>1148</v>
      </c>
      <c r="B447" s="706">
        <v>2025</v>
      </c>
      <c r="C447" s="706" t="s">
        <v>2094</v>
      </c>
      <c r="D447" s="706" t="s">
        <v>2095</v>
      </c>
      <c r="E447" s="706" t="s">
        <v>333</v>
      </c>
      <c r="F447" s="706" t="s">
        <v>1135</v>
      </c>
      <c r="G447" s="706">
        <v>85765.65</v>
      </c>
      <c r="H447" s="706">
        <v>88163.07</v>
      </c>
      <c r="I447" s="706">
        <v>102963.61</v>
      </c>
      <c r="J447" s="706">
        <v>-32990.39</v>
      </c>
      <c r="K447" s="706">
        <v>0</v>
      </c>
      <c r="L447" s="706">
        <v>17378.509999999998</v>
      </c>
      <c r="M447" s="706">
        <v>69513.98</v>
      </c>
      <c r="N447" s="706">
        <v>80355.47</v>
      </c>
      <c r="O447" s="706">
        <v>116646.41</v>
      </c>
      <c r="P447" s="706">
        <v>0</v>
      </c>
      <c r="Q447" s="706">
        <v>0</v>
      </c>
      <c r="R447" s="706">
        <v>71293.990000000005</v>
      </c>
      <c r="S447" s="706">
        <v>0</v>
      </c>
      <c r="T447" s="706">
        <v>0</v>
      </c>
      <c r="U447" s="706">
        <v>0</v>
      </c>
      <c r="V447" s="706">
        <v>0</v>
      </c>
      <c r="W447" s="706">
        <v>0</v>
      </c>
      <c r="X447" s="706">
        <v>0</v>
      </c>
      <c r="Y447" s="706">
        <v>0</v>
      </c>
      <c r="Z447" s="706">
        <v>0</v>
      </c>
      <c r="AA447" s="706">
        <v>0</v>
      </c>
      <c r="AB447" s="706">
        <v>0</v>
      </c>
      <c r="AC447" s="706">
        <v>0</v>
      </c>
      <c r="AD447" s="706">
        <v>0</v>
      </c>
      <c r="AE447" s="706">
        <v>0</v>
      </c>
      <c r="AF447" s="706">
        <v>0</v>
      </c>
      <c r="AG447" s="706">
        <v>0</v>
      </c>
      <c r="AH447" s="706">
        <v>0</v>
      </c>
      <c r="AI447" s="706">
        <v>0</v>
      </c>
      <c r="AJ447" s="905" t="str">
        <f t="shared" si="36"/>
        <v>G32100</v>
      </c>
      <c r="AK447" s="905" t="str">
        <f t="shared" si="37"/>
        <v>SALAIRES &amp; COMM. A PAYER</v>
      </c>
      <c r="AL447" s="905">
        <f>IFERROR(INDEX(G447:R447,1,MATCH(Parametres!$B$3,G$1:R$1,0)-1)*IF(OR(F447="L",F447="S",F447="I"),-1,1),"")</f>
        <v>-102963.61</v>
      </c>
      <c r="AM447" s="905">
        <f t="shared" si="38"/>
        <v>135954</v>
      </c>
      <c r="AN447" s="905">
        <f>INDEX(G447:R447,1,MATCH(Parametres!$B$3,G$1:R$1,0))*IF(OR(F447="L",F447="S",F447="I"),-1,1)</f>
        <v>32990.39</v>
      </c>
      <c r="AO447" s="487" t="str">
        <f>+VLOOKUP($AJ447,Data_Validation!$A:$D,1,0)</f>
        <v>G32100</v>
      </c>
      <c r="AP447" s="487" t="str">
        <f>+VLOOKUP($AJ447,Data_Validation!$A:$D,3,0)</f>
        <v>Bilan</v>
      </c>
      <c r="AQ447" s="487" t="str">
        <f>+VLOOKUP($AJ447,Data_Validation!$A:$D,4,0)</f>
        <v>Salaires à Payer</v>
      </c>
      <c r="AR447" s="487" t="s">
        <v>299</v>
      </c>
      <c r="AS447" s="487">
        <f>+VLOOKUP($AJ447,Data_Validation!$A:$E,5,0)</f>
        <v>0</v>
      </c>
      <c r="AT447" s="904" t="str">
        <f t="shared" si="39"/>
        <v>G32100</v>
      </c>
      <c r="AU447" s="488" t="str">
        <f t="shared" si="40"/>
        <v>SALAIRES &amp; COMM. A PAYER</v>
      </c>
      <c r="AV447" s="899">
        <f>IFERROR(INDEX(V447:AG447,1,MATCH(Parametres!$B$3,V$1:AG$1,0)-1)*IF(OR(C447="L",C447="S",C447="I"),-1,1),"")</f>
        <v>0</v>
      </c>
      <c r="AW447" s="899">
        <f t="shared" si="41"/>
        <v>0</v>
      </c>
      <c r="AX447" s="899">
        <f>INDEX(V447:AG447,1,MATCH(Parametres!$B$3,V$1:AG$1,0))*IF(OR(C447="L",C447="S",C447="I"),-1,1)</f>
        <v>0</v>
      </c>
      <c r="AY447" s="487" t="s">
        <v>337</v>
      </c>
      <c r="AZ447" s="487">
        <f>+VLOOKUP($AJ447,Data_Validation!$A:$E,5,0)</f>
        <v>0</v>
      </c>
    </row>
    <row r="448" spans="1:52" ht="15.75" hidden="1" customHeight="1">
      <c r="A448" s="706" t="s">
        <v>1148</v>
      </c>
      <c r="B448" s="706">
        <v>2025</v>
      </c>
      <c r="C448" s="706" t="s">
        <v>2096</v>
      </c>
      <c r="D448" s="706" t="s">
        <v>2097</v>
      </c>
      <c r="E448" s="706" t="s">
        <v>1146</v>
      </c>
      <c r="F448" s="706" t="s">
        <v>1135</v>
      </c>
      <c r="G448" s="706">
        <v>42351.8</v>
      </c>
      <c r="H448" s="706">
        <v>52213.13</v>
      </c>
      <c r="I448" s="706">
        <v>51331.17</v>
      </c>
      <c r="J448" s="706">
        <v>52516.61</v>
      </c>
      <c r="K448" s="706">
        <v>68506.27</v>
      </c>
      <c r="L448" s="706">
        <v>80948.03</v>
      </c>
      <c r="M448" s="706">
        <v>74980.84</v>
      </c>
      <c r="N448" s="706">
        <v>140693.9</v>
      </c>
      <c r="O448" s="706">
        <v>184454.92</v>
      </c>
      <c r="P448" s="706">
        <v>15446.64</v>
      </c>
      <c r="Q448" s="706">
        <v>83081.279999999999</v>
      </c>
      <c r="R448" s="706">
        <v>139120.79999999999</v>
      </c>
      <c r="S448" s="706">
        <v>0</v>
      </c>
      <c r="T448" s="706">
        <v>0</v>
      </c>
      <c r="U448" s="706">
        <v>0</v>
      </c>
      <c r="V448" s="706">
        <v>0</v>
      </c>
      <c r="W448" s="706">
        <v>0</v>
      </c>
      <c r="X448" s="706">
        <v>0</v>
      </c>
      <c r="Y448" s="706">
        <v>0</v>
      </c>
      <c r="Z448" s="706">
        <v>0</v>
      </c>
      <c r="AA448" s="706">
        <v>0</v>
      </c>
      <c r="AB448" s="706">
        <v>0</v>
      </c>
      <c r="AC448" s="706">
        <v>0</v>
      </c>
      <c r="AD448" s="706">
        <v>0</v>
      </c>
      <c r="AE448" s="706">
        <v>0</v>
      </c>
      <c r="AF448" s="706">
        <v>0</v>
      </c>
      <c r="AG448" s="706">
        <v>0</v>
      </c>
      <c r="AH448" s="706">
        <v>0</v>
      </c>
      <c r="AI448" s="706">
        <v>0</v>
      </c>
      <c r="AJ448" s="905" t="str">
        <f t="shared" si="36"/>
        <v>G32101</v>
      </c>
      <c r="AK448" s="905" t="str">
        <f t="shared" si="37"/>
        <v>COMMISSIONS A PAYER</v>
      </c>
      <c r="AL448" s="905">
        <f>IFERROR(INDEX(G448:R448,1,MATCH(Parametres!$B$3,G$1:R$1,0)-1)*IF(OR(F448="L",F448="S",F448="I"),-1,1),"")</f>
        <v>-51331.17</v>
      </c>
      <c r="AM448" s="905">
        <f t="shared" si="38"/>
        <v>-1185.4400000000023</v>
      </c>
      <c r="AN448" s="905">
        <f>INDEX(G448:R448,1,MATCH(Parametres!$B$3,G$1:R$1,0))*IF(OR(F448="L",F448="S",F448="I"),-1,1)</f>
        <v>-52516.61</v>
      </c>
      <c r="AO448" s="487" t="str">
        <f>+VLOOKUP($AJ448,Data_Validation!$A:$D,1,0)</f>
        <v>G32101</v>
      </c>
      <c r="AP448" s="487" t="str">
        <f>+VLOOKUP($AJ448,Data_Validation!$A:$D,3,0)</f>
        <v>Bilan</v>
      </c>
      <c r="AQ448" s="487" t="str">
        <f>+VLOOKUP($AJ448,Data_Validation!$A:$D,4,0)</f>
        <v>Salaires à Payer</v>
      </c>
      <c r="AR448" s="487" t="s">
        <v>299</v>
      </c>
      <c r="AS448" s="487">
        <f>+VLOOKUP($AJ448,Data_Validation!$A:$E,5,0)</f>
        <v>0</v>
      </c>
      <c r="AT448" s="904" t="str">
        <f t="shared" si="39"/>
        <v>G32101</v>
      </c>
      <c r="AU448" s="488" t="str">
        <f t="shared" si="40"/>
        <v>COMMISSIONS A PAYER</v>
      </c>
      <c r="AV448" s="899">
        <f>IFERROR(INDEX(V448:AG448,1,MATCH(Parametres!$B$3,V$1:AG$1,0)-1)*IF(OR(C448="L",C448="S",C448="I"),-1,1),"")</f>
        <v>0</v>
      </c>
      <c r="AW448" s="899">
        <f t="shared" si="41"/>
        <v>0</v>
      </c>
      <c r="AX448" s="899">
        <f>INDEX(V448:AG448,1,MATCH(Parametres!$B$3,V$1:AG$1,0))*IF(OR(C448="L",C448="S",C448="I"),-1,1)</f>
        <v>0</v>
      </c>
      <c r="AY448" s="487" t="s">
        <v>337</v>
      </c>
      <c r="AZ448" s="487">
        <f>+VLOOKUP($AJ448,Data_Validation!$A:$E,5,0)</f>
        <v>0</v>
      </c>
    </row>
    <row r="449" spans="1:52" ht="15.75" hidden="1" customHeight="1">
      <c r="A449" s="706" t="s">
        <v>1148</v>
      </c>
      <c r="B449" s="706">
        <v>2025</v>
      </c>
      <c r="C449" s="706" t="s">
        <v>2098</v>
      </c>
      <c r="D449" s="706" t="s">
        <v>2099</v>
      </c>
      <c r="E449" s="706" t="s">
        <v>1104</v>
      </c>
      <c r="F449" s="706" t="s">
        <v>1135</v>
      </c>
      <c r="G449" s="706">
        <v>0</v>
      </c>
      <c r="H449" s="706">
        <v>0</v>
      </c>
      <c r="I449" s="706">
        <v>0</v>
      </c>
      <c r="J449" s="706">
        <v>0</v>
      </c>
      <c r="K449" s="706">
        <v>0</v>
      </c>
      <c r="L449" s="706">
        <v>0</v>
      </c>
      <c r="M449" s="706">
        <v>0</v>
      </c>
      <c r="N449" s="706">
        <v>0</v>
      </c>
      <c r="O449" s="706">
        <v>0</v>
      </c>
      <c r="P449" s="706">
        <v>0</v>
      </c>
      <c r="Q449" s="706">
        <v>0</v>
      </c>
      <c r="R449" s="706">
        <v>0</v>
      </c>
      <c r="S449" s="706">
        <v>0</v>
      </c>
      <c r="T449" s="706">
        <v>0</v>
      </c>
      <c r="U449" s="706">
        <v>0</v>
      </c>
      <c r="V449" s="706">
        <v>0</v>
      </c>
      <c r="W449" s="706">
        <v>0</v>
      </c>
      <c r="X449" s="706">
        <v>0</v>
      </c>
      <c r="Y449" s="706">
        <v>0</v>
      </c>
      <c r="Z449" s="706">
        <v>0</v>
      </c>
      <c r="AA449" s="706">
        <v>0</v>
      </c>
      <c r="AB449" s="706">
        <v>0</v>
      </c>
      <c r="AC449" s="706">
        <v>0</v>
      </c>
      <c r="AD449" s="706">
        <v>0</v>
      </c>
      <c r="AE449" s="706">
        <v>0</v>
      </c>
      <c r="AF449" s="706">
        <v>0</v>
      </c>
      <c r="AG449" s="706">
        <v>0</v>
      </c>
      <c r="AH449" s="706">
        <v>0</v>
      </c>
      <c r="AI449" s="706">
        <v>0</v>
      </c>
      <c r="AJ449" s="905" t="str">
        <f t="shared" si="36"/>
        <v>G32102</v>
      </c>
      <c r="AK449" s="905" t="str">
        <f t="shared" si="37"/>
        <v>SALAIRES A PAYER</v>
      </c>
      <c r="AL449" s="905">
        <f>IFERROR(INDEX(G449:R449,1,MATCH(Parametres!$B$3,G$1:R$1,0)-1)*IF(OR(F449="L",F449="S",F449="I"),-1,1),"")</f>
        <v>0</v>
      </c>
      <c r="AM449" s="905">
        <f t="shared" si="38"/>
        <v>0</v>
      </c>
      <c r="AN449" s="905">
        <f>INDEX(G449:R449,1,MATCH(Parametres!$B$3,G$1:R$1,0))*IF(OR(F449="L",F449="S",F449="I"),-1,1)</f>
        <v>0</v>
      </c>
      <c r="AO449" s="487" t="str">
        <f>+VLOOKUP($AJ449,Data_Validation!$A:$D,1,0)</f>
        <v>G32102</v>
      </c>
      <c r="AP449" s="487">
        <f>+VLOOKUP($AJ449,Data_Validation!$A:$D,3,0)</f>
        <v>0</v>
      </c>
      <c r="AQ449" s="487">
        <f>+VLOOKUP($AJ449,Data_Validation!$A:$D,4,0)</f>
        <v>0</v>
      </c>
      <c r="AR449" s="487" t="s">
        <v>299</v>
      </c>
      <c r="AS449" s="487">
        <f>+VLOOKUP($AJ449,Data_Validation!$A:$E,5,0)</f>
        <v>0</v>
      </c>
      <c r="AT449" s="904" t="str">
        <f t="shared" si="39"/>
        <v>G32102</v>
      </c>
      <c r="AU449" s="488" t="str">
        <f t="shared" si="40"/>
        <v>SALAIRES A PAYER</v>
      </c>
      <c r="AV449" s="899">
        <f>IFERROR(INDEX(V449:AG449,1,MATCH(Parametres!$B$3,V$1:AG$1,0)-1)*IF(OR(C449="L",C449="S",C449="I"),-1,1),"")</f>
        <v>0</v>
      </c>
      <c r="AW449" s="899">
        <f t="shared" si="41"/>
        <v>0</v>
      </c>
      <c r="AX449" s="899">
        <f>INDEX(V449:AG449,1,MATCH(Parametres!$B$3,V$1:AG$1,0))*IF(OR(C449="L",C449="S",C449="I"),-1,1)</f>
        <v>0</v>
      </c>
      <c r="AY449" s="487" t="s">
        <v>337</v>
      </c>
      <c r="AZ449" s="487">
        <f>+VLOOKUP($AJ449,Data_Validation!$A:$E,5,0)</f>
        <v>0</v>
      </c>
    </row>
    <row r="450" spans="1:52" ht="15.75" hidden="1" customHeight="1">
      <c r="A450" s="706" t="s">
        <v>1148</v>
      </c>
      <c r="B450" s="706">
        <v>2025</v>
      </c>
      <c r="C450" s="706" t="s">
        <v>2100</v>
      </c>
      <c r="D450" s="706" t="s">
        <v>2101</v>
      </c>
      <c r="E450" s="706" t="s">
        <v>333</v>
      </c>
      <c r="F450" s="706" t="s">
        <v>1135</v>
      </c>
      <c r="G450" s="706">
        <v>0</v>
      </c>
      <c r="H450" s="706">
        <v>0</v>
      </c>
      <c r="I450" s="706">
        <v>0</v>
      </c>
      <c r="J450" s="706">
        <v>0</v>
      </c>
      <c r="K450" s="706">
        <v>0</v>
      </c>
      <c r="L450" s="706">
        <v>0</v>
      </c>
      <c r="M450" s="706">
        <v>0</v>
      </c>
      <c r="N450" s="706">
        <v>0</v>
      </c>
      <c r="O450" s="706">
        <v>0</v>
      </c>
      <c r="P450" s="706">
        <v>0</v>
      </c>
      <c r="Q450" s="706">
        <v>0</v>
      </c>
      <c r="R450" s="706">
        <v>0</v>
      </c>
      <c r="S450" s="706">
        <v>0</v>
      </c>
      <c r="T450" s="706">
        <v>0</v>
      </c>
      <c r="U450" s="706">
        <v>0</v>
      </c>
      <c r="V450" s="706">
        <v>0</v>
      </c>
      <c r="W450" s="706">
        <v>0</v>
      </c>
      <c r="X450" s="706">
        <v>0</v>
      </c>
      <c r="Y450" s="706">
        <v>0</v>
      </c>
      <c r="Z450" s="706">
        <v>0</v>
      </c>
      <c r="AA450" s="706">
        <v>0</v>
      </c>
      <c r="AB450" s="706">
        <v>0</v>
      </c>
      <c r="AC450" s="706">
        <v>0</v>
      </c>
      <c r="AD450" s="706">
        <v>0</v>
      </c>
      <c r="AE450" s="706">
        <v>0</v>
      </c>
      <c r="AF450" s="706">
        <v>0</v>
      </c>
      <c r="AG450" s="706">
        <v>0</v>
      </c>
      <c r="AH450" s="706">
        <v>0</v>
      </c>
      <c r="AI450" s="706">
        <v>0</v>
      </c>
      <c r="AJ450" s="905" t="str">
        <f t="shared" si="36"/>
        <v>G32301</v>
      </c>
      <c r="AK450" s="905" t="str">
        <f t="shared" si="37"/>
        <v>REER COLLECTIF A PAYER</v>
      </c>
      <c r="AL450" s="905">
        <f>IFERROR(INDEX(G450:R450,1,MATCH(Parametres!$B$3,G$1:R$1,0)-1)*IF(OR(F450="L",F450="S",F450="I"),-1,1),"")</f>
        <v>0</v>
      </c>
      <c r="AM450" s="905">
        <f t="shared" si="38"/>
        <v>0</v>
      </c>
      <c r="AN450" s="905">
        <f>INDEX(G450:R450,1,MATCH(Parametres!$B$3,G$1:R$1,0))*IF(OR(F450="L",F450="S",F450="I"),-1,1)</f>
        <v>0</v>
      </c>
      <c r="AO450" s="487" t="e">
        <f>+VLOOKUP($AJ450,Data_Validation!$A:$D,1,0)</f>
        <v>#N/A</v>
      </c>
      <c r="AP450" s="487" t="e">
        <f>+VLOOKUP($AJ450,Data_Validation!$A:$D,3,0)</f>
        <v>#N/A</v>
      </c>
      <c r="AQ450" s="487" t="e">
        <f>+VLOOKUP($AJ450,Data_Validation!$A:$D,4,0)</f>
        <v>#N/A</v>
      </c>
      <c r="AR450" s="487" t="s">
        <v>299</v>
      </c>
      <c r="AS450" s="487" t="e">
        <f>+VLOOKUP($AJ450,Data_Validation!$A:$E,5,0)</f>
        <v>#N/A</v>
      </c>
      <c r="AT450" s="904" t="str">
        <f t="shared" si="39"/>
        <v>G32301</v>
      </c>
      <c r="AU450" s="488" t="str">
        <f t="shared" si="40"/>
        <v>REER COLLECTIF A PAYER</v>
      </c>
      <c r="AV450" s="899">
        <f>IFERROR(INDEX(V450:AG450,1,MATCH(Parametres!$B$3,V$1:AG$1,0)-1)*IF(OR(C450="L",C450="S",C450="I"),-1,1),"")</f>
        <v>0</v>
      </c>
      <c r="AW450" s="899">
        <f t="shared" si="41"/>
        <v>0</v>
      </c>
      <c r="AX450" s="899">
        <f>INDEX(V450:AG450,1,MATCH(Parametres!$B$3,V$1:AG$1,0))*IF(OR(C450="L",C450="S",C450="I"),-1,1)</f>
        <v>0</v>
      </c>
      <c r="AY450" s="487" t="s">
        <v>337</v>
      </c>
      <c r="AZ450" s="487" t="e">
        <f>+VLOOKUP($AJ450,Data_Validation!$A:$E,5,0)</f>
        <v>#N/A</v>
      </c>
    </row>
    <row r="451" spans="1:52" ht="15.75" hidden="1" customHeight="1">
      <c r="A451" s="706" t="s">
        <v>1148</v>
      </c>
      <c r="B451" s="706">
        <v>2025</v>
      </c>
      <c r="C451" s="706" t="s">
        <v>2102</v>
      </c>
      <c r="D451" s="706" t="s">
        <v>2103</v>
      </c>
      <c r="E451" s="706" t="s">
        <v>333</v>
      </c>
      <c r="F451" s="706" t="s">
        <v>1135</v>
      </c>
      <c r="G451" s="706">
        <v>0</v>
      </c>
      <c r="H451" s="706">
        <v>0</v>
      </c>
      <c r="I451" s="706">
        <v>0</v>
      </c>
      <c r="J451" s="706">
        <v>0</v>
      </c>
      <c r="K451" s="706">
        <v>0</v>
      </c>
      <c r="L451" s="706">
        <v>0</v>
      </c>
      <c r="M451" s="706">
        <v>0</v>
      </c>
      <c r="N451" s="706">
        <v>0</v>
      </c>
      <c r="O451" s="706">
        <v>0</v>
      </c>
      <c r="P451" s="706">
        <v>0</v>
      </c>
      <c r="Q451" s="706">
        <v>0</v>
      </c>
      <c r="R451" s="706">
        <v>0</v>
      </c>
      <c r="S451" s="706">
        <v>0</v>
      </c>
      <c r="T451" s="706">
        <v>0</v>
      </c>
      <c r="U451" s="706">
        <v>0</v>
      </c>
      <c r="V451" s="706">
        <v>0</v>
      </c>
      <c r="W451" s="706">
        <v>0</v>
      </c>
      <c r="X451" s="706">
        <v>0</v>
      </c>
      <c r="Y451" s="706">
        <v>0</v>
      </c>
      <c r="Z451" s="706">
        <v>0</v>
      </c>
      <c r="AA451" s="706">
        <v>0</v>
      </c>
      <c r="AB451" s="706">
        <v>0</v>
      </c>
      <c r="AC451" s="706">
        <v>0</v>
      </c>
      <c r="AD451" s="706">
        <v>0</v>
      </c>
      <c r="AE451" s="706">
        <v>0</v>
      </c>
      <c r="AF451" s="706">
        <v>0</v>
      </c>
      <c r="AG451" s="706">
        <v>0</v>
      </c>
      <c r="AH451" s="706">
        <v>0</v>
      </c>
      <c r="AI451" s="706">
        <v>0</v>
      </c>
      <c r="AJ451" s="905" t="str">
        <f t="shared" si="36"/>
        <v>G32302</v>
      </c>
      <c r="AK451" s="905" t="str">
        <f t="shared" si="37"/>
        <v>ASSURANCE CHOMAGE A PAYER</v>
      </c>
      <c r="AL451" s="905">
        <f>IFERROR(INDEX(G451:R451,1,MATCH(Parametres!$B$3,G$1:R$1,0)-1)*IF(OR(F451="L",F451="S",F451="I"),-1,1),"")</f>
        <v>0</v>
      </c>
      <c r="AM451" s="905">
        <f t="shared" si="38"/>
        <v>0</v>
      </c>
      <c r="AN451" s="905">
        <f>INDEX(G451:R451,1,MATCH(Parametres!$B$3,G$1:R$1,0))*IF(OR(F451="L",F451="S",F451="I"),-1,1)</f>
        <v>0</v>
      </c>
      <c r="AO451" s="487" t="str">
        <f>+VLOOKUP($AJ451,Data_Validation!$A:$D,1,0)</f>
        <v>G32302</v>
      </c>
      <c r="AP451" s="487">
        <f>+VLOOKUP($AJ451,Data_Validation!$A:$D,3,0)</f>
        <v>0</v>
      </c>
      <c r="AQ451" s="487">
        <f>+VLOOKUP($AJ451,Data_Validation!$A:$D,4,0)</f>
        <v>0</v>
      </c>
      <c r="AR451" s="487" t="s">
        <v>299</v>
      </c>
      <c r="AS451" s="487">
        <f>+VLOOKUP($AJ451,Data_Validation!$A:$E,5,0)</f>
        <v>0</v>
      </c>
      <c r="AT451" s="904" t="str">
        <f t="shared" si="39"/>
        <v>G32302</v>
      </c>
      <c r="AU451" s="488" t="str">
        <f t="shared" si="40"/>
        <v>ASSURANCE CHOMAGE A PAYER</v>
      </c>
      <c r="AV451" s="899">
        <f>IFERROR(INDEX(V451:AG451,1,MATCH(Parametres!$B$3,V$1:AG$1,0)-1)*IF(OR(C451="L",C451="S",C451="I"),-1,1),"")</f>
        <v>0</v>
      </c>
      <c r="AW451" s="899">
        <f t="shared" si="41"/>
        <v>0</v>
      </c>
      <c r="AX451" s="899">
        <f>INDEX(V451:AG451,1,MATCH(Parametres!$B$3,V$1:AG$1,0))*IF(OR(C451="L",C451="S",C451="I"),-1,1)</f>
        <v>0</v>
      </c>
      <c r="AY451" s="487" t="s">
        <v>337</v>
      </c>
      <c r="AZ451" s="487">
        <f>+VLOOKUP($AJ451,Data_Validation!$A:$E,5,0)</f>
        <v>0</v>
      </c>
    </row>
    <row r="452" spans="1:52" ht="15.75" hidden="1" customHeight="1">
      <c r="A452" s="706" t="s">
        <v>1148</v>
      </c>
      <c r="B452" s="706">
        <v>2025</v>
      </c>
      <c r="C452" s="706" t="s">
        <v>2104</v>
      </c>
      <c r="D452" s="706" t="s">
        <v>2105</v>
      </c>
      <c r="E452" s="706" t="s">
        <v>333</v>
      </c>
      <c r="F452" s="706" t="s">
        <v>1135</v>
      </c>
      <c r="G452" s="706">
        <v>0</v>
      </c>
      <c r="H452" s="706">
        <v>0</v>
      </c>
      <c r="I452" s="706">
        <v>0</v>
      </c>
      <c r="J452" s="706">
        <v>0</v>
      </c>
      <c r="K452" s="706">
        <v>0</v>
      </c>
      <c r="L452" s="706">
        <v>0</v>
      </c>
      <c r="M452" s="706">
        <v>0</v>
      </c>
      <c r="N452" s="706">
        <v>0</v>
      </c>
      <c r="O452" s="706">
        <v>0</v>
      </c>
      <c r="P452" s="706">
        <v>0</v>
      </c>
      <c r="Q452" s="706">
        <v>0</v>
      </c>
      <c r="R452" s="706">
        <v>0</v>
      </c>
      <c r="S452" s="706">
        <v>0</v>
      </c>
      <c r="T452" s="706">
        <v>0</v>
      </c>
      <c r="U452" s="706">
        <v>0</v>
      </c>
      <c r="V452" s="706">
        <v>0</v>
      </c>
      <c r="W452" s="706">
        <v>0</v>
      </c>
      <c r="X452" s="706">
        <v>0</v>
      </c>
      <c r="Y452" s="706">
        <v>0</v>
      </c>
      <c r="Z452" s="706">
        <v>0</v>
      </c>
      <c r="AA452" s="706">
        <v>0</v>
      </c>
      <c r="AB452" s="706">
        <v>0</v>
      </c>
      <c r="AC452" s="706">
        <v>0</v>
      </c>
      <c r="AD452" s="706">
        <v>0</v>
      </c>
      <c r="AE452" s="706">
        <v>0</v>
      </c>
      <c r="AF452" s="706">
        <v>0</v>
      </c>
      <c r="AG452" s="706">
        <v>0</v>
      </c>
      <c r="AH452" s="706">
        <v>0</v>
      </c>
      <c r="AI452" s="706">
        <v>0</v>
      </c>
      <c r="AJ452" s="905" t="str">
        <f t="shared" ref="AJ452:AJ466" si="42">C452</f>
        <v>G32303</v>
      </c>
      <c r="AK452" s="905" t="str">
        <f t="shared" ref="AK452:AK466" si="43">D452</f>
        <v>DON CHARITE A PAYER CENTR</v>
      </c>
      <c r="AL452" s="905">
        <f>IFERROR(INDEX(G452:R452,1,MATCH(Parametres!$B$3,G$1:R$1,0)-1)*IF(OR(F452="L",F452="S",F452="I"),-1,1),"")</f>
        <v>0</v>
      </c>
      <c r="AM452" s="905">
        <f t="shared" ref="AM452:AM515" si="44">AN452-AL452</f>
        <v>0</v>
      </c>
      <c r="AN452" s="905">
        <f>INDEX(G452:R452,1,MATCH(Parametres!$B$3,G$1:R$1,0))*IF(OR(F452="L",F452="S",F452="I"),-1,1)</f>
        <v>0</v>
      </c>
      <c r="AO452" s="487" t="e">
        <f>+VLOOKUP($AJ452,Data_Validation!$A:$D,1,0)</f>
        <v>#N/A</v>
      </c>
      <c r="AP452" s="487" t="e">
        <f>+VLOOKUP($AJ452,Data_Validation!$A:$D,3,0)</f>
        <v>#N/A</v>
      </c>
      <c r="AQ452" s="487" t="e">
        <f>+VLOOKUP($AJ452,Data_Validation!$A:$D,4,0)</f>
        <v>#N/A</v>
      </c>
      <c r="AR452" s="487" t="s">
        <v>299</v>
      </c>
      <c r="AS452" s="487" t="e">
        <f>+VLOOKUP($AJ452,Data_Validation!$A:$E,5,0)</f>
        <v>#N/A</v>
      </c>
      <c r="AT452" s="904" t="str">
        <f t="shared" ref="AT452:AT515" si="45">C452</f>
        <v>G32303</v>
      </c>
      <c r="AU452" s="488" t="str">
        <f t="shared" ref="AU452:AU515" si="46">D452</f>
        <v>DON CHARITE A PAYER CENTR</v>
      </c>
      <c r="AV452" s="899">
        <f>IFERROR(INDEX(V452:AG452,1,MATCH(Parametres!$B$3,V$1:AG$1,0)-1)*IF(OR(C452="L",C452="S",C452="I"),-1,1),"")</f>
        <v>0</v>
      </c>
      <c r="AW452" s="899">
        <f t="shared" ref="AW452:AW515" si="47">AX452-AV452</f>
        <v>0</v>
      </c>
      <c r="AX452" s="899">
        <f>INDEX(V452:AG452,1,MATCH(Parametres!$B$3,V$1:AG$1,0))*IF(OR(C452="L",C452="S",C452="I"),-1,1)</f>
        <v>0</v>
      </c>
      <c r="AY452" s="487" t="s">
        <v>337</v>
      </c>
      <c r="AZ452" s="487" t="e">
        <f>+VLOOKUP($AJ452,Data_Validation!$A:$E,5,0)</f>
        <v>#N/A</v>
      </c>
    </row>
    <row r="453" spans="1:52" ht="15" hidden="1" customHeight="1">
      <c r="A453" s="706" t="s">
        <v>1148</v>
      </c>
      <c r="B453" s="706">
        <v>2025</v>
      </c>
      <c r="C453" s="706" t="s">
        <v>2106</v>
      </c>
      <c r="D453" s="706" t="s">
        <v>2107</v>
      </c>
      <c r="E453" s="706" t="s">
        <v>333</v>
      </c>
      <c r="F453" s="706" t="s">
        <v>1135</v>
      </c>
      <c r="G453" s="706">
        <v>-625347</v>
      </c>
      <c r="H453" s="706">
        <v>-625347</v>
      </c>
      <c r="I453" s="706">
        <v>-680404</v>
      </c>
      <c r="J453" s="706">
        <v>-735461</v>
      </c>
      <c r="K453" s="706">
        <v>-790518</v>
      </c>
      <c r="L453" s="706">
        <v>-247656.78</v>
      </c>
      <c r="M453" s="706">
        <v>-275719.78000000003</v>
      </c>
      <c r="N453" s="706">
        <v>-303782.78000000003</v>
      </c>
      <c r="O453" s="706">
        <v>-331845.78000000003</v>
      </c>
      <c r="P453" s="706">
        <v>-352845.78</v>
      </c>
      <c r="Q453" s="706">
        <v>-352845.78</v>
      </c>
      <c r="R453" s="706">
        <v>-352845.78</v>
      </c>
      <c r="S453" s="706">
        <v>0</v>
      </c>
      <c r="T453" s="706">
        <v>0</v>
      </c>
      <c r="U453" s="706">
        <v>0</v>
      </c>
      <c r="V453" s="706">
        <v>0</v>
      </c>
      <c r="W453" s="706">
        <v>0</v>
      </c>
      <c r="X453" s="706">
        <v>0</v>
      </c>
      <c r="Y453" s="706">
        <v>0</v>
      </c>
      <c r="Z453" s="706">
        <v>0</v>
      </c>
      <c r="AA453" s="706">
        <v>0</v>
      </c>
      <c r="AB453" s="706">
        <v>0</v>
      </c>
      <c r="AC453" s="706">
        <v>0</v>
      </c>
      <c r="AD453" s="706">
        <v>0</v>
      </c>
      <c r="AE453" s="706">
        <v>0</v>
      </c>
      <c r="AF453" s="706">
        <v>0</v>
      </c>
      <c r="AG453" s="706">
        <v>0</v>
      </c>
      <c r="AH453" s="706">
        <v>0</v>
      </c>
      <c r="AI453" s="706">
        <v>0</v>
      </c>
      <c r="AJ453" s="905" t="str">
        <f t="shared" si="42"/>
        <v>G32304</v>
      </c>
      <c r="AK453" s="905" t="str">
        <f t="shared" si="43"/>
        <v>IMPOT FEDERAL A PAYER</v>
      </c>
      <c r="AL453" s="905">
        <f>IFERROR(INDEX(G453:R453,1,MATCH(Parametres!$B$3,G$1:R$1,0)-1)*IF(OR(F453="L",F453="S",F453="I"),-1,1),"")</f>
        <v>680404</v>
      </c>
      <c r="AM453" s="905">
        <f t="shared" si="44"/>
        <v>55057</v>
      </c>
      <c r="AN453" s="905">
        <f>INDEX(G453:R453,1,MATCH(Parametres!$B$3,G$1:R$1,0))*IF(OR(F453="L",F453="S",F453="I"),-1,1)</f>
        <v>735461</v>
      </c>
      <c r="AO453" s="487" t="str">
        <f>+VLOOKUP($AJ453,Data_Validation!$A:$D,1,0)</f>
        <v>G32304</v>
      </c>
      <c r="AP453" s="487" t="str">
        <f>+VLOOKUP($AJ453,Data_Validation!$A:$D,3,0)</f>
        <v>Bilan</v>
      </c>
      <c r="AQ453" s="487" t="str">
        <f>+VLOOKUP($AJ453,Data_Validation!$A:$D,4,0)</f>
        <v>Frais Payés d'Avance</v>
      </c>
      <c r="AR453" s="487" t="s">
        <v>299</v>
      </c>
      <c r="AS453" s="487">
        <f>+VLOOKUP($AJ453,Data_Validation!$A:$E,5,0)</f>
        <v>0</v>
      </c>
      <c r="AT453" s="904" t="str">
        <f t="shared" si="45"/>
        <v>G32304</v>
      </c>
      <c r="AU453" s="488" t="str">
        <f t="shared" si="46"/>
        <v>IMPOT FEDERAL A PAYER</v>
      </c>
      <c r="AV453" s="899">
        <f>IFERROR(INDEX(V453:AG453,1,MATCH(Parametres!$B$3,V$1:AG$1,0)-1)*IF(OR(C453="L",C453="S",C453="I"),-1,1),"")</f>
        <v>0</v>
      </c>
      <c r="AW453" s="899">
        <f t="shared" si="47"/>
        <v>0</v>
      </c>
      <c r="AX453" s="899">
        <f>INDEX(V453:AG453,1,MATCH(Parametres!$B$3,V$1:AG$1,0))*IF(OR(C453="L",C453="S",C453="I"),-1,1)</f>
        <v>0</v>
      </c>
      <c r="AY453" s="487" t="s">
        <v>337</v>
      </c>
      <c r="AZ453" s="487">
        <f>+VLOOKUP($AJ453,Data_Validation!$A:$E,5,0)</f>
        <v>0</v>
      </c>
    </row>
    <row r="454" spans="1:52" ht="15" hidden="1" customHeight="1">
      <c r="A454" s="706" t="s">
        <v>1148</v>
      </c>
      <c r="B454" s="706">
        <v>2025</v>
      </c>
      <c r="C454" s="706" t="s">
        <v>2108</v>
      </c>
      <c r="D454" s="706" t="s">
        <v>2109</v>
      </c>
      <c r="E454" s="706" t="s">
        <v>333</v>
      </c>
      <c r="F454" s="706" t="s">
        <v>1135</v>
      </c>
      <c r="G454" s="706">
        <v>0</v>
      </c>
      <c r="H454" s="706">
        <v>0</v>
      </c>
      <c r="I454" s="706">
        <v>0</v>
      </c>
      <c r="J454" s="706">
        <v>0</v>
      </c>
      <c r="K454" s="706">
        <v>0</v>
      </c>
      <c r="L454" s="706">
        <v>0</v>
      </c>
      <c r="M454" s="706">
        <v>0</v>
      </c>
      <c r="N454" s="706">
        <v>0</v>
      </c>
      <c r="O454" s="706">
        <v>0</v>
      </c>
      <c r="P454" s="706">
        <v>0</v>
      </c>
      <c r="Q454" s="706">
        <v>0</v>
      </c>
      <c r="R454" s="706">
        <v>0</v>
      </c>
      <c r="S454" s="706">
        <v>0</v>
      </c>
      <c r="T454" s="706">
        <v>0</v>
      </c>
      <c r="U454" s="706">
        <v>0</v>
      </c>
      <c r="V454" s="706">
        <v>0</v>
      </c>
      <c r="W454" s="706">
        <v>0</v>
      </c>
      <c r="X454" s="706">
        <v>0</v>
      </c>
      <c r="Y454" s="706">
        <v>0</v>
      </c>
      <c r="Z454" s="706">
        <v>0</v>
      </c>
      <c r="AA454" s="706">
        <v>0</v>
      </c>
      <c r="AB454" s="706">
        <v>0</v>
      </c>
      <c r="AC454" s="706">
        <v>0</v>
      </c>
      <c r="AD454" s="706">
        <v>0</v>
      </c>
      <c r="AE454" s="706">
        <v>0</v>
      </c>
      <c r="AF454" s="706">
        <v>0</v>
      </c>
      <c r="AG454" s="706">
        <v>0</v>
      </c>
      <c r="AH454" s="706">
        <v>0</v>
      </c>
      <c r="AI454" s="706">
        <v>0</v>
      </c>
      <c r="AJ454" s="905" t="str">
        <f t="shared" si="42"/>
        <v>G32305</v>
      </c>
      <c r="AK454" s="905" t="str">
        <f t="shared" si="43"/>
        <v>REGIME ASS. MALADIE PAYER</v>
      </c>
      <c r="AL454" s="905">
        <f>IFERROR(INDEX(G454:R454,1,MATCH(Parametres!$B$3,G$1:R$1,0)-1)*IF(OR(F454="L",F454="S",F454="I"),-1,1),"")</f>
        <v>0</v>
      </c>
      <c r="AM454" s="905">
        <f t="shared" si="44"/>
        <v>0</v>
      </c>
      <c r="AN454" s="905">
        <f>INDEX(G454:R454,1,MATCH(Parametres!$B$3,G$1:R$1,0))*IF(OR(F454="L",F454="S",F454="I"),-1,1)</f>
        <v>0</v>
      </c>
      <c r="AO454" s="487" t="str">
        <f>+VLOOKUP($AJ454,Data_Validation!$A:$D,1,0)</f>
        <v>G32305</v>
      </c>
      <c r="AP454" s="487">
        <f>+VLOOKUP($AJ454,Data_Validation!$A:$D,3,0)</f>
        <v>0</v>
      </c>
      <c r="AQ454" s="487">
        <f>+VLOOKUP($AJ454,Data_Validation!$A:$D,4,0)</f>
        <v>0</v>
      </c>
      <c r="AR454" s="487" t="s">
        <v>299</v>
      </c>
      <c r="AS454" s="487">
        <f>+VLOOKUP($AJ454,Data_Validation!$A:$E,5,0)</f>
        <v>0</v>
      </c>
      <c r="AT454" s="904" t="str">
        <f t="shared" si="45"/>
        <v>G32305</v>
      </c>
      <c r="AU454" s="488" t="str">
        <f t="shared" si="46"/>
        <v>REGIME ASS. MALADIE PAYER</v>
      </c>
      <c r="AV454" s="899">
        <f>IFERROR(INDEX(V454:AG454,1,MATCH(Parametres!$B$3,V$1:AG$1,0)-1)*IF(OR(C454="L",C454="S",C454="I"),-1,1),"")</f>
        <v>0</v>
      </c>
      <c r="AW454" s="899">
        <f t="shared" si="47"/>
        <v>0</v>
      </c>
      <c r="AX454" s="899">
        <f>INDEX(V454:AG454,1,MATCH(Parametres!$B$3,V$1:AG$1,0))*IF(OR(C454="L",C454="S",C454="I"),-1,1)</f>
        <v>0</v>
      </c>
      <c r="AY454" s="487" t="s">
        <v>337</v>
      </c>
      <c r="AZ454" s="487">
        <f>+VLOOKUP($AJ454,Data_Validation!$A:$E,5,0)</f>
        <v>0</v>
      </c>
    </row>
    <row r="455" spans="1:52" ht="15" hidden="1" customHeight="1">
      <c r="A455" s="706" t="s">
        <v>1148</v>
      </c>
      <c r="B455" s="706">
        <v>2025</v>
      </c>
      <c r="C455" s="706" t="s">
        <v>2110</v>
      </c>
      <c r="D455" s="706" t="s">
        <v>2111</v>
      </c>
      <c r="E455" s="706" t="s">
        <v>333</v>
      </c>
      <c r="F455" s="706" t="s">
        <v>1135</v>
      </c>
      <c r="G455" s="706">
        <v>-481372</v>
      </c>
      <c r="H455" s="706">
        <v>-519100</v>
      </c>
      <c r="I455" s="706">
        <v>-556828</v>
      </c>
      <c r="J455" s="706">
        <v>-594556</v>
      </c>
      <c r="K455" s="706">
        <v>-632284</v>
      </c>
      <c r="L455" s="706">
        <v>-320763.73</v>
      </c>
      <c r="M455" s="706">
        <v>-342265.73</v>
      </c>
      <c r="N455" s="706">
        <v>-342265.73</v>
      </c>
      <c r="O455" s="706">
        <v>-342265.73</v>
      </c>
      <c r="P455" s="706">
        <v>-363265.73</v>
      </c>
      <c r="Q455" s="706">
        <v>-363265.73</v>
      </c>
      <c r="R455" s="706">
        <v>-363265.73</v>
      </c>
      <c r="S455" s="706">
        <v>0</v>
      </c>
      <c r="T455" s="706">
        <v>0</v>
      </c>
      <c r="U455" s="706">
        <v>0</v>
      </c>
      <c r="V455" s="706">
        <v>0</v>
      </c>
      <c r="W455" s="706">
        <v>0</v>
      </c>
      <c r="X455" s="706">
        <v>0</v>
      </c>
      <c r="Y455" s="706">
        <v>0</v>
      </c>
      <c r="Z455" s="706">
        <v>0</v>
      </c>
      <c r="AA455" s="706">
        <v>0</v>
      </c>
      <c r="AB455" s="706">
        <v>0</v>
      </c>
      <c r="AC455" s="706">
        <v>0</v>
      </c>
      <c r="AD455" s="706">
        <v>0</v>
      </c>
      <c r="AE455" s="706">
        <v>0</v>
      </c>
      <c r="AF455" s="706">
        <v>0</v>
      </c>
      <c r="AG455" s="706">
        <v>0</v>
      </c>
      <c r="AH455" s="706">
        <v>0</v>
      </c>
      <c r="AI455" s="706">
        <v>0</v>
      </c>
      <c r="AJ455" s="905" t="str">
        <f t="shared" si="42"/>
        <v>G32306</v>
      </c>
      <c r="AK455" s="905" t="str">
        <f t="shared" si="43"/>
        <v>IMPOT PROVINCIAL A PAYER</v>
      </c>
      <c r="AL455" s="905">
        <f>IFERROR(INDEX(G455:R455,1,MATCH(Parametres!$B$3,G$1:R$1,0)-1)*IF(OR(F455="L",F455="S",F455="I"),-1,1),"")</f>
        <v>556828</v>
      </c>
      <c r="AM455" s="905">
        <f t="shared" si="44"/>
        <v>37728</v>
      </c>
      <c r="AN455" s="905">
        <f>INDEX(G455:R455,1,MATCH(Parametres!$B$3,G$1:R$1,0))*IF(OR(F455="L",F455="S",F455="I"),-1,1)</f>
        <v>594556</v>
      </c>
      <c r="AO455" s="487" t="str">
        <f>+VLOOKUP($AJ455,Data_Validation!$A:$D,1,0)</f>
        <v>G32306</v>
      </c>
      <c r="AP455" s="487" t="str">
        <f>+VLOOKUP($AJ455,Data_Validation!$A:$D,3,0)</f>
        <v>Bilan</v>
      </c>
      <c r="AQ455" s="487" t="str">
        <f>+VLOOKUP($AJ455,Data_Validation!$A:$D,4,0)</f>
        <v>Frais Payés d'Avance</v>
      </c>
      <c r="AR455" s="487" t="s">
        <v>299</v>
      </c>
      <c r="AS455" s="487">
        <f>+VLOOKUP($AJ455,Data_Validation!$A:$E,5,0)</f>
        <v>0</v>
      </c>
      <c r="AT455" s="904" t="str">
        <f t="shared" si="45"/>
        <v>G32306</v>
      </c>
      <c r="AU455" s="488" t="str">
        <f t="shared" si="46"/>
        <v>IMPOT PROVINCIAL A PAYER</v>
      </c>
      <c r="AV455" s="899">
        <f>IFERROR(INDEX(V455:AG455,1,MATCH(Parametres!$B$3,V$1:AG$1,0)-1)*IF(OR(C455="L",C455="S",C455="I"),-1,1),"")</f>
        <v>0</v>
      </c>
      <c r="AW455" s="899">
        <f t="shared" si="47"/>
        <v>0</v>
      </c>
      <c r="AX455" s="899">
        <f>INDEX(V455:AG455,1,MATCH(Parametres!$B$3,V$1:AG$1,0))*IF(OR(C455="L",C455="S",C455="I"),-1,1)</f>
        <v>0</v>
      </c>
      <c r="AY455" s="487" t="s">
        <v>337</v>
      </c>
      <c r="AZ455" s="487">
        <f>+VLOOKUP($AJ455,Data_Validation!$A:$E,5,0)</f>
        <v>0</v>
      </c>
    </row>
    <row r="456" spans="1:52" ht="15" hidden="1" customHeight="1">
      <c r="A456" s="706" t="s">
        <v>1148</v>
      </c>
      <c r="B456" s="706">
        <v>2025</v>
      </c>
      <c r="C456" s="706" t="s">
        <v>2112</v>
      </c>
      <c r="D456" s="706" t="s">
        <v>2113</v>
      </c>
      <c r="E456" s="706" t="s">
        <v>333</v>
      </c>
      <c r="F456" s="706" t="s">
        <v>1135</v>
      </c>
      <c r="G456" s="706">
        <v>0</v>
      </c>
      <c r="H456" s="706">
        <v>0</v>
      </c>
      <c r="I456" s="706">
        <v>0</v>
      </c>
      <c r="J456" s="706">
        <v>0</v>
      </c>
      <c r="K456" s="706">
        <v>0</v>
      </c>
      <c r="L456" s="706">
        <v>0</v>
      </c>
      <c r="M456" s="706">
        <v>0</v>
      </c>
      <c r="N456" s="706">
        <v>0</v>
      </c>
      <c r="O456" s="706">
        <v>0</v>
      </c>
      <c r="P456" s="706">
        <v>0</v>
      </c>
      <c r="Q456" s="706">
        <v>0</v>
      </c>
      <c r="R456" s="706">
        <v>0</v>
      </c>
      <c r="S456" s="706">
        <v>0</v>
      </c>
      <c r="T456" s="706">
        <v>0</v>
      </c>
      <c r="U456" s="706">
        <v>0</v>
      </c>
      <c r="V456" s="706">
        <v>0</v>
      </c>
      <c r="W456" s="706">
        <v>0</v>
      </c>
      <c r="X456" s="706">
        <v>0</v>
      </c>
      <c r="Y456" s="706">
        <v>0</v>
      </c>
      <c r="Z456" s="706">
        <v>0</v>
      </c>
      <c r="AA456" s="706">
        <v>0</v>
      </c>
      <c r="AB456" s="706">
        <v>0</v>
      </c>
      <c r="AC456" s="706">
        <v>0</v>
      </c>
      <c r="AD456" s="706">
        <v>0</v>
      </c>
      <c r="AE456" s="706">
        <v>0</v>
      </c>
      <c r="AF456" s="706">
        <v>0</v>
      </c>
      <c r="AG456" s="706">
        <v>0</v>
      </c>
      <c r="AH456" s="706">
        <v>0</v>
      </c>
      <c r="AI456" s="706">
        <v>0</v>
      </c>
      <c r="AJ456" s="905" t="str">
        <f t="shared" si="42"/>
        <v>G32307</v>
      </c>
      <c r="AK456" s="905" t="str">
        <f t="shared" si="43"/>
        <v>REGIME DES RENTES QUEBEC</v>
      </c>
      <c r="AL456" s="905">
        <f>IFERROR(INDEX(G456:R456,1,MATCH(Parametres!$B$3,G$1:R$1,0)-1)*IF(OR(F456="L",F456="S",F456="I"),-1,1),"")</f>
        <v>0</v>
      </c>
      <c r="AM456" s="905">
        <f t="shared" si="44"/>
        <v>0</v>
      </c>
      <c r="AN456" s="905">
        <f>INDEX(G456:R456,1,MATCH(Parametres!$B$3,G$1:R$1,0))*IF(OR(F456="L",F456="S",F456="I"),-1,1)</f>
        <v>0</v>
      </c>
      <c r="AO456" s="487" t="str">
        <f>+VLOOKUP($AJ456,Data_Validation!$A:$D,1,0)</f>
        <v>G32307</v>
      </c>
      <c r="AP456" s="487">
        <f>+VLOOKUP($AJ456,Data_Validation!$A:$D,3,0)</f>
        <v>0</v>
      </c>
      <c r="AQ456" s="487">
        <f>+VLOOKUP($AJ456,Data_Validation!$A:$D,4,0)</f>
        <v>0</v>
      </c>
      <c r="AR456" s="487" t="s">
        <v>299</v>
      </c>
      <c r="AS456" s="487">
        <f>+VLOOKUP($AJ456,Data_Validation!$A:$E,5,0)</f>
        <v>0</v>
      </c>
      <c r="AT456" s="904" t="str">
        <f t="shared" si="45"/>
        <v>G32307</v>
      </c>
      <c r="AU456" s="488" t="str">
        <f t="shared" si="46"/>
        <v>REGIME DES RENTES QUEBEC</v>
      </c>
      <c r="AV456" s="899">
        <f>IFERROR(INDEX(V456:AG456,1,MATCH(Parametres!$B$3,V$1:AG$1,0)-1)*IF(OR(C456="L",C456="S",C456="I"),-1,1),"")</f>
        <v>0</v>
      </c>
      <c r="AW456" s="899">
        <f t="shared" si="47"/>
        <v>0</v>
      </c>
      <c r="AX456" s="899">
        <f>INDEX(V456:AG456,1,MATCH(Parametres!$B$3,V$1:AG$1,0))*IF(OR(C456="L",C456="S",C456="I"),-1,1)</f>
        <v>0</v>
      </c>
      <c r="AY456" s="487" t="s">
        <v>337</v>
      </c>
      <c r="AZ456" s="487">
        <f>+VLOOKUP($AJ456,Data_Validation!$A:$E,5,0)</f>
        <v>0</v>
      </c>
    </row>
    <row r="457" spans="1:52" ht="15" hidden="1" customHeight="1">
      <c r="A457" s="706" t="s">
        <v>1148</v>
      </c>
      <c r="B457" s="706">
        <v>2025</v>
      </c>
      <c r="C457" s="706" t="s">
        <v>2114</v>
      </c>
      <c r="D457" s="706" t="s">
        <v>2115</v>
      </c>
      <c r="E457" s="706" t="s">
        <v>333</v>
      </c>
      <c r="F457" s="706" t="s">
        <v>1135</v>
      </c>
      <c r="G457" s="706">
        <v>0</v>
      </c>
      <c r="H457" s="706">
        <v>0</v>
      </c>
      <c r="I457" s="706">
        <v>0</v>
      </c>
      <c r="J457" s="706">
        <v>0</v>
      </c>
      <c r="K457" s="706">
        <v>0</v>
      </c>
      <c r="L457" s="706">
        <v>0</v>
      </c>
      <c r="M457" s="706">
        <v>0</v>
      </c>
      <c r="N457" s="706">
        <v>0</v>
      </c>
      <c r="O457" s="706">
        <v>0</v>
      </c>
      <c r="P457" s="706">
        <v>0</v>
      </c>
      <c r="Q457" s="706">
        <v>0</v>
      </c>
      <c r="R457" s="706">
        <v>0</v>
      </c>
      <c r="S457" s="706">
        <v>0</v>
      </c>
      <c r="T457" s="706">
        <v>0</v>
      </c>
      <c r="U457" s="706">
        <v>0</v>
      </c>
      <c r="V457" s="706">
        <v>0</v>
      </c>
      <c r="W457" s="706">
        <v>0</v>
      </c>
      <c r="X457" s="706">
        <v>0</v>
      </c>
      <c r="Y457" s="706">
        <v>0</v>
      </c>
      <c r="Z457" s="706">
        <v>0</v>
      </c>
      <c r="AA457" s="706">
        <v>0</v>
      </c>
      <c r="AB457" s="706">
        <v>0</v>
      </c>
      <c r="AC457" s="706">
        <v>0</v>
      </c>
      <c r="AD457" s="706">
        <v>0</v>
      </c>
      <c r="AE457" s="706">
        <v>0</v>
      </c>
      <c r="AF457" s="706">
        <v>0</v>
      </c>
      <c r="AG457" s="706">
        <v>0</v>
      </c>
      <c r="AH457" s="706">
        <v>0</v>
      </c>
      <c r="AI457" s="706">
        <v>0</v>
      </c>
      <c r="AJ457" s="905" t="str">
        <f t="shared" si="42"/>
        <v>G32308</v>
      </c>
      <c r="AK457" s="905" t="str">
        <f t="shared" si="43"/>
        <v>COTISATIONS COMITE EMPLOY</v>
      </c>
      <c r="AL457" s="905">
        <f>IFERROR(INDEX(G457:R457,1,MATCH(Parametres!$B$3,G$1:R$1,0)-1)*IF(OR(F457="L",F457="S",F457="I"),-1,1),"")</f>
        <v>0</v>
      </c>
      <c r="AM457" s="905">
        <f t="shared" si="44"/>
        <v>0</v>
      </c>
      <c r="AN457" s="905">
        <f>INDEX(G457:R457,1,MATCH(Parametres!$B$3,G$1:R$1,0))*IF(OR(F457="L",F457="S",F457="I"),-1,1)</f>
        <v>0</v>
      </c>
      <c r="AO457" s="487" t="e">
        <f>+VLOOKUP($AJ457,Data_Validation!$A:$D,1,0)</f>
        <v>#N/A</v>
      </c>
      <c r="AP457" s="487" t="e">
        <f>+VLOOKUP($AJ457,Data_Validation!$A:$D,3,0)</f>
        <v>#N/A</v>
      </c>
      <c r="AQ457" s="487" t="e">
        <f>+VLOOKUP($AJ457,Data_Validation!$A:$D,4,0)</f>
        <v>#N/A</v>
      </c>
      <c r="AR457" s="487" t="s">
        <v>299</v>
      </c>
      <c r="AS457" s="487" t="e">
        <f>+VLOOKUP($AJ457,Data_Validation!$A:$E,5,0)</f>
        <v>#N/A</v>
      </c>
      <c r="AT457" s="904" t="str">
        <f t="shared" si="45"/>
        <v>G32308</v>
      </c>
      <c r="AU457" s="488" t="str">
        <f t="shared" si="46"/>
        <v>COTISATIONS COMITE EMPLOY</v>
      </c>
      <c r="AV457" s="899">
        <f>IFERROR(INDEX(V457:AG457,1,MATCH(Parametres!$B$3,V$1:AG$1,0)-1)*IF(OR(C457="L",C457="S",C457="I"),-1,1),"")</f>
        <v>0</v>
      </c>
      <c r="AW457" s="899">
        <f t="shared" si="47"/>
        <v>0</v>
      </c>
      <c r="AX457" s="899">
        <f>INDEX(V457:AG457,1,MATCH(Parametres!$B$3,V$1:AG$1,0))*IF(OR(C457="L",C457="S",C457="I"),-1,1)</f>
        <v>0</v>
      </c>
      <c r="AY457" s="487" t="s">
        <v>337</v>
      </c>
      <c r="AZ457" s="487" t="e">
        <f>+VLOOKUP($AJ457,Data_Validation!$A:$E,5,0)</f>
        <v>#N/A</v>
      </c>
    </row>
    <row r="458" spans="1:52" ht="15" hidden="1" customHeight="1">
      <c r="A458" s="706" t="s">
        <v>1148</v>
      </c>
      <c r="B458" s="706">
        <v>2025</v>
      </c>
      <c r="C458" s="706" t="s">
        <v>2116</v>
      </c>
      <c r="D458" s="706" t="s">
        <v>2117</v>
      </c>
      <c r="E458" s="706" t="s">
        <v>333</v>
      </c>
      <c r="F458" s="706" t="s">
        <v>1135</v>
      </c>
      <c r="G458" s="706">
        <v>0</v>
      </c>
      <c r="H458" s="706">
        <v>0</v>
      </c>
      <c r="I458" s="706">
        <v>0</v>
      </c>
      <c r="J458" s="706">
        <v>0</v>
      </c>
      <c r="K458" s="706">
        <v>0</v>
      </c>
      <c r="L458" s="706">
        <v>0</v>
      </c>
      <c r="M458" s="706">
        <v>0</v>
      </c>
      <c r="N458" s="706">
        <v>0</v>
      </c>
      <c r="O458" s="706">
        <v>0</v>
      </c>
      <c r="P458" s="706">
        <v>0</v>
      </c>
      <c r="Q458" s="706">
        <v>0</v>
      </c>
      <c r="R458" s="706">
        <v>0</v>
      </c>
      <c r="S458" s="706">
        <v>0</v>
      </c>
      <c r="T458" s="706">
        <v>0</v>
      </c>
      <c r="U458" s="706">
        <v>0</v>
      </c>
      <c r="V458" s="706">
        <v>0</v>
      </c>
      <c r="W458" s="706">
        <v>0</v>
      </c>
      <c r="X458" s="706">
        <v>0</v>
      </c>
      <c r="Y458" s="706">
        <v>0</v>
      </c>
      <c r="Z458" s="706">
        <v>0</v>
      </c>
      <c r="AA458" s="706">
        <v>0</v>
      </c>
      <c r="AB458" s="706">
        <v>0</v>
      </c>
      <c r="AC458" s="706">
        <v>0</v>
      </c>
      <c r="AD458" s="706">
        <v>0</v>
      </c>
      <c r="AE458" s="706">
        <v>0</v>
      </c>
      <c r="AF458" s="706">
        <v>0</v>
      </c>
      <c r="AG458" s="706">
        <v>0</v>
      </c>
      <c r="AH458" s="706">
        <v>0</v>
      </c>
      <c r="AI458" s="706">
        <v>0</v>
      </c>
      <c r="AJ458" s="905" t="str">
        <f t="shared" si="42"/>
        <v>G32309</v>
      </c>
      <c r="AK458" s="905" t="str">
        <f t="shared" si="43"/>
        <v>FONDS PENSION EMPLOYES</v>
      </c>
      <c r="AL458" s="905">
        <f>IFERROR(INDEX(G458:R458,1,MATCH(Parametres!$B$3,G$1:R$1,0)-1)*IF(OR(F458="L",F458="S",F458="I"),-1,1),"")</f>
        <v>0</v>
      </c>
      <c r="AM458" s="905">
        <f t="shared" si="44"/>
        <v>0</v>
      </c>
      <c r="AN458" s="905">
        <f>INDEX(G458:R458,1,MATCH(Parametres!$B$3,G$1:R$1,0))*IF(OR(F458="L",F458="S",F458="I"),-1,1)</f>
        <v>0</v>
      </c>
      <c r="AO458" s="487" t="str">
        <f>+VLOOKUP($AJ458,Data_Validation!$A:$D,1,0)</f>
        <v>G32309</v>
      </c>
      <c r="AP458" s="487">
        <f>+VLOOKUP($AJ458,Data_Validation!$A:$D,3,0)</f>
        <v>0</v>
      </c>
      <c r="AQ458" s="487">
        <f>+VLOOKUP($AJ458,Data_Validation!$A:$D,4,0)</f>
        <v>0</v>
      </c>
      <c r="AR458" s="487" t="s">
        <v>299</v>
      </c>
      <c r="AS458" s="487">
        <f>+VLOOKUP($AJ458,Data_Validation!$A:$E,5,0)</f>
        <v>0</v>
      </c>
      <c r="AT458" s="904" t="str">
        <f t="shared" si="45"/>
        <v>G32309</v>
      </c>
      <c r="AU458" s="488" t="str">
        <f t="shared" si="46"/>
        <v>FONDS PENSION EMPLOYES</v>
      </c>
      <c r="AV458" s="899">
        <f>IFERROR(INDEX(V458:AG458,1,MATCH(Parametres!$B$3,V$1:AG$1,0)-1)*IF(OR(C458="L",C458="S",C458="I"),-1,1),"")</f>
        <v>0</v>
      </c>
      <c r="AW458" s="899">
        <f t="shared" si="47"/>
        <v>0</v>
      </c>
      <c r="AX458" s="899">
        <f>INDEX(V458:AG458,1,MATCH(Parametres!$B$3,V$1:AG$1,0))*IF(OR(C458="L",C458="S",C458="I"),-1,1)</f>
        <v>0</v>
      </c>
      <c r="AY458" s="487" t="s">
        <v>337</v>
      </c>
      <c r="AZ458" s="487">
        <f>+VLOOKUP($AJ458,Data_Validation!$A:$E,5,0)</f>
        <v>0</v>
      </c>
    </row>
    <row r="459" spans="1:52" ht="15" hidden="1" customHeight="1">
      <c r="A459" s="706" t="s">
        <v>1148</v>
      </c>
      <c r="B459" s="706">
        <v>2025</v>
      </c>
      <c r="C459" s="706" t="s">
        <v>2118</v>
      </c>
      <c r="D459" s="706" t="s">
        <v>2119</v>
      </c>
      <c r="E459" s="706" t="s">
        <v>333</v>
      </c>
      <c r="F459" s="706" t="s">
        <v>1135</v>
      </c>
      <c r="G459" s="706">
        <v>0</v>
      </c>
      <c r="H459" s="706">
        <v>0</v>
      </c>
      <c r="I459" s="706">
        <v>0</v>
      </c>
      <c r="J459" s="706">
        <v>0</v>
      </c>
      <c r="K459" s="706">
        <v>0</v>
      </c>
      <c r="L459" s="706">
        <v>0</v>
      </c>
      <c r="M459" s="706">
        <v>0</v>
      </c>
      <c r="N459" s="706">
        <v>0</v>
      </c>
      <c r="O459" s="706">
        <v>0</v>
      </c>
      <c r="P459" s="706">
        <v>0</v>
      </c>
      <c r="Q459" s="706">
        <v>0</v>
      </c>
      <c r="R459" s="706">
        <v>0</v>
      </c>
      <c r="S459" s="706">
        <v>0</v>
      </c>
      <c r="T459" s="706">
        <v>0</v>
      </c>
      <c r="U459" s="706">
        <v>0</v>
      </c>
      <c r="V459" s="706">
        <v>0</v>
      </c>
      <c r="W459" s="706">
        <v>0</v>
      </c>
      <c r="X459" s="706">
        <v>0</v>
      </c>
      <c r="Y459" s="706">
        <v>0</v>
      </c>
      <c r="Z459" s="706">
        <v>0</v>
      </c>
      <c r="AA459" s="706">
        <v>0</v>
      </c>
      <c r="AB459" s="706">
        <v>0</v>
      </c>
      <c r="AC459" s="706">
        <v>0</v>
      </c>
      <c r="AD459" s="706">
        <v>0</v>
      </c>
      <c r="AE459" s="706">
        <v>0</v>
      </c>
      <c r="AF459" s="706">
        <v>0</v>
      </c>
      <c r="AG459" s="706">
        <v>0</v>
      </c>
      <c r="AH459" s="706">
        <v>0</v>
      </c>
      <c r="AI459" s="706">
        <v>0</v>
      </c>
      <c r="AJ459" s="905" t="str">
        <f t="shared" si="42"/>
        <v>G32310</v>
      </c>
      <c r="AK459" s="905" t="str">
        <f t="shared" si="43"/>
        <v>FONDS PENSION EMPLOYEUR</v>
      </c>
      <c r="AL459" s="905">
        <f>IFERROR(INDEX(G459:R459,1,MATCH(Parametres!$B$3,G$1:R$1,0)-1)*IF(OR(F459="L",F459="S",F459="I"),-1,1),"")</f>
        <v>0</v>
      </c>
      <c r="AM459" s="905">
        <f t="shared" si="44"/>
        <v>0</v>
      </c>
      <c r="AN459" s="905">
        <f>INDEX(G459:R459,1,MATCH(Parametres!$B$3,G$1:R$1,0))*IF(OR(F459="L",F459="S",F459="I"),-1,1)</f>
        <v>0</v>
      </c>
      <c r="AO459" s="487" t="str">
        <f>+VLOOKUP($AJ459,Data_Validation!$A:$D,1,0)</f>
        <v>G32310</v>
      </c>
      <c r="AP459" s="487">
        <f>+VLOOKUP($AJ459,Data_Validation!$A:$D,3,0)</f>
        <v>0</v>
      </c>
      <c r="AQ459" s="487">
        <f>+VLOOKUP($AJ459,Data_Validation!$A:$D,4,0)</f>
        <v>0</v>
      </c>
      <c r="AR459" s="487" t="s">
        <v>299</v>
      </c>
      <c r="AS459" s="487">
        <f>+VLOOKUP($AJ459,Data_Validation!$A:$E,5,0)</f>
        <v>0</v>
      </c>
      <c r="AT459" s="904" t="str">
        <f t="shared" si="45"/>
        <v>G32310</v>
      </c>
      <c r="AU459" s="488" t="str">
        <f t="shared" si="46"/>
        <v>FONDS PENSION EMPLOYEUR</v>
      </c>
      <c r="AV459" s="899">
        <f>IFERROR(INDEX(V459:AG459,1,MATCH(Parametres!$B$3,V$1:AG$1,0)-1)*IF(OR(C459="L",C459="S",C459="I"),-1,1),"")</f>
        <v>0</v>
      </c>
      <c r="AW459" s="899">
        <f t="shared" si="47"/>
        <v>0</v>
      </c>
      <c r="AX459" s="899">
        <f>INDEX(V459:AG459,1,MATCH(Parametres!$B$3,V$1:AG$1,0))*IF(OR(C459="L",C459="S",C459="I"),-1,1)</f>
        <v>0</v>
      </c>
      <c r="AY459" s="487" t="s">
        <v>337</v>
      </c>
      <c r="AZ459" s="487">
        <f>+VLOOKUP($AJ459,Data_Validation!$A:$E,5,0)</f>
        <v>0</v>
      </c>
    </row>
    <row r="460" spans="1:52" ht="15" hidden="1" customHeight="1">
      <c r="A460" s="706" t="s">
        <v>1148</v>
      </c>
      <c r="B460" s="706">
        <v>2025</v>
      </c>
      <c r="C460" s="706" t="s">
        <v>2120</v>
      </c>
      <c r="D460" s="706" t="s">
        <v>2121</v>
      </c>
      <c r="E460" s="706" t="s">
        <v>333</v>
      </c>
      <c r="F460" s="706" t="s">
        <v>1135</v>
      </c>
      <c r="G460" s="706">
        <v>0</v>
      </c>
      <c r="H460" s="706">
        <v>0</v>
      </c>
      <c r="I460" s="706">
        <v>0</v>
      </c>
      <c r="J460" s="706">
        <v>0</v>
      </c>
      <c r="K460" s="706">
        <v>0</v>
      </c>
      <c r="L460" s="706">
        <v>0</v>
      </c>
      <c r="M460" s="706">
        <v>0</v>
      </c>
      <c r="N460" s="706">
        <v>0</v>
      </c>
      <c r="O460" s="706">
        <v>0</v>
      </c>
      <c r="P460" s="706">
        <v>0</v>
      </c>
      <c r="Q460" s="706">
        <v>0</v>
      </c>
      <c r="R460" s="706">
        <v>0</v>
      </c>
      <c r="S460" s="706">
        <v>0</v>
      </c>
      <c r="T460" s="706">
        <v>0</v>
      </c>
      <c r="U460" s="706">
        <v>0</v>
      </c>
      <c r="V460" s="706">
        <v>0</v>
      </c>
      <c r="W460" s="706">
        <v>0</v>
      </c>
      <c r="X460" s="706">
        <v>0</v>
      </c>
      <c r="Y460" s="706">
        <v>0</v>
      </c>
      <c r="Z460" s="706">
        <v>0</v>
      </c>
      <c r="AA460" s="706">
        <v>0</v>
      </c>
      <c r="AB460" s="706">
        <v>0</v>
      </c>
      <c r="AC460" s="706">
        <v>0</v>
      </c>
      <c r="AD460" s="706">
        <v>0</v>
      </c>
      <c r="AE460" s="706">
        <v>0</v>
      </c>
      <c r="AF460" s="706">
        <v>0</v>
      </c>
      <c r="AG460" s="706">
        <v>0</v>
      </c>
      <c r="AH460" s="706">
        <v>0</v>
      </c>
      <c r="AI460" s="706">
        <v>0</v>
      </c>
      <c r="AJ460" s="905" t="str">
        <f t="shared" si="42"/>
        <v>G32311</v>
      </c>
      <c r="AK460" s="905" t="str">
        <f t="shared" si="43"/>
        <v>RQAP A PAYER</v>
      </c>
      <c r="AL460" s="905">
        <f>IFERROR(INDEX(G460:R460,1,MATCH(Parametres!$B$3,G$1:R$1,0)-1)*IF(OR(F460="L",F460="S",F460="I"),-1,1),"")</f>
        <v>0</v>
      </c>
      <c r="AM460" s="905">
        <f t="shared" si="44"/>
        <v>0</v>
      </c>
      <c r="AN460" s="905">
        <f>INDEX(G460:R460,1,MATCH(Parametres!$B$3,G$1:R$1,0))*IF(OR(F460="L",F460="S",F460="I"),-1,1)</f>
        <v>0</v>
      </c>
      <c r="AO460" s="487" t="str">
        <f>+VLOOKUP($AJ460,Data_Validation!$A:$D,1,0)</f>
        <v>G32311</v>
      </c>
      <c r="AP460" s="487">
        <f>+VLOOKUP($AJ460,Data_Validation!$A:$D,3,0)</f>
        <v>0</v>
      </c>
      <c r="AQ460" s="487">
        <f>+VLOOKUP($AJ460,Data_Validation!$A:$D,4,0)</f>
        <v>0</v>
      </c>
      <c r="AR460" s="487" t="s">
        <v>299</v>
      </c>
      <c r="AS460" s="487">
        <f>+VLOOKUP($AJ460,Data_Validation!$A:$E,5,0)</f>
        <v>0</v>
      </c>
      <c r="AT460" s="904" t="str">
        <f t="shared" si="45"/>
        <v>G32311</v>
      </c>
      <c r="AU460" s="488" t="str">
        <f t="shared" si="46"/>
        <v>RQAP A PAYER</v>
      </c>
      <c r="AV460" s="899">
        <f>IFERROR(INDEX(V460:AG460,1,MATCH(Parametres!$B$3,V$1:AG$1,0)-1)*IF(OR(C460="L",C460="S",C460="I"),-1,1),"")</f>
        <v>0</v>
      </c>
      <c r="AW460" s="899">
        <f t="shared" si="47"/>
        <v>0</v>
      </c>
      <c r="AX460" s="899">
        <f>INDEX(V460:AG460,1,MATCH(Parametres!$B$3,V$1:AG$1,0))*IF(OR(C460="L",C460="S",C460="I"),-1,1)</f>
        <v>0</v>
      </c>
      <c r="AY460" s="487" t="s">
        <v>337</v>
      </c>
      <c r="AZ460" s="487">
        <f>+VLOOKUP($AJ460,Data_Validation!$A:$E,5,0)</f>
        <v>0</v>
      </c>
    </row>
    <row r="461" spans="1:52" ht="15" hidden="1" customHeight="1">
      <c r="A461" s="706" t="s">
        <v>1148</v>
      </c>
      <c r="B461" s="706">
        <v>2025</v>
      </c>
      <c r="C461" s="706" t="s">
        <v>2122</v>
      </c>
      <c r="D461" s="706" t="s">
        <v>2123</v>
      </c>
      <c r="E461" s="706" t="s">
        <v>333</v>
      </c>
      <c r="F461" s="706" t="s">
        <v>1135</v>
      </c>
      <c r="G461" s="706">
        <v>2959.71</v>
      </c>
      <c r="H461" s="706">
        <v>3191.18</v>
      </c>
      <c r="I461" s="706">
        <v>3313.65</v>
      </c>
      <c r="J461" s="706">
        <v>3791.56</v>
      </c>
      <c r="K461" s="706">
        <v>4010.14</v>
      </c>
      <c r="L461" s="706">
        <v>4240.1099999999997</v>
      </c>
      <c r="M461" s="706">
        <v>4454.95</v>
      </c>
      <c r="N461" s="706">
        <v>4666.7700000000004</v>
      </c>
      <c r="O461" s="706">
        <v>4863.3500000000004</v>
      </c>
      <c r="P461" s="706">
        <v>5148.26</v>
      </c>
      <c r="Q461" s="706">
        <v>3046.34</v>
      </c>
      <c r="R461" s="706">
        <v>3263.19</v>
      </c>
      <c r="S461" s="706">
        <v>0</v>
      </c>
      <c r="T461" s="706">
        <v>0</v>
      </c>
      <c r="U461" s="706">
        <v>0</v>
      </c>
      <c r="V461" s="706">
        <v>0</v>
      </c>
      <c r="W461" s="706">
        <v>0</v>
      </c>
      <c r="X461" s="706">
        <v>0</v>
      </c>
      <c r="Y461" s="706">
        <v>0</v>
      </c>
      <c r="Z461" s="706">
        <v>0</v>
      </c>
      <c r="AA461" s="706">
        <v>0</v>
      </c>
      <c r="AB461" s="706">
        <v>0</v>
      </c>
      <c r="AC461" s="706">
        <v>0</v>
      </c>
      <c r="AD461" s="706">
        <v>0</v>
      </c>
      <c r="AE461" s="706">
        <v>0</v>
      </c>
      <c r="AF461" s="706">
        <v>0</v>
      </c>
      <c r="AG461" s="706">
        <v>0</v>
      </c>
      <c r="AH461" s="706">
        <v>0</v>
      </c>
      <c r="AI461" s="706">
        <v>0</v>
      </c>
      <c r="AJ461" s="905" t="str">
        <f t="shared" si="42"/>
        <v>G32312</v>
      </c>
      <c r="AK461" s="905" t="str">
        <f t="shared" si="43"/>
        <v>CSST A PAYER</v>
      </c>
      <c r="AL461" s="905">
        <f>IFERROR(INDEX(G461:R461,1,MATCH(Parametres!$B$3,G$1:R$1,0)-1)*IF(OR(F461="L",F461="S",F461="I"),-1,1),"")</f>
        <v>-3313.65</v>
      </c>
      <c r="AM461" s="905">
        <f t="shared" si="44"/>
        <v>-477.90999999999985</v>
      </c>
      <c r="AN461" s="905">
        <f>INDEX(G461:R461,1,MATCH(Parametres!$B$3,G$1:R$1,0))*IF(OR(F461="L",F461="S",F461="I"),-1,1)</f>
        <v>-3791.56</v>
      </c>
      <c r="AO461" s="487" t="str">
        <f>+VLOOKUP($AJ461,Data_Validation!$A:$D,1,0)</f>
        <v>G32312</v>
      </c>
      <c r="AP461" s="487" t="str">
        <f>+VLOOKUP($AJ461,Data_Validation!$A:$D,3,0)</f>
        <v>Bilan</v>
      </c>
      <c r="AQ461" s="487" t="str">
        <f>+VLOOKUP($AJ461,Data_Validation!$A:$D,4,0)</f>
        <v>DAS à Payer</v>
      </c>
      <c r="AR461" s="487" t="s">
        <v>299</v>
      </c>
      <c r="AS461" s="487">
        <f>+VLOOKUP($AJ461,Data_Validation!$A:$E,5,0)</f>
        <v>0</v>
      </c>
      <c r="AT461" s="904" t="str">
        <f t="shared" si="45"/>
        <v>G32312</v>
      </c>
      <c r="AU461" s="488" t="str">
        <f t="shared" si="46"/>
        <v>CSST A PAYER</v>
      </c>
      <c r="AV461" s="899">
        <f>IFERROR(INDEX(V461:AG461,1,MATCH(Parametres!$B$3,V$1:AG$1,0)-1)*IF(OR(C461="L",C461="S",C461="I"),-1,1),"")</f>
        <v>0</v>
      </c>
      <c r="AW461" s="899">
        <f t="shared" si="47"/>
        <v>0</v>
      </c>
      <c r="AX461" s="899">
        <f>INDEX(V461:AG461,1,MATCH(Parametres!$B$3,V$1:AG$1,0))*IF(OR(C461="L",C461="S",C461="I"),-1,1)</f>
        <v>0</v>
      </c>
      <c r="AY461" s="487" t="s">
        <v>337</v>
      </c>
      <c r="AZ461" s="487">
        <f>+VLOOKUP($AJ461,Data_Validation!$A:$E,5,0)</f>
        <v>0</v>
      </c>
    </row>
    <row r="462" spans="1:52" ht="15" hidden="1" customHeight="1">
      <c r="A462" s="706" t="s">
        <v>1148</v>
      </c>
      <c r="B462" s="706">
        <v>2025</v>
      </c>
      <c r="C462" s="706" t="s">
        <v>2124</v>
      </c>
      <c r="D462" s="706" t="s">
        <v>2125</v>
      </c>
      <c r="E462" s="706" t="s">
        <v>333</v>
      </c>
      <c r="F462" s="706" t="s">
        <v>1135</v>
      </c>
      <c r="G462" s="706">
        <v>110902.86</v>
      </c>
      <c r="H462" s="706">
        <v>116971.18</v>
      </c>
      <c r="I462" s="706">
        <v>180819.98</v>
      </c>
      <c r="J462" s="706">
        <v>103781.56</v>
      </c>
      <c r="K462" s="706">
        <v>137697.79999999999</v>
      </c>
      <c r="L462" s="706">
        <v>168165.46</v>
      </c>
      <c r="M462" s="706">
        <v>118667.89</v>
      </c>
      <c r="N462" s="706">
        <v>120489.24</v>
      </c>
      <c r="O462" s="706">
        <v>148209.82</v>
      </c>
      <c r="P462" s="706">
        <v>134561.35</v>
      </c>
      <c r="Q462" s="706">
        <v>102538.03</v>
      </c>
      <c r="R462" s="706">
        <v>81387.850000000006</v>
      </c>
      <c r="S462" s="706">
        <v>0</v>
      </c>
      <c r="T462" s="706">
        <v>0</v>
      </c>
      <c r="U462" s="706">
        <v>0</v>
      </c>
      <c r="V462" s="706">
        <v>0</v>
      </c>
      <c r="W462" s="706">
        <v>0</v>
      </c>
      <c r="X462" s="706">
        <v>0</v>
      </c>
      <c r="Y462" s="706">
        <v>0</v>
      </c>
      <c r="Z462" s="706">
        <v>0</v>
      </c>
      <c r="AA462" s="706">
        <v>0</v>
      </c>
      <c r="AB462" s="706">
        <v>0</v>
      </c>
      <c r="AC462" s="706">
        <v>0</v>
      </c>
      <c r="AD462" s="706">
        <v>0</v>
      </c>
      <c r="AE462" s="706">
        <v>0</v>
      </c>
      <c r="AF462" s="706">
        <v>0</v>
      </c>
      <c r="AG462" s="706">
        <v>0</v>
      </c>
      <c r="AH462" s="706">
        <v>0</v>
      </c>
      <c r="AI462" s="706">
        <v>0</v>
      </c>
      <c r="AJ462" s="905" t="str">
        <f t="shared" si="42"/>
        <v>G32400</v>
      </c>
      <c r="AK462" s="905" t="str">
        <f t="shared" si="43"/>
        <v>TAXES DE VENTES A PAYER</v>
      </c>
      <c r="AL462" s="905">
        <f>IFERROR(INDEX(G462:R462,1,MATCH(Parametres!$B$3,G$1:R$1,0)-1)*IF(OR(F462="L",F462="S",F462="I"),-1,1),"")</f>
        <v>-180819.98</v>
      </c>
      <c r="AM462" s="905">
        <f t="shared" si="44"/>
        <v>77038.420000000013</v>
      </c>
      <c r="AN462" s="905">
        <f>INDEX(G462:R462,1,MATCH(Parametres!$B$3,G$1:R$1,0))*IF(OR(F462="L",F462="S",F462="I"),-1,1)</f>
        <v>-103781.56</v>
      </c>
      <c r="AO462" s="487" t="str">
        <f>+VLOOKUP($AJ462,Data_Validation!$A:$D,1,0)</f>
        <v>G32400</v>
      </c>
      <c r="AP462" s="487" t="str">
        <f>+VLOOKUP($AJ462,Data_Validation!$A:$D,3,0)</f>
        <v>Bilan</v>
      </c>
      <c r="AQ462" s="487" t="str">
        <f>+VLOOKUP($AJ462,Data_Validation!$A:$D,4,0)</f>
        <v>Taxes de Vente à Payer</v>
      </c>
      <c r="AR462" s="487" t="s">
        <v>299</v>
      </c>
      <c r="AS462" s="487">
        <f>+VLOOKUP($AJ462,Data_Validation!$A:$E,5,0)</f>
        <v>0</v>
      </c>
      <c r="AT462" s="904" t="str">
        <f t="shared" si="45"/>
        <v>G32400</v>
      </c>
      <c r="AU462" s="488" t="str">
        <f t="shared" si="46"/>
        <v>TAXES DE VENTES A PAYER</v>
      </c>
      <c r="AV462" s="899">
        <f>IFERROR(INDEX(V462:AG462,1,MATCH(Parametres!$B$3,V$1:AG$1,0)-1)*IF(OR(C462="L",C462="S",C462="I"),-1,1),"")</f>
        <v>0</v>
      </c>
      <c r="AW462" s="899">
        <f t="shared" si="47"/>
        <v>0</v>
      </c>
      <c r="AX462" s="899">
        <f>INDEX(V462:AG462,1,MATCH(Parametres!$B$3,V$1:AG$1,0))*IF(OR(C462="L",C462="S",C462="I"),-1,1)</f>
        <v>0</v>
      </c>
      <c r="AY462" s="487" t="s">
        <v>337</v>
      </c>
      <c r="AZ462" s="487">
        <f>+VLOOKUP($AJ462,Data_Validation!$A:$E,5,0)</f>
        <v>0</v>
      </c>
    </row>
    <row r="463" spans="1:52" ht="15" hidden="1" customHeight="1">
      <c r="A463" s="706" t="s">
        <v>1148</v>
      </c>
      <c r="B463" s="706">
        <v>2025</v>
      </c>
      <c r="C463" s="706" t="s">
        <v>2126</v>
      </c>
      <c r="D463" s="706" t="s">
        <v>2127</v>
      </c>
      <c r="E463" s="706" t="s">
        <v>333</v>
      </c>
      <c r="F463" s="706" t="s">
        <v>1135</v>
      </c>
      <c r="G463" s="706">
        <v>678350.17</v>
      </c>
      <c r="H463" s="706">
        <v>713378.24</v>
      </c>
      <c r="I463" s="706">
        <v>1217871.8600000001</v>
      </c>
      <c r="J463" s="706">
        <v>1297248.3400000001</v>
      </c>
      <c r="K463" s="706">
        <v>1200171.82</v>
      </c>
      <c r="L463" s="706">
        <v>1270210.3</v>
      </c>
      <c r="M463" s="706">
        <v>911450.27</v>
      </c>
      <c r="N463" s="706">
        <v>896866.9</v>
      </c>
      <c r="O463" s="706">
        <v>989132.99</v>
      </c>
      <c r="P463" s="706">
        <v>1102803.3400000001</v>
      </c>
      <c r="Q463" s="706">
        <v>1348444.27</v>
      </c>
      <c r="R463" s="706">
        <v>1013832.88</v>
      </c>
      <c r="S463" s="706">
        <v>0</v>
      </c>
      <c r="T463" s="706">
        <v>0</v>
      </c>
      <c r="U463" s="706">
        <v>0</v>
      </c>
      <c r="V463" s="706">
        <v>0</v>
      </c>
      <c r="W463" s="706">
        <v>0</v>
      </c>
      <c r="X463" s="706">
        <v>0</v>
      </c>
      <c r="Y463" s="706">
        <v>0</v>
      </c>
      <c r="Z463" s="706">
        <v>0</v>
      </c>
      <c r="AA463" s="706">
        <v>0</v>
      </c>
      <c r="AB463" s="706">
        <v>0</v>
      </c>
      <c r="AC463" s="706">
        <v>0</v>
      </c>
      <c r="AD463" s="706">
        <v>0</v>
      </c>
      <c r="AE463" s="706">
        <v>0</v>
      </c>
      <c r="AF463" s="706">
        <v>0</v>
      </c>
      <c r="AG463" s="706">
        <v>0</v>
      </c>
      <c r="AH463" s="706">
        <v>0</v>
      </c>
      <c r="AI463" s="706">
        <v>0</v>
      </c>
      <c r="AJ463" s="905" t="str">
        <f t="shared" si="42"/>
        <v>G32401</v>
      </c>
      <c r="AK463" s="905" t="str">
        <f t="shared" si="43"/>
        <v>T.P.S. A PAYER</v>
      </c>
      <c r="AL463" s="905">
        <f>IFERROR(INDEX(G463:R463,1,MATCH(Parametres!$B$3,G$1:R$1,0)-1)*IF(OR(F463="L",F463="S",F463="I"),-1,1),"")</f>
        <v>-1217871.8600000001</v>
      </c>
      <c r="AM463" s="905">
        <f t="shared" si="44"/>
        <v>-79376.479999999981</v>
      </c>
      <c r="AN463" s="905">
        <f>INDEX(G463:R463,1,MATCH(Parametres!$B$3,G$1:R$1,0))*IF(OR(F463="L",F463="S",F463="I"),-1,1)</f>
        <v>-1297248.3400000001</v>
      </c>
      <c r="AO463" s="487" t="str">
        <f>+VLOOKUP($AJ463,Data_Validation!$A:$D,1,0)</f>
        <v>G32401</v>
      </c>
      <c r="AP463" s="487" t="str">
        <f>+VLOOKUP($AJ463,Data_Validation!$A:$D,3,0)</f>
        <v>Bilan</v>
      </c>
      <c r="AQ463" s="487" t="str">
        <f>+VLOOKUP($AJ463,Data_Validation!$A:$D,4,0)</f>
        <v>Taxes de Vente à Payer</v>
      </c>
      <c r="AR463" s="487" t="s">
        <v>299</v>
      </c>
      <c r="AS463" s="487">
        <f>+VLOOKUP($AJ463,Data_Validation!$A:$E,5,0)</f>
        <v>0</v>
      </c>
      <c r="AT463" s="904" t="str">
        <f t="shared" si="45"/>
        <v>G32401</v>
      </c>
      <c r="AU463" s="488" t="str">
        <f t="shared" si="46"/>
        <v>T.P.S. A PAYER</v>
      </c>
      <c r="AV463" s="899">
        <f>IFERROR(INDEX(V463:AG463,1,MATCH(Parametres!$B$3,V$1:AG$1,0)-1)*IF(OR(C463="L",C463="S",C463="I"),-1,1),"")</f>
        <v>0</v>
      </c>
      <c r="AW463" s="899">
        <f t="shared" si="47"/>
        <v>0</v>
      </c>
      <c r="AX463" s="899">
        <f>INDEX(V463:AG463,1,MATCH(Parametres!$B$3,V$1:AG$1,0))*IF(OR(C463="L",C463="S",C463="I"),-1,1)</f>
        <v>0</v>
      </c>
      <c r="AY463" s="487" t="s">
        <v>337</v>
      </c>
      <c r="AZ463" s="487">
        <f>+VLOOKUP($AJ463,Data_Validation!$A:$E,5,0)</f>
        <v>0</v>
      </c>
    </row>
    <row r="464" spans="1:52" ht="15" hidden="1" customHeight="1">
      <c r="A464" s="706" t="s">
        <v>1148</v>
      </c>
      <c r="B464" s="706">
        <v>2025</v>
      </c>
      <c r="C464" s="706" t="s">
        <v>2128</v>
      </c>
      <c r="D464" s="706" t="s">
        <v>2129</v>
      </c>
      <c r="E464" s="706" t="s">
        <v>333</v>
      </c>
      <c r="F464" s="706" t="s">
        <v>1135</v>
      </c>
      <c r="G464" s="706">
        <v>1460.79</v>
      </c>
      <c r="H464" s="706">
        <v>1782.54</v>
      </c>
      <c r="I464" s="706">
        <v>729.09</v>
      </c>
      <c r="J464" s="706">
        <v>375.93</v>
      </c>
      <c r="K464" s="706">
        <v>753.66</v>
      </c>
      <c r="L464" s="706">
        <v>610.91999999999996</v>
      </c>
      <c r="M464" s="706">
        <v>300.33</v>
      </c>
      <c r="N464" s="706">
        <v>1250.55</v>
      </c>
      <c r="O464" s="706">
        <v>1319.04</v>
      </c>
      <c r="P464" s="706">
        <v>2215.98</v>
      </c>
      <c r="Q464" s="706">
        <v>1615.77</v>
      </c>
      <c r="R464" s="706">
        <v>1452.6</v>
      </c>
      <c r="S464" s="706">
        <v>0</v>
      </c>
      <c r="T464" s="706">
        <v>0</v>
      </c>
      <c r="U464" s="706">
        <v>0</v>
      </c>
      <c r="V464" s="706">
        <v>0</v>
      </c>
      <c r="W464" s="706">
        <v>0</v>
      </c>
      <c r="X464" s="706">
        <v>0</v>
      </c>
      <c r="Y464" s="706">
        <v>0</v>
      </c>
      <c r="Z464" s="706">
        <v>0</v>
      </c>
      <c r="AA464" s="706">
        <v>0</v>
      </c>
      <c r="AB464" s="706">
        <v>0</v>
      </c>
      <c r="AC464" s="706">
        <v>0</v>
      </c>
      <c r="AD464" s="706">
        <v>0</v>
      </c>
      <c r="AE464" s="706">
        <v>0</v>
      </c>
      <c r="AF464" s="706">
        <v>0</v>
      </c>
      <c r="AG464" s="706">
        <v>0</v>
      </c>
      <c r="AH464" s="706">
        <v>0</v>
      </c>
      <c r="AI464" s="706">
        <v>0</v>
      </c>
      <c r="AJ464" s="905" t="str">
        <f t="shared" si="42"/>
        <v>G32402</v>
      </c>
      <c r="AK464" s="905" t="str">
        <f t="shared" si="43"/>
        <v>TPA ASSURANCES</v>
      </c>
      <c r="AL464" s="905">
        <f>IFERROR(INDEX(G464:R464,1,MATCH(Parametres!$B$3,G$1:R$1,0)-1)*IF(OR(F464="L",F464="S",F464="I"),-1,1),"")</f>
        <v>-729.09</v>
      </c>
      <c r="AM464" s="905">
        <f t="shared" si="44"/>
        <v>353.16</v>
      </c>
      <c r="AN464" s="905">
        <f>INDEX(G464:R464,1,MATCH(Parametres!$B$3,G$1:R$1,0))*IF(OR(F464="L",F464="S",F464="I"),-1,1)</f>
        <v>-375.93</v>
      </c>
      <c r="AO464" s="487" t="str">
        <f>+VLOOKUP($AJ464,Data_Validation!$A:$D,1,0)</f>
        <v>G32402</v>
      </c>
      <c r="AP464" s="487" t="str">
        <f>+VLOOKUP($AJ464,Data_Validation!$A:$D,3,0)</f>
        <v>Bilan</v>
      </c>
      <c r="AQ464" s="487" t="str">
        <f>+VLOOKUP($AJ464,Data_Validation!$A:$D,4,0)</f>
        <v>Taxes de Vente à Payer</v>
      </c>
      <c r="AR464" s="487" t="s">
        <v>299</v>
      </c>
      <c r="AS464" s="487">
        <f>+VLOOKUP($AJ464,Data_Validation!$A:$E,5,0)</f>
        <v>0</v>
      </c>
      <c r="AT464" s="904" t="str">
        <f t="shared" si="45"/>
        <v>G32402</v>
      </c>
      <c r="AU464" s="488" t="str">
        <f t="shared" si="46"/>
        <v>TPA ASSURANCES</v>
      </c>
      <c r="AV464" s="899">
        <f>IFERROR(INDEX(V464:AG464,1,MATCH(Parametres!$B$3,V$1:AG$1,0)-1)*IF(OR(C464="L",C464="S",C464="I"),-1,1),"")</f>
        <v>0</v>
      </c>
      <c r="AW464" s="899">
        <f t="shared" si="47"/>
        <v>0</v>
      </c>
      <c r="AX464" s="899">
        <f>INDEX(V464:AG464,1,MATCH(Parametres!$B$3,V$1:AG$1,0))*IF(OR(C464="L",C464="S",C464="I"),-1,1)</f>
        <v>0</v>
      </c>
      <c r="AY464" s="487" t="s">
        <v>337</v>
      </c>
      <c r="AZ464" s="487">
        <f>+VLOOKUP($AJ464,Data_Validation!$A:$E,5,0)</f>
        <v>0</v>
      </c>
    </row>
    <row r="465" spans="1:52" ht="15" hidden="1" customHeight="1">
      <c r="A465" s="706" t="s">
        <v>1148</v>
      </c>
      <c r="B465" s="706">
        <v>2025</v>
      </c>
      <c r="C465" s="706" t="s">
        <v>2130</v>
      </c>
      <c r="D465" s="706" t="s">
        <v>2131</v>
      </c>
      <c r="E465" s="706" t="s">
        <v>333</v>
      </c>
      <c r="F465" s="706" t="s">
        <v>1135</v>
      </c>
      <c r="G465" s="706">
        <v>0</v>
      </c>
      <c r="H465" s="706">
        <v>0</v>
      </c>
      <c r="I465" s="706">
        <v>7644.46</v>
      </c>
      <c r="J465" s="706">
        <v>15922.08</v>
      </c>
      <c r="K465" s="706">
        <v>16792.439999999999</v>
      </c>
      <c r="L465" s="706">
        <v>21695.33</v>
      </c>
      <c r="M465" s="706">
        <v>755.23</v>
      </c>
      <c r="N465" s="706">
        <v>5629.44</v>
      </c>
      <c r="O465" s="706">
        <v>10609.64</v>
      </c>
      <c r="P465" s="706">
        <v>19955.41</v>
      </c>
      <c r="Q465" s="706">
        <v>29587.439999999999</v>
      </c>
      <c r="R465" s="706">
        <v>43912.480000000003</v>
      </c>
      <c r="S465" s="706">
        <v>0</v>
      </c>
      <c r="T465" s="706">
        <v>0</v>
      </c>
      <c r="U465" s="706">
        <v>0</v>
      </c>
      <c r="V465" s="706">
        <v>0</v>
      </c>
      <c r="W465" s="706">
        <v>0</v>
      </c>
      <c r="X465" s="706">
        <v>0</v>
      </c>
      <c r="Y465" s="706">
        <v>0</v>
      </c>
      <c r="Z465" s="706">
        <v>0</v>
      </c>
      <c r="AA465" s="706">
        <v>0</v>
      </c>
      <c r="AB465" s="706">
        <v>0</v>
      </c>
      <c r="AC465" s="706">
        <v>0</v>
      </c>
      <c r="AD465" s="706">
        <v>0</v>
      </c>
      <c r="AE465" s="706">
        <v>0</v>
      </c>
      <c r="AF465" s="706">
        <v>0</v>
      </c>
      <c r="AG465" s="706">
        <v>0</v>
      </c>
      <c r="AH465" s="706">
        <v>0</v>
      </c>
      <c r="AI465" s="706">
        <v>0</v>
      </c>
      <c r="AJ465" s="905" t="str">
        <f t="shared" si="42"/>
        <v>G32500</v>
      </c>
      <c r="AK465" s="905" t="str">
        <f t="shared" si="43"/>
        <v>TAXE DELUXE A PAYER</v>
      </c>
      <c r="AL465" s="905">
        <f>IFERROR(INDEX(G465:R465,1,MATCH(Parametres!$B$3,G$1:R$1,0)-1)*IF(OR(F465="L",F465="S",F465="I"),-1,1),"")</f>
        <v>-7644.46</v>
      </c>
      <c r="AM465" s="905">
        <f t="shared" si="44"/>
        <v>-8277.619999999999</v>
      </c>
      <c r="AN465" s="905">
        <f>INDEX(G465:R465,1,MATCH(Parametres!$B$3,G$1:R$1,0))*IF(OR(F465="L",F465="S",F465="I"),-1,1)</f>
        <v>-15922.08</v>
      </c>
      <c r="AO465" s="487" t="str">
        <f>+VLOOKUP($AJ465,Data_Validation!$A:$D,1,0)</f>
        <v>G32500</v>
      </c>
      <c r="AP465" s="487" t="str">
        <f>+VLOOKUP($AJ465,Data_Validation!$A:$D,3,0)</f>
        <v>Bilan</v>
      </c>
      <c r="AQ465" s="487" t="str">
        <f>+VLOOKUP($AJ465,Data_Validation!$A:$D,4,0)</f>
        <v>Taxes de Vente à Payer</v>
      </c>
      <c r="AR465" s="487" t="s">
        <v>299</v>
      </c>
      <c r="AS465" s="487">
        <f>+VLOOKUP($AJ465,Data_Validation!$A:$E,5,0)</f>
        <v>0</v>
      </c>
      <c r="AT465" s="904" t="str">
        <f t="shared" si="45"/>
        <v>G32500</v>
      </c>
      <c r="AU465" s="488" t="str">
        <f t="shared" si="46"/>
        <v>TAXE DELUXE A PAYER</v>
      </c>
      <c r="AV465" s="899">
        <f>IFERROR(INDEX(V465:AG465,1,MATCH(Parametres!$B$3,V$1:AG$1,0)-1)*IF(OR(C465="L",C465="S",C465="I"),-1,1),"")</f>
        <v>0</v>
      </c>
      <c r="AW465" s="899">
        <f t="shared" si="47"/>
        <v>0</v>
      </c>
      <c r="AX465" s="899">
        <f>INDEX(V465:AG465,1,MATCH(Parametres!$B$3,V$1:AG$1,0))*IF(OR(C465="L",C465="S",C465="I"),-1,1)</f>
        <v>0</v>
      </c>
      <c r="AY465" s="487" t="s">
        <v>337</v>
      </c>
      <c r="AZ465" s="487">
        <f>+VLOOKUP($AJ465,Data_Validation!$A:$E,5,0)</f>
        <v>0</v>
      </c>
    </row>
    <row r="466" spans="1:52" ht="15" hidden="1" customHeight="1">
      <c r="A466" s="706" t="s">
        <v>1148</v>
      </c>
      <c r="B466" s="706">
        <v>2025</v>
      </c>
      <c r="C466" s="706" t="s">
        <v>2132</v>
      </c>
      <c r="D466" s="706" t="s">
        <v>1154</v>
      </c>
      <c r="E466" s="706" t="s">
        <v>333</v>
      </c>
      <c r="F466" s="706" t="s">
        <v>1135</v>
      </c>
      <c r="G466" s="706">
        <v>171553.27</v>
      </c>
      <c r="H466" s="706">
        <v>171553.27</v>
      </c>
      <c r="I466" s="706">
        <v>171553.27</v>
      </c>
      <c r="J466" s="706">
        <v>171553.27</v>
      </c>
      <c r="K466" s="706">
        <v>107129.27</v>
      </c>
      <c r="L466" s="706">
        <v>-64424</v>
      </c>
      <c r="M466" s="706">
        <v>0</v>
      </c>
      <c r="N466" s="706">
        <v>0</v>
      </c>
      <c r="O466" s="706">
        <v>0</v>
      </c>
      <c r="P466" s="706">
        <v>0</v>
      </c>
      <c r="Q466" s="706">
        <v>0</v>
      </c>
      <c r="R466" s="706">
        <v>0</v>
      </c>
      <c r="S466" s="706">
        <v>0</v>
      </c>
      <c r="T466" s="706">
        <v>0</v>
      </c>
      <c r="U466" s="706">
        <v>0</v>
      </c>
      <c r="V466" s="706">
        <v>0</v>
      </c>
      <c r="W466" s="706">
        <v>0</v>
      </c>
      <c r="X466" s="706">
        <v>0</v>
      </c>
      <c r="Y466" s="706">
        <v>0</v>
      </c>
      <c r="Z466" s="706">
        <v>0</v>
      </c>
      <c r="AA466" s="706">
        <v>0</v>
      </c>
      <c r="AB466" s="706">
        <v>0</v>
      </c>
      <c r="AC466" s="706">
        <v>0</v>
      </c>
      <c r="AD466" s="706">
        <v>0</v>
      </c>
      <c r="AE466" s="706">
        <v>0</v>
      </c>
      <c r="AF466" s="706">
        <v>0</v>
      </c>
      <c r="AG466" s="706">
        <v>0</v>
      </c>
      <c r="AH466" s="706">
        <v>0</v>
      </c>
      <c r="AI466" s="706">
        <v>0</v>
      </c>
      <c r="AJ466" s="905" t="str">
        <f t="shared" si="42"/>
        <v>G32700</v>
      </c>
      <c r="AK466" s="905" t="str">
        <f t="shared" si="43"/>
        <v>IMPÔTS EXIGIBLES</v>
      </c>
      <c r="AL466" s="905">
        <f>IFERROR(INDEX(G466:R466,1,MATCH(Parametres!$B$3,G$1:R$1,0)-1)*IF(OR(F466="L",F466="S",F466="I"),-1,1),"")</f>
        <v>-171553.27</v>
      </c>
      <c r="AM466" s="905">
        <f t="shared" si="44"/>
        <v>0</v>
      </c>
      <c r="AN466" s="905">
        <f>INDEX(G466:R466,1,MATCH(Parametres!$B$3,G$1:R$1,0))*IF(OR(F466="L",F466="S",F466="I"),-1,1)</f>
        <v>-171553.27</v>
      </c>
      <c r="AO466" s="487" t="str">
        <f>+VLOOKUP($AJ466,Data_Validation!$A:$D,1,0)</f>
        <v>G32700</v>
      </c>
      <c r="AP466" s="487" t="str">
        <f>+VLOOKUP($AJ466,Data_Validation!$A:$D,3,0)</f>
        <v>Bilan</v>
      </c>
      <c r="AQ466" s="487" t="str">
        <f>+VLOOKUP($AJ466,Data_Validation!$A:$D,4,0)</f>
        <v>Impôts à payer</v>
      </c>
      <c r="AR466" s="487" t="s">
        <v>299</v>
      </c>
      <c r="AS466" s="487">
        <f>+VLOOKUP($AJ466,Data_Validation!$A:$E,5,0)</f>
        <v>0</v>
      </c>
      <c r="AT466" s="904" t="str">
        <f t="shared" si="45"/>
        <v>G32700</v>
      </c>
      <c r="AU466" s="488" t="str">
        <f t="shared" si="46"/>
        <v>IMPÔTS EXIGIBLES</v>
      </c>
      <c r="AV466" s="899">
        <f>IFERROR(INDEX(V466:AG466,1,MATCH(Parametres!$B$3,V$1:AG$1,0)-1)*IF(OR(C466="L",C466="S",C466="I"),-1,1),"")</f>
        <v>0</v>
      </c>
      <c r="AW466" s="899">
        <f t="shared" si="47"/>
        <v>0</v>
      </c>
      <c r="AX466" s="899">
        <f>INDEX(V466:AG466,1,MATCH(Parametres!$B$3,V$1:AG$1,0))*IF(OR(C466="L",C466="S",C466="I"),-1,1)</f>
        <v>0</v>
      </c>
      <c r="AY466" s="487" t="s">
        <v>337</v>
      </c>
      <c r="AZ466" s="487">
        <f>+VLOOKUP($AJ466,Data_Validation!$A:$E,5,0)</f>
        <v>0</v>
      </c>
    </row>
    <row r="467" spans="1:52" ht="15" hidden="1" customHeight="1">
      <c r="A467" s="706" t="s">
        <v>1148</v>
      </c>
      <c r="B467" s="706">
        <v>2025</v>
      </c>
      <c r="C467" s="706" t="s">
        <v>2134</v>
      </c>
      <c r="D467" s="706" t="s">
        <v>2135</v>
      </c>
      <c r="E467" s="706" t="s">
        <v>1141</v>
      </c>
      <c r="F467" s="706" t="s">
        <v>1135</v>
      </c>
      <c r="G467" s="706">
        <v>-173407.47</v>
      </c>
      <c r="H467" s="706">
        <v>-177180.45</v>
      </c>
      <c r="I467" s="706">
        <v>-58277.47</v>
      </c>
      <c r="J467" s="706">
        <v>-182899.61</v>
      </c>
      <c r="K467" s="706">
        <v>-88317.21</v>
      </c>
      <c r="L467" s="706">
        <v>-100119.01</v>
      </c>
      <c r="M467" s="706">
        <v>-105538.09</v>
      </c>
      <c r="N467" s="706">
        <v>-81996.95</v>
      </c>
      <c r="O467" s="706">
        <v>-89577.12</v>
      </c>
      <c r="P467" s="706">
        <v>-84577.12</v>
      </c>
      <c r="Q467" s="706">
        <v>0</v>
      </c>
      <c r="R467" s="706">
        <v>-2688835.87</v>
      </c>
      <c r="S467" s="706">
        <v>0</v>
      </c>
      <c r="T467" s="706">
        <v>0</v>
      </c>
      <c r="U467" s="706">
        <v>0</v>
      </c>
      <c r="V467" s="706">
        <v>0</v>
      </c>
      <c r="W467" s="706">
        <v>0</v>
      </c>
      <c r="X467" s="706">
        <v>0</v>
      </c>
      <c r="Y467" s="706">
        <v>0</v>
      </c>
      <c r="Z467" s="706">
        <v>0</v>
      </c>
      <c r="AA467" s="706">
        <v>0</v>
      </c>
      <c r="AB467" s="706">
        <v>0</v>
      </c>
      <c r="AC467" s="706">
        <v>0</v>
      </c>
      <c r="AD467" s="706">
        <v>0</v>
      </c>
      <c r="AE467" s="706">
        <v>0</v>
      </c>
      <c r="AF467" s="706">
        <v>0</v>
      </c>
      <c r="AG467" s="706">
        <v>0</v>
      </c>
      <c r="AH467" s="706">
        <v>0</v>
      </c>
      <c r="AI467" s="706">
        <v>0</v>
      </c>
      <c r="AJ467" s="905" t="str">
        <f t="shared" ref="AJ467:AJ530" si="48">C467</f>
        <v>G32900</v>
      </c>
      <c r="AK467" s="905" t="str">
        <f t="shared" ref="AK467:AK530" si="49">D467</f>
        <v>BONI À PAYER PROPRIETAIRE</v>
      </c>
      <c r="AL467" s="905">
        <f>IFERROR(INDEX(G467:R467,1,MATCH(Parametres!$B$3,G$1:R$1,0)-1)*IF(OR(F467="L",F467="S",F467="I"),-1,1),"")</f>
        <v>58277.47</v>
      </c>
      <c r="AM467" s="905">
        <f t="shared" si="44"/>
        <v>124622.13999999998</v>
      </c>
      <c r="AN467" s="905">
        <f>INDEX(G467:R467,1,MATCH(Parametres!$B$3,G$1:R$1,0))*IF(OR(F467="L",F467="S",F467="I"),-1,1)</f>
        <v>182899.61</v>
      </c>
      <c r="AO467" s="487" t="str">
        <f>+VLOOKUP($AJ467,Data_Validation!$A:$D,1,0)</f>
        <v>G32900</v>
      </c>
      <c r="AP467" s="487" t="str">
        <f>+VLOOKUP($AJ467,Data_Validation!$A:$D,3,0)</f>
        <v>Bilan</v>
      </c>
      <c r="AQ467" s="487" t="str">
        <f>+VLOOKUP($AJ467,Data_Validation!$A:$D,4,0)</f>
        <v>Salaires à Payer</v>
      </c>
      <c r="AR467" s="487" t="s">
        <v>299</v>
      </c>
      <c r="AS467" s="487">
        <f>+VLOOKUP($AJ467,Data_Validation!$A:$E,5,0)</f>
        <v>0</v>
      </c>
      <c r="AT467" s="904" t="str">
        <f t="shared" si="45"/>
        <v>G32900</v>
      </c>
      <c r="AU467" s="488" t="str">
        <f t="shared" si="46"/>
        <v>BONI À PAYER PROPRIETAIRE</v>
      </c>
      <c r="AV467" s="899">
        <f>IFERROR(INDEX(V467:AG467,1,MATCH(Parametres!$B$3,V$1:AG$1,0)-1)*IF(OR(C467="L",C467="S",C467="I"),-1,1),"")</f>
        <v>0</v>
      </c>
      <c r="AW467" s="899">
        <f t="shared" si="47"/>
        <v>0</v>
      </c>
      <c r="AX467" s="899">
        <f>INDEX(V467:AG467,1,MATCH(Parametres!$B$3,V$1:AG$1,0))*IF(OR(C467="L",C467="S",C467="I"),-1,1)</f>
        <v>0</v>
      </c>
      <c r="AY467" s="487" t="s">
        <v>337</v>
      </c>
      <c r="AZ467" s="487">
        <f>+VLOOKUP($AJ467,Data_Validation!$A:$E,5,0)</f>
        <v>0</v>
      </c>
    </row>
    <row r="468" spans="1:52" ht="15" hidden="1" customHeight="1">
      <c r="A468" s="706" t="s">
        <v>1148</v>
      </c>
      <c r="B468" s="706">
        <v>2025</v>
      </c>
      <c r="C468" s="706" t="s">
        <v>2146</v>
      </c>
      <c r="D468" s="706" t="s">
        <v>2147</v>
      </c>
      <c r="E468" s="706" t="s">
        <v>1139</v>
      </c>
      <c r="F468" s="706" t="s">
        <v>1135</v>
      </c>
      <c r="G468" s="706">
        <v>-6931.42</v>
      </c>
      <c r="H468" s="706">
        <v>-2755.95</v>
      </c>
      <c r="I468" s="706">
        <v>7343.77</v>
      </c>
      <c r="J468" s="706">
        <v>12694.92</v>
      </c>
      <c r="K468" s="706">
        <v>15827.2</v>
      </c>
      <c r="L468" s="706">
        <v>20315.62</v>
      </c>
      <c r="M468" s="706">
        <v>20345.82</v>
      </c>
      <c r="N468" s="706">
        <v>24353.72</v>
      </c>
      <c r="O468" s="706">
        <v>13796.91</v>
      </c>
      <c r="P468" s="706">
        <v>10643.93</v>
      </c>
      <c r="Q468" s="706">
        <v>609</v>
      </c>
      <c r="R468" s="706">
        <v>5918.68</v>
      </c>
      <c r="S468" s="706">
        <v>0</v>
      </c>
      <c r="T468" s="706">
        <v>0</v>
      </c>
      <c r="U468" s="706">
        <v>0</v>
      </c>
      <c r="V468" s="706">
        <v>0</v>
      </c>
      <c r="W468" s="706">
        <v>0</v>
      </c>
      <c r="X468" s="706">
        <v>0</v>
      </c>
      <c r="Y468" s="706">
        <v>0</v>
      </c>
      <c r="Z468" s="706">
        <v>0</v>
      </c>
      <c r="AA468" s="706">
        <v>0</v>
      </c>
      <c r="AB468" s="706">
        <v>0</v>
      </c>
      <c r="AC468" s="706">
        <v>0</v>
      </c>
      <c r="AD468" s="706">
        <v>0</v>
      </c>
      <c r="AE468" s="706">
        <v>0</v>
      </c>
      <c r="AF468" s="706">
        <v>0</v>
      </c>
      <c r="AG468" s="706">
        <v>0</v>
      </c>
      <c r="AH468" s="706">
        <v>0</v>
      </c>
      <c r="AI468" s="706">
        <v>0</v>
      </c>
      <c r="AJ468" s="905" t="str">
        <f t="shared" si="48"/>
        <v>G33100</v>
      </c>
      <c r="AK468" s="905" t="str">
        <f t="shared" si="49"/>
        <v>AUTRES DEPENSES A PAYER</v>
      </c>
      <c r="AL468" s="905">
        <f>IFERROR(INDEX(G468:R468,1,MATCH(Parametres!$B$3,G$1:R$1,0)-1)*IF(OR(F468="L",F468="S",F468="I"),-1,1),"")</f>
        <v>-7343.77</v>
      </c>
      <c r="AM468" s="905">
        <f t="shared" si="44"/>
        <v>-5351.15</v>
      </c>
      <c r="AN468" s="905">
        <f>INDEX(G468:R468,1,MATCH(Parametres!$B$3,G$1:R$1,0))*IF(OR(F468="L",F468="S",F468="I"),-1,1)</f>
        <v>-12694.92</v>
      </c>
      <c r="AO468" s="487" t="str">
        <f>+VLOOKUP($AJ468,Data_Validation!$A:$D,1,0)</f>
        <v>G33100</v>
      </c>
      <c r="AP468" s="487" t="str">
        <f>+VLOOKUP($AJ468,Data_Validation!$A:$D,3,0)</f>
        <v>Bilan</v>
      </c>
      <c r="AQ468" s="487" t="str">
        <f>+VLOOKUP($AJ468,Data_Validation!$A:$D,4,0)</f>
        <v>Autres Comptes à Payer</v>
      </c>
      <c r="AR468" s="487" t="s">
        <v>299</v>
      </c>
      <c r="AS468" s="487">
        <f>+VLOOKUP($AJ468,Data_Validation!$A:$E,5,0)</f>
        <v>0</v>
      </c>
      <c r="AT468" s="904" t="str">
        <f t="shared" si="45"/>
        <v>G33100</v>
      </c>
      <c r="AU468" s="488" t="str">
        <f t="shared" si="46"/>
        <v>AUTRES DEPENSES A PAYER</v>
      </c>
      <c r="AV468" s="899">
        <f>IFERROR(INDEX(V468:AG468,1,MATCH(Parametres!$B$3,V$1:AG$1,0)-1)*IF(OR(C468="L",C468="S",C468="I"),-1,1),"")</f>
        <v>0</v>
      </c>
      <c r="AW468" s="899">
        <f t="shared" si="47"/>
        <v>0</v>
      </c>
      <c r="AX468" s="899">
        <f>INDEX(V468:AG468,1,MATCH(Parametres!$B$3,V$1:AG$1,0))*IF(OR(C468="L",C468="S",C468="I"),-1,1)</f>
        <v>0</v>
      </c>
      <c r="AY468" s="487" t="s">
        <v>337</v>
      </c>
      <c r="AZ468" s="487">
        <f>+VLOOKUP($AJ468,Data_Validation!$A:$E,5,0)</f>
        <v>0</v>
      </c>
    </row>
    <row r="469" spans="1:52" ht="15" hidden="1" customHeight="1">
      <c r="A469" s="706" t="s">
        <v>1148</v>
      </c>
      <c r="B469" s="706">
        <v>2025</v>
      </c>
      <c r="C469" s="706" t="s">
        <v>2148</v>
      </c>
      <c r="D469" s="706" t="s">
        <v>2149</v>
      </c>
      <c r="E469" s="706" t="s">
        <v>333</v>
      </c>
      <c r="F469" s="706" t="s">
        <v>1135</v>
      </c>
      <c r="G469" s="706">
        <v>-3406.25</v>
      </c>
      <c r="H469" s="706">
        <v>-3406.25</v>
      </c>
      <c r="I469" s="706">
        <v>-3406.25</v>
      </c>
      <c r="J469" s="706">
        <v>-3406.25</v>
      </c>
      <c r="K469" s="706">
        <v>-3406.25</v>
      </c>
      <c r="L469" s="706">
        <v>-3406.25</v>
      </c>
      <c r="M469" s="706">
        <v>-3406.25</v>
      </c>
      <c r="N469" s="706">
        <v>-3406.25</v>
      </c>
      <c r="O469" s="706">
        <v>-3406.25</v>
      </c>
      <c r="P469" s="706">
        <v>-3406.25</v>
      </c>
      <c r="Q469" s="706">
        <v>-3406.25</v>
      </c>
      <c r="R469" s="706">
        <v>0</v>
      </c>
      <c r="S469" s="706">
        <v>0</v>
      </c>
      <c r="T469" s="706">
        <v>0</v>
      </c>
      <c r="U469" s="706">
        <v>0</v>
      </c>
      <c r="V469" s="706">
        <v>0</v>
      </c>
      <c r="W469" s="706">
        <v>0</v>
      </c>
      <c r="X469" s="706">
        <v>0</v>
      </c>
      <c r="Y469" s="706">
        <v>0</v>
      </c>
      <c r="Z469" s="706">
        <v>0</v>
      </c>
      <c r="AA469" s="706">
        <v>0</v>
      </c>
      <c r="AB469" s="706">
        <v>0</v>
      </c>
      <c r="AC469" s="706">
        <v>0</v>
      </c>
      <c r="AD469" s="706">
        <v>0</v>
      </c>
      <c r="AE469" s="706">
        <v>0</v>
      </c>
      <c r="AF469" s="706">
        <v>0</v>
      </c>
      <c r="AG469" s="706">
        <v>0</v>
      </c>
      <c r="AH469" s="706">
        <v>0</v>
      </c>
      <c r="AI469" s="706">
        <v>0</v>
      </c>
      <c r="AJ469" s="905" t="str">
        <f t="shared" si="48"/>
        <v>G33101</v>
      </c>
      <c r="AK469" s="905" t="str">
        <f t="shared" si="49"/>
        <v>PROVISION PUBLICITE</v>
      </c>
      <c r="AL469" s="905">
        <f>IFERROR(INDEX(G469:R469,1,MATCH(Parametres!$B$3,G$1:R$1,0)-1)*IF(OR(F469="L",F469="S",F469="I"),-1,1),"")</f>
        <v>3406.25</v>
      </c>
      <c r="AM469" s="905">
        <f t="shared" si="44"/>
        <v>0</v>
      </c>
      <c r="AN469" s="905">
        <f>INDEX(G469:R469,1,MATCH(Parametres!$B$3,G$1:R$1,0))*IF(OR(F469="L",F469="S",F469="I"),-1,1)</f>
        <v>3406.25</v>
      </c>
      <c r="AO469" s="487" t="str">
        <f>+VLOOKUP($AJ469,Data_Validation!$A:$D,1,0)</f>
        <v>G33101</v>
      </c>
      <c r="AP469" s="487" t="str">
        <f>+VLOOKUP($AJ469,Data_Validation!$A:$D,3,0)</f>
        <v>Bilan</v>
      </c>
      <c r="AQ469" s="487" t="str">
        <f>+VLOOKUP($AJ469,Data_Validation!$A:$D,4,0)</f>
        <v>Autres Courus</v>
      </c>
      <c r="AR469" s="487" t="s">
        <v>299</v>
      </c>
      <c r="AS469" s="487">
        <f>+VLOOKUP($AJ469,Data_Validation!$A:$E,5,0)</f>
        <v>0</v>
      </c>
      <c r="AT469" s="904" t="str">
        <f t="shared" si="45"/>
        <v>G33101</v>
      </c>
      <c r="AU469" s="488" t="str">
        <f t="shared" si="46"/>
        <v>PROVISION PUBLICITE</v>
      </c>
      <c r="AV469" s="899">
        <f>IFERROR(INDEX(V469:AG469,1,MATCH(Parametres!$B$3,V$1:AG$1,0)-1)*IF(OR(C469="L",C469="S",C469="I"),-1,1),"")</f>
        <v>0</v>
      </c>
      <c r="AW469" s="899">
        <f t="shared" si="47"/>
        <v>0</v>
      </c>
      <c r="AX469" s="899">
        <f>INDEX(V469:AG469,1,MATCH(Parametres!$B$3,V$1:AG$1,0))*IF(OR(C469="L",C469="S",C469="I"),-1,1)</f>
        <v>0</v>
      </c>
      <c r="AY469" s="487" t="s">
        <v>337</v>
      </c>
      <c r="AZ469" s="487">
        <f>+VLOOKUP($AJ469,Data_Validation!$A:$E,5,0)</f>
        <v>0</v>
      </c>
    </row>
    <row r="470" spans="1:52" ht="15" hidden="1" customHeight="1">
      <c r="A470" s="706" t="s">
        <v>1148</v>
      </c>
      <c r="B470" s="706">
        <v>2025</v>
      </c>
      <c r="C470" s="706" t="s">
        <v>2150</v>
      </c>
      <c r="D470" s="706" t="s">
        <v>2151</v>
      </c>
      <c r="E470" s="706" t="s">
        <v>333</v>
      </c>
      <c r="F470" s="706" t="s">
        <v>1135</v>
      </c>
      <c r="G470" s="706">
        <v>228895.92</v>
      </c>
      <c r="H470" s="706">
        <v>231259.26</v>
      </c>
      <c r="I470" s="706">
        <v>233809.34</v>
      </c>
      <c r="J470" s="706">
        <v>249378.52</v>
      </c>
      <c r="K470" s="706">
        <v>262953.65999999997</v>
      </c>
      <c r="L470" s="706">
        <v>261857.21</v>
      </c>
      <c r="M470" s="706">
        <v>249528.07</v>
      </c>
      <c r="N470" s="706">
        <v>213342.22</v>
      </c>
      <c r="O470" s="706">
        <v>207981.28</v>
      </c>
      <c r="P470" s="706">
        <v>220072.48</v>
      </c>
      <c r="Q470" s="706">
        <v>228857.66</v>
      </c>
      <c r="R470" s="706">
        <v>276972.32</v>
      </c>
      <c r="S470" s="706">
        <v>0</v>
      </c>
      <c r="T470" s="706">
        <v>0</v>
      </c>
      <c r="U470" s="706">
        <v>0</v>
      </c>
      <c r="V470" s="706">
        <v>0</v>
      </c>
      <c r="W470" s="706">
        <v>0</v>
      </c>
      <c r="X470" s="706">
        <v>0</v>
      </c>
      <c r="Y470" s="706">
        <v>0</v>
      </c>
      <c r="Z470" s="706">
        <v>0</v>
      </c>
      <c r="AA470" s="706">
        <v>0</v>
      </c>
      <c r="AB470" s="706">
        <v>0</v>
      </c>
      <c r="AC470" s="706">
        <v>0</v>
      </c>
      <c r="AD470" s="706">
        <v>0</v>
      </c>
      <c r="AE470" s="706">
        <v>0</v>
      </c>
      <c r="AF470" s="706">
        <v>0</v>
      </c>
      <c r="AG470" s="706">
        <v>0</v>
      </c>
      <c r="AH470" s="706">
        <v>0</v>
      </c>
      <c r="AI470" s="706">
        <v>0</v>
      </c>
      <c r="AJ470" s="905" t="str">
        <f t="shared" si="48"/>
        <v>G33102</v>
      </c>
      <c r="AK470" s="905" t="str">
        <f t="shared" si="49"/>
        <v>PROVISIONS POUR VACANCES</v>
      </c>
      <c r="AL470" s="905">
        <f>IFERROR(INDEX(G470:R470,1,MATCH(Parametres!$B$3,G$1:R$1,0)-1)*IF(OR(F470="L",F470="S",F470="I"),-1,1),"")</f>
        <v>-233809.34</v>
      </c>
      <c r="AM470" s="905">
        <f t="shared" si="44"/>
        <v>-15569.179999999993</v>
      </c>
      <c r="AN470" s="905">
        <f>INDEX(G470:R470,1,MATCH(Parametres!$B$3,G$1:R$1,0))*IF(OR(F470="L",F470="S",F470="I"),-1,1)</f>
        <v>-249378.52</v>
      </c>
      <c r="AO470" s="487" t="str">
        <f>+VLOOKUP($AJ470,Data_Validation!$A:$D,1,0)</f>
        <v>G33102</v>
      </c>
      <c r="AP470" s="487" t="str">
        <f>+VLOOKUP($AJ470,Data_Validation!$A:$D,3,0)</f>
        <v>Bilan</v>
      </c>
      <c r="AQ470" s="487" t="str">
        <f>+VLOOKUP($AJ470,Data_Validation!$A:$D,4,0)</f>
        <v>Salaires à Payer</v>
      </c>
      <c r="AR470" s="487" t="s">
        <v>299</v>
      </c>
      <c r="AS470" s="487">
        <f>+VLOOKUP($AJ470,Data_Validation!$A:$E,5,0)</f>
        <v>0</v>
      </c>
      <c r="AT470" s="904" t="str">
        <f t="shared" si="45"/>
        <v>G33102</v>
      </c>
      <c r="AU470" s="488" t="str">
        <f t="shared" si="46"/>
        <v>PROVISIONS POUR VACANCES</v>
      </c>
      <c r="AV470" s="899">
        <f>IFERROR(INDEX(V470:AG470,1,MATCH(Parametres!$B$3,V$1:AG$1,0)-1)*IF(OR(C470="L",C470="S",C470="I"),-1,1),"")</f>
        <v>0</v>
      </c>
      <c r="AW470" s="899">
        <f t="shared" si="47"/>
        <v>0</v>
      </c>
      <c r="AX470" s="899">
        <f>INDEX(V470:AG470,1,MATCH(Parametres!$B$3,V$1:AG$1,0))*IF(OR(C470="L",C470="S",C470="I"),-1,1)</f>
        <v>0</v>
      </c>
      <c r="AY470" s="487" t="s">
        <v>337</v>
      </c>
      <c r="AZ470" s="487">
        <f>+VLOOKUP($AJ470,Data_Validation!$A:$E,5,0)</f>
        <v>0</v>
      </c>
    </row>
    <row r="471" spans="1:52" ht="15" hidden="1" customHeight="1">
      <c r="A471" s="706" t="s">
        <v>1148</v>
      </c>
      <c r="B471" s="706">
        <v>2025</v>
      </c>
      <c r="C471" s="706" t="s">
        <v>2152</v>
      </c>
      <c r="D471" s="706" t="s">
        <v>2153</v>
      </c>
      <c r="E471" s="706" t="s">
        <v>336</v>
      </c>
      <c r="F471" s="706" t="s">
        <v>1135</v>
      </c>
      <c r="G471" s="706">
        <v>30898.99</v>
      </c>
      <c r="H471" s="706">
        <v>25973.75</v>
      </c>
      <c r="I471" s="706">
        <v>21859.9</v>
      </c>
      <c r="J471" s="706">
        <v>28404.400000000001</v>
      </c>
      <c r="K471" s="706">
        <v>28181.69</v>
      </c>
      <c r="L471" s="706">
        <v>36861.120000000003</v>
      </c>
      <c r="M471" s="706">
        <v>6970.75</v>
      </c>
      <c r="N471" s="706">
        <v>3800</v>
      </c>
      <c r="O471" s="706">
        <v>7325</v>
      </c>
      <c r="P471" s="706">
        <v>12096.3</v>
      </c>
      <c r="Q471" s="706">
        <v>19678.2</v>
      </c>
      <c r="R471" s="706">
        <v>0</v>
      </c>
      <c r="S471" s="706">
        <v>0</v>
      </c>
      <c r="T471" s="706">
        <v>0</v>
      </c>
      <c r="U471" s="706">
        <v>0</v>
      </c>
      <c r="V471" s="706">
        <v>0</v>
      </c>
      <c r="W471" s="706">
        <v>0</v>
      </c>
      <c r="X471" s="706">
        <v>0</v>
      </c>
      <c r="Y471" s="706">
        <v>0</v>
      </c>
      <c r="Z471" s="706">
        <v>0</v>
      </c>
      <c r="AA471" s="706">
        <v>0</v>
      </c>
      <c r="AB471" s="706">
        <v>0</v>
      </c>
      <c r="AC471" s="706">
        <v>0</v>
      </c>
      <c r="AD471" s="706">
        <v>0</v>
      </c>
      <c r="AE471" s="706">
        <v>0</v>
      </c>
      <c r="AF471" s="706">
        <v>0</v>
      </c>
      <c r="AG471" s="706">
        <v>0</v>
      </c>
      <c r="AH471" s="706">
        <v>0</v>
      </c>
      <c r="AI471" s="706">
        <v>0</v>
      </c>
      <c r="AJ471" s="905" t="str">
        <f t="shared" si="48"/>
        <v>G33103</v>
      </c>
      <c r="AK471" s="905" t="str">
        <f t="shared" si="49"/>
        <v>RESERVE USA</v>
      </c>
      <c r="AL471" s="905">
        <f>IFERROR(INDEX(G471:R471,1,MATCH(Parametres!$B$3,G$1:R$1,0)-1)*IF(OR(F471="L",F471="S",F471="I"),-1,1),"")</f>
        <v>-21859.9</v>
      </c>
      <c r="AM471" s="905">
        <f t="shared" si="44"/>
        <v>-6544.5</v>
      </c>
      <c r="AN471" s="905">
        <f>INDEX(G471:R471,1,MATCH(Parametres!$B$3,G$1:R$1,0))*IF(OR(F471="L",F471="S",F471="I"),-1,1)</f>
        <v>-28404.400000000001</v>
      </c>
      <c r="AO471" s="487" t="str">
        <f>+VLOOKUP($AJ471,Data_Validation!$A:$D,1,0)</f>
        <v>G33103</v>
      </c>
      <c r="AP471" s="487" t="str">
        <f>+VLOOKUP($AJ471,Data_Validation!$A:$D,3,0)</f>
        <v>Bilan</v>
      </c>
      <c r="AQ471" s="487" t="str">
        <f>+VLOOKUP($AJ471,Data_Validation!$A:$D,4,0)</f>
        <v>Autres Courus</v>
      </c>
      <c r="AR471" s="487" t="s">
        <v>299</v>
      </c>
      <c r="AS471" s="487">
        <f>+VLOOKUP($AJ471,Data_Validation!$A:$E,5,0)</f>
        <v>0</v>
      </c>
      <c r="AT471" s="904" t="str">
        <f t="shared" si="45"/>
        <v>G33103</v>
      </c>
      <c r="AU471" s="488" t="str">
        <f t="shared" si="46"/>
        <v>RESERVE USA</v>
      </c>
      <c r="AV471" s="899">
        <f>IFERROR(INDEX(V471:AG471,1,MATCH(Parametres!$B$3,V$1:AG$1,0)-1)*IF(OR(C471="L",C471="S",C471="I"),-1,1),"")</f>
        <v>0</v>
      </c>
      <c r="AW471" s="899">
        <f t="shared" si="47"/>
        <v>0</v>
      </c>
      <c r="AX471" s="899">
        <f>INDEX(V471:AG471,1,MATCH(Parametres!$B$3,V$1:AG$1,0))*IF(OR(C471="L",C471="S",C471="I"),-1,1)</f>
        <v>0</v>
      </c>
      <c r="AY471" s="487" t="s">
        <v>337</v>
      </c>
      <c r="AZ471" s="487">
        <f>+VLOOKUP($AJ471,Data_Validation!$A:$E,5,0)</f>
        <v>0</v>
      </c>
    </row>
    <row r="472" spans="1:52" ht="15" hidden="1" customHeight="1">
      <c r="A472" s="706" t="s">
        <v>1148</v>
      </c>
      <c r="B472" s="706">
        <v>2025</v>
      </c>
      <c r="C472" s="706" t="s">
        <v>2154</v>
      </c>
      <c r="D472" s="706" t="s">
        <v>2155</v>
      </c>
      <c r="E472" s="706" t="s">
        <v>1139</v>
      </c>
      <c r="F472" s="706" t="s">
        <v>1135</v>
      </c>
      <c r="G472" s="706">
        <v>77240.08</v>
      </c>
      <c r="H472" s="706">
        <v>121849.08</v>
      </c>
      <c r="I472" s="706">
        <v>34156.080000000002</v>
      </c>
      <c r="J472" s="706">
        <v>111331.08</v>
      </c>
      <c r="K472" s="706">
        <v>121699.93</v>
      </c>
      <c r="L472" s="706">
        <v>143388.60999999999</v>
      </c>
      <c r="M472" s="706">
        <v>26782.69</v>
      </c>
      <c r="N472" s="706">
        <v>76472.27</v>
      </c>
      <c r="O472" s="706">
        <v>10506</v>
      </c>
      <c r="P472" s="706">
        <v>7357</v>
      </c>
      <c r="Q472" s="706">
        <v>9655</v>
      </c>
      <c r="R472" s="706">
        <v>12405</v>
      </c>
      <c r="S472" s="706">
        <v>0</v>
      </c>
      <c r="T472" s="706">
        <v>0</v>
      </c>
      <c r="U472" s="706">
        <v>0</v>
      </c>
      <c r="V472" s="706">
        <v>0</v>
      </c>
      <c r="W472" s="706">
        <v>0</v>
      </c>
      <c r="X472" s="706">
        <v>0</v>
      </c>
      <c r="Y472" s="706">
        <v>0</v>
      </c>
      <c r="Z472" s="706">
        <v>0</v>
      </c>
      <c r="AA472" s="706">
        <v>0</v>
      </c>
      <c r="AB472" s="706">
        <v>0</v>
      </c>
      <c r="AC472" s="706">
        <v>0</v>
      </c>
      <c r="AD472" s="706">
        <v>0</v>
      </c>
      <c r="AE472" s="706">
        <v>0</v>
      </c>
      <c r="AF472" s="706">
        <v>0</v>
      </c>
      <c r="AG472" s="706">
        <v>0</v>
      </c>
      <c r="AH472" s="706">
        <v>0</v>
      </c>
      <c r="AI472" s="706">
        <v>0</v>
      </c>
      <c r="AJ472" s="905" t="str">
        <f t="shared" si="48"/>
        <v>G33104</v>
      </c>
      <c r="AK472" s="905" t="str">
        <f t="shared" si="49"/>
        <v>RESERVE FLOTTES</v>
      </c>
      <c r="AL472" s="905">
        <f>IFERROR(INDEX(G472:R472,1,MATCH(Parametres!$B$3,G$1:R$1,0)-1)*IF(OR(F472="L",F472="S",F472="I"),-1,1),"")</f>
        <v>-34156.080000000002</v>
      </c>
      <c r="AM472" s="905">
        <f t="shared" si="44"/>
        <v>-77175</v>
      </c>
      <c r="AN472" s="905">
        <f>INDEX(G472:R472,1,MATCH(Parametres!$B$3,G$1:R$1,0))*IF(OR(F472="L",F472="S",F472="I"),-1,1)</f>
        <v>-111331.08</v>
      </c>
      <c r="AO472" s="487" t="str">
        <f>+VLOOKUP($AJ472,Data_Validation!$A:$D,1,0)</f>
        <v>G33104</v>
      </c>
      <c r="AP472" s="487" t="str">
        <f>+VLOOKUP($AJ472,Data_Validation!$A:$D,3,0)</f>
        <v>Bilan</v>
      </c>
      <c r="AQ472" s="487" t="str">
        <f>+VLOOKUP($AJ472,Data_Validation!$A:$D,4,0)</f>
        <v>Autres Courus</v>
      </c>
      <c r="AR472" s="487" t="s">
        <v>299</v>
      </c>
      <c r="AS472" s="487">
        <f>+VLOOKUP($AJ472,Data_Validation!$A:$E,5,0)</f>
        <v>0</v>
      </c>
      <c r="AT472" s="904" t="str">
        <f t="shared" si="45"/>
        <v>G33104</v>
      </c>
      <c r="AU472" s="488" t="str">
        <f t="shared" si="46"/>
        <v>RESERVE FLOTTES</v>
      </c>
      <c r="AV472" s="899">
        <f>IFERROR(INDEX(V472:AG472,1,MATCH(Parametres!$B$3,V$1:AG$1,0)-1)*IF(OR(C472="L",C472="S",C472="I"),-1,1),"")</f>
        <v>0</v>
      </c>
      <c r="AW472" s="899">
        <f t="shared" si="47"/>
        <v>0</v>
      </c>
      <c r="AX472" s="899">
        <f>INDEX(V472:AG472,1,MATCH(Parametres!$B$3,V$1:AG$1,0))*IF(OR(C472="L",C472="S",C472="I"),-1,1)</f>
        <v>0</v>
      </c>
      <c r="AY472" s="487" t="s">
        <v>337</v>
      </c>
      <c r="AZ472" s="487">
        <f>+VLOOKUP($AJ472,Data_Validation!$A:$E,5,0)</f>
        <v>0</v>
      </c>
    </row>
    <row r="473" spans="1:52" ht="15" hidden="1" customHeight="1">
      <c r="A473" s="706" t="s">
        <v>1148</v>
      </c>
      <c r="B473" s="706">
        <v>2025</v>
      </c>
      <c r="C473" s="706" t="s">
        <v>2156</v>
      </c>
      <c r="D473" s="706" t="s">
        <v>2157</v>
      </c>
      <c r="E473" s="706" t="s">
        <v>336</v>
      </c>
      <c r="F473" s="706" t="s">
        <v>1135</v>
      </c>
      <c r="G473" s="706">
        <v>26749</v>
      </c>
      <c r="H473" s="706">
        <v>50857.52</v>
      </c>
      <c r="I473" s="706">
        <v>98380.42</v>
      </c>
      <c r="J473" s="706">
        <v>112567.59</v>
      </c>
      <c r="K473" s="706">
        <v>113194.34</v>
      </c>
      <c r="L473" s="706">
        <v>113194.34</v>
      </c>
      <c r="M473" s="706">
        <v>113194.34</v>
      </c>
      <c r="N473" s="706">
        <v>113750.34</v>
      </c>
      <c r="O473" s="706">
        <v>113194.34</v>
      </c>
      <c r="P473" s="706">
        <v>117091.34</v>
      </c>
      <c r="Q473" s="706">
        <v>134913.84</v>
      </c>
      <c r="R473" s="706">
        <v>0</v>
      </c>
      <c r="S473" s="706">
        <v>0</v>
      </c>
      <c r="T473" s="706">
        <v>0</v>
      </c>
      <c r="U473" s="706">
        <v>0</v>
      </c>
      <c r="V473" s="706">
        <v>0</v>
      </c>
      <c r="W473" s="706">
        <v>0</v>
      </c>
      <c r="X473" s="706">
        <v>0</v>
      </c>
      <c r="Y473" s="706">
        <v>0</v>
      </c>
      <c r="Z473" s="706">
        <v>0</v>
      </c>
      <c r="AA473" s="706">
        <v>0</v>
      </c>
      <c r="AB473" s="706">
        <v>0</v>
      </c>
      <c r="AC473" s="706">
        <v>0</v>
      </c>
      <c r="AD473" s="706">
        <v>0</v>
      </c>
      <c r="AE473" s="706">
        <v>0</v>
      </c>
      <c r="AF473" s="706">
        <v>0</v>
      </c>
      <c r="AG473" s="706">
        <v>0</v>
      </c>
      <c r="AH473" s="706">
        <v>0</v>
      </c>
      <c r="AI473" s="706">
        <v>0</v>
      </c>
      <c r="AJ473" s="905" t="str">
        <f t="shared" si="48"/>
        <v>G33105</v>
      </c>
      <c r="AK473" s="905" t="str">
        <f t="shared" si="49"/>
        <v>RESERVE TRANSP.WHOLESALE</v>
      </c>
      <c r="AL473" s="905">
        <f>IFERROR(INDEX(G473:R473,1,MATCH(Parametres!$B$3,G$1:R$1,0)-1)*IF(OR(F473="L",F473="S",F473="I"),-1,1),"")</f>
        <v>-98380.42</v>
      </c>
      <c r="AM473" s="905">
        <f t="shared" si="44"/>
        <v>-14187.169999999998</v>
      </c>
      <c r="AN473" s="905">
        <f>INDEX(G473:R473,1,MATCH(Parametres!$B$3,G$1:R$1,0))*IF(OR(F473="L",F473="S",F473="I"),-1,1)</f>
        <v>-112567.59</v>
      </c>
      <c r="AO473" s="487" t="str">
        <f>+VLOOKUP($AJ473,Data_Validation!$A:$D,1,0)</f>
        <v>G33105</v>
      </c>
      <c r="AP473" s="487" t="str">
        <f>+VLOOKUP($AJ473,Data_Validation!$A:$D,3,0)</f>
        <v>Bilan</v>
      </c>
      <c r="AQ473" s="487" t="str">
        <f>+VLOOKUP($AJ473,Data_Validation!$A:$D,4,0)</f>
        <v>Autres Courus</v>
      </c>
      <c r="AR473" s="487" t="s">
        <v>299</v>
      </c>
      <c r="AS473" s="487">
        <f>+VLOOKUP($AJ473,Data_Validation!$A:$E,5,0)</f>
        <v>0</v>
      </c>
      <c r="AT473" s="904" t="str">
        <f t="shared" si="45"/>
        <v>G33105</v>
      </c>
      <c r="AU473" s="488" t="str">
        <f t="shared" si="46"/>
        <v>RESERVE TRANSP.WHOLESALE</v>
      </c>
      <c r="AV473" s="899">
        <f>IFERROR(INDEX(V473:AG473,1,MATCH(Parametres!$B$3,V$1:AG$1,0)-1)*IF(OR(C473="L",C473="S",C473="I"),-1,1),"")</f>
        <v>0</v>
      </c>
      <c r="AW473" s="899">
        <f t="shared" si="47"/>
        <v>0</v>
      </c>
      <c r="AX473" s="899">
        <f>INDEX(V473:AG473,1,MATCH(Parametres!$B$3,V$1:AG$1,0))*IF(OR(C473="L",C473="S",C473="I"),-1,1)</f>
        <v>0</v>
      </c>
      <c r="AY473" s="487" t="s">
        <v>337</v>
      </c>
      <c r="AZ473" s="487">
        <f>+VLOOKUP($AJ473,Data_Validation!$A:$E,5,0)</f>
        <v>0</v>
      </c>
    </row>
    <row r="474" spans="1:52" ht="15" hidden="1" customHeight="1">
      <c r="A474" s="706" t="s">
        <v>1148</v>
      </c>
      <c r="B474" s="706">
        <v>2025</v>
      </c>
      <c r="C474" s="706" t="s">
        <v>2158</v>
      </c>
      <c r="D474" s="706" t="s">
        <v>2159</v>
      </c>
      <c r="E474" s="706" t="s">
        <v>1139</v>
      </c>
      <c r="F474" s="706" t="s">
        <v>1135</v>
      </c>
      <c r="G474" s="706">
        <v>0</v>
      </c>
      <c r="H474" s="706">
        <v>0</v>
      </c>
      <c r="I474" s="706">
        <v>0</v>
      </c>
      <c r="J474" s="706">
        <v>0</v>
      </c>
      <c r="K474" s="706">
        <v>0</v>
      </c>
      <c r="L474" s="706">
        <v>0</v>
      </c>
      <c r="M474" s="706">
        <v>0</v>
      </c>
      <c r="N474" s="706">
        <v>0</v>
      </c>
      <c r="O474" s="706">
        <v>8266.32</v>
      </c>
      <c r="P474" s="706">
        <v>8266.32</v>
      </c>
      <c r="Q474" s="706">
        <v>6266.32</v>
      </c>
      <c r="R474" s="706">
        <v>-75400.350000000006</v>
      </c>
      <c r="S474" s="706">
        <v>0</v>
      </c>
      <c r="T474" s="706">
        <v>0</v>
      </c>
      <c r="U474" s="706">
        <v>0</v>
      </c>
      <c r="V474" s="706">
        <v>0</v>
      </c>
      <c r="W474" s="706">
        <v>0</v>
      </c>
      <c r="X474" s="706">
        <v>0</v>
      </c>
      <c r="Y474" s="706">
        <v>0</v>
      </c>
      <c r="Z474" s="706">
        <v>0</v>
      </c>
      <c r="AA474" s="706">
        <v>0</v>
      </c>
      <c r="AB474" s="706">
        <v>0</v>
      </c>
      <c r="AC474" s="706">
        <v>0</v>
      </c>
      <c r="AD474" s="706">
        <v>0</v>
      </c>
      <c r="AE474" s="706">
        <v>0</v>
      </c>
      <c r="AF474" s="706">
        <v>0</v>
      </c>
      <c r="AG474" s="706">
        <v>0</v>
      </c>
      <c r="AH474" s="706">
        <v>0</v>
      </c>
      <c r="AI474" s="706">
        <v>0</v>
      </c>
      <c r="AJ474" s="905" t="str">
        <f t="shared" si="48"/>
        <v>G33106</v>
      </c>
      <c r="AK474" s="905" t="str">
        <f t="shared" si="49"/>
        <v>RESERVE DEMO</v>
      </c>
      <c r="AL474" s="905">
        <f>IFERROR(INDEX(G474:R474,1,MATCH(Parametres!$B$3,G$1:R$1,0)-1)*IF(OR(F474="L",F474="S",F474="I"),-1,1),"")</f>
        <v>0</v>
      </c>
      <c r="AM474" s="905">
        <f t="shared" si="44"/>
        <v>0</v>
      </c>
      <c r="AN474" s="905">
        <f>INDEX(G474:R474,1,MATCH(Parametres!$B$3,G$1:R$1,0))*IF(OR(F474="L",F474="S",F474="I"),-1,1)</f>
        <v>0</v>
      </c>
      <c r="AO474" s="487" t="str">
        <f>+VLOOKUP($AJ474,Data_Validation!$A:$D,1,0)</f>
        <v>G33106</v>
      </c>
      <c r="AP474" s="487" t="str">
        <f>+VLOOKUP($AJ474,Data_Validation!$A:$D,3,0)</f>
        <v>Bilan</v>
      </c>
      <c r="AQ474" s="487" t="str">
        <f>+VLOOKUP($AJ474,Data_Validation!$A:$D,4,0)</f>
        <v>Autres Courus</v>
      </c>
      <c r="AR474" s="487" t="s">
        <v>299</v>
      </c>
      <c r="AS474" s="487">
        <f>+VLOOKUP($AJ474,Data_Validation!$A:$E,5,0)</f>
        <v>0</v>
      </c>
      <c r="AT474" s="904" t="str">
        <f t="shared" si="45"/>
        <v>G33106</v>
      </c>
      <c r="AU474" s="488" t="str">
        <f t="shared" si="46"/>
        <v>RESERVE DEMO</v>
      </c>
      <c r="AV474" s="899">
        <f>IFERROR(INDEX(V474:AG474,1,MATCH(Parametres!$B$3,V$1:AG$1,0)-1)*IF(OR(C474="L",C474="S",C474="I"),-1,1),"")</f>
        <v>0</v>
      </c>
      <c r="AW474" s="899">
        <f t="shared" si="47"/>
        <v>0</v>
      </c>
      <c r="AX474" s="899">
        <f>INDEX(V474:AG474,1,MATCH(Parametres!$B$3,V$1:AG$1,0))*IF(OR(C474="L",C474="S",C474="I"),-1,1)</f>
        <v>0</v>
      </c>
      <c r="AY474" s="487" t="s">
        <v>337</v>
      </c>
      <c r="AZ474" s="487">
        <f>+VLOOKUP($AJ474,Data_Validation!$A:$E,5,0)</f>
        <v>0</v>
      </c>
    </row>
    <row r="475" spans="1:52" ht="15" hidden="1" customHeight="1">
      <c r="A475" s="706" t="s">
        <v>1148</v>
      </c>
      <c r="B475" s="706">
        <v>2025</v>
      </c>
      <c r="C475" s="706" t="s">
        <v>2160</v>
      </c>
      <c r="D475" s="706" t="s">
        <v>2161</v>
      </c>
      <c r="E475" s="706" t="s">
        <v>1139</v>
      </c>
      <c r="F475" s="706" t="s">
        <v>1135</v>
      </c>
      <c r="G475" s="706">
        <v>0</v>
      </c>
      <c r="H475" s="706">
        <v>0</v>
      </c>
      <c r="I475" s="706">
        <v>0</v>
      </c>
      <c r="J475" s="706">
        <v>0</v>
      </c>
      <c r="K475" s="706">
        <v>0</v>
      </c>
      <c r="L475" s="706">
        <v>0</v>
      </c>
      <c r="M475" s="706">
        <v>0</v>
      </c>
      <c r="N475" s="706">
        <v>0</v>
      </c>
      <c r="O475" s="706">
        <v>-21489.32</v>
      </c>
      <c r="P475" s="706">
        <v>95497.68</v>
      </c>
      <c r="Q475" s="706">
        <v>79086</v>
      </c>
      <c r="R475" s="706">
        <v>-78756</v>
      </c>
      <c r="S475" s="706">
        <v>0</v>
      </c>
      <c r="T475" s="706">
        <v>0</v>
      </c>
      <c r="U475" s="706">
        <v>0</v>
      </c>
      <c r="V475" s="706">
        <v>0</v>
      </c>
      <c r="W475" s="706">
        <v>0</v>
      </c>
      <c r="X475" s="706">
        <v>0</v>
      </c>
      <c r="Y475" s="706">
        <v>0</v>
      </c>
      <c r="Z475" s="706">
        <v>0</v>
      </c>
      <c r="AA475" s="706">
        <v>0</v>
      </c>
      <c r="AB475" s="706">
        <v>0</v>
      </c>
      <c r="AC475" s="706">
        <v>0</v>
      </c>
      <c r="AD475" s="706">
        <v>0</v>
      </c>
      <c r="AE475" s="706">
        <v>0</v>
      </c>
      <c r="AF475" s="706">
        <v>0</v>
      </c>
      <c r="AG475" s="706">
        <v>0</v>
      </c>
      <c r="AH475" s="706">
        <v>0</v>
      </c>
      <c r="AI475" s="706">
        <v>0</v>
      </c>
      <c r="AJ475" s="905" t="str">
        <f t="shared" si="48"/>
        <v>G33107</v>
      </c>
      <c r="AK475" s="905" t="str">
        <f t="shared" si="49"/>
        <v>ACCESSOIRES FLOTTES</v>
      </c>
      <c r="AL475" s="905">
        <f>IFERROR(INDEX(G475:R475,1,MATCH(Parametres!$B$3,G$1:R$1,0)-1)*IF(OR(F475="L",F475="S",F475="I"),-1,1),"")</f>
        <v>0</v>
      </c>
      <c r="AM475" s="905">
        <f t="shared" si="44"/>
        <v>0</v>
      </c>
      <c r="AN475" s="905">
        <f>INDEX(G475:R475,1,MATCH(Parametres!$B$3,G$1:R$1,0))*IF(OR(F475="L",F475="S",F475="I"),-1,1)</f>
        <v>0</v>
      </c>
      <c r="AO475" s="487" t="str">
        <f>+VLOOKUP($AJ475,Data_Validation!$A:$D,1,0)</f>
        <v>G33107</v>
      </c>
      <c r="AP475" s="487" t="str">
        <f>+VLOOKUP($AJ475,Data_Validation!$A:$D,3,0)</f>
        <v>Bilan</v>
      </c>
      <c r="AQ475" s="487" t="str">
        <f>+VLOOKUP($AJ475,Data_Validation!$A:$D,4,0)</f>
        <v>Autres Comptes à Payer</v>
      </c>
      <c r="AR475" s="487" t="s">
        <v>299</v>
      </c>
      <c r="AS475" s="487">
        <f>+VLOOKUP($AJ475,Data_Validation!$A:$E,5,0)</f>
        <v>0</v>
      </c>
      <c r="AT475" s="904" t="str">
        <f t="shared" si="45"/>
        <v>G33107</v>
      </c>
      <c r="AU475" s="488" t="str">
        <f t="shared" si="46"/>
        <v>ACCESSOIRES FLOTTES</v>
      </c>
      <c r="AV475" s="899">
        <f>IFERROR(INDEX(V475:AG475,1,MATCH(Parametres!$B$3,V$1:AG$1,0)-1)*IF(OR(C475="L",C475="S",C475="I"),-1,1),"")</f>
        <v>0</v>
      </c>
      <c r="AW475" s="899">
        <f t="shared" si="47"/>
        <v>0</v>
      </c>
      <c r="AX475" s="899">
        <f>INDEX(V475:AG475,1,MATCH(Parametres!$B$3,V$1:AG$1,0))*IF(OR(C475="L",C475="S",C475="I"),-1,1)</f>
        <v>0</v>
      </c>
      <c r="AY475" s="487" t="s">
        <v>337</v>
      </c>
      <c r="AZ475" s="487">
        <f>+VLOOKUP($AJ475,Data_Validation!$A:$E,5,0)</f>
        <v>0</v>
      </c>
    </row>
    <row r="476" spans="1:52" ht="15" hidden="1" customHeight="1">
      <c r="A476" s="706" t="s">
        <v>1148</v>
      </c>
      <c r="B476" s="706">
        <v>2025</v>
      </c>
      <c r="C476" s="706" t="s">
        <v>2162</v>
      </c>
      <c r="D476" s="706" t="s">
        <v>2163</v>
      </c>
      <c r="E476" s="706" t="s">
        <v>336</v>
      </c>
      <c r="F476" s="706" t="s">
        <v>1135</v>
      </c>
      <c r="G476" s="706">
        <v>0</v>
      </c>
      <c r="H476" s="706">
        <v>0</v>
      </c>
      <c r="I476" s="706">
        <v>0</v>
      </c>
      <c r="J476" s="706">
        <v>0</v>
      </c>
      <c r="K476" s="706">
        <v>0</v>
      </c>
      <c r="L476" s="706">
        <v>0</v>
      </c>
      <c r="M476" s="706">
        <v>0</v>
      </c>
      <c r="N476" s="706">
        <v>0</v>
      </c>
      <c r="O476" s="706">
        <v>0</v>
      </c>
      <c r="P476" s="706">
        <v>0</v>
      </c>
      <c r="Q476" s="706">
        <v>0</v>
      </c>
      <c r="R476" s="706">
        <v>0</v>
      </c>
      <c r="S476" s="706">
        <v>0</v>
      </c>
      <c r="T476" s="706">
        <v>0</v>
      </c>
      <c r="U476" s="706">
        <v>0</v>
      </c>
      <c r="V476" s="706">
        <v>0</v>
      </c>
      <c r="W476" s="706">
        <v>0</v>
      </c>
      <c r="X476" s="706">
        <v>0</v>
      </c>
      <c r="Y476" s="706">
        <v>0</v>
      </c>
      <c r="Z476" s="706">
        <v>0</v>
      </c>
      <c r="AA476" s="706">
        <v>0</v>
      </c>
      <c r="AB476" s="706">
        <v>0</v>
      </c>
      <c r="AC476" s="706">
        <v>0</v>
      </c>
      <c r="AD476" s="706">
        <v>0</v>
      </c>
      <c r="AE476" s="706">
        <v>0</v>
      </c>
      <c r="AF476" s="706">
        <v>0</v>
      </c>
      <c r="AG476" s="706">
        <v>0</v>
      </c>
      <c r="AH476" s="706">
        <v>0</v>
      </c>
      <c r="AI476" s="706">
        <v>0</v>
      </c>
      <c r="AJ476" s="905" t="str">
        <f t="shared" si="48"/>
        <v>G33110</v>
      </c>
      <c r="AK476" s="905" t="str">
        <f t="shared" si="49"/>
        <v>RABAIS LOCATION LMB INC</v>
      </c>
      <c r="AL476" s="905">
        <f>IFERROR(INDEX(G476:R476,1,MATCH(Parametres!$B$3,G$1:R$1,0)-1)*IF(OR(F476="L",F476="S",F476="I"),-1,1),"")</f>
        <v>0</v>
      </c>
      <c r="AM476" s="905">
        <f t="shared" si="44"/>
        <v>0</v>
      </c>
      <c r="AN476" s="905">
        <f>INDEX(G476:R476,1,MATCH(Parametres!$B$3,G$1:R$1,0))*IF(OR(F476="L",F476="S",F476="I"),-1,1)</f>
        <v>0</v>
      </c>
      <c r="AO476" s="487" t="str">
        <f>+VLOOKUP($AJ476,Data_Validation!$A:$D,1,0)</f>
        <v>G33110</v>
      </c>
      <c r="AP476" s="487">
        <f>+VLOOKUP($AJ476,Data_Validation!$A:$D,3,0)</f>
        <v>0</v>
      </c>
      <c r="AQ476" s="487">
        <f>+VLOOKUP($AJ476,Data_Validation!$A:$D,4,0)</f>
        <v>0</v>
      </c>
      <c r="AR476" s="487" t="s">
        <v>299</v>
      </c>
      <c r="AS476" s="487">
        <f>+VLOOKUP($AJ476,Data_Validation!$A:$E,5,0)</f>
        <v>0</v>
      </c>
      <c r="AT476" s="904" t="str">
        <f t="shared" si="45"/>
        <v>G33110</v>
      </c>
      <c r="AU476" s="488" t="str">
        <f t="shared" si="46"/>
        <v>RABAIS LOCATION LMB INC</v>
      </c>
      <c r="AV476" s="899">
        <f>IFERROR(INDEX(V476:AG476,1,MATCH(Parametres!$B$3,V$1:AG$1,0)-1)*IF(OR(C476="L",C476="S",C476="I"),-1,1),"")</f>
        <v>0</v>
      </c>
      <c r="AW476" s="899">
        <f t="shared" si="47"/>
        <v>0</v>
      </c>
      <c r="AX476" s="899">
        <f>INDEX(V476:AG476,1,MATCH(Parametres!$B$3,V$1:AG$1,0))*IF(OR(C476="L",C476="S",C476="I"),-1,1)</f>
        <v>0</v>
      </c>
      <c r="AY476" s="487" t="s">
        <v>337</v>
      </c>
      <c r="AZ476" s="487">
        <f>+VLOOKUP($AJ476,Data_Validation!$A:$E,5,0)</f>
        <v>0</v>
      </c>
    </row>
    <row r="477" spans="1:52" ht="15" hidden="1" customHeight="1">
      <c r="A477" s="706" t="s">
        <v>1148</v>
      </c>
      <c r="B477" s="706">
        <v>2025</v>
      </c>
      <c r="C477" s="706" t="s">
        <v>2164</v>
      </c>
      <c r="D477" s="706" t="s">
        <v>2165</v>
      </c>
      <c r="E477" s="706" t="s">
        <v>333</v>
      </c>
      <c r="F477" s="706" t="s">
        <v>1135</v>
      </c>
      <c r="G477" s="706">
        <v>4150</v>
      </c>
      <c r="H477" s="706">
        <v>6850</v>
      </c>
      <c r="I477" s="706">
        <v>7050</v>
      </c>
      <c r="J477" s="706">
        <v>9330</v>
      </c>
      <c r="K477" s="706">
        <v>9330</v>
      </c>
      <c r="L477" s="706">
        <v>9330</v>
      </c>
      <c r="M477" s="706">
        <v>9330</v>
      </c>
      <c r="N477" s="706">
        <v>9730</v>
      </c>
      <c r="O477" s="706">
        <v>9930</v>
      </c>
      <c r="P477" s="706">
        <v>10730</v>
      </c>
      <c r="Q477" s="706">
        <v>11880</v>
      </c>
      <c r="R477" s="706">
        <v>0</v>
      </c>
      <c r="S477" s="706">
        <v>0</v>
      </c>
      <c r="T477" s="706">
        <v>0</v>
      </c>
      <c r="U477" s="706">
        <v>0</v>
      </c>
      <c r="V477" s="706">
        <v>0</v>
      </c>
      <c r="W477" s="706">
        <v>0</v>
      </c>
      <c r="X477" s="706">
        <v>0</v>
      </c>
      <c r="Y477" s="706">
        <v>0</v>
      </c>
      <c r="Z477" s="706">
        <v>0</v>
      </c>
      <c r="AA477" s="706">
        <v>0</v>
      </c>
      <c r="AB477" s="706">
        <v>0</v>
      </c>
      <c r="AC477" s="706">
        <v>0</v>
      </c>
      <c r="AD477" s="706">
        <v>0</v>
      </c>
      <c r="AE477" s="706">
        <v>0</v>
      </c>
      <c r="AF477" s="706">
        <v>0</v>
      </c>
      <c r="AG477" s="706">
        <v>0</v>
      </c>
      <c r="AH477" s="706">
        <v>0</v>
      </c>
      <c r="AI477" s="706">
        <v>0</v>
      </c>
      <c r="AJ477" s="905" t="str">
        <f t="shared" si="48"/>
        <v>G33111</v>
      </c>
      <c r="AK477" s="905" t="str">
        <f t="shared" si="49"/>
        <v>PROVISION WHOLESSALE</v>
      </c>
      <c r="AL477" s="905">
        <f>IFERROR(INDEX(G477:R477,1,MATCH(Parametres!$B$3,G$1:R$1,0)-1)*IF(OR(F477="L",F477="S",F477="I"),-1,1),"")</f>
        <v>-7050</v>
      </c>
      <c r="AM477" s="905">
        <f t="shared" si="44"/>
        <v>-2280</v>
      </c>
      <c r="AN477" s="905">
        <f>INDEX(G477:R477,1,MATCH(Parametres!$B$3,G$1:R$1,0))*IF(OR(F477="L",F477="S",F477="I"),-1,1)</f>
        <v>-9330</v>
      </c>
      <c r="AO477" s="487" t="str">
        <f>+VLOOKUP($AJ477,Data_Validation!$A:$D,1,0)</f>
        <v>G33111</v>
      </c>
      <c r="AP477" s="487" t="str">
        <f>+VLOOKUP($AJ477,Data_Validation!$A:$D,3,0)</f>
        <v>Bilan</v>
      </c>
      <c r="AQ477" s="487" t="str">
        <f>+VLOOKUP($AJ477,Data_Validation!$A:$D,4,0)</f>
        <v>Autres Courus</v>
      </c>
      <c r="AR477" s="487" t="s">
        <v>299</v>
      </c>
      <c r="AS477" s="487">
        <f>+VLOOKUP($AJ477,Data_Validation!$A:$E,5,0)</f>
        <v>0</v>
      </c>
      <c r="AT477" s="904" t="str">
        <f t="shared" si="45"/>
        <v>G33111</v>
      </c>
      <c r="AU477" s="488" t="str">
        <f t="shared" si="46"/>
        <v>PROVISION WHOLESSALE</v>
      </c>
      <c r="AV477" s="899">
        <f>IFERROR(INDEX(V477:AG477,1,MATCH(Parametres!$B$3,V$1:AG$1,0)-1)*IF(OR(C477="L",C477="S",C477="I"),-1,1),"")</f>
        <v>0</v>
      </c>
      <c r="AW477" s="899">
        <f t="shared" si="47"/>
        <v>0</v>
      </c>
      <c r="AX477" s="899">
        <f>INDEX(V477:AG477,1,MATCH(Parametres!$B$3,V$1:AG$1,0))*IF(OR(C477="L",C477="S",C477="I"),-1,1)</f>
        <v>0</v>
      </c>
      <c r="AY477" s="487" t="s">
        <v>337</v>
      </c>
      <c r="AZ477" s="487">
        <f>+VLOOKUP($AJ477,Data_Validation!$A:$E,5,0)</f>
        <v>0</v>
      </c>
    </row>
    <row r="478" spans="1:52" ht="15" hidden="1" customHeight="1">
      <c r="A478" s="706" t="s">
        <v>1148</v>
      </c>
      <c r="B478" s="706">
        <v>2025</v>
      </c>
      <c r="C478" s="706" t="s">
        <v>2166</v>
      </c>
      <c r="D478" s="706" t="s">
        <v>2167</v>
      </c>
      <c r="E478" s="706" t="s">
        <v>333</v>
      </c>
      <c r="F478" s="706" t="s">
        <v>1135</v>
      </c>
      <c r="G478" s="706">
        <v>22500</v>
      </c>
      <c r="H478" s="706">
        <v>26000</v>
      </c>
      <c r="I478" s="706">
        <v>33000</v>
      </c>
      <c r="J478" s="706">
        <v>39000</v>
      </c>
      <c r="K478" s="706">
        <v>45750</v>
      </c>
      <c r="L478" s="706">
        <v>49750</v>
      </c>
      <c r="M478" s="706">
        <v>57000</v>
      </c>
      <c r="N478" s="706">
        <v>62500</v>
      </c>
      <c r="O478" s="706">
        <v>27140.3</v>
      </c>
      <c r="P478" s="706">
        <v>27140.3</v>
      </c>
      <c r="Q478" s="706">
        <v>27140.3</v>
      </c>
      <c r="R478" s="706">
        <v>0</v>
      </c>
      <c r="S478" s="706">
        <v>0</v>
      </c>
      <c r="T478" s="706">
        <v>0</v>
      </c>
      <c r="U478" s="706">
        <v>0</v>
      </c>
      <c r="V478" s="706">
        <v>0</v>
      </c>
      <c r="W478" s="706">
        <v>0</v>
      </c>
      <c r="X478" s="706">
        <v>0</v>
      </c>
      <c r="Y478" s="706">
        <v>0</v>
      </c>
      <c r="Z478" s="706">
        <v>0</v>
      </c>
      <c r="AA478" s="706">
        <v>0</v>
      </c>
      <c r="AB478" s="706">
        <v>0</v>
      </c>
      <c r="AC478" s="706">
        <v>0</v>
      </c>
      <c r="AD478" s="706">
        <v>0</v>
      </c>
      <c r="AE478" s="706">
        <v>0</v>
      </c>
      <c r="AF478" s="706">
        <v>0</v>
      </c>
      <c r="AG478" s="706">
        <v>0</v>
      </c>
      <c r="AH478" s="706">
        <v>0</v>
      </c>
      <c r="AI478" s="706">
        <v>0</v>
      </c>
      <c r="AJ478" s="905" t="str">
        <f t="shared" si="48"/>
        <v>G33112</v>
      </c>
      <c r="AK478" s="905" t="str">
        <f t="shared" si="49"/>
        <v>PROVISION DETAIL</v>
      </c>
      <c r="AL478" s="905">
        <f>IFERROR(INDEX(G478:R478,1,MATCH(Parametres!$B$3,G$1:R$1,0)-1)*IF(OR(F478="L",F478="S",F478="I"),-1,1),"")</f>
        <v>-33000</v>
      </c>
      <c r="AM478" s="905">
        <f t="shared" si="44"/>
        <v>-6000</v>
      </c>
      <c r="AN478" s="905">
        <f>INDEX(G478:R478,1,MATCH(Parametres!$B$3,G$1:R$1,0))*IF(OR(F478="L",F478="S",F478="I"),-1,1)</f>
        <v>-39000</v>
      </c>
      <c r="AO478" s="487" t="str">
        <f>+VLOOKUP($AJ478,Data_Validation!$A:$D,1,0)</f>
        <v>G33112</v>
      </c>
      <c r="AP478" s="487" t="str">
        <f>+VLOOKUP($AJ478,Data_Validation!$A:$D,3,0)</f>
        <v>Bilan</v>
      </c>
      <c r="AQ478" s="487" t="str">
        <f>+VLOOKUP($AJ478,Data_Validation!$A:$D,4,0)</f>
        <v>Autres Courus</v>
      </c>
      <c r="AR478" s="487" t="s">
        <v>299</v>
      </c>
      <c r="AS478" s="487">
        <f>+VLOOKUP($AJ478,Data_Validation!$A:$E,5,0)</f>
        <v>0</v>
      </c>
      <c r="AT478" s="904" t="str">
        <f t="shared" si="45"/>
        <v>G33112</v>
      </c>
      <c r="AU478" s="488" t="str">
        <f t="shared" si="46"/>
        <v>PROVISION DETAIL</v>
      </c>
      <c r="AV478" s="899">
        <f>IFERROR(INDEX(V478:AG478,1,MATCH(Parametres!$B$3,V$1:AG$1,0)-1)*IF(OR(C478="L",C478="S",C478="I"),-1,1),"")</f>
        <v>0</v>
      </c>
      <c r="AW478" s="899">
        <f t="shared" si="47"/>
        <v>0</v>
      </c>
      <c r="AX478" s="899">
        <f>INDEX(V478:AG478,1,MATCH(Parametres!$B$3,V$1:AG$1,0))*IF(OR(C478="L",C478="S",C478="I"),-1,1)</f>
        <v>0</v>
      </c>
      <c r="AY478" s="487" t="s">
        <v>337</v>
      </c>
      <c r="AZ478" s="487">
        <f>+VLOOKUP($AJ478,Data_Validation!$A:$E,5,0)</f>
        <v>0</v>
      </c>
    </row>
    <row r="479" spans="1:52" ht="15" hidden="1" customHeight="1">
      <c r="A479" s="706" t="s">
        <v>1148</v>
      </c>
      <c r="B479" s="706">
        <v>2025</v>
      </c>
      <c r="C479" s="706" t="s">
        <v>2168</v>
      </c>
      <c r="D479" s="706" t="s">
        <v>2169</v>
      </c>
      <c r="E479" s="706" t="s">
        <v>333</v>
      </c>
      <c r="F479" s="706" t="s">
        <v>1135</v>
      </c>
      <c r="G479" s="706">
        <v>-22783.45</v>
      </c>
      <c r="H479" s="706">
        <v>60900</v>
      </c>
      <c r="I479" s="706">
        <v>98300</v>
      </c>
      <c r="J479" s="706">
        <v>106050</v>
      </c>
      <c r="K479" s="706">
        <v>106400</v>
      </c>
      <c r="L479" s="706">
        <v>106400</v>
      </c>
      <c r="M479" s="706">
        <v>106400</v>
      </c>
      <c r="N479" s="706">
        <v>106400</v>
      </c>
      <c r="O479" s="706">
        <v>47500</v>
      </c>
      <c r="P479" s="706">
        <v>58290</v>
      </c>
      <c r="Q479" s="706">
        <v>97360</v>
      </c>
      <c r="R479" s="706">
        <v>0</v>
      </c>
      <c r="S479" s="706">
        <v>0</v>
      </c>
      <c r="T479" s="706">
        <v>0</v>
      </c>
      <c r="U479" s="706">
        <v>0</v>
      </c>
      <c r="V479" s="706">
        <v>0</v>
      </c>
      <c r="W479" s="706">
        <v>0</v>
      </c>
      <c r="X479" s="706">
        <v>0</v>
      </c>
      <c r="Y479" s="706">
        <v>0</v>
      </c>
      <c r="Z479" s="706">
        <v>0</v>
      </c>
      <c r="AA479" s="706">
        <v>0</v>
      </c>
      <c r="AB479" s="706">
        <v>0</v>
      </c>
      <c r="AC479" s="706">
        <v>0</v>
      </c>
      <c r="AD479" s="706">
        <v>0</v>
      </c>
      <c r="AE479" s="706">
        <v>0</v>
      </c>
      <c r="AF479" s="706">
        <v>0</v>
      </c>
      <c r="AG479" s="706">
        <v>0</v>
      </c>
      <c r="AH479" s="706">
        <v>0</v>
      </c>
      <c r="AI479" s="706">
        <v>0</v>
      </c>
      <c r="AJ479" s="905" t="str">
        <f t="shared" si="48"/>
        <v>G33113</v>
      </c>
      <c r="AK479" s="905" t="str">
        <f t="shared" si="49"/>
        <v>PROVISION USA</v>
      </c>
      <c r="AL479" s="905">
        <f>IFERROR(INDEX(G479:R479,1,MATCH(Parametres!$B$3,G$1:R$1,0)-1)*IF(OR(F479="L",F479="S",F479="I"),-1,1),"")</f>
        <v>-98300</v>
      </c>
      <c r="AM479" s="905">
        <f t="shared" si="44"/>
        <v>-7750</v>
      </c>
      <c r="AN479" s="905">
        <f>INDEX(G479:R479,1,MATCH(Parametres!$B$3,G$1:R$1,0))*IF(OR(F479="L",F479="S",F479="I"),-1,1)</f>
        <v>-106050</v>
      </c>
      <c r="AO479" s="487" t="str">
        <f>+VLOOKUP($AJ479,Data_Validation!$A:$D,1,0)</f>
        <v>G33113</v>
      </c>
      <c r="AP479" s="487" t="str">
        <f>+VLOOKUP($AJ479,Data_Validation!$A:$D,3,0)</f>
        <v>Bilan</v>
      </c>
      <c r="AQ479" s="487" t="str">
        <f>+VLOOKUP($AJ479,Data_Validation!$A:$D,4,0)</f>
        <v>Autres Courus</v>
      </c>
      <c r="AR479" s="487" t="s">
        <v>299</v>
      </c>
      <c r="AS479" s="487">
        <f>+VLOOKUP($AJ479,Data_Validation!$A:$E,5,0)</f>
        <v>0</v>
      </c>
      <c r="AT479" s="904" t="str">
        <f t="shared" si="45"/>
        <v>G33113</v>
      </c>
      <c r="AU479" s="488" t="str">
        <f t="shared" si="46"/>
        <v>PROVISION USA</v>
      </c>
      <c r="AV479" s="899">
        <f>IFERROR(INDEX(V479:AG479,1,MATCH(Parametres!$B$3,V$1:AG$1,0)-1)*IF(OR(C479="L",C479="S",C479="I"),-1,1),"")</f>
        <v>0</v>
      </c>
      <c r="AW479" s="899">
        <f t="shared" si="47"/>
        <v>0</v>
      </c>
      <c r="AX479" s="899">
        <f>INDEX(V479:AG479,1,MATCH(Parametres!$B$3,V$1:AG$1,0))*IF(OR(C479="L",C479="S",C479="I"),-1,1)</f>
        <v>0</v>
      </c>
      <c r="AY479" s="487" t="s">
        <v>337</v>
      </c>
      <c r="AZ479" s="487">
        <f>+VLOOKUP($AJ479,Data_Validation!$A:$E,5,0)</f>
        <v>0</v>
      </c>
    </row>
    <row r="480" spans="1:52" ht="15" hidden="1" customHeight="1">
      <c r="A480" s="706" t="s">
        <v>1148</v>
      </c>
      <c r="B480" s="706">
        <v>2025</v>
      </c>
      <c r="C480" s="706" t="s">
        <v>2170</v>
      </c>
      <c r="D480" s="706" t="s">
        <v>2171</v>
      </c>
      <c r="E480" s="706" t="s">
        <v>333</v>
      </c>
      <c r="F480" s="706" t="s">
        <v>1135</v>
      </c>
      <c r="G480" s="706">
        <v>0</v>
      </c>
      <c r="H480" s="706">
        <v>150</v>
      </c>
      <c r="I480" s="706">
        <v>15300</v>
      </c>
      <c r="J480" s="706">
        <v>20150</v>
      </c>
      <c r="K480" s="706">
        <v>20300</v>
      </c>
      <c r="L480" s="706">
        <v>20300</v>
      </c>
      <c r="M480" s="706">
        <v>20300</v>
      </c>
      <c r="N480" s="706">
        <v>0</v>
      </c>
      <c r="O480" s="706">
        <v>300</v>
      </c>
      <c r="P480" s="706">
        <v>4950</v>
      </c>
      <c r="Q480" s="706">
        <v>4950</v>
      </c>
      <c r="R480" s="706">
        <v>0</v>
      </c>
      <c r="S480" s="706">
        <v>0</v>
      </c>
      <c r="T480" s="706">
        <v>0</v>
      </c>
      <c r="U480" s="706">
        <v>0</v>
      </c>
      <c r="V480" s="706">
        <v>0</v>
      </c>
      <c r="W480" s="706">
        <v>0</v>
      </c>
      <c r="X480" s="706">
        <v>0</v>
      </c>
      <c r="Y480" s="706">
        <v>0</v>
      </c>
      <c r="Z480" s="706">
        <v>0</v>
      </c>
      <c r="AA480" s="706">
        <v>0</v>
      </c>
      <c r="AB480" s="706">
        <v>0</v>
      </c>
      <c r="AC480" s="706">
        <v>0</v>
      </c>
      <c r="AD480" s="706">
        <v>0</v>
      </c>
      <c r="AE480" s="706">
        <v>0</v>
      </c>
      <c r="AF480" s="706">
        <v>0</v>
      </c>
      <c r="AG480" s="706">
        <v>0</v>
      </c>
      <c r="AH480" s="706">
        <v>0</v>
      </c>
      <c r="AI480" s="706">
        <v>0</v>
      </c>
      <c r="AJ480" s="905" t="str">
        <f t="shared" si="48"/>
        <v>G33114</v>
      </c>
      <c r="AK480" s="905" t="str">
        <f t="shared" si="49"/>
        <v>PROVISION HERELLE</v>
      </c>
      <c r="AL480" s="905">
        <f>IFERROR(INDEX(G480:R480,1,MATCH(Parametres!$B$3,G$1:R$1,0)-1)*IF(OR(F480="L",F480="S",F480="I"),-1,1),"")</f>
        <v>-15300</v>
      </c>
      <c r="AM480" s="905">
        <f t="shared" si="44"/>
        <v>-4850</v>
      </c>
      <c r="AN480" s="905">
        <f>INDEX(G480:R480,1,MATCH(Parametres!$B$3,G$1:R$1,0))*IF(OR(F480="L",F480="S",F480="I"),-1,1)</f>
        <v>-20150</v>
      </c>
      <c r="AO480" s="487" t="str">
        <f>+VLOOKUP($AJ480,Data_Validation!$A:$D,1,0)</f>
        <v>G33114</v>
      </c>
      <c r="AP480" s="487" t="str">
        <f>+VLOOKUP($AJ480,Data_Validation!$A:$D,3,0)</f>
        <v>Bilan</v>
      </c>
      <c r="AQ480" s="487" t="str">
        <f>+VLOOKUP($AJ480,Data_Validation!$A:$D,4,0)</f>
        <v>Autres Courus</v>
      </c>
      <c r="AR480" s="487" t="s">
        <v>299</v>
      </c>
      <c r="AS480" s="487">
        <f>+VLOOKUP($AJ480,Data_Validation!$A:$E,5,0)</f>
        <v>0</v>
      </c>
      <c r="AT480" s="904" t="str">
        <f t="shared" si="45"/>
        <v>G33114</v>
      </c>
      <c r="AU480" s="488" t="str">
        <f t="shared" si="46"/>
        <v>PROVISION HERELLE</v>
      </c>
      <c r="AV480" s="899">
        <f>IFERROR(INDEX(V480:AG480,1,MATCH(Parametres!$B$3,V$1:AG$1,0)-1)*IF(OR(C480="L",C480="S",C480="I"),-1,1),"")</f>
        <v>0</v>
      </c>
      <c r="AW480" s="899">
        <f t="shared" si="47"/>
        <v>0</v>
      </c>
      <c r="AX480" s="899">
        <f>INDEX(V480:AG480,1,MATCH(Parametres!$B$3,V$1:AG$1,0))*IF(OR(C480="L",C480="S",C480="I"),-1,1)</f>
        <v>0</v>
      </c>
      <c r="AY480" s="487" t="s">
        <v>337</v>
      </c>
      <c r="AZ480" s="487">
        <f>+VLOOKUP($AJ480,Data_Validation!$A:$E,5,0)</f>
        <v>0</v>
      </c>
    </row>
    <row r="481" spans="1:52" ht="15" hidden="1" customHeight="1">
      <c r="A481" s="706" t="s">
        <v>1148</v>
      </c>
      <c r="B481" s="706">
        <v>2025</v>
      </c>
      <c r="C481" s="706" t="s">
        <v>2172</v>
      </c>
      <c r="D481" s="706" t="s">
        <v>2173</v>
      </c>
      <c r="E481" s="706" t="s">
        <v>336</v>
      </c>
      <c r="F481" s="706" t="s">
        <v>1135</v>
      </c>
      <c r="G481" s="706">
        <v>0</v>
      </c>
      <c r="H481" s="706">
        <v>0</v>
      </c>
      <c r="I481" s="706">
        <v>0</v>
      </c>
      <c r="J481" s="706">
        <v>0</v>
      </c>
      <c r="K481" s="706">
        <v>0</v>
      </c>
      <c r="L481" s="706">
        <v>0</v>
      </c>
      <c r="M481" s="706">
        <v>0</v>
      </c>
      <c r="N481" s="706">
        <v>0</v>
      </c>
      <c r="O481" s="706">
        <v>0</v>
      </c>
      <c r="P481" s="706">
        <v>2284.52</v>
      </c>
      <c r="Q481" s="706">
        <v>0</v>
      </c>
      <c r="R481" s="706">
        <v>0</v>
      </c>
      <c r="S481" s="706">
        <v>0</v>
      </c>
      <c r="T481" s="706">
        <v>0</v>
      </c>
      <c r="U481" s="706">
        <v>0</v>
      </c>
      <c r="V481" s="706">
        <v>0</v>
      </c>
      <c r="W481" s="706">
        <v>0</v>
      </c>
      <c r="X481" s="706">
        <v>0</v>
      </c>
      <c r="Y481" s="706">
        <v>0</v>
      </c>
      <c r="Z481" s="706">
        <v>0</v>
      </c>
      <c r="AA481" s="706">
        <v>0</v>
      </c>
      <c r="AB481" s="706">
        <v>0</v>
      </c>
      <c r="AC481" s="706">
        <v>0</v>
      </c>
      <c r="AD481" s="706">
        <v>0</v>
      </c>
      <c r="AE481" s="706">
        <v>0</v>
      </c>
      <c r="AF481" s="706">
        <v>0</v>
      </c>
      <c r="AG481" s="706">
        <v>0</v>
      </c>
      <c r="AH481" s="706">
        <v>0</v>
      </c>
      <c r="AI481" s="706">
        <v>0</v>
      </c>
      <c r="AJ481" s="905" t="str">
        <f t="shared" si="48"/>
        <v>G33115</v>
      </c>
      <c r="AK481" s="905" t="str">
        <f t="shared" si="49"/>
        <v>PROVISION LMB</v>
      </c>
      <c r="AL481" s="905">
        <f>IFERROR(INDEX(G481:R481,1,MATCH(Parametres!$B$3,G$1:R$1,0)-1)*IF(OR(F481="L",F481="S",F481="I"),-1,1),"")</f>
        <v>0</v>
      </c>
      <c r="AM481" s="905">
        <f t="shared" si="44"/>
        <v>0</v>
      </c>
      <c r="AN481" s="905">
        <f>INDEX(G481:R481,1,MATCH(Parametres!$B$3,G$1:R$1,0))*IF(OR(F481="L",F481="S",F481="I"),-1,1)</f>
        <v>0</v>
      </c>
      <c r="AO481" s="487" t="str">
        <f>+VLOOKUP($AJ481,Data_Validation!$A:$D,1,0)</f>
        <v>G33115</v>
      </c>
      <c r="AP481" s="487" t="str">
        <f>+VLOOKUP($AJ481,Data_Validation!$A:$D,3,0)</f>
        <v>Bilan</v>
      </c>
      <c r="AQ481" s="487" t="str">
        <f>+VLOOKUP($AJ481,Data_Validation!$A:$D,4,0)</f>
        <v>Autres Courus</v>
      </c>
      <c r="AR481" s="487" t="s">
        <v>299</v>
      </c>
      <c r="AS481" s="487">
        <f>+VLOOKUP($AJ481,Data_Validation!$A:$E,5,0)</f>
        <v>0</v>
      </c>
      <c r="AT481" s="904" t="str">
        <f t="shared" si="45"/>
        <v>G33115</v>
      </c>
      <c r="AU481" s="488" t="str">
        <f t="shared" si="46"/>
        <v>PROVISION LMB</v>
      </c>
      <c r="AV481" s="899">
        <f>IFERROR(INDEX(V481:AG481,1,MATCH(Parametres!$B$3,V$1:AG$1,0)-1)*IF(OR(C481="L",C481="S",C481="I"),-1,1),"")</f>
        <v>0</v>
      </c>
      <c r="AW481" s="899">
        <f t="shared" si="47"/>
        <v>0</v>
      </c>
      <c r="AX481" s="899">
        <f>INDEX(V481:AG481,1,MATCH(Parametres!$B$3,V$1:AG$1,0))*IF(OR(C481="L",C481="S",C481="I"),-1,1)</f>
        <v>0</v>
      </c>
      <c r="AY481" s="487" t="s">
        <v>337</v>
      </c>
      <c r="AZ481" s="487">
        <f>+VLOOKUP($AJ481,Data_Validation!$A:$E,5,0)</f>
        <v>0</v>
      </c>
    </row>
    <row r="482" spans="1:52" ht="15" hidden="1" customHeight="1">
      <c r="A482" s="706" t="s">
        <v>1148</v>
      </c>
      <c r="B482" s="706">
        <v>2025</v>
      </c>
      <c r="C482" s="706" t="s">
        <v>2178</v>
      </c>
      <c r="D482" s="706" t="s">
        <v>2179</v>
      </c>
      <c r="E482" s="706" t="s">
        <v>1139</v>
      </c>
      <c r="F482" s="706" t="s">
        <v>1135</v>
      </c>
      <c r="G482" s="706">
        <v>7704.1</v>
      </c>
      <c r="H482" s="706">
        <v>8204.1</v>
      </c>
      <c r="I482" s="706">
        <v>8454.1</v>
      </c>
      <c r="J482" s="706">
        <v>16454.099999999999</v>
      </c>
      <c r="K482" s="706">
        <v>18579.099999999999</v>
      </c>
      <c r="L482" s="706">
        <v>19704.099999999999</v>
      </c>
      <c r="M482" s="706">
        <v>4704.1000000000004</v>
      </c>
      <c r="N482" s="706">
        <v>6204.1</v>
      </c>
      <c r="O482" s="706">
        <v>6454.1</v>
      </c>
      <c r="P482" s="706">
        <v>22925.79</v>
      </c>
      <c r="Q482" s="706">
        <v>3925.81</v>
      </c>
      <c r="R482" s="706">
        <v>575</v>
      </c>
      <c r="S482" s="706">
        <v>0</v>
      </c>
      <c r="T482" s="706">
        <v>0</v>
      </c>
      <c r="U482" s="706">
        <v>0</v>
      </c>
      <c r="V482" s="706">
        <v>0</v>
      </c>
      <c r="W482" s="706">
        <v>0</v>
      </c>
      <c r="X482" s="706">
        <v>0</v>
      </c>
      <c r="Y482" s="706">
        <v>0</v>
      </c>
      <c r="Z482" s="706">
        <v>0</v>
      </c>
      <c r="AA482" s="706">
        <v>0</v>
      </c>
      <c r="AB482" s="706">
        <v>0</v>
      </c>
      <c r="AC482" s="706">
        <v>0</v>
      </c>
      <c r="AD482" s="706">
        <v>0</v>
      </c>
      <c r="AE482" s="706">
        <v>0</v>
      </c>
      <c r="AF482" s="706">
        <v>0</v>
      </c>
      <c r="AG482" s="706">
        <v>0</v>
      </c>
      <c r="AH482" s="706">
        <v>0</v>
      </c>
      <c r="AI482" s="706">
        <v>0</v>
      </c>
      <c r="AJ482" s="905" t="str">
        <f t="shared" si="48"/>
        <v>G33150</v>
      </c>
      <c r="AK482" s="905" t="str">
        <f t="shared" si="49"/>
        <v>SIMPLICITÉ RABAIS À PAYER</v>
      </c>
      <c r="AL482" s="905">
        <f>IFERROR(INDEX(G482:R482,1,MATCH(Parametres!$B$3,G$1:R$1,0)-1)*IF(OR(F482="L",F482="S",F482="I"),-1,1),"")</f>
        <v>-8454.1</v>
      </c>
      <c r="AM482" s="905">
        <f t="shared" si="44"/>
        <v>-7999.9999999999982</v>
      </c>
      <c r="AN482" s="905">
        <f>INDEX(G482:R482,1,MATCH(Parametres!$B$3,G$1:R$1,0))*IF(OR(F482="L",F482="S",F482="I"),-1,1)</f>
        <v>-16454.099999999999</v>
      </c>
      <c r="AO482" s="487" t="str">
        <f>+VLOOKUP($AJ482,Data_Validation!$A:$D,1,0)</f>
        <v>G33150</v>
      </c>
      <c r="AP482" s="487" t="str">
        <f>+VLOOKUP($AJ482,Data_Validation!$A:$D,3,0)</f>
        <v>Bilan</v>
      </c>
      <c r="AQ482" s="487" t="str">
        <f>+VLOOKUP($AJ482,Data_Validation!$A:$D,4,0)</f>
        <v>Autres Courus</v>
      </c>
      <c r="AR482" s="487" t="s">
        <v>299</v>
      </c>
      <c r="AS482" s="487">
        <f>+VLOOKUP($AJ482,Data_Validation!$A:$E,5,0)</f>
        <v>0</v>
      </c>
      <c r="AT482" s="904" t="str">
        <f t="shared" si="45"/>
        <v>G33150</v>
      </c>
      <c r="AU482" s="488" t="str">
        <f t="shared" si="46"/>
        <v>SIMPLICITÉ RABAIS À PAYER</v>
      </c>
      <c r="AV482" s="899">
        <f>IFERROR(INDEX(V482:AG482,1,MATCH(Parametres!$B$3,V$1:AG$1,0)-1)*IF(OR(C482="L",C482="S",C482="I"),-1,1),"")</f>
        <v>0</v>
      </c>
      <c r="AW482" s="899">
        <f t="shared" si="47"/>
        <v>0</v>
      </c>
      <c r="AX482" s="899">
        <f>INDEX(V482:AG482,1,MATCH(Parametres!$B$3,V$1:AG$1,0))*IF(OR(C482="L",C482="S",C482="I"),-1,1)</f>
        <v>0</v>
      </c>
      <c r="AY482" s="487" t="s">
        <v>337</v>
      </c>
      <c r="AZ482" s="487">
        <f>+VLOOKUP($AJ482,Data_Validation!$A:$E,5,0)</f>
        <v>0</v>
      </c>
    </row>
    <row r="483" spans="1:52" ht="15" hidden="1" customHeight="1">
      <c r="A483" s="706" t="s">
        <v>1148</v>
      </c>
      <c r="B483" s="706">
        <v>2025</v>
      </c>
      <c r="C483" s="706" t="s">
        <v>2180</v>
      </c>
      <c r="D483" s="706" t="s">
        <v>2181</v>
      </c>
      <c r="E483" s="706" t="s">
        <v>333</v>
      </c>
      <c r="F483" s="706" t="s">
        <v>1135</v>
      </c>
      <c r="G483" s="706">
        <v>0</v>
      </c>
      <c r="H483" s="706">
        <v>0</v>
      </c>
      <c r="I483" s="706">
        <v>0</v>
      </c>
      <c r="J483" s="706">
        <v>0</v>
      </c>
      <c r="K483" s="706">
        <v>0</v>
      </c>
      <c r="L483" s="706">
        <v>0</v>
      </c>
      <c r="M483" s="706">
        <v>0</v>
      </c>
      <c r="N483" s="706">
        <v>0</v>
      </c>
      <c r="O483" s="706">
        <v>0</v>
      </c>
      <c r="P483" s="706">
        <v>0</v>
      </c>
      <c r="Q483" s="706">
        <v>0</v>
      </c>
      <c r="R483" s="706">
        <v>0</v>
      </c>
      <c r="S483" s="706">
        <v>0</v>
      </c>
      <c r="T483" s="706">
        <v>0</v>
      </c>
      <c r="U483" s="706">
        <v>0</v>
      </c>
      <c r="V483" s="706">
        <v>0</v>
      </c>
      <c r="W483" s="706">
        <v>0</v>
      </c>
      <c r="X483" s="706">
        <v>0</v>
      </c>
      <c r="Y483" s="706">
        <v>0</v>
      </c>
      <c r="Z483" s="706">
        <v>0</v>
      </c>
      <c r="AA483" s="706">
        <v>0</v>
      </c>
      <c r="AB483" s="706">
        <v>0</v>
      </c>
      <c r="AC483" s="706">
        <v>0</v>
      </c>
      <c r="AD483" s="706">
        <v>0</v>
      </c>
      <c r="AE483" s="706">
        <v>0</v>
      </c>
      <c r="AF483" s="706">
        <v>0</v>
      </c>
      <c r="AG483" s="706">
        <v>0</v>
      </c>
      <c r="AH483" s="706">
        <v>0</v>
      </c>
      <c r="AI483" s="706">
        <v>0</v>
      </c>
      <c r="AJ483" s="905" t="str">
        <f t="shared" si="48"/>
        <v>G33200</v>
      </c>
      <c r="AK483" s="905" t="str">
        <f t="shared" si="49"/>
        <v>RACHAT ACTIONS PRIVILEGIE</v>
      </c>
      <c r="AL483" s="905">
        <f>IFERROR(INDEX(G483:R483,1,MATCH(Parametres!$B$3,G$1:R$1,0)-1)*IF(OR(F483="L",F483="S",F483="I"),-1,1),"")</f>
        <v>0</v>
      </c>
      <c r="AM483" s="905">
        <f t="shared" si="44"/>
        <v>0</v>
      </c>
      <c r="AN483" s="905">
        <f>INDEX(G483:R483,1,MATCH(Parametres!$B$3,G$1:R$1,0))*IF(OR(F483="L",F483="S",F483="I"),-1,1)</f>
        <v>0</v>
      </c>
      <c r="AO483" s="487" t="e">
        <f>+VLOOKUP($AJ483,Data_Validation!$A:$D,1,0)</f>
        <v>#N/A</v>
      </c>
      <c r="AP483" s="487" t="e">
        <f>+VLOOKUP($AJ483,Data_Validation!$A:$D,3,0)</f>
        <v>#N/A</v>
      </c>
      <c r="AQ483" s="487" t="e">
        <f>+VLOOKUP($AJ483,Data_Validation!$A:$D,4,0)</f>
        <v>#N/A</v>
      </c>
      <c r="AR483" s="487" t="s">
        <v>299</v>
      </c>
      <c r="AS483" s="487" t="e">
        <f>+VLOOKUP($AJ483,Data_Validation!$A:$E,5,0)</f>
        <v>#N/A</v>
      </c>
      <c r="AT483" s="904" t="str">
        <f t="shared" si="45"/>
        <v>G33200</v>
      </c>
      <c r="AU483" s="488" t="str">
        <f t="shared" si="46"/>
        <v>RACHAT ACTIONS PRIVILEGIE</v>
      </c>
      <c r="AV483" s="899">
        <f>IFERROR(INDEX(V483:AG483,1,MATCH(Parametres!$B$3,V$1:AG$1,0)-1)*IF(OR(C483="L",C483="S",C483="I"),-1,1),"")</f>
        <v>0</v>
      </c>
      <c r="AW483" s="899">
        <f t="shared" si="47"/>
        <v>0</v>
      </c>
      <c r="AX483" s="899">
        <f>INDEX(V483:AG483,1,MATCH(Parametres!$B$3,V$1:AG$1,0))*IF(OR(C483="L",C483="S",C483="I"),-1,1)</f>
        <v>0</v>
      </c>
      <c r="AY483" s="487" t="s">
        <v>337</v>
      </c>
      <c r="AZ483" s="487" t="e">
        <f>+VLOOKUP($AJ483,Data_Validation!$A:$E,5,0)</f>
        <v>#N/A</v>
      </c>
    </row>
    <row r="484" spans="1:52" ht="15" hidden="1" customHeight="1">
      <c r="A484" s="706" t="s">
        <v>1148</v>
      </c>
      <c r="B484" s="706">
        <v>2025</v>
      </c>
      <c r="C484" s="706" t="s">
        <v>2182</v>
      </c>
      <c r="D484" s="706" t="s">
        <v>2183</v>
      </c>
      <c r="E484" s="706" t="s">
        <v>333</v>
      </c>
      <c r="F484" s="706" t="s">
        <v>1135</v>
      </c>
      <c r="G484" s="706">
        <v>1530</v>
      </c>
      <c r="H484" s="706">
        <v>1530</v>
      </c>
      <c r="I484" s="706">
        <v>1530</v>
      </c>
      <c r="J484" s="706">
        <v>1530</v>
      </c>
      <c r="K484" s="706">
        <v>1530</v>
      </c>
      <c r="L484" s="706">
        <v>-30962</v>
      </c>
      <c r="M484" s="706">
        <v>-30962</v>
      </c>
      <c r="N484" s="706">
        <v>-30962</v>
      </c>
      <c r="O484" s="706">
        <v>-30962</v>
      </c>
      <c r="P484" s="706">
        <v>-30962</v>
      </c>
      <c r="Q484" s="706">
        <v>-30962</v>
      </c>
      <c r="R484" s="706">
        <v>-30962</v>
      </c>
      <c r="S484" s="706">
        <v>0</v>
      </c>
      <c r="T484" s="706">
        <v>0</v>
      </c>
      <c r="U484" s="706">
        <v>0</v>
      </c>
      <c r="V484" s="706">
        <v>0</v>
      </c>
      <c r="W484" s="706">
        <v>0</v>
      </c>
      <c r="X484" s="706">
        <v>0</v>
      </c>
      <c r="Y484" s="706">
        <v>0</v>
      </c>
      <c r="Z484" s="706">
        <v>0</v>
      </c>
      <c r="AA484" s="706">
        <v>0</v>
      </c>
      <c r="AB484" s="706">
        <v>0</v>
      </c>
      <c r="AC484" s="706">
        <v>0</v>
      </c>
      <c r="AD484" s="706">
        <v>0</v>
      </c>
      <c r="AE484" s="706">
        <v>0</v>
      </c>
      <c r="AF484" s="706">
        <v>0</v>
      </c>
      <c r="AG484" s="706">
        <v>0</v>
      </c>
      <c r="AH484" s="706">
        <v>0</v>
      </c>
      <c r="AI484" s="706">
        <v>0</v>
      </c>
      <c r="AJ484" s="905" t="str">
        <f t="shared" si="48"/>
        <v>G33300</v>
      </c>
      <c r="AK484" s="905" t="str">
        <f t="shared" si="49"/>
        <v>ACTIF D'IMPOTS FUTURS</v>
      </c>
      <c r="AL484" s="905">
        <f>IFERROR(INDEX(G484:R484,1,MATCH(Parametres!$B$3,G$1:R$1,0)-1)*IF(OR(F484="L",F484="S",F484="I"),-1,1),"")</f>
        <v>-1530</v>
      </c>
      <c r="AM484" s="905">
        <f t="shared" si="44"/>
        <v>0</v>
      </c>
      <c r="AN484" s="905">
        <f>INDEX(G484:R484,1,MATCH(Parametres!$B$3,G$1:R$1,0))*IF(OR(F484="L",F484="S",F484="I"),-1,1)</f>
        <v>-1530</v>
      </c>
      <c r="AO484" s="487" t="str">
        <f>+VLOOKUP($AJ484,Data_Validation!$A:$D,1,0)</f>
        <v>G33300</v>
      </c>
      <c r="AP484" s="487" t="str">
        <f>+VLOOKUP($AJ484,Data_Validation!$A:$D,3,0)</f>
        <v>Bilan</v>
      </c>
      <c r="AQ484" s="487" t="str">
        <f>+VLOOKUP($AJ484,Data_Validation!$A:$D,4,0)</f>
        <v>Impôts Futurs à payer</v>
      </c>
      <c r="AR484" s="487" t="s">
        <v>299</v>
      </c>
      <c r="AS484" s="487">
        <f>+VLOOKUP($AJ484,Data_Validation!$A:$E,5,0)</f>
        <v>0</v>
      </c>
      <c r="AT484" s="904" t="str">
        <f t="shared" si="45"/>
        <v>G33300</v>
      </c>
      <c r="AU484" s="488" t="str">
        <f t="shared" si="46"/>
        <v>ACTIF D'IMPOTS FUTURS</v>
      </c>
      <c r="AV484" s="899">
        <f>IFERROR(INDEX(V484:AG484,1,MATCH(Parametres!$B$3,V$1:AG$1,0)-1)*IF(OR(C484="L",C484="S",C484="I"),-1,1),"")</f>
        <v>0</v>
      </c>
      <c r="AW484" s="899">
        <f t="shared" si="47"/>
        <v>0</v>
      </c>
      <c r="AX484" s="899">
        <f>INDEX(V484:AG484,1,MATCH(Parametres!$B$3,V$1:AG$1,0))*IF(OR(C484="L",C484="S",C484="I"),-1,1)</f>
        <v>0</v>
      </c>
      <c r="AY484" s="487" t="s">
        <v>337</v>
      </c>
      <c r="AZ484" s="487">
        <f>+VLOOKUP($AJ484,Data_Validation!$A:$E,5,0)</f>
        <v>0</v>
      </c>
    </row>
    <row r="485" spans="1:52" ht="15" hidden="1" customHeight="1">
      <c r="A485" s="706" t="s">
        <v>1148</v>
      </c>
      <c r="B485" s="706">
        <v>2025</v>
      </c>
      <c r="C485" s="706" t="s">
        <v>2184</v>
      </c>
      <c r="D485" s="706" t="s">
        <v>2185</v>
      </c>
      <c r="E485" s="706" t="s">
        <v>333</v>
      </c>
      <c r="F485" s="706" t="s">
        <v>1135</v>
      </c>
      <c r="G485" s="706">
        <v>3697580.28</v>
      </c>
      <c r="H485" s="706">
        <v>3697580.28</v>
      </c>
      <c r="I485" s="706">
        <v>3697580.28</v>
      </c>
      <c r="J485" s="706">
        <v>3697580.28</v>
      </c>
      <c r="K485" s="706">
        <v>3697580.28</v>
      </c>
      <c r="L485" s="706">
        <v>3697580.28</v>
      </c>
      <c r="M485" s="706">
        <v>0</v>
      </c>
      <c r="N485" s="706">
        <v>0</v>
      </c>
      <c r="O485" s="706">
        <v>0</v>
      </c>
      <c r="P485" s="706">
        <v>0</v>
      </c>
      <c r="Q485" s="706">
        <v>0</v>
      </c>
      <c r="R485" s="706">
        <v>0</v>
      </c>
      <c r="S485" s="706">
        <v>0</v>
      </c>
      <c r="T485" s="706">
        <v>0</v>
      </c>
      <c r="U485" s="706">
        <v>0</v>
      </c>
      <c r="V485" s="706">
        <v>0</v>
      </c>
      <c r="W485" s="706">
        <v>0</v>
      </c>
      <c r="X485" s="706">
        <v>0</v>
      </c>
      <c r="Y485" s="706">
        <v>0</v>
      </c>
      <c r="Z485" s="706">
        <v>0</v>
      </c>
      <c r="AA485" s="706">
        <v>0</v>
      </c>
      <c r="AB485" s="706">
        <v>0</v>
      </c>
      <c r="AC485" s="706">
        <v>0</v>
      </c>
      <c r="AD485" s="706">
        <v>0</v>
      </c>
      <c r="AE485" s="706">
        <v>0</v>
      </c>
      <c r="AF485" s="706">
        <v>0</v>
      </c>
      <c r="AG485" s="706">
        <v>0</v>
      </c>
      <c r="AH485" s="706">
        <v>0</v>
      </c>
      <c r="AI485" s="706">
        <v>0</v>
      </c>
      <c r="AJ485" s="905" t="str">
        <f t="shared" si="48"/>
        <v>G33400</v>
      </c>
      <c r="AK485" s="905" t="str">
        <f t="shared" si="49"/>
        <v>MARGE DE CRÉDIT &amp; LOYER</v>
      </c>
      <c r="AL485" s="905">
        <f>IFERROR(INDEX(G485:R485,1,MATCH(Parametres!$B$3,G$1:R$1,0)-1)*IF(OR(F485="L",F485="S",F485="I"),-1,1),"")</f>
        <v>-3697580.28</v>
      </c>
      <c r="AM485" s="905">
        <f t="shared" si="44"/>
        <v>0</v>
      </c>
      <c r="AN485" s="905">
        <f>INDEX(G485:R485,1,MATCH(Parametres!$B$3,G$1:R$1,0))*IF(OR(F485="L",F485="S",F485="I"),-1,1)</f>
        <v>-3697580.28</v>
      </c>
      <c r="AO485" s="487" t="str">
        <f>+VLOOKUP($AJ485,Data_Validation!$A:$D,1,0)</f>
        <v>G33400</v>
      </c>
      <c r="AP485" s="487" t="str">
        <f>+VLOOKUP($AJ485,Data_Validation!$A:$D,3,0)</f>
        <v>Bilan</v>
      </c>
      <c r="AQ485" s="487" t="str">
        <f>+VLOOKUP($AJ485,Data_Validation!$A:$D,4,0)</f>
        <v>Marge de crédit</v>
      </c>
      <c r="AR485" s="487" t="s">
        <v>299</v>
      </c>
      <c r="AS485" s="487">
        <f>+VLOOKUP($AJ485,Data_Validation!$A:$E,5,0)</f>
        <v>0</v>
      </c>
      <c r="AT485" s="904" t="str">
        <f t="shared" si="45"/>
        <v>G33400</v>
      </c>
      <c r="AU485" s="488" t="str">
        <f t="shared" si="46"/>
        <v>MARGE DE CRÉDIT &amp; LOYER</v>
      </c>
      <c r="AV485" s="899">
        <f>IFERROR(INDEX(V485:AG485,1,MATCH(Parametres!$B$3,V$1:AG$1,0)-1)*IF(OR(C485="L",C485="S",C485="I"),-1,1),"")</f>
        <v>0</v>
      </c>
      <c r="AW485" s="899">
        <f t="shared" si="47"/>
        <v>0</v>
      </c>
      <c r="AX485" s="899">
        <f>INDEX(V485:AG485,1,MATCH(Parametres!$B$3,V$1:AG$1,0))*IF(OR(C485="L",C485="S",C485="I"),-1,1)</f>
        <v>0</v>
      </c>
      <c r="AY485" s="487" t="s">
        <v>337</v>
      </c>
      <c r="AZ485" s="487">
        <f>+VLOOKUP($AJ485,Data_Validation!$A:$E,5,0)</f>
        <v>0</v>
      </c>
    </row>
    <row r="486" spans="1:52" ht="15" hidden="1" customHeight="1">
      <c r="A486" s="706" t="s">
        <v>1148</v>
      </c>
      <c r="B486" s="706">
        <v>2025</v>
      </c>
      <c r="C486" s="706" t="s">
        <v>2186</v>
      </c>
      <c r="D486" s="706" t="s">
        <v>2187</v>
      </c>
      <c r="E486" s="706" t="s">
        <v>333</v>
      </c>
      <c r="F486" s="706" t="s">
        <v>1135</v>
      </c>
      <c r="G486" s="706">
        <v>-101027</v>
      </c>
      <c r="H486" s="706">
        <v>-101027</v>
      </c>
      <c r="I486" s="706">
        <v>-101027</v>
      </c>
      <c r="J486" s="706">
        <v>-101027</v>
      </c>
      <c r="K486" s="706">
        <v>-101027</v>
      </c>
      <c r="L486" s="706">
        <v>-62787</v>
      </c>
      <c r="M486" s="706">
        <v>-62787</v>
      </c>
      <c r="N486" s="706">
        <v>-62787</v>
      </c>
      <c r="O486" s="706">
        <v>-62787</v>
      </c>
      <c r="P486" s="706">
        <v>-62787</v>
      </c>
      <c r="Q486" s="706">
        <v>-62787</v>
      </c>
      <c r="R486" s="706">
        <v>-62787</v>
      </c>
      <c r="S486" s="706">
        <v>0</v>
      </c>
      <c r="T486" s="706">
        <v>0</v>
      </c>
      <c r="U486" s="706">
        <v>0</v>
      </c>
      <c r="V486" s="706">
        <v>0</v>
      </c>
      <c r="W486" s="706">
        <v>0</v>
      </c>
      <c r="X486" s="706">
        <v>0</v>
      </c>
      <c r="Y486" s="706">
        <v>0</v>
      </c>
      <c r="Z486" s="706">
        <v>0</v>
      </c>
      <c r="AA486" s="706">
        <v>0</v>
      </c>
      <c r="AB486" s="706">
        <v>0</v>
      </c>
      <c r="AC486" s="706">
        <v>0</v>
      </c>
      <c r="AD486" s="706">
        <v>0</v>
      </c>
      <c r="AE486" s="706">
        <v>0</v>
      </c>
      <c r="AF486" s="706">
        <v>0</v>
      </c>
      <c r="AG486" s="706">
        <v>0</v>
      </c>
      <c r="AH486" s="706">
        <v>0</v>
      </c>
      <c r="AI486" s="706">
        <v>0</v>
      </c>
      <c r="AJ486" s="905" t="str">
        <f t="shared" si="48"/>
        <v>G33600</v>
      </c>
      <c r="AK486" s="905" t="str">
        <f t="shared" si="49"/>
        <v>RRI</v>
      </c>
      <c r="AL486" s="905">
        <f>IFERROR(INDEX(G486:R486,1,MATCH(Parametres!$B$3,G$1:R$1,0)-1)*IF(OR(F486="L",F486="S",F486="I"),-1,1),"")</f>
        <v>101027</v>
      </c>
      <c r="AM486" s="905">
        <f t="shared" si="44"/>
        <v>0</v>
      </c>
      <c r="AN486" s="905">
        <f>INDEX(G486:R486,1,MATCH(Parametres!$B$3,G$1:R$1,0))*IF(OR(F486="L",F486="S",F486="I"),-1,1)</f>
        <v>101027</v>
      </c>
      <c r="AO486" s="487" t="str">
        <f>+VLOOKUP($AJ486,Data_Validation!$A:$D,1,0)</f>
        <v>G33600</v>
      </c>
      <c r="AP486" s="487" t="str">
        <f>+VLOOKUP($AJ486,Data_Validation!$A:$D,3,0)</f>
        <v>Bilan</v>
      </c>
      <c r="AQ486" s="487" t="str">
        <f>+VLOOKUP($AJ486,Data_Validation!$A:$D,4,0)</f>
        <v>Frais Payés d'Avance</v>
      </c>
      <c r="AR486" s="487" t="s">
        <v>299</v>
      </c>
      <c r="AS486" s="487">
        <f>+VLOOKUP($AJ486,Data_Validation!$A:$E,5,0)</f>
        <v>0</v>
      </c>
      <c r="AT486" s="904" t="str">
        <f t="shared" si="45"/>
        <v>G33600</v>
      </c>
      <c r="AU486" s="488" t="str">
        <f t="shared" si="46"/>
        <v>RRI</v>
      </c>
      <c r="AV486" s="899">
        <f>IFERROR(INDEX(V486:AG486,1,MATCH(Parametres!$B$3,V$1:AG$1,0)-1)*IF(OR(C486="L",C486="S",C486="I"),-1,1),"")</f>
        <v>0</v>
      </c>
      <c r="AW486" s="899">
        <f t="shared" si="47"/>
        <v>0</v>
      </c>
      <c r="AX486" s="899">
        <f>INDEX(V486:AG486,1,MATCH(Parametres!$B$3,V$1:AG$1,0))*IF(OR(C486="L",C486="S",C486="I"),-1,1)</f>
        <v>0</v>
      </c>
      <c r="AY486" s="487" t="s">
        <v>337</v>
      </c>
      <c r="AZ486" s="487">
        <f>+VLOOKUP($AJ486,Data_Validation!$A:$E,5,0)</f>
        <v>0</v>
      </c>
    </row>
    <row r="487" spans="1:52" ht="15" hidden="1" customHeight="1">
      <c r="A487" s="706" t="s">
        <v>1148</v>
      </c>
      <c r="B487" s="706">
        <v>2025</v>
      </c>
      <c r="C487" s="706" t="s">
        <v>2188</v>
      </c>
      <c r="D487" s="706" t="s">
        <v>2189</v>
      </c>
      <c r="E487" s="706" t="s">
        <v>333</v>
      </c>
      <c r="F487" s="706" t="s">
        <v>1135</v>
      </c>
      <c r="G487" s="706">
        <v>0</v>
      </c>
      <c r="H487" s="706">
        <v>0</v>
      </c>
      <c r="I487" s="706">
        <v>0</v>
      </c>
      <c r="J487" s="706">
        <v>0</v>
      </c>
      <c r="K487" s="706">
        <v>0</v>
      </c>
      <c r="L487" s="706">
        <v>0</v>
      </c>
      <c r="M487" s="706">
        <v>0</v>
      </c>
      <c r="N487" s="706">
        <v>0</v>
      </c>
      <c r="O487" s="706">
        <v>0</v>
      </c>
      <c r="P487" s="706">
        <v>0</v>
      </c>
      <c r="Q487" s="706">
        <v>0</v>
      </c>
      <c r="R487" s="706">
        <v>0</v>
      </c>
      <c r="S487" s="706">
        <v>0</v>
      </c>
      <c r="T487" s="706">
        <v>0</v>
      </c>
      <c r="U487" s="706">
        <v>0</v>
      </c>
      <c r="V487" s="706">
        <v>0</v>
      </c>
      <c r="W487" s="706">
        <v>0</v>
      </c>
      <c r="X487" s="706">
        <v>0</v>
      </c>
      <c r="Y487" s="706">
        <v>0</v>
      </c>
      <c r="Z487" s="706">
        <v>0</v>
      </c>
      <c r="AA487" s="706">
        <v>0</v>
      </c>
      <c r="AB487" s="706">
        <v>0</v>
      </c>
      <c r="AC487" s="706">
        <v>0</v>
      </c>
      <c r="AD487" s="706">
        <v>0</v>
      </c>
      <c r="AE487" s="706">
        <v>0</v>
      </c>
      <c r="AF487" s="706">
        <v>0</v>
      </c>
      <c r="AG487" s="706">
        <v>0</v>
      </c>
      <c r="AH487" s="706">
        <v>0</v>
      </c>
      <c r="AI487" s="706">
        <v>0</v>
      </c>
      <c r="AJ487" s="905" t="str">
        <f t="shared" si="48"/>
        <v>G34000</v>
      </c>
      <c r="AK487" s="905" t="str">
        <f t="shared" si="49"/>
        <v>PROV.CREANCES DOUTEUSES</v>
      </c>
      <c r="AL487" s="905">
        <f>IFERROR(INDEX(G487:R487,1,MATCH(Parametres!$B$3,G$1:R$1,0)-1)*IF(OR(F487="L",F487="S",F487="I"),-1,1),"")</f>
        <v>0</v>
      </c>
      <c r="AM487" s="905">
        <f t="shared" si="44"/>
        <v>0</v>
      </c>
      <c r="AN487" s="905">
        <f>INDEX(G487:R487,1,MATCH(Parametres!$B$3,G$1:R$1,0))*IF(OR(F487="L",F487="S",F487="I"),-1,1)</f>
        <v>0</v>
      </c>
      <c r="AO487" s="487" t="str">
        <f>+VLOOKUP($AJ487,Data_Validation!$A:$D,1,0)</f>
        <v>G34000</v>
      </c>
      <c r="AP487" s="487">
        <f>+VLOOKUP($AJ487,Data_Validation!$A:$D,3,0)</f>
        <v>0</v>
      </c>
      <c r="AQ487" s="487">
        <f>+VLOOKUP($AJ487,Data_Validation!$A:$D,4,0)</f>
        <v>0</v>
      </c>
      <c r="AR487" s="487" t="s">
        <v>299</v>
      </c>
      <c r="AS487" s="487">
        <f>+VLOOKUP($AJ487,Data_Validation!$A:$E,5,0)</f>
        <v>0</v>
      </c>
      <c r="AT487" s="904" t="str">
        <f t="shared" si="45"/>
        <v>G34000</v>
      </c>
      <c r="AU487" s="488" t="str">
        <f t="shared" si="46"/>
        <v>PROV.CREANCES DOUTEUSES</v>
      </c>
      <c r="AV487" s="899">
        <f>IFERROR(INDEX(V487:AG487,1,MATCH(Parametres!$B$3,V$1:AG$1,0)-1)*IF(OR(C487="L",C487="S",C487="I"),-1,1),"")</f>
        <v>0</v>
      </c>
      <c r="AW487" s="899">
        <f t="shared" si="47"/>
        <v>0</v>
      </c>
      <c r="AX487" s="899">
        <f>INDEX(V487:AG487,1,MATCH(Parametres!$B$3,V$1:AG$1,0))*IF(OR(C487="L",C487="S",C487="I"),-1,1)</f>
        <v>0</v>
      </c>
      <c r="AY487" s="487" t="s">
        <v>337</v>
      </c>
      <c r="AZ487" s="487">
        <f>+VLOOKUP($AJ487,Data_Validation!$A:$E,5,0)</f>
        <v>0</v>
      </c>
    </row>
    <row r="488" spans="1:52" ht="15" hidden="1" customHeight="1">
      <c r="A488" s="706" t="s">
        <v>1148</v>
      </c>
      <c r="B488" s="706">
        <v>2025</v>
      </c>
      <c r="C488" s="706" t="s">
        <v>2190</v>
      </c>
      <c r="D488" s="706" t="s">
        <v>2191</v>
      </c>
      <c r="E488" s="706" t="s">
        <v>333</v>
      </c>
      <c r="F488" s="706" t="s">
        <v>1135</v>
      </c>
      <c r="G488" s="706">
        <v>1338981.1200000001</v>
      </c>
      <c r="H488" s="706">
        <v>1344010.98</v>
      </c>
      <c r="I488" s="706">
        <v>1349040.84</v>
      </c>
      <c r="J488" s="706">
        <v>1354070.7</v>
      </c>
      <c r="K488" s="706">
        <v>1359100.56</v>
      </c>
      <c r="L488" s="706">
        <v>1364130.42</v>
      </c>
      <c r="M488" s="706">
        <v>1369160.28</v>
      </c>
      <c r="N488" s="706">
        <v>1374190.14</v>
      </c>
      <c r="O488" s="706">
        <v>1379220</v>
      </c>
      <c r="P488" s="706">
        <v>1384249.86</v>
      </c>
      <c r="Q488" s="706">
        <v>1389279.72</v>
      </c>
      <c r="R488" s="706">
        <v>1394309.58</v>
      </c>
      <c r="S488" s="706">
        <v>0</v>
      </c>
      <c r="T488" s="706">
        <v>0</v>
      </c>
      <c r="U488" s="706">
        <v>0</v>
      </c>
      <c r="V488" s="706">
        <v>0</v>
      </c>
      <c r="W488" s="706">
        <v>0</v>
      </c>
      <c r="X488" s="706">
        <v>0</v>
      </c>
      <c r="Y488" s="706">
        <v>0</v>
      </c>
      <c r="Z488" s="706">
        <v>0</v>
      </c>
      <c r="AA488" s="706">
        <v>0</v>
      </c>
      <c r="AB488" s="706">
        <v>0</v>
      </c>
      <c r="AC488" s="706">
        <v>0</v>
      </c>
      <c r="AD488" s="706">
        <v>0</v>
      </c>
      <c r="AE488" s="706">
        <v>0</v>
      </c>
      <c r="AF488" s="706">
        <v>0</v>
      </c>
      <c r="AG488" s="706">
        <v>0</v>
      </c>
      <c r="AH488" s="706">
        <v>0</v>
      </c>
      <c r="AI488" s="706">
        <v>0</v>
      </c>
      <c r="AJ488" s="905" t="str">
        <f t="shared" si="48"/>
        <v>G35200</v>
      </c>
      <c r="AK488" s="905" t="str">
        <f t="shared" si="49"/>
        <v>AMORT.ACC.MACHINERIE,EQUI</v>
      </c>
      <c r="AL488" s="905">
        <f>IFERROR(INDEX(G488:R488,1,MATCH(Parametres!$B$3,G$1:R$1,0)-1)*IF(OR(F488="L",F488="S",F488="I"),-1,1),"")</f>
        <v>-1349040.84</v>
      </c>
      <c r="AM488" s="905">
        <f t="shared" si="44"/>
        <v>-5029.8599999998696</v>
      </c>
      <c r="AN488" s="905">
        <f>INDEX(G488:R488,1,MATCH(Parametres!$B$3,G$1:R$1,0))*IF(OR(F488="L",F488="S",F488="I"),-1,1)</f>
        <v>-1354070.7</v>
      </c>
      <c r="AO488" s="487" t="str">
        <f>+VLOOKUP($AJ488,Data_Validation!$A:$D,1,0)</f>
        <v>G35200</v>
      </c>
      <c r="AP488" s="487" t="str">
        <f>+VLOOKUP($AJ488,Data_Validation!$A:$D,3,0)</f>
        <v>Bilan</v>
      </c>
      <c r="AQ488" s="487" t="str">
        <f>+VLOOKUP($AJ488,Data_Validation!$A:$D,4,0)</f>
        <v>Équipements Service</v>
      </c>
      <c r="AR488" s="487" t="s">
        <v>299</v>
      </c>
      <c r="AS488" s="487">
        <f>+VLOOKUP($AJ488,Data_Validation!$A:$E,5,0)</f>
        <v>0</v>
      </c>
      <c r="AT488" s="904" t="str">
        <f t="shared" si="45"/>
        <v>G35200</v>
      </c>
      <c r="AU488" s="488" t="str">
        <f t="shared" si="46"/>
        <v>AMORT.ACC.MACHINERIE,EQUI</v>
      </c>
      <c r="AV488" s="899">
        <f>IFERROR(INDEX(V488:AG488,1,MATCH(Parametres!$B$3,V$1:AG$1,0)-1)*IF(OR(C488="L",C488="S",C488="I"),-1,1),"")</f>
        <v>0</v>
      </c>
      <c r="AW488" s="899">
        <f t="shared" si="47"/>
        <v>0</v>
      </c>
      <c r="AX488" s="899">
        <f>INDEX(V488:AG488,1,MATCH(Parametres!$B$3,V$1:AG$1,0))*IF(OR(C488="L",C488="S",C488="I"),-1,1)</f>
        <v>0</v>
      </c>
      <c r="AY488" s="487" t="s">
        <v>337</v>
      </c>
      <c r="AZ488" s="487">
        <f>+VLOOKUP($AJ488,Data_Validation!$A:$E,5,0)</f>
        <v>0</v>
      </c>
    </row>
    <row r="489" spans="1:52" ht="15" hidden="1" customHeight="1">
      <c r="A489" s="706" t="s">
        <v>1148</v>
      </c>
      <c r="B489" s="706">
        <v>2025</v>
      </c>
      <c r="C489" s="706" t="s">
        <v>2194</v>
      </c>
      <c r="D489" s="706" t="s">
        <v>2195</v>
      </c>
      <c r="E489" s="706" t="s">
        <v>333</v>
      </c>
      <c r="F489" s="706" t="s">
        <v>1135</v>
      </c>
      <c r="G489" s="706">
        <v>1509.83</v>
      </c>
      <c r="H489" s="706">
        <v>1604.19</v>
      </c>
      <c r="I489" s="706">
        <v>1698.55</v>
      </c>
      <c r="J489" s="706">
        <v>1792.91</v>
      </c>
      <c r="K489" s="706">
        <v>1887.27</v>
      </c>
      <c r="L489" s="706">
        <v>500.63</v>
      </c>
      <c r="M489" s="706">
        <v>594.99</v>
      </c>
      <c r="N489" s="706">
        <v>689.35</v>
      </c>
      <c r="O489" s="706">
        <v>783.71</v>
      </c>
      <c r="P489" s="706">
        <v>878.07</v>
      </c>
      <c r="Q489" s="706">
        <v>972.43</v>
      </c>
      <c r="R489" s="706">
        <v>1066.79</v>
      </c>
      <c r="S489" s="706">
        <v>0</v>
      </c>
      <c r="T489" s="706">
        <v>0</v>
      </c>
      <c r="U489" s="706">
        <v>0</v>
      </c>
      <c r="V489" s="706">
        <v>0</v>
      </c>
      <c r="W489" s="706">
        <v>0</v>
      </c>
      <c r="X489" s="706">
        <v>0</v>
      </c>
      <c r="Y489" s="706">
        <v>0</v>
      </c>
      <c r="Z489" s="706">
        <v>0</v>
      </c>
      <c r="AA489" s="706">
        <v>0</v>
      </c>
      <c r="AB489" s="706">
        <v>0</v>
      </c>
      <c r="AC489" s="706">
        <v>0</v>
      </c>
      <c r="AD489" s="706">
        <v>0</v>
      </c>
      <c r="AE489" s="706">
        <v>0</v>
      </c>
      <c r="AF489" s="706">
        <v>0</v>
      </c>
      <c r="AG489" s="706">
        <v>0</v>
      </c>
      <c r="AH489" s="706">
        <v>0</v>
      </c>
      <c r="AI489" s="706">
        <v>0</v>
      </c>
      <c r="AJ489" s="905" t="str">
        <f t="shared" si="48"/>
        <v>G35300</v>
      </c>
      <c r="AK489" s="905" t="str">
        <f t="shared" si="49"/>
        <v>AMORT.PNEUSACC.DEMO/COURT</v>
      </c>
      <c r="AL489" s="905">
        <f>IFERROR(INDEX(G489:R489,1,MATCH(Parametres!$B$3,G$1:R$1,0)-1)*IF(OR(F489="L",F489="S",F489="I"),-1,1),"")</f>
        <v>-1698.55</v>
      </c>
      <c r="AM489" s="905">
        <f t="shared" si="44"/>
        <v>-94.360000000000127</v>
      </c>
      <c r="AN489" s="905">
        <f>INDEX(G489:R489,1,MATCH(Parametres!$B$3,G$1:R$1,0))*IF(OR(F489="L",F489="S",F489="I"),-1,1)</f>
        <v>-1792.91</v>
      </c>
      <c r="AO489" s="487" t="str">
        <f>+VLOOKUP($AJ489,Data_Validation!$A:$D,1,0)</f>
        <v>G35300</v>
      </c>
      <c r="AP489" s="487" t="str">
        <f>+VLOOKUP($AJ489,Data_Validation!$A:$D,3,0)</f>
        <v>Bilan</v>
      </c>
      <c r="AQ489" s="487" t="str">
        <f>+VLOOKUP($AJ489,Data_Validation!$A:$D,4,0)</f>
        <v>Équipements Service</v>
      </c>
      <c r="AR489" s="487" t="s">
        <v>299</v>
      </c>
      <c r="AS489" s="487">
        <f>+VLOOKUP($AJ489,Data_Validation!$A:$E,5,0)</f>
        <v>0</v>
      </c>
      <c r="AT489" s="904" t="str">
        <f t="shared" si="45"/>
        <v>G35300</v>
      </c>
      <c r="AU489" s="488" t="str">
        <f t="shared" si="46"/>
        <v>AMORT.PNEUSACC.DEMO/COURT</v>
      </c>
      <c r="AV489" s="899">
        <f>IFERROR(INDEX(V489:AG489,1,MATCH(Parametres!$B$3,V$1:AG$1,0)-1)*IF(OR(C489="L",C489="S",C489="I"),-1,1),"")</f>
        <v>0</v>
      </c>
      <c r="AW489" s="899">
        <f t="shared" si="47"/>
        <v>0</v>
      </c>
      <c r="AX489" s="899">
        <f>INDEX(V489:AG489,1,MATCH(Parametres!$B$3,V$1:AG$1,0))*IF(OR(C489="L",C489="S",C489="I"),-1,1)</f>
        <v>0</v>
      </c>
      <c r="AY489" s="487" t="s">
        <v>337</v>
      </c>
      <c r="AZ489" s="487">
        <f>+VLOOKUP($AJ489,Data_Validation!$A:$E,5,0)</f>
        <v>0</v>
      </c>
    </row>
    <row r="490" spans="1:52" ht="15" hidden="1" customHeight="1">
      <c r="A490" s="706" t="s">
        <v>1148</v>
      </c>
      <c r="B490" s="706">
        <v>2025</v>
      </c>
      <c r="C490" s="706" t="s">
        <v>2196</v>
      </c>
      <c r="D490" s="706" t="s">
        <v>2197</v>
      </c>
      <c r="E490" s="706" t="s">
        <v>333</v>
      </c>
      <c r="F490" s="706" t="s">
        <v>1135</v>
      </c>
      <c r="G490" s="706">
        <v>305924.71000000002</v>
      </c>
      <c r="H490" s="706">
        <v>306749.67</v>
      </c>
      <c r="I490" s="706">
        <v>307574.63</v>
      </c>
      <c r="J490" s="706">
        <v>308399.59000000003</v>
      </c>
      <c r="K490" s="706">
        <v>309224.55</v>
      </c>
      <c r="L490" s="706">
        <v>310049.51</v>
      </c>
      <c r="M490" s="706">
        <v>310874.46999999997</v>
      </c>
      <c r="N490" s="706">
        <v>311699.43</v>
      </c>
      <c r="O490" s="706">
        <v>312524.39</v>
      </c>
      <c r="P490" s="706">
        <v>313349.34999999998</v>
      </c>
      <c r="Q490" s="706">
        <v>314174.31</v>
      </c>
      <c r="R490" s="706">
        <v>314999.27</v>
      </c>
      <c r="S490" s="706">
        <v>0</v>
      </c>
      <c r="T490" s="706">
        <v>0</v>
      </c>
      <c r="U490" s="706">
        <v>0</v>
      </c>
      <c r="V490" s="706">
        <v>0</v>
      </c>
      <c r="W490" s="706">
        <v>0</v>
      </c>
      <c r="X490" s="706">
        <v>0</v>
      </c>
      <c r="Y490" s="706">
        <v>0</v>
      </c>
      <c r="Z490" s="706">
        <v>0</v>
      </c>
      <c r="AA490" s="706">
        <v>0</v>
      </c>
      <c r="AB490" s="706">
        <v>0</v>
      </c>
      <c r="AC490" s="706">
        <v>0</v>
      </c>
      <c r="AD490" s="706">
        <v>0</v>
      </c>
      <c r="AE490" s="706">
        <v>0</v>
      </c>
      <c r="AF490" s="706">
        <v>0</v>
      </c>
      <c r="AG490" s="706">
        <v>0</v>
      </c>
      <c r="AH490" s="706">
        <v>0</v>
      </c>
      <c r="AI490" s="706">
        <v>0</v>
      </c>
      <c r="AJ490" s="905" t="str">
        <f t="shared" si="48"/>
        <v>G35400</v>
      </c>
      <c r="AK490" s="905" t="str">
        <f t="shared" si="49"/>
        <v>AMORT.ACC.&amp; EQUIP.BUR</v>
      </c>
      <c r="AL490" s="905">
        <f>IFERROR(INDEX(G490:R490,1,MATCH(Parametres!$B$3,G$1:R$1,0)-1)*IF(OR(F490="L",F490="S",F490="I"),-1,1),"")</f>
        <v>-307574.63</v>
      </c>
      <c r="AM490" s="905">
        <f t="shared" si="44"/>
        <v>-824.96000000002095</v>
      </c>
      <c r="AN490" s="905">
        <f>INDEX(G490:R490,1,MATCH(Parametres!$B$3,G$1:R$1,0))*IF(OR(F490="L",F490="S",F490="I"),-1,1)</f>
        <v>-308399.59000000003</v>
      </c>
      <c r="AO490" s="487" t="str">
        <f>+VLOOKUP($AJ490,Data_Validation!$A:$D,1,0)</f>
        <v>G35400</v>
      </c>
      <c r="AP490" s="487" t="str">
        <f>+VLOOKUP($AJ490,Data_Validation!$A:$D,3,0)</f>
        <v>Bilan</v>
      </c>
      <c r="AQ490" s="487" t="str">
        <f>+VLOOKUP($AJ490,Data_Validation!$A:$D,4,0)</f>
        <v>Mobilier</v>
      </c>
      <c r="AR490" s="487" t="s">
        <v>299</v>
      </c>
      <c r="AS490" s="487">
        <f>+VLOOKUP($AJ490,Data_Validation!$A:$E,5,0)</f>
        <v>0</v>
      </c>
      <c r="AT490" s="904" t="str">
        <f t="shared" si="45"/>
        <v>G35400</v>
      </c>
      <c r="AU490" s="488" t="str">
        <f t="shared" si="46"/>
        <v>AMORT.ACC.&amp; EQUIP.BUR</v>
      </c>
      <c r="AV490" s="899">
        <f>IFERROR(INDEX(V490:AG490,1,MATCH(Parametres!$B$3,V$1:AG$1,0)-1)*IF(OR(C490="L",C490="S",C490="I"),-1,1),"")</f>
        <v>0</v>
      </c>
      <c r="AW490" s="899">
        <f t="shared" si="47"/>
        <v>0</v>
      </c>
      <c r="AX490" s="899">
        <f>INDEX(V490:AG490,1,MATCH(Parametres!$B$3,V$1:AG$1,0))*IF(OR(C490="L",C490="S",C490="I"),-1,1)</f>
        <v>0</v>
      </c>
      <c r="AY490" s="487" t="s">
        <v>337</v>
      </c>
      <c r="AZ490" s="487">
        <f>+VLOOKUP($AJ490,Data_Validation!$A:$E,5,0)</f>
        <v>0</v>
      </c>
    </row>
    <row r="491" spans="1:52" ht="15" hidden="1" customHeight="1">
      <c r="A491" s="706" t="s">
        <v>1148</v>
      </c>
      <c r="B491" s="706">
        <v>2025</v>
      </c>
      <c r="C491" s="706" t="s">
        <v>2198</v>
      </c>
      <c r="D491" s="706" t="s">
        <v>2199</v>
      </c>
      <c r="E491" s="706" t="s">
        <v>333</v>
      </c>
      <c r="F491" s="706" t="s">
        <v>1135</v>
      </c>
      <c r="G491" s="706">
        <v>57442.75</v>
      </c>
      <c r="H491" s="706">
        <v>59182.11</v>
      </c>
      <c r="I491" s="706">
        <v>60921.47</v>
      </c>
      <c r="J491" s="706">
        <v>62660.83</v>
      </c>
      <c r="K491" s="706">
        <v>64400.19</v>
      </c>
      <c r="L491" s="706">
        <v>66139.55</v>
      </c>
      <c r="M491" s="706">
        <v>67878.91</v>
      </c>
      <c r="N491" s="706">
        <v>69618.27</v>
      </c>
      <c r="O491" s="706">
        <v>71357.63</v>
      </c>
      <c r="P491" s="706">
        <v>73096.990000000005</v>
      </c>
      <c r="Q491" s="706">
        <v>74836.350000000006</v>
      </c>
      <c r="R491" s="706">
        <v>76575.710000000006</v>
      </c>
      <c r="S491" s="706">
        <v>0</v>
      </c>
      <c r="T491" s="706">
        <v>0</v>
      </c>
      <c r="U491" s="706">
        <v>0</v>
      </c>
      <c r="V491" s="706">
        <v>0</v>
      </c>
      <c r="W491" s="706">
        <v>0</v>
      </c>
      <c r="X491" s="706">
        <v>0</v>
      </c>
      <c r="Y491" s="706">
        <v>0</v>
      </c>
      <c r="Z491" s="706">
        <v>0</v>
      </c>
      <c r="AA491" s="706">
        <v>0</v>
      </c>
      <c r="AB491" s="706">
        <v>0</v>
      </c>
      <c r="AC491" s="706">
        <v>0</v>
      </c>
      <c r="AD491" s="706">
        <v>0</v>
      </c>
      <c r="AE491" s="706">
        <v>0</v>
      </c>
      <c r="AF491" s="706">
        <v>0</v>
      </c>
      <c r="AG491" s="706">
        <v>0</v>
      </c>
      <c r="AH491" s="706">
        <v>0</v>
      </c>
      <c r="AI491" s="706">
        <v>0</v>
      </c>
      <c r="AJ491" s="905" t="str">
        <f t="shared" si="48"/>
        <v>G35500</v>
      </c>
      <c r="AK491" s="905" t="str">
        <f t="shared" si="49"/>
        <v>AMORT.CUMULE VEHICULE SER</v>
      </c>
      <c r="AL491" s="905">
        <f>IFERROR(INDEX(G491:R491,1,MATCH(Parametres!$B$3,G$1:R$1,0)-1)*IF(OR(F491="L",F491="S",F491="I"),-1,1),"")</f>
        <v>-60921.47</v>
      </c>
      <c r="AM491" s="905">
        <f t="shared" si="44"/>
        <v>-1739.3600000000006</v>
      </c>
      <c r="AN491" s="905">
        <f>INDEX(G491:R491,1,MATCH(Parametres!$B$3,G$1:R$1,0))*IF(OR(F491="L",F491="S",F491="I"),-1,1)</f>
        <v>-62660.83</v>
      </c>
      <c r="AO491" s="487" t="str">
        <f>+VLOOKUP($AJ491,Data_Validation!$A:$D,1,0)</f>
        <v>G35500</v>
      </c>
      <c r="AP491" s="487" t="str">
        <f>+VLOOKUP($AJ491,Data_Validation!$A:$D,3,0)</f>
        <v>Bilan</v>
      </c>
      <c r="AQ491" s="487" t="str">
        <f>+VLOOKUP($AJ491,Data_Validation!$A:$D,4,0)</f>
        <v>Équipements Service</v>
      </c>
      <c r="AR491" s="487" t="s">
        <v>299</v>
      </c>
      <c r="AS491" s="487">
        <f>+VLOOKUP($AJ491,Data_Validation!$A:$E,5,0)</f>
        <v>0</v>
      </c>
      <c r="AT491" s="904" t="str">
        <f t="shared" si="45"/>
        <v>G35500</v>
      </c>
      <c r="AU491" s="488" t="str">
        <f t="shared" si="46"/>
        <v>AMORT.CUMULE VEHICULE SER</v>
      </c>
      <c r="AV491" s="899">
        <f>IFERROR(INDEX(V491:AG491,1,MATCH(Parametres!$B$3,V$1:AG$1,0)-1)*IF(OR(C491="L",C491="S",C491="I"),-1,1),"")</f>
        <v>0</v>
      </c>
      <c r="AW491" s="899">
        <f t="shared" si="47"/>
        <v>0</v>
      </c>
      <c r="AX491" s="899">
        <f>INDEX(V491:AG491,1,MATCH(Parametres!$B$3,V$1:AG$1,0))*IF(OR(C491="L",C491="S",C491="I"),-1,1)</f>
        <v>0</v>
      </c>
      <c r="AY491" s="487" t="s">
        <v>337</v>
      </c>
      <c r="AZ491" s="487">
        <f>+VLOOKUP($AJ491,Data_Validation!$A:$E,5,0)</f>
        <v>0</v>
      </c>
    </row>
    <row r="492" spans="1:52" ht="15" hidden="1" customHeight="1">
      <c r="A492" s="706" t="s">
        <v>1148</v>
      </c>
      <c r="B492" s="706">
        <v>2025</v>
      </c>
      <c r="C492" s="706" t="s">
        <v>2200</v>
      </c>
      <c r="D492" s="706" t="s">
        <v>2201</v>
      </c>
      <c r="E492" s="706" t="s">
        <v>333</v>
      </c>
      <c r="F492" s="706" t="s">
        <v>1135</v>
      </c>
      <c r="G492" s="706">
        <v>36567.360000000001</v>
      </c>
      <c r="H492" s="706">
        <v>38757.5</v>
      </c>
      <c r="I492" s="706">
        <v>40947.64</v>
      </c>
      <c r="J492" s="706">
        <v>43137.78</v>
      </c>
      <c r="K492" s="706">
        <v>45327.92</v>
      </c>
      <c r="L492" s="706">
        <v>47518.06</v>
      </c>
      <c r="M492" s="706">
        <v>49708.2</v>
      </c>
      <c r="N492" s="706">
        <v>51898.34</v>
      </c>
      <c r="O492" s="706">
        <v>54088.480000000003</v>
      </c>
      <c r="P492" s="706">
        <v>56278.62</v>
      </c>
      <c r="Q492" s="706">
        <v>58468.76</v>
      </c>
      <c r="R492" s="706">
        <v>60658.9</v>
      </c>
      <c r="S492" s="706">
        <v>0</v>
      </c>
      <c r="T492" s="706">
        <v>0</v>
      </c>
      <c r="U492" s="706">
        <v>0</v>
      </c>
      <c r="V492" s="706">
        <v>0</v>
      </c>
      <c r="W492" s="706">
        <v>0</v>
      </c>
      <c r="X492" s="706">
        <v>0</v>
      </c>
      <c r="Y492" s="706">
        <v>0</v>
      </c>
      <c r="Z492" s="706">
        <v>0</v>
      </c>
      <c r="AA492" s="706">
        <v>0</v>
      </c>
      <c r="AB492" s="706">
        <v>0</v>
      </c>
      <c r="AC492" s="706">
        <v>0</v>
      </c>
      <c r="AD492" s="706">
        <v>0</v>
      </c>
      <c r="AE492" s="706">
        <v>0</v>
      </c>
      <c r="AF492" s="706">
        <v>0</v>
      </c>
      <c r="AG492" s="706">
        <v>0</v>
      </c>
      <c r="AH492" s="706">
        <v>0</v>
      </c>
      <c r="AI492" s="706">
        <v>0</v>
      </c>
      <c r="AJ492" s="905" t="str">
        <f t="shared" si="48"/>
        <v>G35600</v>
      </c>
      <c r="AK492" s="905" t="str">
        <f t="shared" si="49"/>
        <v>AMORT.ACC.AMEL. LOCAT.</v>
      </c>
      <c r="AL492" s="905">
        <f>IFERROR(INDEX(G492:R492,1,MATCH(Parametres!$B$3,G$1:R$1,0)-1)*IF(OR(F492="L",F492="S",F492="I"),-1,1),"")</f>
        <v>-40947.64</v>
      </c>
      <c r="AM492" s="905">
        <f t="shared" si="44"/>
        <v>-2190.1399999999994</v>
      </c>
      <c r="AN492" s="905">
        <f>INDEX(G492:R492,1,MATCH(Parametres!$B$3,G$1:R$1,0))*IF(OR(F492="L",F492="S",F492="I"),-1,1)</f>
        <v>-43137.78</v>
      </c>
      <c r="AO492" s="487" t="str">
        <f>+VLOOKUP($AJ492,Data_Validation!$A:$D,1,0)</f>
        <v>G35600</v>
      </c>
      <c r="AP492" s="487" t="str">
        <f>+VLOOKUP($AJ492,Data_Validation!$A:$D,3,0)</f>
        <v>Bilan</v>
      </c>
      <c r="AQ492" s="487" t="str">
        <f>+VLOOKUP($AJ492,Data_Validation!$A:$D,4,0)</f>
        <v>Améliorations Locatives</v>
      </c>
      <c r="AR492" s="487" t="s">
        <v>299</v>
      </c>
      <c r="AS492" s="487">
        <f>+VLOOKUP($AJ492,Data_Validation!$A:$E,5,0)</f>
        <v>0</v>
      </c>
      <c r="AT492" s="904" t="str">
        <f t="shared" si="45"/>
        <v>G35600</v>
      </c>
      <c r="AU492" s="488" t="str">
        <f t="shared" si="46"/>
        <v>AMORT.ACC.AMEL. LOCAT.</v>
      </c>
      <c r="AV492" s="899">
        <f>IFERROR(INDEX(V492:AG492,1,MATCH(Parametres!$B$3,V$1:AG$1,0)-1)*IF(OR(C492="L",C492="S",C492="I"),-1,1),"")</f>
        <v>0</v>
      </c>
      <c r="AW492" s="899">
        <f t="shared" si="47"/>
        <v>0</v>
      </c>
      <c r="AX492" s="899">
        <f>INDEX(V492:AG492,1,MATCH(Parametres!$B$3,V$1:AG$1,0))*IF(OR(C492="L",C492="S",C492="I"),-1,1)</f>
        <v>0</v>
      </c>
      <c r="AY492" s="487" t="s">
        <v>337</v>
      </c>
      <c r="AZ492" s="487">
        <f>+VLOOKUP($AJ492,Data_Validation!$A:$E,5,0)</f>
        <v>0</v>
      </c>
    </row>
    <row r="493" spans="1:52" ht="15" hidden="1" customHeight="1">
      <c r="A493" s="706" t="s">
        <v>1148</v>
      </c>
      <c r="B493" s="706">
        <v>2025</v>
      </c>
      <c r="C493" s="706" t="s">
        <v>2202</v>
      </c>
      <c r="D493" s="706" t="s">
        <v>2203</v>
      </c>
      <c r="E493" s="706" t="s">
        <v>333</v>
      </c>
      <c r="F493" s="706" t="s">
        <v>1135</v>
      </c>
      <c r="G493" s="706">
        <v>178113.07</v>
      </c>
      <c r="H493" s="706">
        <v>178880.89</v>
      </c>
      <c r="I493" s="706">
        <v>179648.71</v>
      </c>
      <c r="J493" s="706">
        <v>180416.53</v>
      </c>
      <c r="K493" s="706">
        <v>181184.35</v>
      </c>
      <c r="L493" s="706">
        <v>181952.17</v>
      </c>
      <c r="M493" s="706">
        <v>182719.99</v>
      </c>
      <c r="N493" s="706">
        <v>183487.81</v>
      </c>
      <c r="O493" s="706">
        <v>184255.63</v>
      </c>
      <c r="P493" s="706">
        <v>185023.45</v>
      </c>
      <c r="Q493" s="706">
        <v>185791.27</v>
      </c>
      <c r="R493" s="706">
        <v>186559.09</v>
      </c>
      <c r="S493" s="706">
        <v>0</v>
      </c>
      <c r="T493" s="706">
        <v>0</v>
      </c>
      <c r="U493" s="706">
        <v>0</v>
      </c>
      <c r="V493" s="706">
        <v>0</v>
      </c>
      <c r="W493" s="706">
        <v>0</v>
      </c>
      <c r="X493" s="706">
        <v>0</v>
      </c>
      <c r="Y493" s="706">
        <v>0</v>
      </c>
      <c r="Z493" s="706">
        <v>0</v>
      </c>
      <c r="AA493" s="706">
        <v>0</v>
      </c>
      <c r="AB493" s="706">
        <v>0</v>
      </c>
      <c r="AC493" s="706">
        <v>0</v>
      </c>
      <c r="AD493" s="706">
        <v>0</v>
      </c>
      <c r="AE493" s="706">
        <v>0</v>
      </c>
      <c r="AF493" s="706">
        <v>0</v>
      </c>
      <c r="AG493" s="706">
        <v>0</v>
      </c>
      <c r="AH493" s="706">
        <v>0</v>
      </c>
      <c r="AI493" s="706">
        <v>0</v>
      </c>
      <c r="AJ493" s="905" t="str">
        <f t="shared" si="48"/>
        <v>G35700</v>
      </c>
      <c r="AK493" s="905" t="str">
        <f t="shared" si="49"/>
        <v>AMORT. MATERIEL INFORM.</v>
      </c>
      <c r="AL493" s="905">
        <f>IFERROR(INDEX(G493:R493,1,MATCH(Parametres!$B$3,G$1:R$1,0)-1)*IF(OR(F493="L",F493="S",F493="I"),-1,1),"")</f>
        <v>-179648.71</v>
      </c>
      <c r="AM493" s="905">
        <f t="shared" si="44"/>
        <v>-767.82000000000698</v>
      </c>
      <c r="AN493" s="905">
        <f>INDEX(G493:R493,1,MATCH(Parametres!$B$3,G$1:R$1,0))*IF(OR(F493="L",F493="S",F493="I"),-1,1)</f>
        <v>-180416.53</v>
      </c>
      <c r="AO493" s="487" t="str">
        <f>+VLOOKUP($AJ493,Data_Validation!$A:$D,1,0)</f>
        <v>G35700</v>
      </c>
      <c r="AP493" s="487" t="str">
        <f>+VLOOKUP($AJ493,Data_Validation!$A:$D,3,0)</f>
        <v>Bilan</v>
      </c>
      <c r="AQ493" s="487" t="str">
        <f>+VLOOKUP($AJ493,Data_Validation!$A:$D,4,0)</f>
        <v>Équipements Informatique</v>
      </c>
      <c r="AR493" s="487" t="s">
        <v>299</v>
      </c>
      <c r="AS493" s="487">
        <f>+VLOOKUP($AJ493,Data_Validation!$A:$E,5,0)</f>
        <v>0</v>
      </c>
      <c r="AT493" s="904" t="str">
        <f t="shared" si="45"/>
        <v>G35700</v>
      </c>
      <c r="AU493" s="488" t="str">
        <f t="shared" si="46"/>
        <v>AMORT. MATERIEL INFORM.</v>
      </c>
      <c r="AV493" s="899">
        <f>IFERROR(INDEX(V493:AG493,1,MATCH(Parametres!$B$3,V$1:AG$1,0)-1)*IF(OR(C493="L",C493="S",C493="I"),-1,1),"")</f>
        <v>0</v>
      </c>
      <c r="AW493" s="899">
        <f t="shared" si="47"/>
        <v>0</v>
      </c>
      <c r="AX493" s="899">
        <f>INDEX(V493:AG493,1,MATCH(Parametres!$B$3,V$1:AG$1,0))*IF(OR(C493="L",C493="S",C493="I"),-1,1)</f>
        <v>0</v>
      </c>
      <c r="AY493" s="487" t="s">
        <v>337</v>
      </c>
      <c r="AZ493" s="487">
        <f>+VLOOKUP($AJ493,Data_Validation!$A:$E,5,0)</f>
        <v>0</v>
      </c>
    </row>
    <row r="494" spans="1:52" ht="15" hidden="1" customHeight="1">
      <c r="A494" s="706" t="s">
        <v>1148</v>
      </c>
      <c r="B494" s="706">
        <v>2025</v>
      </c>
      <c r="C494" s="706" t="s">
        <v>2204</v>
      </c>
      <c r="D494" s="706" t="s">
        <v>2205</v>
      </c>
      <c r="E494" s="706" t="s">
        <v>333</v>
      </c>
      <c r="F494" s="706" t="s">
        <v>1135</v>
      </c>
      <c r="G494" s="706">
        <v>47732.58</v>
      </c>
      <c r="H494" s="706">
        <v>47872.31</v>
      </c>
      <c r="I494" s="706">
        <v>48012.04</v>
      </c>
      <c r="J494" s="706">
        <v>48151.77</v>
      </c>
      <c r="K494" s="706">
        <v>48291.5</v>
      </c>
      <c r="L494" s="706">
        <v>48431.23</v>
      </c>
      <c r="M494" s="706">
        <v>48570.96</v>
      </c>
      <c r="N494" s="706">
        <v>48710.69</v>
      </c>
      <c r="O494" s="706">
        <v>48850.42</v>
      </c>
      <c r="P494" s="706">
        <v>48990.15</v>
      </c>
      <c r="Q494" s="706">
        <v>49129.88</v>
      </c>
      <c r="R494" s="706">
        <v>49269.61</v>
      </c>
      <c r="S494" s="706">
        <v>0</v>
      </c>
      <c r="T494" s="706">
        <v>0</v>
      </c>
      <c r="U494" s="706">
        <v>0</v>
      </c>
      <c r="V494" s="706">
        <v>0</v>
      </c>
      <c r="W494" s="706">
        <v>0</v>
      </c>
      <c r="X494" s="706">
        <v>0</v>
      </c>
      <c r="Y494" s="706">
        <v>0</v>
      </c>
      <c r="Z494" s="706">
        <v>0</v>
      </c>
      <c r="AA494" s="706">
        <v>0</v>
      </c>
      <c r="AB494" s="706">
        <v>0</v>
      </c>
      <c r="AC494" s="706">
        <v>0</v>
      </c>
      <c r="AD494" s="706">
        <v>0</v>
      </c>
      <c r="AE494" s="706">
        <v>0</v>
      </c>
      <c r="AF494" s="706">
        <v>0</v>
      </c>
      <c r="AG494" s="706">
        <v>0</v>
      </c>
      <c r="AH494" s="706">
        <v>0</v>
      </c>
      <c r="AI494" s="706">
        <v>0</v>
      </c>
      <c r="AJ494" s="905" t="str">
        <f t="shared" si="48"/>
        <v>G35800</v>
      </c>
      <c r="AK494" s="905" t="str">
        <f t="shared" si="49"/>
        <v>AMORT.CUMULÉ ENSEIGNES</v>
      </c>
      <c r="AL494" s="905">
        <f>IFERROR(INDEX(G494:R494,1,MATCH(Parametres!$B$3,G$1:R$1,0)-1)*IF(OR(F494="L",F494="S",F494="I"),-1,1),"")</f>
        <v>-48012.04</v>
      </c>
      <c r="AM494" s="905">
        <f t="shared" si="44"/>
        <v>-139.72999999999593</v>
      </c>
      <c r="AN494" s="905">
        <f>INDEX(G494:R494,1,MATCH(Parametres!$B$3,G$1:R$1,0))*IF(OR(F494="L",F494="S",F494="I"),-1,1)</f>
        <v>-48151.77</v>
      </c>
      <c r="AO494" s="487" t="str">
        <f>+VLOOKUP($AJ494,Data_Validation!$A:$D,1,0)</f>
        <v>G35800</v>
      </c>
      <c r="AP494" s="487" t="str">
        <f>+VLOOKUP($AJ494,Data_Validation!$A:$D,3,0)</f>
        <v>Bilan</v>
      </c>
      <c r="AQ494" s="487" t="str">
        <f>+VLOOKUP($AJ494,Data_Validation!$A:$D,4,0)</f>
        <v>Enseigne</v>
      </c>
      <c r="AR494" s="487" t="s">
        <v>299</v>
      </c>
      <c r="AS494" s="487">
        <f>+VLOOKUP($AJ494,Data_Validation!$A:$E,5,0)</f>
        <v>0</v>
      </c>
      <c r="AT494" s="904" t="str">
        <f t="shared" si="45"/>
        <v>G35800</v>
      </c>
      <c r="AU494" s="488" t="str">
        <f t="shared" si="46"/>
        <v>AMORT.CUMULÉ ENSEIGNES</v>
      </c>
      <c r="AV494" s="899">
        <f>IFERROR(INDEX(V494:AG494,1,MATCH(Parametres!$B$3,V$1:AG$1,0)-1)*IF(OR(C494="L",C494="S",C494="I"),-1,1),"")</f>
        <v>0</v>
      </c>
      <c r="AW494" s="899">
        <f t="shared" si="47"/>
        <v>0</v>
      </c>
      <c r="AX494" s="899">
        <f>INDEX(V494:AG494,1,MATCH(Parametres!$B$3,V$1:AG$1,0))*IF(OR(C494="L",C494="S",C494="I"),-1,1)</f>
        <v>0</v>
      </c>
      <c r="AY494" s="487" t="s">
        <v>337</v>
      </c>
      <c r="AZ494" s="487">
        <f>+VLOOKUP($AJ494,Data_Validation!$A:$E,5,0)</f>
        <v>0</v>
      </c>
    </row>
    <row r="495" spans="1:52" ht="15" hidden="1" customHeight="1">
      <c r="A495" s="706" t="s">
        <v>1148</v>
      </c>
      <c r="B495" s="706">
        <v>2025</v>
      </c>
      <c r="C495" s="706" t="s">
        <v>2206</v>
      </c>
      <c r="D495" s="706" t="s">
        <v>2207</v>
      </c>
      <c r="E495" s="706" t="s">
        <v>333</v>
      </c>
      <c r="F495" s="706" t="s">
        <v>1135</v>
      </c>
      <c r="G495" s="706">
        <v>0</v>
      </c>
      <c r="H495" s="706">
        <v>0</v>
      </c>
      <c r="I495" s="706">
        <v>0</v>
      </c>
      <c r="J495" s="706">
        <v>0</v>
      </c>
      <c r="K495" s="706">
        <v>0</v>
      </c>
      <c r="L495" s="706">
        <v>0</v>
      </c>
      <c r="M495" s="706">
        <v>0</v>
      </c>
      <c r="N495" s="706">
        <v>0</v>
      </c>
      <c r="O495" s="706">
        <v>0</v>
      </c>
      <c r="P495" s="706">
        <v>0</v>
      </c>
      <c r="Q495" s="706">
        <v>0</v>
      </c>
      <c r="R495" s="706">
        <v>0</v>
      </c>
      <c r="S495" s="706">
        <v>0</v>
      </c>
      <c r="T495" s="706">
        <v>0</v>
      </c>
      <c r="U495" s="706">
        <v>0</v>
      </c>
      <c r="V495" s="706">
        <v>0</v>
      </c>
      <c r="W495" s="706">
        <v>0</v>
      </c>
      <c r="X495" s="706">
        <v>0</v>
      </c>
      <c r="Y495" s="706">
        <v>0</v>
      </c>
      <c r="Z495" s="706">
        <v>0</v>
      </c>
      <c r="AA495" s="706">
        <v>0</v>
      </c>
      <c r="AB495" s="706">
        <v>0</v>
      </c>
      <c r="AC495" s="706">
        <v>0</v>
      </c>
      <c r="AD495" s="706">
        <v>0</v>
      </c>
      <c r="AE495" s="706">
        <v>0</v>
      </c>
      <c r="AF495" s="706">
        <v>0</v>
      </c>
      <c r="AG495" s="706">
        <v>0</v>
      </c>
      <c r="AH495" s="706">
        <v>0</v>
      </c>
      <c r="AI495" s="706">
        <v>0</v>
      </c>
      <c r="AJ495" s="905" t="str">
        <f t="shared" si="48"/>
        <v>G35900</v>
      </c>
      <c r="AK495" s="905" t="str">
        <f t="shared" si="49"/>
        <v>ASPHALTE AMORT.CUMULÉ</v>
      </c>
      <c r="AL495" s="905">
        <f>IFERROR(INDEX(G495:R495,1,MATCH(Parametres!$B$3,G$1:R$1,0)-1)*IF(OR(F495="L",F495="S",F495="I"),-1,1),"")</f>
        <v>0</v>
      </c>
      <c r="AM495" s="905">
        <f t="shared" si="44"/>
        <v>0</v>
      </c>
      <c r="AN495" s="905">
        <f>INDEX(G495:R495,1,MATCH(Parametres!$B$3,G$1:R$1,0))*IF(OR(F495="L",F495="S",F495="I"),-1,1)</f>
        <v>0</v>
      </c>
      <c r="AO495" s="487" t="str">
        <f>+VLOOKUP($AJ495,Data_Validation!$A:$D,1,0)</f>
        <v>G35900</v>
      </c>
      <c r="AP495" s="487">
        <f>+VLOOKUP($AJ495,Data_Validation!$A:$D,3,0)</f>
        <v>0</v>
      </c>
      <c r="AQ495" s="487">
        <f>+VLOOKUP($AJ495,Data_Validation!$A:$D,4,0)</f>
        <v>0</v>
      </c>
      <c r="AR495" s="487" t="s">
        <v>299</v>
      </c>
      <c r="AS495" s="487">
        <f>+VLOOKUP($AJ495,Data_Validation!$A:$E,5,0)</f>
        <v>0</v>
      </c>
      <c r="AT495" s="904" t="str">
        <f t="shared" si="45"/>
        <v>G35900</v>
      </c>
      <c r="AU495" s="488" t="str">
        <f t="shared" si="46"/>
        <v>ASPHALTE AMORT.CUMULÉ</v>
      </c>
      <c r="AV495" s="899">
        <f>IFERROR(INDEX(V495:AG495,1,MATCH(Parametres!$B$3,V$1:AG$1,0)-1)*IF(OR(C495="L",C495="S",C495="I"),-1,1),"")</f>
        <v>0</v>
      </c>
      <c r="AW495" s="899">
        <f t="shared" si="47"/>
        <v>0</v>
      </c>
      <c r="AX495" s="899">
        <f>INDEX(V495:AG495,1,MATCH(Parametres!$B$3,V$1:AG$1,0))*IF(OR(C495="L",C495="S",C495="I"),-1,1)</f>
        <v>0</v>
      </c>
      <c r="AY495" s="487" t="s">
        <v>337</v>
      </c>
      <c r="AZ495" s="487">
        <f>+VLOOKUP($AJ495,Data_Validation!$A:$E,5,0)</f>
        <v>0</v>
      </c>
    </row>
    <row r="496" spans="1:52" ht="15" hidden="1" customHeight="1">
      <c r="A496" s="706" t="s">
        <v>1148</v>
      </c>
      <c r="B496" s="706">
        <v>2025</v>
      </c>
      <c r="C496" s="706" t="s">
        <v>2208</v>
      </c>
      <c r="D496" s="706" t="s">
        <v>2209</v>
      </c>
      <c r="E496" s="706" t="s">
        <v>333</v>
      </c>
      <c r="F496" s="706" t="s">
        <v>1135</v>
      </c>
      <c r="G496" s="706">
        <v>185</v>
      </c>
      <c r="H496" s="706">
        <v>185</v>
      </c>
      <c r="I496" s="706">
        <v>185</v>
      </c>
      <c r="J496" s="706">
        <v>185</v>
      </c>
      <c r="K496" s="706">
        <v>185</v>
      </c>
      <c r="L496" s="706">
        <v>0</v>
      </c>
      <c r="M496" s="706">
        <v>0</v>
      </c>
      <c r="N496" s="706">
        <v>0</v>
      </c>
      <c r="O496" s="706">
        <v>0</v>
      </c>
      <c r="P496" s="706">
        <v>0</v>
      </c>
      <c r="Q496" s="706">
        <v>0</v>
      </c>
      <c r="R496" s="706">
        <v>0</v>
      </c>
      <c r="S496" s="706">
        <v>0</v>
      </c>
      <c r="T496" s="706">
        <v>0</v>
      </c>
      <c r="U496" s="706">
        <v>0</v>
      </c>
      <c r="V496" s="706">
        <v>0</v>
      </c>
      <c r="W496" s="706">
        <v>0</v>
      </c>
      <c r="X496" s="706">
        <v>0</v>
      </c>
      <c r="Y496" s="706">
        <v>0</v>
      </c>
      <c r="Z496" s="706">
        <v>0</v>
      </c>
      <c r="AA496" s="706">
        <v>0</v>
      </c>
      <c r="AB496" s="706">
        <v>0</v>
      </c>
      <c r="AC496" s="706">
        <v>0</v>
      </c>
      <c r="AD496" s="706">
        <v>0</v>
      </c>
      <c r="AE496" s="706">
        <v>0</v>
      </c>
      <c r="AF496" s="706">
        <v>0</v>
      </c>
      <c r="AG496" s="706">
        <v>0</v>
      </c>
      <c r="AH496" s="706">
        <v>0</v>
      </c>
      <c r="AI496" s="706">
        <v>0</v>
      </c>
      <c r="AJ496" s="905" t="str">
        <f t="shared" si="48"/>
        <v>G36000</v>
      </c>
      <c r="AK496" s="905" t="str">
        <f t="shared" si="49"/>
        <v>CAPITAL-ACTIONS</v>
      </c>
      <c r="AL496" s="905">
        <f>IFERROR(INDEX(G496:R496,1,MATCH(Parametres!$B$3,G$1:R$1,0)-1)*IF(OR(F496="L",F496="S",F496="I"),-1,1),"")</f>
        <v>-185</v>
      </c>
      <c r="AM496" s="905">
        <f t="shared" si="44"/>
        <v>0</v>
      </c>
      <c r="AN496" s="905">
        <f>INDEX(G496:R496,1,MATCH(Parametres!$B$3,G$1:R$1,0))*IF(OR(F496="L",F496="S",F496="I"),-1,1)</f>
        <v>-185</v>
      </c>
      <c r="AO496" s="487" t="str">
        <f>+VLOOKUP($AJ496,Data_Validation!$A:$D,1,0)</f>
        <v>G36000</v>
      </c>
      <c r="AP496" s="487" t="str">
        <f>+VLOOKUP($AJ496,Data_Validation!$A:$D,3,0)</f>
        <v>Bilan</v>
      </c>
      <c r="AQ496" s="487" t="str">
        <f>+VLOOKUP($AJ496,Data_Validation!$A:$D,4,0)</f>
        <v>Capital Actions</v>
      </c>
      <c r="AR496" s="487" t="s">
        <v>299</v>
      </c>
      <c r="AS496" s="487">
        <f>+VLOOKUP($AJ496,Data_Validation!$A:$E,5,0)</f>
        <v>0</v>
      </c>
      <c r="AT496" s="904" t="str">
        <f t="shared" si="45"/>
        <v>G36000</v>
      </c>
      <c r="AU496" s="488" t="str">
        <f t="shared" si="46"/>
        <v>CAPITAL-ACTIONS</v>
      </c>
      <c r="AV496" s="899">
        <f>IFERROR(INDEX(V496:AG496,1,MATCH(Parametres!$B$3,V$1:AG$1,0)-1)*IF(OR(C496="L",C496="S",C496="I"),-1,1),"")</f>
        <v>0</v>
      </c>
      <c r="AW496" s="899">
        <f t="shared" si="47"/>
        <v>0</v>
      </c>
      <c r="AX496" s="899">
        <f>INDEX(V496:AG496,1,MATCH(Parametres!$B$3,V$1:AG$1,0))*IF(OR(C496="L",C496="S",C496="I"),-1,1)</f>
        <v>0</v>
      </c>
      <c r="AY496" s="487" t="s">
        <v>337</v>
      </c>
      <c r="AZ496" s="487">
        <f>+VLOOKUP($AJ496,Data_Validation!$A:$E,5,0)</f>
        <v>0</v>
      </c>
    </row>
    <row r="497" spans="1:52" ht="15" hidden="1" customHeight="1">
      <c r="A497" s="706" t="s">
        <v>1148</v>
      </c>
      <c r="B497" s="706">
        <v>2025</v>
      </c>
      <c r="C497" s="706" t="s">
        <v>2210</v>
      </c>
      <c r="D497" s="706" t="s">
        <v>2211</v>
      </c>
      <c r="E497" s="706" t="s">
        <v>333</v>
      </c>
      <c r="F497" s="706" t="s">
        <v>1135</v>
      </c>
      <c r="G497" s="706">
        <v>0</v>
      </c>
      <c r="H497" s="706">
        <v>0</v>
      </c>
      <c r="I497" s="706">
        <v>0</v>
      </c>
      <c r="J497" s="706">
        <v>0</v>
      </c>
      <c r="K497" s="706">
        <v>0</v>
      </c>
      <c r="L497" s="706">
        <v>15</v>
      </c>
      <c r="M497" s="706">
        <v>15</v>
      </c>
      <c r="N497" s="706">
        <v>15</v>
      </c>
      <c r="O497" s="706">
        <v>15</v>
      </c>
      <c r="P497" s="706">
        <v>15</v>
      </c>
      <c r="Q497" s="706">
        <v>15</v>
      </c>
      <c r="R497" s="706">
        <v>15</v>
      </c>
      <c r="S497" s="706">
        <v>0</v>
      </c>
      <c r="T497" s="706">
        <v>0</v>
      </c>
      <c r="U497" s="706">
        <v>0</v>
      </c>
      <c r="V497" s="706">
        <v>0</v>
      </c>
      <c r="W497" s="706">
        <v>0</v>
      </c>
      <c r="X497" s="706">
        <v>0</v>
      </c>
      <c r="Y497" s="706">
        <v>0</v>
      </c>
      <c r="Z497" s="706">
        <v>0</v>
      </c>
      <c r="AA497" s="706">
        <v>0</v>
      </c>
      <c r="AB497" s="706">
        <v>0</v>
      </c>
      <c r="AC497" s="706">
        <v>0</v>
      </c>
      <c r="AD497" s="706">
        <v>0</v>
      </c>
      <c r="AE497" s="706">
        <v>0</v>
      </c>
      <c r="AF497" s="706">
        <v>0</v>
      </c>
      <c r="AG497" s="706">
        <v>0</v>
      </c>
      <c r="AH497" s="706">
        <v>0</v>
      </c>
      <c r="AI497" s="706">
        <v>0</v>
      </c>
      <c r="AJ497" s="905" t="str">
        <f t="shared" si="48"/>
        <v>G36001</v>
      </c>
      <c r="AK497" s="905" t="str">
        <f t="shared" si="49"/>
        <v>ACTIONS A</v>
      </c>
      <c r="AL497" s="905">
        <f>IFERROR(INDEX(G497:R497,1,MATCH(Parametres!$B$3,G$1:R$1,0)-1)*IF(OR(F497="L",F497="S",F497="I"),-1,1),"")</f>
        <v>0</v>
      </c>
      <c r="AM497" s="905">
        <f t="shared" si="44"/>
        <v>0</v>
      </c>
      <c r="AN497" s="905">
        <f>INDEX(G497:R497,1,MATCH(Parametres!$B$3,G$1:R$1,0))*IF(OR(F497="L",F497="S",F497="I"),-1,1)</f>
        <v>0</v>
      </c>
      <c r="AO497" s="487" t="str">
        <f>+VLOOKUP($AJ497,Data_Validation!$A:$D,1,0)</f>
        <v>G36001</v>
      </c>
      <c r="AP497" s="487" t="str">
        <f>+VLOOKUP($AJ497,Data_Validation!$A:$D,3,0)</f>
        <v>Bilan</v>
      </c>
      <c r="AQ497" s="487" t="str">
        <f>+VLOOKUP($AJ497,Data_Validation!$A:$D,4,0)</f>
        <v>Capital Actions</v>
      </c>
      <c r="AR497" s="487" t="s">
        <v>299</v>
      </c>
      <c r="AS497" s="487">
        <f>+VLOOKUP($AJ497,Data_Validation!$A:$E,5,0)</f>
        <v>0</v>
      </c>
      <c r="AT497" s="904" t="str">
        <f t="shared" si="45"/>
        <v>G36001</v>
      </c>
      <c r="AU497" s="488" t="str">
        <f t="shared" si="46"/>
        <v>ACTIONS A</v>
      </c>
      <c r="AV497" s="899">
        <f>IFERROR(INDEX(V497:AG497,1,MATCH(Parametres!$B$3,V$1:AG$1,0)-1)*IF(OR(C497="L",C497="S",C497="I"),-1,1),"")</f>
        <v>0</v>
      </c>
      <c r="AW497" s="899">
        <f t="shared" si="47"/>
        <v>0</v>
      </c>
      <c r="AX497" s="899">
        <f>INDEX(V497:AG497,1,MATCH(Parametres!$B$3,V$1:AG$1,0))*IF(OR(C497="L",C497="S",C497="I"),-1,1)</f>
        <v>0</v>
      </c>
      <c r="AY497" s="487" t="s">
        <v>337</v>
      </c>
      <c r="AZ497" s="487">
        <f>+VLOOKUP($AJ497,Data_Validation!$A:$E,5,0)</f>
        <v>0</v>
      </c>
    </row>
    <row r="498" spans="1:52" ht="15" hidden="1" customHeight="1">
      <c r="A498" s="706" t="s">
        <v>1148</v>
      </c>
      <c r="B498" s="706">
        <v>2025</v>
      </c>
      <c r="C498" s="706" t="s">
        <v>2212</v>
      </c>
      <c r="D498" s="706" t="s">
        <v>2213</v>
      </c>
      <c r="E498" s="706" t="s">
        <v>333</v>
      </c>
      <c r="F498" s="706" t="s">
        <v>1135</v>
      </c>
      <c r="G498" s="706">
        <v>0</v>
      </c>
      <c r="H498" s="706">
        <v>0</v>
      </c>
      <c r="I498" s="706">
        <v>0</v>
      </c>
      <c r="J498" s="706">
        <v>0</v>
      </c>
      <c r="K498" s="706">
        <v>0</v>
      </c>
      <c r="L498" s="706">
        <v>85</v>
      </c>
      <c r="M498" s="706">
        <v>85</v>
      </c>
      <c r="N498" s="706">
        <v>85</v>
      </c>
      <c r="O498" s="706">
        <v>85</v>
      </c>
      <c r="P498" s="706">
        <v>85</v>
      </c>
      <c r="Q498" s="706">
        <v>85</v>
      </c>
      <c r="R498" s="706">
        <v>85</v>
      </c>
      <c r="S498" s="706">
        <v>0</v>
      </c>
      <c r="T498" s="706">
        <v>0</v>
      </c>
      <c r="U498" s="706">
        <v>0</v>
      </c>
      <c r="V498" s="706">
        <v>0</v>
      </c>
      <c r="W498" s="706">
        <v>0</v>
      </c>
      <c r="X498" s="706">
        <v>0</v>
      </c>
      <c r="Y498" s="706">
        <v>0</v>
      </c>
      <c r="Z498" s="706">
        <v>0</v>
      </c>
      <c r="AA498" s="706">
        <v>0</v>
      </c>
      <c r="AB498" s="706">
        <v>0</v>
      </c>
      <c r="AC498" s="706">
        <v>0</v>
      </c>
      <c r="AD498" s="706">
        <v>0</v>
      </c>
      <c r="AE498" s="706">
        <v>0</v>
      </c>
      <c r="AF498" s="706">
        <v>0</v>
      </c>
      <c r="AG498" s="706">
        <v>0</v>
      </c>
      <c r="AH498" s="706">
        <v>0</v>
      </c>
      <c r="AI498" s="706">
        <v>0</v>
      </c>
      <c r="AJ498" s="905" t="str">
        <f t="shared" si="48"/>
        <v>G36002</v>
      </c>
      <c r="AK498" s="905" t="str">
        <f t="shared" si="49"/>
        <v>ACTIONS B</v>
      </c>
      <c r="AL498" s="905">
        <f>IFERROR(INDEX(G498:R498,1,MATCH(Parametres!$B$3,G$1:R$1,0)-1)*IF(OR(F498="L",F498="S",F498="I"),-1,1),"")</f>
        <v>0</v>
      </c>
      <c r="AM498" s="905">
        <f t="shared" si="44"/>
        <v>0</v>
      </c>
      <c r="AN498" s="905">
        <f>INDEX(G498:R498,1,MATCH(Parametres!$B$3,G$1:R$1,0))*IF(OR(F498="L",F498="S",F498="I"),-1,1)</f>
        <v>0</v>
      </c>
      <c r="AO498" s="487" t="str">
        <f>+VLOOKUP($AJ498,Data_Validation!$A:$D,1,0)</f>
        <v>G36002</v>
      </c>
      <c r="AP498" s="487" t="str">
        <f>+VLOOKUP($AJ498,Data_Validation!$A:$D,3,0)</f>
        <v>Bilan</v>
      </c>
      <c r="AQ498" s="487" t="str">
        <f>+VLOOKUP($AJ498,Data_Validation!$A:$D,4,0)</f>
        <v>Capital Actions</v>
      </c>
      <c r="AR498" s="487" t="s">
        <v>299</v>
      </c>
      <c r="AS498" s="487">
        <f>+VLOOKUP($AJ498,Data_Validation!$A:$E,5,0)</f>
        <v>0</v>
      </c>
      <c r="AT498" s="904" t="str">
        <f t="shared" si="45"/>
        <v>G36002</v>
      </c>
      <c r="AU498" s="488" t="str">
        <f t="shared" si="46"/>
        <v>ACTIONS B</v>
      </c>
      <c r="AV498" s="899">
        <f>IFERROR(INDEX(V498:AG498,1,MATCH(Parametres!$B$3,V$1:AG$1,0)-1)*IF(OR(C498="L",C498="S",C498="I"),-1,1),"")</f>
        <v>0</v>
      </c>
      <c r="AW498" s="899">
        <f t="shared" si="47"/>
        <v>0</v>
      </c>
      <c r="AX498" s="899">
        <f>INDEX(V498:AG498,1,MATCH(Parametres!$B$3,V$1:AG$1,0))*IF(OR(C498="L",C498="S",C498="I"),-1,1)</f>
        <v>0</v>
      </c>
      <c r="AY498" s="487" t="s">
        <v>337</v>
      </c>
      <c r="AZ498" s="487">
        <f>+VLOOKUP($AJ498,Data_Validation!$A:$E,5,0)</f>
        <v>0</v>
      </c>
    </row>
    <row r="499" spans="1:52" ht="15" hidden="1" customHeight="1">
      <c r="A499" s="706" t="s">
        <v>1148</v>
      </c>
      <c r="B499" s="706">
        <v>2025</v>
      </c>
      <c r="C499" s="706" t="s">
        <v>2214</v>
      </c>
      <c r="D499" s="706" t="s">
        <v>2215</v>
      </c>
      <c r="E499" s="706" t="s">
        <v>333</v>
      </c>
      <c r="F499" s="706" t="s">
        <v>1135</v>
      </c>
      <c r="G499" s="706">
        <v>0</v>
      </c>
      <c r="H499" s="706">
        <v>0</v>
      </c>
      <c r="I499" s="706">
        <v>0</v>
      </c>
      <c r="J499" s="706">
        <v>0</v>
      </c>
      <c r="K499" s="706">
        <v>0</v>
      </c>
      <c r="L499" s="706">
        <v>85</v>
      </c>
      <c r="M499" s="706">
        <v>85</v>
      </c>
      <c r="N499" s="706">
        <v>85</v>
      </c>
      <c r="O499" s="706">
        <v>85</v>
      </c>
      <c r="P499" s="706">
        <v>85</v>
      </c>
      <c r="Q499" s="706">
        <v>85</v>
      </c>
      <c r="R499" s="706">
        <v>85</v>
      </c>
      <c r="S499" s="706">
        <v>0</v>
      </c>
      <c r="T499" s="706">
        <v>0</v>
      </c>
      <c r="U499" s="706">
        <v>0</v>
      </c>
      <c r="V499" s="706">
        <v>0</v>
      </c>
      <c r="W499" s="706">
        <v>0</v>
      </c>
      <c r="X499" s="706">
        <v>0</v>
      </c>
      <c r="Y499" s="706">
        <v>0</v>
      </c>
      <c r="Z499" s="706">
        <v>0</v>
      </c>
      <c r="AA499" s="706">
        <v>0</v>
      </c>
      <c r="AB499" s="706">
        <v>0</v>
      </c>
      <c r="AC499" s="706">
        <v>0</v>
      </c>
      <c r="AD499" s="706">
        <v>0</v>
      </c>
      <c r="AE499" s="706">
        <v>0</v>
      </c>
      <c r="AF499" s="706">
        <v>0</v>
      </c>
      <c r="AG499" s="706">
        <v>0</v>
      </c>
      <c r="AH499" s="706">
        <v>0</v>
      </c>
      <c r="AI499" s="706">
        <v>0</v>
      </c>
      <c r="AJ499" s="905" t="str">
        <f t="shared" si="48"/>
        <v>G36003</v>
      </c>
      <c r="AK499" s="905" t="str">
        <f t="shared" si="49"/>
        <v>ACTIONS C</v>
      </c>
      <c r="AL499" s="905">
        <f>IFERROR(INDEX(G499:R499,1,MATCH(Parametres!$B$3,G$1:R$1,0)-1)*IF(OR(F499="L",F499="S",F499="I"),-1,1),"")</f>
        <v>0</v>
      </c>
      <c r="AM499" s="905">
        <f t="shared" si="44"/>
        <v>0</v>
      </c>
      <c r="AN499" s="905">
        <f>INDEX(G499:R499,1,MATCH(Parametres!$B$3,G$1:R$1,0))*IF(OR(F499="L",F499="S",F499="I"),-1,1)</f>
        <v>0</v>
      </c>
      <c r="AO499" s="487" t="str">
        <f>+VLOOKUP($AJ499,Data_Validation!$A:$D,1,0)</f>
        <v>G36003</v>
      </c>
      <c r="AP499" s="487" t="str">
        <f>+VLOOKUP($AJ499,Data_Validation!$A:$D,3,0)</f>
        <v>Bilan</v>
      </c>
      <c r="AQ499" s="487" t="str">
        <f>+VLOOKUP($AJ499,Data_Validation!$A:$D,4,0)</f>
        <v>Capital Actions</v>
      </c>
      <c r="AR499" s="487" t="s">
        <v>299</v>
      </c>
      <c r="AS499" s="487">
        <f>+VLOOKUP($AJ499,Data_Validation!$A:$E,5,0)</f>
        <v>0</v>
      </c>
      <c r="AT499" s="904" t="str">
        <f t="shared" si="45"/>
        <v>G36003</v>
      </c>
      <c r="AU499" s="488" t="str">
        <f t="shared" si="46"/>
        <v>ACTIONS C</v>
      </c>
      <c r="AV499" s="899">
        <f>IFERROR(INDEX(V499:AG499,1,MATCH(Parametres!$B$3,V$1:AG$1,0)-1)*IF(OR(C499="L",C499="S",C499="I"),-1,1),"")</f>
        <v>0</v>
      </c>
      <c r="AW499" s="899">
        <f t="shared" si="47"/>
        <v>0</v>
      </c>
      <c r="AX499" s="899">
        <f>INDEX(V499:AG499,1,MATCH(Parametres!$B$3,V$1:AG$1,0))*IF(OR(C499="L",C499="S",C499="I"),-1,1)</f>
        <v>0</v>
      </c>
      <c r="AY499" s="487" t="s">
        <v>337</v>
      </c>
      <c r="AZ499" s="487">
        <f>+VLOOKUP($AJ499,Data_Validation!$A:$E,5,0)</f>
        <v>0</v>
      </c>
    </row>
    <row r="500" spans="1:52" ht="15" hidden="1" customHeight="1">
      <c r="A500" s="706" t="s">
        <v>1148</v>
      </c>
      <c r="B500" s="706">
        <v>2025</v>
      </c>
      <c r="C500" s="706" t="s">
        <v>2216</v>
      </c>
      <c r="D500" s="706" t="s">
        <v>2217</v>
      </c>
      <c r="E500" s="706" t="s">
        <v>333</v>
      </c>
      <c r="F500" s="706" t="s">
        <v>1135</v>
      </c>
      <c r="G500" s="706">
        <v>51</v>
      </c>
      <c r="H500" s="706">
        <v>51</v>
      </c>
      <c r="I500" s="706">
        <v>51</v>
      </c>
      <c r="J500" s="706">
        <v>51</v>
      </c>
      <c r="K500" s="706">
        <v>51</v>
      </c>
      <c r="L500" s="706">
        <v>51</v>
      </c>
      <c r="M500" s="706">
        <v>51</v>
      </c>
      <c r="N500" s="706">
        <v>51</v>
      </c>
      <c r="O500" s="706">
        <v>51</v>
      </c>
      <c r="P500" s="706">
        <v>51</v>
      </c>
      <c r="Q500" s="706">
        <v>51</v>
      </c>
      <c r="R500" s="706">
        <v>51</v>
      </c>
      <c r="S500" s="706">
        <v>0</v>
      </c>
      <c r="T500" s="706">
        <v>0</v>
      </c>
      <c r="U500" s="706">
        <v>0</v>
      </c>
      <c r="V500" s="706">
        <v>0</v>
      </c>
      <c r="W500" s="706">
        <v>0</v>
      </c>
      <c r="X500" s="706">
        <v>0</v>
      </c>
      <c r="Y500" s="706">
        <v>0</v>
      </c>
      <c r="Z500" s="706">
        <v>0</v>
      </c>
      <c r="AA500" s="706">
        <v>0</v>
      </c>
      <c r="AB500" s="706">
        <v>0</v>
      </c>
      <c r="AC500" s="706">
        <v>0</v>
      </c>
      <c r="AD500" s="706">
        <v>0</v>
      </c>
      <c r="AE500" s="706">
        <v>0</v>
      </c>
      <c r="AF500" s="706">
        <v>0</v>
      </c>
      <c r="AG500" s="706">
        <v>0</v>
      </c>
      <c r="AH500" s="706">
        <v>0</v>
      </c>
      <c r="AI500" s="706">
        <v>0</v>
      </c>
      <c r="AJ500" s="905" t="str">
        <f t="shared" si="48"/>
        <v>G36004</v>
      </c>
      <c r="AK500" s="905" t="str">
        <f t="shared" si="49"/>
        <v>ACTIONS E</v>
      </c>
      <c r="AL500" s="905">
        <f>IFERROR(INDEX(G500:R500,1,MATCH(Parametres!$B$3,G$1:R$1,0)-1)*IF(OR(F500="L",F500="S",F500="I"),-1,1),"")</f>
        <v>-51</v>
      </c>
      <c r="AM500" s="905">
        <f t="shared" si="44"/>
        <v>0</v>
      </c>
      <c r="AN500" s="905">
        <f>INDEX(G500:R500,1,MATCH(Parametres!$B$3,G$1:R$1,0))*IF(OR(F500="L",F500="S",F500="I"),-1,1)</f>
        <v>-51</v>
      </c>
      <c r="AO500" s="487" t="str">
        <f>+VLOOKUP($AJ500,Data_Validation!$A:$D,1,0)</f>
        <v>G36004</v>
      </c>
      <c r="AP500" s="487" t="str">
        <f>+VLOOKUP($AJ500,Data_Validation!$A:$D,3,0)</f>
        <v>Bilan</v>
      </c>
      <c r="AQ500" s="487" t="str">
        <f>+VLOOKUP($AJ500,Data_Validation!$A:$D,4,0)</f>
        <v>Capital Actions</v>
      </c>
      <c r="AR500" s="487" t="s">
        <v>299</v>
      </c>
      <c r="AS500" s="487">
        <f>+VLOOKUP($AJ500,Data_Validation!$A:$E,5,0)</f>
        <v>0</v>
      </c>
      <c r="AT500" s="904" t="str">
        <f t="shared" si="45"/>
        <v>G36004</v>
      </c>
      <c r="AU500" s="488" t="str">
        <f t="shared" si="46"/>
        <v>ACTIONS E</v>
      </c>
      <c r="AV500" s="899">
        <f>IFERROR(INDEX(V500:AG500,1,MATCH(Parametres!$B$3,V$1:AG$1,0)-1)*IF(OR(C500="L",C500="S",C500="I"),-1,1),"")</f>
        <v>0</v>
      </c>
      <c r="AW500" s="899">
        <f t="shared" si="47"/>
        <v>0</v>
      </c>
      <c r="AX500" s="899">
        <f>INDEX(V500:AG500,1,MATCH(Parametres!$B$3,V$1:AG$1,0))*IF(OR(C500="L",C500="S",C500="I"),-1,1)</f>
        <v>0</v>
      </c>
      <c r="AY500" s="487" t="s">
        <v>337</v>
      </c>
      <c r="AZ500" s="487">
        <f>+VLOOKUP($AJ500,Data_Validation!$A:$E,5,0)</f>
        <v>0</v>
      </c>
    </row>
    <row r="501" spans="1:52" ht="15" hidden="1" customHeight="1">
      <c r="A501" s="706" t="s">
        <v>1148</v>
      </c>
      <c r="B501" s="706">
        <v>2025</v>
      </c>
      <c r="C501" s="706" t="s">
        <v>2218</v>
      </c>
      <c r="D501" s="706" t="s">
        <v>2219</v>
      </c>
      <c r="E501" s="706" t="s">
        <v>333</v>
      </c>
      <c r="F501" s="706" t="s">
        <v>1135</v>
      </c>
      <c r="G501" s="706">
        <v>3790100</v>
      </c>
      <c r="H501" s="706">
        <v>3790100</v>
      </c>
      <c r="I501" s="706">
        <v>3790100</v>
      </c>
      <c r="J501" s="706">
        <v>3790100</v>
      </c>
      <c r="K501" s="706">
        <v>3790100</v>
      </c>
      <c r="L501" s="706">
        <v>3790100</v>
      </c>
      <c r="M501" s="706">
        <v>0</v>
      </c>
      <c r="N501" s="706">
        <v>0</v>
      </c>
      <c r="O501" s="706">
        <v>0</v>
      </c>
      <c r="P501" s="706">
        <v>0</v>
      </c>
      <c r="Q501" s="706">
        <v>0</v>
      </c>
      <c r="R501" s="706">
        <v>0</v>
      </c>
      <c r="S501" s="706">
        <v>0</v>
      </c>
      <c r="T501" s="706">
        <v>0</v>
      </c>
      <c r="U501" s="706">
        <v>0</v>
      </c>
      <c r="V501" s="706">
        <v>0</v>
      </c>
      <c r="W501" s="706">
        <v>0</v>
      </c>
      <c r="X501" s="706">
        <v>0</v>
      </c>
      <c r="Y501" s="706">
        <v>0</v>
      </c>
      <c r="Z501" s="706">
        <v>0</v>
      </c>
      <c r="AA501" s="706">
        <v>0</v>
      </c>
      <c r="AB501" s="706">
        <v>0</v>
      </c>
      <c r="AC501" s="706">
        <v>0</v>
      </c>
      <c r="AD501" s="706">
        <v>0</v>
      </c>
      <c r="AE501" s="706">
        <v>0</v>
      </c>
      <c r="AF501" s="706">
        <v>0</v>
      </c>
      <c r="AG501" s="706">
        <v>0</v>
      </c>
      <c r="AH501" s="706">
        <v>0</v>
      </c>
      <c r="AI501" s="706">
        <v>0</v>
      </c>
      <c r="AJ501" s="905" t="str">
        <f t="shared" si="48"/>
        <v>G36005</v>
      </c>
      <c r="AK501" s="905" t="str">
        <f t="shared" si="49"/>
        <v>VALEUR RACHETABLE ACT E</v>
      </c>
      <c r="AL501" s="905">
        <f>IFERROR(INDEX(G501:R501,1,MATCH(Parametres!$B$3,G$1:R$1,0)-1)*IF(OR(F501="L",F501="S",F501="I"),-1,1),"")</f>
        <v>-3790100</v>
      </c>
      <c r="AM501" s="905">
        <f t="shared" si="44"/>
        <v>0</v>
      </c>
      <c r="AN501" s="905">
        <f>INDEX(G501:R501,1,MATCH(Parametres!$B$3,G$1:R$1,0))*IF(OR(F501="L",F501="S",F501="I"),-1,1)</f>
        <v>-3790100</v>
      </c>
      <c r="AO501" s="487" t="str">
        <f>+VLOOKUP($AJ501,Data_Validation!$A:$D,1,0)</f>
        <v>G36005</v>
      </c>
      <c r="AP501" s="487" t="str">
        <f>+VLOOKUP($AJ501,Data_Validation!$A:$D,3,0)</f>
        <v>Bilan</v>
      </c>
      <c r="AQ501" s="487" t="str">
        <f>+VLOOKUP($AJ501,Data_Validation!$A:$D,4,0)</f>
        <v>Capital Actions</v>
      </c>
      <c r="AR501" s="487" t="s">
        <v>299</v>
      </c>
      <c r="AS501" s="487">
        <f>+VLOOKUP($AJ501,Data_Validation!$A:$E,5,0)</f>
        <v>0</v>
      </c>
      <c r="AT501" s="904" t="str">
        <f t="shared" si="45"/>
        <v>G36005</v>
      </c>
      <c r="AU501" s="488" t="str">
        <f t="shared" si="46"/>
        <v>VALEUR RACHETABLE ACT E</v>
      </c>
      <c r="AV501" s="899">
        <f>IFERROR(INDEX(V501:AG501,1,MATCH(Parametres!$B$3,V$1:AG$1,0)-1)*IF(OR(C501="L",C501="S",C501="I"),-1,1),"")</f>
        <v>0</v>
      </c>
      <c r="AW501" s="899">
        <f t="shared" si="47"/>
        <v>0</v>
      </c>
      <c r="AX501" s="899">
        <f>INDEX(V501:AG501,1,MATCH(Parametres!$B$3,V$1:AG$1,0))*IF(OR(C501="L",C501="S",C501="I"),-1,1)</f>
        <v>0</v>
      </c>
      <c r="AY501" s="487" t="s">
        <v>337</v>
      </c>
      <c r="AZ501" s="487">
        <f>+VLOOKUP($AJ501,Data_Validation!$A:$E,5,0)</f>
        <v>0</v>
      </c>
    </row>
    <row r="502" spans="1:52" ht="15" hidden="1" customHeight="1">
      <c r="A502" s="706" t="s">
        <v>1148</v>
      </c>
      <c r="B502" s="706">
        <v>2025</v>
      </c>
      <c r="C502" s="706" t="s">
        <v>2220</v>
      </c>
      <c r="D502" s="706" t="s">
        <v>2221</v>
      </c>
      <c r="E502" s="706" t="s">
        <v>333</v>
      </c>
      <c r="F502" s="706" t="s">
        <v>1135</v>
      </c>
      <c r="G502" s="706">
        <v>-3790051</v>
      </c>
      <c r="H502" s="706">
        <v>-3790051</v>
      </c>
      <c r="I502" s="706">
        <v>-3790051</v>
      </c>
      <c r="J502" s="706">
        <v>-3790051</v>
      </c>
      <c r="K502" s="706">
        <v>-3790051</v>
      </c>
      <c r="L502" s="706">
        <v>-3790051</v>
      </c>
      <c r="M502" s="706">
        <v>0</v>
      </c>
      <c r="N502" s="706">
        <v>0</v>
      </c>
      <c r="O502" s="706">
        <v>0</v>
      </c>
      <c r="P502" s="706">
        <v>0</v>
      </c>
      <c r="Q502" s="706">
        <v>0</v>
      </c>
      <c r="R502" s="706">
        <v>0</v>
      </c>
      <c r="S502" s="706">
        <v>0</v>
      </c>
      <c r="T502" s="706">
        <v>0</v>
      </c>
      <c r="U502" s="706">
        <v>0</v>
      </c>
      <c r="V502" s="706">
        <v>0</v>
      </c>
      <c r="W502" s="706">
        <v>0</v>
      </c>
      <c r="X502" s="706">
        <v>0</v>
      </c>
      <c r="Y502" s="706">
        <v>0</v>
      </c>
      <c r="Z502" s="706">
        <v>0</v>
      </c>
      <c r="AA502" s="706">
        <v>0</v>
      </c>
      <c r="AB502" s="706">
        <v>0</v>
      </c>
      <c r="AC502" s="706">
        <v>0</v>
      </c>
      <c r="AD502" s="706">
        <v>0</v>
      </c>
      <c r="AE502" s="706">
        <v>0</v>
      </c>
      <c r="AF502" s="706">
        <v>0</v>
      </c>
      <c r="AG502" s="706">
        <v>0</v>
      </c>
      <c r="AH502" s="706">
        <v>0</v>
      </c>
      <c r="AI502" s="706">
        <v>0</v>
      </c>
      <c r="AJ502" s="905" t="str">
        <f t="shared" si="48"/>
        <v>G36009</v>
      </c>
      <c r="AK502" s="905" t="str">
        <f t="shared" si="49"/>
        <v>AJUST CAPITAL-ACTIONS</v>
      </c>
      <c r="AL502" s="905">
        <f>IFERROR(INDEX(G502:R502,1,MATCH(Parametres!$B$3,G$1:R$1,0)-1)*IF(OR(F502="L",F502="S",F502="I"),-1,1),"")</f>
        <v>3790051</v>
      </c>
      <c r="AM502" s="905">
        <f t="shared" si="44"/>
        <v>0</v>
      </c>
      <c r="AN502" s="905">
        <f>INDEX(G502:R502,1,MATCH(Parametres!$B$3,G$1:R$1,0))*IF(OR(F502="L",F502="S",F502="I"),-1,1)</f>
        <v>3790051</v>
      </c>
      <c r="AO502" s="487" t="str">
        <f>+VLOOKUP($AJ502,Data_Validation!$A:$D,1,0)</f>
        <v>G36009</v>
      </c>
      <c r="AP502" s="487" t="str">
        <f>+VLOOKUP($AJ502,Data_Validation!$A:$D,3,0)</f>
        <v>Bilan</v>
      </c>
      <c r="AQ502" s="487" t="str">
        <f>+VLOOKUP($AJ502,Data_Validation!$A:$D,4,0)</f>
        <v>Capital Actions</v>
      </c>
      <c r="AR502" s="487" t="s">
        <v>299</v>
      </c>
      <c r="AS502" s="487">
        <f>+VLOOKUP($AJ502,Data_Validation!$A:$E,5,0)</f>
        <v>0</v>
      </c>
      <c r="AT502" s="904" t="str">
        <f t="shared" si="45"/>
        <v>G36009</v>
      </c>
      <c r="AU502" s="488" t="str">
        <f t="shared" si="46"/>
        <v>AJUST CAPITAL-ACTIONS</v>
      </c>
      <c r="AV502" s="899">
        <f>IFERROR(INDEX(V502:AG502,1,MATCH(Parametres!$B$3,V$1:AG$1,0)-1)*IF(OR(C502="L",C502="S",C502="I"),-1,1),"")</f>
        <v>0</v>
      </c>
      <c r="AW502" s="899">
        <f t="shared" si="47"/>
        <v>0</v>
      </c>
      <c r="AX502" s="899">
        <f>INDEX(V502:AG502,1,MATCH(Parametres!$B$3,V$1:AG$1,0))*IF(OR(C502="L",C502="S",C502="I"),-1,1)</f>
        <v>0</v>
      </c>
      <c r="AY502" s="487" t="s">
        <v>337</v>
      </c>
      <c r="AZ502" s="487">
        <f>+VLOOKUP($AJ502,Data_Validation!$A:$E,5,0)</f>
        <v>0</v>
      </c>
    </row>
    <row r="503" spans="1:52" ht="15" hidden="1" customHeight="1">
      <c r="A503" s="706" t="s">
        <v>1148</v>
      </c>
      <c r="B503" s="706">
        <v>2025</v>
      </c>
      <c r="C503" s="706" t="s">
        <v>2222</v>
      </c>
      <c r="D503" s="706" t="s">
        <v>2223</v>
      </c>
      <c r="E503" s="706" t="s">
        <v>333</v>
      </c>
      <c r="F503" s="706" t="s">
        <v>1135</v>
      </c>
      <c r="G503" s="706">
        <v>10113677.68</v>
      </c>
      <c r="H503" s="706">
        <v>10113677.68</v>
      </c>
      <c r="I503" s="706">
        <v>10113677.68</v>
      </c>
      <c r="J503" s="706">
        <v>10113677.68</v>
      </c>
      <c r="K503" s="706">
        <v>10113677.68</v>
      </c>
      <c r="L503" s="706">
        <v>8733945</v>
      </c>
      <c r="M503" s="706">
        <v>4943894</v>
      </c>
      <c r="N503" s="706">
        <v>4943894</v>
      </c>
      <c r="O503" s="706">
        <v>4943894</v>
      </c>
      <c r="P503" s="706">
        <v>4943894</v>
      </c>
      <c r="Q503" s="706">
        <v>4943894</v>
      </c>
      <c r="R503" s="706">
        <v>4943894</v>
      </c>
      <c r="S503" s="706">
        <v>0</v>
      </c>
      <c r="T503" s="706">
        <v>0</v>
      </c>
      <c r="U503" s="706">
        <v>0</v>
      </c>
      <c r="V503" s="706">
        <v>0</v>
      </c>
      <c r="W503" s="706">
        <v>0</v>
      </c>
      <c r="X503" s="706">
        <v>0</v>
      </c>
      <c r="Y503" s="706">
        <v>0</v>
      </c>
      <c r="Z503" s="706">
        <v>0</v>
      </c>
      <c r="AA503" s="706">
        <v>0</v>
      </c>
      <c r="AB503" s="706">
        <v>0</v>
      </c>
      <c r="AC503" s="706">
        <v>0</v>
      </c>
      <c r="AD503" s="706">
        <v>0</v>
      </c>
      <c r="AE503" s="706">
        <v>0</v>
      </c>
      <c r="AF503" s="706">
        <v>0</v>
      </c>
      <c r="AG503" s="706">
        <v>0</v>
      </c>
      <c r="AH503" s="706">
        <v>0</v>
      </c>
      <c r="AI503" s="706">
        <v>0</v>
      </c>
      <c r="AJ503" s="905" t="str">
        <f t="shared" si="48"/>
        <v>G37000</v>
      </c>
      <c r="AK503" s="905" t="str">
        <f t="shared" si="49"/>
        <v>BENEFICES NON REPARTIS</v>
      </c>
      <c r="AL503" s="905">
        <f>IFERROR(INDEX(G503:R503,1,MATCH(Parametres!$B$3,G$1:R$1,0)-1)*IF(OR(F503="L",F503="S",F503="I"),-1,1),"")</f>
        <v>-10113677.68</v>
      </c>
      <c r="AM503" s="905">
        <f t="shared" si="44"/>
        <v>0</v>
      </c>
      <c r="AN503" s="905">
        <f>INDEX(G503:R503,1,MATCH(Parametres!$B$3,G$1:R$1,0))*IF(OR(F503="L",F503="S",F503="I"),-1,1)</f>
        <v>-10113677.68</v>
      </c>
      <c r="AO503" s="487" t="str">
        <f>+VLOOKUP($AJ503,Data_Validation!$A:$D,1,0)</f>
        <v>G37000</v>
      </c>
      <c r="AP503" s="487" t="str">
        <f>+VLOOKUP($AJ503,Data_Validation!$A:$D,3,0)</f>
        <v>Bilan</v>
      </c>
      <c r="AQ503" s="487" t="str">
        <f>+VLOOKUP($AJ503,Data_Validation!$A:$D,4,0)</f>
        <v>Bénéfices non répartis</v>
      </c>
      <c r="AR503" s="487" t="s">
        <v>299</v>
      </c>
      <c r="AS503" s="487">
        <f>+VLOOKUP($AJ503,Data_Validation!$A:$E,5,0)</f>
        <v>0</v>
      </c>
      <c r="AT503" s="904" t="str">
        <f t="shared" si="45"/>
        <v>G37000</v>
      </c>
      <c r="AU503" s="488" t="str">
        <f t="shared" si="46"/>
        <v>BENEFICES NON REPARTIS</v>
      </c>
      <c r="AV503" s="899">
        <f>IFERROR(INDEX(V503:AG503,1,MATCH(Parametres!$B$3,V$1:AG$1,0)-1)*IF(OR(C503="L",C503="S",C503="I"),-1,1),"")</f>
        <v>0</v>
      </c>
      <c r="AW503" s="899">
        <f t="shared" si="47"/>
        <v>0</v>
      </c>
      <c r="AX503" s="899">
        <f>INDEX(V503:AG503,1,MATCH(Parametres!$B$3,V$1:AG$1,0))*IF(OR(C503="L",C503="S",C503="I"),-1,1)</f>
        <v>0</v>
      </c>
      <c r="AY503" s="487" t="s">
        <v>337</v>
      </c>
      <c r="AZ503" s="487">
        <f>+VLOOKUP($AJ503,Data_Validation!$A:$E,5,0)</f>
        <v>0</v>
      </c>
    </row>
    <row r="504" spans="1:52" ht="15" hidden="1" customHeight="1">
      <c r="A504" s="706" t="s">
        <v>1148</v>
      </c>
      <c r="B504" s="706">
        <v>2025</v>
      </c>
      <c r="C504" s="706" t="s">
        <v>2224</v>
      </c>
      <c r="D504" s="706" t="s">
        <v>2225</v>
      </c>
      <c r="E504" s="706" t="s">
        <v>333</v>
      </c>
      <c r="F504" s="706" t="s">
        <v>1135</v>
      </c>
      <c r="G504" s="706">
        <v>0</v>
      </c>
      <c r="H504" s="706">
        <v>0</v>
      </c>
      <c r="I504" s="706">
        <v>0</v>
      </c>
      <c r="J504" s="706">
        <v>0</v>
      </c>
      <c r="K504" s="706">
        <v>0</v>
      </c>
      <c r="L504" s="706">
        <v>0</v>
      </c>
      <c r="M504" s="706">
        <v>0</v>
      </c>
      <c r="N504" s="706">
        <v>0</v>
      </c>
      <c r="O504" s="706">
        <v>0</v>
      </c>
      <c r="P504" s="706">
        <v>0</v>
      </c>
      <c r="Q504" s="706">
        <v>0</v>
      </c>
      <c r="R504" s="706">
        <v>0</v>
      </c>
      <c r="S504" s="706">
        <v>0</v>
      </c>
      <c r="T504" s="706">
        <v>0</v>
      </c>
      <c r="U504" s="706">
        <v>0</v>
      </c>
      <c r="V504" s="706">
        <v>0</v>
      </c>
      <c r="W504" s="706">
        <v>0</v>
      </c>
      <c r="X504" s="706">
        <v>0</v>
      </c>
      <c r="Y504" s="706">
        <v>0</v>
      </c>
      <c r="Z504" s="706">
        <v>0</v>
      </c>
      <c r="AA504" s="706">
        <v>0</v>
      </c>
      <c r="AB504" s="706">
        <v>0</v>
      </c>
      <c r="AC504" s="706">
        <v>0</v>
      </c>
      <c r="AD504" s="706">
        <v>0</v>
      </c>
      <c r="AE504" s="706">
        <v>0</v>
      </c>
      <c r="AF504" s="706">
        <v>0</v>
      </c>
      <c r="AG504" s="706">
        <v>0</v>
      </c>
      <c r="AH504" s="706">
        <v>0</v>
      </c>
      <c r="AI504" s="706">
        <v>0</v>
      </c>
      <c r="AJ504" s="905" t="str">
        <f t="shared" si="48"/>
        <v>G37500</v>
      </c>
      <c r="AK504" s="905" t="str">
        <f t="shared" si="49"/>
        <v>DIVIDENDES RECUS</v>
      </c>
      <c r="AL504" s="905">
        <f>IFERROR(INDEX(G504:R504,1,MATCH(Parametres!$B$3,G$1:R$1,0)-1)*IF(OR(F504="L",F504="S",F504="I"),-1,1),"")</f>
        <v>0</v>
      </c>
      <c r="AM504" s="905">
        <f t="shared" si="44"/>
        <v>0</v>
      </c>
      <c r="AN504" s="905">
        <f>INDEX(G504:R504,1,MATCH(Parametres!$B$3,G$1:R$1,0))*IF(OR(F504="L",F504="S",F504="I"),-1,1)</f>
        <v>0</v>
      </c>
      <c r="AO504" s="487" t="str">
        <f>+VLOOKUP($AJ504,Data_Validation!$A:$D,1,0)</f>
        <v>G37500</v>
      </c>
      <c r="AP504" s="487">
        <f>+VLOOKUP($AJ504,Data_Validation!$A:$D,3,0)</f>
        <v>0</v>
      </c>
      <c r="AQ504" s="487">
        <f>+VLOOKUP($AJ504,Data_Validation!$A:$D,4,0)</f>
        <v>0</v>
      </c>
      <c r="AR504" s="487" t="s">
        <v>299</v>
      </c>
      <c r="AS504" s="487">
        <f>+VLOOKUP($AJ504,Data_Validation!$A:$E,5,0)</f>
        <v>0</v>
      </c>
      <c r="AT504" s="904" t="str">
        <f t="shared" si="45"/>
        <v>G37500</v>
      </c>
      <c r="AU504" s="488" t="str">
        <f t="shared" si="46"/>
        <v>DIVIDENDES RECUS</v>
      </c>
      <c r="AV504" s="899">
        <f>IFERROR(INDEX(V504:AG504,1,MATCH(Parametres!$B$3,V$1:AG$1,0)-1)*IF(OR(C504="L",C504="S",C504="I"),-1,1),"")</f>
        <v>0</v>
      </c>
      <c r="AW504" s="899">
        <f t="shared" si="47"/>
        <v>0</v>
      </c>
      <c r="AX504" s="899">
        <f>INDEX(V504:AG504,1,MATCH(Parametres!$B$3,V$1:AG$1,0))*IF(OR(C504="L",C504="S",C504="I"),-1,1)</f>
        <v>0</v>
      </c>
      <c r="AY504" s="487" t="s">
        <v>337</v>
      </c>
      <c r="AZ504" s="487">
        <f>+VLOOKUP($AJ504,Data_Validation!$A:$E,5,0)</f>
        <v>0</v>
      </c>
    </row>
    <row r="505" spans="1:52" ht="15" hidden="1" customHeight="1">
      <c r="A505" s="706" t="s">
        <v>1148</v>
      </c>
      <c r="B505" s="706">
        <v>2025</v>
      </c>
      <c r="C505" s="706" t="s">
        <v>2226</v>
      </c>
      <c r="D505" s="706" t="s">
        <v>2227</v>
      </c>
      <c r="E505" s="706" t="s">
        <v>333</v>
      </c>
      <c r="F505" s="706" t="s">
        <v>1135</v>
      </c>
      <c r="G505" s="706">
        <v>0</v>
      </c>
      <c r="H505" s="706">
        <v>0</v>
      </c>
      <c r="I505" s="706">
        <v>0</v>
      </c>
      <c r="J505" s="706">
        <v>0</v>
      </c>
      <c r="K505" s="706">
        <v>0</v>
      </c>
      <c r="L505" s="706">
        <v>0</v>
      </c>
      <c r="M505" s="706">
        <v>0</v>
      </c>
      <c r="N505" s="706">
        <v>0</v>
      </c>
      <c r="O505" s="706">
        <v>0</v>
      </c>
      <c r="P505" s="706">
        <v>0</v>
      </c>
      <c r="Q505" s="706">
        <v>0</v>
      </c>
      <c r="R505" s="706">
        <v>0</v>
      </c>
      <c r="S505" s="706">
        <v>0</v>
      </c>
      <c r="T505" s="706">
        <v>0</v>
      </c>
      <c r="U505" s="706">
        <v>0</v>
      </c>
      <c r="V505" s="706">
        <v>0</v>
      </c>
      <c r="W505" s="706">
        <v>0</v>
      </c>
      <c r="X505" s="706">
        <v>0</v>
      </c>
      <c r="Y505" s="706">
        <v>0</v>
      </c>
      <c r="Z505" s="706">
        <v>0</v>
      </c>
      <c r="AA505" s="706">
        <v>0</v>
      </c>
      <c r="AB505" s="706">
        <v>0</v>
      </c>
      <c r="AC505" s="706">
        <v>0</v>
      </c>
      <c r="AD505" s="706">
        <v>0</v>
      </c>
      <c r="AE505" s="706">
        <v>0</v>
      </c>
      <c r="AF505" s="706">
        <v>0</v>
      </c>
      <c r="AG505" s="706">
        <v>0</v>
      </c>
      <c r="AH505" s="706">
        <v>0</v>
      </c>
      <c r="AI505" s="706">
        <v>0</v>
      </c>
      <c r="AJ505" s="905" t="str">
        <f t="shared" si="48"/>
        <v>G38000</v>
      </c>
      <c r="AK505" s="905" t="str">
        <f t="shared" si="49"/>
        <v>PLACEMENTS</v>
      </c>
      <c r="AL505" s="905">
        <f>IFERROR(INDEX(G505:R505,1,MATCH(Parametres!$B$3,G$1:R$1,0)-1)*IF(OR(F505="L",F505="S",F505="I"),-1,1),"")</f>
        <v>0</v>
      </c>
      <c r="AM505" s="905">
        <f t="shared" si="44"/>
        <v>0</v>
      </c>
      <c r="AN505" s="905">
        <f>INDEX(G505:R505,1,MATCH(Parametres!$B$3,G$1:R$1,0))*IF(OR(F505="L",F505="S",F505="I"),-1,1)</f>
        <v>0</v>
      </c>
      <c r="AO505" s="487" t="e">
        <f>+VLOOKUP($AJ505,Data_Validation!$A:$D,1,0)</f>
        <v>#N/A</v>
      </c>
      <c r="AP505" s="487" t="e">
        <f>+VLOOKUP($AJ505,Data_Validation!$A:$D,3,0)</f>
        <v>#N/A</v>
      </c>
      <c r="AQ505" s="487" t="e">
        <f>+VLOOKUP($AJ505,Data_Validation!$A:$D,4,0)</f>
        <v>#N/A</v>
      </c>
      <c r="AR505" s="487" t="s">
        <v>299</v>
      </c>
      <c r="AS505" s="487" t="e">
        <f>+VLOOKUP($AJ505,Data_Validation!$A:$E,5,0)</f>
        <v>#N/A</v>
      </c>
      <c r="AT505" s="904" t="str">
        <f t="shared" si="45"/>
        <v>G38000</v>
      </c>
      <c r="AU505" s="488" t="str">
        <f t="shared" si="46"/>
        <v>PLACEMENTS</v>
      </c>
      <c r="AV505" s="899">
        <f>IFERROR(INDEX(V505:AG505,1,MATCH(Parametres!$B$3,V$1:AG$1,0)-1)*IF(OR(C505="L",C505="S",C505="I"),-1,1),"")</f>
        <v>0</v>
      </c>
      <c r="AW505" s="899">
        <f t="shared" si="47"/>
        <v>0</v>
      </c>
      <c r="AX505" s="899">
        <f>INDEX(V505:AG505,1,MATCH(Parametres!$B$3,V$1:AG$1,0))*IF(OR(C505="L",C505="S",C505="I"),-1,1)</f>
        <v>0</v>
      </c>
      <c r="AY505" s="487" t="s">
        <v>337</v>
      </c>
      <c r="AZ505" s="487" t="e">
        <f>+VLOOKUP($AJ505,Data_Validation!$A:$E,5,0)</f>
        <v>#N/A</v>
      </c>
    </row>
    <row r="506" spans="1:52" ht="15" hidden="1" customHeight="1">
      <c r="A506" s="706" t="s">
        <v>1148</v>
      </c>
      <c r="B506" s="706">
        <v>2025</v>
      </c>
      <c r="C506" s="706" t="s">
        <v>2228</v>
      </c>
      <c r="D506" s="706" t="s">
        <v>2229</v>
      </c>
      <c r="E506" s="706" t="s">
        <v>1149</v>
      </c>
      <c r="F506" s="706" t="s">
        <v>1149</v>
      </c>
      <c r="G506" s="706">
        <v>0</v>
      </c>
      <c r="H506" s="706">
        <v>0</v>
      </c>
      <c r="I506" s="706">
        <v>0</v>
      </c>
      <c r="J506" s="706">
        <v>0</v>
      </c>
      <c r="K506" s="706">
        <v>0</v>
      </c>
      <c r="L506" s="706">
        <v>0</v>
      </c>
      <c r="M506" s="706">
        <v>0</v>
      </c>
      <c r="N506" s="706">
        <v>0</v>
      </c>
      <c r="O506" s="706">
        <v>0</v>
      </c>
      <c r="P506" s="706">
        <v>0</v>
      </c>
      <c r="Q506" s="706">
        <v>0</v>
      </c>
      <c r="R506" s="706">
        <v>0</v>
      </c>
      <c r="S506" s="706">
        <v>0</v>
      </c>
      <c r="T506" s="706">
        <v>0</v>
      </c>
      <c r="U506" s="706">
        <v>0</v>
      </c>
      <c r="V506" s="706">
        <v>0</v>
      </c>
      <c r="W506" s="706">
        <v>0</v>
      </c>
      <c r="X506" s="706">
        <v>0</v>
      </c>
      <c r="Y506" s="706">
        <v>0</v>
      </c>
      <c r="Z506" s="706">
        <v>0</v>
      </c>
      <c r="AA506" s="706">
        <v>0</v>
      </c>
      <c r="AB506" s="706">
        <v>0</v>
      </c>
      <c r="AC506" s="706">
        <v>0</v>
      </c>
      <c r="AD506" s="706">
        <v>0</v>
      </c>
      <c r="AE506" s="706">
        <v>0</v>
      </c>
      <c r="AF506" s="706">
        <v>0</v>
      </c>
      <c r="AG506" s="706">
        <v>0</v>
      </c>
      <c r="AH506" s="706">
        <v>0</v>
      </c>
      <c r="AI506" s="706">
        <v>0</v>
      </c>
      <c r="AJ506" s="905" t="str">
        <f t="shared" si="48"/>
        <v>G40000</v>
      </c>
      <c r="AK506" s="905" t="str">
        <f t="shared" si="49"/>
        <v>VENTE VOLT</v>
      </c>
      <c r="AL506" s="905">
        <f>IFERROR(INDEX(G506:R506,1,MATCH(Parametres!$B$3,G$1:R$1,0)-1)*IF(OR(F506="L",F506="S",F506="I"),-1,1),"")</f>
        <v>0</v>
      </c>
      <c r="AM506" s="905">
        <f t="shared" si="44"/>
        <v>0</v>
      </c>
      <c r="AN506" s="905">
        <f>INDEX(G506:R506,1,MATCH(Parametres!$B$3,G$1:R$1,0))*IF(OR(F506="L",F506="S",F506="I"),-1,1)</f>
        <v>0</v>
      </c>
      <c r="AO506" s="487" t="str">
        <f>+VLOOKUP($AJ506,Data_Validation!$A:$D,1,0)</f>
        <v>G40000</v>
      </c>
      <c r="AP506" s="487" t="str">
        <f>+VLOOKUP($AJ506,Data_Validation!$A:$D,3,0)</f>
        <v>Véhicules neufs</v>
      </c>
      <c r="AQ506" s="487" t="str">
        <f>+VLOOKUP($AJ506,Data_Validation!$A:$D,4,0)</f>
        <v>Autos détail</v>
      </c>
      <c r="AR506" s="487" t="s">
        <v>299</v>
      </c>
      <c r="AS506" s="487" t="str">
        <f>+VLOOKUP($AJ506,Data_Validation!$A:$E,5,0)</f>
        <v>Oui</v>
      </c>
      <c r="AT506" s="904" t="str">
        <f t="shared" si="45"/>
        <v>G40000</v>
      </c>
      <c r="AU506" s="488" t="str">
        <f t="shared" si="46"/>
        <v>VENTE VOLT</v>
      </c>
      <c r="AV506" s="899">
        <f>IFERROR(INDEX(V506:AG506,1,MATCH(Parametres!$B$3,V$1:AG$1,0)-1)*IF(OR(C506="L",C506="S",C506="I"),-1,1),"")</f>
        <v>0</v>
      </c>
      <c r="AW506" s="899">
        <f t="shared" si="47"/>
        <v>0</v>
      </c>
      <c r="AX506" s="899">
        <f>INDEX(V506:AG506,1,MATCH(Parametres!$B$3,V$1:AG$1,0))*IF(OR(C506="L",C506="S",C506="I"),-1,1)</f>
        <v>0</v>
      </c>
      <c r="AY506" s="487" t="s">
        <v>337</v>
      </c>
      <c r="AZ506" s="487" t="str">
        <f>+VLOOKUP($AJ506,Data_Validation!$A:$E,5,0)</f>
        <v>Oui</v>
      </c>
    </row>
    <row r="507" spans="1:52" ht="15" hidden="1" customHeight="1">
      <c r="A507" s="706" t="s">
        <v>1148</v>
      </c>
      <c r="B507" s="706">
        <v>2025</v>
      </c>
      <c r="C507" s="706" t="s">
        <v>2230</v>
      </c>
      <c r="D507" s="706" t="s">
        <v>2231</v>
      </c>
      <c r="E507" s="706" t="s">
        <v>1149</v>
      </c>
      <c r="F507" s="706" t="s">
        <v>1149</v>
      </c>
      <c r="G507" s="706">
        <v>0</v>
      </c>
      <c r="H507" s="706">
        <v>0</v>
      </c>
      <c r="I507" s="706">
        <v>0</v>
      </c>
      <c r="J507" s="706">
        <v>0</v>
      </c>
      <c r="K507" s="706">
        <v>0</v>
      </c>
      <c r="L507" s="706">
        <v>0</v>
      </c>
      <c r="M507" s="706">
        <v>0</v>
      </c>
      <c r="N507" s="706">
        <v>0</v>
      </c>
      <c r="O507" s="706">
        <v>0</v>
      </c>
      <c r="P507" s="706">
        <v>0</v>
      </c>
      <c r="Q507" s="706">
        <v>0</v>
      </c>
      <c r="R507" s="706">
        <v>0</v>
      </c>
      <c r="S507" s="706">
        <v>0</v>
      </c>
      <c r="T507" s="706">
        <v>0</v>
      </c>
      <c r="U507" s="706">
        <v>0</v>
      </c>
      <c r="V507" s="706">
        <v>0</v>
      </c>
      <c r="W507" s="706">
        <v>0</v>
      </c>
      <c r="X507" s="706">
        <v>0</v>
      </c>
      <c r="Y507" s="706">
        <v>0</v>
      </c>
      <c r="Z507" s="706">
        <v>0</v>
      </c>
      <c r="AA507" s="706">
        <v>0</v>
      </c>
      <c r="AB507" s="706">
        <v>0</v>
      </c>
      <c r="AC507" s="706">
        <v>0</v>
      </c>
      <c r="AD507" s="706">
        <v>0</v>
      </c>
      <c r="AE507" s="706">
        <v>0</v>
      </c>
      <c r="AF507" s="706">
        <v>0</v>
      </c>
      <c r="AG507" s="706">
        <v>0</v>
      </c>
      <c r="AH507" s="706">
        <v>0</v>
      </c>
      <c r="AI507" s="706">
        <v>0</v>
      </c>
      <c r="AJ507" s="905" t="str">
        <f t="shared" si="48"/>
        <v>G40004</v>
      </c>
      <c r="AK507" s="905" t="str">
        <f t="shared" si="49"/>
        <v>VENTE BUICK REGAL</v>
      </c>
      <c r="AL507" s="905">
        <f>IFERROR(INDEX(G507:R507,1,MATCH(Parametres!$B$3,G$1:R$1,0)-1)*IF(OR(F507="L",F507="S",F507="I"),-1,1),"")</f>
        <v>0</v>
      </c>
      <c r="AM507" s="905">
        <f t="shared" si="44"/>
        <v>0</v>
      </c>
      <c r="AN507" s="905">
        <f>INDEX(G507:R507,1,MATCH(Parametres!$B$3,G$1:R$1,0))*IF(OR(F507="L",F507="S",F507="I"),-1,1)</f>
        <v>0</v>
      </c>
      <c r="AO507" s="487" t="str">
        <f>+VLOOKUP($AJ507,Data_Validation!$A:$D,1,0)</f>
        <v>G40004</v>
      </c>
      <c r="AP507" s="487" t="str">
        <f>+VLOOKUP($AJ507,Data_Validation!$A:$D,3,0)</f>
        <v>Véhicules neufs</v>
      </c>
      <c r="AQ507" s="487" t="str">
        <f>+VLOOKUP($AJ507,Data_Validation!$A:$D,4,0)</f>
        <v>Autos détail</v>
      </c>
      <c r="AR507" s="487" t="s">
        <v>299</v>
      </c>
      <c r="AS507" s="487" t="str">
        <f>+VLOOKUP($AJ507,Data_Validation!$A:$E,5,0)</f>
        <v>Oui</v>
      </c>
      <c r="AT507" s="904" t="str">
        <f t="shared" si="45"/>
        <v>G40004</v>
      </c>
      <c r="AU507" s="488" t="str">
        <f t="shared" si="46"/>
        <v>VENTE BUICK REGAL</v>
      </c>
      <c r="AV507" s="899">
        <f>IFERROR(INDEX(V507:AG507,1,MATCH(Parametres!$B$3,V$1:AG$1,0)-1)*IF(OR(C507="L",C507="S",C507="I"),-1,1),"")</f>
        <v>0</v>
      </c>
      <c r="AW507" s="899">
        <f t="shared" si="47"/>
        <v>0</v>
      </c>
      <c r="AX507" s="899">
        <f>INDEX(V507:AG507,1,MATCH(Parametres!$B$3,V$1:AG$1,0))*IF(OR(C507="L",C507="S",C507="I"),-1,1)</f>
        <v>0</v>
      </c>
      <c r="AY507" s="487" t="s">
        <v>337</v>
      </c>
      <c r="AZ507" s="487" t="str">
        <f>+VLOOKUP($AJ507,Data_Validation!$A:$E,5,0)</f>
        <v>Oui</v>
      </c>
    </row>
    <row r="508" spans="1:52" ht="15" hidden="1" customHeight="1">
      <c r="A508" s="706" t="s">
        <v>1148</v>
      </c>
      <c r="B508" s="706">
        <v>2025</v>
      </c>
      <c r="C508" s="706" t="s">
        <v>2232</v>
      </c>
      <c r="D508" s="706" t="s">
        <v>2233</v>
      </c>
      <c r="E508" s="706" t="s">
        <v>1149</v>
      </c>
      <c r="F508" s="706" t="s">
        <v>1149</v>
      </c>
      <c r="G508" s="706">
        <v>0</v>
      </c>
      <c r="H508" s="706">
        <v>0</v>
      </c>
      <c r="I508" s="706">
        <v>0</v>
      </c>
      <c r="J508" s="706">
        <v>0</v>
      </c>
      <c r="K508" s="706">
        <v>29694</v>
      </c>
      <c r="L508" s="706">
        <v>29694</v>
      </c>
      <c r="M508" s="706">
        <v>29694</v>
      </c>
      <c r="N508" s="706">
        <v>29694</v>
      </c>
      <c r="O508" s="706">
        <v>29694</v>
      </c>
      <c r="P508" s="706">
        <v>29694</v>
      </c>
      <c r="Q508" s="706">
        <v>29694</v>
      </c>
      <c r="R508" s="706">
        <v>29694</v>
      </c>
      <c r="S508" s="706">
        <v>2699.45</v>
      </c>
      <c r="T508" s="706">
        <v>2699.45</v>
      </c>
      <c r="U508" s="706">
        <v>0</v>
      </c>
      <c r="V508" s="706">
        <v>0</v>
      </c>
      <c r="W508" s="706">
        <v>0</v>
      </c>
      <c r="X508" s="706">
        <v>0</v>
      </c>
      <c r="Y508" s="706">
        <v>0</v>
      </c>
      <c r="Z508" s="706">
        <v>1</v>
      </c>
      <c r="AA508" s="706">
        <v>1</v>
      </c>
      <c r="AB508" s="706">
        <v>1</v>
      </c>
      <c r="AC508" s="706">
        <v>1</v>
      </c>
      <c r="AD508" s="706">
        <v>1</v>
      </c>
      <c r="AE508" s="706">
        <v>1</v>
      </c>
      <c r="AF508" s="706">
        <v>1</v>
      </c>
      <c r="AG508" s="706">
        <v>1</v>
      </c>
      <c r="AH508" s="706">
        <v>0</v>
      </c>
      <c r="AI508" s="706">
        <v>0</v>
      </c>
      <c r="AJ508" s="905" t="str">
        <f t="shared" si="48"/>
        <v>G40100</v>
      </c>
      <c r="AK508" s="905" t="str">
        <f t="shared" si="49"/>
        <v>VTES-MALIBU</v>
      </c>
      <c r="AL508" s="905">
        <f>IFERROR(INDEX(G508:R508,1,MATCH(Parametres!$B$3,G$1:R$1,0)-1)*IF(OR(F508="L",F508="S",F508="I"),-1,1),"")</f>
        <v>0</v>
      </c>
      <c r="AM508" s="905">
        <f t="shared" si="44"/>
        <v>0</v>
      </c>
      <c r="AN508" s="905">
        <f>INDEX(G508:R508,1,MATCH(Parametres!$B$3,G$1:R$1,0))*IF(OR(F508="L",F508="S",F508="I"),-1,1)</f>
        <v>0</v>
      </c>
      <c r="AO508" s="487" t="str">
        <f>+VLOOKUP($AJ508,Data_Validation!$A:$D,1,0)</f>
        <v>G40100</v>
      </c>
      <c r="AP508" s="487" t="str">
        <f>+VLOOKUP($AJ508,Data_Validation!$A:$D,3,0)</f>
        <v>Véhicules neufs</v>
      </c>
      <c r="AQ508" s="487" t="str">
        <f>+VLOOKUP($AJ508,Data_Validation!$A:$D,4,0)</f>
        <v>Autos détail</v>
      </c>
      <c r="AR508" s="487" t="s">
        <v>299</v>
      </c>
      <c r="AS508" s="487" t="str">
        <f>+VLOOKUP($AJ508,Data_Validation!$A:$E,5,0)</f>
        <v>Oui</v>
      </c>
      <c r="AT508" s="904" t="str">
        <f t="shared" si="45"/>
        <v>G40100</v>
      </c>
      <c r="AU508" s="488" t="str">
        <f t="shared" si="46"/>
        <v>VTES-MALIBU</v>
      </c>
      <c r="AV508" s="899">
        <f>IFERROR(INDEX(V508:AG508,1,MATCH(Parametres!$B$3,V$1:AG$1,0)-1)*IF(OR(C508="L",C508="S",C508="I"),-1,1),"")</f>
        <v>0</v>
      </c>
      <c r="AW508" s="899">
        <f t="shared" si="47"/>
        <v>0</v>
      </c>
      <c r="AX508" s="899">
        <f>INDEX(V508:AG508,1,MATCH(Parametres!$B$3,V$1:AG$1,0))*IF(OR(C508="L",C508="S",C508="I"),-1,1)</f>
        <v>0</v>
      </c>
      <c r="AY508" s="487" t="s">
        <v>337</v>
      </c>
      <c r="AZ508" s="487" t="str">
        <f>+VLOOKUP($AJ508,Data_Validation!$A:$E,5,0)</f>
        <v>Oui</v>
      </c>
    </row>
    <row r="509" spans="1:52" ht="15" hidden="1" customHeight="1">
      <c r="A509" s="706" t="s">
        <v>1148</v>
      </c>
      <c r="B509" s="706">
        <v>2025</v>
      </c>
      <c r="C509" s="706" t="s">
        <v>2234</v>
      </c>
      <c r="D509" s="706" t="s">
        <v>2235</v>
      </c>
      <c r="E509" s="706" t="s">
        <v>1149</v>
      </c>
      <c r="F509" s="706" t="s">
        <v>1149</v>
      </c>
      <c r="G509" s="706">
        <v>0</v>
      </c>
      <c r="H509" s="706">
        <v>0</v>
      </c>
      <c r="I509" s="706">
        <v>0</v>
      </c>
      <c r="J509" s="706">
        <v>0</v>
      </c>
      <c r="K509" s="706">
        <v>0</v>
      </c>
      <c r="L509" s="706">
        <v>0</v>
      </c>
      <c r="M509" s="706">
        <v>0</v>
      </c>
      <c r="N509" s="706">
        <v>0</v>
      </c>
      <c r="O509" s="706">
        <v>0</v>
      </c>
      <c r="P509" s="706">
        <v>0</v>
      </c>
      <c r="Q509" s="706">
        <v>0</v>
      </c>
      <c r="R509" s="706">
        <v>0</v>
      </c>
      <c r="S509" s="706">
        <v>0</v>
      </c>
      <c r="T509" s="706">
        <v>0</v>
      </c>
      <c r="U509" s="706">
        <v>0</v>
      </c>
      <c r="V509" s="706">
        <v>0</v>
      </c>
      <c r="W509" s="706">
        <v>0</v>
      </c>
      <c r="X509" s="706">
        <v>0</v>
      </c>
      <c r="Y509" s="706">
        <v>0</v>
      </c>
      <c r="Z509" s="706">
        <v>0</v>
      </c>
      <c r="AA509" s="706">
        <v>0</v>
      </c>
      <c r="AB509" s="706">
        <v>0</v>
      </c>
      <c r="AC509" s="706">
        <v>0</v>
      </c>
      <c r="AD509" s="706">
        <v>0</v>
      </c>
      <c r="AE509" s="706">
        <v>0</v>
      </c>
      <c r="AF509" s="706">
        <v>0</v>
      </c>
      <c r="AG509" s="706">
        <v>0</v>
      </c>
      <c r="AH509" s="706">
        <v>0</v>
      </c>
      <c r="AI509" s="706">
        <v>0</v>
      </c>
      <c r="AJ509" s="905" t="str">
        <f t="shared" si="48"/>
        <v>G40101</v>
      </c>
      <c r="AK509" s="905" t="str">
        <f t="shared" si="49"/>
        <v>VENTE BUICK LACROSSE</v>
      </c>
      <c r="AL509" s="905">
        <f>IFERROR(INDEX(G509:R509,1,MATCH(Parametres!$B$3,G$1:R$1,0)-1)*IF(OR(F509="L",F509="S",F509="I"),-1,1),"")</f>
        <v>0</v>
      </c>
      <c r="AM509" s="905">
        <f t="shared" si="44"/>
        <v>0</v>
      </c>
      <c r="AN509" s="905">
        <f>INDEX(G509:R509,1,MATCH(Parametres!$B$3,G$1:R$1,0))*IF(OR(F509="L",F509="S",F509="I"),-1,1)</f>
        <v>0</v>
      </c>
      <c r="AO509" s="487" t="str">
        <f>+VLOOKUP($AJ509,Data_Validation!$A:$D,1,0)</f>
        <v>G40101</v>
      </c>
      <c r="AP509" s="487" t="str">
        <f>+VLOOKUP($AJ509,Data_Validation!$A:$D,3,0)</f>
        <v>Véhicules neufs</v>
      </c>
      <c r="AQ509" s="487" t="str">
        <f>+VLOOKUP($AJ509,Data_Validation!$A:$D,4,0)</f>
        <v>Autos détail</v>
      </c>
      <c r="AR509" s="487" t="s">
        <v>299</v>
      </c>
      <c r="AS509" s="487" t="str">
        <f>+VLOOKUP($AJ509,Data_Validation!$A:$E,5,0)</f>
        <v>Oui</v>
      </c>
      <c r="AT509" s="904" t="str">
        <f t="shared" si="45"/>
        <v>G40101</v>
      </c>
      <c r="AU509" s="488" t="str">
        <f t="shared" si="46"/>
        <v>VENTE BUICK LACROSSE</v>
      </c>
      <c r="AV509" s="899">
        <f>IFERROR(INDEX(V509:AG509,1,MATCH(Parametres!$B$3,V$1:AG$1,0)-1)*IF(OR(C509="L",C509="S",C509="I"),-1,1),"")</f>
        <v>0</v>
      </c>
      <c r="AW509" s="899">
        <f t="shared" si="47"/>
        <v>0</v>
      </c>
      <c r="AX509" s="899">
        <f>INDEX(V509:AG509,1,MATCH(Parametres!$B$3,V$1:AG$1,0))*IF(OR(C509="L",C509="S",C509="I"),-1,1)</f>
        <v>0</v>
      </c>
      <c r="AY509" s="487" t="s">
        <v>337</v>
      </c>
      <c r="AZ509" s="487" t="str">
        <f>+VLOOKUP($AJ509,Data_Validation!$A:$E,5,0)</f>
        <v>Oui</v>
      </c>
    </row>
    <row r="510" spans="1:52" ht="15" customHeight="1">
      <c r="A510" s="706" t="s">
        <v>1148</v>
      </c>
      <c r="B510" s="706">
        <v>2025</v>
      </c>
      <c r="C510" s="706" t="s">
        <v>2236</v>
      </c>
      <c r="D510" s="706" t="s">
        <v>2237</v>
      </c>
      <c r="E510" s="706" t="s">
        <v>1149</v>
      </c>
      <c r="F510" s="706" t="s">
        <v>1149</v>
      </c>
      <c r="G510" s="706">
        <v>0</v>
      </c>
      <c r="H510" s="706">
        <v>0</v>
      </c>
      <c r="I510" s="706">
        <v>0</v>
      </c>
      <c r="J510" s="706">
        <v>0</v>
      </c>
      <c r="K510" s="706">
        <v>0</v>
      </c>
      <c r="L510" s="706">
        <v>0</v>
      </c>
      <c r="M510" s="706">
        <v>0</v>
      </c>
      <c r="N510" s="706">
        <v>0</v>
      </c>
      <c r="O510" s="706">
        <v>0</v>
      </c>
      <c r="P510" s="706">
        <v>0</v>
      </c>
      <c r="Q510" s="706">
        <v>0</v>
      </c>
      <c r="R510" s="706">
        <v>0</v>
      </c>
      <c r="S510" s="706">
        <v>0</v>
      </c>
      <c r="T510" s="706">
        <v>0</v>
      </c>
      <c r="U510" s="706">
        <v>0</v>
      </c>
      <c r="V510" s="706">
        <v>0</v>
      </c>
      <c r="W510" s="706">
        <v>0</v>
      </c>
      <c r="X510" s="706">
        <v>0</v>
      </c>
      <c r="Y510" s="706">
        <v>0</v>
      </c>
      <c r="Z510" s="706">
        <v>0</v>
      </c>
      <c r="AA510" s="706">
        <v>0</v>
      </c>
      <c r="AB510" s="706">
        <v>0</v>
      </c>
      <c r="AC510" s="706">
        <v>0</v>
      </c>
      <c r="AD510" s="706">
        <v>0</v>
      </c>
      <c r="AE510" s="706">
        <v>0</v>
      </c>
      <c r="AF510" s="706">
        <v>0</v>
      </c>
      <c r="AG510" s="706">
        <v>0</v>
      </c>
      <c r="AH510" s="706">
        <v>0</v>
      </c>
      <c r="AI510" s="706">
        <v>0</v>
      </c>
      <c r="AJ510" s="905" t="str">
        <f t="shared" si="48"/>
        <v>G40120</v>
      </c>
      <c r="AK510" s="905" t="str">
        <f t="shared" si="49"/>
        <v>VTES-MALIBU          -LOC</v>
      </c>
      <c r="AL510" s="905">
        <f>IFERROR(INDEX(G510:R510,1,MATCH(Parametres!$B$3,G$1:R$1,0)-1)*IF(OR(F510="L",F510="S",F510="I"),-1,1),"")</f>
        <v>0</v>
      </c>
      <c r="AM510" s="905">
        <f t="shared" si="44"/>
        <v>0</v>
      </c>
      <c r="AN510" s="905">
        <f>INDEX(G510:R510,1,MATCH(Parametres!$B$3,G$1:R$1,0))*IF(OR(F510="L",F510="S",F510="I"),-1,1)</f>
        <v>0</v>
      </c>
      <c r="AO510" s="487" t="e">
        <f>+VLOOKUP($AJ510,Data_Validation!$A:$D,1,0)</f>
        <v>#N/A</v>
      </c>
      <c r="AP510" s="487" t="e">
        <f>+VLOOKUP($AJ510,Data_Validation!$A:$D,3,0)</f>
        <v>#N/A</v>
      </c>
      <c r="AQ510" s="487" t="e">
        <f>+VLOOKUP($AJ510,Data_Validation!$A:$D,4,0)</f>
        <v>#N/A</v>
      </c>
      <c r="AR510" s="487" t="s">
        <v>299</v>
      </c>
      <c r="AS510" s="487" t="e">
        <f>+VLOOKUP($AJ510,Data_Validation!$A:$E,5,0)</f>
        <v>#N/A</v>
      </c>
      <c r="AT510" s="904" t="str">
        <f t="shared" si="45"/>
        <v>G40120</v>
      </c>
      <c r="AU510" s="488" t="str">
        <f t="shared" si="46"/>
        <v>VTES-MALIBU          -LOC</v>
      </c>
      <c r="AV510" s="899">
        <f>IFERROR(INDEX(V510:AG510,1,MATCH(Parametres!$B$3,V$1:AG$1,0)-1)*IF(OR(C510="L",C510="S",C510="I"),-1,1),"")</f>
        <v>0</v>
      </c>
      <c r="AW510" s="899">
        <f t="shared" si="47"/>
        <v>0</v>
      </c>
      <c r="AX510" s="899">
        <f>INDEX(V510:AG510,1,MATCH(Parametres!$B$3,V$1:AG$1,0))*IF(OR(C510="L",C510="S",C510="I"),-1,1)</f>
        <v>0</v>
      </c>
      <c r="AY510" s="487" t="s">
        <v>337</v>
      </c>
      <c r="AZ510" s="487" t="e">
        <f>+VLOOKUP($AJ510,Data_Validation!$A:$E,5,0)</f>
        <v>#N/A</v>
      </c>
    </row>
    <row r="511" spans="1:52" ht="15" customHeight="1">
      <c r="A511" s="706" t="s">
        <v>1148</v>
      </c>
      <c r="B511" s="706">
        <v>2025</v>
      </c>
      <c r="C511" s="706" t="s">
        <v>2238</v>
      </c>
      <c r="D511" s="706" t="s">
        <v>2239</v>
      </c>
      <c r="E511" s="706" t="s">
        <v>1149</v>
      </c>
      <c r="F511" s="706" t="s">
        <v>1149</v>
      </c>
      <c r="G511" s="706">
        <v>0</v>
      </c>
      <c r="H511" s="706">
        <v>0</v>
      </c>
      <c r="I511" s="706">
        <v>0</v>
      </c>
      <c r="J511" s="706">
        <v>0</v>
      </c>
      <c r="K511" s="706">
        <v>0</v>
      </c>
      <c r="L511" s="706">
        <v>0</v>
      </c>
      <c r="M511" s="706">
        <v>0</v>
      </c>
      <c r="N511" s="706">
        <v>0</v>
      </c>
      <c r="O511" s="706">
        <v>0</v>
      </c>
      <c r="P511" s="706">
        <v>0</v>
      </c>
      <c r="Q511" s="706">
        <v>0</v>
      </c>
      <c r="R511" s="706">
        <v>0</v>
      </c>
      <c r="S511" s="706">
        <v>0</v>
      </c>
      <c r="T511" s="706">
        <v>0</v>
      </c>
      <c r="U511" s="706">
        <v>0</v>
      </c>
      <c r="V511" s="706">
        <v>0</v>
      </c>
      <c r="W511" s="706">
        <v>0</v>
      </c>
      <c r="X511" s="706">
        <v>0</v>
      </c>
      <c r="Y511" s="706">
        <v>0</v>
      </c>
      <c r="Z511" s="706">
        <v>0</v>
      </c>
      <c r="AA511" s="706">
        <v>0</v>
      </c>
      <c r="AB511" s="706">
        <v>0</v>
      </c>
      <c r="AC511" s="706">
        <v>0</v>
      </c>
      <c r="AD511" s="706">
        <v>0</v>
      </c>
      <c r="AE511" s="706">
        <v>0</v>
      </c>
      <c r="AF511" s="706">
        <v>0</v>
      </c>
      <c r="AG511" s="706">
        <v>0</v>
      </c>
      <c r="AH511" s="706">
        <v>0</v>
      </c>
      <c r="AI511" s="706">
        <v>0</v>
      </c>
      <c r="AJ511" s="905" t="str">
        <f t="shared" si="48"/>
        <v>G40200</v>
      </c>
      <c r="AK511" s="905" t="str">
        <f t="shared" si="49"/>
        <v>VTES-MALIBU MAXX</v>
      </c>
      <c r="AL511" s="905">
        <f>IFERROR(INDEX(G511:R511,1,MATCH(Parametres!$B$3,G$1:R$1,0)-1)*IF(OR(F511="L",F511="S",F511="I"),-1,1),"")</f>
        <v>0</v>
      </c>
      <c r="AM511" s="905">
        <f t="shared" si="44"/>
        <v>0</v>
      </c>
      <c r="AN511" s="905">
        <f>INDEX(G511:R511,1,MATCH(Parametres!$B$3,G$1:R$1,0))*IF(OR(F511="L",F511="S",F511="I"),-1,1)</f>
        <v>0</v>
      </c>
      <c r="AO511" s="487" t="e">
        <f>+VLOOKUP($AJ511,Data_Validation!$A:$D,1,0)</f>
        <v>#N/A</v>
      </c>
      <c r="AP511" s="487" t="e">
        <f>+VLOOKUP($AJ511,Data_Validation!$A:$D,3,0)</f>
        <v>#N/A</v>
      </c>
      <c r="AQ511" s="487" t="e">
        <f>+VLOOKUP($AJ511,Data_Validation!$A:$D,4,0)</f>
        <v>#N/A</v>
      </c>
      <c r="AR511" s="487" t="s">
        <v>299</v>
      </c>
      <c r="AS511" s="487" t="e">
        <f>+VLOOKUP($AJ511,Data_Validation!$A:$E,5,0)</f>
        <v>#N/A</v>
      </c>
      <c r="AT511" s="904" t="str">
        <f t="shared" si="45"/>
        <v>G40200</v>
      </c>
      <c r="AU511" s="488" t="str">
        <f t="shared" si="46"/>
        <v>VTES-MALIBU MAXX</v>
      </c>
      <c r="AV511" s="899">
        <f>IFERROR(INDEX(V511:AG511,1,MATCH(Parametres!$B$3,V$1:AG$1,0)-1)*IF(OR(C511="L",C511="S",C511="I"),-1,1),"")</f>
        <v>0</v>
      </c>
      <c r="AW511" s="899">
        <f t="shared" si="47"/>
        <v>0</v>
      </c>
      <c r="AX511" s="899">
        <f>INDEX(V511:AG511,1,MATCH(Parametres!$B$3,V$1:AG$1,0))*IF(OR(C511="L",C511="S",C511="I"),-1,1)</f>
        <v>0</v>
      </c>
      <c r="AY511" s="487" t="s">
        <v>337</v>
      </c>
      <c r="AZ511" s="487" t="e">
        <f>+VLOOKUP($AJ511,Data_Validation!$A:$E,5,0)</f>
        <v>#N/A</v>
      </c>
    </row>
    <row r="512" spans="1:52" ht="15" customHeight="1">
      <c r="A512" s="706" t="s">
        <v>1148</v>
      </c>
      <c r="B512" s="706">
        <v>2025</v>
      </c>
      <c r="C512" s="706" t="s">
        <v>2240</v>
      </c>
      <c r="D512" s="706" t="s">
        <v>2241</v>
      </c>
      <c r="E512" s="706" t="s">
        <v>1149</v>
      </c>
      <c r="F512" s="706" t="s">
        <v>1149</v>
      </c>
      <c r="G512" s="706">
        <v>0</v>
      </c>
      <c r="H512" s="706">
        <v>0</v>
      </c>
      <c r="I512" s="706">
        <v>0</v>
      </c>
      <c r="J512" s="706">
        <v>0</v>
      </c>
      <c r="K512" s="706">
        <v>0</v>
      </c>
      <c r="L512" s="706">
        <v>0</v>
      </c>
      <c r="M512" s="706">
        <v>0</v>
      </c>
      <c r="N512" s="706">
        <v>0</v>
      </c>
      <c r="O512" s="706">
        <v>0</v>
      </c>
      <c r="P512" s="706">
        <v>0</v>
      </c>
      <c r="Q512" s="706">
        <v>0</v>
      </c>
      <c r="R512" s="706">
        <v>0</v>
      </c>
      <c r="S512" s="706">
        <v>0</v>
      </c>
      <c r="T512" s="706">
        <v>0</v>
      </c>
      <c r="U512" s="706">
        <v>0</v>
      </c>
      <c r="V512" s="706">
        <v>0</v>
      </c>
      <c r="W512" s="706">
        <v>0</v>
      </c>
      <c r="X512" s="706">
        <v>0</v>
      </c>
      <c r="Y512" s="706">
        <v>0</v>
      </c>
      <c r="Z512" s="706">
        <v>0</v>
      </c>
      <c r="AA512" s="706">
        <v>0</v>
      </c>
      <c r="AB512" s="706">
        <v>0</v>
      </c>
      <c r="AC512" s="706">
        <v>0</v>
      </c>
      <c r="AD512" s="706">
        <v>0</v>
      </c>
      <c r="AE512" s="706">
        <v>0</v>
      </c>
      <c r="AF512" s="706">
        <v>0</v>
      </c>
      <c r="AG512" s="706">
        <v>0</v>
      </c>
      <c r="AH512" s="706">
        <v>0</v>
      </c>
      <c r="AI512" s="706">
        <v>0</v>
      </c>
      <c r="AJ512" s="905" t="str">
        <f t="shared" si="48"/>
        <v>G40201</v>
      </c>
      <c r="AK512" s="905" t="str">
        <f t="shared" si="49"/>
        <v>VENTES - SONIC</v>
      </c>
      <c r="AL512" s="905">
        <f>IFERROR(INDEX(G512:R512,1,MATCH(Parametres!$B$3,G$1:R$1,0)-1)*IF(OR(F512="L",F512="S",F512="I"),-1,1),"")</f>
        <v>0</v>
      </c>
      <c r="AM512" s="905">
        <f t="shared" si="44"/>
        <v>0</v>
      </c>
      <c r="AN512" s="905">
        <f>INDEX(G512:R512,1,MATCH(Parametres!$B$3,G$1:R$1,0))*IF(OR(F512="L",F512="S",F512="I"),-1,1)</f>
        <v>0</v>
      </c>
      <c r="AO512" s="487" t="e">
        <f>+VLOOKUP($AJ512,Data_Validation!$A:$D,1,0)</f>
        <v>#N/A</v>
      </c>
      <c r="AP512" s="487" t="e">
        <f>+VLOOKUP($AJ512,Data_Validation!$A:$D,3,0)</f>
        <v>#N/A</v>
      </c>
      <c r="AQ512" s="487" t="e">
        <f>+VLOOKUP($AJ512,Data_Validation!$A:$D,4,0)</f>
        <v>#N/A</v>
      </c>
      <c r="AR512" s="487" t="s">
        <v>299</v>
      </c>
      <c r="AS512" s="487" t="e">
        <f>+VLOOKUP($AJ512,Data_Validation!$A:$E,5,0)</f>
        <v>#N/A</v>
      </c>
      <c r="AT512" s="904" t="str">
        <f t="shared" si="45"/>
        <v>G40201</v>
      </c>
      <c r="AU512" s="488" t="str">
        <f t="shared" si="46"/>
        <v>VENTES - SONIC</v>
      </c>
      <c r="AV512" s="899">
        <f>IFERROR(INDEX(V512:AG512,1,MATCH(Parametres!$B$3,V$1:AG$1,0)-1)*IF(OR(C512="L",C512="S",C512="I"),-1,1),"")</f>
        <v>0</v>
      </c>
      <c r="AW512" s="899">
        <f t="shared" si="47"/>
        <v>0</v>
      </c>
      <c r="AX512" s="899">
        <f>INDEX(V512:AG512,1,MATCH(Parametres!$B$3,V$1:AG$1,0))*IF(OR(C512="L",C512="S",C512="I"),-1,1)</f>
        <v>0</v>
      </c>
      <c r="AY512" s="487" t="s">
        <v>337</v>
      </c>
      <c r="AZ512" s="487" t="e">
        <f>+VLOOKUP($AJ512,Data_Validation!$A:$E,5,0)</f>
        <v>#N/A</v>
      </c>
    </row>
    <row r="513" spans="1:52" ht="15" hidden="1" customHeight="1">
      <c r="A513" s="706" t="s">
        <v>1148</v>
      </c>
      <c r="B513" s="706">
        <v>2025</v>
      </c>
      <c r="C513" s="706" t="s">
        <v>2242</v>
      </c>
      <c r="D513" s="706" t="s">
        <v>2243</v>
      </c>
      <c r="E513" s="706" t="s">
        <v>1149</v>
      </c>
      <c r="F513" s="706" t="s">
        <v>1149</v>
      </c>
      <c r="G513" s="706">
        <v>0</v>
      </c>
      <c r="H513" s="706">
        <v>0</v>
      </c>
      <c r="I513" s="706">
        <v>0</v>
      </c>
      <c r="J513" s="706">
        <v>0</v>
      </c>
      <c r="K513" s="706">
        <v>0</v>
      </c>
      <c r="L513" s="706">
        <v>0</v>
      </c>
      <c r="M513" s="706">
        <v>0</v>
      </c>
      <c r="N513" s="706">
        <v>0</v>
      </c>
      <c r="O513" s="706">
        <v>0</v>
      </c>
      <c r="P513" s="706">
        <v>0</v>
      </c>
      <c r="Q513" s="706">
        <v>0</v>
      </c>
      <c r="R513" s="706">
        <v>0</v>
      </c>
      <c r="S513" s="706">
        <v>0</v>
      </c>
      <c r="T513" s="706">
        <v>0</v>
      </c>
      <c r="U513" s="706">
        <v>0</v>
      </c>
      <c r="V513" s="706">
        <v>0</v>
      </c>
      <c r="W513" s="706">
        <v>0</v>
      </c>
      <c r="X513" s="706">
        <v>0</v>
      </c>
      <c r="Y513" s="706">
        <v>0</v>
      </c>
      <c r="Z513" s="706">
        <v>0</v>
      </c>
      <c r="AA513" s="706">
        <v>0</v>
      </c>
      <c r="AB513" s="706">
        <v>0</v>
      </c>
      <c r="AC513" s="706">
        <v>0</v>
      </c>
      <c r="AD513" s="706">
        <v>0</v>
      </c>
      <c r="AE513" s="706">
        <v>0</v>
      </c>
      <c r="AF513" s="706">
        <v>0</v>
      </c>
      <c r="AG513" s="706">
        <v>0</v>
      </c>
      <c r="AH513" s="706">
        <v>0</v>
      </c>
      <c r="AI513" s="706">
        <v>0</v>
      </c>
      <c r="AJ513" s="905" t="str">
        <f t="shared" si="48"/>
        <v>G40204</v>
      </c>
      <c r="AK513" s="905" t="str">
        <f t="shared" si="49"/>
        <v>VENTES - VERANO</v>
      </c>
      <c r="AL513" s="905">
        <f>IFERROR(INDEX(G513:R513,1,MATCH(Parametres!$B$3,G$1:R$1,0)-1)*IF(OR(F513="L",F513="S",F513="I"),-1,1),"")</f>
        <v>0</v>
      </c>
      <c r="AM513" s="905">
        <f t="shared" si="44"/>
        <v>0</v>
      </c>
      <c r="AN513" s="905">
        <f>INDEX(G513:R513,1,MATCH(Parametres!$B$3,G$1:R$1,0))*IF(OR(F513="L",F513="S",F513="I"),-1,1)</f>
        <v>0</v>
      </c>
      <c r="AO513" s="487" t="str">
        <f>+VLOOKUP($AJ513,Data_Validation!$A:$D,1,0)</f>
        <v>G40204</v>
      </c>
      <c r="AP513" s="487" t="str">
        <f>+VLOOKUP($AJ513,Data_Validation!$A:$D,3,0)</f>
        <v>Véhicules neufs</v>
      </c>
      <c r="AQ513" s="487" t="str">
        <f>+VLOOKUP($AJ513,Data_Validation!$A:$D,4,0)</f>
        <v>Autos détail</v>
      </c>
      <c r="AR513" s="487" t="s">
        <v>299</v>
      </c>
      <c r="AS513" s="487" t="str">
        <f>+VLOOKUP($AJ513,Data_Validation!$A:$E,5,0)</f>
        <v>Oui</v>
      </c>
      <c r="AT513" s="904" t="str">
        <f t="shared" si="45"/>
        <v>G40204</v>
      </c>
      <c r="AU513" s="488" t="str">
        <f t="shared" si="46"/>
        <v>VENTES - VERANO</v>
      </c>
      <c r="AV513" s="899">
        <f>IFERROR(INDEX(V513:AG513,1,MATCH(Parametres!$B$3,V$1:AG$1,0)-1)*IF(OR(C513="L",C513="S",C513="I"),-1,1),"")</f>
        <v>0</v>
      </c>
      <c r="AW513" s="899">
        <f t="shared" si="47"/>
        <v>0</v>
      </c>
      <c r="AX513" s="899">
        <f>INDEX(V513:AG513,1,MATCH(Parametres!$B$3,V$1:AG$1,0))*IF(OR(C513="L",C513="S",C513="I"),-1,1)</f>
        <v>0</v>
      </c>
      <c r="AY513" s="487" t="s">
        <v>337</v>
      </c>
      <c r="AZ513" s="487" t="str">
        <f>+VLOOKUP($AJ513,Data_Validation!$A:$E,5,0)</f>
        <v>Oui</v>
      </c>
    </row>
    <row r="514" spans="1:52" ht="15" hidden="1" customHeight="1">
      <c r="A514" s="706" t="s">
        <v>1148</v>
      </c>
      <c r="B514" s="706">
        <v>2025</v>
      </c>
      <c r="C514" s="706" t="s">
        <v>2244</v>
      </c>
      <c r="D514" s="706" t="s">
        <v>2245</v>
      </c>
      <c r="E514" s="706" t="s">
        <v>1149</v>
      </c>
      <c r="F514" s="706" t="s">
        <v>1149</v>
      </c>
      <c r="G514" s="706">
        <v>0</v>
      </c>
      <c r="H514" s="706">
        <v>0</v>
      </c>
      <c r="I514" s="706">
        <v>0</v>
      </c>
      <c r="J514" s="706">
        <v>0</v>
      </c>
      <c r="K514" s="706">
        <v>0</v>
      </c>
      <c r="L514" s="706">
        <v>0</v>
      </c>
      <c r="M514" s="706">
        <v>0</v>
      </c>
      <c r="N514" s="706">
        <v>0</v>
      </c>
      <c r="O514" s="706">
        <v>0</v>
      </c>
      <c r="P514" s="706">
        <v>0</v>
      </c>
      <c r="Q514" s="706">
        <v>0</v>
      </c>
      <c r="R514" s="706">
        <v>0</v>
      </c>
      <c r="S514" s="706">
        <v>0</v>
      </c>
      <c r="T514" s="706">
        <v>0</v>
      </c>
      <c r="U514" s="706">
        <v>0</v>
      </c>
      <c r="V514" s="706">
        <v>0</v>
      </c>
      <c r="W514" s="706">
        <v>0</v>
      </c>
      <c r="X514" s="706">
        <v>0</v>
      </c>
      <c r="Y514" s="706">
        <v>0</v>
      </c>
      <c r="Z514" s="706">
        <v>0</v>
      </c>
      <c r="AA514" s="706">
        <v>0</v>
      </c>
      <c r="AB514" s="706">
        <v>0</v>
      </c>
      <c r="AC514" s="706">
        <v>0</v>
      </c>
      <c r="AD514" s="706">
        <v>0</v>
      </c>
      <c r="AE514" s="706">
        <v>0</v>
      </c>
      <c r="AF514" s="706">
        <v>0</v>
      </c>
      <c r="AG514" s="706">
        <v>0</v>
      </c>
      <c r="AH514" s="706">
        <v>0</v>
      </c>
      <c r="AI514" s="706">
        <v>0</v>
      </c>
      <c r="AJ514" s="905" t="str">
        <f t="shared" si="48"/>
        <v>G40300</v>
      </c>
      <c r="AK514" s="905" t="str">
        <f t="shared" si="49"/>
        <v>VTES-IMPALA</v>
      </c>
      <c r="AL514" s="905">
        <f>IFERROR(INDEX(G514:R514,1,MATCH(Parametres!$B$3,G$1:R$1,0)-1)*IF(OR(F514="L",F514="S",F514="I"),-1,1),"")</f>
        <v>0</v>
      </c>
      <c r="AM514" s="905">
        <f t="shared" si="44"/>
        <v>0</v>
      </c>
      <c r="AN514" s="905">
        <f>INDEX(G514:R514,1,MATCH(Parametres!$B$3,G$1:R$1,0))*IF(OR(F514="L",F514="S",F514="I"),-1,1)</f>
        <v>0</v>
      </c>
      <c r="AO514" s="487" t="str">
        <f>+VLOOKUP($AJ514,Data_Validation!$A:$D,1,0)</f>
        <v>G40300</v>
      </c>
      <c r="AP514" s="487" t="str">
        <f>+VLOOKUP($AJ514,Data_Validation!$A:$D,3,0)</f>
        <v>Véhicules neufs</v>
      </c>
      <c r="AQ514" s="487" t="str">
        <f>+VLOOKUP($AJ514,Data_Validation!$A:$D,4,0)</f>
        <v>Autos détail</v>
      </c>
      <c r="AR514" s="487" t="s">
        <v>299</v>
      </c>
      <c r="AS514" s="487" t="str">
        <f>+VLOOKUP($AJ514,Data_Validation!$A:$E,5,0)</f>
        <v>Oui</v>
      </c>
      <c r="AT514" s="904" t="str">
        <f t="shared" si="45"/>
        <v>G40300</v>
      </c>
      <c r="AU514" s="488" t="str">
        <f t="shared" si="46"/>
        <v>VTES-IMPALA</v>
      </c>
      <c r="AV514" s="899">
        <f>IFERROR(INDEX(V514:AG514,1,MATCH(Parametres!$B$3,V$1:AG$1,0)-1)*IF(OR(C514="L",C514="S",C514="I"),-1,1),"")</f>
        <v>0</v>
      </c>
      <c r="AW514" s="899">
        <f t="shared" si="47"/>
        <v>0</v>
      </c>
      <c r="AX514" s="899">
        <f>INDEX(V514:AG514,1,MATCH(Parametres!$B$3,V$1:AG$1,0))*IF(OR(C514="L",C514="S",C514="I"),-1,1)</f>
        <v>0</v>
      </c>
      <c r="AY514" s="487" t="s">
        <v>337</v>
      </c>
      <c r="AZ514" s="487" t="str">
        <f>+VLOOKUP($AJ514,Data_Validation!$A:$E,5,0)</f>
        <v>Oui</v>
      </c>
    </row>
    <row r="515" spans="1:52" ht="15" customHeight="1">
      <c r="A515" s="706" t="s">
        <v>1148</v>
      </c>
      <c r="B515" s="706">
        <v>2025</v>
      </c>
      <c r="C515" s="706" t="s">
        <v>2246</v>
      </c>
      <c r="D515" s="706" t="s">
        <v>2247</v>
      </c>
      <c r="E515" s="706" t="s">
        <v>1149</v>
      </c>
      <c r="F515" s="706" t="s">
        <v>1149</v>
      </c>
      <c r="G515" s="706">
        <v>0</v>
      </c>
      <c r="H515" s="706">
        <v>0</v>
      </c>
      <c r="I515" s="706">
        <v>0</v>
      </c>
      <c r="J515" s="706">
        <v>0</v>
      </c>
      <c r="K515" s="706">
        <v>0</v>
      </c>
      <c r="L515" s="706">
        <v>0</v>
      </c>
      <c r="M515" s="706">
        <v>0</v>
      </c>
      <c r="N515" s="706">
        <v>0</v>
      </c>
      <c r="O515" s="706">
        <v>0</v>
      </c>
      <c r="P515" s="706">
        <v>0</v>
      </c>
      <c r="Q515" s="706">
        <v>0</v>
      </c>
      <c r="R515" s="706">
        <v>0</v>
      </c>
      <c r="S515" s="706">
        <v>0</v>
      </c>
      <c r="T515" s="706">
        <v>0</v>
      </c>
      <c r="U515" s="706">
        <v>0</v>
      </c>
      <c r="V515" s="706">
        <v>0</v>
      </c>
      <c r="W515" s="706">
        <v>0</v>
      </c>
      <c r="X515" s="706">
        <v>0</v>
      </c>
      <c r="Y515" s="706">
        <v>0</v>
      </c>
      <c r="Z515" s="706">
        <v>0</v>
      </c>
      <c r="AA515" s="706">
        <v>0</v>
      </c>
      <c r="AB515" s="706">
        <v>0</v>
      </c>
      <c r="AC515" s="706">
        <v>0</v>
      </c>
      <c r="AD515" s="706">
        <v>0</v>
      </c>
      <c r="AE515" s="706">
        <v>0</v>
      </c>
      <c r="AF515" s="706">
        <v>0</v>
      </c>
      <c r="AG515" s="706">
        <v>0</v>
      </c>
      <c r="AH515" s="706">
        <v>0</v>
      </c>
      <c r="AI515" s="706">
        <v>0</v>
      </c>
      <c r="AJ515" s="905" t="str">
        <f t="shared" si="48"/>
        <v>G40320</v>
      </c>
      <c r="AK515" s="905" t="str">
        <f t="shared" si="49"/>
        <v>VTES-IMPALA          -LOC</v>
      </c>
      <c r="AL515" s="905">
        <f>IFERROR(INDEX(G515:R515,1,MATCH(Parametres!$B$3,G$1:R$1,0)-1)*IF(OR(F515="L",F515="S",F515="I"),-1,1),"")</f>
        <v>0</v>
      </c>
      <c r="AM515" s="905">
        <f t="shared" si="44"/>
        <v>0</v>
      </c>
      <c r="AN515" s="905">
        <f>INDEX(G515:R515,1,MATCH(Parametres!$B$3,G$1:R$1,0))*IF(OR(F515="L",F515="S",F515="I"),-1,1)</f>
        <v>0</v>
      </c>
      <c r="AO515" s="487" t="e">
        <f>+VLOOKUP($AJ515,Data_Validation!$A:$D,1,0)</f>
        <v>#N/A</v>
      </c>
      <c r="AP515" s="487" t="e">
        <f>+VLOOKUP($AJ515,Data_Validation!$A:$D,3,0)</f>
        <v>#N/A</v>
      </c>
      <c r="AQ515" s="487" t="e">
        <f>+VLOOKUP($AJ515,Data_Validation!$A:$D,4,0)</f>
        <v>#N/A</v>
      </c>
      <c r="AR515" s="487" t="s">
        <v>299</v>
      </c>
      <c r="AS515" s="487" t="e">
        <f>+VLOOKUP($AJ515,Data_Validation!$A:$E,5,0)</f>
        <v>#N/A</v>
      </c>
      <c r="AT515" s="904" t="str">
        <f t="shared" si="45"/>
        <v>G40320</v>
      </c>
      <c r="AU515" s="488" t="str">
        <f t="shared" si="46"/>
        <v>VTES-IMPALA          -LOC</v>
      </c>
      <c r="AV515" s="899">
        <f>IFERROR(INDEX(V515:AG515,1,MATCH(Parametres!$B$3,V$1:AG$1,0)-1)*IF(OR(C515="L",C515="S",C515="I"),-1,1),"")</f>
        <v>0</v>
      </c>
      <c r="AW515" s="899">
        <f t="shared" si="47"/>
        <v>0</v>
      </c>
      <c r="AX515" s="899">
        <f>INDEX(V515:AG515,1,MATCH(Parametres!$B$3,V$1:AG$1,0))*IF(OR(C515="L",C515="S",C515="I"),-1,1)</f>
        <v>0</v>
      </c>
      <c r="AY515" s="487" t="s">
        <v>337</v>
      </c>
      <c r="AZ515" s="487" t="e">
        <f>+VLOOKUP($AJ515,Data_Validation!$A:$E,5,0)</f>
        <v>#N/A</v>
      </c>
    </row>
    <row r="516" spans="1:52" ht="15" hidden="1" customHeight="1">
      <c r="A516" s="706" t="s">
        <v>1148</v>
      </c>
      <c r="B516" s="706">
        <v>2025</v>
      </c>
      <c r="C516" s="706" t="s">
        <v>2248</v>
      </c>
      <c r="D516" s="706" t="s">
        <v>2249</v>
      </c>
      <c r="E516" s="706" t="s">
        <v>1149</v>
      </c>
      <c r="F516" s="706" t="s">
        <v>1149</v>
      </c>
      <c r="G516" s="706">
        <v>0</v>
      </c>
      <c r="H516" s="706">
        <v>0</v>
      </c>
      <c r="I516" s="706">
        <v>0</v>
      </c>
      <c r="J516" s="706">
        <v>0</v>
      </c>
      <c r="K516" s="706">
        <v>0</v>
      </c>
      <c r="L516" s="706">
        <v>0</v>
      </c>
      <c r="M516" s="706">
        <v>0</v>
      </c>
      <c r="N516" s="706">
        <v>0</v>
      </c>
      <c r="O516" s="706">
        <v>0</v>
      </c>
      <c r="P516" s="706">
        <v>0</v>
      </c>
      <c r="Q516" s="706">
        <v>0</v>
      </c>
      <c r="R516" s="706">
        <v>0</v>
      </c>
      <c r="S516" s="706">
        <v>0</v>
      </c>
      <c r="T516" s="706">
        <v>0</v>
      </c>
      <c r="U516" s="706">
        <v>0</v>
      </c>
      <c r="V516" s="706">
        <v>0</v>
      </c>
      <c r="W516" s="706">
        <v>0</v>
      </c>
      <c r="X516" s="706">
        <v>0</v>
      </c>
      <c r="Y516" s="706">
        <v>0</v>
      </c>
      <c r="Z516" s="706">
        <v>0</v>
      </c>
      <c r="AA516" s="706">
        <v>0</v>
      </c>
      <c r="AB516" s="706">
        <v>0</v>
      </c>
      <c r="AC516" s="706">
        <v>0</v>
      </c>
      <c r="AD516" s="706">
        <v>0</v>
      </c>
      <c r="AE516" s="706">
        <v>0</v>
      </c>
      <c r="AF516" s="706">
        <v>0</v>
      </c>
      <c r="AG516" s="706">
        <v>0</v>
      </c>
      <c r="AH516" s="706">
        <v>0</v>
      </c>
      <c r="AI516" s="706">
        <v>0</v>
      </c>
      <c r="AJ516" s="905" t="str">
        <f t="shared" si="48"/>
        <v>G40400</v>
      </c>
      <c r="AK516" s="905" t="str">
        <f t="shared" si="49"/>
        <v>VENTES / SPARK</v>
      </c>
      <c r="AL516" s="905">
        <f>IFERROR(INDEX(G516:R516,1,MATCH(Parametres!$B$3,G$1:R$1,0)-1)*IF(OR(F516="L",F516="S",F516="I"),-1,1),"")</f>
        <v>0</v>
      </c>
      <c r="AM516" s="905">
        <f t="shared" ref="AM516:AM579" si="50">AN516-AL516</f>
        <v>0</v>
      </c>
      <c r="AN516" s="905">
        <f>INDEX(G516:R516,1,MATCH(Parametres!$B$3,G$1:R$1,0))*IF(OR(F516="L",F516="S",F516="I"),-1,1)</f>
        <v>0</v>
      </c>
      <c r="AO516" s="487" t="str">
        <f>+VLOOKUP($AJ516,Data_Validation!$A:$D,1,0)</f>
        <v>G40400</v>
      </c>
      <c r="AP516" s="487" t="str">
        <f>+VLOOKUP($AJ516,Data_Validation!$A:$D,3,0)</f>
        <v>Véhicules neufs</v>
      </c>
      <c r="AQ516" s="487" t="str">
        <f>+VLOOKUP($AJ516,Data_Validation!$A:$D,4,0)</f>
        <v>Autos détail</v>
      </c>
      <c r="AR516" s="487" t="s">
        <v>299</v>
      </c>
      <c r="AS516" s="487" t="str">
        <f>+VLOOKUP($AJ516,Data_Validation!$A:$E,5,0)</f>
        <v>Oui</v>
      </c>
      <c r="AT516" s="904" t="str">
        <f t="shared" ref="AT516:AT579" si="51">C516</f>
        <v>G40400</v>
      </c>
      <c r="AU516" s="488" t="str">
        <f t="shared" ref="AU516:AU579" si="52">D516</f>
        <v>VENTES / SPARK</v>
      </c>
      <c r="AV516" s="899">
        <f>IFERROR(INDEX(V516:AG516,1,MATCH(Parametres!$B$3,V$1:AG$1,0)-1)*IF(OR(C516="L",C516="S",C516="I"),-1,1),"")</f>
        <v>0</v>
      </c>
      <c r="AW516" s="899">
        <f t="shared" ref="AW516:AW579" si="53">AX516-AV516</f>
        <v>0</v>
      </c>
      <c r="AX516" s="899">
        <f>INDEX(V516:AG516,1,MATCH(Parametres!$B$3,V$1:AG$1,0))*IF(OR(C516="L",C516="S",C516="I"),-1,1)</f>
        <v>0</v>
      </c>
      <c r="AY516" s="487" t="s">
        <v>337</v>
      </c>
      <c r="AZ516" s="487" t="str">
        <f>+VLOOKUP($AJ516,Data_Validation!$A:$E,5,0)</f>
        <v>Oui</v>
      </c>
    </row>
    <row r="517" spans="1:52" ht="15" hidden="1" customHeight="1">
      <c r="A517" s="706" t="s">
        <v>1148</v>
      </c>
      <c r="B517" s="706">
        <v>2025</v>
      </c>
      <c r="C517" s="706" t="s">
        <v>2250</v>
      </c>
      <c r="D517" s="706" t="s">
        <v>2251</v>
      </c>
      <c r="E517" s="706" t="s">
        <v>1149</v>
      </c>
      <c r="F517" s="706" t="s">
        <v>1149</v>
      </c>
      <c r="G517" s="706">
        <v>0</v>
      </c>
      <c r="H517" s="706">
        <v>91238</v>
      </c>
      <c r="I517" s="706">
        <v>91238</v>
      </c>
      <c r="J517" s="706">
        <v>249031</v>
      </c>
      <c r="K517" s="706">
        <v>353031</v>
      </c>
      <c r="L517" s="706">
        <v>456564</v>
      </c>
      <c r="M517" s="706">
        <v>456564</v>
      </c>
      <c r="N517" s="706">
        <v>658465</v>
      </c>
      <c r="O517" s="706">
        <v>658465</v>
      </c>
      <c r="P517" s="706">
        <v>943086</v>
      </c>
      <c r="Q517" s="706">
        <v>943086</v>
      </c>
      <c r="R517" s="706">
        <v>943086</v>
      </c>
      <c r="S517" s="706">
        <v>85735.09</v>
      </c>
      <c r="T517" s="706">
        <v>85735.09</v>
      </c>
      <c r="U517" s="706">
        <v>0</v>
      </c>
      <c r="V517" s="706">
        <v>0</v>
      </c>
      <c r="W517" s="706">
        <v>1</v>
      </c>
      <c r="X517" s="706">
        <v>1</v>
      </c>
      <c r="Y517" s="706">
        <v>2</v>
      </c>
      <c r="Z517" s="706">
        <v>3</v>
      </c>
      <c r="AA517" s="706">
        <v>4</v>
      </c>
      <c r="AB517" s="706">
        <v>4</v>
      </c>
      <c r="AC517" s="706">
        <v>6</v>
      </c>
      <c r="AD517" s="706">
        <v>6</v>
      </c>
      <c r="AE517" s="706">
        <v>8</v>
      </c>
      <c r="AF517" s="706">
        <v>8</v>
      </c>
      <c r="AG517" s="706">
        <v>8</v>
      </c>
      <c r="AH517" s="706">
        <v>1</v>
      </c>
      <c r="AI517" s="706">
        <v>1</v>
      </c>
      <c r="AJ517" s="905" t="str">
        <f t="shared" si="48"/>
        <v>G40500</v>
      </c>
      <c r="AK517" s="905" t="str">
        <f t="shared" si="49"/>
        <v>VTES-CORVETTE</v>
      </c>
      <c r="AL517" s="905">
        <f>IFERROR(INDEX(G517:R517,1,MATCH(Parametres!$B$3,G$1:R$1,0)-1)*IF(OR(F517="L",F517="S",F517="I"),-1,1),"")</f>
        <v>-91238</v>
      </c>
      <c r="AM517" s="905">
        <f t="shared" si="50"/>
        <v>-157793</v>
      </c>
      <c r="AN517" s="905">
        <f>INDEX(G517:R517,1,MATCH(Parametres!$B$3,G$1:R$1,0))*IF(OR(F517="L",F517="S",F517="I"),-1,1)</f>
        <v>-249031</v>
      </c>
      <c r="AO517" s="487" t="str">
        <f>+VLOOKUP($AJ517,Data_Validation!$A:$D,1,0)</f>
        <v>G40500</v>
      </c>
      <c r="AP517" s="487" t="str">
        <f>+VLOOKUP($AJ517,Data_Validation!$A:$D,3,0)</f>
        <v>Véhicules neufs</v>
      </c>
      <c r="AQ517" s="487" t="str">
        <f>+VLOOKUP($AJ517,Data_Validation!$A:$D,4,0)</f>
        <v>Autos détail</v>
      </c>
      <c r="AR517" s="487" t="s">
        <v>299</v>
      </c>
      <c r="AS517" s="487" t="str">
        <f>+VLOOKUP($AJ517,Data_Validation!$A:$E,5,0)</f>
        <v>Oui</v>
      </c>
      <c r="AT517" s="904" t="str">
        <f t="shared" si="51"/>
        <v>G40500</v>
      </c>
      <c r="AU517" s="488" t="str">
        <f t="shared" si="52"/>
        <v>VTES-CORVETTE</v>
      </c>
      <c r="AV517" s="899">
        <f>IFERROR(INDEX(V517:AG517,1,MATCH(Parametres!$B$3,V$1:AG$1,0)-1)*IF(OR(C517="L",C517="S",C517="I"),-1,1),"")</f>
        <v>1</v>
      </c>
      <c r="AW517" s="899">
        <f t="shared" si="53"/>
        <v>1</v>
      </c>
      <c r="AX517" s="899">
        <f>INDEX(V517:AG517,1,MATCH(Parametres!$B$3,V$1:AG$1,0))*IF(OR(C517="L",C517="S",C517="I"),-1,1)</f>
        <v>2</v>
      </c>
      <c r="AY517" s="487" t="s">
        <v>337</v>
      </c>
      <c r="AZ517" s="487" t="str">
        <f>+VLOOKUP($AJ517,Data_Validation!$A:$E,5,0)</f>
        <v>Oui</v>
      </c>
    </row>
    <row r="518" spans="1:52" ht="15" customHeight="1">
      <c r="A518" s="706" t="s">
        <v>1148</v>
      </c>
      <c r="B518" s="706">
        <v>2025</v>
      </c>
      <c r="C518" s="706" t="s">
        <v>2252</v>
      </c>
      <c r="D518" s="706" t="s">
        <v>2253</v>
      </c>
      <c r="E518" s="706" t="s">
        <v>1149</v>
      </c>
      <c r="F518" s="706" t="s">
        <v>1149</v>
      </c>
      <c r="G518" s="706">
        <v>0</v>
      </c>
      <c r="H518" s="706">
        <v>0</v>
      </c>
      <c r="I518" s="706">
        <v>0</v>
      </c>
      <c r="J518" s="706">
        <v>0</v>
      </c>
      <c r="K518" s="706">
        <v>0</v>
      </c>
      <c r="L518" s="706">
        <v>0</v>
      </c>
      <c r="M518" s="706">
        <v>0</v>
      </c>
      <c r="N518" s="706">
        <v>0</v>
      </c>
      <c r="O518" s="706">
        <v>0</v>
      </c>
      <c r="P518" s="706">
        <v>0</v>
      </c>
      <c r="Q518" s="706">
        <v>0</v>
      </c>
      <c r="R518" s="706">
        <v>0</v>
      </c>
      <c r="S518" s="706">
        <v>0</v>
      </c>
      <c r="T518" s="706">
        <v>0</v>
      </c>
      <c r="U518" s="706">
        <v>0</v>
      </c>
      <c r="V518" s="706">
        <v>0</v>
      </c>
      <c r="W518" s="706">
        <v>0</v>
      </c>
      <c r="X518" s="706">
        <v>0</v>
      </c>
      <c r="Y518" s="706">
        <v>0</v>
      </c>
      <c r="Z518" s="706">
        <v>0</v>
      </c>
      <c r="AA518" s="706">
        <v>0</v>
      </c>
      <c r="AB518" s="706">
        <v>0</v>
      </c>
      <c r="AC518" s="706">
        <v>0</v>
      </c>
      <c r="AD518" s="706">
        <v>0</v>
      </c>
      <c r="AE518" s="706">
        <v>0</v>
      </c>
      <c r="AF518" s="706">
        <v>0</v>
      </c>
      <c r="AG518" s="706">
        <v>0</v>
      </c>
      <c r="AH518" s="706">
        <v>0</v>
      </c>
      <c r="AI518" s="706">
        <v>0</v>
      </c>
      <c r="AJ518" s="905" t="str">
        <f t="shared" si="48"/>
        <v>G40600</v>
      </c>
      <c r="AK518" s="905" t="str">
        <f t="shared" si="49"/>
        <v>VTES-AVEO</v>
      </c>
      <c r="AL518" s="905">
        <f>IFERROR(INDEX(G518:R518,1,MATCH(Parametres!$B$3,G$1:R$1,0)-1)*IF(OR(F518="L",F518="S",F518="I"),-1,1),"")</f>
        <v>0</v>
      </c>
      <c r="AM518" s="905">
        <f t="shared" si="50"/>
        <v>0</v>
      </c>
      <c r="AN518" s="905">
        <f>INDEX(G518:R518,1,MATCH(Parametres!$B$3,G$1:R$1,0))*IF(OR(F518="L",F518="S",F518="I"),-1,1)</f>
        <v>0</v>
      </c>
      <c r="AO518" s="487" t="e">
        <f>+VLOOKUP($AJ518,Data_Validation!$A:$D,1,0)</f>
        <v>#N/A</v>
      </c>
      <c r="AP518" s="487" t="e">
        <f>+VLOOKUP($AJ518,Data_Validation!$A:$D,3,0)</f>
        <v>#N/A</v>
      </c>
      <c r="AQ518" s="487" t="e">
        <f>+VLOOKUP($AJ518,Data_Validation!$A:$D,4,0)</f>
        <v>#N/A</v>
      </c>
      <c r="AR518" s="487" t="s">
        <v>299</v>
      </c>
      <c r="AS518" s="487" t="e">
        <f>+VLOOKUP($AJ518,Data_Validation!$A:$E,5,0)</f>
        <v>#N/A</v>
      </c>
      <c r="AT518" s="904" t="str">
        <f t="shared" si="51"/>
        <v>G40600</v>
      </c>
      <c r="AU518" s="488" t="str">
        <f t="shared" si="52"/>
        <v>VTES-AVEO</v>
      </c>
      <c r="AV518" s="899">
        <f>IFERROR(INDEX(V518:AG518,1,MATCH(Parametres!$B$3,V$1:AG$1,0)-1)*IF(OR(C518="L",C518="S",C518="I"),-1,1),"")</f>
        <v>0</v>
      </c>
      <c r="AW518" s="899">
        <f t="shared" si="53"/>
        <v>0</v>
      </c>
      <c r="AX518" s="899">
        <f>INDEX(V518:AG518,1,MATCH(Parametres!$B$3,V$1:AG$1,0))*IF(OR(C518="L",C518="S",C518="I"),-1,1)</f>
        <v>0</v>
      </c>
      <c r="AY518" s="487" t="s">
        <v>337</v>
      </c>
      <c r="AZ518" s="487" t="e">
        <f>+VLOOKUP($AJ518,Data_Validation!$A:$E,5,0)</f>
        <v>#N/A</v>
      </c>
    </row>
    <row r="519" spans="1:52" ht="15" customHeight="1">
      <c r="A519" s="706" t="s">
        <v>1148</v>
      </c>
      <c r="B519" s="706">
        <v>2025</v>
      </c>
      <c r="C519" s="706" t="s">
        <v>2254</v>
      </c>
      <c r="D519" s="706" t="s">
        <v>2255</v>
      </c>
      <c r="E519" s="706" t="s">
        <v>1149</v>
      </c>
      <c r="F519" s="706" t="s">
        <v>1149</v>
      </c>
      <c r="G519" s="706">
        <v>0</v>
      </c>
      <c r="H519" s="706">
        <v>0</v>
      </c>
      <c r="I519" s="706">
        <v>0</v>
      </c>
      <c r="J519" s="706">
        <v>0</v>
      </c>
      <c r="K519" s="706">
        <v>0</v>
      </c>
      <c r="L519" s="706">
        <v>0</v>
      </c>
      <c r="M519" s="706">
        <v>0</v>
      </c>
      <c r="N519" s="706">
        <v>0</v>
      </c>
      <c r="O519" s="706">
        <v>0</v>
      </c>
      <c r="P519" s="706">
        <v>0</v>
      </c>
      <c r="Q519" s="706">
        <v>0</v>
      </c>
      <c r="R519" s="706">
        <v>0</v>
      </c>
      <c r="S519" s="706">
        <v>0</v>
      </c>
      <c r="T519" s="706">
        <v>0</v>
      </c>
      <c r="U519" s="706">
        <v>0</v>
      </c>
      <c r="V519" s="706">
        <v>0</v>
      </c>
      <c r="W519" s="706">
        <v>0</v>
      </c>
      <c r="X519" s="706">
        <v>0</v>
      </c>
      <c r="Y519" s="706">
        <v>0</v>
      </c>
      <c r="Z519" s="706">
        <v>0</v>
      </c>
      <c r="AA519" s="706">
        <v>0</v>
      </c>
      <c r="AB519" s="706">
        <v>0</v>
      </c>
      <c r="AC519" s="706">
        <v>0</v>
      </c>
      <c r="AD519" s="706">
        <v>0</v>
      </c>
      <c r="AE519" s="706">
        <v>0</v>
      </c>
      <c r="AF519" s="706">
        <v>0</v>
      </c>
      <c r="AG519" s="706">
        <v>0</v>
      </c>
      <c r="AH519" s="706">
        <v>0</v>
      </c>
      <c r="AI519" s="706">
        <v>0</v>
      </c>
      <c r="AJ519" s="905" t="str">
        <f t="shared" si="48"/>
        <v>G40620</v>
      </c>
      <c r="AK519" s="905" t="str">
        <f t="shared" si="49"/>
        <v>VTES-AVEO            -LOC</v>
      </c>
      <c r="AL519" s="905">
        <f>IFERROR(INDEX(G519:R519,1,MATCH(Parametres!$B$3,G$1:R$1,0)-1)*IF(OR(F519="L",F519="S",F519="I"),-1,1),"")</f>
        <v>0</v>
      </c>
      <c r="AM519" s="905">
        <f t="shared" si="50"/>
        <v>0</v>
      </c>
      <c r="AN519" s="905">
        <f>INDEX(G519:R519,1,MATCH(Parametres!$B$3,G$1:R$1,0))*IF(OR(F519="L",F519="S",F519="I"),-1,1)</f>
        <v>0</v>
      </c>
      <c r="AO519" s="487" t="e">
        <f>+VLOOKUP($AJ519,Data_Validation!$A:$D,1,0)</f>
        <v>#N/A</v>
      </c>
      <c r="AP519" s="487" t="e">
        <f>+VLOOKUP($AJ519,Data_Validation!$A:$D,3,0)</f>
        <v>#N/A</v>
      </c>
      <c r="AQ519" s="487" t="e">
        <f>+VLOOKUP($AJ519,Data_Validation!$A:$D,4,0)</f>
        <v>#N/A</v>
      </c>
      <c r="AR519" s="487" t="s">
        <v>299</v>
      </c>
      <c r="AS519" s="487" t="e">
        <f>+VLOOKUP($AJ519,Data_Validation!$A:$E,5,0)</f>
        <v>#N/A</v>
      </c>
      <c r="AT519" s="904" t="str">
        <f t="shared" si="51"/>
        <v>G40620</v>
      </c>
      <c r="AU519" s="488" t="str">
        <f t="shared" si="52"/>
        <v>VTES-AVEO            -LOC</v>
      </c>
      <c r="AV519" s="899">
        <f>IFERROR(INDEX(V519:AG519,1,MATCH(Parametres!$B$3,V$1:AG$1,0)-1)*IF(OR(C519="L",C519="S",C519="I"),-1,1),"")</f>
        <v>0</v>
      </c>
      <c r="AW519" s="899">
        <f t="shared" si="53"/>
        <v>0</v>
      </c>
      <c r="AX519" s="899">
        <f>INDEX(V519:AG519,1,MATCH(Parametres!$B$3,V$1:AG$1,0))*IF(OR(C519="L",C519="S",C519="I"),-1,1)</f>
        <v>0</v>
      </c>
      <c r="AY519" s="487" t="s">
        <v>337</v>
      </c>
      <c r="AZ519" s="487" t="e">
        <f>+VLOOKUP($AJ519,Data_Validation!$A:$E,5,0)</f>
        <v>#N/A</v>
      </c>
    </row>
    <row r="520" spans="1:52" ht="15" hidden="1" customHeight="1">
      <c r="A520" s="706" t="s">
        <v>1148</v>
      </c>
      <c r="B520" s="706">
        <v>2025</v>
      </c>
      <c r="C520" s="706" t="s">
        <v>2256</v>
      </c>
      <c r="D520" s="706" t="s">
        <v>2257</v>
      </c>
      <c r="E520" s="706" t="s">
        <v>1149</v>
      </c>
      <c r="F520" s="706" t="s">
        <v>1149</v>
      </c>
      <c r="G520" s="706">
        <v>0</v>
      </c>
      <c r="H520" s="706">
        <v>0</v>
      </c>
      <c r="I520" s="706">
        <v>0</v>
      </c>
      <c r="J520" s="706">
        <v>0</v>
      </c>
      <c r="K520" s="706">
        <v>0</v>
      </c>
      <c r="L520" s="706">
        <v>0</v>
      </c>
      <c r="M520" s="706">
        <v>0</v>
      </c>
      <c r="N520" s="706">
        <v>0</v>
      </c>
      <c r="O520" s="706">
        <v>0</v>
      </c>
      <c r="P520" s="706">
        <v>0</v>
      </c>
      <c r="Q520" s="706">
        <v>0</v>
      </c>
      <c r="R520" s="706">
        <v>0</v>
      </c>
      <c r="S520" s="706">
        <v>0</v>
      </c>
      <c r="T520" s="706">
        <v>0</v>
      </c>
      <c r="U520" s="706">
        <v>0</v>
      </c>
      <c r="V520" s="706">
        <v>0</v>
      </c>
      <c r="W520" s="706">
        <v>0</v>
      </c>
      <c r="X520" s="706">
        <v>0</v>
      </c>
      <c r="Y520" s="706">
        <v>0</v>
      </c>
      <c r="Z520" s="706">
        <v>0</v>
      </c>
      <c r="AA520" s="706">
        <v>0</v>
      </c>
      <c r="AB520" s="706">
        <v>0</v>
      </c>
      <c r="AC520" s="706">
        <v>0</v>
      </c>
      <c r="AD520" s="706">
        <v>0</v>
      </c>
      <c r="AE520" s="706">
        <v>0</v>
      </c>
      <c r="AF520" s="706">
        <v>0</v>
      </c>
      <c r="AG520" s="706">
        <v>0</v>
      </c>
      <c r="AH520" s="706">
        <v>0</v>
      </c>
      <c r="AI520" s="706">
        <v>0</v>
      </c>
      <c r="AJ520" s="905" t="str">
        <f t="shared" si="48"/>
        <v>G40700</v>
      </c>
      <c r="AK520" s="905" t="str">
        <f t="shared" si="49"/>
        <v>VENTES BOLT - EV</v>
      </c>
      <c r="AL520" s="905">
        <f>IFERROR(INDEX(G520:R520,1,MATCH(Parametres!$B$3,G$1:R$1,0)-1)*IF(OR(F520="L",F520="S",F520="I"),-1,1),"")</f>
        <v>0</v>
      </c>
      <c r="AM520" s="905">
        <f t="shared" si="50"/>
        <v>0</v>
      </c>
      <c r="AN520" s="905">
        <f>INDEX(G520:R520,1,MATCH(Parametres!$B$3,G$1:R$1,0))*IF(OR(F520="L",F520="S",F520="I"),-1,1)</f>
        <v>0</v>
      </c>
      <c r="AO520" s="487" t="str">
        <f>+VLOOKUP($AJ520,Data_Validation!$A:$D,1,0)</f>
        <v>G40700</v>
      </c>
      <c r="AP520" s="487" t="str">
        <f>+VLOOKUP($AJ520,Data_Validation!$A:$D,3,0)</f>
        <v>Véhicules neufs</v>
      </c>
      <c r="AQ520" s="487" t="str">
        <f>+VLOOKUP($AJ520,Data_Validation!$A:$D,4,0)</f>
        <v>Camions electriques</v>
      </c>
      <c r="AR520" s="487" t="s">
        <v>299</v>
      </c>
      <c r="AS520" s="487" t="str">
        <f>+VLOOKUP($AJ520,Data_Validation!$A:$E,5,0)</f>
        <v>Oui</v>
      </c>
      <c r="AT520" s="904" t="str">
        <f t="shared" si="51"/>
        <v>G40700</v>
      </c>
      <c r="AU520" s="488" t="str">
        <f t="shared" si="52"/>
        <v>VENTES BOLT - EV</v>
      </c>
      <c r="AV520" s="899">
        <f>IFERROR(INDEX(V520:AG520,1,MATCH(Parametres!$B$3,V$1:AG$1,0)-1)*IF(OR(C520="L",C520="S",C520="I"),-1,1),"")</f>
        <v>0</v>
      </c>
      <c r="AW520" s="899">
        <f t="shared" si="53"/>
        <v>0</v>
      </c>
      <c r="AX520" s="899">
        <f>INDEX(V520:AG520,1,MATCH(Parametres!$B$3,V$1:AG$1,0))*IF(OR(C520="L",C520="S",C520="I"),-1,1)</f>
        <v>0</v>
      </c>
      <c r="AY520" s="487" t="s">
        <v>337</v>
      </c>
      <c r="AZ520" s="487" t="str">
        <f>+VLOOKUP($AJ520,Data_Validation!$A:$E,5,0)</f>
        <v>Oui</v>
      </c>
    </row>
    <row r="521" spans="1:52" ht="15" customHeight="1">
      <c r="A521" s="706" t="s">
        <v>1148</v>
      </c>
      <c r="B521" s="706">
        <v>2025</v>
      </c>
      <c r="C521" s="706" t="s">
        <v>2258</v>
      </c>
      <c r="D521" s="706" t="s">
        <v>2259</v>
      </c>
      <c r="E521" s="706" t="s">
        <v>1149</v>
      </c>
      <c r="F521" s="706" t="s">
        <v>1149</v>
      </c>
      <c r="G521" s="706">
        <v>0</v>
      </c>
      <c r="H521" s="706">
        <v>0</v>
      </c>
      <c r="I521" s="706">
        <v>0</v>
      </c>
      <c r="J521" s="706">
        <v>0</v>
      </c>
      <c r="K521" s="706">
        <v>0</v>
      </c>
      <c r="L521" s="706">
        <v>0</v>
      </c>
      <c r="M521" s="706">
        <v>0</v>
      </c>
      <c r="N521" s="706">
        <v>0</v>
      </c>
      <c r="O521" s="706">
        <v>0</v>
      </c>
      <c r="P521" s="706">
        <v>0</v>
      </c>
      <c r="Q521" s="706">
        <v>0</v>
      </c>
      <c r="R521" s="706">
        <v>0</v>
      </c>
      <c r="S521" s="706">
        <v>0</v>
      </c>
      <c r="T521" s="706">
        <v>0</v>
      </c>
      <c r="U521" s="706">
        <v>0</v>
      </c>
      <c r="V521" s="706">
        <v>0</v>
      </c>
      <c r="W521" s="706">
        <v>0</v>
      </c>
      <c r="X521" s="706">
        <v>0</v>
      </c>
      <c r="Y521" s="706">
        <v>0</v>
      </c>
      <c r="Z521" s="706">
        <v>0</v>
      </c>
      <c r="AA521" s="706">
        <v>0</v>
      </c>
      <c r="AB521" s="706">
        <v>0</v>
      </c>
      <c r="AC521" s="706">
        <v>0</v>
      </c>
      <c r="AD521" s="706">
        <v>0</v>
      </c>
      <c r="AE521" s="706">
        <v>0</v>
      </c>
      <c r="AF521" s="706">
        <v>0</v>
      </c>
      <c r="AG521" s="706">
        <v>0</v>
      </c>
      <c r="AH521" s="706">
        <v>0</v>
      </c>
      <c r="AI521" s="706">
        <v>0</v>
      </c>
      <c r="AJ521" s="905" t="str">
        <f t="shared" si="48"/>
        <v>G40720</v>
      </c>
      <c r="AK521" s="905" t="str">
        <f t="shared" si="49"/>
        <v>VTES-OPTRA           -LOC</v>
      </c>
      <c r="AL521" s="905">
        <f>IFERROR(INDEX(G521:R521,1,MATCH(Parametres!$B$3,G$1:R$1,0)-1)*IF(OR(F521="L",F521="S",F521="I"),-1,1),"")</f>
        <v>0</v>
      </c>
      <c r="AM521" s="905">
        <f t="shared" si="50"/>
        <v>0</v>
      </c>
      <c r="AN521" s="905">
        <f>INDEX(G521:R521,1,MATCH(Parametres!$B$3,G$1:R$1,0))*IF(OR(F521="L",F521="S",F521="I"),-1,1)</f>
        <v>0</v>
      </c>
      <c r="AO521" s="487" t="e">
        <f>+VLOOKUP($AJ521,Data_Validation!$A:$D,1,0)</f>
        <v>#N/A</v>
      </c>
      <c r="AP521" s="487" t="e">
        <f>+VLOOKUP($AJ521,Data_Validation!$A:$D,3,0)</f>
        <v>#N/A</v>
      </c>
      <c r="AQ521" s="487" t="e">
        <f>+VLOOKUP($AJ521,Data_Validation!$A:$D,4,0)</f>
        <v>#N/A</v>
      </c>
      <c r="AR521" s="487" t="s">
        <v>299</v>
      </c>
      <c r="AS521" s="487" t="e">
        <f>+VLOOKUP($AJ521,Data_Validation!$A:$E,5,0)</f>
        <v>#N/A</v>
      </c>
      <c r="AT521" s="904" t="str">
        <f t="shared" si="51"/>
        <v>G40720</v>
      </c>
      <c r="AU521" s="488" t="str">
        <f t="shared" si="52"/>
        <v>VTES-OPTRA           -LOC</v>
      </c>
      <c r="AV521" s="899">
        <f>IFERROR(INDEX(V521:AG521,1,MATCH(Parametres!$B$3,V$1:AG$1,0)-1)*IF(OR(C521="L",C521="S",C521="I"),-1,1),"")</f>
        <v>0</v>
      </c>
      <c r="AW521" s="899">
        <f t="shared" si="53"/>
        <v>0</v>
      </c>
      <c r="AX521" s="899">
        <f>INDEX(V521:AG521,1,MATCH(Parametres!$B$3,V$1:AG$1,0))*IF(OR(C521="L",C521="S",C521="I"),-1,1)</f>
        <v>0</v>
      </c>
      <c r="AY521" s="487" t="s">
        <v>337</v>
      </c>
      <c r="AZ521" s="487" t="e">
        <f>+VLOOKUP($AJ521,Data_Validation!$A:$E,5,0)</f>
        <v>#N/A</v>
      </c>
    </row>
    <row r="522" spans="1:52" ht="15" customHeight="1">
      <c r="A522" s="706" t="s">
        <v>1148</v>
      </c>
      <c r="B522" s="706">
        <v>2025</v>
      </c>
      <c r="C522" s="706" t="s">
        <v>2260</v>
      </c>
      <c r="D522" s="706" t="s">
        <v>2261</v>
      </c>
      <c r="E522" s="706" t="s">
        <v>1149</v>
      </c>
      <c r="F522" s="706" t="s">
        <v>1149</v>
      </c>
      <c r="G522" s="706">
        <v>0</v>
      </c>
      <c r="H522" s="706">
        <v>0</v>
      </c>
      <c r="I522" s="706">
        <v>0</v>
      </c>
      <c r="J522" s="706">
        <v>0</v>
      </c>
      <c r="K522" s="706">
        <v>0</v>
      </c>
      <c r="L522" s="706">
        <v>0</v>
      </c>
      <c r="M522" s="706">
        <v>0</v>
      </c>
      <c r="N522" s="706">
        <v>0</v>
      </c>
      <c r="O522" s="706">
        <v>0</v>
      </c>
      <c r="P522" s="706">
        <v>0</v>
      </c>
      <c r="Q522" s="706">
        <v>0</v>
      </c>
      <c r="R522" s="706">
        <v>0</v>
      </c>
      <c r="S522" s="706">
        <v>0</v>
      </c>
      <c r="T522" s="706">
        <v>0</v>
      </c>
      <c r="U522" s="706">
        <v>0</v>
      </c>
      <c r="V522" s="706">
        <v>0</v>
      </c>
      <c r="W522" s="706">
        <v>0</v>
      </c>
      <c r="X522" s="706">
        <v>0</v>
      </c>
      <c r="Y522" s="706">
        <v>0</v>
      </c>
      <c r="Z522" s="706">
        <v>0</v>
      </c>
      <c r="AA522" s="706">
        <v>0</v>
      </c>
      <c r="AB522" s="706">
        <v>0</v>
      </c>
      <c r="AC522" s="706">
        <v>0</v>
      </c>
      <c r="AD522" s="706">
        <v>0</v>
      </c>
      <c r="AE522" s="706">
        <v>0</v>
      </c>
      <c r="AF522" s="706">
        <v>0</v>
      </c>
      <c r="AG522" s="706">
        <v>0</v>
      </c>
      <c r="AH522" s="706">
        <v>0</v>
      </c>
      <c r="AI522" s="706">
        <v>0</v>
      </c>
      <c r="AJ522" s="905" t="str">
        <f t="shared" si="48"/>
        <v>G40800</v>
      </c>
      <c r="AK522" s="905" t="str">
        <f t="shared" si="49"/>
        <v>VTES-EPICA</v>
      </c>
      <c r="AL522" s="905">
        <f>IFERROR(INDEX(G522:R522,1,MATCH(Parametres!$B$3,G$1:R$1,0)-1)*IF(OR(F522="L",F522="S",F522="I"),-1,1),"")</f>
        <v>0</v>
      </c>
      <c r="AM522" s="905">
        <f t="shared" si="50"/>
        <v>0</v>
      </c>
      <c r="AN522" s="905">
        <f>INDEX(G522:R522,1,MATCH(Parametres!$B$3,G$1:R$1,0))*IF(OR(F522="L",F522="S",F522="I"),-1,1)</f>
        <v>0</v>
      </c>
      <c r="AO522" s="487" t="e">
        <f>+VLOOKUP($AJ522,Data_Validation!$A:$D,1,0)</f>
        <v>#N/A</v>
      </c>
      <c r="AP522" s="487" t="e">
        <f>+VLOOKUP($AJ522,Data_Validation!$A:$D,3,0)</f>
        <v>#N/A</v>
      </c>
      <c r="AQ522" s="487" t="e">
        <f>+VLOOKUP($AJ522,Data_Validation!$A:$D,4,0)</f>
        <v>#N/A</v>
      </c>
      <c r="AR522" s="487" t="s">
        <v>299</v>
      </c>
      <c r="AS522" s="487" t="e">
        <f>+VLOOKUP($AJ522,Data_Validation!$A:$E,5,0)</f>
        <v>#N/A</v>
      </c>
      <c r="AT522" s="904" t="str">
        <f t="shared" si="51"/>
        <v>G40800</v>
      </c>
      <c r="AU522" s="488" t="str">
        <f t="shared" si="52"/>
        <v>VTES-EPICA</v>
      </c>
      <c r="AV522" s="899">
        <f>IFERROR(INDEX(V522:AG522,1,MATCH(Parametres!$B$3,V$1:AG$1,0)-1)*IF(OR(C522="L",C522="S",C522="I"),-1,1),"")</f>
        <v>0</v>
      </c>
      <c r="AW522" s="899">
        <f t="shared" si="53"/>
        <v>0</v>
      </c>
      <c r="AX522" s="899">
        <f>INDEX(V522:AG522,1,MATCH(Parametres!$B$3,V$1:AG$1,0))*IF(OR(C522="L",C522="S",C522="I"),-1,1)</f>
        <v>0</v>
      </c>
      <c r="AY522" s="487" t="s">
        <v>337</v>
      </c>
      <c r="AZ522" s="487" t="e">
        <f>+VLOOKUP($AJ522,Data_Validation!$A:$E,5,0)</f>
        <v>#N/A</v>
      </c>
    </row>
    <row r="523" spans="1:52" ht="15" customHeight="1">
      <c r="A523" s="706" t="s">
        <v>1148</v>
      </c>
      <c r="B523" s="706">
        <v>2025</v>
      </c>
      <c r="C523" s="706" t="s">
        <v>2262</v>
      </c>
      <c r="D523" s="706" t="s">
        <v>2263</v>
      </c>
      <c r="E523" s="706" t="s">
        <v>1149</v>
      </c>
      <c r="F523" s="706" t="s">
        <v>1149</v>
      </c>
      <c r="G523" s="706">
        <v>0</v>
      </c>
      <c r="H523" s="706">
        <v>0</v>
      </c>
      <c r="I523" s="706">
        <v>0</v>
      </c>
      <c r="J523" s="706">
        <v>0</v>
      </c>
      <c r="K523" s="706">
        <v>0</v>
      </c>
      <c r="L523" s="706">
        <v>0</v>
      </c>
      <c r="M523" s="706">
        <v>0</v>
      </c>
      <c r="N523" s="706">
        <v>0</v>
      </c>
      <c r="O523" s="706">
        <v>0</v>
      </c>
      <c r="P523" s="706">
        <v>0</v>
      </c>
      <c r="Q523" s="706">
        <v>0</v>
      </c>
      <c r="R523" s="706">
        <v>0</v>
      </c>
      <c r="S523" s="706">
        <v>0</v>
      </c>
      <c r="T523" s="706">
        <v>0</v>
      </c>
      <c r="U523" s="706">
        <v>0</v>
      </c>
      <c r="V523" s="706">
        <v>0</v>
      </c>
      <c r="W523" s="706">
        <v>0</v>
      </c>
      <c r="X523" s="706">
        <v>0</v>
      </c>
      <c r="Y523" s="706">
        <v>0</v>
      </c>
      <c r="Z523" s="706">
        <v>0</v>
      </c>
      <c r="AA523" s="706">
        <v>0</v>
      </c>
      <c r="AB523" s="706">
        <v>0</v>
      </c>
      <c r="AC523" s="706">
        <v>0</v>
      </c>
      <c r="AD523" s="706">
        <v>0</v>
      </c>
      <c r="AE523" s="706">
        <v>0</v>
      </c>
      <c r="AF523" s="706">
        <v>0</v>
      </c>
      <c r="AG523" s="706">
        <v>0</v>
      </c>
      <c r="AH523" s="706">
        <v>0</v>
      </c>
      <c r="AI523" s="706">
        <v>0</v>
      </c>
      <c r="AJ523" s="905" t="str">
        <f t="shared" si="48"/>
        <v>G40820</v>
      </c>
      <c r="AK523" s="905" t="str">
        <f t="shared" si="49"/>
        <v>VTES-EPICA           -LOC</v>
      </c>
      <c r="AL523" s="905">
        <f>IFERROR(INDEX(G523:R523,1,MATCH(Parametres!$B$3,G$1:R$1,0)-1)*IF(OR(F523="L",F523="S",F523="I"),-1,1),"")</f>
        <v>0</v>
      </c>
      <c r="AM523" s="905">
        <f t="shared" si="50"/>
        <v>0</v>
      </c>
      <c r="AN523" s="905">
        <f>INDEX(G523:R523,1,MATCH(Parametres!$B$3,G$1:R$1,0))*IF(OR(F523="L",F523="S",F523="I"),-1,1)</f>
        <v>0</v>
      </c>
      <c r="AO523" s="487" t="e">
        <f>+VLOOKUP($AJ523,Data_Validation!$A:$D,1,0)</f>
        <v>#N/A</v>
      </c>
      <c r="AP523" s="487" t="e">
        <f>+VLOOKUP($AJ523,Data_Validation!$A:$D,3,0)</f>
        <v>#N/A</v>
      </c>
      <c r="AQ523" s="487" t="e">
        <f>+VLOOKUP($AJ523,Data_Validation!$A:$D,4,0)</f>
        <v>#N/A</v>
      </c>
      <c r="AR523" s="487" t="s">
        <v>299</v>
      </c>
      <c r="AS523" s="487" t="e">
        <f>+VLOOKUP($AJ523,Data_Validation!$A:$E,5,0)</f>
        <v>#N/A</v>
      </c>
      <c r="AT523" s="904" t="str">
        <f t="shared" si="51"/>
        <v>G40820</v>
      </c>
      <c r="AU523" s="488" t="str">
        <f t="shared" si="52"/>
        <v>VTES-EPICA           -LOC</v>
      </c>
      <c r="AV523" s="899">
        <f>IFERROR(INDEX(V523:AG523,1,MATCH(Parametres!$B$3,V$1:AG$1,0)-1)*IF(OR(C523="L",C523="S",C523="I"),-1,1),"")</f>
        <v>0</v>
      </c>
      <c r="AW523" s="899">
        <f t="shared" si="53"/>
        <v>0</v>
      </c>
      <c r="AX523" s="899">
        <f>INDEX(V523:AG523,1,MATCH(Parametres!$B$3,V$1:AG$1,0))*IF(OR(C523="L",C523="S",C523="I"),-1,1)</f>
        <v>0</v>
      </c>
      <c r="AY523" s="487" t="s">
        <v>337</v>
      </c>
      <c r="AZ523" s="487" t="e">
        <f>+VLOOKUP($AJ523,Data_Validation!$A:$E,5,0)</f>
        <v>#N/A</v>
      </c>
    </row>
    <row r="524" spans="1:52" ht="15" hidden="1" customHeight="1">
      <c r="A524" s="706" t="s">
        <v>1148</v>
      </c>
      <c r="B524" s="706">
        <v>2025</v>
      </c>
      <c r="C524" s="706" t="s">
        <v>2264</v>
      </c>
      <c r="D524" s="706" t="s">
        <v>2265</v>
      </c>
      <c r="E524" s="706" t="s">
        <v>1149</v>
      </c>
      <c r="F524" s="706" t="s">
        <v>1149</v>
      </c>
      <c r="G524" s="706">
        <v>0</v>
      </c>
      <c r="H524" s="706">
        <v>0</v>
      </c>
      <c r="I524" s="706">
        <v>0</v>
      </c>
      <c r="J524" s="706">
        <v>0</v>
      </c>
      <c r="K524" s="706">
        <v>0</v>
      </c>
      <c r="L524" s="706">
        <v>0</v>
      </c>
      <c r="M524" s="706">
        <v>0</v>
      </c>
      <c r="N524" s="706">
        <v>0</v>
      </c>
      <c r="O524" s="706">
        <v>0</v>
      </c>
      <c r="P524" s="706">
        <v>0</v>
      </c>
      <c r="Q524" s="706">
        <v>0</v>
      </c>
      <c r="R524" s="706">
        <v>0</v>
      </c>
      <c r="S524" s="706">
        <v>0</v>
      </c>
      <c r="T524" s="706">
        <v>0</v>
      </c>
      <c r="U524" s="706">
        <v>0</v>
      </c>
      <c r="V524" s="706">
        <v>0</v>
      </c>
      <c r="W524" s="706">
        <v>0</v>
      </c>
      <c r="X524" s="706">
        <v>0</v>
      </c>
      <c r="Y524" s="706">
        <v>0</v>
      </c>
      <c r="Z524" s="706">
        <v>0</v>
      </c>
      <c r="AA524" s="706">
        <v>0</v>
      </c>
      <c r="AB524" s="706">
        <v>0</v>
      </c>
      <c r="AC524" s="706">
        <v>0</v>
      </c>
      <c r="AD524" s="706">
        <v>0</v>
      </c>
      <c r="AE524" s="706">
        <v>0</v>
      </c>
      <c r="AF524" s="706">
        <v>0</v>
      </c>
      <c r="AG524" s="706">
        <v>0</v>
      </c>
      <c r="AH524" s="706">
        <v>0</v>
      </c>
      <c r="AI524" s="706">
        <v>0</v>
      </c>
      <c r="AJ524" s="905" t="str">
        <f t="shared" si="48"/>
        <v>G40900</v>
      </c>
      <c r="AK524" s="905" t="str">
        <f t="shared" si="49"/>
        <v>VTES-COBALT</v>
      </c>
      <c r="AL524" s="905">
        <f>IFERROR(INDEX(G524:R524,1,MATCH(Parametres!$B$3,G$1:R$1,0)-1)*IF(OR(F524="L",F524="S",F524="I"),-1,1),"")</f>
        <v>0</v>
      </c>
      <c r="AM524" s="905">
        <f t="shared" si="50"/>
        <v>0</v>
      </c>
      <c r="AN524" s="905">
        <f>INDEX(G524:R524,1,MATCH(Parametres!$B$3,G$1:R$1,0))*IF(OR(F524="L",F524="S",F524="I"),-1,1)</f>
        <v>0</v>
      </c>
      <c r="AO524" s="487" t="str">
        <f>+VLOOKUP($AJ524,Data_Validation!$A:$D,1,0)</f>
        <v>G40900</v>
      </c>
      <c r="AP524" s="487" t="str">
        <f>+VLOOKUP($AJ524,Data_Validation!$A:$D,3,0)</f>
        <v>Véhicules neufs</v>
      </c>
      <c r="AQ524" s="487" t="str">
        <f>+VLOOKUP($AJ524,Data_Validation!$A:$D,4,0)</f>
        <v>Autos détail</v>
      </c>
      <c r="AR524" s="487" t="s">
        <v>299</v>
      </c>
      <c r="AS524" s="487" t="str">
        <f>+VLOOKUP($AJ524,Data_Validation!$A:$E,5,0)</f>
        <v>Oui</v>
      </c>
      <c r="AT524" s="904" t="str">
        <f t="shared" si="51"/>
        <v>G40900</v>
      </c>
      <c r="AU524" s="488" t="str">
        <f t="shared" si="52"/>
        <v>VTES-COBALT</v>
      </c>
      <c r="AV524" s="899">
        <f>IFERROR(INDEX(V524:AG524,1,MATCH(Parametres!$B$3,V$1:AG$1,0)-1)*IF(OR(C524="L",C524="S",C524="I"),-1,1),"")</f>
        <v>0</v>
      </c>
      <c r="AW524" s="899">
        <f t="shared" si="53"/>
        <v>0</v>
      </c>
      <c r="AX524" s="899">
        <f>INDEX(V524:AG524,1,MATCH(Parametres!$B$3,V$1:AG$1,0))*IF(OR(C524="L",C524="S",C524="I"),-1,1)</f>
        <v>0</v>
      </c>
      <c r="AY524" s="487" t="s">
        <v>337</v>
      </c>
      <c r="AZ524" s="487" t="str">
        <f>+VLOOKUP($AJ524,Data_Validation!$A:$E,5,0)</f>
        <v>Oui</v>
      </c>
    </row>
    <row r="525" spans="1:52" ht="15" customHeight="1">
      <c r="A525" s="706" t="s">
        <v>1148</v>
      </c>
      <c r="B525" s="706">
        <v>2025</v>
      </c>
      <c r="C525" s="706" t="s">
        <v>2266</v>
      </c>
      <c r="D525" s="706" t="s">
        <v>2267</v>
      </c>
      <c r="E525" s="706" t="s">
        <v>1149</v>
      </c>
      <c r="F525" s="706" t="s">
        <v>1149</v>
      </c>
      <c r="G525" s="706">
        <v>0</v>
      </c>
      <c r="H525" s="706">
        <v>0</v>
      </c>
      <c r="I525" s="706">
        <v>0</v>
      </c>
      <c r="J525" s="706">
        <v>0</v>
      </c>
      <c r="K525" s="706">
        <v>0</v>
      </c>
      <c r="L525" s="706">
        <v>0</v>
      </c>
      <c r="M525" s="706">
        <v>0</v>
      </c>
      <c r="N525" s="706">
        <v>0</v>
      </c>
      <c r="O525" s="706">
        <v>0</v>
      </c>
      <c r="P525" s="706">
        <v>0</v>
      </c>
      <c r="Q525" s="706">
        <v>0</v>
      </c>
      <c r="R525" s="706">
        <v>0</v>
      </c>
      <c r="S525" s="706">
        <v>0</v>
      </c>
      <c r="T525" s="706">
        <v>0</v>
      </c>
      <c r="U525" s="706">
        <v>0</v>
      </c>
      <c r="V525" s="706">
        <v>0</v>
      </c>
      <c r="W525" s="706">
        <v>0</v>
      </c>
      <c r="X525" s="706">
        <v>0</v>
      </c>
      <c r="Y525" s="706">
        <v>0</v>
      </c>
      <c r="Z525" s="706">
        <v>0</v>
      </c>
      <c r="AA525" s="706">
        <v>0</v>
      </c>
      <c r="AB525" s="706">
        <v>0</v>
      </c>
      <c r="AC525" s="706">
        <v>0</v>
      </c>
      <c r="AD525" s="706">
        <v>0</v>
      </c>
      <c r="AE525" s="706">
        <v>0</v>
      </c>
      <c r="AF525" s="706">
        <v>0</v>
      </c>
      <c r="AG525" s="706">
        <v>0</v>
      </c>
      <c r="AH525" s="706">
        <v>0</v>
      </c>
      <c r="AI525" s="706">
        <v>0</v>
      </c>
      <c r="AJ525" s="905" t="str">
        <f t="shared" si="48"/>
        <v>G40920</v>
      </c>
      <c r="AK525" s="905" t="str">
        <f t="shared" si="49"/>
        <v>VTES-COBALT          -LOC</v>
      </c>
      <c r="AL525" s="905">
        <f>IFERROR(INDEX(G525:R525,1,MATCH(Parametres!$B$3,G$1:R$1,0)-1)*IF(OR(F525="L",F525="S",F525="I"),-1,1),"")</f>
        <v>0</v>
      </c>
      <c r="AM525" s="905">
        <f t="shared" si="50"/>
        <v>0</v>
      </c>
      <c r="AN525" s="905">
        <f>INDEX(G525:R525,1,MATCH(Parametres!$B$3,G$1:R$1,0))*IF(OR(F525="L",F525="S",F525="I"),-1,1)</f>
        <v>0</v>
      </c>
      <c r="AO525" s="487" t="e">
        <f>+VLOOKUP($AJ525,Data_Validation!$A:$D,1,0)</f>
        <v>#N/A</v>
      </c>
      <c r="AP525" s="487" t="e">
        <f>+VLOOKUP($AJ525,Data_Validation!$A:$D,3,0)</f>
        <v>#N/A</v>
      </c>
      <c r="AQ525" s="487" t="e">
        <f>+VLOOKUP($AJ525,Data_Validation!$A:$D,4,0)</f>
        <v>#N/A</v>
      </c>
      <c r="AR525" s="487" t="s">
        <v>299</v>
      </c>
      <c r="AS525" s="487" t="e">
        <f>+VLOOKUP($AJ525,Data_Validation!$A:$E,5,0)</f>
        <v>#N/A</v>
      </c>
      <c r="AT525" s="904" t="str">
        <f t="shared" si="51"/>
        <v>G40920</v>
      </c>
      <c r="AU525" s="488" t="str">
        <f t="shared" si="52"/>
        <v>VTES-COBALT          -LOC</v>
      </c>
      <c r="AV525" s="899">
        <f>IFERROR(INDEX(V525:AG525,1,MATCH(Parametres!$B$3,V$1:AG$1,0)-1)*IF(OR(C525="L",C525="S",C525="I"),-1,1),"")</f>
        <v>0</v>
      </c>
      <c r="AW525" s="899">
        <f t="shared" si="53"/>
        <v>0</v>
      </c>
      <c r="AX525" s="899">
        <f>INDEX(V525:AG525,1,MATCH(Parametres!$B$3,V$1:AG$1,0))*IF(OR(C525="L",C525="S",C525="I"),-1,1)</f>
        <v>0</v>
      </c>
      <c r="AY525" s="487" t="s">
        <v>337</v>
      </c>
      <c r="AZ525" s="487" t="e">
        <f>+VLOOKUP($AJ525,Data_Validation!$A:$E,5,0)</f>
        <v>#N/A</v>
      </c>
    </row>
    <row r="526" spans="1:52" ht="15" hidden="1" customHeight="1">
      <c r="A526" s="706" t="s">
        <v>1148</v>
      </c>
      <c r="B526" s="706">
        <v>2025</v>
      </c>
      <c r="C526" s="706" t="s">
        <v>2268</v>
      </c>
      <c r="D526" s="706" t="s">
        <v>2269</v>
      </c>
      <c r="E526" s="706" t="s">
        <v>1149</v>
      </c>
      <c r="F526" s="706" t="s">
        <v>1149</v>
      </c>
      <c r="G526" s="706">
        <v>0</v>
      </c>
      <c r="H526" s="706">
        <v>0</v>
      </c>
      <c r="I526" s="706">
        <v>0</v>
      </c>
      <c r="J526" s="706">
        <v>0</v>
      </c>
      <c r="K526" s="706">
        <v>0</v>
      </c>
      <c r="L526" s="706">
        <v>0</v>
      </c>
      <c r="M526" s="706">
        <v>0</v>
      </c>
      <c r="N526" s="706">
        <v>0</v>
      </c>
      <c r="O526" s="706">
        <v>0</v>
      </c>
      <c r="P526" s="706">
        <v>0</v>
      </c>
      <c r="Q526" s="706">
        <v>0</v>
      </c>
      <c r="R526" s="706">
        <v>0</v>
      </c>
      <c r="S526" s="706">
        <v>0</v>
      </c>
      <c r="T526" s="706">
        <v>0</v>
      </c>
      <c r="U526" s="706">
        <v>0</v>
      </c>
      <c r="V526" s="706">
        <v>0</v>
      </c>
      <c r="W526" s="706">
        <v>0</v>
      </c>
      <c r="X526" s="706">
        <v>0</v>
      </c>
      <c r="Y526" s="706">
        <v>0</v>
      </c>
      <c r="Z526" s="706">
        <v>0</v>
      </c>
      <c r="AA526" s="706">
        <v>0</v>
      </c>
      <c r="AB526" s="706">
        <v>0</v>
      </c>
      <c r="AC526" s="706">
        <v>0</v>
      </c>
      <c r="AD526" s="706">
        <v>0</v>
      </c>
      <c r="AE526" s="706">
        <v>0</v>
      </c>
      <c r="AF526" s="706">
        <v>0</v>
      </c>
      <c r="AG526" s="706">
        <v>0</v>
      </c>
      <c r="AH526" s="706">
        <v>0</v>
      </c>
      <c r="AI526" s="706">
        <v>0</v>
      </c>
      <c r="AJ526" s="905" t="str">
        <f t="shared" si="48"/>
        <v>G41000</v>
      </c>
      <c r="AK526" s="905" t="str">
        <f t="shared" si="49"/>
        <v>VENTES CAMARO</v>
      </c>
      <c r="AL526" s="905">
        <f>IFERROR(INDEX(G526:R526,1,MATCH(Parametres!$B$3,G$1:R$1,0)-1)*IF(OR(F526="L",F526="S",F526="I"),-1,1),"")</f>
        <v>0</v>
      </c>
      <c r="AM526" s="905">
        <f t="shared" si="50"/>
        <v>0</v>
      </c>
      <c r="AN526" s="905">
        <f>INDEX(G526:R526,1,MATCH(Parametres!$B$3,G$1:R$1,0))*IF(OR(F526="L",F526="S",F526="I"),-1,1)</f>
        <v>0</v>
      </c>
      <c r="AO526" s="487" t="str">
        <f>+VLOOKUP($AJ526,Data_Validation!$A:$D,1,0)</f>
        <v>G41000</v>
      </c>
      <c r="AP526" s="487" t="str">
        <f>+VLOOKUP($AJ526,Data_Validation!$A:$D,3,0)</f>
        <v>Véhicules neufs</v>
      </c>
      <c r="AQ526" s="487" t="str">
        <f>+VLOOKUP($AJ526,Data_Validation!$A:$D,4,0)</f>
        <v>Autos détail</v>
      </c>
      <c r="AR526" s="487" t="s">
        <v>299</v>
      </c>
      <c r="AS526" s="487" t="str">
        <f>+VLOOKUP($AJ526,Data_Validation!$A:$E,5,0)</f>
        <v>Oui</v>
      </c>
      <c r="AT526" s="904" t="str">
        <f t="shared" si="51"/>
        <v>G41000</v>
      </c>
      <c r="AU526" s="488" t="str">
        <f t="shared" si="52"/>
        <v>VENTES CAMARO</v>
      </c>
      <c r="AV526" s="899">
        <f>IFERROR(INDEX(V526:AG526,1,MATCH(Parametres!$B$3,V$1:AG$1,0)-1)*IF(OR(C526="L",C526="S",C526="I"),-1,1),"")</f>
        <v>0</v>
      </c>
      <c r="AW526" s="899">
        <f t="shared" si="53"/>
        <v>0</v>
      </c>
      <c r="AX526" s="899">
        <f>INDEX(V526:AG526,1,MATCH(Parametres!$B$3,V$1:AG$1,0))*IF(OR(C526="L",C526="S",C526="I"),-1,1)</f>
        <v>0</v>
      </c>
      <c r="AY526" s="487" t="s">
        <v>337</v>
      </c>
      <c r="AZ526" s="487" t="str">
        <f>+VLOOKUP($AJ526,Data_Validation!$A:$E,5,0)</f>
        <v>Oui</v>
      </c>
    </row>
    <row r="527" spans="1:52" ht="15" hidden="1" customHeight="1">
      <c r="A527" s="706" t="s">
        <v>1148</v>
      </c>
      <c r="B527" s="706">
        <v>2025</v>
      </c>
      <c r="C527" s="706" t="s">
        <v>2270</v>
      </c>
      <c r="D527" s="706" t="s">
        <v>2271</v>
      </c>
      <c r="E527" s="706" t="s">
        <v>1149</v>
      </c>
      <c r="F527" s="706" t="s">
        <v>1149</v>
      </c>
      <c r="G527" s="706">
        <v>0</v>
      </c>
      <c r="H527" s="706">
        <v>0</v>
      </c>
      <c r="I527" s="706">
        <v>0</v>
      </c>
      <c r="J527" s="706">
        <v>0</v>
      </c>
      <c r="K527" s="706">
        <v>0</v>
      </c>
      <c r="L527" s="706">
        <v>0</v>
      </c>
      <c r="M527" s="706">
        <v>0</v>
      </c>
      <c r="N527" s="706">
        <v>0</v>
      </c>
      <c r="O527" s="706">
        <v>0</v>
      </c>
      <c r="P527" s="706">
        <v>0</v>
      </c>
      <c r="Q527" s="706">
        <v>0</v>
      </c>
      <c r="R527" s="706">
        <v>0</v>
      </c>
      <c r="S527" s="706">
        <v>0</v>
      </c>
      <c r="T527" s="706">
        <v>0</v>
      </c>
      <c r="U527" s="706">
        <v>0</v>
      </c>
      <c r="V527" s="706">
        <v>0</v>
      </c>
      <c r="W527" s="706">
        <v>0</v>
      </c>
      <c r="X527" s="706">
        <v>0</v>
      </c>
      <c r="Y527" s="706">
        <v>0</v>
      </c>
      <c r="Z527" s="706">
        <v>0</v>
      </c>
      <c r="AA527" s="706">
        <v>0</v>
      </c>
      <c r="AB527" s="706">
        <v>0</v>
      </c>
      <c r="AC527" s="706">
        <v>0</v>
      </c>
      <c r="AD527" s="706">
        <v>0</v>
      </c>
      <c r="AE527" s="706">
        <v>0</v>
      </c>
      <c r="AF527" s="706">
        <v>0</v>
      </c>
      <c r="AG527" s="706">
        <v>0</v>
      </c>
      <c r="AH527" s="706">
        <v>0</v>
      </c>
      <c r="AI527" s="706">
        <v>0</v>
      </c>
      <c r="AJ527" s="905" t="str">
        <f t="shared" si="48"/>
        <v>G41100</v>
      </c>
      <c r="AK527" s="905" t="str">
        <f t="shared" si="49"/>
        <v>VENTES CRUZE</v>
      </c>
      <c r="AL527" s="905">
        <f>IFERROR(INDEX(G527:R527,1,MATCH(Parametres!$B$3,G$1:R$1,0)-1)*IF(OR(F527="L",F527="S",F527="I"),-1,1),"")</f>
        <v>0</v>
      </c>
      <c r="AM527" s="905">
        <f t="shared" si="50"/>
        <v>0</v>
      </c>
      <c r="AN527" s="905">
        <f>INDEX(G527:R527,1,MATCH(Parametres!$B$3,G$1:R$1,0))*IF(OR(F527="L",F527="S",F527="I"),-1,1)</f>
        <v>0</v>
      </c>
      <c r="AO527" s="487" t="str">
        <f>+VLOOKUP($AJ527,Data_Validation!$A:$D,1,0)</f>
        <v>G41100</v>
      </c>
      <c r="AP527" s="487" t="str">
        <f>+VLOOKUP($AJ527,Data_Validation!$A:$D,3,0)</f>
        <v>Véhicules neufs</v>
      </c>
      <c r="AQ527" s="487" t="str">
        <f>+VLOOKUP($AJ527,Data_Validation!$A:$D,4,0)</f>
        <v>Autos détail</v>
      </c>
      <c r="AR527" s="487" t="s">
        <v>299</v>
      </c>
      <c r="AS527" s="487" t="str">
        <f>+VLOOKUP($AJ527,Data_Validation!$A:$E,5,0)</f>
        <v>Oui</v>
      </c>
      <c r="AT527" s="904" t="str">
        <f t="shared" si="51"/>
        <v>G41100</v>
      </c>
      <c r="AU527" s="488" t="str">
        <f t="shared" si="52"/>
        <v>VENTES CRUZE</v>
      </c>
      <c r="AV527" s="899">
        <f>IFERROR(INDEX(V527:AG527,1,MATCH(Parametres!$B$3,V$1:AG$1,0)-1)*IF(OR(C527="L",C527="S",C527="I"),-1,1),"")</f>
        <v>0</v>
      </c>
      <c r="AW527" s="899">
        <f t="shared" si="53"/>
        <v>0</v>
      </c>
      <c r="AX527" s="899">
        <f>INDEX(V527:AG527,1,MATCH(Parametres!$B$3,V$1:AG$1,0))*IF(OR(C527="L",C527="S",C527="I"),-1,1)</f>
        <v>0</v>
      </c>
      <c r="AY527" s="487" t="s">
        <v>337</v>
      </c>
      <c r="AZ527" s="487" t="str">
        <f>+VLOOKUP($AJ527,Data_Validation!$A:$E,5,0)</f>
        <v>Oui</v>
      </c>
    </row>
    <row r="528" spans="1:52" ht="15" customHeight="1">
      <c r="A528" s="706" t="s">
        <v>1148</v>
      </c>
      <c r="B528" s="706">
        <v>2025</v>
      </c>
      <c r="C528" s="706" t="s">
        <v>2272</v>
      </c>
      <c r="D528" s="706" t="s">
        <v>2273</v>
      </c>
      <c r="E528" s="706" t="s">
        <v>333</v>
      </c>
      <c r="F528" s="706" t="s">
        <v>1149</v>
      </c>
      <c r="G528" s="706">
        <v>0</v>
      </c>
      <c r="H528" s="706">
        <v>0</v>
      </c>
      <c r="I528" s="706">
        <v>0</v>
      </c>
      <c r="J528" s="706">
        <v>0</v>
      </c>
      <c r="K528" s="706">
        <v>0</v>
      </c>
      <c r="L528" s="706">
        <v>0</v>
      </c>
      <c r="M528" s="706">
        <v>0</v>
      </c>
      <c r="N528" s="706">
        <v>0</v>
      </c>
      <c r="O528" s="706">
        <v>0</v>
      </c>
      <c r="P528" s="706">
        <v>0</v>
      </c>
      <c r="Q528" s="706">
        <v>0</v>
      </c>
      <c r="R528" s="706">
        <v>0</v>
      </c>
      <c r="S528" s="706">
        <v>0</v>
      </c>
      <c r="T528" s="706">
        <v>0</v>
      </c>
      <c r="U528" s="706">
        <v>0</v>
      </c>
      <c r="V528" s="706">
        <v>0</v>
      </c>
      <c r="W528" s="706">
        <v>0</v>
      </c>
      <c r="X528" s="706">
        <v>0</v>
      </c>
      <c r="Y528" s="706">
        <v>0</v>
      </c>
      <c r="Z528" s="706">
        <v>0</v>
      </c>
      <c r="AA528" s="706">
        <v>0</v>
      </c>
      <c r="AB528" s="706">
        <v>0</v>
      </c>
      <c r="AC528" s="706">
        <v>0</v>
      </c>
      <c r="AD528" s="706">
        <v>0</v>
      </c>
      <c r="AE528" s="706">
        <v>0</v>
      </c>
      <c r="AF528" s="706">
        <v>0</v>
      </c>
      <c r="AG528" s="706">
        <v>0</v>
      </c>
      <c r="AH528" s="706">
        <v>0</v>
      </c>
      <c r="AI528" s="706">
        <v>0</v>
      </c>
      <c r="AJ528" s="905" t="str">
        <f t="shared" si="48"/>
        <v>G41600</v>
      </c>
      <c r="AK528" s="905" t="str">
        <f t="shared" si="49"/>
        <v>*PROGRAMME GENERAL MOTORS</v>
      </c>
      <c r="AL528" s="905">
        <f>IFERROR(INDEX(G528:R528,1,MATCH(Parametres!$B$3,G$1:R$1,0)-1)*IF(OR(F528="L",F528="S",F528="I"),-1,1),"")</f>
        <v>0</v>
      </c>
      <c r="AM528" s="905">
        <f t="shared" si="50"/>
        <v>0</v>
      </c>
      <c r="AN528" s="905">
        <f>INDEX(G528:R528,1,MATCH(Parametres!$B$3,G$1:R$1,0))*IF(OR(F528="L",F528="S",F528="I"),-1,1)</f>
        <v>0</v>
      </c>
      <c r="AO528" s="487" t="str">
        <f>+VLOOKUP($AJ528,Data_Validation!$A:$D,1,0)</f>
        <v>G41600</v>
      </c>
      <c r="AP528" s="487">
        <f>+VLOOKUP($AJ528,Data_Validation!$A:$D,3,0)</f>
        <v>0</v>
      </c>
      <c r="AQ528" s="487">
        <f>+VLOOKUP($AJ528,Data_Validation!$A:$D,4,0)</f>
        <v>0</v>
      </c>
      <c r="AR528" s="487" t="s">
        <v>299</v>
      </c>
      <c r="AS528" s="487">
        <f>+VLOOKUP($AJ528,Data_Validation!$A:$E,5,0)</f>
        <v>0</v>
      </c>
      <c r="AT528" s="904" t="str">
        <f t="shared" si="51"/>
        <v>G41600</v>
      </c>
      <c r="AU528" s="488" t="str">
        <f t="shared" si="52"/>
        <v>*PROGRAMME GENERAL MOTORS</v>
      </c>
      <c r="AV528" s="899">
        <f>IFERROR(INDEX(V528:AG528,1,MATCH(Parametres!$B$3,V$1:AG$1,0)-1)*IF(OR(C528="L",C528="S",C528="I"),-1,1),"")</f>
        <v>0</v>
      </c>
      <c r="AW528" s="899">
        <f t="shared" si="53"/>
        <v>0</v>
      </c>
      <c r="AX528" s="899">
        <f>INDEX(V528:AG528,1,MATCH(Parametres!$B$3,V$1:AG$1,0))*IF(OR(C528="L",C528="S",C528="I"),-1,1)</f>
        <v>0</v>
      </c>
      <c r="AY528" s="487" t="s">
        <v>337</v>
      </c>
      <c r="AZ528" s="487">
        <f>+VLOOKUP($AJ528,Data_Validation!$A:$E,5,0)</f>
        <v>0</v>
      </c>
    </row>
    <row r="529" spans="1:52" ht="15" customHeight="1">
      <c r="A529" s="706" t="s">
        <v>1148</v>
      </c>
      <c r="B529" s="706">
        <v>2025</v>
      </c>
      <c r="C529" s="706" t="s">
        <v>2274</v>
      </c>
      <c r="D529" s="706" t="s">
        <v>2275</v>
      </c>
      <c r="E529" s="706" t="s">
        <v>1149</v>
      </c>
      <c r="F529" s="706" t="s">
        <v>1149</v>
      </c>
      <c r="G529" s="706">
        <v>0</v>
      </c>
      <c r="H529" s="706">
        <v>0</v>
      </c>
      <c r="I529" s="706">
        <v>0</v>
      </c>
      <c r="J529" s="706">
        <v>0</v>
      </c>
      <c r="K529" s="706">
        <v>0</v>
      </c>
      <c r="L529" s="706">
        <v>0</v>
      </c>
      <c r="M529" s="706">
        <v>0</v>
      </c>
      <c r="N529" s="706">
        <v>0</v>
      </c>
      <c r="O529" s="706">
        <v>0</v>
      </c>
      <c r="P529" s="706">
        <v>0</v>
      </c>
      <c r="Q529" s="706">
        <v>0</v>
      </c>
      <c r="R529" s="706">
        <v>0</v>
      </c>
      <c r="S529" s="706">
        <v>0</v>
      </c>
      <c r="T529" s="706">
        <v>0</v>
      </c>
      <c r="U529" s="706">
        <v>0</v>
      </c>
      <c r="V529" s="706">
        <v>0</v>
      </c>
      <c r="W529" s="706">
        <v>0</v>
      </c>
      <c r="X529" s="706">
        <v>0</v>
      </c>
      <c r="Y529" s="706">
        <v>0</v>
      </c>
      <c r="Z529" s="706">
        <v>0</v>
      </c>
      <c r="AA529" s="706">
        <v>0</v>
      </c>
      <c r="AB529" s="706">
        <v>0</v>
      </c>
      <c r="AC529" s="706">
        <v>0</v>
      </c>
      <c r="AD529" s="706">
        <v>0</v>
      </c>
      <c r="AE529" s="706">
        <v>0</v>
      </c>
      <c r="AF529" s="706">
        <v>0</v>
      </c>
      <c r="AG529" s="706">
        <v>0</v>
      </c>
      <c r="AH529" s="706">
        <v>0</v>
      </c>
      <c r="AI529" s="706">
        <v>0</v>
      </c>
      <c r="AJ529" s="905" t="str">
        <f t="shared" si="48"/>
        <v>G41700</v>
      </c>
      <c r="AK529" s="905" t="str">
        <f t="shared" si="49"/>
        <v>VTES-CHEV AUTOS AUTRES</v>
      </c>
      <c r="AL529" s="905">
        <f>IFERROR(INDEX(G529:R529,1,MATCH(Parametres!$B$3,G$1:R$1,0)-1)*IF(OR(F529="L",F529="S",F529="I"),-1,1),"")</f>
        <v>0</v>
      </c>
      <c r="AM529" s="905">
        <f t="shared" si="50"/>
        <v>0</v>
      </c>
      <c r="AN529" s="905">
        <f>INDEX(G529:R529,1,MATCH(Parametres!$B$3,G$1:R$1,0))*IF(OR(F529="L",F529="S",F529="I"),-1,1)</f>
        <v>0</v>
      </c>
      <c r="AO529" s="487" t="e">
        <f>+VLOOKUP($AJ529,Data_Validation!$A:$D,1,0)</f>
        <v>#N/A</v>
      </c>
      <c r="AP529" s="487" t="e">
        <f>+VLOOKUP($AJ529,Data_Validation!$A:$D,3,0)</f>
        <v>#N/A</v>
      </c>
      <c r="AQ529" s="487" t="e">
        <f>+VLOOKUP($AJ529,Data_Validation!$A:$D,4,0)</f>
        <v>#N/A</v>
      </c>
      <c r="AR529" s="487" t="s">
        <v>299</v>
      </c>
      <c r="AS529" s="487" t="e">
        <f>+VLOOKUP($AJ529,Data_Validation!$A:$E,5,0)</f>
        <v>#N/A</v>
      </c>
      <c r="AT529" s="904" t="str">
        <f t="shared" si="51"/>
        <v>G41700</v>
      </c>
      <c r="AU529" s="488" t="str">
        <f t="shared" si="52"/>
        <v>VTES-CHEV AUTOS AUTRES</v>
      </c>
      <c r="AV529" s="899">
        <f>IFERROR(INDEX(V529:AG529,1,MATCH(Parametres!$B$3,V$1:AG$1,0)-1)*IF(OR(C529="L",C529="S",C529="I"),-1,1),"")</f>
        <v>0</v>
      </c>
      <c r="AW529" s="899">
        <f t="shared" si="53"/>
        <v>0</v>
      </c>
      <c r="AX529" s="899">
        <f>INDEX(V529:AG529,1,MATCH(Parametres!$B$3,V$1:AG$1,0))*IF(OR(C529="L",C529="S",C529="I"),-1,1)</f>
        <v>0</v>
      </c>
      <c r="AY529" s="487" t="s">
        <v>337</v>
      </c>
      <c r="AZ529" s="487" t="e">
        <f>+VLOOKUP($AJ529,Data_Validation!$A:$E,5,0)</f>
        <v>#N/A</v>
      </c>
    </row>
    <row r="530" spans="1:52" ht="15" customHeight="1">
      <c r="A530" s="706" t="s">
        <v>1148</v>
      </c>
      <c r="B530" s="706">
        <v>2025</v>
      </c>
      <c r="C530" s="706" t="s">
        <v>2276</v>
      </c>
      <c r="D530" s="706" t="s">
        <v>2277</v>
      </c>
      <c r="E530" s="706" t="s">
        <v>1149</v>
      </c>
      <c r="F530" s="706" t="s">
        <v>1149</v>
      </c>
      <c r="G530" s="706">
        <v>0</v>
      </c>
      <c r="H530" s="706">
        <v>0</v>
      </c>
      <c r="I530" s="706">
        <v>0</v>
      </c>
      <c r="J530" s="706">
        <v>0</v>
      </c>
      <c r="K530" s="706">
        <v>0</v>
      </c>
      <c r="L530" s="706">
        <v>0</v>
      </c>
      <c r="M530" s="706">
        <v>0</v>
      </c>
      <c r="N530" s="706">
        <v>0</v>
      </c>
      <c r="O530" s="706">
        <v>0</v>
      </c>
      <c r="P530" s="706">
        <v>0</v>
      </c>
      <c r="Q530" s="706">
        <v>0</v>
      </c>
      <c r="R530" s="706">
        <v>0</v>
      </c>
      <c r="S530" s="706">
        <v>0</v>
      </c>
      <c r="T530" s="706">
        <v>0</v>
      </c>
      <c r="U530" s="706">
        <v>0</v>
      </c>
      <c r="V530" s="706">
        <v>0</v>
      </c>
      <c r="W530" s="706">
        <v>0</v>
      </c>
      <c r="X530" s="706">
        <v>0</v>
      </c>
      <c r="Y530" s="706">
        <v>0</v>
      </c>
      <c r="Z530" s="706">
        <v>0</v>
      </c>
      <c r="AA530" s="706">
        <v>0</v>
      </c>
      <c r="AB530" s="706">
        <v>0</v>
      </c>
      <c r="AC530" s="706">
        <v>0</v>
      </c>
      <c r="AD530" s="706">
        <v>0</v>
      </c>
      <c r="AE530" s="706">
        <v>0</v>
      </c>
      <c r="AF530" s="706">
        <v>0</v>
      </c>
      <c r="AG530" s="706">
        <v>0</v>
      </c>
      <c r="AH530" s="706">
        <v>0</v>
      </c>
      <c r="AI530" s="706">
        <v>0</v>
      </c>
      <c r="AJ530" s="905" t="str">
        <f t="shared" si="48"/>
        <v>G41720</v>
      </c>
      <c r="AK530" s="905" t="str">
        <f t="shared" si="49"/>
        <v>VTES-CHEV AUTOS AUTRE-LOC</v>
      </c>
      <c r="AL530" s="905">
        <f>IFERROR(INDEX(G530:R530,1,MATCH(Parametres!$B$3,G$1:R$1,0)-1)*IF(OR(F530="L",F530="S",F530="I"),-1,1),"")</f>
        <v>0</v>
      </c>
      <c r="AM530" s="905">
        <f t="shared" si="50"/>
        <v>0</v>
      </c>
      <c r="AN530" s="905">
        <f>INDEX(G530:R530,1,MATCH(Parametres!$B$3,G$1:R$1,0))*IF(OR(F530="L",F530="S",F530="I"),-1,1)</f>
        <v>0</v>
      </c>
      <c r="AO530" s="487" t="e">
        <f>+VLOOKUP($AJ530,Data_Validation!$A:$D,1,0)</f>
        <v>#N/A</v>
      </c>
      <c r="AP530" s="487" t="e">
        <f>+VLOOKUP($AJ530,Data_Validation!$A:$D,3,0)</f>
        <v>#N/A</v>
      </c>
      <c r="AQ530" s="487" t="e">
        <f>+VLOOKUP($AJ530,Data_Validation!$A:$D,4,0)</f>
        <v>#N/A</v>
      </c>
      <c r="AR530" s="487" t="s">
        <v>299</v>
      </c>
      <c r="AS530" s="487" t="e">
        <f>+VLOOKUP($AJ530,Data_Validation!$A:$E,5,0)</f>
        <v>#N/A</v>
      </c>
      <c r="AT530" s="904" t="str">
        <f t="shared" si="51"/>
        <v>G41720</v>
      </c>
      <c r="AU530" s="488" t="str">
        <f t="shared" si="52"/>
        <v>VTES-CHEV AUTOS AUTRE-LOC</v>
      </c>
      <c r="AV530" s="899">
        <f>IFERROR(INDEX(V530:AG530,1,MATCH(Parametres!$B$3,V$1:AG$1,0)-1)*IF(OR(C530="L",C530="S",C530="I"),-1,1),"")</f>
        <v>0</v>
      </c>
      <c r="AW530" s="899">
        <f t="shared" si="53"/>
        <v>0</v>
      </c>
      <c r="AX530" s="899">
        <f>INDEX(V530:AG530,1,MATCH(Parametres!$B$3,V$1:AG$1,0))*IF(OR(C530="L",C530="S",C530="I"),-1,1)</f>
        <v>0</v>
      </c>
      <c r="AY530" s="487" t="s">
        <v>337</v>
      </c>
      <c r="AZ530" s="487" t="e">
        <f>+VLOOKUP($AJ530,Data_Validation!$A:$E,5,0)</f>
        <v>#N/A</v>
      </c>
    </row>
    <row r="531" spans="1:52" ht="15" customHeight="1">
      <c r="A531" s="706" t="s">
        <v>1148</v>
      </c>
      <c r="B531" s="706">
        <v>2025</v>
      </c>
      <c r="C531" s="706" t="s">
        <v>2278</v>
      </c>
      <c r="D531" s="706" t="s">
        <v>2279</v>
      </c>
      <c r="E531" s="706" t="s">
        <v>1149</v>
      </c>
      <c r="F531" s="706" t="s">
        <v>1149</v>
      </c>
      <c r="G531" s="706">
        <v>0</v>
      </c>
      <c r="H531" s="706">
        <v>0</v>
      </c>
      <c r="I531" s="706">
        <v>0</v>
      </c>
      <c r="J531" s="706">
        <v>0</v>
      </c>
      <c r="K531" s="706">
        <v>0</v>
      </c>
      <c r="L531" s="706">
        <v>0</v>
      </c>
      <c r="M531" s="706">
        <v>0</v>
      </c>
      <c r="N531" s="706">
        <v>0</v>
      </c>
      <c r="O531" s="706">
        <v>0</v>
      </c>
      <c r="P531" s="706">
        <v>0</v>
      </c>
      <c r="Q531" s="706">
        <v>0</v>
      </c>
      <c r="R531" s="706">
        <v>0</v>
      </c>
      <c r="S531" s="706">
        <v>0</v>
      </c>
      <c r="T531" s="706">
        <v>0</v>
      </c>
      <c r="U531" s="706">
        <v>0</v>
      </c>
      <c r="V531" s="706">
        <v>19</v>
      </c>
      <c r="W531" s="706">
        <v>47</v>
      </c>
      <c r="X531" s="706">
        <v>85</v>
      </c>
      <c r="Y531" s="706">
        <v>112</v>
      </c>
      <c r="Z531" s="706">
        <v>137</v>
      </c>
      <c r="AA531" s="706">
        <v>161</v>
      </c>
      <c r="AB531" s="706">
        <v>195</v>
      </c>
      <c r="AC531" s="706">
        <v>242</v>
      </c>
      <c r="AD531" s="706">
        <v>315</v>
      </c>
      <c r="AE531" s="706">
        <v>344</v>
      </c>
      <c r="AF531" s="706">
        <v>373</v>
      </c>
      <c r="AG531" s="706">
        <v>404</v>
      </c>
      <c r="AH531" s="706">
        <v>34</v>
      </c>
      <c r="AI531" s="706">
        <v>34</v>
      </c>
      <c r="AJ531" s="905" t="str">
        <f t="shared" ref="AJ531:AJ594" si="54">C531</f>
        <v>G41799</v>
      </c>
      <c r="AK531" s="905" t="str">
        <f t="shared" ref="AK531:AK594" si="55">D531</f>
        <v>VTES-ECHANGE CONCESSIONN.</v>
      </c>
      <c r="AL531" s="905">
        <f>IFERROR(INDEX(G531:R531,1,MATCH(Parametres!$B$3,G$1:R$1,0)-1)*IF(OR(F531="L",F531="S",F531="I"),-1,1),"")</f>
        <v>0</v>
      </c>
      <c r="AM531" s="905">
        <f t="shared" si="50"/>
        <v>0</v>
      </c>
      <c r="AN531" s="905">
        <f>INDEX(G531:R531,1,MATCH(Parametres!$B$3,G$1:R$1,0))*IF(OR(F531="L",F531="S",F531="I"),-1,1)</f>
        <v>0</v>
      </c>
      <c r="AO531" s="487" t="str">
        <f>+VLOOKUP($AJ531,Data_Validation!$A:$D,1,0)</f>
        <v>G41799</v>
      </c>
      <c r="AP531" s="487">
        <f>+VLOOKUP($AJ531,Data_Validation!$A:$D,3,0)</f>
        <v>0</v>
      </c>
      <c r="AQ531" s="487">
        <f>+VLOOKUP($AJ531,Data_Validation!$A:$D,4,0)</f>
        <v>0</v>
      </c>
      <c r="AR531" s="487" t="s">
        <v>299</v>
      </c>
      <c r="AS531" s="487">
        <f>+VLOOKUP($AJ531,Data_Validation!$A:$E,5,0)</f>
        <v>0</v>
      </c>
      <c r="AT531" s="904" t="str">
        <f t="shared" si="51"/>
        <v>G41799</v>
      </c>
      <c r="AU531" s="488" t="str">
        <f t="shared" si="52"/>
        <v>VTES-ECHANGE CONCESSIONN.</v>
      </c>
      <c r="AV531" s="899">
        <f>IFERROR(INDEX(V531:AG531,1,MATCH(Parametres!$B$3,V$1:AG$1,0)-1)*IF(OR(C531="L",C531="S",C531="I"),-1,1),"")</f>
        <v>85</v>
      </c>
      <c r="AW531" s="899">
        <f t="shared" si="53"/>
        <v>27</v>
      </c>
      <c r="AX531" s="899">
        <f>INDEX(V531:AG531,1,MATCH(Parametres!$B$3,V$1:AG$1,0))*IF(OR(C531="L",C531="S",C531="I"),-1,1)</f>
        <v>112</v>
      </c>
      <c r="AY531" s="487" t="s">
        <v>337</v>
      </c>
      <c r="AZ531" s="487">
        <f>+VLOOKUP($AJ531,Data_Validation!$A:$E,5,0)</f>
        <v>0</v>
      </c>
    </row>
    <row r="532" spans="1:52" ht="15" customHeight="1">
      <c r="A532" s="706" t="s">
        <v>1148</v>
      </c>
      <c r="B532" s="706">
        <v>2025</v>
      </c>
      <c r="C532" s="706" t="s">
        <v>2280</v>
      </c>
      <c r="D532" s="706" t="s">
        <v>2281</v>
      </c>
      <c r="E532" s="706" t="s">
        <v>1149</v>
      </c>
      <c r="F532" s="706" t="s">
        <v>1149</v>
      </c>
      <c r="G532" s="706">
        <v>0</v>
      </c>
      <c r="H532" s="706">
        <v>0</v>
      </c>
      <c r="I532" s="706">
        <v>0</v>
      </c>
      <c r="J532" s="706">
        <v>0</v>
      </c>
      <c r="K532" s="706">
        <v>0</v>
      </c>
      <c r="L532" s="706">
        <v>0</v>
      </c>
      <c r="M532" s="706">
        <v>0</v>
      </c>
      <c r="N532" s="706">
        <v>0</v>
      </c>
      <c r="O532" s="706">
        <v>0</v>
      </c>
      <c r="P532" s="706">
        <v>0</v>
      </c>
      <c r="Q532" s="706">
        <v>0</v>
      </c>
      <c r="R532" s="706">
        <v>0</v>
      </c>
      <c r="S532" s="706">
        <v>0</v>
      </c>
      <c r="T532" s="706">
        <v>0</v>
      </c>
      <c r="U532" s="706">
        <v>0</v>
      </c>
      <c r="V532" s="706">
        <v>0</v>
      </c>
      <c r="W532" s="706">
        <v>0</v>
      </c>
      <c r="X532" s="706">
        <v>0</v>
      </c>
      <c r="Y532" s="706">
        <v>0</v>
      </c>
      <c r="Z532" s="706">
        <v>0</v>
      </c>
      <c r="AA532" s="706">
        <v>0</v>
      </c>
      <c r="AB532" s="706">
        <v>0</v>
      </c>
      <c r="AC532" s="706">
        <v>0</v>
      </c>
      <c r="AD532" s="706">
        <v>0</v>
      </c>
      <c r="AE532" s="706">
        <v>0</v>
      </c>
      <c r="AF532" s="706">
        <v>0</v>
      </c>
      <c r="AG532" s="706">
        <v>0</v>
      </c>
      <c r="AH532" s="706">
        <v>0</v>
      </c>
      <c r="AI532" s="706">
        <v>0</v>
      </c>
      <c r="AJ532" s="905" t="str">
        <f t="shared" si="54"/>
        <v>G41800</v>
      </c>
      <c r="AK532" s="905" t="str">
        <f t="shared" si="55"/>
        <v>AUTRES CHEVROLET</v>
      </c>
      <c r="AL532" s="905">
        <f>IFERROR(INDEX(G532:R532,1,MATCH(Parametres!$B$3,G$1:R$1,0)-1)*IF(OR(F532="L",F532="S",F532="I"),-1,1),"")</f>
        <v>0</v>
      </c>
      <c r="AM532" s="905">
        <f t="shared" si="50"/>
        <v>0</v>
      </c>
      <c r="AN532" s="905">
        <f>INDEX(G532:R532,1,MATCH(Parametres!$B$3,G$1:R$1,0))*IF(OR(F532="L",F532="S",F532="I"),-1,1)</f>
        <v>0</v>
      </c>
      <c r="AO532" s="487" t="e">
        <f>+VLOOKUP($AJ532,Data_Validation!$A:$D,1,0)</f>
        <v>#N/A</v>
      </c>
      <c r="AP532" s="487" t="e">
        <f>+VLOOKUP($AJ532,Data_Validation!$A:$D,3,0)</f>
        <v>#N/A</v>
      </c>
      <c r="AQ532" s="487" t="e">
        <f>+VLOOKUP($AJ532,Data_Validation!$A:$D,4,0)</f>
        <v>#N/A</v>
      </c>
      <c r="AR532" s="487" t="s">
        <v>299</v>
      </c>
      <c r="AS532" s="487" t="e">
        <f>+VLOOKUP($AJ532,Data_Validation!$A:$E,5,0)</f>
        <v>#N/A</v>
      </c>
      <c r="AT532" s="904" t="str">
        <f t="shared" si="51"/>
        <v>G41800</v>
      </c>
      <c r="AU532" s="488" t="str">
        <f t="shared" si="52"/>
        <v>AUTRES CHEVROLET</v>
      </c>
      <c r="AV532" s="899">
        <f>IFERROR(INDEX(V532:AG532,1,MATCH(Parametres!$B$3,V$1:AG$1,0)-1)*IF(OR(C532="L",C532="S",C532="I"),-1,1),"")</f>
        <v>0</v>
      </c>
      <c r="AW532" s="899">
        <f t="shared" si="53"/>
        <v>0</v>
      </c>
      <c r="AX532" s="899">
        <f>INDEX(V532:AG532,1,MATCH(Parametres!$B$3,V$1:AG$1,0))*IF(OR(C532="L",C532="S",C532="I"),-1,1)</f>
        <v>0</v>
      </c>
      <c r="AY532" s="487" t="s">
        <v>337</v>
      </c>
      <c r="AZ532" s="487" t="e">
        <f>+VLOOKUP($AJ532,Data_Validation!$A:$E,5,0)</f>
        <v>#N/A</v>
      </c>
    </row>
    <row r="533" spans="1:52" ht="15" customHeight="1">
      <c r="A533" s="706" t="s">
        <v>1148</v>
      </c>
      <c r="B533" s="706">
        <v>2025</v>
      </c>
      <c r="C533" s="706" t="s">
        <v>2282</v>
      </c>
      <c r="D533" s="706" t="s">
        <v>2283</v>
      </c>
      <c r="E533" s="706" t="s">
        <v>1149</v>
      </c>
      <c r="F533" s="706" t="s">
        <v>1149</v>
      </c>
      <c r="G533" s="706">
        <v>0</v>
      </c>
      <c r="H533" s="706">
        <v>0</v>
      </c>
      <c r="I533" s="706">
        <v>0</v>
      </c>
      <c r="J533" s="706">
        <v>0</v>
      </c>
      <c r="K533" s="706">
        <v>0</v>
      </c>
      <c r="L533" s="706">
        <v>0</v>
      </c>
      <c r="M533" s="706">
        <v>0</v>
      </c>
      <c r="N533" s="706">
        <v>0</v>
      </c>
      <c r="O533" s="706">
        <v>0</v>
      </c>
      <c r="P533" s="706">
        <v>0</v>
      </c>
      <c r="Q533" s="706">
        <v>0</v>
      </c>
      <c r="R533" s="706">
        <v>0</v>
      </c>
      <c r="S533" s="706">
        <v>0</v>
      </c>
      <c r="T533" s="706">
        <v>0</v>
      </c>
      <c r="U533" s="706">
        <v>0</v>
      </c>
      <c r="V533" s="706">
        <v>0</v>
      </c>
      <c r="W533" s="706">
        <v>0</v>
      </c>
      <c r="X533" s="706">
        <v>0</v>
      </c>
      <c r="Y533" s="706">
        <v>0</v>
      </c>
      <c r="Z533" s="706">
        <v>0</v>
      </c>
      <c r="AA533" s="706">
        <v>0</v>
      </c>
      <c r="AB533" s="706">
        <v>0</v>
      </c>
      <c r="AC533" s="706">
        <v>0</v>
      </c>
      <c r="AD533" s="706">
        <v>0</v>
      </c>
      <c r="AE533" s="706">
        <v>0</v>
      </c>
      <c r="AF533" s="706">
        <v>0</v>
      </c>
      <c r="AG533" s="706">
        <v>0</v>
      </c>
      <c r="AH533" s="706">
        <v>0</v>
      </c>
      <c r="AI533" s="706">
        <v>0</v>
      </c>
      <c r="AJ533" s="905" t="str">
        <f t="shared" si="54"/>
        <v>G42000</v>
      </c>
      <c r="AK533" s="905" t="str">
        <f t="shared" si="55"/>
        <v>VTES-PARCS VOITURES</v>
      </c>
      <c r="AL533" s="905">
        <f>IFERROR(INDEX(G533:R533,1,MATCH(Parametres!$B$3,G$1:R$1,0)-1)*IF(OR(F533="L",F533="S",F533="I"),-1,1),"")</f>
        <v>0</v>
      </c>
      <c r="AM533" s="905">
        <f t="shared" si="50"/>
        <v>0</v>
      </c>
      <c r="AN533" s="905">
        <f>INDEX(G533:R533,1,MATCH(Parametres!$B$3,G$1:R$1,0))*IF(OR(F533="L",F533="S",F533="I"),-1,1)</f>
        <v>0</v>
      </c>
      <c r="AO533" s="487" t="e">
        <f>+VLOOKUP($AJ533,Data_Validation!$A:$D,1,0)</f>
        <v>#N/A</v>
      </c>
      <c r="AP533" s="487" t="e">
        <f>+VLOOKUP($AJ533,Data_Validation!$A:$D,3,0)</f>
        <v>#N/A</v>
      </c>
      <c r="AQ533" s="487" t="e">
        <f>+VLOOKUP($AJ533,Data_Validation!$A:$D,4,0)</f>
        <v>#N/A</v>
      </c>
      <c r="AR533" s="487" t="s">
        <v>299</v>
      </c>
      <c r="AS533" s="487" t="e">
        <f>+VLOOKUP($AJ533,Data_Validation!$A:$E,5,0)</f>
        <v>#N/A</v>
      </c>
      <c r="AT533" s="904" t="str">
        <f t="shared" si="51"/>
        <v>G42000</v>
      </c>
      <c r="AU533" s="488" t="str">
        <f t="shared" si="52"/>
        <v>VTES-PARCS VOITURES</v>
      </c>
      <c r="AV533" s="899">
        <f>IFERROR(INDEX(V533:AG533,1,MATCH(Parametres!$B$3,V$1:AG$1,0)-1)*IF(OR(C533="L",C533="S",C533="I"),-1,1),"")</f>
        <v>0</v>
      </c>
      <c r="AW533" s="899">
        <f t="shared" si="53"/>
        <v>0</v>
      </c>
      <c r="AX533" s="899">
        <f>INDEX(V533:AG533,1,MATCH(Parametres!$B$3,V$1:AG$1,0))*IF(OR(C533="L",C533="S",C533="I"),-1,1)</f>
        <v>0</v>
      </c>
      <c r="AY533" s="487" t="s">
        <v>337</v>
      </c>
      <c r="AZ533" s="487" t="e">
        <f>+VLOOKUP($AJ533,Data_Validation!$A:$E,5,0)</f>
        <v>#N/A</v>
      </c>
    </row>
    <row r="534" spans="1:52" ht="15" customHeight="1">
      <c r="A534" s="706" t="s">
        <v>1148</v>
      </c>
      <c r="B534" s="706">
        <v>2025</v>
      </c>
      <c r="C534" s="706" t="s">
        <v>2284</v>
      </c>
      <c r="D534" s="706" t="s">
        <v>2285</v>
      </c>
      <c r="E534" s="706" t="s">
        <v>1149</v>
      </c>
      <c r="F534" s="706" t="s">
        <v>1149</v>
      </c>
      <c r="G534" s="706">
        <v>0</v>
      </c>
      <c r="H534" s="706">
        <v>0</v>
      </c>
      <c r="I534" s="706">
        <v>0</v>
      </c>
      <c r="J534" s="706">
        <v>0</v>
      </c>
      <c r="K534" s="706">
        <v>0</v>
      </c>
      <c r="L534" s="706">
        <v>0</v>
      </c>
      <c r="M534" s="706">
        <v>0</v>
      </c>
      <c r="N534" s="706">
        <v>0</v>
      </c>
      <c r="O534" s="706">
        <v>0</v>
      </c>
      <c r="P534" s="706">
        <v>0</v>
      </c>
      <c r="Q534" s="706">
        <v>0</v>
      </c>
      <c r="R534" s="706">
        <v>0</v>
      </c>
      <c r="S534" s="706">
        <v>0</v>
      </c>
      <c r="T534" s="706">
        <v>0</v>
      </c>
      <c r="U534" s="706">
        <v>0</v>
      </c>
      <c r="V534" s="706">
        <v>0</v>
      </c>
      <c r="W534" s="706">
        <v>0</v>
      </c>
      <c r="X534" s="706">
        <v>0</v>
      </c>
      <c r="Y534" s="706">
        <v>0</v>
      </c>
      <c r="Z534" s="706">
        <v>0</v>
      </c>
      <c r="AA534" s="706">
        <v>0</v>
      </c>
      <c r="AB534" s="706">
        <v>0</v>
      </c>
      <c r="AC534" s="706">
        <v>0</v>
      </c>
      <c r="AD534" s="706">
        <v>0</v>
      </c>
      <c r="AE534" s="706">
        <v>0</v>
      </c>
      <c r="AF534" s="706">
        <v>0</v>
      </c>
      <c r="AG534" s="706">
        <v>0</v>
      </c>
      <c r="AH534" s="706">
        <v>0</v>
      </c>
      <c r="AI534" s="706">
        <v>0</v>
      </c>
      <c r="AJ534" s="905" t="str">
        <f t="shared" si="54"/>
        <v>G42100</v>
      </c>
      <c r="AK534" s="905" t="str">
        <f t="shared" si="55"/>
        <v>VTES-VOITURES INTERNE</v>
      </c>
      <c r="AL534" s="905">
        <f>IFERROR(INDEX(G534:R534,1,MATCH(Parametres!$B$3,G$1:R$1,0)-1)*IF(OR(F534="L",F534="S",F534="I"),-1,1),"")</f>
        <v>0</v>
      </c>
      <c r="AM534" s="905">
        <f t="shared" si="50"/>
        <v>0</v>
      </c>
      <c r="AN534" s="905">
        <f>INDEX(G534:R534,1,MATCH(Parametres!$B$3,G$1:R$1,0))*IF(OR(F534="L",F534="S",F534="I"),-1,1)</f>
        <v>0</v>
      </c>
      <c r="AO534" s="487" t="e">
        <f>+VLOOKUP($AJ534,Data_Validation!$A:$D,1,0)</f>
        <v>#N/A</v>
      </c>
      <c r="AP534" s="487" t="e">
        <f>+VLOOKUP($AJ534,Data_Validation!$A:$D,3,0)</f>
        <v>#N/A</v>
      </c>
      <c r="AQ534" s="487" t="e">
        <f>+VLOOKUP($AJ534,Data_Validation!$A:$D,4,0)</f>
        <v>#N/A</v>
      </c>
      <c r="AR534" s="487" t="s">
        <v>299</v>
      </c>
      <c r="AS534" s="487" t="e">
        <f>+VLOOKUP($AJ534,Data_Validation!$A:$E,5,0)</f>
        <v>#N/A</v>
      </c>
      <c r="AT534" s="904" t="str">
        <f t="shared" si="51"/>
        <v>G42100</v>
      </c>
      <c r="AU534" s="488" t="str">
        <f t="shared" si="52"/>
        <v>VTES-VOITURES INTERNE</v>
      </c>
      <c r="AV534" s="899">
        <f>IFERROR(INDEX(V534:AG534,1,MATCH(Parametres!$B$3,V$1:AG$1,0)-1)*IF(OR(C534="L",C534="S",C534="I"),-1,1),"")</f>
        <v>0</v>
      </c>
      <c r="AW534" s="899">
        <f t="shared" si="53"/>
        <v>0</v>
      </c>
      <c r="AX534" s="899">
        <f>INDEX(V534:AG534,1,MATCH(Parametres!$B$3,V$1:AG$1,0))*IF(OR(C534="L",C534="S",C534="I"),-1,1)</f>
        <v>0</v>
      </c>
      <c r="AY534" s="487" t="s">
        <v>337</v>
      </c>
      <c r="AZ534" s="487" t="e">
        <f>+VLOOKUP($AJ534,Data_Validation!$A:$E,5,0)</f>
        <v>#N/A</v>
      </c>
    </row>
    <row r="535" spans="1:52" ht="15" customHeight="1">
      <c r="A535" s="706" t="s">
        <v>1148</v>
      </c>
      <c r="B535" s="706">
        <v>2025</v>
      </c>
      <c r="C535" s="706" t="s">
        <v>2286</v>
      </c>
      <c r="D535" s="706" t="s">
        <v>2287</v>
      </c>
      <c r="E535" s="706" t="s">
        <v>1149</v>
      </c>
      <c r="F535" s="706" t="s">
        <v>1149</v>
      </c>
      <c r="G535" s="706">
        <v>0</v>
      </c>
      <c r="H535" s="706">
        <v>0</v>
      </c>
      <c r="I535" s="706">
        <v>0</v>
      </c>
      <c r="J535" s="706">
        <v>0</v>
      </c>
      <c r="K535" s="706">
        <v>0</v>
      </c>
      <c r="L535" s="706">
        <v>0</v>
      </c>
      <c r="M535" s="706">
        <v>0</v>
      </c>
      <c r="N535" s="706">
        <v>0</v>
      </c>
      <c r="O535" s="706">
        <v>0</v>
      </c>
      <c r="P535" s="706">
        <v>0</v>
      </c>
      <c r="Q535" s="706">
        <v>0</v>
      </c>
      <c r="R535" s="706">
        <v>0</v>
      </c>
      <c r="S535" s="706">
        <v>0</v>
      </c>
      <c r="T535" s="706">
        <v>0</v>
      </c>
      <c r="U535" s="706">
        <v>0</v>
      </c>
      <c r="V535" s="706">
        <v>0</v>
      </c>
      <c r="W535" s="706">
        <v>0</v>
      </c>
      <c r="X535" s="706">
        <v>0</v>
      </c>
      <c r="Y535" s="706">
        <v>0</v>
      </c>
      <c r="Z535" s="706">
        <v>0</v>
      </c>
      <c r="AA535" s="706">
        <v>0</v>
      </c>
      <c r="AB535" s="706">
        <v>0</v>
      </c>
      <c r="AC535" s="706">
        <v>0</v>
      </c>
      <c r="AD535" s="706">
        <v>0</v>
      </c>
      <c r="AE535" s="706">
        <v>0</v>
      </c>
      <c r="AF535" s="706">
        <v>0</v>
      </c>
      <c r="AG535" s="706">
        <v>0</v>
      </c>
      <c r="AH535" s="706">
        <v>0</v>
      </c>
      <c r="AI535" s="706">
        <v>0</v>
      </c>
      <c r="AJ535" s="905" t="str">
        <f t="shared" si="54"/>
        <v>G42300</v>
      </c>
      <c r="AK535" s="905" t="str">
        <f t="shared" si="55"/>
        <v>VTES-VENTURES-UPLAND VAN</v>
      </c>
      <c r="AL535" s="905">
        <f>IFERROR(INDEX(G535:R535,1,MATCH(Parametres!$B$3,G$1:R$1,0)-1)*IF(OR(F535="L",F535="S",F535="I"),-1,1),"")</f>
        <v>0</v>
      </c>
      <c r="AM535" s="905">
        <f t="shared" si="50"/>
        <v>0</v>
      </c>
      <c r="AN535" s="905">
        <f>INDEX(G535:R535,1,MATCH(Parametres!$B$3,G$1:R$1,0))*IF(OR(F535="L",F535="S",F535="I"),-1,1)</f>
        <v>0</v>
      </c>
      <c r="AO535" s="487" t="e">
        <f>+VLOOKUP($AJ535,Data_Validation!$A:$D,1,0)</f>
        <v>#N/A</v>
      </c>
      <c r="AP535" s="487" t="e">
        <f>+VLOOKUP($AJ535,Data_Validation!$A:$D,3,0)</f>
        <v>#N/A</v>
      </c>
      <c r="AQ535" s="487" t="e">
        <f>+VLOOKUP($AJ535,Data_Validation!$A:$D,4,0)</f>
        <v>#N/A</v>
      </c>
      <c r="AR535" s="487" t="s">
        <v>299</v>
      </c>
      <c r="AS535" s="487" t="e">
        <f>+VLOOKUP($AJ535,Data_Validation!$A:$E,5,0)</f>
        <v>#N/A</v>
      </c>
      <c r="AT535" s="904" t="str">
        <f t="shared" si="51"/>
        <v>G42300</v>
      </c>
      <c r="AU535" s="488" t="str">
        <f t="shared" si="52"/>
        <v>VTES-VENTURES-UPLAND VAN</v>
      </c>
      <c r="AV535" s="899">
        <f>IFERROR(INDEX(V535:AG535,1,MATCH(Parametres!$B$3,V$1:AG$1,0)-1)*IF(OR(C535="L",C535="S",C535="I"),-1,1),"")</f>
        <v>0</v>
      </c>
      <c r="AW535" s="899">
        <f t="shared" si="53"/>
        <v>0</v>
      </c>
      <c r="AX535" s="899">
        <f>INDEX(V535:AG535,1,MATCH(Parametres!$B$3,V$1:AG$1,0))*IF(OR(C535="L",C535="S",C535="I"),-1,1)</f>
        <v>0</v>
      </c>
      <c r="AY535" s="487" t="s">
        <v>337</v>
      </c>
      <c r="AZ535" s="487" t="e">
        <f>+VLOOKUP($AJ535,Data_Validation!$A:$E,5,0)</f>
        <v>#N/A</v>
      </c>
    </row>
    <row r="536" spans="1:52" ht="15" customHeight="1">
      <c r="A536" s="706" t="s">
        <v>1148</v>
      </c>
      <c r="B536" s="706">
        <v>2025</v>
      </c>
      <c r="C536" s="706" t="s">
        <v>2288</v>
      </c>
      <c r="D536" s="706" t="s">
        <v>2289</v>
      </c>
      <c r="E536" s="706" t="s">
        <v>1149</v>
      </c>
      <c r="F536" s="706" t="s">
        <v>1149</v>
      </c>
      <c r="G536" s="706">
        <v>0</v>
      </c>
      <c r="H536" s="706">
        <v>0</v>
      </c>
      <c r="I536" s="706">
        <v>0</v>
      </c>
      <c r="J536" s="706">
        <v>0</v>
      </c>
      <c r="K536" s="706">
        <v>0</v>
      </c>
      <c r="L536" s="706">
        <v>0</v>
      </c>
      <c r="M536" s="706">
        <v>0</v>
      </c>
      <c r="N536" s="706">
        <v>0</v>
      </c>
      <c r="O536" s="706">
        <v>0</v>
      </c>
      <c r="P536" s="706">
        <v>0</v>
      </c>
      <c r="Q536" s="706">
        <v>0</v>
      </c>
      <c r="R536" s="706">
        <v>0</v>
      </c>
      <c r="S536" s="706">
        <v>0</v>
      </c>
      <c r="T536" s="706">
        <v>0</v>
      </c>
      <c r="U536" s="706">
        <v>0</v>
      </c>
      <c r="V536" s="706">
        <v>0</v>
      </c>
      <c r="W536" s="706">
        <v>0</v>
      </c>
      <c r="X536" s="706">
        <v>0</v>
      </c>
      <c r="Y536" s="706">
        <v>0</v>
      </c>
      <c r="Z536" s="706">
        <v>0</v>
      </c>
      <c r="AA536" s="706">
        <v>0</v>
      </c>
      <c r="AB536" s="706">
        <v>0</v>
      </c>
      <c r="AC536" s="706">
        <v>0</v>
      </c>
      <c r="AD536" s="706">
        <v>0</v>
      </c>
      <c r="AE536" s="706">
        <v>0</v>
      </c>
      <c r="AF536" s="706">
        <v>0</v>
      </c>
      <c r="AG536" s="706">
        <v>0</v>
      </c>
      <c r="AH536" s="706">
        <v>0</v>
      </c>
      <c r="AI536" s="706">
        <v>0</v>
      </c>
      <c r="AJ536" s="905" t="str">
        <f t="shared" si="54"/>
        <v>G42312</v>
      </c>
      <c r="AK536" s="905" t="str">
        <f t="shared" si="55"/>
        <v>VTES-KODIAK/TOPKICK 4/5</v>
      </c>
      <c r="AL536" s="905">
        <f>IFERROR(INDEX(G536:R536,1,MATCH(Parametres!$B$3,G$1:R$1,0)-1)*IF(OR(F536="L",F536="S",F536="I"),-1,1),"")</f>
        <v>0</v>
      </c>
      <c r="AM536" s="905">
        <f t="shared" si="50"/>
        <v>0</v>
      </c>
      <c r="AN536" s="905">
        <f>INDEX(G536:R536,1,MATCH(Parametres!$B$3,G$1:R$1,0))*IF(OR(F536="L",F536="S",F536="I"),-1,1)</f>
        <v>0</v>
      </c>
      <c r="AO536" s="487" t="e">
        <f>+VLOOKUP($AJ536,Data_Validation!$A:$D,1,0)</f>
        <v>#N/A</v>
      </c>
      <c r="AP536" s="487" t="e">
        <f>+VLOOKUP($AJ536,Data_Validation!$A:$D,3,0)</f>
        <v>#N/A</v>
      </c>
      <c r="AQ536" s="487" t="e">
        <f>+VLOOKUP($AJ536,Data_Validation!$A:$D,4,0)</f>
        <v>#N/A</v>
      </c>
      <c r="AR536" s="487" t="s">
        <v>299</v>
      </c>
      <c r="AS536" s="487" t="e">
        <f>+VLOOKUP($AJ536,Data_Validation!$A:$E,5,0)</f>
        <v>#N/A</v>
      </c>
      <c r="AT536" s="904" t="str">
        <f t="shared" si="51"/>
        <v>G42312</v>
      </c>
      <c r="AU536" s="488" t="str">
        <f t="shared" si="52"/>
        <v>VTES-KODIAK/TOPKICK 4/5</v>
      </c>
      <c r="AV536" s="899">
        <f>IFERROR(INDEX(V536:AG536,1,MATCH(Parametres!$B$3,V$1:AG$1,0)-1)*IF(OR(C536="L",C536="S",C536="I"),-1,1),"")</f>
        <v>0</v>
      </c>
      <c r="AW536" s="899">
        <f t="shared" si="53"/>
        <v>0</v>
      </c>
      <c r="AX536" s="899">
        <f>INDEX(V536:AG536,1,MATCH(Parametres!$B$3,V$1:AG$1,0))*IF(OR(C536="L",C536="S",C536="I"),-1,1)</f>
        <v>0</v>
      </c>
      <c r="AY536" s="487" t="s">
        <v>337</v>
      </c>
      <c r="AZ536" s="487" t="e">
        <f>+VLOOKUP($AJ536,Data_Validation!$A:$E,5,0)</f>
        <v>#N/A</v>
      </c>
    </row>
    <row r="537" spans="1:52" ht="15" customHeight="1">
      <c r="A537" s="706" t="s">
        <v>1148</v>
      </c>
      <c r="B537" s="706">
        <v>2025</v>
      </c>
      <c r="C537" s="706" t="s">
        <v>2290</v>
      </c>
      <c r="D537" s="706" t="s">
        <v>2291</v>
      </c>
      <c r="E537" s="706" t="s">
        <v>1149</v>
      </c>
      <c r="F537" s="706" t="s">
        <v>1149</v>
      </c>
      <c r="G537" s="706">
        <v>0</v>
      </c>
      <c r="H537" s="706">
        <v>0</v>
      </c>
      <c r="I537" s="706">
        <v>0</v>
      </c>
      <c r="J537" s="706">
        <v>0</v>
      </c>
      <c r="K537" s="706">
        <v>0</v>
      </c>
      <c r="L537" s="706">
        <v>0</v>
      </c>
      <c r="M537" s="706">
        <v>0</v>
      </c>
      <c r="N537" s="706">
        <v>0</v>
      </c>
      <c r="O537" s="706">
        <v>0</v>
      </c>
      <c r="P537" s="706">
        <v>0</v>
      </c>
      <c r="Q537" s="706">
        <v>0</v>
      </c>
      <c r="R537" s="706">
        <v>0</v>
      </c>
      <c r="S537" s="706">
        <v>0</v>
      </c>
      <c r="T537" s="706">
        <v>0</v>
      </c>
      <c r="U537" s="706">
        <v>0</v>
      </c>
      <c r="V537" s="706">
        <v>0</v>
      </c>
      <c r="W537" s="706">
        <v>0</v>
      </c>
      <c r="X537" s="706">
        <v>0</v>
      </c>
      <c r="Y537" s="706">
        <v>0</v>
      </c>
      <c r="Z537" s="706">
        <v>0</v>
      </c>
      <c r="AA537" s="706">
        <v>0</v>
      </c>
      <c r="AB537" s="706">
        <v>0</v>
      </c>
      <c r="AC537" s="706">
        <v>0</v>
      </c>
      <c r="AD537" s="706">
        <v>0</v>
      </c>
      <c r="AE537" s="706">
        <v>0</v>
      </c>
      <c r="AF537" s="706">
        <v>0</v>
      </c>
      <c r="AG537" s="706">
        <v>0</v>
      </c>
      <c r="AH537" s="706">
        <v>0</v>
      </c>
      <c r="AI537" s="706">
        <v>0</v>
      </c>
      <c r="AJ537" s="905" t="str">
        <f t="shared" si="54"/>
        <v>G42320</v>
      </c>
      <c r="AK537" s="905" t="str">
        <f t="shared" si="55"/>
        <v>VTES-VENTURE-UPLANDER-LOC</v>
      </c>
      <c r="AL537" s="905">
        <f>IFERROR(INDEX(G537:R537,1,MATCH(Parametres!$B$3,G$1:R$1,0)-1)*IF(OR(F537="L",F537="S",F537="I"),-1,1),"")</f>
        <v>0</v>
      </c>
      <c r="AM537" s="905">
        <f t="shared" si="50"/>
        <v>0</v>
      </c>
      <c r="AN537" s="905">
        <f>INDEX(G537:R537,1,MATCH(Parametres!$B$3,G$1:R$1,0))*IF(OR(F537="L",F537="S",F537="I"),-1,1)</f>
        <v>0</v>
      </c>
      <c r="AO537" s="487" t="e">
        <f>+VLOOKUP($AJ537,Data_Validation!$A:$D,1,0)</f>
        <v>#N/A</v>
      </c>
      <c r="AP537" s="487" t="e">
        <f>+VLOOKUP($AJ537,Data_Validation!$A:$D,3,0)</f>
        <v>#N/A</v>
      </c>
      <c r="AQ537" s="487" t="e">
        <f>+VLOOKUP($AJ537,Data_Validation!$A:$D,4,0)</f>
        <v>#N/A</v>
      </c>
      <c r="AR537" s="487" t="s">
        <v>299</v>
      </c>
      <c r="AS537" s="487" t="e">
        <f>+VLOOKUP($AJ537,Data_Validation!$A:$E,5,0)</f>
        <v>#N/A</v>
      </c>
      <c r="AT537" s="904" t="str">
        <f t="shared" si="51"/>
        <v>G42320</v>
      </c>
      <c r="AU537" s="488" t="str">
        <f t="shared" si="52"/>
        <v>VTES-VENTURE-UPLANDER-LOC</v>
      </c>
      <c r="AV537" s="899">
        <f>IFERROR(INDEX(V537:AG537,1,MATCH(Parametres!$B$3,V$1:AG$1,0)-1)*IF(OR(C537="L",C537="S",C537="I"),-1,1),"")</f>
        <v>0</v>
      </c>
      <c r="AW537" s="899">
        <f t="shared" si="53"/>
        <v>0</v>
      </c>
      <c r="AX537" s="899">
        <f>INDEX(V537:AG537,1,MATCH(Parametres!$B$3,V$1:AG$1,0))*IF(OR(C537="L",C537="S",C537="I"),-1,1)</f>
        <v>0</v>
      </c>
      <c r="AY537" s="487" t="s">
        <v>337</v>
      </c>
      <c r="AZ537" s="487" t="e">
        <f>+VLOOKUP($AJ537,Data_Validation!$A:$E,5,0)</f>
        <v>#N/A</v>
      </c>
    </row>
    <row r="538" spans="1:52" ht="15" hidden="1" customHeight="1">
      <c r="A538" s="706" t="s">
        <v>1148</v>
      </c>
      <c r="B538" s="706">
        <v>2025</v>
      </c>
      <c r="C538" s="706" t="s">
        <v>2292</v>
      </c>
      <c r="D538" s="706" t="s">
        <v>2293</v>
      </c>
      <c r="E538" s="706" t="s">
        <v>1149</v>
      </c>
      <c r="F538" s="706" t="s">
        <v>1149</v>
      </c>
      <c r="G538" s="706">
        <v>80250.899999999994</v>
      </c>
      <c r="H538" s="706">
        <v>161560.9</v>
      </c>
      <c r="I538" s="706">
        <v>288037.98</v>
      </c>
      <c r="J538" s="706">
        <v>288037.98</v>
      </c>
      <c r="K538" s="706">
        <v>288037.98</v>
      </c>
      <c r="L538" s="706">
        <v>475419.98</v>
      </c>
      <c r="M538" s="706">
        <v>527155.48</v>
      </c>
      <c r="N538" s="706">
        <v>576909.81999999995</v>
      </c>
      <c r="O538" s="706">
        <v>668578.91</v>
      </c>
      <c r="P538" s="706">
        <v>668578.91</v>
      </c>
      <c r="Q538" s="706">
        <v>752886.81</v>
      </c>
      <c r="R538" s="706">
        <v>752886.81</v>
      </c>
      <c r="S538" s="706">
        <v>68444.259999999995</v>
      </c>
      <c r="T538" s="706">
        <v>68444.259999999995</v>
      </c>
      <c r="U538" s="706">
        <v>0</v>
      </c>
      <c r="V538" s="706">
        <v>2</v>
      </c>
      <c r="W538" s="706">
        <v>4</v>
      </c>
      <c r="X538" s="706">
        <v>7</v>
      </c>
      <c r="Y538" s="706">
        <v>7</v>
      </c>
      <c r="Z538" s="706">
        <v>7</v>
      </c>
      <c r="AA538" s="706">
        <v>11</v>
      </c>
      <c r="AB538" s="706">
        <v>12</v>
      </c>
      <c r="AC538" s="706">
        <v>13</v>
      </c>
      <c r="AD538" s="706">
        <v>15</v>
      </c>
      <c r="AE538" s="706">
        <v>15</v>
      </c>
      <c r="AF538" s="706">
        <v>17</v>
      </c>
      <c r="AG538" s="706">
        <v>17</v>
      </c>
      <c r="AH538" s="706">
        <v>2</v>
      </c>
      <c r="AI538" s="706">
        <v>2</v>
      </c>
      <c r="AJ538" s="905" t="str">
        <f t="shared" si="54"/>
        <v>G42400</v>
      </c>
      <c r="AK538" s="905" t="str">
        <f t="shared" si="55"/>
        <v>VTES-TERRAIN</v>
      </c>
      <c r="AL538" s="905">
        <f>IFERROR(INDEX(G538:R538,1,MATCH(Parametres!$B$3,G$1:R$1,0)-1)*IF(OR(F538="L",F538="S",F538="I"),-1,1),"")</f>
        <v>-288037.98</v>
      </c>
      <c r="AM538" s="905">
        <f t="shared" si="50"/>
        <v>0</v>
      </c>
      <c r="AN538" s="905">
        <f>INDEX(G538:R538,1,MATCH(Parametres!$B$3,G$1:R$1,0))*IF(OR(F538="L",F538="S",F538="I"),-1,1)</f>
        <v>-288037.98</v>
      </c>
      <c r="AO538" s="487" t="str">
        <f>+VLOOKUP($AJ538,Data_Validation!$A:$D,1,0)</f>
        <v>G42400</v>
      </c>
      <c r="AP538" s="487" t="str">
        <f>+VLOOKUP($AJ538,Data_Validation!$A:$D,3,0)</f>
        <v>Véhicules neufs</v>
      </c>
      <c r="AQ538" s="487" t="str">
        <f>+VLOOKUP($AJ538,Data_Validation!$A:$D,4,0)</f>
        <v>Camions détail</v>
      </c>
      <c r="AR538" s="487" t="s">
        <v>299</v>
      </c>
      <c r="AS538" s="487" t="str">
        <f>+VLOOKUP($AJ538,Data_Validation!$A:$E,5,0)</f>
        <v>Oui</v>
      </c>
      <c r="AT538" s="904" t="str">
        <f t="shared" si="51"/>
        <v>G42400</v>
      </c>
      <c r="AU538" s="488" t="str">
        <f t="shared" si="52"/>
        <v>VTES-TERRAIN</v>
      </c>
      <c r="AV538" s="899">
        <f>IFERROR(INDEX(V538:AG538,1,MATCH(Parametres!$B$3,V$1:AG$1,0)-1)*IF(OR(C538="L",C538="S",C538="I"),-1,1),"")</f>
        <v>7</v>
      </c>
      <c r="AW538" s="899">
        <f t="shared" si="53"/>
        <v>0</v>
      </c>
      <c r="AX538" s="899">
        <f>INDEX(V538:AG538,1,MATCH(Parametres!$B$3,V$1:AG$1,0))*IF(OR(C538="L",C538="S",C538="I"),-1,1)</f>
        <v>7</v>
      </c>
      <c r="AY538" s="487" t="s">
        <v>337</v>
      </c>
      <c r="AZ538" s="487" t="str">
        <f>+VLOOKUP($AJ538,Data_Validation!$A:$E,5,0)</f>
        <v>Oui</v>
      </c>
    </row>
    <row r="539" spans="1:52" ht="15" hidden="1" customHeight="1">
      <c r="A539" s="706" t="s">
        <v>1148</v>
      </c>
      <c r="B539" s="706">
        <v>2025</v>
      </c>
      <c r="C539" s="706" t="s">
        <v>2294</v>
      </c>
      <c r="D539" s="706" t="s">
        <v>2295</v>
      </c>
      <c r="E539" s="706" t="s">
        <v>1149</v>
      </c>
      <c r="F539" s="706" t="s">
        <v>1149</v>
      </c>
      <c r="G539" s="706">
        <v>0</v>
      </c>
      <c r="H539" s="706">
        <v>0</v>
      </c>
      <c r="I539" s="706">
        <v>0</v>
      </c>
      <c r="J539" s="706">
        <v>0</v>
      </c>
      <c r="K539" s="706">
        <v>0</v>
      </c>
      <c r="L539" s="706">
        <v>0</v>
      </c>
      <c r="M539" s="706">
        <v>0</v>
      </c>
      <c r="N539" s="706">
        <v>0</v>
      </c>
      <c r="O539" s="706">
        <v>0</v>
      </c>
      <c r="P539" s="706">
        <v>0</v>
      </c>
      <c r="Q539" s="706">
        <v>0</v>
      </c>
      <c r="R539" s="706">
        <v>0</v>
      </c>
      <c r="S539" s="706">
        <v>0</v>
      </c>
      <c r="T539" s="706">
        <v>0</v>
      </c>
      <c r="U539" s="706">
        <v>0</v>
      </c>
      <c r="V539" s="706">
        <v>0</v>
      </c>
      <c r="W539" s="706">
        <v>0</v>
      </c>
      <c r="X539" s="706">
        <v>0</v>
      </c>
      <c r="Y539" s="706">
        <v>0</v>
      </c>
      <c r="Z539" s="706">
        <v>0</v>
      </c>
      <c r="AA539" s="706">
        <v>0</v>
      </c>
      <c r="AB539" s="706">
        <v>0</v>
      </c>
      <c r="AC539" s="706">
        <v>0</v>
      </c>
      <c r="AD539" s="706">
        <v>0</v>
      </c>
      <c r="AE539" s="706">
        <v>0</v>
      </c>
      <c r="AF539" s="706">
        <v>0</v>
      </c>
      <c r="AG539" s="706">
        <v>0</v>
      </c>
      <c r="AH539" s="706">
        <v>0</v>
      </c>
      <c r="AI539" s="706">
        <v>0</v>
      </c>
      <c r="AJ539" s="905" t="str">
        <f t="shared" si="54"/>
        <v>G42401</v>
      </c>
      <c r="AK539" s="905" t="str">
        <f t="shared" si="55"/>
        <v>VENTES - BOLT EUV</v>
      </c>
      <c r="AL539" s="905">
        <f>IFERROR(INDEX(G539:R539,1,MATCH(Parametres!$B$3,G$1:R$1,0)-1)*IF(OR(F539="L",F539="S",F539="I"),-1,1),"")</f>
        <v>0</v>
      </c>
      <c r="AM539" s="905">
        <f t="shared" si="50"/>
        <v>0</v>
      </c>
      <c r="AN539" s="905">
        <f>INDEX(G539:R539,1,MATCH(Parametres!$B$3,G$1:R$1,0))*IF(OR(F539="L",F539="S",F539="I"),-1,1)</f>
        <v>0</v>
      </c>
      <c r="AO539" s="487" t="str">
        <f>+VLOOKUP($AJ539,Data_Validation!$A:$D,1,0)</f>
        <v>G42401</v>
      </c>
      <c r="AP539" s="487" t="str">
        <f>+VLOOKUP($AJ539,Data_Validation!$A:$D,3,0)</f>
        <v>Véhicules neufs</v>
      </c>
      <c r="AQ539" s="487" t="str">
        <f>+VLOOKUP($AJ539,Data_Validation!$A:$D,4,0)</f>
        <v>Camions electriques</v>
      </c>
      <c r="AR539" s="487" t="s">
        <v>299</v>
      </c>
      <c r="AS539" s="487" t="str">
        <f>+VLOOKUP($AJ539,Data_Validation!$A:$E,5,0)</f>
        <v>Oui</v>
      </c>
      <c r="AT539" s="904" t="str">
        <f t="shared" si="51"/>
        <v>G42401</v>
      </c>
      <c r="AU539" s="488" t="str">
        <f t="shared" si="52"/>
        <v>VENTES - BOLT EUV</v>
      </c>
      <c r="AV539" s="899">
        <f>IFERROR(INDEX(V539:AG539,1,MATCH(Parametres!$B$3,V$1:AG$1,0)-1)*IF(OR(C539="L",C539="S",C539="I"),-1,1),"")</f>
        <v>0</v>
      </c>
      <c r="AW539" s="899">
        <f t="shared" si="53"/>
        <v>0</v>
      </c>
      <c r="AX539" s="899">
        <f>INDEX(V539:AG539,1,MATCH(Parametres!$B$3,V$1:AG$1,0))*IF(OR(C539="L",C539="S",C539="I"),-1,1)</f>
        <v>0</v>
      </c>
      <c r="AY539" s="487" t="s">
        <v>337</v>
      </c>
      <c r="AZ539" s="487" t="str">
        <f>+VLOOKUP($AJ539,Data_Validation!$A:$E,5,0)</f>
        <v>Oui</v>
      </c>
    </row>
    <row r="540" spans="1:52" ht="15" customHeight="1">
      <c r="A540" s="706" t="s">
        <v>1148</v>
      </c>
      <c r="B540" s="706">
        <v>2025</v>
      </c>
      <c r="C540" s="706" t="s">
        <v>2296</v>
      </c>
      <c r="D540" s="706" t="s">
        <v>2297</v>
      </c>
      <c r="E540" s="706" t="s">
        <v>1149</v>
      </c>
      <c r="F540" s="706" t="s">
        <v>1149</v>
      </c>
      <c r="G540" s="706">
        <v>0</v>
      </c>
      <c r="H540" s="706">
        <v>0</v>
      </c>
      <c r="I540" s="706">
        <v>0</v>
      </c>
      <c r="J540" s="706">
        <v>0</v>
      </c>
      <c r="K540" s="706">
        <v>0</v>
      </c>
      <c r="L540" s="706">
        <v>0</v>
      </c>
      <c r="M540" s="706">
        <v>0</v>
      </c>
      <c r="N540" s="706">
        <v>0</v>
      </c>
      <c r="O540" s="706">
        <v>0</v>
      </c>
      <c r="P540" s="706">
        <v>0</v>
      </c>
      <c r="Q540" s="706">
        <v>0</v>
      </c>
      <c r="R540" s="706">
        <v>0</v>
      </c>
      <c r="S540" s="706">
        <v>0</v>
      </c>
      <c r="T540" s="706">
        <v>0</v>
      </c>
      <c r="U540" s="706">
        <v>0</v>
      </c>
      <c r="V540" s="706">
        <v>0</v>
      </c>
      <c r="W540" s="706">
        <v>0</v>
      </c>
      <c r="X540" s="706">
        <v>0</v>
      </c>
      <c r="Y540" s="706">
        <v>0</v>
      </c>
      <c r="Z540" s="706">
        <v>0</v>
      </c>
      <c r="AA540" s="706">
        <v>0</v>
      </c>
      <c r="AB540" s="706">
        <v>0</v>
      </c>
      <c r="AC540" s="706">
        <v>0</v>
      </c>
      <c r="AD540" s="706">
        <v>0</v>
      </c>
      <c r="AE540" s="706">
        <v>0</v>
      </c>
      <c r="AF540" s="706">
        <v>0</v>
      </c>
      <c r="AG540" s="706">
        <v>0</v>
      </c>
      <c r="AH540" s="706">
        <v>0</v>
      </c>
      <c r="AI540" s="706">
        <v>0</v>
      </c>
      <c r="AJ540" s="905" t="str">
        <f t="shared" si="54"/>
        <v>G42412</v>
      </c>
      <c r="AK540" s="905" t="str">
        <f t="shared" si="55"/>
        <v>VTES-TOPKICK 6/7/8 C</v>
      </c>
      <c r="AL540" s="905">
        <f>IFERROR(INDEX(G540:R540,1,MATCH(Parametres!$B$3,G$1:R$1,0)-1)*IF(OR(F540="L",F540="S",F540="I"),-1,1),"")</f>
        <v>0</v>
      </c>
      <c r="AM540" s="905">
        <f t="shared" si="50"/>
        <v>0</v>
      </c>
      <c r="AN540" s="905">
        <f>INDEX(G540:R540,1,MATCH(Parametres!$B$3,G$1:R$1,0))*IF(OR(F540="L",F540="S",F540="I"),-1,1)</f>
        <v>0</v>
      </c>
      <c r="AO540" s="487" t="e">
        <f>+VLOOKUP($AJ540,Data_Validation!$A:$D,1,0)</f>
        <v>#N/A</v>
      </c>
      <c r="AP540" s="487" t="e">
        <f>+VLOOKUP($AJ540,Data_Validation!$A:$D,3,0)</f>
        <v>#N/A</v>
      </c>
      <c r="AQ540" s="487" t="e">
        <f>+VLOOKUP($AJ540,Data_Validation!$A:$D,4,0)</f>
        <v>#N/A</v>
      </c>
      <c r="AR540" s="487" t="s">
        <v>299</v>
      </c>
      <c r="AS540" s="487" t="e">
        <f>+VLOOKUP($AJ540,Data_Validation!$A:$E,5,0)</f>
        <v>#N/A</v>
      </c>
      <c r="AT540" s="904" t="str">
        <f t="shared" si="51"/>
        <v>G42412</v>
      </c>
      <c r="AU540" s="488" t="str">
        <f t="shared" si="52"/>
        <v>VTES-TOPKICK 6/7/8 C</v>
      </c>
      <c r="AV540" s="899">
        <f>IFERROR(INDEX(V540:AG540,1,MATCH(Parametres!$B$3,V$1:AG$1,0)-1)*IF(OR(C540="L",C540="S",C540="I"),-1,1),"")</f>
        <v>0</v>
      </c>
      <c r="AW540" s="899">
        <f t="shared" si="53"/>
        <v>0</v>
      </c>
      <c r="AX540" s="899">
        <f>INDEX(V540:AG540,1,MATCH(Parametres!$B$3,V$1:AG$1,0))*IF(OR(C540="L",C540="S",C540="I"),-1,1)</f>
        <v>0</v>
      </c>
      <c r="AY540" s="487" t="s">
        <v>337</v>
      </c>
      <c r="AZ540" s="487" t="e">
        <f>+VLOOKUP($AJ540,Data_Validation!$A:$E,5,0)</f>
        <v>#N/A</v>
      </c>
    </row>
    <row r="541" spans="1:52" ht="15" hidden="1" customHeight="1">
      <c r="A541" s="706" t="s">
        <v>1148</v>
      </c>
      <c r="B541" s="706">
        <v>2025</v>
      </c>
      <c r="C541" s="706" t="s">
        <v>2298</v>
      </c>
      <c r="D541" s="706" t="s">
        <v>2299</v>
      </c>
      <c r="E541" s="706" t="s">
        <v>1149</v>
      </c>
      <c r="F541" s="706" t="s">
        <v>1149</v>
      </c>
      <c r="G541" s="706">
        <v>0</v>
      </c>
      <c r="H541" s="706">
        <v>0</v>
      </c>
      <c r="I541" s="706">
        <v>0</v>
      </c>
      <c r="J541" s="706">
        <v>0</v>
      </c>
      <c r="K541" s="706">
        <v>0</v>
      </c>
      <c r="L541" s="706">
        <v>0</v>
      </c>
      <c r="M541" s="706">
        <v>0</v>
      </c>
      <c r="N541" s="706">
        <v>0</v>
      </c>
      <c r="O541" s="706">
        <v>0</v>
      </c>
      <c r="P541" s="706">
        <v>0</v>
      </c>
      <c r="Q541" s="706">
        <v>0</v>
      </c>
      <c r="R541" s="706">
        <v>0</v>
      </c>
      <c r="S541" s="706">
        <v>0</v>
      </c>
      <c r="T541" s="706">
        <v>0</v>
      </c>
      <c r="U541" s="706">
        <v>0</v>
      </c>
      <c r="V541" s="706">
        <v>0</v>
      </c>
      <c r="W541" s="706">
        <v>0</v>
      </c>
      <c r="X541" s="706">
        <v>0</v>
      </c>
      <c r="Y541" s="706">
        <v>0</v>
      </c>
      <c r="Z541" s="706">
        <v>0</v>
      </c>
      <c r="AA541" s="706">
        <v>0</v>
      </c>
      <c r="AB541" s="706">
        <v>0</v>
      </c>
      <c r="AC541" s="706">
        <v>0</v>
      </c>
      <c r="AD541" s="706">
        <v>0</v>
      </c>
      <c r="AE541" s="706">
        <v>0</v>
      </c>
      <c r="AF541" s="706">
        <v>0</v>
      </c>
      <c r="AG541" s="706">
        <v>0</v>
      </c>
      <c r="AH541" s="706">
        <v>0</v>
      </c>
      <c r="AI541" s="706">
        <v>0</v>
      </c>
      <c r="AJ541" s="905" t="str">
        <f t="shared" si="54"/>
        <v>G42500</v>
      </c>
      <c r="AK541" s="905" t="str">
        <f t="shared" si="55"/>
        <v>VTES-G EXPRESS</v>
      </c>
      <c r="AL541" s="905">
        <f>IFERROR(INDEX(G541:R541,1,MATCH(Parametres!$B$3,G$1:R$1,0)-1)*IF(OR(F541="L",F541="S",F541="I"),-1,1),"")</f>
        <v>0</v>
      </c>
      <c r="AM541" s="905">
        <f t="shared" si="50"/>
        <v>0</v>
      </c>
      <c r="AN541" s="905">
        <f>INDEX(G541:R541,1,MATCH(Parametres!$B$3,G$1:R$1,0))*IF(OR(F541="L",F541="S",F541="I"),-1,1)</f>
        <v>0</v>
      </c>
      <c r="AO541" s="487" t="str">
        <f>+VLOOKUP($AJ541,Data_Validation!$A:$D,1,0)</f>
        <v>G42500</v>
      </c>
      <c r="AP541" s="487" t="str">
        <f>+VLOOKUP($AJ541,Data_Validation!$A:$D,3,0)</f>
        <v>Véhicules neufs</v>
      </c>
      <c r="AQ541" s="487" t="str">
        <f>+VLOOKUP($AJ541,Data_Validation!$A:$D,4,0)</f>
        <v>Camions détail</v>
      </c>
      <c r="AR541" s="487" t="s">
        <v>299</v>
      </c>
      <c r="AS541" s="487" t="str">
        <f>+VLOOKUP($AJ541,Data_Validation!$A:$E,5,0)</f>
        <v>Oui</v>
      </c>
      <c r="AT541" s="904" t="str">
        <f t="shared" si="51"/>
        <v>G42500</v>
      </c>
      <c r="AU541" s="488" t="str">
        <f t="shared" si="52"/>
        <v>VTES-G EXPRESS</v>
      </c>
      <c r="AV541" s="899">
        <f>IFERROR(INDEX(V541:AG541,1,MATCH(Parametres!$B$3,V$1:AG$1,0)-1)*IF(OR(C541="L",C541="S",C541="I"),-1,1),"")</f>
        <v>0</v>
      </c>
      <c r="AW541" s="899">
        <f t="shared" si="53"/>
        <v>0</v>
      </c>
      <c r="AX541" s="899">
        <f>INDEX(V541:AG541,1,MATCH(Parametres!$B$3,V$1:AG$1,0))*IF(OR(C541="L",C541="S",C541="I"),-1,1)</f>
        <v>0</v>
      </c>
      <c r="AY541" s="487" t="s">
        <v>337</v>
      </c>
      <c r="AZ541" s="487" t="str">
        <f>+VLOOKUP($AJ541,Data_Validation!$A:$E,5,0)</f>
        <v>Oui</v>
      </c>
    </row>
    <row r="542" spans="1:52" ht="15" hidden="1" customHeight="1">
      <c r="A542" s="706" t="s">
        <v>1148</v>
      </c>
      <c r="B542" s="706">
        <v>2025</v>
      </c>
      <c r="C542" s="706" t="s">
        <v>2300</v>
      </c>
      <c r="D542" s="706" t="s">
        <v>2301</v>
      </c>
      <c r="E542" s="706" t="s">
        <v>1149</v>
      </c>
      <c r="F542" s="706" t="s">
        <v>1149</v>
      </c>
      <c r="G542" s="706">
        <v>0</v>
      </c>
      <c r="H542" s="706">
        <v>0</v>
      </c>
      <c r="I542" s="706">
        <v>0</v>
      </c>
      <c r="J542" s="706">
        <v>0</v>
      </c>
      <c r="K542" s="706">
        <v>0</v>
      </c>
      <c r="L542" s="706">
        <v>0</v>
      </c>
      <c r="M542" s="706">
        <v>0</v>
      </c>
      <c r="N542" s="706">
        <v>0</v>
      </c>
      <c r="O542" s="706">
        <v>0</v>
      </c>
      <c r="P542" s="706">
        <v>0</v>
      </c>
      <c r="Q542" s="706">
        <v>69053.2</v>
      </c>
      <c r="R542" s="706">
        <v>69053.2</v>
      </c>
      <c r="S542" s="706">
        <v>6277.56</v>
      </c>
      <c r="T542" s="706">
        <v>6277.56</v>
      </c>
      <c r="U542" s="706">
        <v>0</v>
      </c>
      <c r="V542" s="706">
        <v>0</v>
      </c>
      <c r="W542" s="706">
        <v>0</v>
      </c>
      <c r="X542" s="706">
        <v>0</v>
      </c>
      <c r="Y542" s="706">
        <v>0</v>
      </c>
      <c r="Z542" s="706">
        <v>0</v>
      </c>
      <c r="AA542" s="706">
        <v>0</v>
      </c>
      <c r="AB542" s="706">
        <v>0</v>
      </c>
      <c r="AC542" s="706">
        <v>0</v>
      </c>
      <c r="AD542" s="706">
        <v>0</v>
      </c>
      <c r="AE542" s="706">
        <v>0</v>
      </c>
      <c r="AF542" s="706">
        <v>1</v>
      </c>
      <c r="AG542" s="706">
        <v>1</v>
      </c>
      <c r="AH542" s="706">
        <v>0</v>
      </c>
      <c r="AI542" s="706">
        <v>0</v>
      </c>
      <c r="AJ542" s="905" t="str">
        <f t="shared" si="54"/>
        <v>G42502</v>
      </c>
      <c r="AK542" s="905" t="str">
        <f t="shared" si="55"/>
        <v>VENTES SAVANA</v>
      </c>
      <c r="AL542" s="905">
        <f>IFERROR(INDEX(G542:R542,1,MATCH(Parametres!$B$3,G$1:R$1,0)-1)*IF(OR(F542="L",F542="S",F542="I"),-1,1),"")</f>
        <v>0</v>
      </c>
      <c r="AM542" s="905">
        <f t="shared" si="50"/>
        <v>0</v>
      </c>
      <c r="AN542" s="905">
        <f>INDEX(G542:R542,1,MATCH(Parametres!$B$3,G$1:R$1,0))*IF(OR(F542="L",F542="S",F542="I"),-1,1)</f>
        <v>0</v>
      </c>
      <c r="AO542" s="487" t="str">
        <f>+VLOOKUP($AJ542,Data_Validation!$A:$D,1,0)</f>
        <v>G42502</v>
      </c>
      <c r="AP542" s="487" t="str">
        <f>+VLOOKUP($AJ542,Data_Validation!$A:$D,3,0)</f>
        <v>Véhicules neufs</v>
      </c>
      <c r="AQ542" s="487" t="str">
        <f>+VLOOKUP($AJ542,Data_Validation!$A:$D,4,0)</f>
        <v>Camions electriques</v>
      </c>
      <c r="AR542" s="487" t="s">
        <v>299</v>
      </c>
      <c r="AS542" s="487" t="str">
        <f>+VLOOKUP($AJ542,Data_Validation!$A:$E,5,0)</f>
        <v>Oui</v>
      </c>
      <c r="AT542" s="904" t="str">
        <f t="shared" si="51"/>
        <v>G42502</v>
      </c>
      <c r="AU542" s="488" t="str">
        <f t="shared" si="52"/>
        <v>VENTES SAVANA</v>
      </c>
      <c r="AV542" s="899">
        <f>IFERROR(INDEX(V542:AG542,1,MATCH(Parametres!$B$3,V$1:AG$1,0)-1)*IF(OR(C542="L",C542="S",C542="I"),-1,1),"")</f>
        <v>0</v>
      </c>
      <c r="AW542" s="899">
        <f t="shared" si="53"/>
        <v>0</v>
      </c>
      <c r="AX542" s="899">
        <f>INDEX(V542:AG542,1,MATCH(Parametres!$B$3,V$1:AG$1,0))*IF(OR(C542="L",C542="S",C542="I"),-1,1)</f>
        <v>0</v>
      </c>
      <c r="AY542" s="487" t="s">
        <v>337</v>
      </c>
      <c r="AZ542" s="487" t="str">
        <f>+VLOOKUP($AJ542,Data_Validation!$A:$E,5,0)</f>
        <v>Oui</v>
      </c>
    </row>
    <row r="543" spans="1:52" ht="15" customHeight="1">
      <c r="A543" s="706" t="s">
        <v>1148</v>
      </c>
      <c r="B543" s="706">
        <v>2025</v>
      </c>
      <c r="C543" s="706" t="s">
        <v>2302</v>
      </c>
      <c r="D543" s="706" t="s">
        <v>2303</v>
      </c>
      <c r="E543" s="706" t="s">
        <v>1149</v>
      </c>
      <c r="F543" s="706" t="s">
        <v>1149</v>
      </c>
      <c r="G543" s="706">
        <v>0</v>
      </c>
      <c r="H543" s="706">
        <v>0</v>
      </c>
      <c r="I543" s="706">
        <v>0</v>
      </c>
      <c r="J543" s="706">
        <v>0</v>
      </c>
      <c r="K543" s="706">
        <v>0</v>
      </c>
      <c r="L543" s="706">
        <v>0</v>
      </c>
      <c r="M543" s="706">
        <v>0</v>
      </c>
      <c r="N543" s="706">
        <v>0</v>
      </c>
      <c r="O543" s="706">
        <v>0</v>
      </c>
      <c r="P543" s="706">
        <v>0</v>
      </c>
      <c r="Q543" s="706">
        <v>0</v>
      </c>
      <c r="R543" s="706">
        <v>0</v>
      </c>
      <c r="S543" s="706">
        <v>0</v>
      </c>
      <c r="T543" s="706">
        <v>0</v>
      </c>
      <c r="U543" s="706">
        <v>0</v>
      </c>
      <c r="V543" s="706">
        <v>0</v>
      </c>
      <c r="W543" s="706">
        <v>0</v>
      </c>
      <c r="X543" s="706">
        <v>0</v>
      </c>
      <c r="Y543" s="706">
        <v>0</v>
      </c>
      <c r="Z543" s="706">
        <v>0</v>
      </c>
      <c r="AA543" s="706">
        <v>0</v>
      </c>
      <c r="AB543" s="706">
        <v>0</v>
      </c>
      <c r="AC543" s="706">
        <v>0</v>
      </c>
      <c r="AD543" s="706">
        <v>0</v>
      </c>
      <c r="AE543" s="706">
        <v>0</v>
      </c>
      <c r="AF543" s="706">
        <v>0</v>
      </c>
      <c r="AG543" s="706">
        <v>0</v>
      </c>
      <c r="AH543" s="706">
        <v>0</v>
      </c>
      <c r="AI543" s="706">
        <v>0</v>
      </c>
      <c r="AJ543" s="905" t="str">
        <f t="shared" si="54"/>
        <v>G42512</v>
      </c>
      <c r="AK543" s="905" t="str">
        <f t="shared" si="55"/>
        <v>VTES-TOPKICK 6/7/8 T</v>
      </c>
      <c r="AL543" s="905">
        <f>IFERROR(INDEX(G543:R543,1,MATCH(Parametres!$B$3,G$1:R$1,0)-1)*IF(OR(F543="L",F543="S",F543="I"),-1,1),"")</f>
        <v>0</v>
      </c>
      <c r="AM543" s="905">
        <f t="shared" si="50"/>
        <v>0</v>
      </c>
      <c r="AN543" s="905">
        <f>INDEX(G543:R543,1,MATCH(Parametres!$B$3,G$1:R$1,0))*IF(OR(F543="L",F543="S",F543="I"),-1,1)</f>
        <v>0</v>
      </c>
      <c r="AO543" s="487" t="e">
        <f>+VLOOKUP($AJ543,Data_Validation!$A:$D,1,0)</f>
        <v>#N/A</v>
      </c>
      <c r="AP543" s="487" t="e">
        <f>+VLOOKUP($AJ543,Data_Validation!$A:$D,3,0)</f>
        <v>#N/A</v>
      </c>
      <c r="AQ543" s="487" t="e">
        <f>+VLOOKUP($AJ543,Data_Validation!$A:$D,4,0)</f>
        <v>#N/A</v>
      </c>
      <c r="AR543" s="487" t="s">
        <v>299</v>
      </c>
      <c r="AS543" s="487" t="e">
        <f>+VLOOKUP($AJ543,Data_Validation!$A:$E,5,0)</f>
        <v>#N/A</v>
      </c>
      <c r="AT543" s="904" t="str">
        <f t="shared" si="51"/>
        <v>G42512</v>
      </c>
      <c r="AU543" s="488" t="str">
        <f t="shared" si="52"/>
        <v>VTES-TOPKICK 6/7/8 T</v>
      </c>
      <c r="AV543" s="899">
        <f>IFERROR(INDEX(V543:AG543,1,MATCH(Parametres!$B$3,V$1:AG$1,0)-1)*IF(OR(C543="L",C543="S",C543="I"),-1,1),"")</f>
        <v>0</v>
      </c>
      <c r="AW543" s="899">
        <f t="shared" si="53"/>
        <v>0</v>
      </c>
      <c r="AX543" s="899">
        <f>INDEX(V543:AG543,1,MATCH(Parametres!$B$3,V$1:AG$1,0))*IF(OR(C543="L",C543="S",C543="I"),-1,1)</f>
        <v>0</v>
      </c>
      <c r="AY543" s="487" t="s">
        <v>337</v>
      </c>
      <c r="AZ543" s="487" t="e">
        <f>+VLOOKUP($AJ543,Data_Validation!$A:$E,5,0)</f>
        <v>#N/A</v>
      </c>
    </row>
    <row r="544" spans="1:52" ht="15" customHeight="1">
      <c r="A544" s="706" t="s">
        <v>1148</v>
      </c>
      <c r="B544" s="706">
        <v>2025</v>
      </c>
      <c r="C544" s="706" t="s">
        <v>2304</v>
      </c>
      <c r="D544" s="706" t="s">
        <v>2305</v>
      </c>
      <c r="E544" s="706" t="s">
        <v>1149</v>
      </c>
      <c r="F544" s="706" t="s">
        <v>1149</v>
      </c>
      <c r="G544" s="706">
        <v>0</v>
      </c>
      <c r="H544" s="706">
        <v>0</v>
      </c>
      <c r="I544" s="706">
        <v>0</v>
      </c>
      <c r="J544" s="706">
        <v>0</v>
      </c>
      <c r="K544" s="706">
        <v>0</v>
      </c>
      <c r="L544" s="706">
        <v>0</v>
      </c>
      <c r="M544" s="706">
        <v>0</v>
      </c>
      <c r="N544" s="706">
        <v>0</v>
      </c>
      <c r="O544" s="706">
        <v>0</v>
      </c>
      <c r="P544" s="706">
        <v>0</v>
      </c>
      <c r="Q544" s="706">
        <v>0</v>
      </c>
      <c r="R544" s="706">
        <v>0</v>
      </c>
      <c r="S544" s="706">
        <v>0</v>
      </c>
      <c r="T544" s="706">
        <v>0</v>
      </c>
      <c r="U544" s="706">
        <v>0</v>
      </c>
      <c r="V544" s="706">
        <v>0</v>
      </c>
      <c r="W544" s="706">
        <v>0</v>
      </c>
      <c r="X544" s="706">
        <v>0</v>
      </c>
      <c r="Y544" s="706">
        <v>0</v>
      </c>
      <c r="Z544" s="706">
        <v>0</v>
      </c>
      <c r="AA544" s="706">
        <v>0</v>
      </c>
      <c r="AB544" s="706">
        <v>0</v>
      </c>
      <c r="AC544" s="706">
        <v>0</v>
      </c>
      <c r="AD544" s="706">
        <v>0</v>
      </c>
      <c r="AE544" s="706">
        <v>0</v>
      </c>
      <c r="AF544" s="706">
        <v>0</v>
      </c>
      <c r="AG544" s="706">
        <v>0</v>
      </c>
      <c r="AH544" s="706">
        <v>0</v>
      </c>
      <c r="AI544" s="706">
        <v>0</v>
      </c>
      <c r="AJ544" s="905" t="str">
        <f t="shared" si="54"/>
        <v>G42520</v>
      </c>
      <c r="AK544" s="905" t="str">
        <f t="shared" si="55"/>
        <v>VTES-G EXPRESS       -LOC</v>
      </c>
      <c r="AL544" s="905">
        <f>IFERROR(INDEX(G544:R544,1,MATCH(Parametres!$B$3,G$1:R$1,0)-1)*IF(OR(F544="L",F544="S",F544="I"),-1,1),"")</f>
        <v>0</v>
      </c>
      <c r="AM544" s="905">
        <f t="shared" si="50"/>
        <v>0</v>
      </c>
      <c r="AN544" s="905">
        <f>INDEX(G544:R544,1,MATCH(Parametres!$B$3,G$1:R$1,0))*IF(OR(F544="L",F544="S",F544="I"),-1,1)</f>
        <v>0</v>
      </c>
      <c r="AO544" s="487" t="e">
        <f>+VLOOKUP($AJ544,Data_Validation!$A:$D,1,0)</f>
        <v>#N/A</v>
      </c>
      <c r="AP544" s="487" t="e">
        <f>+VLOOKUP($AJ544,Data_Validation!$A:$D,3,0)</f>
        <v>#N/A</v>
      </c>
      <c r="AQ544" s="487" t="e">
        <f>+VLOOKUP($AJ544,Data_Validation!$A:$D,4,0)</f>
        <v>#N/A</v>
      </c>
      <c r="AR544" s="487" t="s">
        <v>299</v>
      </c>
      <c r="AS544" s="487" t="e">
        <f>+VLOOKUP($AJ544,Data_Validation!$A:$E,5,0)</f>
        <v>#N/A</v>
      </c>
      <c r="AT544" s="904" t="str">
        <f t="shared" si="51"/>
        <v>G42520</v>
      </c>
      <c r="AU544" s="488" t="str">
        <f t="shared" si="52"/>
        <v>VTES-G EXPRESS       -LOC</v>
      </c>
      <c r="AV544" s="899">
        <f>IFERROR(INDEX(V544:AG544,1,MATCH(Parametres!$B$3,V$1:AG$1,0)-1)*IF(OR(C544="L",C544="S",C544="I"),-1,1),"")</f>
        <v>0</v>
      </c>
      <c r="AW544" s="899">
        <f t="shared" si="53"/>
        <v>0</v>
      </c>
      <c r="AX544" s="899">
        <f>INDEX(V544:AG544,1,MATCH(Parametres!$B$3,V$1:AG$1,0))*IF(OR(C544="L",C544="S",C544="I"),-1,1)</f>
        <v>0</v>
      </c>
      <c r="AY544" s="487" t="s">
        <v>337</v>
      </c>
      <c r="AZ544" s="487" t="e">
        <f>+VLOOKUP($AJ544,Data_Validation!$A:$E,5,0)</f>
        <v>#N/A</v>
      </c>
    </row>
    <row r="545" spans="1:52" ht="15" hidden="1" customHeight="1">
      <c r="A545" s="706" t="s">
        <v>1148</v>
      </c>
      <c r="B545" s="706">
        <v>2025</v>
      </c>
      <c r="C545" s="706" t="s">
        <v>2306</v>
      </c>
      <c r="D545" s="706" t="s">
        <v>2307</v>
      </c>
      <c r="E545" s="706" t="s">
        <v>1149</v>
      </c>
      <c r="F545" s="706" t="s">
        <v>1149</v>
      </c>
      <c r="G545" s="706">
        <v>0</v>
      </c>
      <c r="H545" s="706">
        <v>0</v>
      </c>
      <c r="I545" s="706">
        <v>130623.63</v>
      </c>
      <c r="J545" s="706">
        <v>186221.63</v>
      </c>
      <c r="K545" s="706">
        <v>247600.31</v>
      </c>
      <c r="L545" s="706">
        <v>434445.97</v>
      </c>
      <c r="M545" s="706">
        <v>492122.63</v>
      </c>
      <c r="N545" s="706">
        <v>543450.13</v>
      </c>
      <c r="O545" s="706">
        <v>598847.13</v>
      </c>
      <c r="P545" s="706">
        <v>672862.63</v>
      </c>
      <c r="Q545" s="706">
        <v>734298.8</v>
      </c>
      <c r="R545" s="706">
        <v>734298.8</v>
      </c>
      <c r="S545" s="706">
        <v>66754.44</v>
      </c>
      <c r="T545" s="706">
        <v>66754.44</v>
      </c>
      <c r="U545" s="706">
        <v>0</v>
      </c>
      <c r="V545" s="706">
        <v>0</v>
      </c>
      <c r="W545" s="706">
        <v>0</v>
      </c>
      <c r="X545" s="706">
        <v>2</v>
      </c>
      <c r="Y545" s="706">
        <v>3</v>
      </c>
      <c r="Z545" s="706">
        <v>4</v>
      </c>
      <c r="AA545" s="706">
        <v>7</v>
      </c>
      <c r="AB545" s="706">
        <v>8</v>
      </c>
      <c r="AC545" s="706">
        <v>9</v>
      </c>
      <c r="AD545" s="706">
        <v>10</v>
      </c>
      <c r="AE545" s="706">
        <v>11</v>
      </c>
      <c r="AF545" s="706">
        <v>12</v>
      </c>
      <c r="AG545" s="706">
        <v>12</v>
      </c>
      <c r="AH545" s="706">
        <v>1</v>
      </c>
      <c r="AI545" s="706">
        <v>1</v>
      </c>
      <c r="AJ545" s="905" t="str">
        <f t="shared" si="54"/>
        <v>G42600</v>
      </c>
      <c r="AK545" s="905" t="str">
        <f t="shared" si="55"/>
        <v>VTES-S-PICKUP/COLORADO</v>
      </c>
      <c r="AL545" s="905">
        <f>IFERROR(INDEX(G545:R545,1,MATCH(Parametres!$B$3,G$1:R$1,0)-1)*IF(OR(F545="L",F545="S",F545="I"),-1,1),"")</f>
        <v>-130623.63</v>
      </c>
      <c r="AM545" s="905">
        <f t="shared" si="50"/>
        <v>-55598</v>
      </c>
      <c r="AN545" s="905">
        <f>INDEX(G545:R545,1,MATCH(Parametres!$B$3,G$1:R$1,0))*IF(OR(F545="L",F545="S",F545="I"),-1,1)</f>
        <v>-186221.63</v>
      </c>
      <c r="AO545" s="487" t="str">
        <f>+VLOOKUP($AJ545,Data_Validation!$A:$D,1,0)</f>
        <v>G42600</v>
      </c>
      <c r="AP545" s="487" t="str">
        <f>+VLOOKUP($AJ545,Data_Validation!$A:$D,3,0)</f>
        <v>Véhicules neufs</v>
      </c>
      <c r="AQ545" s="487" t="str">
        <f>+VLOOKUP($AJ545,Data_Validation!$A:$D,4,0)</f>
        <v>Camions détail</v>
      </c>
      <c r="AR545" s="487" t="s">
        <v>299</v>
      </c>
      <c r="AS545" s="487" t="str">
        <f>+VLOOKUP($AJ545,Data_Validation!$A:$E,5,0)</f>
        <v>Oui</v>
      </c>
      <c r="AT545" s="904" t="str">
        <f t="shared" si="51"/>
        <v>G42600</v>
      </c>
      <c r="AU545" s="488" t="str">
        <f t="shared" si="52"/>
        <v>VTES-S-PICKUP/COLORADO</v>
      </c>
      <c r="AV545" s="899">
        <f>IFERROR(INDEX(V545:AG545,1,MATCH(Parametres!$B$3,V$1:AG$1,0)-1)*IF(OR(C545="L",C545="S",C545="I"),-1,1),"")</f>
        <v>2</v>
      </c>
      <c r="AW545" s="899">
        <f t="shared" si="53"/>
        <v>1</v>
      </c>
      <c r="AX545" s="899">
        <f>INDEX(V545:AG545,1,MATCH(Parametres!$B$3,V$1:AG$1,0))*IF(OR(C545="L",C545="S",C545="I"),-1,1)</f>
        <v>3</v>
      </c>
      <c r="AY545" s="487" t="s">
        <v>337</v>
      </c>
      <c r="AZ545" s="487" t="str">
        <f>+VLOOKUP($AJ545,Data_Validation!$A:$E,5,0)</f>
        <v>Oui</v>
      </c>
    </row>
    <row r="546" spans="1:52" ht="15" hidden="1" customHeight="1">
      <c r="A546" s="706" t="s">
        <v>1148</v>
      </c>
      <c r="B546" s="706">
        <v>2025</v>
      </c>
      <c r="C546" s="706" t="s">
        <v>2308</v>
      </c>
      <c r="D546" s="706" t="s">
        <v>2309</v>
      </c>
      <c r="E546" s="706" t="s">
        <v>1149</v>
      </c>
      <c r="F546" s="706" t="s">
        <v>1149</v>
      </c>
      <c r="G546" s="706">
        <v>113349.32</v>
      </c>
      <c r="H546" s="706">
        <v>113349.32</v>
      </c>
      <c r="I546" s="706">
        <v>169201.82</v>
      </c>
      <c r="J546" s="706">
        <v>169201.82</v>
      </c>
      <c r="K546" s="706">
        <v>224412.32</v>
      </c>
      <c r="L546" s="706">
        <v>279895.32</v>
      </c>
      <c r="M546" s="706">
        <v>394812.82</v>
      </c>
      <c r="N546" s="706">
        <v>453520.56</v>
      </c>
      <c r="O546" s="706">
        <v>519228.71</v>
      </c>
      <c r="P546" s="706">
        <v>519228.71</v>
      </c>
      <c r="Q546" s="706">
        <v>587902.77</v>
      </c>
      <c r="R546" s="706">
        <v>587902.77</v>
      </c>
      <c r="S546" s="706">
        <v>53445.71</v>
      </c>
      <c r="T546" s="706">
        <v>53445.71</v>
      </c>
      <c r="U546" s="706">
        <v>0</v>
      </c>
      <c r="V546" s="706">
        <v>2</v>
      </c>
      <c r="W546" s="706">
        <v>2</v>
      </c>
      <c r="X546" s="706">
        <v>3</v>
      </c>
      <c r="Y546" s="706">
        <v>3</v>
      </c>
      <c r="Z546" s="706">
        <v>4</v>
      </c>
      <c r="AA546" s="706">
        <v>5</v>
      </c>
      <c r="AB546" s="706">
        <v>7</v>
      </c>
      <c r="AC546" s="706">
        <v>8</v>
      </c>
      <c r="AD546" s="706">
        <v>9</v>
      </c>
      <c r="AE546" s="706">
        <v>9</v>
      </c>
      <c r="AF546" s="706">
        <v>10</v>
      </c>
      <c r="AG546" s="706">
        <v>10</v>
      </c>
      <c r="AH546" s="706">
        <v>1</v>
      </c>
      <c r="AI546" s="706">
        <v>1</v>
      </c>
      <c r="AJ546" s="905" t="str">
        <f t="shared" si="54"/>
        <v>G42602</v>
      </c>
      <c r="AK546" s="905" t="str">
        <f t="shared" si="55"/>
        <v>VENTES GMC CANYON</v>
      </c>
      <c r="AL546" s="905">
        <f>IFERROR(INDEX(G546:R546,1,MATCH(Parametres!$B$3,G$1:R$1,0)-1)*IF(OR(F546="L",F546="S",F546="I"),-1,1),"")</f>
        <v>-169201.82</v>
      </c>
      <c r="AM546" s="905">
        <f t="shared" si="50"/>
        <v>0</v>
      </c>
      <c r="AN546" s="905">
        <f>INDEX(G546:R546,1,MATCH(Parametres!$B$3,G$1:R$1,0))*IF(OR(F546="L",F546="S",F546="I"),-1,1)</f>
        <v>-169201.82</v>
      </c>
      <c r="AO546" s="487" t="str">
        <f>+VLOOKUP($AJ546,Data_Validation!$A:$D,1,0)</f>
        <v>G42602</v>
      </c>
      <c r="AP546" s="487" t="str">
        <f>+VLOOKUP($AJ546,Data_Validation!$A:$D,3,0)</f>
        <v>Véhicules neufs</v>
      </c>
      <c r="AQ546" s="487" t="str">
        <f>+VLOOKUP($AJ546,Data_Validation!$A:$D,4,0)</f>
        <v>Camions détail</v>
      </c>
      <c r="AR546" s="487" t="s">
        <v>299</v>
      </c>
      <c r="AS546" s="487" t="str">
        <f>+VLOOKUP($AJ546,Data_Validation!$A:$E,5,0)</f>
        <v>Oui</v>
      </c>
      <c r="AT546" s="904" t="str">
        <f t="shared" si="51"/>
        <v>G42602</v>
      </c>
      <c r="AU546" s="488" t="str">
        <f t="shared" si="52"/>
        <v>VENTES GMC CANYON</v>
      </c>
      <c r="AV546" s="899">
        <f>IFERROR(INDEX(V546:AG546,1,MATCH(Parametres!$B$3,V$1:AG$1,0)-1)*IF(OR(C546="L",C546="S",C546="I"),-1,1),"")</f>
        <v>3</v>
      </c>
      <c r="AW546" s="899">
        <f t="shared" si="53"/>
        <v>0</v>
      </c>
      <c r="AX546" s="899">
        <f>INDEX(V546:AG546,1,MATCH(Parametres!$B$3,V$1:AG$1,0))*IF(OR(C546="L",C546="S",C546="I"),-1,1)</f>
        <v>3</v>
      </c>
      <c r="AY546" s="487" t="s">
        <v>337</v>
      </c>
      <c r="AZ546" s="487" t="str">
        <f>+VLOOKUP($AJ546,Data_Validation!$A:$E,5,0)</f>
        <v>Oui</v>
      </c>
    </row>
    <row r="547" spans="1:52" ht="15" hidden="1" customHeight="1">
      <c r="A547" s="706" t="s">
        <v>1148</v>
      </c>
      <c r="B547" s="706">
        <v>2025</v>
      </c>
      <c r="C547" s="706" t="s">
        <v>2310</v>
      </c>
      <c r="D547" s="706" t="s">
        <v>2311</v>
      </c>
      <c r="E547" s="706" t="s">
        <v>1149</v>
      </c>
      <c r="F547" s="706" t="s">
        <v>1149</v>
      </c>
      <c r="G547" s="706">
        <v>0</v>
      </c>
      <c r="H547" s="706">
        <v>0</v>
      </c>
      <c r="I547" s="706">
        <v>174141.02</v>
      </c>
      <c r="J547" s="706">
        <v>220855.96</v>
      </c>
      <c r="K547" s="706">
        <v>315660.46000000002</v>
      </c>
      <c r="L547" s="706">
        <v>315660.46000000002</v>
      </c>
      <c r="M547" s="706">
        <v>315660.46000000002</v>
      </c>
      <c r="N547" s="706">
        <v>368149.42</v>
      </c>
      <c r="O547" s="706">
        <v>419864.92</v>
      </c>
      <c r="P547" s="706">
        <v>474342.42</v>
      </c>
      <c r="Q547" s="706">
        <v>524969.48</v>
      </c>
      <c r="R547" s="706">
        <v>634679.48</v>
      </c>
      <c r="S547" s="706">
        <v>47724.5</v>
      </c>
      <c r="T547" s="706">
        <v>47724.5</v>
      </c>
      <c r="U547" s="706">
        <v>0</v>
      </c>
      <c r="V547" s="706">
        <v>0</v>
      </c>
      <c r="W547" s="706">
        <v>0</v>
      </c>
      <c r="X547" s="706">
        <v>4</v>
      </c>
      <c r="Y547" s="706">
        <v>5</v>
      </c>
      <c r="Z547" s="706">
        <v>7</v>
      </c>
      <c r="AA547" s="706">
        <v>7</v>
      </c>
      <c r="AB547" s="706">
        <v>7</v>
      </c>
      <c r="AC547" s="706">
        <v>8</v>
      </c>
      <c r="AD547" s="706">
        <v>9</v>
      </c>
      <c r="AE547" s="706">
        <v>10</v>
      </c>
      <c r="AF547" s="706">
        <v>11</v>
      </c>
      <c r="AG547" s="706">
        <v>13</v>
      </c>
      <c r="AH547" s="706">
        <v>1</v>
      </c>
      <c r="AI547" s="706">
        <v>1</v>
      </c>
      <c r="AJ547" s="905" t="str">
        <f t="shared" si="54"/>
        <v>G42612</v>
      </c>
      <c r="AK547" s="905" t="str">
        <f t="shared" si="55"/>
        <v>VTES-BUICK ENVISION</v>
      </c>
      <c r="AL547" s="905">
        <f>IFERROR(INDEX(G547:R547,1,MATCH(Parametres!$B$3,G$1:R$1,0)-1)*IF(OR(F547="L",F547="S",F547="I"),-1,1),"")</f>
        <v>-174141.02</v>
      </c>
      <c r="AM547" s="905">
        <f t="shared" si="50"/>
        <v>-46714.94</v>
      </c>
      <c r="AN547" s="905">
        <f>INDEX(G547:R547,1,MATCH(Parametres!$B$3,G$1:R$1,0))*IF(OR(F547="L",F547="S",F547="I"),-1,1)</f>
        <v>-220855.96</v>
      </c>
      <c r="AO547" s="487" t="str">
        <f>+VLOOKUP($AJ547,Data_Validation!$A:$D,1,0)</f>
        <v>G42612</v>
      </c>
      <c r="AP547" s="487" t="str">
        <f>+VLOOKUP($AJ547,Data_Validation!$A:$D,3,0)</f>
        <v>Véhicules neufs</v>
      </c>
      <c r="AQ547" s="487" t="str">
        <f>+VLOOKUP($AJ547,Data_Validation!$A:$D,4,0)</f>
        <v>Camions détail</v>
      </c>
      <c r="AR547" s="487" t="s">
        <v>299</v>
      </c>
      <c r="AS547" s="487" t="str">
        <f>+VLOOKUP($AJ547,Data_Validation!$A:$E,5,0)</f>
        <v>Oui</v>
      </c>
      <c r="AT547" s="904" t="str">
        <f t="shared" si="51"/>
        <v>G42612</v>
      </c>
      <c r="AU547" s="488" t="str">
        <f t="shared" si="52"/>
        <v>VTES-BUICK ENVISION</v>
      </c>
      <c r="AV547" s="899">
        <f>IFERROR(INDEX(V547:AG547,1,MATCH(Parametres!$B$3,V$1:AG$1,0)-1)*IF(OR(C547="L",C547="S",C547="I"),-1,1),"")</f>
        <v>4</v>
      </c>
      <c r="AW547" s="899">
        <f t="shared" si="53"/>
        <v>1</v>
      </c>
      <c r="AX547" s="899">
        <f>INDEX(V547:AG547,1,MATCH(Parametres!$B$3,V$1:AG$1,0))*IF(OR(C547="L",C547="S",C547="I"),-1,1)</f>
        <v>5</v>
      </c>
      <c r="AY547" s="487" t="s">
        <v>337</v>
      </c>
      <c r="AZ547" s="487" t="str">
        <f>+VLOOKUP($AJ547,Data_Validation!$A:$E,5,0)</f>
        <v>Oui</v>
      </c>
    </row>
    <row r="548" spans="1:52" ht="15" hidden="1" customHeight="1">
      <c r="A548" s="706" t="s">
        <v>1148</v>
      </c>
      <c r="B548" s="706">
        <v>2025</v>
      </c>
      <c r="C548" s="706" t="s">
        <v>2312</v>
      </c>
      <c r="D548" s="706" t="s">
        <v>2313</v>
      </c>
      <c r="E548" s="706" t="s">
        <v>1149</v>
      </c>
      <c r="F548" s="706" t="s">
        <v>1149</v>
      </c>
      <c r="G548" s="706">
        <v>32613.360000000001</v>
      </c>
      <c r="H548" s="706">
        <v>66006.36</v>
      </c>
      <c r="I548" s="706">
        <v>98901.86</v>
      </c>
      <c r="J548" s="706">
        <v>168492.53</v>
      </c>
      <c r="K548" s="706">
        <v>338212.93</v>
      </c>
      <c r="L548" s="706">
        <v>338212.93</v>
      </c>
      <c r="M548" s="706">
        <v>435477.19</v>
      </c>
      <c r="N548" s="706">
        <v>499895.69</v>
      </c>
      <c r="O548" s="706">
        <v>531094.68999999994</v>
      </c>
      <c r="P548" s="706">
        <v>634569.68999999994</v>
      </c>
      <c r="Q548" s="706">
        <v>737725.19</v>
      </c>
      <c r="R548" s="706">
        <v>807777.02</v>
      </c>
      <c r="S548" s="706">
        <v>67065.929999999993</v>
      </c>
      <c r="T548" s="706">
        <v>67065.929999999993</v>
      </c>
      <c r="U548" s="706">
        <v>0</v>
      </c>
      <c r="V548" s="706">
        <v>1</v>
      </c>
      <c r="W548" s="706">
        <v>2</v>
      </c>
      <c r="X548" s="706">
        <v>3</v>
      </c>
      <c r="Y548" s="706">
        <v>5</v>
      </c>
      <c r="Z548" s="706">
        <v>10</v>
      </c>
      <c r="AA548" s="706">
        <v>10</v>
      </c>
      <c r="AB548" s="706">
        <v>13</v>
      </c>
      <c r="AC548" s="706">
        <v>15</v>
      </c>
      <c r="AD548" s="706">
        <v>16</v>
      </c>
      <c r="AE548" s="706">
        <v>19</v>
      </c>
      <c r="AF548" s="706">
        <v>22</v>
      </c>
      <c r="AG548" s="706">
        <v>24</v>
      </c>
      <c r="AH548" s="706">
        <v>2</v>
      </c>
      <c r="AI548" s="706">
        <v>2</v>
      </c>
      <c r="AJ548" s="905" t="str">
        <f t="shared" si="54"/>
        <v>G42613</v>
      </c>
      <c r="AK548" s="905" t="str">
        <f t="shared" si="55"/>
        <v>VTES-BUICK ENVISTA</v>
      </c>
      <c r="AL548" s="905">
        <f>IFERROR(INDEX(G548:R548,1,MATCH(Parametres!$B$3,G$1:R$1,0)-1)*IF(OR(F548="L",F548="S",F548="I"),-1,1),"")</f>
        <v>-98901.86</v>
      </c>
      <c r="AM548" s="905">
        <f t="shared" si="50"/>
        <v>-69590.67</v>
      </c>
      <c r="AN548" s="905">
        <f>INDEX(G548:R548,1,MATCH(Parametres!$B$3,G$1:R$1,0))*IF(OR(F548="L",F548="S",F548="I"),-1,1)</f>
        <v>-168492.53</v>
      </c>
      <c r="AO548" s="487" t="str">
        <f>+VLOOKUP($AJ548,Data_Validation!$A:$D,1,0)</f>
        <v>G42613</v>
      </c>
      <c r="AP548" s="487" t="str">
        <f>+VLOOKUP($AJ548,Data_Validation!$A:$D,3,0)</f>
        <v>Véhicules neufs</v>
      </c>
      <c r="AQ548" s="487" t="str">
        <f>+VLOOKUP($AJ548,Data_Validation!$A:$D,4,0)</f>
        <v>Camions détail</v>
      </c>
      <c r="AR548" s="487" t="s">
        <v>299</v>
      </c>
      <c r="AS548" s="487" t="str">
        <f>+VLOOKUP($AJ548,Data_Validation!$A:$E,5,0)</f>
        <v>Oui</v>
      </c>
      <c r="AT548" s="904" t="str">
        <f t="shared" si="51"/>
        <v>G42613</v>
      </c>
      <c r="AU548" s="488" t="str">
        <f t="shared" si="52"/>
        <v>VTES-BUICK ENVISTA</v>
      </c>
      <c r="AV548" s="899">
        <f>IFERROR(INDEX(V548:AG548,1,MATCH(Parametres!$B$3,V$1:AG$1,0)-1)*IF(OR(C548="L",C548="S",C548="I"),-1,1),"")</f>
        <v>3</v>
      </c>
      <c r="AW548" s="899">
        <f t="shared" si="53"/>
        <v>2</v>
      </c>
      <c r="AX548" s="899">
        <f>INDEX(V548:AG548,1,MATCH(Parametres!$B$3,V$1:AG$1,0))*IF(OR(C548="L",C548="S",C548="I"),-1,1)</f>
        <v>5</v>
      </c>
      <c r="AY548" s="487" t="s">
        <v>337</v>
      </c>
      <c r="AZ548" s="487" t="str">
        <f>+VLOOKUP($AJ548,Data_Validation!$A:$E,5,0)</f>
        <v>Oui</v>
      </c>
    </row>
    <row r="549" spans="1:52" ht="15" customHeight="1">
      <c r="A549" s="706" t="s">
        <v>1148</v>
      </c>
      <c r="B549" s="706">
        <v>2025</v>
      </c>
      <c r="C549" s="706" t="s">
        <v>2314</v>
      </c>
      <c r="D549" s="706" t="s">
        <v>2315</v>
      </c>
      <c r="E549" s="706" t="s">
        <v>1149</v>
      </c>
      <c r="F549" s="706" t="s">
        <v>1149</v>
      </c>
      <c r="G549" s="706">
        <v>0</v>
      </c>
      <c r="H549" s="706">
        <v>0</v>
      </c>
      <c r="I549" s="706">
        <v>0</v>
      </c>
      <c r="J549" s="706">
        <v>0</v>
      </c>
      <c r="K549" s="706">
        <v>0</v>
      </c>
      <c r="L549" s="706">
        <v>0</v>
      </c>
      <c r="M549" s="706">
        <v>0</v>
      </c>
      <c r="N549" s="706">
        <v>0</v>
      </c>
      <c r="O549" s="706">
        <v>0</v>
      </c>
      <c r="P549" s="706">
        <v>0</v>
      </c>
      <c r="Q549" s="706">
        <v>0</v>
      </c>
      <c r="R549" s="706">
        <v>0</v>
      </c>
      <c r="S549" s="706">
        <v>0</v>
      </c>
      <c r="T549" s="706">
        <v>0</v>
      </c>
      <c r="U549" s="706">
        <v>0</v>
      </c>
      <c r="V549" s="706">
        <v>0</v>
      </c>
      <c r="W549" s="706">
        <v>0</v>
      </c>
      <c r="X549" s="706">
        <v>0</v>
      </c>
      <c r="Y549" s="706">
        <v>0</v>
      </c>
      <c r="Z549" s="706">
        <v>0</v>
      </c>
      <c r="AA549" s="706">
        <v>0</v>
      </c>
      <c r="AB549" s="706">
        <v>0</v>
      </c>
      <c r="AC549" s="706">
        <v>0</v>
      </c>
      <c r="AD549" s="706">
        <v>0</v>
      </c>
      <c r="AE549" s="706">
        <v>0</v>
      </c>
      <c r="AF549" s="706">
        <v>0</v>
      </c>
      <c r="AG549" s="706">
        <v>0</v>
      </c>
      <c r="AH549" s="706">
        <v>0</v>
      </c>
      <c r="AI549" s="706">
        <v>0</v>
      </c>
      <c r="AJ549" s="905" t="str">
        <f t="shared" si="54"/>
        <v>G42620</v>
      </c>
      <c r="AK549" s="905" t="str">
        <f t="shared" si="55"/>
        <v>VTES-SPICK/COLORDO   -LOC</v>
      </c>
      <c r="AL549" s="905">
        <f>IFERROR(INDEX(G549:R549,1,MATCH(Parametres!$B$3,G$1:R$1,0)-1)*IF(OR(F549="L",F549="S",F549="I"),-1,1),"")</f>
        <v>0</v>
      </c>
      <c r="AM549" s="905">
        <f t="shared" si="50"/>
        <v>0</v>
      </c>
      <c r="AN549" s="905">
        <f>INDEX(G549:R549,1,MATCH(Parametres!$B$3,G$1:R$1,0))*IF(OR(F549="L",F549="S",F549="I"),-1,1)</f>
        <v>0</v>
      </c>
      <c r="AO549" s="487" t="e">
        <f>+VLOOKUP($AJ549,Data_Validation!$A:$D,1,0)</f>
        <v>#N/A</v>
      </c>
      <c r="AP549" s="487" t="e">
        <f>+VLOOKUP($AJ549,Data_Validation!$A:$D,3,0)</f>
        <v>#N/A</v>
      </c>
      <c r="AQ549" s="487" t="e">
        <f>+VLOOKUP($AJ549,Data_Validation!$A:$D,4,0)</f>
        <v>#N/A</v>
      </c>
      <c r="AR549" s="487" t="s">
        <v>299</v>
      </c>
      <c r="AS549" s="487" t="e">
        <f>+VLOOKUP($AJ549,Data_Validation!$A:$E,5,0)</f>
        <v>#N/A</v>
      </c>
      <c r="AT549" s="904" t="str">
        <f t="shared" si="51"/>
        <v>G42620</v>
      </c>
      <c r="AU549" s="488" t="str">
        <f t="shared" si="52"/>
        <v>VTES-SPICK/COLORDO   -LOC</v>
      </c>
      <c r="AV549" s="899">
        <f>IFERROR(INDEX(V549:AG549,1,MATCH(Parametres!$B$3,V$1:AG$1,0)-1)*IF(OR(C549="L",C549="S",C549="I"),-1,1),"")</f>
        <v>0</v>
      </c>
      <c r="AW549" s="899">
        <f t="shared" si="53"/>
        <v>0</v>
      </c>
      <c r="AX549" s="899">
        <f>INDEX(V549:AG549,1,MATCH(Parametres!$B$3,V$1:AG$1,0))*IF(OR(C549="L",C549="S",C549="I"),-1,1)</f>
        <v>0</v>
      </c>
      <c r="AY549" s="487" t="s">
        <v>337</v>
      </c>
      <c r="AZ549" s="487" t="e">
        <f>+VLOOKUP($AJ549,Data_Validation!$A:$E,5,0)</f>
        <v>#N/A</v>
      </c>
    </row>
    <row r="550" spans="1:52" ht="15" hidden="1" customHeight="1">
      <c r="A550" s="706" t="s">
        <v>1148</v>
      </c>
      <c r="B550" s="706">
        <v>2025</v>
      </c>
      <c r="C550" s="706" t="s">
        <v>2316</v>
      </c>
      <c r="D550" s="706" t="s">
        <v>2317</v>
      </c>
      <c r="E550" s="706" t="s">
        <v>1149</v>
      </c>
      <c r="F550" s="706" t="s">
        <v>1149</v>
      </c>
      <c r="G550" s="706">
        <v>0</v>
      </c>
      <c r="H550" s="706">
        <v>61569.440000000002</v>
      </c>
      <c r="I550" s="706">
        <v>119374.41</v>
      </c>
      <c r="J550" s="706">
        <v>119374.41</v>
      </c>
      <c r="K550" s="706">
        <v>119374.41</v>
      </c>
      <c r="L550" s="706">
        <v>119374.41</v>
      </c>
      <c r="M550" s="706">
        <v>182913.41</v>
      </c>
      <c r="N550" s="706">
        <v>237347.41</v>
      </c>
      <c r="O550" s="706">
        <v>299290.40999999997</v>
      </c>
      <c r="P550" s="706">
        <v>299290.40999999997</v>
      </c>
      <c r="Q550" s="706">
        <v>369733.41</v>
      </c>
      <c r="R550" s="706">
        <v>564607.91</v>
      </c>
      <c r="S550" s="706">
        <v>33612.129999999997</v>
      </c>
      <c r="T550" s="706">
        <v>33612.129999999997</v>
      </c>
      <c r="U550" s="706">
        <v>0</v>
      </c>
      <c r="V550" s="706">
        <v>0</v>
      </c>
      <c r="W550" s="706">
        <v>1</v>
      </c>
      <c r="X550" s="706">
        <v>2</v>
      </c>
      <c r="Y550" s="706">
        <v>2</v>
      </c>
      <c r="Z550" s="706">
        <v>2</v>
      </c>
      <c r="AA550" s="706">
        <v>2</v>
      </c>
      <c r="AB550" s="706">
        <v>3</v>
      </c>
      <c r="AC550" s="706">
        <v>4</v>
      </c>
      <c r="AD550" s="706">
        <v>5</v>
      </c>
      <c r="AE550" s="706">
        <v>5</v>
      </c>
      <c r="AF550" s="706">
        <v>6</v>
      </c>
      <c r="AG550" s="706">
        <v>9</v>
      </c>
      <c r="AH550" s="706">
        <v>1</v>
      </c>
      <c r="AI550" s="706">
        <v>1</v>
      </c>
      <c r="AJ550" s="905" t="str">
        <f t="shared" si="54"/>
        <v>G42700</v>
      </c>
      <c r="AK550" s="905" t="str">
        <f t="shared" si="55"/>
        <v>VTES-TRAVERSE</v>
      </c>
      <c r="AL550" s="905">
        <f>IFERROR(INDEX(G550:R550,1,MATCH(Parametres!$B$3,G$1:R$1,0)-1)*IF(OR(F550="L",F550="S",F550="I"),-1,1),"")</f>
        <v>-119374.41</v>
      </c>
      <c r="AM550" s="905">
        <f t="shared" si="50"/>
        <v>0</v>
      </c>
      <c r="AN550" s="905">
        <f>INDEX(G550:R550,1,MATCH(Parametres!$B$3,G$1:R$1,0))*IF(OR(F550="L",F550="S",F550="I"),-1,1)</f>
        <v>-119374.41</v>
      </c>
      <c r="AO550" s="487" t="str">
        <f>+VLOOKUP($AJ550,Data_Validation!$A:$D,1,0)</f>
        <v>G42700</v>
      </c>
      <c r="AP550" s="487" t="str">
        <f>+VLOOKUP($AJ550,Data_Validation!$A:$D,3,0)</f>
        <v>Véhicules neufs</v>
      </c>
      <c r="AQ550" s="487" t="str">
        <f>+VLOOKUP($AJ550,Data_Validation!$A:$D,4,0)</f>
        <v>Camions détail</v>
      </c>
      <c r="AR550" s="487" t="s">
        <v>299</v>
      </c>
      <c r="AS550" s="487" t="str">
        <f>+VLOOKUP($AJ550,Data_Validation!$A:$E,5,0)</f>
        <v>Oui</v>
      </c>
      <c r="AT550" s="904" t="str">
        <f t="shared" si="51"/>
        <v>G42700</v>
      </c>
      <c r="AU550" s="488" t="str">
        <f t="shared" si="52"/>
        <v>VTES-TRAVERSE</v>
      </c>
      <c r="AV550" s="899">
        <f>IFERROR(INDEX(V550:AG550,1,MATCH(Parametres!$B$3,V$1:AG$1,0)-1)*IF(OR(C550="L",C550="S",C550="I"),-1,1),"")</f>
        <v>2</v>
      </c>
      <c r="AW550" s="899">
        <f t="shared" si="53"/>
        <v>0</v>
      </c>
      <c r="AX550" s="899">
        <f>INDEX(V550:AG550,1,MATCH(Parametres!$B$3,V$1:AG$1,0))*IF(OR(C550="L",C550="S",C550="I"),-1,1)</f>
        <v>2</v>
      </c>
      <c r="AY550" s="487" t="s">
        <v>337</v>
      </c>
      <c r="AZ550" s="487" t="str">
        <f>+VLOOKUP($AJ550,Data_Validation!$A:$E,5,0)</f>
        <v>Oui</v>
      </c>
    </row>
    <row r="551" spans="1:52" ht="15" hidden="1" customHeight="1">
      <c r="A551" s="706" t="s">
        <v>1148</v>
      </c>
      <c r="B551" s="706">
        <v>2025</v>
      </c>
      <c r="C551" s="706" t="s">
        <v>2318</v>
      </c>
      <c r="D551" s="706" t="s">
        <v>2319</v>
      </c>
      <c r="E551" s="706" t="s">
        <v>1149</v>
      </c>
      <c r="F551" s="706" t="s">
        <v>1149</v>
      </c>
      <c r="G551" s="706">
        <v>0</v>
      </c>
      <c r="H551" s="706">
        <v>0</v>
      </c>
      <c r="I551" s="706">
        <v>0</v>
      </c>
      <c r="J551" s="706">
        <v>66639.8</v>
      </c>
      <c r="K551" s="706">
        <v>66639.8</v>
      </c>
      <c r="L551" s="706">
        <v>66639.8</v>
      </c>
      <c r="M551" s="706">
        <v>66639.8</v>
      </c>
      <c r="N551" s="706">
        <v>131017.3</v>
      </c>
      <c r="O551" s="706">
        <v>131017.3</v>
      </c>
      <c r="P551" s="706">
        <v>207541.8</v>
      </c>
      <c r="Q551" s="706">
        <v>267636.8</v>
      </c>
      <c r="R551" s="706">
        <v>267636.8</v>
      </c>
      <c r="S551" s="706">
        <v>24330.62</v>
      </c>
      <c r="T551" s="706">
        <v>24330.62</v>
      </c>
      <c r="U551" s="706">
        <v>0</v>
      </c>
      <c r="V551" s="706">
        <v>0</v>
      </c>
      <c r="W551" s="706">
        <v>0</v>
      </c>
      <c r="X551" s="706">
        <v>0</v>
      </c>
      <c r="Y551" s="706">
        <v>1</v>
      </c>
      <c r="Z551" s="706">
        <v>1</v>
      </c>
      <c r="AA551" s="706">
        <v>1</v>
      </c>
      <c r="AB551" s="706">
        <v>1</v>
      </c>
      <c r="AC551" s="706">
        <v>2</v>
      </c>
      <c r="AD551" s="706">
        <v>2</v>
      </c>
      <c r="AE551" s="706">
        <v>3</v>
      </c>
      <c r="AF551" s="706">
        <v>4</v>
      </c>
      <c r="AG551" s="706">
        <v>4</v>
      </c>
      <c r="AH551" s="706">
        <v>0</v>
      </c>
      <c r="AI551" s="706">
        <v>0</v>
      </c>
      <c r="AJ551" s="905" t="str">
        <f t="shared" si="54"/>
        <v>G42800</v>
      </c>
      <c r="AK551" s="905" t="str">
        <f t="shared" si="55"/>
        <v>VENTES BUICK ENCLAVE</v>
      </c>
      <c r="AL551" s="905">
        <f>IFERROR(INDEX(G551:R551,1,MATCH(Parametres!$B$3,G$1:R$1,0)-1)*IF(OR(F551="L",F551="S",F551="I"),-1,1),"")</f>
        <v>0</v>
      </c>
      <c r="AM551" s="905">
        <f t="shared" si="50"/>
        <v>-66639.8</v>
      </c>
      <c r="AN551" s="905">
        <f>INDEX(G551:R551,1,MATCH(Parametres!$B$3,G$1:R$1,0))*IF(OR(F551="L",F551="S",F551="I"),-1,1)</f>
        <v>-66639.8</v>
      </c>
      <c r="AO551" s="487" t="str">
        <f>+VLOOKUP($AJ551,Data_Validation!$A:$D,1,0)</f>
        <v>G42800</v>
      </c>
      <c r="AP551" s="487" t="str">
        <f>+VLOOKUP($AJ551,Data_Validation!$A:$D,3,0)</f>
        <v>Véhicules neufs</v>
      </c>
      <c r="AQ551" s="487" t="str">
        <f>+VLOOKUP($AJ551,Data_Validation!$A:$D,4,0)</f>
        <v>Camions détail</v>
      </c>
      <c r="AR551" s="487" t="s">
        <v>299</v>
      </c>
      <c r="AS551" s="487" t="str">
        <f>+VLOOKUP($AJ551,Data_Validation!$A:$E,5,0)</f>
        <v>Oui</v>
      </c>
      <c r="AT551" s="904" t="str">
        <f t="shared" si="51"/>
        <v>G42800</v>
      </c>
      <c r="AU551" s="488" t="str">
        <f t="shared" si="52"/>
        <v>VENTES BUICK ENCLAVE</v>
      </c>
      <c r="AV551" s="899">
        <f>IFERROR(INDEX(V551:AG551,1,MATCH(Parametres!$B$3,V$1:AG$1,0)-1)*IF(OR(C551="L",C551="S",C551="I"),-1,1),"")</f>
        <v>0</v>
      </c>
      <c r="AW551" s="899">
        <f t="shared" si="53"/>
        <v>1</v>
      </c>
      <c r="AX551" s="899">
        <f>INDEX(V551:AG551,1,MATCH(Parametres!$B$3,V$1:AG$1,0))*IF(OR(C551="L",C551="S",C551="I"),-1,1)</f>
        <v>1</v>
      </c>
      <c r="AY551" s="487" t="s">
        <v>337</v>
      </c>
      <c r="AZ551" s="487" t="str">
        <f>+VLOOKUP($AJ551,Data_Validation!$A:$E,5,0)</f>
        <v>Oui</v>
      </c>
    </row>
    <row r="552" spans="1:52" ht="15" hidden="1" customHeight="1">
      <c r="A552" s="706" t="s">
        <v>1148</v>
      </c>
      <c r="B552" s="706">
        <v>2025</v>
      </c>
      <c r="C552" s="706" t="s">
        <v>2320</v>
      </c>
      <c r="D552" s="706" t="s">
        <v>2321</v>
      </c>
      <c r="E552" s="706" t="s">
        <v>1149</v>
      </c>
      <c r="F552" s="706" t="s">
        <v>1149</v>
      </c>
      <c r="G552" s="706">
        <v>41701.18</v>
      </c>
      <c r="H552" s="706">
        <v>41701.18</v>
      </c>
      <c r="I552" s="706">
        <v>115080.99</v>
      </c>
      <c r="J552" s="706">
        <v>115080.99</v>
      </c>
      <c r="K552" s="706">
        <v>147501.49</v>
      </c>
      <c r="L552" s="706">
        <v>147501.49</v>
      </c>
      <c r="M552" s="706">
        <v>183042.16</v>
      </c>
      <c r="N552" s="706">
        <v>220724.27</v>
      </c>
      <c r="O552" s="706">
        <v>220724.27</v>
      </c>
      <c r="P552" s="706">
        <v>220724.27</v>
      </c>
      <c r="Q552" s="706">
        <v>261162.27</v>
      </c>
      <c r="R552" s="706">
        <v>375154.45</v>
      </c>
      <c r="S552" s="706">
        <v>23742.02</v>
      </c>
      <c r="T552" s="706">
        <v>23742.02</v>
      </c>
      <c r="U552" s="706">
        <v>0</v>
      </c>
      <c r="V552" s="706">
        <v>1</v>
      </c>
      <c r="W552" s="706">
        <v>1</v>
      </c>
      <c r="X552" s="706">
        <v>3</v>
      </c>
      <c r="Y552" s="706">
        <v>3</v>
      </c>
      <c r="Z552" s="706">
        <v>4</v>
      </c>
      <c r="AA552" s="706">
        <v>4</v>
      </c>
      <c r="AB552" s="706">
        <v>5</v>
      </c>
      <c r="AC552" s="706">
        <v>6</v>
      </c>
      <c r="AD552" s="706">
        <v>6</v>
      </c>
      <c r="AE552" s="706">
        <v>6</v>
      </c>
      <c r="AF552" s="706">
        <v>7</v>
      </c>
      <c r="AG552" s="706">
        <v>10</v>
      </c>
      <c r="AH552" s="706">
        <v>1</v>
      </c>
      <c r="AI552" s="706">
        <v>1</v>
      </c>
      <c r="AJ552" s="905" t="str">
        <f t="shared" si="54"/>
        <v>G42804</v>
      </c>
      <c r="AK552" s="905" t="str">
        <f t="shared" si="55"/>
        <v>VENTE BUICK ENCORE</v>
      </c>
      <c r="AL552" s="905">
        <f>IFERROR(INDEX(G552:R552,1,MATCH(Parametres!$B$3,G$1:R$1,0)-1)*IF(OR(F552="L",F552="S",F552="I"),-1,1),"")</f>
        <v>-115080.99</v>
      </c>
      <c r="AM552" s="905">
        <f t="shared" si="50"/>
        <v>0</v>
      </c>
      <c r="AN552" s="905">
        <f>INDEX(G552:R552,1,MATCH(Parametres!$B$3,G$1:R$1,0))*IF(OR(F552="L",F552="S",F552="I"),-1,1)</f>
        <v>-115080.99</v>
      </c>
      <c r="AO552" s="487" t="str">
        <f>+VLOOKUP($AJ552,Data_Validation!$A:$D,1,0)</f>
        <v>G42804</v>
      </c>
      <c r="AP552" s="487" t="str">
        <f>+VLOOKUP($AJ552,Data_Validation!$A:$D,3,0)</f>
        <v>Véhicules neufs</v>
      </c>
      <c r="AQ552" s="487" t="str">
        <f>+VLOOKUP($AJ552,Data_Validation!$A:$D,4,0)</f>
        <v>Camions détail</v>
      </c>
      <c r="AR552" s="487" t="s">
        <v>299</v>
      </c>
      <c r="AS552" s="487" t="str">
        <f>+VLOOKUP($AJ552,Data_Validation!$A:$E,5,0)</f>
        <v>Oui</v>
      </c>
      <c r="AT552" s="904" t="str">
        <f t="shared" si="51"/>
        <v>G42804</v>
      </c>
      <c r="AU552" s="488" t="str">
        <f t="shared" si="52"/>
        <v>VENTE BUICK ENCORE</v>
      </c>
      <c r="AV552" s="899">
        <f>IFERROR(INDEX(V552:AG552,1,MATCH(Parametres!$B$3,V$1:AG$1,0)-1)*IF(OR(C552="L",C552="S",C552="I"),-1,1),"")</f>
        <v>3</v>
      </c>
      <c r="AW552" s="899">
        <f t="shared" si="53"/>
        <v>0</v>
      </c>
      <c r="AX552" s="899">
        <f>INDEX(V552:AG552,1,MATCH(Parametres!$B$3,V$1:AG$1,0))*IF(OR(C552="L",C552="S",C552="I"),-1,1)</f>
        <v>3</v>
      </c>
      <c r="AY552" s="487" t="s">
        <v>337</v>
      </c>
      <c r="AZ552" s="487" t="str">
        <f>+VLOOKUP($AJ552,Data_Validation!$A:$E,5,0)</f>
        <v>Oui</v>
      </c>
    </row>
    <row r="553" spans="1:52" ht="15" customHeight="1">
      <c r="A553" s="706" t="s">
        <v>1148</v>
      </c>
      <c r="B553" s="706">
        <v>2025</v>
      </c>
      <c r="C553" s="706" t="s">
        <v>2322</v>
      </c>
      <c r="D553" s="706" t="s">
        <v>2323</v>
      </c>
      <c r="E553" s="706" t="s">
        <v>1149</v>
      </c>
      <c r="F553" s="706" t="s">
        <v>1149</v>
      </c>
      <c r="G553" s="706">
        <v>0</v>
      </c>
      <c r="H553" s="706">
        <v>0</v>
      </c>
      <c r="I553" s="706">
        <v>0</v>
      </c>
      <c r="J553" s="706">
        <v>0</v>
      </c>
      <c r="K553" s="706">
        <v>0</v>
      </c>
      <c r="L553" s="706">
        <v>0</v>
      </c>
      <c r="M553" s="706">
        <v>0</v>
      </c>
      <c r="N553" s="706">
        <v>0</v>
      </c>
      <c r="O553" s="706">
        <v>0</v>
      </c>
      <c r="P553" s="706">
        <v>0</v>
      </c>
      <c r="Q553" s="706">
        <v>0</v>
      </c>
      <c r="R553" s="706">
        <v>0</v>
      </c>
      <c r="S553" s="706">
        <v>0</v>
      </c>
      <c r="T553" s="706">
        <v>0</v>
      </c>
      <c r="U553" s="706">
        <v>0</v>
      </c>
      <c r="V553" s="706">
        <v>0</v>
      </c>
      <c r="W553" s="706">
        <v>0</v>
      </c>
      <c r="X553" s="706">
        <v>0</v>
      </c>
      <c r="Y553" s="706">
        <v>0</v>
      </c>
      <c r="Z553" s="706">
        <v>0</v>
      </c>
      <c r="AA553" s="706">
        <v>0</v>
      </c>
      <c r="AB553" s="706">
        <v>0</v>
      </c>
      <c r="AC553" s="706">
        <v>0</v>
      </c>
      <c r="AD553" s="706">
        <v>0</v>
      </c>
      <c r="AE553" s="706">
        <v>0</v>
      </c>
      <c r="AF553" s="706">
        <v>0</v>
      </c>
      <c r="AG553" s="706">
        <v>0</v>
      </c>
      <c r="AH553" s="706">
        <v>0</v>
      </c>
      <c r="AI553" s="706">
        <v>0</v>
      </c>
      <c r="AJ553" s="905" t="str">
        <f t="shared" si="54"/>
        <v>G42820</v>
      </c>
      <c r="AK553" s="905" t="str">
        <f t="shared" si="55"/>
        <v>VTES-TRAIL BALSER/EXT-LOC</v>
      </c>
      <c r="AL553" s="905">
        <f>IFERROR(INDEX(G553:R553,1,MATCH(Parametres!$B$3,G$1:R$1,0)-1)*IF(OR(F553="L",F553="S",F553="I"),-1,1),"")</f>
        <v>0</v>
      </c>
      <c r="AM553" s="905">
        <f t="shared" si="50"/>
        <v>0</v>
      </c>
      <c r="AN553" s="905">
        <f>INDEX(G553:R553,1,MATCH(Parametres!$B$3,G$1:R$1,0))*IF(OR(F553="L",F553="S",F553="I"),-1,1)</f>
        <v>0</v>
      </c>
      <c r="AO553" s="487" t="e">
        <f>+VLOOKUP($AJ553,Data_Validation!$A:$D,1,0)</f>
        <v>#N/A</v>
      </c>
      <c r="AP553" s="487" t="e">
        <f>+VLOOKUP($AJ553,Data_Validation!$A:$D,3,0)</f>
        <v>#N/A</v>
      </c>
      <c r="AQ553" s="487" t="e">
        <f>+VLOOKUP($AJ553,Data_Validation!$A:$D,4,0)</f>
        <v>#N/A</v>
      </c>
      <c r="AR553" s="487" t="s">
        <v>299</v>
      </c>
      <c r="AS553" s="487" t="e">
        <f>+VLOOKUP($AJ553,Data_Validation!$A:$E,5,0)</f>
        <v>#N/A</v>
      </c>
      <c r="AT553" s="904" t="str">
        <f t="shared" si="51"/>
        <v>G42820</v>
      </c>
      <c r="AU553" s="488" t="str">
        <f t="shared" si="52"/>
        <v>VTES-TRAIL BALSER/EXT-LOC</v>
      </c>
      <c r="AV553" s="899">
        <f>IFERROR(INDEX(V553:AG553,1,MATCH(Parametres!$B$3,V$1:AG$1,0)-1)*IF(OR(C553="L",C553="S",C553="I"),-1,1),"")</f>
        <v>0</v>
      </c>
      <c r="AW553" s="899">
        <f t="shared" si="53"/>
        <v>0</v>
      </c>
      <c r="AX553" s="899">
        <f>INDEX(V553:AG553,1,MATCH(Parametres!$B$3,V$1:AG$1,0))*IF(OR(C553="L",C553="S",C553="I"),-1,1)</f>
        <v>0</v>
      </c>
      <c r="AY553" s="487" t="s">
        <v>337</v>
      </c>
      <c r="AZ553" s="487" t="e">
        <f>+VLOOKUP($AJ553,Data_Validation!$A:$E,5,0)</f>
        <v>#N/A</v>
      </c>
    </row>
    <row r="554" spans="1:52" ht="15" hidden="1" customHeight="1">
      <c r="A554" s="706" t="s">
        <v>1148</v>
      </c>
      <c r="B554" s="706">
        <v>2025</v>
      </c>
      <c r="C554" s="706" t="s">
        <v>2324</v>
      </c>
      <c r="D554" s="706" t="s">
        <v>2325</v>
      </c>
      <c r="E554" s="706" t="s">
        <v>1149</v>
      </c>
      <c r="F554" s="706" t="s">
        <v>1149</v>
      </c>
      <c r="G554" s="706">
        <v>121394.52</v>
      </c>
      <c r="H554" s="706">
        <v>121394.52</v>
      </c>
      <c r="I554" s="706">
        <v>185474.52</v>
      </c>
      <c r="J554" s="706">
        <v>310424.52</v>
      </c>
      <c r="K554" s="706">
        <v>465524.99</v>
      </c>
      <c r="L554" s="706">
        <v>527071.99</v>
      </c>
      <c r="M554" s="706">
        <v>652127.14</v>
      </c>
      <c r="N554" s="706">
        <v>1013743.22</v>
      </c>
      <c r="O554" s="706">
        <v>1268871.22</v>
      </c>
      <c r="P554" s="706">
        <v>1562336.82</v>
      </c>
      <c r="Q554" s="706">
        <v>1799155.64</v>
      </c>
      <c r="R554" s="706">
        <v>1960283.23</v>
      </c>
      <c r="S554" s="706">
        <v>163559.6</v>
      </c>
      <c r="T554" s="706">
        <v>163559.6</v>
      </c>
      <c r="U554" s="706">
        <v>0</v>
      </c>
      <c r="V554" s="706">
        <v>4</v>
      </c>
      <c r="W554" s="706">
        <v>4</v>
      </c>
      <c r="X554" s="706">
        <v>6</v>
      </c>
      <c r="Y554" s="706">
        <v>10</v>
      </c>
      <c r="Z554" s="706">
        <v>15</v>
      </c>
      <c r="AA554" s="706">
        <v>17</v>
      </c>
      <c r="AB554" s="706">
        <v>21</v>
      </c>
      <c r="AC554" s="706">
        <v>33</v>
      </c>
      <c r="AD554" s="706">
        <v>41</v>
      </c>
      <c r="AE554" s="706">
        <v>50</v>
      </c>
      <c r="AF554" s="706">
        <v>57</v>
      </c>
      <c r="AG554" s="706">
        <v>62</v>
      </c>
      <c r="AH554" s="706">
        <v>5</v>
      </c>
      <c r="AI554" s="706">
        <v>5</v>
      </c>
      <c r="AJ554" s="905" t="str">
        <f t="shared" si="54"/>
        <v>G42850</v>
      </c>
      <c r="AK554" s="905" t="str">
        <f t="shared" si="55"/>
        <v>VENTES CHEVROLET TRAX</v>
      </c>
      <c r="AL554" s="905">
        <f>IFERROR(INDEX(G554:R554,1,MATCH(Parametres!$B$3,G$1:R$1,0)-1)*IF(OR(F554="L",F554="S",F554="I"),-1,1),"")</f>
        <v>-185474.52</v>
      </c>
      <c r="AM554" s="905">
        <f t="shared" si="50"/>
        <v>-124950.00000000003</v>
      </c>
      <c r="AN554" s="905">
        <f>INDEX(G554:R554,1,MATCH(Parametres!$B$3,G$1:R$1,0))*IF(OR(F554="L",F554="S",F554="I"),-1,1)</f>
        <v>-310424.52</v>
      </c>
      <c r="AO554" s="487" t="str">
        <f>+VLOOKUP($AJ554,Data_Validation!$A:$D,1,0)</f>
        <v>G42850</v>
      </c>
      <c r="AP554" s="487" t="str">
        <f>+VLOOKUP($AJ554,Data_Validation!$A:$D,3,0)</f>
        <v>Véhicules neufs</v>
      </c>
      <c r="AQ554" s="487" t="str">
        <f>+VLOOKUP($AJ554,Data_Validation!$A:$D,4,0)</f>
        <v>Camions détail</v>
      </c>
      <c r="AR554" s="487" t="s">
        <v>299</v>
      </c>
      <c r="AS554" s="487" t="str">
        <f>+VLOOKUP($AJ554,Data_Validation!$A:$E,5,0)</f>
        <v>Oui</v>
      </c>
      <c r="AT554" s="904" t="str">
        <f t="shared" si="51"/>
        <v>G42850</v>
      </c>
      <c r="AU554" s="488" t="str">
        <f t="shared" si="52"/>
        <v>VENTES CHEVROLET TRAX</v>
      </c>
      <c r="AV554" s="899">
        <f>IFERROR(INDEX(V554:AG554,1,MATCH(Parametres!$B$3,V$1:AG$1,0)-1)*IF(OR(C554="L",C554="S",C554="I"),-1,1),"")</f>
        <v>6</v>
      </c>
      <c r="AW554" s="899">
        <f t="shared" si="53"/>
        <v>4</v>
      </c>
      <c r="AX554" s="899">
        <f>INDEX(V554:AG554,1,MATCH(Parametres!$B$3,V$1:AG$1,0))*IF(OR(C554="L",C554="S",C554="I"),-1,1)</f>
        <v>10</v>
      </c>
      <c r="AY554" s="487" t="s">
        <v>337</v>
      </c>
      <c r="AZ554" s="487" t="str">
        <f>+VLOOKUP($AJ554,Data_Validation!$A:$E,5,0)</f>
        <v>Oui</v>
      </c>
    </row>
    <row r="555" spans="1:52" ht="15" hidden="1" customHeight="1">
      <c r="A555" s="706" t="s">
        <v>1148</v>
      </c>
      <c r="B555" s="706">
        <v>2025</v>
      </c>
      <c r="C555" s="706" t="s">
        <v>2326</v>
      </c>
      <c r="D555" s="706" t="s">
        <v>2327</v>
      </c>
      <c r="E555" s="706" t="s">
        <v>1149</v>
      </c>
      <c r="F555" s="706" t="s">
        <v>1149</v>
      </c>
      <c r="G555" s="706">
        <v>94299.5</v>
      </c>
      <c r="H555" s="706">
        <v>467506.34</v>
      </c>
      <c r="I555" s="706">
        <v>600482.34</v>
      </c>
      <c r="J555" s="706">
        <v>600482.34</v>
      </c>
      <c r="K555" s="706">
        <v>981031.34</v>
      </c>
      <c r="L555" s="706">
        <v>1245642.3400000001</v>
      </c>
      <c r="M555" s="706">
        <v>1434047.34</v>
      </c>
      <c r="N555" s="706">
        <v>1525610.34</v>
      </c>
      <c r="O555" s="706">
        <v>1607095.84</v>
      </c>
      <c r="P555" s="706">
        <v>1895564.85</v>
      </c>
      <c r="Q555" s="706">
        <v>2179624.35</v>
      </c>
      <c r="R555" s="706">
        <v>2279011.35</v>
      </c>
      <c r="S555" s="706">
        <v>198147.67</v>
      </c>
      <c r="T555" s="706">
        <v>198147.67</v>
      </c>
      <c r="U555" s="706">
        <v>0</v>
      </c>
      <c r="V555" s="706">
        <v>1</v>
      </c>
      <c r="W555" s="706">
        <v>5</v>
      </c>
      <c r="X555" s="706">
        <v>7</v>
      </c>
      <c r="Y555" s="706">
        <v>7</v>
      </c>
      <c r="Z555" s="706">
        <v>11</v>
      </c>
      <c r="AA555" s="706">
        <v>14</v>
      </c>
      <c r="AB555" s="706">
        <v>16</v>
      </c>
      <c r="AC555" s="706">
        <v>17</v>
      </c>
      <c r="AD555" s="706">
        <v>18</v>
      </c>
      <c r="AE555" s="706">
        <v>21</v>
      </c>
      <c r="AF555" s="706">
        <v>24</v>
      </c>
      <c r="AG555" s="706">
        <v>25</v>
      </c>
      <c r="AH555" s="706">
        <v>2</v>
      </c>
      <c r="AI555" s="706">
        <v>2</v>
      </c>
      <c r="AJ555" s="905" t="str">
        <f t="shared" si="54"/>
        <v>G42900</v>
      </c>
      <c r="AK555" s="905" t="str">
        <f t="shared" si="55"/>
        <v>VTES-TAHOE/SUBURBAN</v>
      </c>
      <c r="AL555" s="905">
        <f>IFERROR(INDEX(G555:R555,1,MATCH(Parametres!$B$3,G$1:R$1,0)-1)*IF(OR(F555="L",F555="S",F555="I"),-1,1),"")</f>
        <v>-600482.34</v>
      </c>
      <c r="AM555" s="905">
        <f t="shared" si="50"/>
        <v>0</v>
      </c>
      <c r="AN555" s="905">
        <f>INDEX(G555:R555,1,MATCH(Parametres!$B$3,G$1:R$1,0))*IF(OR(F555="L",F555="S",F555="I"),-1,1)</f>
        <v>-600482.34</v>
      </c>
      <c r="AO555" s="487" t="str">
        <f>+VLOOKUP($AJ555,Data_Validation!$A:$D,1,0)</f>
        <v>G42900</v>
      </c>
      <c r="AP555" s="487" t="str">
        <f>+VLOOKUP($AJ555,Data_Validation!$A:$D,3,0)</f>
        <v>Véhicules neufs</v>
      </c>
      <c r="AQ555" s="487" t="str">
        <f>+VLOOKUP($AJ555,Data_Validation!$A:$D,4,0)</f>
        <v>Camions détail</v>
      </c>
      <c r="AR555" s="487" t="s">
        <v>299</v>
      </c>
      <c r="AS555" s="487" t="str">
        <f>+VLOOKUP($AJ555,Data_Validation!$A:$E,5,0)</f>
        <v>Oui</v>
      </c>
      <c r="AT555" s="904" t="str">
        <f t="shared" si="51"/>
        <v>G42900</v>
      </c>
      <c r="AU555" s="488" t="str">
        <f t="shared" si="52"/>
        <v>VTES-TAHOE/SUBURBAN</v>
      </c>
      <c r="AV555" s="899">
        <f>IFERROR(INDEX(V555:AG555,1,MATCH(Parametres!$B$3,V$1:AG$1,0)-1)*IF(OR(C555="L",C555="S",C555="I"),-1,1),"")</f>
        <v>7</v>
      </c>
      <c r="AW555" s="899">
        <f t="shared" si="53"/>
        <v>0</v>
      </c>
      <c r="AX555" s="899">
        <f>INDEX(V555:AG555,1,MATCH(Parametres!$B$3,V$1:AG$1,0))*IF(OR(C555="L",C555="S",C555="I"),-1,1)</f>
        <v>7</v>
      </c>
      <c r="AY555" s="487" t="s">
        <v>337</v>
      </c>
      <c r="AZ555" s="487" t="str">
        <f>+VLOOKUP($AJ555,Data_Validation!$A:$E,5,0)</f>
        <v>Oui</v>
      </c>
    </row>
    <row r="556" spans="1:52" ht="15" hidden="1" customHeight="1">
      <c r="A556" s="706" t="s">
        <v>1148</v>
      </c>
      <c r="B556" s="706">
        <v>2025</v>
      </c>
      <c r="C556" s="706" t="s">
        <v>2328</v>
      </c>
      <c r="D556" s="706" t="s">
        <v>2329</v>
      </c>
      <c r="E556" s="706" t="s">
        <v>1149</v>
      </c>
      <c r="F556" s="706" t="s">
        <v>1149</v>
      </c>
      <c r="G556" s="706">
        <v>289698.73</v>
      </c>
      <c r="H556" s="706">
        <v>1154558.78</v>
      </c>
      <c r="I556" s="706">
        <v>1808982.4</v>
      </c>
      <c r="J556" s="706">
        <v>2695615.13</v>
      </c>
      <c r="K556" s="706">
        <v>3294811.35</v>
      </c>
      <c r="L556" s="706">
        <v>4326348.25</v>
      </c>
      <c r="M556" s="706">
        <v>5342557.46</v>
      </c>
      <c r="N556" s="706">
        <v>6693337.6100000003</v>
      </c>
      <c r="O556" s="706">
        <v>7209560.6500000004</v>
      </c>
      <c r="P556" s="706">
        <v>7582811.21</v>
      </c>
      <c r="Q556" s="706">
        <v>7822515.5800000001</v>
      </c>
      <c r="R556" s="706">
        <v>8556411.9399999995</v>
      </c>
      <c r="S556" s="706">
        <v>711137.78</v>
      </c>
      <c r="T556" s="706">
        <v>711137.78</v>
      </c>
      <c r="U556" s="706">
        <v>0</v>
      </c>
      <c r="V556" s="706">
        <v>4</v>
      </c>
      <c r="W556" s="706">
        <v>16</v>
      </c>
      <c r="X556" s="706">
        <v>25</v>
      </c>
      <c r="Y556" s="706">
        <v>37</v>
      </c>
      <c r="Z556" s="706">
        <v>45</v>
      </c>
      <c r="AA556" s="706">
        <v>59</v>
      </c>
      <c r="AB556" s="706">
        <v>74</v>
      </c>
      <c r="AC556" s="706">
        <v>94</v>
      </c>
      <c r="AD556" s="706">
        <v>101</v>
      </c>
      <c r="AE556" s="706">
        <v>106</v>
      </c>
      <c r="AF556" s="706">
        <v>109</v>
      </c>
      <c r="AG556" s="706">
        <v>119</v>
      </c>
      <c r="AH556" s="706">
        <v>10</v>
      </c>
      <c r="AI556" s="706">
        <v>10</v>
      </c>
      <c r="AJ556" s="905" t="str">
        <f t="shared" si="54"/>
        <v>G43000</v>
      </c>
      <c r="AK556" s="905" t="str">
        <f t="shared" si="55"/>
        <v>VTES-CL 1500 SILVERADO</v>
      </c>
      <c r="AL556" s="905">
        <f>IFERROR(INDEX(G556:R556,1,MATCH(Parametres!$B$3,G$1:R$1,0)-1)*IF(OR(F556="L",F556="S",F556="I"),-1,1),"")</f>
        <v>-1808982.4</v>
      </c>
      <c r="AM556" s="905">
        <f t="shared" si="50"/>
        <v>-886632.73</v>
      </c>
      <c r="AN556" s="905">
        <f>INDEX(G556:R556,1,MATCH(Parametres!$B$3,G$1:R$1,0))*IF(OR(F556="L",F556="S",F556="I"),-1,1)</f>
        <v>-2695615.13</v>
      </c>
      <c r="AO556" s="487" t="str">
        <f>+VLOOKUP($AJ556,Data_Validation!$A:$D,1,0)</f>
        <v>G43000</v>
      </c>
      <c r="AP556" s="487" t="str">
        <f>+VLOOKUP($AJ556,Data_Validation!$A:$D,3,0)</f>
        <v>Véhicules neufs</v>
      </c>
      <c r="AQ556" s="487" t="str">
        <f>+VLOOKUP($AJ556,Data_Validation!$A:$D,4,0)</f>
        <v>Camions détail</v>
      </c>
      <c r="AR556" s="487" t="s">
        <v>299</v>
      </c>
      <c r="AS556" s="487" t="str">
        <f>+VLOOKUP($AJ556,Data_Validation!$A:$E,5,0)</f>
        <v>Oui</v>
      </c>
      <c r="AT556" s="904" t="str">
        <f t="shared" si="51"/>
        <v>G43000</v>
      </c>
      <c r="AU556" s="488" t="str">
        <f t="shared" si="52"/>
        <v>VTES-CL 1500 SILVERADO</v>
      </c>
      <c r="AV556" s="899">
        <f>IFERROR(INDEX(V556:AG556,1,MATCH(Parametres!$B$3,V$1:AG$1,0)-1)*IF(OR(C556="L",C556="S",C556="I"),-1,1),"")</f>
        <v>25</v>
      </c>
      <c r="AW556" s="899">
        <f t="shared" si="53"/>
        <v>12</v>
      </c>
      <c r="AX556" s="899">
        <f>INDEX(V556:AG556,1,MATCH(Parametres!$B$3,V$1:AG$1,0))*IF(OR(C556="L",C556="S",C556="I"),-1,1)</f>
        <v>37</v>
      </c>
      <c r="AY556" s="487" t="s">
        <v>337</v>
      </c>
      <c r="AZ556" s="487" t="str">
        <f>+VLOOKUP($AJ556,Data_Validation!$A:$E,5,0)</f>
        <v>Oui</v>
      </c>
    </row>
    <row r="557" spans="1:52" ht="15" hidden="1" customHeight="1">
      <c r="A557" s="706" t="s">
        <v>1148</v>
      </c>
      <c r="B557" s="706">
        <v>2025</v>
      </c>
      <c r="C557" s="706" t="s">
        <v>2330</v>
      </c>
      <c r="D557" s="706" t="s">
        <v>2331</v>
      </c>
      <c r="E557" s="706" t="s">
        <v>1149</v>
      </c>
      <c r="F557" s="706" t="s">
        <v>1149</v>
      </c>
      <c r="G557" s="706">
        <v>115225</v>
      </c>
      <c r="H557" s="706">
        <v>115225</v>
      </c>
      <c r="I557" s="706">
        <v>115225</v>
      </c>
      <c r="J557" s="706">
        <v>202751.01</v>
      </c>
      <c r="K557" s="706">
        <v>314062.01</v>
      </c>
      <c r="L557" s="706">
        <v>314062.01</v>
      </c>
      <c r="M557" s="706">
        <v>314062.01</v>
      </c>
      <c r="N557" s="706">
        <v>314062.01</v>
      </c>
      <c r="O557" s="706">
        <v>532509.01</v>
      </c>
      <c r="P557" s="706">
        <v>758751.01</v>
      </c>
      <c r="Q557" s="706">
        <v>869145.01</v>
      </c>
      <c r="R557" s="706">
        <v>869145.01</v>
      </c>
      <c r="S557" s="706">
        <v>79013.179999999993</v>
      </c>
      <c r="T557" s="706">
        <v>79013.179999999993</v>
      </c>
      <c r="U557" s="706">
        <v>0</v>
      </c>
      <c r="V557" s="706">
        <v>1</v>
      </c>
      <c r="W557" s="706">
        <v>1</v>
      </c>
      <c r="X557" s="706">
        <v>1</v>
      </c>
      <c r="Y557" s="706">
        <v>2</v>
      </c>
      <c r="Z557" s="706">
        <v>3</v>
      </c>
      <c r="AA557" s="706">
        <v>3</v>
      </c>
      <c r="AB557" s="706">
        <v>3</v>
      </c>
      <c r="AC557" s="706">
        <v>3</v>
      </c>
      <c r="AD557" s="706">
        <v>5</v>
      </c>
      <c r="AE557" s="706">
        <v>7</v>
      </c>
      <c r="AF557" s="706">
        <v>8</v>
      </c>
      <c r="AG557" s="706">
        <v>8</v>
      </c>
      <c r="AH557" s="706">
        <v>1</v>
      </c>
      <c r="AI557" s="706">
        <v>1</v>
      </c>
      <c r="AJ557" s="905" t="str">
        <f t="shared" si="54"/>
        <v>G43001</v>
      </c>
      <c r="AK557" s="905" t="str">
        <f t="shared" si="55"/>
        <v>VTES - SILVERADO EV</v>
      </c>
      <c r="AL557" s="905">
        <f>IFERROR(INDEX(G557:R557,1,MATCH(Parametres!$B$3,G$1:R$1,0)-1)*IF(OR(F557="L",F557="S",F557="I"),-1,1),"")</f>
        <v>-115225</v>
      </c>
      <c r="AM557" s="905">
        <f t="shared" si="50"/>
        <v>-87526.010000000009</v>
      </c>
      <c r="AN557" s="905">
        <f>INDEX(G557:R557,1,MATCH(Parametres!$B$3,G$1:R$1,0))*IF(OR(F557="L",F557="S",F557="I"),-1,1)</f>
        <v>-202751.01</v>
      </c>
      <c r="AO557" s="487" t="str">
        <f>+VLOOKUP($AJ557,Data_Validation!$A:$D,1,0)</f>
        <v>G43001</v>
      </c>
      <c r="AP557" s="487" t="str">
        <f>+VLOOKUP($AJ557,Data_Validation!$A:$D,3,0)</f>
        <v>Véhicules neufs</v>
      </c>
      <c r="AQ557" s="487" t="str">
        <f>+VLOOKUP($AJ557,Data_Validation!$A:$D,4,0)</f>
        <v>Camions electriques</v>
      </c>
      <c r="AR557" s="487" t="s">
        <v>299</v>
      </c>
      <c r="AS557" s="487" t="str">
        <f>+VLOOKUP($AJ557,Data_Validation!$A:$E,5,0)</f>
        <v>Oui</v>
      </c>
      <c r="AT557" s="904" t="str">
        <f t="shared" si="51"/>
        <v>G43001</v>
      </c>
      <c r="AU557" s="488" t="str">
        <f t="shared" si="52"/>
        <v>VTES - SILVERADO EV</v>
      </c>
      <c r="AV557" s="899">
        <f>IFERROR(INDEX(V557:AG557,1,MATCH(Parametres!$B$3,V$1:AG$1,0)-1)*IF(OR(C557="L",C557="S",C557="I"),-1,1),"")</f>
        <v>1</v>
      </c>
      <c r="AW557" s="899">
        <f t="shared" si="53"/>
        <v>1</v>
      </c>
      <c r="AX557" s="899">
        <f>INDEX(V557:AG557,1,MATCH(Parametres!$B$3,V$1:AG$1,0))*IF(OR(C557="L",C557="S",C557="I"),-1,1)</f>
        <v>2</v>
      </c>
      <c r="AY557" s="487" t="s">
        <v>337</v>
      </c>
      <c r="AZ557" s="487" t="str">
        <f>+VLOOKUP($AJ557,Data_Validation!$A:$E,5,0)</f>
        <v>Oui</v>
      </c>
    </row>
    <row r="558" spans="1:52" ht="15" hidden="1" customHeight="1">
      <c r="A558" s="706" t="s">
        <v>1148</v>
      </c>
      <c r="B558" s="706">
        <v>2025</v>
      </c>
      <c r="C558" s="706" t="s">
        <v>2332</v>
      </c>
      <c r="D558" s="706" t="s">
        <v>2333</v>
      </c>
      <c r="E558" s="706" t="s">
        <v>1149</v>
      </c>
      <c r="F558" s="706" t="s">
        <v>1149</v>
      </c>
      <c r="G558" s="706">
        <v>0</v>
      </c>
      <c r="H558" s="706">
        <v>284745.53999999998</v>
      </c>
      <c r="I558" s="706">
        <v>710539.54</v>
      </c>
      <c r="J558" s="706">
        <v>1023599.54</v>
      </c>
      <c r="K558" s="706">
        <v>1023599.54</v>
      </c>
      <c r="L558" s="706">
        <v>1133321.04</v>
      </c>
      <c r="M558" s="706">
        <v>1336388.04</v>
      </c>
      <c r="N558" s="706">
        <v>1653380.98</v>
      </c>
      <c r="O558" s="706">
        <v>1876617.82</v>
      </c>
      <c r="P558" s="706">
        <v>2289980.92</v>
      </c>
      <c r="Q558" s="706">
        <v>2412383.92</v>
      </c>
      <c r="R558" s="706">
        <v>2670354.12</v>
      </c>
      <c r="S558" s="706">
        <v>219307.63</v>
      </c>
      <c r="T558" s="706">
        <v>219307.63</v>
      </c>
      <c r="U558" s="706">
        <v>0</v>
      </c>
      <c r="V558" s="706">
        <v>0</v>
      </c>
      <c r="W558" s="706">
        <v>3</v>
      </c>
      <c r="X558" s="706">
        <v>7</v>
      </c>
      <c r="Y558" s="706">
        <v>10</v>
      </c>
      <c r="Z558" s="706">
        <v>10</v>
      </c>
      <c r="AA558" s="706">
        <v>11</v>
      </c>
      <c r="AB558" s="706">
        <v>13</v>
      </c>
      <c r="AC558" s="706">
        <v>16</v>
      </c>
      <c r="AD558" s="706">
        <v>18</v>
      </c>
      <c r="AE558" s="706">
        <v>22</v>
      </c>
      <c r="AF558" s="706">
        <v>23</v>
      </c>
      <c r="AG558" s="706">
        <v>25</v>
      </c>
      <c r="AH558" s="706">
        <v>2</v>
      </c>
      <c r="AI558" s="706">
        <v>2</v>
      </c>
      <c r="AJ558" s="905" t="str">
        <f t="shared" si="54"/>
        <v>G43002</v>
      </c>
      <c r="AK558" s="905" t="str">
        <f t="shared" si="55"/>
        <v>VENTES - YUKON</v>
      </c>
      <c r="AL558" s="905">
        <f>IFERROR(INDEX(G558:R558,1,MATCH(Parametres!$B$3,G$1:R$1,0)-1)*IF(OR(F558="L",F558="S",F558="I"),-1,1),"")</f>
        <v>-710539.54</v>
      </c>
      <c r="AM558" s="905">
        <f t="shared" si="50"/>
        <v>-313060</v>
      </c>
      <c r="AN558" s="905">
        <f>INDEX(G558:R558,1,MATCH(Parametres!$B$3,G$1:R$1,0))*IF(OR(F558="L",F558="S",F558="I"),-1,1)</f>
        <v>-1023599.54</v>
      </c>
      <c r="AO558" s="487" t="str">
        <f>+VLOOKUP($AJ558,Data_Validation!$A:$D,1,0)</f>
        <v>G43002</v>
      </c>
      <c r="AP558" s="487" t="str">
        <f>+VLOOKUP($AJ558,Data_Validation!$A:$D,3,0)</f>
        <v>Véhicules neufs</v>
      </c>
      <c r="AQ558" s="487" t="str">
        <f>+VLOOKUP($AJ558,Data_Validation!$A:$D,4,0)</f>
        <v>Camions détail</v>
      </c>
      <c r="AR558" s="487" t="s">
        <v>299</v>
      </c>
      <c r="AS558" s="487" t="str">
        <f>+VLOOKUP($AJ558,Data_Validation!$A:$E,5,0)</f>
        <v>Oui</v>
      </c>
      <c r="AT558" s="904" t="str">
        <f t="shared" si="51"/>
        <v>G43002</v>
      </c>
      <c r="AU558" s="488" t="str">
        <f t="shared" si="52"/>
        <v>VENTES - YUKON</v>
      </c>
      <c r="AV558" s="899">
        <f>IFERROR(INDEX(V558:AG558,1,MATCH(Parametres!$B$3,V$1:AG$1,0)-1)*IF(OR(C558="L",C558="S",C558="I"),-1,1),"")</f>
        <v>7</v>
      </c>
      <c r="AW558" s="899">
        <f t="shared" si="53"/>
        <v>3</v>
      </c>
      <c r="AX558" s="899">
        <f>INDEX(V558:AG558,1,MATCH(Parametres!$B$3,V$1:AG$1,0))*IF(OR(C558="L",C558="S",C558="I"),-1,1)</f>
        <v>10</v>
      </c>
      <c r="AY558" s="487" t="s">
        <v>337</v>
      </c>
      <c r="AZ558" s="487" t="str">
        <f>+VLOOKUP($AJ558,Data_Validation!$A:$E,5,0)</f>
        <v>Oui</v>
      </c>
    </row>
    <row r="559" spans="1:52" ht="15" customHeight="1">
      <c r="A559" s="706" t="s">
        <v>1148</v>
      </c>
      <c r="B559" s="706">
        <v>2025</v>
      </c>
      <c r="C559" s="706" t="s">
        <v>2334</v>
      </c>
      <c r="D559" s="706" t="s">
        <v>2335</v>
      </c>
      <c r="E559" s="706" t="s">
        <v>1149</v>
      </c>
      <c r="F559" s="706" t="s">
        <v>1149</v>
      </c>
      <c r="G559" s="706">
        <v>0</v>
      </c>
      <c r="H559" s="706">
        <v>0</v>
      </c>
      <c r="I559" s="706">
        <v>0</v>
      </c>
      <c r="J559" s="706">
        <v>0</v>
      </c>
      <c r="K559" s="706">
        <v>0</v>
      </c>
      <c r="L559" s="706">
        <v>0</v>
      </c>
      <c r="M559" s="706">
        <v>0</v>
      </c>
      <c r="N559" s="706">
        <v>0</v>
      </c>
      <c r="O559" s="706">
        <v>0</v>
      </c>
      <c r="P559" s="706">
        <v>0</v>
      </c>
      <c r="Q559" s="706">
        <v>0</v>
      </c>
      <c r="R559" s="706">
        <v>0</v>
      </c>
      <c r="S559" s="706">
        <v>0</v>
      </c>
      <c r="T559" s="706">
        <v>0</v>
      </c>
      <c r="U559" s="706">
        <v>0</v>
      </c>
      <c r="V559" s="706">
        <v>0</v>
      </c>
      <c r="W559" s="706">
        <v>0</v>
      </c>
      <c r="X559" s="706">
        <v>0</v>
      </c>
      <c r="Y559" s="706">
        <v>0</v>
      </c>
      <c r="Z559" s="706">
        <v>0</v>
      </c>
      <c r="AA559" s="706">
        <v>0</v>
      </c>
      <c r="AB559" s="706">
        <v>0</v>
      </c>
      <c r="AC559" s="706">
        <v>0</v>
      </c>
      <c r="AD559" s="706">
        <v>0</v>
      </c>
      <c r="AE559" s="706">
        <v>0</v>
      </c>
      <c r="AF559" s="706">
        <v>0</v>
      </c>
      <c r="AG559" s="706">
        <v>0</v>
      </c>
      <c r="AH559" s="706">
        <v>0</v>
      </c>
      <c r="AI559" s="706">
        <v>0</v>
      </c>
      <c r="AJ559" s="905" t="str">
        <f t="shared" si="54"/>
        <v>G43020</v>
      </c>
      <c r="AK559" s="905" t="str">
        <f t="shared" si="55"/>
        <v>CL 1500 SILVERADO    -LOC</v>
      </c>
      <c r="AL559" s="905">
        <f>IFERROR(INDEX(G559:R559,1,MATCH(Parametres!$B$3,G$1:R$1,0)-1)*IF(OR(F559="L",F559="S",F559="I"),-1,1),"")</f>
        <v>0</v>
      </c>
      <c r="AM559" s="905">
        <f t="shared" si="50"/>
        <v>0</v>
      </c>
      <c r="AN559" s="905">
        <f>INDEX(G559:R559,1,MATCH(Parametres!$B$3,G$1:R$1,0))*IF(OR(F559="L",F559="S",F559="I"),-1,1)</f>
        <v>0</v>
      </c>
      <c r="AO559" s="487" t="e">
        <f>+VLOOKUP($AJ559,Data_Validation!$A:$D,1,0)</f>
        <v>#N/A</v>
      </c>
      <c r="AP559" s="487" t="e">
        <f>+VLOOKUP($AJ559,Data_Validation!$A:$D,3,0)</f>
        <v>#N/A</v>
      </c>
      <c r="AQ559" s="487" t="e">
        <f>+VLOOKUP($AJ559,Data_Validation!$A:$D,4,0)</f>
        <v>#N/A</v>
      </c>
      <c r="AR559" s="487" t="s">
        <v>299</v>
      </c>
      <c r="AS559" s="487" t="e">
        <f>+VLOOKUP($AJ559,Data_Validation!$A:$E,5,0)</f>
        <v>#N/A</v>
      </c>
      <c r="AT559" s="904" t="str">
        <f t="shared" si="51"/>
        <v>G43020</v>
      </c>
      <c r="AU559" s="488" t="str">
        <f t="shared" si="52"/>
        <v>CL 1500 SILVERADO    -LOC</v>
      </c>
      <c r="AV559" s="899">
        <f>IFERROR(INDEX(V559:AG559,1,MATCH(Parametres!$B$3,V$1:AG$1,0)-1)*IF(OR(C559="L",C559="S",C559="I"),-1,1),"")</f>
        <v>0</v>
      </c>
      <c r="AW559" s="899">
        <f t="shared" si="53"/>
        <v>0</v>
      </c>
      <c r="AX559" s="899">
        <f>INDEX(V559:AG559,1,MATCH(Parametres!$B$3,V$1:AG$1,0))*IF(OR(C559="L",C559="S",C559="I"),-1,1)</f>
        <v>0</v>
      </c>
      <c r="AY559" s="487" t="s">
        <v>337</v>
      </c>
      <c r="AZ559" s="487" t="e">
        <f>+VLOOKUP($AJ559,Data_Validation!$A:$E,5,0)</f>
        <v>#N/A</v>
      </c>
    </row>
    <row r="560" spans="1:52" ht="15" hidden="1" customHeight="1">
      <c r="A560" s="706" t="s">
        <v>1148</v>
      </c>
      <c r="B560" s="706">
        <v>2025</v>
      </c>
      <c r="C560" s="706" t="s">
        <v>2336</v>
      </c>
      <c r="D560" s="706" t="s">
        <v>2337</v>
      </c>
      <c r="E560" s="706" t="s">
        <v>1149</v>
      </c>
      <c r="F560" s="706" t="s">
        <v>1149</v>
      </c>
      <c r="G560" s="706">
        <v>310608.32</v>
      </c>
      <c r="H560" s="706">
        <v>616920.73</v>
      </c>
      <c r="I560" s="706">
        <v>937052.23</v>
      </c>
      <c r="J560" s="706">
        <v>1206106.01</v>
      </c>
      <c r="K560" s="706">
        <v>1560491.01</v>
      </c>
      <c r="L560" s="706">
        <v>1665443.21</v>
      </c>
      <c r="M560" s="706">
        <v>2335917.6800000002</v>
      </c>
      <c r="N560" s="706">
        <v>2824032.92</v>
      </c>
      <c r="O560" s="706">
        <v>2824032.92</v>
      </c>
      <c r="P560" s="706">
        <v>2921771.92</v>
      </c>
      <c r="Q560" s="706">
        <v>3221960.74</v>
      </c>
      <c r="R560" s="706">
        <v>3418838.53</v>
      </c>
      <c r="S560" s="706">
        <v>292905.52</v>
      </c>
      <c r="T560" s="706">
        <v>292905.52</v>
      </c>
      <c r="U560" s="706">
        <v>0</v>
      </c>
      <c r="V560" s="706">
        <v>3</v>
      </c>
      <c r="W560" s="706">
        <v>6</v>
      </c>
      <c r="X560" s="706">
        <v>9</v>
      </c>
      <c r="Y560" s="706">
        <v>12</v>
      </c>
      <c r="Z560" s="706">
        <v>16</v>
      </c>
      <c r="AA560" s="706">
        <v>17</v>
      </c>
      <c r="AB560" s="706">
        <v>24</v>
      </c>
      <c r="AC560" s="706">
        <v>29</v>
      </c>
      <c r="AD560" s="706">
        <v>29</v>
      </c>
      <c r="AE560" s="706">
        <v>30</v>
      </c>
      <c r="AF560" s="706">
        <v>33</v>
      </c>
      <c r="AG560" s="706">
        <v>35</v>
      </c>
      <c r="AH560" s="706">
        <v>3</v>
      </c>
      <c r="AI560" s="706">
        <v>3</v>
      </c>
      <c r="AJ560" s="905" t="str">
        <f t="shared" si="54"/>
        <v>G43100</v>
      </c>
      <c r="AK560" s="905" t="str">
        <f t="shared" si="55"/>
        <v>VTES-CL 2500 SILVERADO</v>
      </c>
      <c r="AL560" s="905">
        <f>IFERROR(INDEX(G560:R560,1,MATCH(Parametres!$B$3,G$1:R$1,0)-1)*IF(OR(F560="L",F560="S",F560="I"),-1,1),"")</f>
        <v>-937052.23</v>
      </c>
      <c r="AM560" s="905">
        <f t="shared" si="50"/>
        <v>-269053.78000000003</v>
      </c>
      <c r="AN560" s="905">
        <f>INDEX(G560:R560,1,MATCH(Parametres!$B$3,G$1:R$1,0))*IF(OR(F560="L",F560="S",F560="I"),-1,1)</f>
        <v>-1206106.01</v>
      </c>
      <c r="AO560" s="487" t="str">
        <f>+VLOOKUP($AJ560,Data_Validation!$A:$D,1,0)</f>
        <v>G43100</v>
      </c>
      <c r="AP560" s="487" t="str">
        <f>+VLOOKUP($AJ560,Data_Validation!$A:$D,3,0)</f>
        <v>Véhicules neufs</v>
      </c>
      <c r="AQ560" s="487" t="str">
        <f>+VLOOKUP($AJ560,Data_Validation!$A:$D,4,0)</f>
        <v>Camions détail</v>
      </c>
      <c r="AR560" s="487" t="s">
        <v>299</v>
      </c>
      <c r="AS560" s="487" t="str">
        <f>+VLOOKUP($AJ560,Data_Validation!$A:$E,5,0)</f>
        <v>Oui</v>
      </c>
      <c r="AT560" s="904" t="str">
        <f t="shared" si="51"/>
        <v>G43100</v>
      </c>
      <c r="AU560" s="488" t="str">
        <f t="shared" si="52"/>
        <v>VTES-CL 2500 SILVERADO</v>
      </c>
      <c r="AV560" s="899">
        <f>IFERROR(INDEX(V560:AG560,1,MATCH(Parametres!$B$3,V$1:AG$1,0)-1)*IF(OR(C560="L",C560="S",C560="I"),-1,1),"")</f>
        <v>9</v>
      </c>
      <c r="AW560" s="899">
        <f t="shared" si="53"/>
        <v>3</v>
      </c>
      <c r="AX560" s="899">
        <f>INDEX(V560:AG560,1,MATCH(Parametres!$B$3,V$1:AG$1,0))*IF(OR(C560="L",C560="S",C560="I"),-1,1)</f>
        <v>12</v>
      </c>
      <c r="AY560" s="487" t="s">
        <v>337</v>
      </c>
      <c r="AZ560" s="487" t="str">
        <f>+VLOOKUP($AJ560,Data_Validation!$A:$E,5,0)</f>
        <v>Oui</v>
      </c>
    </row>
    <row r="561" spans="1:52" ht="15" hidden="1" customHeight="1">
      <c r="A561" s="706" t="s">
        <v>1148</v>
      </c>
      <c r="B561" s="706">
        <v>2025</v>
      </c>
      <c r="C561" s="706" t="s">
        <v>2338</v>
      </c>
      <c r="D561" s="706" t="s">
        <v>2339</v>
      </c>
      <c r="E561" s="706" t="s">
        <v>1149</v>
      </c>
      <c r="F561" s="706" t="s">
        <v>1149</v>
      </c>
      <c r="G561" s="706">
        <v>634804.61</v>
      </c>
      <c r="H561" s="706">
        <v>1394615.75</v>
      </c>
      <c r="I561" s="706">
        <v>2212545.91</v>
      </c>
      <c r="J561" s="706">
        <v>3214189.16</v>
      </c>
      <c r="K561" s="706">
        <v>3641867.79</v>
      </c>
      <c r="L561" s="706">
        <v>4440369.91</v>
      </c>
      <c r="M561" s="706">
        <v>5193500.75</v>
      </c>
      <c r="N561" s="706">
        <v>5798727.6600000001</v>
      </c>
      <c r="O561" s="706">
        <v>6136788.9900000002</v>
      </c>
      <c r="P561" s="706">
        <v>6799026.8799999999</v>
      </c>
      <c r="Q561" s="706">
        <v>7147079.04</v>
      </c>
      <c r="R561" s="706">
        <v>7407591.7599999998</v>
      </c>
      <c r="S561" s="706">
        <v>649734.46</v>
      </c>
      <c r="T561" s="706">
        <v>649734.46</v>
      </c>
      <c r="U561" s="706">
        <v>0</v>
      </c>
      <c r="V561" s="706">
        <v>9</v>
      </c>
      <c r="W561" s="706">
        <v>19</v>
      </c>
      <c r="X561" s="706">
        <v>29</v>
      </c>
      <c r="Y561" s="706">
        <v>42</v>
      </c>
      <c r="Z561" s="706">
        <v>48</v>
      </c>
      <c r="AA561" s="706">
        <v>58</v>
      </c>
      <c r="AB561" s="706">
        <v>68</v>
      </c>
      <c r="AC561" s="706">
        <v>76</v>
      </c>
      <c r="AD561" s="706">
        <v>80</v>
      </c>
      <c r="AE561" s="706">
        <v>88</v>
      </c>
      <c r="AF561" s="706">
        <v>92</v>
      </c>
      <c r="AG561" s="706">
        <v>95</v>
      </c>
      <c r="AH561" s="706">
        <v>8</v>
      </c>
      <c r="AI561" s="706">
        <v>8</v>
      </c>
      <c r="AJ561" s="905" t="str">
        <f t="shared" si="54"/>
        <v>G43102</v>
      </c>
      <c r="AK561" s="905" t="str">
        <f t="shared" si="55"/>
        <v>VENTE CL 1500 SIERRA</v>
      </c>
      <c r="AL561" s="905">
        <f>IFERROR(INDEX(G561:R561,1,MATCH(Parametres!$B$3,G$1:R$1,0)-1)*IF(OR(F561="L",F561="S",F561="I"),-1,1),"")</f>
        <v>-2212545.91</v>
      </c>
      <c r="AM561" s="905">
        <f t="shared" si="50"/>
        <v>-1001643.25</v>
      </c>
      <c r="AN561" s="905">
        <f>INDEX(G561:R561,1,MATCH(Parametres!$B$3,G$1:R$1,0))*IF(OR(F561="L",F561="S",F561="I"),-1,1)</f>
        <v>-3214189.16</v>
      </c>
      <c r="AO561" s="487" t="str">
        <f>+VLOOKUP($AJ561,Data_Validation!$A:$D,1,0)</f>
        <v>G43102</v>
      </c>
      <c r="AP561" s="487" t="str">
        <f>+VLOOKUP($AJ561,Data_Validation!$A:$D,3,0)</f>
        <v>Véhicules neufs</v>
      </c>
      <c r="AQ561" s="487" t="str">
        <f>+VLOOKUP($AJ561,Data_Validation!$A:$D,4,0)</f>
        <v>Camions détail</v>
      </c>
      <c r="AR561" s="487" t="s">
        <v>299</v>
      </c>
      <c r="AS561" s="487" t="str">
        <f>+VLOOKUP($AJ561,Data_Validation!$A:$E,5,0)</f>
        <v>Oui</v>
      </c>
      <c r="AT561" s="904" t="str">
        <f t="shared" si="51"/>
        <v>G43102</v>
      </c>
      <c r="AU561" s="488" t="str">
        <f t="shared" si="52"/>
        <v>VENTE CL 1500 SIERRA</v>
      </c>
      <c r="AV561" s="899">
        <f>IFERROR(INDEX(V561:AG561,1,MATCH(Parametres!$B$3,V$1:AG$1,0)-1)*IF(OR(C561="L",C561="S",C561="I"),-1,1),"")</f>
        <v>29</v>
      </c>
      <c r="AW561" s="899">
        <f t="shared" si="53"/>
        <v>13</v>
      </c>
      <c r="AX561" s="899">
        <f>INDEX(V561:AG561,1,MATCH(Parametres!$B$3,V$1:AG$1,0))*IF(OR(C561="L",C561="S",C561="I"),-1,1)</f>
        <v>42</v>
      </c>
      <c r="AY561" s="487" t="s">
        <v>337</v>
      </c>
      <c r="AZ561" s="487" t="str">
        <f>+VLOOKUP($AJ561,Data_Validation!$A:$E,5,0)</f>
        <v>Oui</v>
      </c>
    </row>
    <row r="562" spans="1:52" ht="15" hidden="1" customHeight="1">
      <c r="A562" s="706" t="s">
        <v>1148</v>
      </c>
      <c r="B562" s="706">
        <v>2025</v>
      </c>
      <c r="C562" s="706" t="s">
        <v>2340</v>
      </c>
      <c r="D562" s="706" t="s">
        <v>2341</v>
      </c>
      <c r="E562" s="706" t="s">
        <v>1149</v>
      </c>
      <c r="F562" s="706" t="s">
        <v>1149</v>
      </c>
      <c r="G562" s="706">
        <v>124484.19</v>
      </c>
      <c r="H562" s="706">
        <v>124484.19</v>
      </c>
      <c r="I562" s="706">
        <v>245850.81</v>
      </c>
      <c r="J562" s="706">
        <v>360003.81</v>
      </c>
      <c r="K562" s="706">
        <v>589814.81000000006</v>
      </c>
      <c r="L562" s="706">
        <v>811527.81</v>
      </c>
      <c r="M562" s="706">
        <v>1130739.81</v>
      </c>
      <c r="N562" s="706">
        <v>1130739.81</v>
      </c>
      <c r="O562" s="706">
        <v>1230858.81</v>
      </c>
      <c r="P562" s="706">
        <v>1342036.31</v>
      </c>
      <c r="Q562" s="706">
        <v>1342036.31</v>
      </c>
      <c r="R562" s="706">
        <v>1342036.31</v>
      </c>
      <c r="S562" s="706">
        <v>122003.3</v>
      </c>
      <c r="T562" s="706">
        <v>122003.3</v>
      </c>
      <c r="U562" s="706">
        <v>0</v>
      </c>
      <c r="V562" s="706">
        <v>1</v>
      </c>
      <c r="W562" s="706">
        <v>1</v>
      </c>
      <c r="X562" s="706">
        <v>2</v>
      </c>
      <c r="Y562" s="706">
        <v>3</v>
      </c>
      <c r="Z562" s="706">
        <v>5</v>
      </c>
      <c r="AA562" s="706">
        <v>7</v>
      </c>
      <c r="AB562" s="706">
        <v>10</v>
      </c>
      <c r="AC562" s="706">
        <v>10</v>
      </c>
      <c r="AD562" s="706">
        <v>11</v>
      </c>
      <c r="AE562" s="706">
        <v>12</v>
      </c>
      <c r="AF562" s="706">
        <v>12</v>
      </c>
      <c r="AG562" s="706">
        <v>12</v>
      </c>
      <c r="AH562" s="706">
        <v>1</v>
      </c>
      <c r="AI562" s="706">
        <v>1</v>
      </c>
      <c r="AJ562" s="905" t="str">
        <f t="shared" si="54"/>
        <v>G43103</v>
      </c>
      <c r="AK562" s="905" t="str">
        <f t="shared" si="55"/>
        <v>VENTE - SIERRA EV</v>
      </c>
      <c r="AL562" s="905">
        <f>IFERROR(INDEX(G562:R562,1,MATCH(Parametres!$B$3,G$1:R$1,0)-1)*IF(OR(F562="L",F562="S",F562="I"),-1,1),"")</f>
        <v>-245850.81</v>
      </c>
      <c r="AM562" s="905">
        <f t="shared" si="50"/>
        <v>-114153</v>
      </c>
      <c r="AN562" s="905">
        <f>INDEX(G562:R562,1,MATCH(Parametres!$B$3,G$1:R$1,0))*IF(OR(F562="L",F562="S",F562="I"),-1,1)</f>
        <v>-360003.81</v>
      </c>
      <c r="AO562" s="487" t="str">
        <f>+VLOOKUP($AJ562,Data_Validation!$A:$D,1,0)</f>
        <v>G43103</v>
      </c>
      <c r="AP562" s="487" t="str">
        <f>+VLOOKUP($AJ562,Data_Validation!$A:$D,3,0)</f>
        <v>Véhicules neufs</v>
      </c>
      <c r="AQ562" s="487" t="str">
        <f>+VLOOKUP($AJ562,Data_Validation!$A:$D,4,0)</f>
        <v>Camions electriques</v>
      </c>
      <c r="AR562" s="487" t="s">
        <v>299</v>
      </c>
      <c r="AS562" s="487" t="str">
        <f>+VLOOKUP($AJ562,Data_Validation!$A:$E,5,0)</f>
        <v>Oui</v>
      </c>
      <c r="AT562" s="904" t="str">
        <f t="shared" si="51"/>
        <v>G43103</v>
      </c>
      <c r="AU562" s="488" t="str">
        <f t="shared" si="52"/>
        <v>VENTE - SIERRA EV</v>
      </c>
      <c r="AV562" s="899">
        <f>IFERROR(INDEX(V562:AG562,1,MATCH(Parametres!$B$3,V$1:AG$1,0)-1)*IF(OR(C562="L",C562="S",C562="I"),-1,1),"")</f>
        <v>2</v>
      </c>
      <c r="AW562" s="899">
        <f t="shared" si="53"/>
        <v>1</v>
      </c>
      <c r="AX562" s="899">
        <f>INDEX(V562:AG562,1,MATCH(Parametres!$B$3,V$1:AG$1,0))*IF(OR(C562="L",C562="S",C562="I"),-1,1)</f>
        <v>3</v>
      </c>
      <c r="AY562" s="487" t="s">
        <v>337</v>
      </c>
      <c r="AZ562" s="487" t="str">
        <f>+VLOOKUP($AJ562,Data_Validation!$A:$E,5,0)</f>
        <v>Oui</v>
      </c>
    </row>
    <row r="563" spans="1:52" ht="15" customHeight="1">
      <c r="A563" s="706" t="s">
        <v>1148</v>
      </c>
      <c r="B563" s="706">
        <v>2025</v>
      </c>
      <c r="C563" s="706" t="s">
        <v>2342</v>
      </c>
      <c r="D563" s="706" t="s">
        <v>2343</v>
      </c>
      <c r="E563" s="706" t="s">
        <v>1149</v>
      </c>
      <c r="F563" s="706" t="s">
        <v>1149</v>
      </c>
      <c r="G563" s="706">
        <v>0</v>
      </c>
      <c r="H563" s="706">
        <v>0</v>
      </c>
      <c r="I563" s="706">
        <v>0</v>
      </c>
      <c r="J563" s="706">
        <v>0</v>
      </c>
      <c r="K563" s="706">
        <v>0</v>
      </c>
      <c r="L563" s="706">
        <v>0</v>
      </c>
      <c r="M563" s="706">
        <v>0</v>
      </c>
      <c r="N563" s="706">
        <v>0</v>
      </c>
      <c r="O563" s="706">
        <v>0</v>
      </c>
      <c r="P563" s="706">
        <v>0</v>
      </c>
      <c r="Q563" s="706">
        <v>0</v>
      </c>
      <c r="R563" s="706">
        <v>0</v>
      </c>
      <c r="S563" s="706">
        <v>0</v>
      </c>
      <c r="T563" s="706">
        <v>0</v>
      </c>
      <c r="U563" s="706">
        <v>0</v>
      </c>
      <c r="V563" s="706">
        <v>0</v>
      </c>
      <c r="W563" s="706">
        <v>0</v>
      </c>
      <c r="X563" s="706">
        <v>0</v>
      </c>
      <c r="Y563" s="706">
        <v>0</v>
      </c>
      <c r="Z563" s="706">
        <v>0</v>
      </c>
      <c r="AA563" s="706">
        <v>0</v>
      </c>
      <c r="AB563" s="706">
        <v>0</v>
      </c>
      <c r="AC563" s="706">
        <v>0</v>
      </c>
      <c r="AD563" s="706">
        <v>0</v>
      </c>
      <c r="AE563" s="706">
        <v>0</v>
      </c>
      <c r="AF563" s="706">
        <v>0</v>
      </c>
      <c r="AG563" s="706">
        <v>0</v>
      </c>
      <c r="AH563" s="706">
        <v>0</v>
      </c>
      <c r="AI563" s="706">
        <v>0</v>
      </c>
      <c r="AJ563" s="905" t="str">
        <f t="shared" si="54"/>
        <v>G43120</v>
      </c>
      <c r="AK563" s="905" t="str">
        <f t="shared" si="55"/>
        <v>VTES-CL 2500 SILVERAD-LOC</v>
      </c>
      <c r="AL563" s="905">
        <f>IFERROR(INDEX(G563:R563,1,MATCH(Parametres!$B$3,G$1:R$1,0)-1)*IF(OR(F563="L",F563="S",F563="I"),-1,1),"")</f>
        <v>0</v>
      </c>
      <c r="AM563" s="905">
        <f t="shared" si="50"/>
        <v>0</v>
      </c>
      <c r="AN563" s="905">
        <f>INDEX(G563:R563,1,MATCH(Parametres!$B$3,G$1:R$1,0))*IF(OR(F563="L",F563="S",F563="I"),-1,1)</f>
        <v>0</v>
      </c>
      <c r="AO563" s="487" t="e">
        <f>+VLOOKUP($AJ563,Data_Validation!$A:$D,1,0)</f>
        <v>#N/A</v>
      </c>
      <c r="AP563" s="487" t="e">
        <f>+VLOOKUP($AJ563,Data_Validation!$A:$D,3,0)</f>
        <v>#N/A</v>
      </c>
      <c r="AQ563" s="487" t="e">
        <f>+VLOOKUP($AJ563,Data_Validation!$A:$D,4,0)</f>
        <v>#N/A</v>
      </c>
      <c r="AR563" s="487" t="s">
        <v>299</v>
      </c>
      <c r="AS563" s="487" t="e">
        <f>+VLOOKUP($AJ563,Data_Validation!$A:$E,5,0)</f>
        <v>#N/A</v>
      </c>
      <c r="AT563" s="904" t="str">
        <f t="shared" si="51"/>
        <v>G43120</v>
      </c>
      <c r="AU563" s="488" t="str">
        <f t="shared" si="52"/>
        <v>VTES-CL 2500 SILVERAD-LOC</v>
      </c>
      <c r="AV563" s="899">
        <f>IFERROR(INDEX(V563:AG563,1,MATCH(Parametres!$B$3,V$1:AG$1,0)-1)*IF(OR(C563="L",C563="S",C563="I"),-1,1),"")</f>
        <v>0</v>
      </c>
      <c r="AW563" s="899">
        <f t="shared" si="53"/>
        <v>0</v>
      </c>
      <c r="AX563" s="899">
        <f>INDEX(V563:AG563,1,MATCH(Parametres!$B$3,V$1:AG$1,0))*IF(OR(C563="L",C563="S",C563="I"),-1,1)</f>
        <v>0</v>
      </c>
      <c r="AY563" s="487" t="s">
        <v>337</v>
      </c>
      <c r="AZ563" s="487" t="e">
        <f>+VLOOKUP($AJ563,Data_Validation!$A:$E,5,0)</f>
        <v>#N/A</v>
      </c>
    </row>
    <row r="564" spans="1:52" ht="15" hidden="1" customHeight="1">
      <c r="A564" s="706" t="s">
        <v>1148</v>
      </c>
      <c r="B564" s="706">
        <v>2025</v>
      </c>
      <c r="C564" s="706" t="s">
        <v>2344</v>
      </c>
      <c r="D564" s="706" t="s">
        <v>2345</v>
      </c>
      <c r="E564" s="706" t="s">
        <v>1149</v>
      </c>
      <c r="F564" s="706" t="s">
        <v>1149</v>
      </c>
      <c r="G564" s="706">
        <v>0</v>
      </c>
      <c r="H564" s="706">
        <v>0</v>
      </c>
      <c r="I564" s="706">
        <v>0</v>
      </c>
      <c r="J564" s="706">
        <v>0</v>
      </c>
      <c r="K564" s="706">
        <v>0</v>
      </c>
      <c r="L564" s="706">
        <v>92577.91</v>
      </c>
      <c r="M564" s="706">
        <v>92577.91</v>
      </c>
      <c r="N564" s="706">
        <v>92577.91</v>
      </c>
      <c r="O564" s="706">
        <v>92577.91</v>
      </c>
      <c r="P564" s="706">
        <v>92577.91</v>
      </c>
      <c r="Q564" s="706">
        <v>92577.91</v>
      </c>
      <c r="R564" s="706">
        <v>92577.91</v>
      </c>
      <c r="S564" s="706">
        <v>8416.17</v>
      </c>
      <c r="T564" s="706">
        <v>8416.17</v>
      </c>
      <c r="U564" s="706">
        <v>0</v>
      </c>
      <c r="V564" s="706">
        <v>0</v>
      </c>
      <c r="W564" s="706">
        <v>0</v>
      </c>
      <c r="X564" s="706">
        <v>0</v>
      </c>
      <c r="Y564" s="706">
        <v>0</v>
      </c>
      <c r="Z564" s="706">
        <v>0</v>
      </c>
      <c r="AA564" s="706">
        <v>1</v>
      </c>
      <c r="AB564" s="706">
        <v>1</v>
      </c>
      <c r="AC564" s="706">
        <v>1</v>
      </c>
      <c r="AD564" s="706">
        <v>1</v>
      </c>
      <c r="AE564" s="706">
        <v>1</v>
      </c>
      <c r="AF564" s="706">
        <v>1</v>
      </c>
      <c r="AG564" s="706">
        <v>1</v>
      </c>
      <c r="AH564" s="706">
        <v>0</v>
      </c>
      <c r="AI564" s="706">
        <v>0</v>
      </c>
      <c r="AJ564" s="905" t="str">
        <f t="shared" si="54"/>
        <v>G43200</v>
      </c>
      <c r="AK564" s="905" t="str">
        <f t="shared" si="55"/>
        <v>VTES-CL 3500 SILVERADO</v>
      </c>
      <c r="AL564" s="905">
        <f>IFERROR(INDEX(G564:R564,1,MATCH(Parametres!$B$3,G$1:R$1,0)-1)*IF(OR(F564="L",F564="S",F564="I"),-1,1),"")</f>
        <v>0</v>
      </c>
      <c r="AM564" s="905">
        <f t="shared" si="50"/>
        <v>0</v>
      </c>
      <c r="AN564" s="905">
        <f>INDEX(G564:R564,1,MATCH(Parametres!$B$3,G$1:R$1,0))*IF(OR(F564="L",F564="S",F564="I"),-1,1)</f>
        <v>0</v>
      </c>
      <c r="AO564" s="487" t="str">
        <f>+VLOOKUP($AJ564,Data_Validation!$A:$D,1,0)</f>
        <v>G43200</v>
      </c>
      <c r="AP564" s="487" t="str">
        <f>+VLOOKUP($AJ564,Data_Validation!$A:$D,3,0)</f>
        <v>Véhicules neufs</v>
      </c>
      <c r="AQ564" s="487" t="str">
        <f>+VLOOKUP($AJ564,Data_Validation!$A:$D,4,0)</f>
        <v>Camions détail</v>
      </c>
      <c r="AR564" s="487" t="s">
        <v>299</v>
      </c>
      <c r="AS564" s="487" t="str">
        <f>+VLOOKUP($AJ564,Data_Validation!$A:$E,5,0)</f>
        <v>Oui</v>
      </c>
      <c r="AT564" s="904" t="str">
        <f t="shared" si="51"/>
        <v>G43200</v>
      </c>
      <c r="AU564" s="488" t="str">
        <f t="shared" si="52"/>
        <v>VTES-CL 3500 SILVERADO</v>
      </c>
      <c r="AV564" s="899">
        <f>IFERROR(INDEX(V564:AG564,1,MATCH(Parametres!$B$3,V$1:AG$1,0)-1)*IF(OR(C564="L",C564="S",C564="I"),-1,1),"")</f>
        <v>0</v>
      </c>
      <c r="AW564" s="899">
        <f t="shared" si="53"/>
        <v>0</v>
      </c>
      <c r="AX564" s="899">
        <f>INDEX(V564:AG564,1,MATCH(Parametres!$B$3,V$1:AG$1,0))*IF(OR(C564="L",C564="S",C564="I"),-1,1)</f>
        <v>0</v>
      </c>
      <c r="AY564" s="487" t="s">
        <v>337</v>
      </c>
      <c r="AZ564" s="487" t="str">
        <f>+VLOOKUP($AJ564,Data_Validation!$A:$E,5,0)</f>
        <v>Oui</v>
      </c>
    </row>
    <row r="565" spans="1:52" ht="15" hidden="1" customHeight="1">
      <c r="A565" s="706" t="s">
        <v>1148</v>
      </c>
      <c r="B565" s="706">
        <v>2025</v>
      </c>
      <c r="C565" s="706" t="s">
        <v>2346</v>
      </c>
      <c r="D565" s="706" t="s">
        <v>2347</v>
      </c>
      <c r="E565" s="706" t="s">
        <v>1149</v>
      </c>
      <c r="F565" s="706" t="s">
        <v>1149</v>
      </c>
      <c r="G565" s="706">
        <v>469505.58</v>
      </c>
      <c r="H565" s="706">
        <v>798220.64</v>
      </c>
      <c r="I565" s="706">
        <v>1009228.77</v>
      </c>
      <c r="J565" s="706">
        <v>1252723.8400000001</v>
      </c>
      <c r="K565" s="706">
        <v>1837337.96</v>
      </c>
      <c r="L565" s="706">
        <v>2461777.61</v>
      </c>
      <c r="M565" s="706">
        <v>3087450.81</v>
      </c>
      <c r="N565" s="706">
        <v>3400516.52</v>
      </c>
      <c r="O565" s="706">
        <v>3858902.61</v>
      </c>
      <c r="P565" s="706">
        <v>4321236.6100000003</v>
      </c>
      <c r="Q565" s="706">
        <v>4646459.18</v>
      </c>
      <c r="R565" s="706">
        <v>4878734.8600000003</v>
      </c>
      <c r="S565" s="706">
        <v>422405.38</v>
      </c>
      <c r="T565" s="706">
        <v>422405.38</v>
      </c>
      <c r="U565" s="706">
        <v>0</v>
      </c>
      <c r="V565" s="706">
        <v>4</v>
      </c>
      <c r="W565" s="706">
        <v>7</v>
      </c>
      <c r="X565" s="706">
        <v>9</v>
      </c>
      <c r="Y565" s="706">
        <v>11</v>
      </c>
      <c r="Z565" s="706">
        <v>16</v>
      </c>
      <c r="AA565" s="706">
        <v>22</v>
      </c>
      <c r="AB565" s="706">
        <v>28</v>
      </c>
      <c r="AC565" s="706">
        <v>31</v>
      </c>
      <c r="AD565" s="706">
        <v>35</v>
      </c>
      <c r="AE565" s="706">
        <v>39</v>
      </c>
      <c r="AF565" s="706">
        <v>42</v>
      </c>
      <c r="AG565" s="706">
        <v>44</v>
      </c>
      <c r="AH565" s="706">
        <v>4</v>
      </c>
      <c r="AI565" s="706">
        <v>4</v>
      </c>
      <c r="AJ565" s="905" t="str">
        <f t="shared" si="54"/>
        <v>G43202</v>
      </c>
      <c r="AK565" s="905" t="str">
        <f t="shared" si="55"/>
        <v>VENTES - CL2500 SIERRA</v>
      </c>
      <c r="AL565" s="905">
        <f>IFERROR(INDEX(G565:R565,1,MATCH(Parametres!$B$3,G$1:R$1,0)-1)*IF(OR(F565="L",F565="S",F565="I"),-1,1),"")</f>
        <v>-1009228.77</v>
      </c>
      <c r="AM565" s="905">
        <f t="shared" si="50"/>
        <v>-243495.07000000007</v>
      </c>
      <c r="AN565" s="905">
        <f>INDEX(G565:R565,1,MATCH(Parametres!$B$3,G$1:R$1,0))*IF(OR(F565="L",F565="S",F565="I"),-1,1)</f>
        <v>-1252723.8400000001</v>
      </c>
      <c r="AO565" s="487" t="str">
        <f>+VLOOKUP($AJ565,Data_Validation!$A:$D,1,0)</f>
        <v>G43202</v>
      </c>
      <c r="AP565" s="487" t="str">
        <f>+VLOOKUP($AJ565,Data_Validation!$A:$D,3,0)</f>
        <v>Véhicules neufs</v>
      </c>
      <c r="AQ565" s="487" t="str">
        <f>+VLOOKUP($AJ565,Data_Validation!$A:$D,4,0)</f>
        <v>Camions détail</v>
      </c>
      <c r="AR565" s="487" t="s">
        <v>299</v>
      </c>
      <c r="AS565" s="487" t="str">
        <f>+VLOOKUP($AJ565,Data_Validation!$A:$E,5,0)</f>
        <v>Oui</v>
      </c>
      <c r="AT565" s="904" t="str">
        <f t="shared" si="51"/>
        <v>G43202</v>
      </c>
      <c r="AU565" s="488" t="str">
        <f t="shared" si="52"/>
        <v>VENTES - CL2500 SIERRA</v>
      </c>
      <c r="AV565" s="899">
        <f>IFERROR(INDEX(V565:AG565,1,MATCH(Parametres!$B$3,V$1:AG$1,0)-1)*IF(OR(C565="L",C565="S",C565="I"),-1,1),"")</f>
        <v>9</v>
      </c>
      <c r="AW565" s="899">
        <f t="shared" si="53"/>
        <v>2</v>
      </c>
      <c r="AX565" s="899">
        <f>INDEX(V565:AG565,1,MATCH(Parametres!$B$3,V$1:AG$1,0))*IF(OR(C565="L",C565="S",C565="I"),-1,1)</f>
        <v>11</v>
      </c>
      <c r="AY565" s="487" t="s">
        <v>337</v>
      </c>
      <c r="AZ565" s="487" t="str">
        <f>+VLOOKUP($AJ565,Data_Validation!$A:$E,5,0)</f>
        <v>Oui</v>
      </c>
    </row>
    <row r="566" spans="1:52" ht="15" hidden="1" customHeight="1">
      <c r="A566" s="706" t="s">
        <v>1148</v>
      </c>
      <c r="B566" s="706">
        <v>2025</v>
      </c>
      <c r="C566" s="706" t="s">
        <v>2348</v>
      </c>
      <c r="D566" s="706" t="s">
        <v>2349</v>
      </c>
      <c r="E566" s="706" t="s">
        <v>1149</v>
      </c>
      <c r="F566" s="706" t="s">
        <v>1149</v>
      </c>
      <c r="G566" s="706">
        <v>0</v>
      </c>
      <c r="H566" s="706">
        <v>0</v>
      </c>
      <c r="I566" s="706">
        <v>0</v>
      </c>
      <c r="J566" s="706">
        <v>0</v>
      </c>
      <c r="K566" s="706">
        <v>0</v>
      </c>
      <c r="L566" s="706">
        <v>0</v>
      </c>
      <c r="M566" s="706">
        <v>0</v>
      </c>
      <c r="N566" s="706">
        <v>0</v>
      </c>
      <c r="O566" s="706">
        <v>0</v>
      </c>
      <c r="P566" s="706">
        <v>0</v>
      </c>
      <c r="Q566" s="706">
        <v>0</v>
      </c>
      <c r="R566" s="706">
        <v>0</v>
      </c>
      <c r="S566" s="706">
        <v>0</v>
      </c>
      <c r="T566" s="706">
        <v>0</v>
      </c>
      <c r="U566" s="706">
        <v>0</v>
      </c>
      <c r="V566" s="706">
        <v>0</v>
      </c>
      <c r="W566" s="706">
        <v>0</v>
      </c>
      <c r="X566" s="706">
        <v>0</v>
      </c>
      <c r="Y566" s="706">
        <v>0</v>
      </c>
      <c r="Z566" s="706">
        <v>0</v>
      </c>
      <c r="AA566" s="706">
        <v>0</v>
      </c>
      <c r="AB566" s="706">
        <v>0</v>
      </c>
      <c r="AC566" s="706">
        <v>0</v>
      </c>
      <c r="AD566" s="706">
        <v>0</v>
      </c>
      <c r="AE566" s="706">
        <v>0</v>
      </c>
      <c r="AF566" s="706">
        <v>0</v>
      </c>
      <c r="AG566" s="706">
        <v>0</v>
      </c>
      <c r="AH566" s="706">
        <v>0</v>
      </c>
      <c r="AI566" s="706">
        <v>0</v>
      </c>
      <c r="AJ566" s="905" t="str">
        <f t="shared" si="54"/>
        <v>G43203</v>
      </c>
      <c r="AK566" s="905" t="str">
        <f t="shared" si="55"/>
        <v>VENTES - SIERRA 3500</v>
      </c>
      <c r="AL566" s="905">
        <f>IFERROR(INDEX(G566:R566,1,MATCH(Parametres!$B$3,G$1:R$1,0)-1)*IF(OR(F566="L",F566="S",F566="I"),-1,1),"")</f>
        <v>0</v>
      </c>
      <c r="AM566" s="905">
        <f t="shared" si="50"/>
        <v>0</v>
      </c>
      <c r="AN566" s="905">
        <f>INDEX(G566:R566,1,MATCH(Parametres!$B$3,G$1:R$1,0))*IF(OR(F566="L",F566="S",F566="I"),-1,1)</f>
        <v>0</v>
      </c>
      <c r="AO566" s="487" t="str">
        <f>+VLOOKUP($AJ566,Data_Validation!$A:$D,1,0)</f>
        <v>G43203</v>
      </c>
      <c r="AP566" s="487" t="str">
        <f>+VLOOKUP($AJ566,Data_Validation!$A:$D,3,0)</f>
        <v>Véhicules neufs</v>
      </c>
      <c r="AQ566" s="487" t="str">
        <f>+VLOOKUP($AJ566,Data_Validation!$A:$D,4,0)</f>
        <v>Camions détail</v>
      </c>
      <c r="AR566" s="487" t="s">
        <v>299</v>
      </c>
      <c r="AS566" s="487" t="str">
        <f>+VLOOKUP($AJ566,Data_Validation!$A:$E,5,0)</f>
        <v>Oui</v>
      </c>
      <c r="AT566" s="904" t="str">
        <f t="shared" si="51"/>
        <v>G43203</v>
      </c>
      <c r="AU566" s="488" t="str">
        <f t="shared" si="52"/>
        <v>VENTES - SIERRA 3500</v>
      </c>
      <c r="AV566" s="899">
        <f>IFERROR(INDEX(V566:AG566,1,MATCH(Parametres!$B$3,V$1:AG$1,0)-1)*IF(OR(C566="L",C566="S",C566="I"),-1,1),"")</f>
        <v>0</v>
      </c>
      <c r="AW566" s="899">
        <f t="shared" si="53"/>
        <v>0</v>
      </c>
      <c r="AX566" s="899">
        <f>INDEX(V566:AG566,1,MATCH(Parametres!$B$3,V$1:AG$1,0))*IF(OR(C566="L",C566="S",C566="I"),-1,1)</f>
        <v>0</v>
      </c>
      <c r="AY566" s="487" t="s">
        <v>337</v>
      </c>
      <c r="AZ566" s="487" t="str">
        <f>+VLOOKUP($AJ566,Data_Validation!$A:$E,5,0)</f>
        <v>Oui</v>
      </c>
    </row>
    <row r="567" spans="1:52" ht="15" hidden="1" customHeight="1">
      <c r="A567" s="706" t="s">
        <v>1148</v>
      </c>
      <c r="B567" s="706">
        <v>2025</v>
      </c>
      <c r="C567" s="706" t="s">
        <v>2350</v>
      </c>
      <c r="D567" s="706" t="s">
        <v>2351</v>
      </c>
      <c r="E567" s="706" t="s">
        <v>1149</v>
      </c>
      <c r="F567" s="706" t="s">
        <v>1149</v>
      </c>
      <c r="G567" s="706">
        <v>0</v>
      </c>
      <c r="H567" s="706">
        <v>0</v>
      </c>
      <c r="I567" s="706">
        <v>0</v>
      </c>
      <c r="J567" s="706">
        <v>0</v>
      </c>
      <c r="K567" s="706">
        <v>0</v>
      </c>
      <c r="L567" s="706">
        <v>0</v>
      </c>
      <c r="M567" s="706">
        <v>0</v>
      </c>
      <c r="N567" s="706">
        <v>0</v>
      </c>
      <c r="O567" s="706">
        <v>0</v>
      </c>
      <c r="P567" s="706">
        <v>0</v>
      </c>
      <c r="Q567" s="706">
        <v>0</v>
      </c>
      <c r="R567" s="706">
        <v>0</v>
      </c>
      <c r="S567" s="706">
        <v>0</v>
      </c>
      <c r="T567" s="706">
        <v>0</v>
      </c>
      <c r="U567" s="706">
        <v>0</v>
      </c>
      <c r="V567" s="706">
        <v>0</v>
      </c>
      <c r="W567" s="706">
        <v>0</v>
      </c>
      <c r="X567" s="706">
        <v>0</v>
      </c>
      <c r="Y567" s="706">
        <v>0</v>
      </c>
      <c r="Z567" s="706">
        <v>0</v>
      </c>
      <c r="AA567" s="706">
        <v>0</v>
      </c>
      <c r="AB567" s="706">
        <v>0</v>
      </c>
      <c r="AC567" s="706">
        <v>0</v>
      </c>
      <c r="AD567" s="706">
        <v>0</v>
      </c>
      <c r="AE567" s="706">
        <v>0</v>
      </c>
      <c r="AF567" s="706">
        <v>0</v>
      </c>
      <c r="AG567" s="706">
        <v>0</v>
      </c>
      <c r="AH567" s="706">
        <v>0</v>
      </c>
      <c r="AI567" s="706">
        <v>0</v>
      </c>
      <c r="AJ567" s="905" t="str">
        <f t="shared" si="54"/>
        <v>G43300</v>
      </c>
      <c r="AK567" s="905" t="str">
        <f t="shared" si="55"/>
        <v>VENTES BLAZER</v>
      </c>
      <c r="AL567" s="905">
        <f>IFERROR(INDEX(G567:R567,1,MATCH(Parametres!$B$3,G$1:R$1,0)-1)*IF(OR(F567="L",F567="S",F567="I"),-1,1),"")</f>
        <v>0</v>
      </c>
      <c r="AM567" s="905">
        <f t="shared" si="50"/>
        <v>0</v>
      </c>
      <c r="AN567" s="905">
        <f>INDEX(G567:R567,1,MATCH(Parametres!$B$3,G$1:R$1,0))*IF(OR(F567="L",F567="S",F567="I"),-1,1)</f>
        <v>0</v>
      </c>
      <c r="AO567" s="487" t="str">
        <f>+VLOOKUP($AJ567,Data_Validation!$A:$D,1,0)</f>
        <v>G43300</v>
      </c>
      <c r="AP567" s="487" t="str">
        <f>+VLOOKUP($AJ567,Data_Validation!$A:$D,3,0)</f>
        <v>Véhicules neufs</v>
      </c>
      <c r="AQ567" s="487" t="str">
        <f>+VLOOKUP($AJ567,Data_Validation!$A:$D,4,0)</f>
        <v>Camions détail</v>
      </c>
      <c r="AR567" s="487" t="s">
        <v>299</v>
      </c>
      <c r="AS567" s="487" t="str">
        <f>+VLOOKUP($AJ567,Data_Validation!$A:$E,5,0)</f>
        <v>Oui</v>
      </c>
      <c r="AT567" s="904" t="str">
        <f t="shared" si="51"/>
        <v>G43300</v>
      </c>
      <c r="AU567" s="488" t="str">
        <f t="shared" si="52"/>
        <v>VENTES BLAZER</v>
      </c>
      <c r="AV567" s="899">
        <f>IFERROR(INDEX(V567:AG567,1,MATCH(Parametres!$B$3,V$1:AG$1,0)-1)*IF(OR(C567="L",C567="S",C567="I"),-1,1),"")</f>
        <v>0</v>
      </c>
      <c r="AW567" s="899">
        <f t="shared" si="53"/>
        <v>0</v>
      </c>
      <c r="AX567" s="899">
        <f>INDEX(V567:AG567,1,MATCH(Parametres!$B$3,V$1:AG$1,0))*IF(OR(C567="L",C567="S",C567="I"),-1,1)</f>
        <v>0</v>
      </c>
      <c r="AY567" s="487" t="s">
        <v>337</v>
      </c>
      <c r="AZ567" s="487" t="str">
        <f>+VLOOKUP($AJ567,Data_Validation!$A:$E,5,0)</f>
        <v>Oui</v>
      </c>
    </row>
    <row r="568" spans="1:52" ht="15" hidden="1" customHeight="1">
      <c r="A568" s="706" t="s">
        <v>1148</v>
      </c>
      <c r="B568" s="706">
        <v>2025</v>
      </c>
      <c r="C568" s="706" t="s">
        <v>2352</v>
      </c>
      <c r="D568" s="706" t="s">
        <v>2353</v>
      </c>
      <c r="E568" s="706" t="s">
        <v>1149</v>
      </c>
      <c r="F568" s="706" t="s">
        <v>1149</v>
      </c>
      <c r="G568" s="706">
        <v>0</v>
      </c>
      <c r="H568" s="706">
        <v>0</v>
      </c>
      <c r="I568" s="706">
        <v>76428.149999999994</v>
      </c>
      <c r="J568" s="706">
        <v>203473.38</v>
      </c>
      <c r="K568" s="706">
        <v>203473.38</v>
      </c>
      <c r="L568" s="706">
        <v>331610.38</v>
      </c>
      <c r="M568" s="706">
        <v>394566.38</v>
      </c>
      <c r="N568" s="706">
        <v>522568.06</v>
      </c>
      <c r="O568" s="706">
        <v>584186.07999999996</v>
      </c>
      <c r="P568" s="706">
        <v>643961.57999999996</v>
      </c>
      <c r="Q568" s="706">
        <v>706728.08</v>
      </c>
      <c r="R568" s="706">
        <v>1103552.49</v>
      </c>
      <c r="S568" s="706">
        <v>64248.01</v>
      </c>
      <c r="T568" s="706">
        <v>64248.01</v>
      </c>
      <c r="U568" s="706">
        <v>0</v>
      </c>
      <c r="V568" s="706">
        <v>0</v>
      </c>
      <c r="W568" s="706">
        <v>0</v>
      </c>
      <c r="X568" s="706">
        <v>1</v>
      </c>
      <c r="Y568" s="706">
        <v>3</v>
      </c>
      <c r="Z568" s="706">
        <v>3</v>
      </c>
      <c r="AA568" s="706">
        <v>5</v>
      </c>
      <c r="AB568" s="706">
        <v>6</v>
      </c>
      <c r="AC568" s="706">
        <v>8</v>
      </c>
      <c r="AD568" s="706">
        <v>9</v>
      </c>
      <c r="AE568" s="706">
        <v>10</v>
      </c>
      <c r="AF568" s="706">
        <v>11</v>
      </c>
      <c r="AG568" s="706">
        <v>17</v>
      </c>
      <c r="AH568" s="706">
        <v>1</v>
      </c>
      <c r="AI568" s="706">
        <v>1</v>
      </c>
      <c r="AJ568" s="905" t="str">
        <f t="shared" si="54"/>
        <v>G43301</v>
      </c>
      <c r="AK568" s="905" t="str">
        <f t="shared" si="55"/>
        <v>VENTES BLAZER EV</v>
      </c>
      <c r="AL568" s="905">
        <f>IFERROR(INDEX(G568:R568,1,MATCH(Parametres!$B$3,G$1:R$1,0)-1)*IF(OR(F568="L",F568="S",F568="I"),-1,1),"")</f>
        <v>-76428.149999999994</v>
      </c>
      <c r="AM568" s="905">
        <f t="shared" si="50"/>
        <v>-127045.23000000001</v>
      </c>
      <c r="AN568" s="905">
        <f>INDEX(G568:R568,1,MATCH(Parametres!$B$3,G$1:R$1,0))*IF(OR(F568="L",F568="S",F568="I"),-1,1)</f>
        <v>-203473.38</v>
      </c>
      <c r="AO568" s="487" t="str">
        <f>+VLOOKUP($AJ568,Data_Validation!$A:$D,1,0)</f>
        <v>G43301</v>
      </c>
      <c r="AP568" s="487" t="str">
        <f>+VLOOKUP($AJ568,Data_Validation!$A:$D,3,0)</f>
        <v>Véhicules neufs</v>
      </c>
      <c r="AQ568" s="487" t="str">
        <f>+VLOOKUP($AJ568,Data_Validation!$A:$D,4,0)</f>
        <v>Camions electriques</v>
      </c>
      <c r="AR568" s="487" t="s">
        <v>299</v>
      </c>
      <c r="AS568" s="487" t="str">
        <f>+VLOOKUP($AJ568,Data_Validation!$A:$E,5,0)</f>
        <v>Oui</v>
      </c>
      <c r="AT568" s="904" t="str">
        <f t="shared" si="51"/>
        <v>G43301</v>
      </c>
      <c r="AU568" s="488" t="str">
        <f t="shared" si="52"/>
        <v>VENTES BLAZER EV</v>
      </c>
      <c r="AV568" s="899">
        <f>IFERROR(INDEX(V568:AG568,1,MATCH(Parametres!$B$3,V$1:AG$1,0)-1)*IF(OR(C568="L",C568="S",C568="I"),-1,1),"")</f>
        <v>1</v>
      </c>
      <c r="AW568" s="899">
        <f t="shared" si="53"/>
        <v>2</v>
      </c>
      <c r="AX568" s="899">
        <f>INDEX(V568:AG568,1,MATCH(Parametres!$B$3,V$1:AG$1,0))*IF(OR(C568="L",C568="S",C568="I"),-1,1)</f>
        <v>3</v>
      </c>
      <c r="AY568" s="487" t="s">
        <v>337</v>
      </c>
      <c r="AZ568" s="487" t="str">
        <f>+VLOOKUP($AJ568,Data_Validation!$A:$E,5,0)</f>
        <v>Oui</v>
      </c>
    </row>
    <row r="569" spans="1:52" ht="15" customHeight="1">
      <c r="A569" s="706" t="s">
        <v>1148</v>
      </c>
      <c r="B569" s="706">
        <v>2025</v>
      </c>
      <c r="C569" s="706" t="s">
        <v>2354</v>
      </c>
      <c r="D569" s="706" t="s">
        <v>2355</v>
      </c>
      <c r="E569" s="706" t="s">
        <v>1149</v>
      </c>
      <c r="F569" s="706" t="s">
        <v>1149</v>
      </c>
      <c r="G569" s="706">
        <v>0</v>
      </c>
      <c r="H569" s="706">
        <v>0</v>
      </c>
      <c r="I569" s="706">
        <v>0</v>
      </c>
      <c r="J569" s="706">
        <v>0</v>
      </c>
      <c r="K569" s="706">
        <v>0</v>
      </c>
      <c r="L569" s="706">
        <v>0</v>
      </c>
      <c r="M569" s="706">
        <v>0</v>
      </c>
      <c r="N569" s="706">
        <v>0</v>
      </c>
      <c r="O569" s="706">
        <v>0</v>
      </c>
      <c r="P569" s="706">
        <v>0</v>
      </c>
      <c r="Q569" s="706">
        <v>0</v>
      </c>
      <c r="R569" s="706">
        <v>0</v>
      </c>
      <c r="S569" s="706">
        <v>0</v>
      </c>
      <c r="T569" s="706">
        <v>0</v>
      </c>
      <c r="U569" s="706">
        <v>0</v>
      </c>
      <c r="V569" s="706">
        <v>0</v>
      </c>
      <c r="W569" s="706">
        <v>0</v>
      </c>
      <c r="X569" s="706">
        <v>0</v>
      </c>
      <c r="Y569" s="706">
        <v>0</v>
      </c>
      <c r="Z569" s="706">
        <v>0</v>
      </c>
      <c r="AA569" s="706">
        <v>0</v>
      </c>
      <c r="AB569" s="706">
        <v>0</v>
      </c>
      <c r="AC569" s="706">
        <v>0</v>
      </c>
      <c r="AD569" s="706">
        <v>0</v>
      </c>
      <c r="AE569" s="706">
        <v>0</v>
      </c>
      <c r="AF569" s="706">
        <v>0</v>
      </c>
      <c r="AG569" s="706">
        <v>0</v>
      </c>
      <c r="AH569" s="706">
        <v>0</v>
      </c>
      <c r="AI569" s="706">
        <v>0</v>
      </c>
      <c r="AJ569" s="905" t="str">
        <f t="shared" si="54"/>
        <v>G43320</v>
      </c>
      <c r="AK569" s="905" t="str">
        <f t="shared" si="55"/>
        <v>VTES-AVALANCHE       -LOC</v>
      </c>
      <c r="AL569" s="905">
        <f>IFERROR(INDEX(G569:R569,1,MATCH(Parametres!$B$3,G$1:R$1,0)-1)*IF(OR(F569="L",F569="S",F569="I"),-1,1),"")</f>
        <v>0</v>
      </c>
      <c r="AM569" s="905">
        <f t="shared" si="50"/>
        <v>0</v>
      </c>
      <c r="AN569" s="905">
        <f>INDEX(G569:R569,1,MATCH(Parametres!$B$3,G$1:R$1,0))*IF(OR(F569="L",F569="S",F569="I"),-1,1)</f>
        <v>0</v>
      </c>
      <c r="AO569" s="487" t="e">
        <f>+VLOOKUP($AJ569,Data_Validation!$A:$D,1,0)</f>
        <v>#N/A</v>
      </c>
      <c r="AP569" s="487" t="e">
        <f>+VLOOKUP($AJ569,Data_Validation!$A:$D,3,0)</f>
        <v>#N/A</v>
      </c>
      <c r="AQ569" s="487" t="e">
        <f>+VLOOKUP($AJ569,Data_Validation!$A:$D,4,0)</f>
        <v>#N/A</v>
      </c>
      <c r="AR569" s="487" t="s">
        <v>299</v>
      </c>
      <c r="AS569" s="487" t="e">
        <f>+VLOOKUP($AJ569,Data_Validation!$A:$E,5,0)</f>
        <v>#N/A</v>
      </c>
      <c r="AT569" s="904" t="str">
        <f t="shared" si="51"/>
        <v>G43320</v>
      </c>
      <c r="AU569" s="488" t="str">
        <f t="shared" si="52"/>
        <v>VTES-AVALANCHE       -LOC</v>
      </c>
      <c r="AV569" s="899">
        <f>IFERROR(INDEX(V569:AG569,1,MATCH(Parametres!$B$3,V$1:AG$1,0)-1)*IF(OR(C569="L",C569="S",C569="I"),-1,1),"")</f>
        <v>0</v>
      </c>
      <c r="AW569" s="899">
        <f t="shared" si="53"/>
        <v>0</v>
      </c>
      <c r="AX569" s="899">
        <f>INDEX(V569:AG569,1,MATCH(Parametres!$B$3,V$1:AG$1,0))*IF(OR(C569="L",C569="S",C569="I"),-1,1)</f>
        <v>0</v>
      </c>
      <c r="AY569" s="487" t="s">
        <v>337</v>
      </c>
      <c r="AZ569" s="487" t="e">
        <f>+VLOOKUP($AJ569,Data_Validation!$A:$E,5,0)</f>
        <v>#N/A</v>
      </c>
    </row>
    <row r="570" spans="1:52" ht="15" hidden="1" customHeight="1">
      <c r="A570" s="706" t="s">
        <v>1148</v>
      </c>
      <c r="B570" s="706">
        <v>2025</v>
      </c>
      <c r="C570" s="706" t="s">
        <v>2356</v>
      </c>
      <c r="D570" s="706" t="s">
        <v>2357</v>
      </c>
      <c r="E570" s="706" t="s">
        <v>1149</v>
      </c>
      <c r="F570" s="706" t="s">
        <v>1149</v>
      </c>
      <c r="G570" s="706">
        <v>0</v>
      </c>
      <c r="H570" s="706">
        <v>0</v>
      </c>
      <c r="I570" s="706">
        <v>75888</v>
      </c>
      <c r="J570" s="706">
        <v>118827.89</v>
      </c>
      <c r="K570" s="706">
        <v>199139.49</v>
      </c>
      <c r="L570" s="706">
        <v>282014.99</v>
      </c>
      <c r="M570" s="706">
        <v>354005.99</v>
      </c>
      <c r="N570" s="706">
        <v>476991.96</v>
      </c>
      <c r="O570" s="706">
        <v>658852.30000000005</v>
      </c>
      <c r="P570" s="706">
        <v>1011903.77</v>
      </c>
      <c r="Q570" s="706">
        <v>1095325.27</v>
      </c>
      <c r="R570" s="706">
        <v>1095325.27</v>
      </c>
      <c r="S570" s="706">
        <v>99575.02</v>
      </c>
      <c r="T570" s="706">
        <v>99575.02</v>
      </c>
      <c r="U570" s="706">
        <v>0</v>
      </c>
      <c r="V570" s="706">
        <v>0</v>
      </c>
      <c r="W570" s="706">
        <v>0</v>
      </c>
      <c r="X570" s="706">
        <v>2</v>
      </c>
      <c r="Y570" s="706">
        <v>3</v>
      </c>
      <c r="Z570" s="706">
        <v>5</v>
      </c>
      <c r="AA570" s="706">
        <v>7</v>
      </c>
      <c r="AB570" s="706">
        <v>9</v>
      </c>
      <c r="AC570" s="706">
        <v>12</v>
      </c>
      <c r="AD570" s="706">
        <v>16</v>
      </c>
      <c r="AE570" s="706">
        <v>24</v>
      </c>
      <c r="AF570" s="706">
        <v>26</v>
      </c>
      <c r="AG570" s="706">
        <v>26</v>
      </c>
      <c r="AH570" s="706">
        <v>2</v>
      </c>
      <c r="AI570" s="706">
        <v>2</v>
      </c>
      <c r="AJ570" s="905" t="str">
        <f t="shared" si="54"/>
        <v>G43400</v>
      </c>
      <c r="AK570" s="905" t="str">
        <f t="shared" si="55"/>
        <v>VENTES EQUINOX</v>
      </c>
      <c r="AL570" s="905">
        <f>IFERROR(INDEX(G570:R570,1,MATCH(Parametres!$B$3,G$1:R$1,0)-1)*IF(OR(F570="L",F570="S",F570="I"),-1,1),"")</f>
        <v>-75888</v>
      </c>
      <c r="AM570" s="905">
        <f t="shared" si="50"/>
        <v>-42939.89</v>
      </c>
      <c r="AN570" s="905">
        <f>INDEX(G570:R570,1,MATCH(Parametres!$B$3,G$1:R$1,0))*IF(OR(F570="L",F570="S",F570="I"),-1,1)</f>
        <v>-118827.89</v>
      </c>
      <c r="AO570" s="487" t="str">
        <f>+VLOOKUP($AJ570,Data_Validation!$A:$D,1,0)</f>
        <v>G43400</v>
      </c>
      <c r="AP570" s="487" t="str">
        <f>+VLOOKUP($AJ570,Data_Validation!$A:$D,3,0)</f>
        <v>Véhicules neufs</v>
      </c>
      <c r="AQ570" s="487" t="str">
        <f>+VLOOKUP($AJ570,Data_Validation!$A:$D,4,0)</f>
        <v>Camions détail</v>
      </c>
      <c r="AR570" s="487" t="s">
        <v>299</v>
      </c>
      <c r="AS570" s="487" t="str">
        <f>+VLOOKUP($AJ570,Data_Validation!$A:$E,5,0)</f>
        <v>Oui</v>
      </c>
      <c r="AT570" s="904" t="str">
        <f t="shared" si="51"/>
        <v>G43400</v>
      </c>
      <c r="AU570" s="488" t="str">
        <f t="shared" si="52"/>
        <v>VENTES EQUINOX</v>
      </c>
      <c r="AV570" s="899">
        <f>IFERROR(INDEX(V570:AG570,1,MATCH(Parametres!$B$3,V$1:AG$1,0)-1)*IF(OR(C570="L",C570="S",C570="I"),-1,1),"")</f>
        <v>2</v>
      </c>
      <c r="AW570" s="899">
        <f t="shared" si="53"/>
        <v>1</v>
      </c>
      <c r="AX570" s="899">
        <f>INDEX(V570:AG570,1,MATCH(Parametres!$B$3,V$1:AG$1,0))*IF(OR(C570="L",C570="S",C570="I"),-1,1)</f>
        <v>3</v>
      </c>
      <c r="AY570" s="487" t="s">
        <v>337</v>
      </c>
      <c r="AZ570" s="487" t="str">
        <f>+VLOOKUP($AJ570,Data_Validation!$A:$E,5,0)</f>
        <v>Oui</v>
      </c>
    </row>
    <row r="571" spans="1:52" ht="15" hidden="1" customHeight="1">
      <c r="A571" s="706" t="s">
        <v>1148</v>
      </c>
      <c r="B571" s="706">
        <v>2025</v>
      </c>
      <c r="C571" s="706" t="s">
        <v>2358</v>
      </c>
      <c r="D571" s="706" t="s">
        <v>2359</v>
      </c>
      <c r="E571" s="706" t="s">
        <v>1149</v>
      </c>
      <c r="F571" s="706" t="s">
        <v>1149</v>
      </c>
      <c r="G571" s="706">
        <v>705970.12</v>
      </c>
      <c r="H571" s="706">
        <v>829375.24</v>
      </c>
      <c r="I571" s="706">
        <v>884925.74</v>
      </c>
      <c r="J571" s="706">
        <v>1358020.46</v>
      </c>
      <c r="K571" s="706">
        <v>3206445.36</v>
      </c>
      <c r="L571" s="706">
        <v>4234043.87</v>
      </c>
      <c r="M571" s="706">
        <v>4969783.76</v>
      </c>
      <c r="N571" s="706">
        <v>5449525.0300000003</v>
      </c>
      <c r="O571" s="706">
        <v>6547112.71</v>
      </c>
      <c r="P571" s="706">
        <v>6948799.5899999999</v>
      </c>
      <c r="Q571" s="706">
        <v>7446841.0999999996</v>
      </c>
      <c r="R571" s="706">
        <v>8058604.04</v>
      </c>
      <c r="S571" s="706">
        <v>676985.55</v>
      </c>
      <c r="T571" s="706">
        <v>676985.55</v>
      </c>
      <c r="U571" s="706">
        <v>0</v>
      </c>
      <c r="V571" s="706">
        <v>14</v>
      </c>
      <c r="W571" s="706">
        <v>16</v>
      </c>
      <c r="X571" s="706">
        <v>17</v>
      </c>
      <c r="Y571" s="706">
        <v>26</v>
      </c>
      <c r="Z571" s="706">
        <v>61</v>
      </c>
      <c r="AA571" s="706">
        <v>81</v>
      </c>
      <c r="AB571" s="706">
        <v>95</v>
      </c>
      <c r="AC571" s="706">
        <v>104</v>
      </c>
      <c r="AD571" s="706">
        <v>124</v>
      </c>
      <c r="AE571" s="706">
        <v>131</v>
      </c>
      <c r="AF571" s="706">
        <v>140</v>
      </c>
      <c r="AG571" s="706">
        <v>151</v>
      </c>
      <c r="AH571" s="706">
        <v>13</v>
      </c>
      <c r="AI571" s="706">
        <v>13</v>
      </c>
      <c r="AJ571" s="905" t="str">
        <f t="shared" si="54"/>
        <v>G43401</v>
      </c>
      <c r="AK571" s="905" t="str">
        <f t="shared" si="55"/>
        <v>VTES - EQUINOX EV</v>
      </c>
      <c r="AL571" s="905">
        <f>IFERROR(INDEX(G571:R571,1,MATCH(Parametres!$B$3,G$1:R$1,0)-1)*IF(OR(F571="L",F571="S",F571="I"),-1,1),"")</f>
        <v>-884925.74</v>
      </c>
      <c r="AM571" s="905">
        <f t="shared" si="50"/>
        <v>-473094.72</v>
      </c>
      <c r="AN571" s="905">
        <f>INDEX(G571:R571,1,MATCH(Parametres!$B$3,G$1:R$1,0))*IF(OR(F571="L",F571="S",F571="I"),-1,1)</f>
        <v>-1358020.46</v>
      </c>
      <c r="AO571" s="487" t="str">
        <f>+VLOOKUP($AJ571,Data_Validation!$A:$D,1,0)</f>
        <v>G43401</v>
      </c>
      <c r="AP571" s="487" t="str">
        <f>+VLOOKUP($AJ571,Data_Validation!$A:$D,3,0)</f>
        <v>Véhicules neufs</v>
      </c>
      <c r="AQ571" s="487" t="str">
        <f>+VLOOKUP($AJ571,Data_Validation!$A:$D,4,0)</f>
        <v>Camions electriques</v>
      </c>
      <c r="AR571" s="487" t="s">
        <v>299</v>
      </c>
      <c r="AS571" s="487" t="str">
        <f>+VLOOKUP($AJ571,Data_Validation!$A:$E,5,0)</f>
        <v>Oui</v>
      </c>
      <c r="AT571" s="904" t="str">
        <f t="shared" si="51"/>
        <v>G43401</v>
      </c>
      <c r="AU571" s="488" t="str">
        <f t="shared" si="52"/>
        <v>VTES - EQUINOX EV</v>
      </c>
      <c r="AV571" s="899">
        <f>IFERROR(INDEX(V571:AG571,1,MATCH(Parametres!$B$3,V$1:AG$1,0)-1)*IF(OR(C571="L",C571="S",C571="I"),-1,1),"")</f>
        <v>17</v>
      </c>
      <c r="AW571" s="899">
        <f t="shared" si="53"/>
        <v>9</v>
      </c>
      <c r="AX571" s="899">
        <f>INDEX(V571:AG571,1,MATCH(Parametres!$B$3,V$1:AG$1,0))*IF(OR(C571="L",C571="S",C571="I"),-1,1)</f>
        <v>26</v>
      </c>
      <c r="AY571" s="487" t="s">
        <v>337</v>
      </c>
      <c r="AZ571" s="487" t="str">
        <f>+VLOOKUP($AJ571,Data_Validation!$A:$E,5,0)</f>
        <v>Oui</v>
      </c>
    </row>
    <row r="572" spans="1:52" ht="15" customHeight="1">
      <c r="A572" s="706" t="s">
        <v>1148</v>
      </c>
      <c r="B572" s="706">
        <v>2025</v>
      </c>
      <c r="C572" s="706" t="s">
        <v>2360</v>
      </c>
      <c r="D572" s="706" t="s">
        <v>2361</v>
      </c>
      <c r="E572" s="706" t="s">
        <v>1149</v>
      </c>
      <c r="F572" s="706" t="s">
        <v>1149</v>
      </c>
      <c r="G572" s="706">
        <v>0</v>
      </c>
      <c r="H572" s="706">
        <v>0</v>
      </c>
      <c r="I572" s="706">
        <v>0</v>
      </c>
      <c r="J572" s="706">
        <v>0</v>
      </c>
      <c r="K572" s="706">
        <v>0</v>
      </c>
      <c r="L572" s="706">
        <v>0</v>
      </c>
      <c r="M572" s="706">
        <v>0</v>
      </c>
      <c r="N572" s="706">
        <v>0</v>
      </c>
      <c r="O572" s="706">
        <v>0</v>
      </c>
      <c r="P572" s="706">
        <v>0</v>
      </c>
      <c r="Q572" s="706">
        <v>0</v>
      </c>
      <c r="R572" s="706">
        <v>0</v>
      </c>
      <c r="S572" s="706">
        <v>0</v>
      </c>
      <c r="T572" s="706">
        <v>0</v>
      </c>
      <c r="U572" s="706">
        <v>0</v>
      </c>
      <c r="V572" s="706">
        <v>0</v>
      </c>
      <c r="W572" s="706">
        <v>0</v>
      </c>
      <c r="X572" s="706">
        <v>0</v>
      </c>
      <c r="Y572" s="706">
        <v>0</v>
      </c>
      <c r="Z572" s="706">
        <v>0</v>
      </c>
      <c r="AA572" s="706">
        <v>0</v>
      </c>
      <c r="AB572" s="706">
        <v>0</v>
      </c>
      <c r="AC572" s="706">
        <v>0</v>
      </c>
      <c r="AD572" s="706">
        <v>0</v>
      </c>
      <c r="AE572" s="706">
        <v>0</v>
      </c>
      <c r="AF572" s="706">
        <v>0</v>
      </c>
      <c r="AG572" s="706">
        <v>0</v>
      </c>
      <c r="AH572" s="706">
        <v>0</v>
      </c>
      <c r="AI572" s="706">
        <v>0</v>
      </c>
      <c r="AJ572" s="905" t="str">
        <f t="shared" si="54"/>
        <v>G43420</v>
      </c>
      <c r="AK572" s="905" t="str">
        <f t="shared" si="55"/>
        <v>VTES-TRACKER         -LOC</v>
      </c>
      <c r="AL572" s="905">
        <f>IFERROR(INDEX(G572:R572,1,MATCH(Parametres!$B$3,G$1:R$1,0)-1)*IF(OR(F572="L",F572="S",F572="I"),-1,1),"")</f>
        <v>0</v>
      </c>
      <c r="AM572" s="905">
        <f t="shared" si="50"/>
        <v>0</v>
      </c>
      <c r="AN572" s="905">
        <f>INDEX(G572:R572,1,MATCH(Parametres!$B$3,G$1:R$1,0))*IF(OR(F572="L",F572="S",F572="I"),-1,1)</f>
        <v>0</v>
      </c>
      <c r="AO572" s="487" t="e">
        <f>+VLOOKUP($AJ572,Data_Validation!$A:$D,1,0)</f>
        <v>#N/A</v>
      </c>
      <c r="AP572" s="487" t="e">
        <f>+VLOOKUP($AJ572,Data_Validation!$A:$D,3,0)</f>
        <v>#N/A</v>
      </c>
      <c r="AQ572" s="487" t="e">
        <f>+VLOOKUP($AJ572,Data_Validation!$A:$D,4,0)</f>
        <v>#N/A</v>
      </c>
      <c r="AR572" s="487" t="s">
        <v>299</v>
      </c>
      <c r="AS572" s="487" t="e">
        <f>+VLOOKUP($AJ572,Data_Validation!$A:$E,5,0)</f>
        <v>#N/A</v>
      </c>
      <c r="AT572" s="904" t="str">
        <f t="shared" si="51"/>
        <v>G43420</v>
      </c>
      <c r="AU572" s="488" t="str">
        <f t="shared" si="52"/>
        <v>VTES-TRACKER         -LOC</v>
      </c>
      <c r="AV572" s="899">
        <f>IFERROR(INDEX(V572:AG572,1,MATCH(Parametres!$B$3,V$1:AG$1,0)-1)*IF(OR(C572="L",C572="S",C572="I"),-1,1),"")</f>
        <v>0</v>
      </c>
      <c r="AW572" s="899">
        <f t="shared" si="53"/>
        <v>0</v>
      </c>
      <c r="AX572" s="899">
        <f>INDEX(V572:AG572,1,MATCH(Parametres!$B$3,V$1:AG$1,0))*IF(OR(C572="L",C572="S",C572="I"),-1,1)</f>
        <v>0</v>
      </c>
      <c r="AY572" s="487" t="s">
        <v>337</v>
      </c>
      <c r="AZ572" s="487" t="e">
        <f>+VLOOKUP($AJ572,Data_Validation!$A:$E,5,0)</f>
        <v>#N/A</v>
      </c>
    </row>
    <row r="573" spans="1:52" ht="15" hidden="1" customHeight="1">
      <c r="A573" s="706" t="s">
        <v>1148</v>
      </c>
      <c r="B573" s="706">
        <v>2025</v>
      </c>
      <c r="C573" s="706" t="s">
        <v>2362</v>
      </c>
      <c r="D573" s="706" t="s">
        <v>2363</v>
      </c>
      <c r="E573" s="706" t="s">
        <v>1149</v>
      </c>
      <c r="F573" s="706" t="s">
        <v>1149</v>
      </c>
      <c r="G573" s="706">
        <v>0</v>
      </c>
      <c r="H573" s="706">
        <v>0</v>
      </c>
      <c r="I573" s="706">
        <v>0</v>
      </c>
      <c r="J573" s="706">
        <v>0</v>
      </c>
      <c r="K573" s="706">
        <v>0</v>
      </c>
      <c r="L573" s="706">
        <v>0</v>
      </c>
      <c r="M573" s="706">
        <v>0</v>
      </c>
      <c r="N573" s="706">
        <v>0</v>
      </c>
      <c r="O573" s="706">
        <v>0</v>
      </c>
      <c r="P573" s="706">
        <v>0</v>
      </c>
      <c r="Q573" s="706">
        <v>0</v>
      </c>
      <c r="R573" s="706">
        <v>0</v>
      </c>
      <c r="S573" s="706">
        <v>0</v>
      </c>
      <c r="T573" s="706">
        <v>0</v>
      </c>
      <c r="U573" s="706">
        <v>0</v>
      </c>
      <c r="V573" s="706">
        <v>0</v>
      </c>
      <c r="W573" s="706">
        <v>0</v>
      </c>
      <c r="X573" s="706">
        <v>0</v>
      </c>
      <c r="Y573" s="706">
        <v>0</v>
      </c>
      <c r="Z573" s="706">
        <v>0</v>
      </c>
      <c r="AA573" s="706">
        <v>0</v>
      </c>
      <c r="AB573" s="706">
        <v>0</v>
      </c>
      <c r="AC573" s="706">
        <v>0</v>
      </c>
      <c r="AD573" s="706">
        <v>0</v>
      </c>
      <c r="AE573" s="706">
        <v>0</v>
      </c>
      <c r="AF573" s="706">
        <v>0</v>
      </c>
      <c r="AG573" s="706">
        <v>0</v>
      </c>
      <c r="AH573" s="706">
        <v>0</v>
      </c>
      <c r="AI573" s="706">
        <v>0</v>
      </c>
      <c r="AJ573" s="905" t="str">
        <f t="shared" si="54"/>
        <v>G43500</v>
      </c>
      <c r="AK573" s="905" t="str">
        <f t="shared" si="55"/>
        <v>VENTES CHEV CITY</v>
      </c>
      <c r="AL573" s="905">
        <f>IFERROR(INDEX(G573:R573,1,MATCH(Parametres!$B$3,G$1:R$1,0)-1)*IF(OR(F573="L",F573="S",F573="I"),-1,1),"")</f>
        <v>0</v>
      </c>
      <c r="AM573" s="905">
        <f t="shared" si="50"/>
        <v>0</v>
      </c>
      <c r="AN573" s="905">
        <f>INDEX(G573:R573,1,MATCH(Parametres!$B$3,G$1:R$1,0))*IF(OR(F573="L",F573="S",F573="I"),-1,1)</f>
        <v>0</v>
      </c>
      <c r="AO573" s="487" t="str">
        <f>+VLOOKUP($AJ573,Data_Validation!$A:$D,1,0)</f>
        <v>G43500</v>
      </c>
      <c r="AP573" s="487" t="str">
        <f>+VLOOKUP($AJ573,Data_Validation!$A:$D,3,0)</f>
        <v>Véhicules neufs</v>
      </c>
      <c r="AQ573" s="487" t="str">
        <f>+VLOOKUP($AJ573,Data_Validation!$A:$D,4,0)</f>
        <v>Camions détail</v>
      </c>
      <c r="AR573" s="487" t="s">
        <v>299</v>
      </c>
      <c r="AS573" s="487" t="str">
        <f>+VLOOKUP($AJ573,Data_Validation!$A:$E,5,0)</f>
        <v>Oui</v>
      </c>
      <c r="AT573" s="904" t="str">
        <f t="shared" si="51"/>
        <v>G43500</v>
      </c>
      <c r="AU573" s="488" t="str">
        <f t="shared" si="52"/>
        <v>VENTES CHEV CITY</v>
      </c>
      <c r="AV573" s="899">
        <f>IFERROR(INDEX(V573:AG573,1,MATCH(Parametres!$B$3,V$1:AG$1,0)-1)*IF(OR(C573="L",C573="S",C573="I"),-1,1),"")</f>
        <v>0</v>
      </c>
      <c r="AW573" s="899">
        <f t="shared" si="53"/>
        <v>0</v>
      </c>
      <c r="AX573" s="899">
        <f>INDEX(V573:AG573,1,MATCH(Parametres!$B$3,V$1:AG$1,0))*IF(OR(C573="L",C573="S",C573="I"),-1,1)</f>
        <v>0</v>
      </c>
      <c r="AY573" s="487" t="s">
        <v>337</v>
      </c>
      <c r="AZ573" s="487" t="str">
        <f>+VLOOKUP($AJ573,Data_Validation!$A:$E,5,0)</f>
        <v>Oui</v>
      </c>
    </row>
    <row r="574" spans="1:52" ht="15" hidden="1" customHeight="1">
      <c r="A574" s="706" t="s">
        <v>1148</v>
      </c>
      <c r="B574" s="706">
        <v>2025</v>
      </c>
      <c r="C574" s="706" t="s">
        <v>2364</v>
      </c>
      <c r="D574" s="706" t="s">
        <v>2365</v>
      </c>
      <c r="E574" s="706" t="s">
        <v>1149</v>
      </c>
      <c r="F574" s="706" t="s">
        <v>1149</v>
      </c>
      <c r="G574" s="706">
        <v>224186.66</v>
      </c>
      <c r="H574" s="706">
        <v>343851.69</v>
      </c>
      <c r="I574" s="706">
        <v>463259.55</v>
      </c>
      <c r="J574" s="706">
        <v>463259.55</v>
      </c>
      <c r="K574" s="706">
        <v>583324.05000000005</v>
      </c>
      <c r="L574" s="706">
        <v>722544.55</v>
      </c>
      <c r="M574" s="706">
        <v>722544.55</v>
      </c>
      <c r="N574" s="706">
        <v>722544.55</v>
      </c>
      <c r="O574" s="706">
        <v>722544.55</v>
      </c>
      <c r="P574" s="706">
        <v>722544.55</v>
      </c>
      <c r="Q574" s="706">
        <v>722544.55</v>
      </c>
      <c r="R574" s="706">
        <v>722544.55</v>
      </c>
      <c r="S574" s="706">
        <v>65685.87</v>
      </c>
      <c r="T574" s="706">
        <v>65685.87</v>
      </c>
      <c r="U574" s="706">
        <v>0</v>
      </c>
      <c r="V574" s="706">
        <v>2</v>
      </c>
      <c r="W574" s="706">
        <v>3</v>
      </c>
      <c r="X574" s="706">
        <v>4</v>
      </c>
      <c r="Y574" s="706">
        <v>4</v>
      </c>
      <c r="Z574" s="706">
        <v>5</v>
      </c>
      <c r="AA574" s="706">
        <v>6</v>
      </c>
      <c r="AB574" s="706">
        <v>6</v>
      </c>
      <c r="AC574" s="706">
        <v>6</v>
      </c>
      <c r="AD574" s="706">
        <v>6</v>
      </c>
      <c r="AE574" s="706">
        <v>6</v>
      </c>
      <c r="AF574" s="706">
        <v>6</v>
      </c>
      <c r="AG574" s="706">
        <v>6</v>
      </c>
      <c r="AH574" s="706">
        <v>1</v>
      </c>
      <c r="AI574" s="706">
        <v>1</v>
      </c>
      <c r="AJ574" s="905" t="str">
        <f t="shared" si="54"/>
        <v>G43501</v>
      </c>
      <c r="AK574" s="905" t="str">
        <f t="shared" si="55"/>
        <v>VTES - HUMMER EV SUV</v>
      </c>
      <c r="AL574" s="905">
        <f>IFERROR(INDEX(G574:R574,1,MATCH(Parametres!$B$3,G$1:R$1,0)-1)*IF(OR(F574="L",F574="S",F574="I"),-1,1),"")</f>
        <v>-463259.55</v>
      </c>
      <c r="AM574" s="905">
        <f t="shared" si="50"/>
        <v>0</v>
      </c>
      <c r="AN574" s="905">
        <f>INDEX(G574:R574,1,MATCH(Parametres!$B$3,G$1:R$1,0))*IF(OR(F574="L",F574="S",F574="I"),-1,1)</f>
        <v>-463259.55</v>
      </c>
      <c r="AO574" s="487" t="str">
        <f>+VLOOKUP($AJ574,Data_Validation!$A:$D,1,0)</f>
        <v>G43501</v>
      </c>
      <c r="AP574" s="487" t="str">
        <f>+VLOOKUP($AJ574,Data_Validation!$A:$D,3,0)</f>
        <v>Véhicules neufs</v>
      </c>
      <c r="AQ574" s="487" t="str">
        <f>+VLOOKUP($AJ574,Data_Validation!$A:$D,4,0)</f>
        <v>Camions electriques</v>
      </c>
      <c r="AR574" s="487" t="s">
        <v>299</v>
      </c>
      <c r="AS574" s="487" t="str">
        <f>+VLOOKUP($AJ574,Data_Validation!$A:$E,5,0)</f>
        <v>Oui</v>
      </c>
      <c r="AT574" s="904" t="str">
        <f t="shared" si="51"/>
        <v>G43501</v>
      </c>
      <c r="AU574" s="488" t="str">
        <f t="shared" si="52"/>
        <v>VTES - HUMMER EV SUV</v>
      </c>
      <c r="AV574" s="899">
        <f>IFERROR(INDEX(V574:AG574,1,MATCH(Parametres!$B$3,V$1:AG$1,0)-1)*IF(OR(C574="L",C574="S",C574="I"),-1,1),"")</f>
        <v>4</v>
      </c>
      <c r="AW574" s="899">
        <f t="shared" si="53"/>
        <v>0</v>
      </c>
      <c r="AX574" s="899">
        <f>INDEX(V574:AG574,1,MATCH(Parametres!$B$3,V$1:AG$1,0))*IF(OR(C574="L",C574="S",C574="I"),-1,1)</f>
        <v>4</v>
      </c>
      <c r="AY574" s="487" t="s">
        <v>337</v>
      </c>
      <c r="AZ574" s="487" t="str">
        <f>+VLOOKUP($AJ574,Data_Validation!$A:$E,5,0)</f>
        <v>Oui</v>
      </c>
    </row>
    <row r="575" spans="1:52" ht="15" customHeight="1">
      <c r="A575" s="706" t="s">
        <v>1148</v>
      </c>
      <c r="B575" s="706">
        <v>2025</v>
      </c>
      <c r="C575" s="706" t="s">
        <v>2366</v>
      </c>
      <c r="D575" s="706" t="s">
        <v>2367</v>
      </c>
      <c r="E575" s="706" t="s">
        <v>1149</v>
      </c>
      <c r="F575" s="706" t="s">
        <v>1149</v>
      </c>
      <c r="G575" s="706">
        <v>0</v>
      </c>
      <c r="H575" s="706">
        <v>0</v>
      </c>
      <c r="I575" s="706">
        <v>0</v>
      </c>
      <c r="J575" s="706">
        <v>0</v>
      </c>
      <c r="K575" s="706">
        <v>0</v>
      </c>
      <c r="L575" s="706">
        <v>0</v>
      </c>
      <c r="M575" s="706">
        <v>0</v>
      </c>
      <c r="N575" s="706">
        <v>0</v>
      </c>
      <c r="O575" s="706">
        <v>0</v>
      </c>
      <c r="P575" s="706">
        <v>0</v>
      </c>
      <c r="Q575" s="706">
        <v>0</v>
      </c>
      <c r="R575" s="706">
        <v>0</v>
      </c>
      <c r="S575" s="706">
        <v>0</v>
      </c>
      <c r="T575" s="706">
        <v>0</v>
      </c>
      <c r="U575" s="706">
        <v>0</v>
      </c>
      <c r="V575" s="706">
        <v>0</v>
      </c>
      <c r="W575" s="706">
        <v>0</v>
      </c>
      <c r="X575" s="706">
        <v>0</v>
      </c>
      <c r="Y575" s="706">
        <v>0</v>
      </c>
      <c r="Z575" s="706">
        <v>0</v>
      </c>
      <c r="AA575" s="706">
        <v>0</v>
      </c>
      <c r="AB575" s="706">
        <v>0</v>
      </c>
      <c r="AC575" s="706">
        <v>0</v>
      </c>
      <c r="AD575" s="706">
        <v>0</v>
      </c>
      <c r="AE575" s="706">
        <v>0</v>
      </c>
      <c r="AF575" s="706">
        <v>0</v>
      </c>
      <c r="AG575" s="706">
        <v>0</v>
      </c>
      <c r="AH575" s="706">
        <v>0</v>
      </c>
      <c r="AI575" s="706">
        <v>0</v>
      </c>
      <c r="AJ575" s="905" t="str">
        <f t="shared" si="54"/>
        <v>G43520</v>
      </c>
      <c r="AK575" s="905" t="str">
        <f t="shared" si="55"/>
        <v>VTES-SSR             -LOC</v>
      </c>
      <c r="AL575" s="905">
        <f>IFERROR(INDEX(G575:R575,1,MATCH(Parametres!$B$3,G$1:R$1,0)-1)*IF(OR(F575="L",F575="S",F575="I"),-1,1),"")</f>
        <v>0</v>
      </c>
      <c r="AM575" s="905">
        <f t="shared" si="50"/>
        <v>0</v>
      </c>
      <c r="AN575" s="905">
        <f>INDEX(G575:R575,1,MATCH(Parametres!$B$3,G$1:R$1,0))*IF(OR(F575="L",F575="S",F575="I"),-1,1)</f>
        <v>0</v>
      </c>
      <c r="AO575" s="487" t="e">
        <f>+VLOOKUP($AJ575,Data_Validation!$A:$D,1,0)</f>
        <v>#N/A</v>
      </c>
      <c r="AP575" s="487" t="e">
        <f>+VLOOKUP($AJ575,Data_Validation!$A:$D,3,0)</f>
        <v>#N/A</v>
      </c>
      <c r="AQ575" s="487" t="e">
        <f>+VLOOKUP($AJ575,Data_Validation!$A:$D,4,0)</f>
        <v>#N/A</v>
      </c>
      <c r="AR575" s="487" t="s">
        <v>299</v>
      </c>
      <c r="AS575" s="487" t="e">
        <f>+VLOOKUP($AJ575,Data_Validation!$A:$E,5,0)</f>
        <v>#N/A</v>
      </c>
      <c r="AT575" s="904" t="str">
        <f t="shared" si="51"/>
        <v>G43520</v>
      </c>
      <c r="AU575" s="488" t="str">
        <f t="shared" si="52"/>
        <v>VTES-SSR             -LOC</v>
      </c>
      <c r="AV575" s="899">
        <f>IFERROR(INDEX(V575:AG575,1,MATCH(Parametres!$B$3,V$1:AG$1,0)-1)*IF(OR(C575="L",C575="S",C575="I"),-1,1),"")</f>
        <v>0</v>
      </c>
      <c r="AW575" s="899">
        <f t="shared" si="53"/>
        <v>0</v>
      </c>
      <c r="AX575" s="899">
        <f>INDEX(V575:AG575,1,MATCH(Parametres!$B$3,V$1:AG$1,0))*IF(OR(C575="L",C575="S",C575="I"),-1,1)</f>
        <v>0</v>
      </c>
      <c r="AY575" s="487" t="s">
        <v>337</v>
      </c>
      <c r="AZ575" s="487" t="e">
        <f>+VLOOKUP($AJ575,Data_Validation!$A:$E,5,0)</f>
        <v>#N/A</v>
      </c>
    </row>
    <row r="576" spans="1:52" ht="15" hidden="1" customHeight="1">
      <c r="A576" s="706" t="s">
        <v>1148</v>
      </c>
      <c r="B576" s="706">
        <v>2025</v>
      </c>
      <c r="C576" s="706" t="s">
        <v>2368</v>
      </c>
      <c r="D576" s="706" t="s">
        <v>2369</v>
      </c>
      <c r="E576" s="706" t="s">
        <v>1149</v>
      </c>
      <c r="F576" s="706" t="s">
        <v>1149</v>
      </c>
      <c r="G576" s="706">
        <v>97735.18</v>
      </c>
      <c r="H576" s="706">
        <v>97735.18</v>
      </c>
      <c r="I576" s="706">
        <v>132400.68</v>
      </c>
      <c r="J576" s="706">
        <v>166398.68</v>
      </c>
      <c r="K576" s="706">
        <v>166398.68</v>
      </c>
      <c r="L576" s="706">
        <v>240589.26</v>
      </c>
      <c r="M576" s="706">
        <v>240589.26</v>
      </c>
      <c r="N576" s="706">
        <v>359341.77</v>
      </c>
      <c r="O576" s="706">
        <v>398819.27</v>
      </c>
      <c r="P576" s="706">
        <v>469475.94</v>
      </c>
      <c r="Q576" s="706">
        <v>501145.44</v>
      </c>
      <c r="R576" s="706">
        <v>501145.44</v>
      </c>
      <c r="S576" s="706">
        <v>45558.68</v>
      </c>
      <c r="T576" s="706">
        <v>45558.68</v>
      </c>
      <c r="U576" s="706">
        <v>0</v>
      </c>
      <c r="V576" s="706">
        <v>3</v>
      </c>
      <c r="W576" s="706">
        <v>3</v>
      </c>
      <c r="X576" s="706">
        <v>4</v>
      </c>
      <c r="Y576" s="706">
        <v>5</v>
      </c>
      <c r="Z576" s="706">
        <v>5</v>
      </c>
      <c r="AA576" s="706">
        <v>7</v>
      </c>
      <c r="AB576" s="706">
        <v>7</v>
      </c>
      <c r="AC576" s="706">
        <v>10</v>
      </c>
      <c r="AD576" s="706">
        <v>11</v>
      </c>
      <c r="AE576" s="706">
        <v>13</v>
      </c>
      <c r="AF576" s="706">
        <v>14</v>
      </c>
      <c r="AG576" s="706">
        <v>14</v>
      </c>
      <c r="AH576" s="706">
        <v>1</v>
      </c>
      <c r="AI576" s="706">
        <v>1</v>
      </c>
      <c r="AJ576" s="905" t="str">
        <f t="shared" si="54"/>
        <v>G43600</v>
      </c>
      <c r="AK576" s="905" t="str">
        <f t="shared" si="55"/>
        <v>VTES-TRAIL BLAZER</v>
      </c>
      <c r="AL576" s="905">
        <f>IFERROR(INDEX(G576:R576,1,MATCH(Parametres!$B$3,G$1:R$1,0)-1)*IF(OR(F576="L",F576="S",F576="I"),-1,1),"")</f>
        <v>-132400.68</v>
      </c>
      <c r="AM576" s="905">
        <f t="shared" si="50"/>
        <v>-33998</v>
      </c>
      <c r="AN576" s="905">
        <f>INDEX(G576:R576,1,MATCH(Parametres!$B$3,G$1:R$1,0))*IF(OR(F576="L",F576="S",F576="I"),-1,1)</f>
        <v>-166398.68</v>
      </c>
      <c r="AO576" s="487" t="str">
        <f>+VLOOKUP($AJ576,Data_Validation!$A:$D,1,0)</f>
        <v>G43600</v>
      </c>
      <c r="AP576" s="487" t="str">
        <f>+VLOOKUP($AJ576,Data_Validation!$A:$D,3,0)</f>
        <v>Véhicules neufs</v>
      </c>
      <c r="AQ576" s="487" t="str">
        <f>+VLOOKUP($AJ576,Data_Validation!$A:$D,4,0)</f>
        <v>Camions détail</v>
      </c>
      <c r="AR576" s="487" t="s">
        <v>299</v>
      </c>
      <c r="AS576" s="487" t="str">
        <f>+VLOOKUP($AJ576,Data_Validation!$A:$E,5,0)</f>
        <v>Oui</v>
      </c>
      <c r="AT576" s="904" t="str">
        <f t="shared" si="51"/>
        <v>G43600</v>
      </c>
      <c r="AU576" s="488" t="str">
        <f t="shared" si="52"/>
        <v>VTES-TRAIL BLAZER</v>
      </c>
      <c r="AV576" s="899">
        <f>IFERROR(INDEX(V576:AG576,1,MATCH(Parametres!$B$3,V$1:AG$1,0)-1)*IF(OR(C576="L",C576="S",C576="I"),-1,1),"")</f>
        <v>4</v>
      </c>
      <c r="AW576" s="899">
        <f t="shared" si="53"/>
        <v>1</v>
      </c>
      <c r="AX576" s="899">
        <f>INDEX(V576:AG576,1,MATCH(Parametres!$B$3,V$1:AG$1,0))*IF(OR(C576="L",C576="S",C576="I"),-1,1)</f>
        <v>5</v>
      </c>
      <c r="AY576" s="487" t="s">
        <v>337</v>
      </c>
      <c r="AZ576" s="487" t="str">
        <f>+VLOOKUP($AJ576,Data_Validation!$A:$E,5,0)</f>
        <v>Oui</v>
      </c>
    </row>
    <row r="577" spans="1:52" ht="15" hidden="1" customHeight="1">
      <c r="A577" s="706" t="s">
        <v>1148</v>
      </c>
      <c r="B577" s="706">
        <v>2025</v>
      </c>
      <c r="C577" s="706" t="s">
        <v>2370</v>
      </c>
      <c r="D577" s="706" t="s">
        <v>2371</v>
      </c>
      <c r="E577" s="706" t="s">
        <v>1149</v>
      </c>
      <c r="F577" s="706" t="s">
        <v>1149</v>
      </c>
      <c r="G577" s="706">
        <v>0</v>
      </c>
      <c r="H577" s="706">
        <v>0</v>
      </c>
      <c r="I577" s="706">
        <v>67238</v>
      </c>
      <c r="J577" s="706">
        <v>133871</v>
      </c>
      <c r="K577" s="706">
        <v>133871</v>
      </c>
      <c r="L577" s="706">
        <v>197760</v>
      </c>
      <c r="M577" s="706">
        <v>315241</v>
      </c>
      <c r="N577" s="706">
        <v>315241</v>
      </c>
      <c r="O577" s="706">
        <v>315241</v>
      </c>
      <c r="P577" s="706">
        <v>315241</v>
      </c>
      <c r="Q577" s="706">
        <v>315241</v>
      </c>
      <c r="R577" s="706">
        <v>442532.72</v>
      </c>
      <c r="S577" s="706">
        <v>28658.27</v>
      </c>
      <c r="T577" s="706">
        <v>28658.27</v>
      </c>
      <c r="U577" s="706">
        <v>0</v>
      </c>
      <c r="V577" s="706">
        <v>0</v>
      </c>
      <c r="W577" s="706">
        <v>0</v>
      </c>
      <c r="X577" s="706">
        <v>1</v>
      </c>
      <c r="Y577" s="706">
        <v>2</v>
      </c>
      <c r="Z577" s="706">
        <v>2</v>
      </c>
      <c r="AA577" s="706">
        <v>3</v>
      </c>
      <c r="AB577" s="706">
        <v>5</v>
      </c>
      <c r="AC577" s="706">
        <v>5</v>
      </c>
      <c r="AD577" s="706">
        <v>5</v>
      </c>
      <c r="AE577" s="706">
        <v>5</v>
      </c>
      <c r="AF577" s="706">
        <v>5</v>
      </c>
      <c r="AG577" s="706">
        <v>7</v>
      </c>
      <c r="AH577" s="706">
        <v>0</v>
      </c>
      <c r="AI577" s="706">
        <v>0</v>
      </c>
      <c r="AJ577" s="905" t="str">
        <f t="shared" si="54"/>
        <v>G43602</v>
      </c>
      <c r="AK577" s="905" t="str">
        <f t="shared" si="55"/>
        <v>VENTES GMC ACADIA</v>
      </c>
      <c r="AL577" s="905">
        <f>IFERROR(INDEX(G577:R577,1,MATCH(Parametres!$B$3,G$1:R$1,0)-1)*IF(OR(F577="L",F577="S",F577="I"),-1,1),"")</f>
        <v>-67238</v>
      </c>
      <c r="AM577" s="905">
        <f t="shared" si="50"/>
        <v>-66633</v>
      </c>
      <c r="AN577" s="905">
        <f>INDEX(G577:R577,1,MATCH(Parametres!$B$3,G$1:R$1,0))*IF(OR(F577="L",F577="S",F577="I"),-1,1)</f>
        <v>-133871</v>
      </c>
      <c r="AO577" s="487" t="str">
        <f>+VLOOKUP($AJ577,Data_Validation!$A:$D,1,0)</f>
        <v>G43602</v>
      </c>
      <c r="AP577" s="487" t="str">
        <f>+VLOOKUP($AJ577,Data_Validation!$A:$D,3,0)</f>
        <v>Véhicules neufs</v>
      </c>
      <c r="AQ577" s="487" t="str">
        <f>+VLOOKUP($AJ577,Data_Validation!$A:$D,4,0)</f>
        <v>Camions détail</v>
      </c>
      <c r="AR577" s="487" t="s">
        <v>299</v>
      </c>
      <c r="AS577" s="487" t="str">
        <f>+VLOOKUP($AJ577,Data_Validation!$A:$E,5,0)</f>
        <v>Oui</v>
      </c>
      <c r="AT577" s="904" t="str">
        <f t="shared" si="51"/>
        <v>G43602</v>
      </c>
      <c r="AU577" s="488" t="str">
        <f t="shared" si="52"/>
        <v>VENTES GMC ACADIA</v>
      </c>
      <c r="AV577" s="899">
        <f>IFERROR(INDEX(V577:AG577,1,MATCH(Parametres!$B$3,V$1:AG$1,0)-1)*IF(OR(C577="L",C577="S",C577="I"),-1,1),"")</f>
        <v>1</v>
      </c>
      <c r="AW577" s="899">
        <f t="shared" si="53"/>
        <v>1</v>
      </c>
      <c r="AX577" s="899">
        <f>INDEX(V577:AG577,1,MATCH(Parametres!$B$3,V$1:AG$1,0))*IF(OR(C577="L",C577="S",C577="I"),-1,1)</f>
        <v>2</v>
      </c>
      <c r="AY577" s="487" t="s">
        <v>337</v>
      </c>
      <c r="AZ577" s="487" t="str">
        <f>+VLOOKUP($AJ577,Data_Validation!$A:$E,5,0)</f>
        <v>Oui</v>
      </c>
    </row>
    <row r="578" spans="1:52" ht="15" customHeight="1">
      <c r="A578" s="706" t="s">
        <v>1148</v>
      </c>
      <c r="B578" s="706">
        <v>2025</v>
      </c>
      <c r="C578" s="706" t="s">
        <v>2372</v>
      </c>
      <c r="D578" s="706" t="s">
        <v>2373</v>
      </c>
      <c r="E578" s="706" t="s">
        <v>1149</v>
      </c>
      <c r="F578" s="706" t="s">
        <v>1149</v>
      </c>
      <c r="G578" s="706">
        <v>0</v>
      </c>
      <c r="H578" s="706">
        <v>0</v>
      </c>
      <c r="I578" s="706">
        <v>0</v>
      </c>
      <c r="J578" s="706">
        <v>0</v>
      </c>
      <c r="K578" s="706">
        <v>0</v>
      </c>
      <c r="L578" s="706">
        <v>0</v>
      </c>
      <c r="M578" s="706">
        <v>0</v>
      </c>
      <c r="N578" s="706">
        <v>0</v>
      </c>
      <c r="O578" s="706">
        <v>0</v>
      </c>
      <c r="P578" s="706">
        <v>0</v>
      </c>
      <c r="Q578" s="706">
        <v>0</v>
      </c>
      <c r="R578" s="706">
        <v>0</v>
      </c>
      <c r="S578" s="706">
        <v>0</v>
      </c>
      <c r="T578" s="706">
        <v>0</v>
      </c>
      <c r="U578" s="706">
        <v>0</v>
      </c>
      <c r="V578" s="706">
        <v>0</v>
      </c>
      <c r="W578" s="706">
        <v>0</v>
      </c>
      <c r="X578" s="706">
        <v>0</v>
      </c>
      <c r="Y578" s="706">
        <v>0</v>
      </c>
      <c r="Z578" s="706">
        <v>0</v>
      </c>
      <c r="AA578" s="706">
        <v>0</v>
      </c>
      <c r="AB578" s="706">
        <v>0</v>
      </c>
      <c r="AC578" s="706">
        <v>0</v>
      </c>
      <c r="AD578" s="706">
        <v>0</v>
      </c>
      <c r="AE578" s="706">
        <v>0</v>
      </c>
      <c r="AF578" s="706">
        <v>0</v>
      </c>
      <c r="AG578" s="706">
        <v>0</v>
      </c>
      <c r="AH578" s="706">
        <v>0</v>
      </c>
      <c r="AI578" s="706">
        <v>0</v>
      </c>
      <c r="AJ578" s="905" t="str">
        <f t="shared" si="54"/>
        <v>G43800</v>
      </c>
      <c r="AK578" s="905" t="str">
        <f t="shared" si="55"/>
        <v>VTES-CHEV CAMION AUTRES</v>
      </c>
      <c r="AL578" s="905">
        <f>IFERROR(INDEX(G578:R578,1,MATCH(Parametres!$B$3,G$1:R$1,0)-1)*IF(OR(F578="L",F578="S",F578="I"),-1,1),"")</f>
        <v>0</v>
      </c>
      <c r="AM578" s="905">
        <f t="shared" si="50"/>
        <v>0</v>
      </c>
      <c r="AN578" s="905">
        <f>INDEX(G578:R578,1,MATCH(Parametres!$B$3,G$1:R$1,0))*IF(OR(F578="L",F578="S",F578="I"),-1,1)</f>
        <v>0</v>
      </c>
      <c r="AO578" s="487" t="e">
        <f>+VLOOKUP($AJ578,Data_Validation!$A:$D,1,0)</f>
        <v>#N/A</v>
      </c>
      <c r="AP578" s="487" t="e">
        <f>+VLOOKUP($AJ578,Data_Validation!$A:$D,3,0)</f>
        <v>#N/A</v>
      </c>
      <c r="AQ578" s="487" t="e">
        <f>+VLOOKUP($AJ578,Data_Validation!$A:$D,4,0)</f>
        <v>#N/A</v>
      </c>
      <c r="AR578" s="487" t="s">
        <v>299</v>
      </c>
      <c r="AS578" s="487" t="e">
        <f>+VLOOKUP($AJ578,Data_Validation!$A:$E,5,0)</f>
        <v>#N/A</v>
      </c>
      <c r="AT578" s="904" t="str">
        <f t="shared" si="51"/>
        <v>G43800</v>
      </c>
      <c r="AU578" s="488" t="str">
        <f t="shared" si="52"/>
        <v>VTES-CHEV CAMION AUTRES</v>
      </c>
      <c r="AV578" s="899">
        <f>IFERROR(INDEX(V578:AG578,1,MATCH(Parametres!$B$3,V$1:AG$1,0)-1)*IF(OR(C578="L",C578="S",C578="I"),-1,1),"")</f>
        <v>0</v>
      </c>
      <c r="AW578" s="899">
        <f t="shared" si="53"/>
        <v>0</v>
      </c>
      <c r="AX578" s="899">
        <f>INDEX(V578:AG578,1,MATCH(Parametres!$B$3,V$1:AG$1,0))*IF(OR(C578="L",C578="S",C578="I"),-1,1)</f>
        <v>0</v>
      </c>
      <c r="AY578" s="487" t="s">
        <v>337</v>
      </c>
      <c r="AZ578" s="487" t="e">
        <f>+VLOOKUP($AJ578,Data_Validation!$A:$E,5,0)</f>
        <v>#N/A</v>
      </c>
    </row>
    <row r="579" spans="1:52" ht="15" customHeight="1">
      <c r="A579" s="706" t="s">
        <v>1148</v>
      </c>
      <c r="B579" s="706">
        <v>2025</v>
      </c>
      <c r="C579" s="706" t="s">
        <v>2374</v>
      </c>
      <c r="D579" s="706" t="s">
        <v>2375</v>
      </c>
      <c r="E579" s="706" t="s">
        <v>1149</v>
      </c>
      <c r="F579" s="706" t="s">
        <v>1149</v>
      </c>
      <c r="G579" s="706">
        <v>0</v>
      </c>
      <c r="H579" s="706">
        <v>0</v>
      </c>
      <c r="I579" s="706">
        <v>0</v>
      </c>
      <c r="J579" s="706">
        <v>0</v>
      </c>
      <c r="K579" s="706">
        <v>0</v>
      </c>
      <c r="L579" s="706">
        <v>0</v>
      </c>
      <c r="M579" s="706">
        <v>0</v>
      </c>
      <c r="N579" s="706">
        <v>0</v>
      </c>
      <c r="O579" s="706">
        <v>0</v>
      </c>
      <c r="P579" s="706">
        <v>0</v>
      </c>
      <c r="Q579" s="706">
        <v>0</v>
      </c>
      <c r="R579" s="706">
        <v>0</v>
      </c>
      <c r="S579" s="706">
        <v>0</v>
      </c>
      <c r="T579" s="706">
        <v>0</v>
      </c>
      <c r="U579" s="706">
        <v>0</v>
      </c>
      <c r="V579" s="706">
        <v>0</v>
      </c>
      <c r="W579" s="706">
        <v>0</v>
      </c>
      <c r="X579" s="706">
        <v>0</v>
      </c>
      <c r="Y579" s="706">
        <v>0</v>
      </c>
      <c r="Z579" s="706">
        <v>0</v>
      </c>
      <c r="AA579" s="706">
        <v>0</v>
      </c>
      <c r="AB579" s="706">
        <v>0</v>
      </c>
      <c r="AC579" s="706">
        <v>0</v>
      </c>
      <c r="AD579" s="706">
        <v>0</v>
      </c>
      <c r="AE579" s="706">
        <v>0</v>
      </c>
      <c r="AF579" s="706">
        <v>0</v>
      </c>
      <c r="AG579" s="706">
        <v>0</v>
      </c>
      <c r="AH579" s="706">
        <v>0</v>
      </c>
      <c r="AI579" s="706">
        <v>0</v>
      </c>
      <c r="AJ579" s="905" t="str">
        <f t="shared" si="54"/>
        <v>G43820</v>
      </c>
      <c r="AK579" s="905" t="str">
        <f t="shared" si="55"/>
        <v>VTES-CHEV CAM AUTRE  -LOC</v>
      </c>
      <c r="AL579" s="905">
        <f>IFERROR(INDEX(G579:R579,1,MATCH(Parametres!$B$3,G$1:R$1,0)-1)*IF(OR(F579="L",F579="S",F579="I"),-1,1),"")</f>
        <v>0</v>
      </c>
      <c r="AM579" s="905">
        <f t="shared" si="50"/>
        <v>0</v>
      </c>
      <c r="AN579" s="905">
        <f>INDEX(G579:R579,1,MATCH(Parametres!$B$3,G$1:R$1,0))*IF(OR(F579="L",F579="S",F579="I"),-1,1)</f>
        <v>0</v>
      </c>
      <c r="AO579" s="487" t="e">
        <f>+VLOOKUP($AJ579,Data_Validation!$A:$D,1,0)</f>
        <v>#N/A</v>
      </c>
      <c r="AP579" s="487" t="e">
        <f>+VLOOKUP($AJ579,Data_Validation!$A:$D,3,0)</f>
        <v>#N/A</v>
      </c>
      <c r="AQ579" s="487" t="e">
        <f>+VLOOKUP($AJ579,Data_Validation!$A:$D,4,0)</f>
        <v>#N/A</v>
      </c>
      <c r="AR579" s="487" t="s">
        <v>299</v>
      </c>
      <c r="AS579" s="487" t="e">
        <f>+VLOOKUP($AJ579,Data_Validation!$A:$E,5,0)</f>
        <v>#N/A</v>
      </c>
      <c r="AT579" s="904" t="str">
        <f t="shared" si="51"/>
        <v>G43820</v>
      </c>
      <c r="AU579" s="488" t="str">
        <f t="shared" si="52"/>
        <v>VTES-CHEV CAM AUTRE  -LOC</v>
      </c>
      <c r="AV579" s="899">
        <f>IFERROR(INDEX(V579:AG579,1,MATCH(Parametres!$B$3,V$1:AG$1,0)-1)*IF(OR(C579="L",C579="S",C579="I"),-1,1),"")</f>
        <v>0</v>
      </c>
      <c r="AW579" s="899">
        <f t="shared" si="53"/>
        <v>0</v>
      </c>
      <c r="AX579" s="899">
        <f>INDEX(V579:AG579,1,MATCH(Parametres!$B$3,V$1:AG$1,0))*IF(OR(C579="L",C579="S",C579="I"),-1,1)</f>
        <v>0</v>
      </c>
      <c r="AY579" s="487" t="s">
        <v>337</v>
      </c>
      <c r="AZ579" s="487" t="e">
        <f>+VLOOKUP($AJ579,Data_Validation!$A:$E,5,0)</f>
        <v>#N/A</v>
      </c>
    </row>
    <row r="580" spans="1:52" ht="15" hidden="1" customHeight="1">
      <c r="A580" s="706" t="s">
        <v>1148</v>
      </c>
      <c r="B580" s="706">
        <v>2025</v>
      </c>
      <c r="C580" s="706" t="s">
        <v>2376</v>
      </c>
      <c r="D580" s="706" t="s">
        <v>2377</v>
      </c>
      <c r="E580" s="706" t="s">
        <v>1149</v>
      </c>
      <c r="F580" s="706" t="s">
        <v>1149</v>
      </c>
      <c r="G580" s="706">
        <v>5031510.09</v>
      </c>
      <c r="H580" s="706">
        <v>8926571.25</v>
      </c>
      <c r="I580" s="706">
        <v>19838612.43</v>
      </c>
      <c r="J580" s="706">
        <v>33211129.059999999</v>
      </c>
      <c r="K580" s="706">
        <v>45128401.799999997</v>
      </c>
      <c r="L580" s="706">
        <v>58402629.149999999</v>
      </c>
      <c r="M580" s="706">
        <v>64355784.130000003</v>
      </c>
      <c r="N580" s="706">
        <v>67243266.129999995</v>
      </c>
      <c r="O580" s="706">
        <v>72125162.510000005</v>
      </c>
      <c r="P580" s="706">
        <v>81647696.670000002</v>
      </c>
      <c r="Q580" s="706">
        <v>91824706.569999993</v>
      </c>
      <c r="R580" s="706">
        <v>95931307.75</v>
      </c>
      <c r="S580" s="706">
        <v>8347700.5999999996</v>
      </c>
      <c r="T580" s="706">
        <v>8347700.5999999996</v>
      </c>
      <c r="U580" s="706">
        <v>0</v>
      </c>
      <c r="V580" s="706">
        <v>107</v>
      </c>
      <c r="W580" s="706">
        <v>177</v>
      </c>
      <c r="X580" s="706">
        <v>358</v>
      </c>
      <c r="Y580" s="706">
        <v>585</v>
      </c>
      <c r="Z580" s="706">
        <v>793</v>
      </c>
      <c r="AA580" s="706">
        <v>1023</v>
      </c>
      <c r="AB580" s="706">
        <v>1116</v>
      </c>
      <c r="AC580" s="706">
        <v>1170</v>
      </c>
      <c r="AD580" s="706">
        <v>1252</v>
      </c>
      <c r="AE580" s="706">
        <v>1402</v>
      </c>
      <c r="AF580" s="706">
        <v>1544</v>
      </c>
      <c r="AG580" s="706">
        <v>1607</v>
      </c>
      <c r="AH580" s="706">
        <v>140</v>
      </c>
      <c r="AI580" s="706">
        <v>140</v>
      </c>
      <c r="AJ580" s="905" t="str">
        <f t="shared" si="54"/>
        <v>G44000</v>
      </c>
      <c r="AK580" s="905" t="str">
        <f t="shared" si="55"/>
        <v>VENTES PARCS CAMIONS</v>
      </c>
      <c r="AL580" s="905">
        <f>IFERROR(INDEX(G580:R580,1,MATCH(Parametres!$B$3,G$1:R$1,0)-1)*IF(OR(F580="L",F580="S",F580="I"),-1,1),"")</f>
        <v>-19838612.43</v>
      </c>
      <c r="AM580" s="905">
        <f t="shared" ref="AM580:AM643" si="56">AN580-AL580</f>
        <v>-13372516.629999999</v>
      </c>
      <c r="AN580" s="905">
        <f>INDEX(G580:R580,1,MATCH(Parametres!$B$3,G$1:R$1,0))*IF(OR(F580="L",F580="S",F580="I"),-1,1)</f>
        <v>-33211129.059999999</v>
      </c>
      <c r="AO580" s="487" t="str">
        <f>+VLOOKUP($AJ580,Data_Validation!$A:$D,1,0)</f>
        <v>G44000</v>
      </c>
      <c r="AP580" s="487" t="str">
        <f>+VLOOKUP($AJ580,Data_Validation!$A:$D,3,0)</f>
        <v>Véhicules neufs</v>
      </c>
      <c r="AQ580" s="487" t="str">
        <f>+VLOOKUP($AJ580,Data_Validation!$A:$D,4,0)</f>
        <v>Flottes</v>
      </c>
      <c r="AR580" s="487" t="s">
        <v>299</v>
      </c>
      <c r="AS580" s="487" t="str">
        <f>+VLOOKUP($AJ580,Data_Validation!$A:$E,5,0)</f>
        <v>Oui</v>
      </c>
      <c r="AT580" s="904" t="str">
        <f t="shared" ref="AT580:AT643" si="57">C580</f>
        <v>G44000</v>
      </c>
      <c r="AU580" s="488" t="str">
        <f t="shared" ref="AU580:AU643" si="58">D580</f>
        <v>VENTES PARCS CAMIONS</v>
      </c>
      <c r="AV580" s="899">
        <f>IFERROR(INDEX(V580:AG580,1,MATCH(Parametres!$B$3,V$1:AG$1,0)-1)*IF(OR(C580="L",C580="S",C580="I"),-1,1),"")</f>
        <v>358</v>
      </c>
      <c r="AW580" s="899">
        <f t="shared" ref="AW580:AW643" si="59">AX580-AV580</f>
        <v>227</v>
      </c>
      <c r="AX580" s="899">
        <f>INDEX(V580:AG580,1,MATCH(Parametres!$B$3,V$1:AG$1,0))*IF(OR(C580="L",C580="S",C580="I"),-1,1)</f>
        <v>585</v>
      </c>
      <c r="AY580" s="487" t="s">
        <v>337</v>
      </c>
      <c r="AZ580" s="487" t="str">
        <f>+VLOOKUP($AJ580,Data_Validation!$A:$E,5,0)</f>
        <v>Oui</v>
      </c>
    </row>
    <row r="581" spans="1:52" ht="15" hidden="1" customHeight="1">
      <c r="A581" s="706" t="s">
        <v>1148</v>
      </c>
      <c r="B581" s="706">
        <v>2025</v>
      </c>
      <c r="C581" s="706" t="s">
        <v>2378</v>
      </c>
      <c r="D581" s="706" t="s">
        <v>2379</v>
      </c>
      <c r="E581" s="706" t="s">
        <v>1149</v>
      </c>
      <c r="F581" s="706" t="s">
        <v>1149</v>
      </c>
      <c r="G581" s="706">
        <v>0</v>
      </c>
      <c r="H581" s="706">
        <v>0</v>
      </c>
      <c r="I581" s="706">
        <v>0</v>
      </c>
      <c r="J581" s="706">
        <v>0</v>
      </c>
      <c r="K581" s="706">
        <v>0</v>
      </c>
      <c r="L581" s="706">
        <v>0</v>
      </c>
      <c r="M581" s="706">
        <v>0</v>
      </c>
      <c r="N581" s="706">
        <v>0</v>
      </c>
      <c r="O581" s="706">
        <v>0</v>
      </c>
      <c r="P581" s="706">
        <v>0</v>
      </c>
      <c r="Q581" s="706">
        <v>0</v>
      </c>
      <c r="R581" s="706">
        <v>0</v>
      </c>
      <c r="S581" s="706">
        <v>0</v>
      </c>
      <c r="T581" s="706">
        <v>0</v>
      </c>
      <c r="U581" s="706">
        <v>0</v>
      </c>
      <c r="V581" s="706">
        <v>0</v>
      </c>
      <c r="W581" s="706">
        <v>0</v>
      </c>
      <c r="X581" s="706">
        <v>0</v>
      </c>
      <c r="Y581" s="706">
        <v>0</v>
      </c>
      <c r="Z581" s="706">
        <v>0</v>
      </c>
      <c r="AA581" s="706">
        <v>0</v>
      </c>
      <c r="AB581" s="706">
        <v>0</v>
      </c>
      <c r="AC581" s="706">
        <v>0</v>
      </c>
      <c r="AD581" s="706">
        <v>0</v>
      </c>
      <c r="AE581" s="706">
        <v>0</v>
      </c>
      <c r="AF581" s="706">
        <v>0</v>
      </c>
      <c r="AG581" s="706">
        <v>0</v>
      </c>
      <c r="AH581" s="706">
        <v>0</v>
      </c>
      <c r="AI581" s="706">
        <v>0</v>
      </c>
      <c r="AJ581" s="905" t="str">
        <f t="shared" si="54"/>
        <v>G44100</v>
      </c>
      <c r="AK581" s="905" t="str">
        <f t="shared" si="55"/>
        <v>VTES-INTERNE CAMIONS</v>
      </c>
      <c r="AL581" s="905">
        <f>IFERROR(INDEX(G581:R581,1,MATCH(Parametres!$B$3,G$1:R$1,0)-1)*IF(OR(F581="L",F581="S",F581="I"),-1,1),"")</f>
        <v>0</v>
      </c>
      <c r="AM581" s="905">
        <f t="shared" si="56"/>
        <v>0</v>
      </c>
      <c r="AN581" s="905">
        <f>INDEX(G581:R581,1,MATCH(Parametres!$B$3,G$1:R$1,0))*IF(OR(F581="L",F581="S",F581="I"),-1,1)</f>
        <v>0</v>
      </c>
      <c r="AO581" s="487" t="str">
        <f>+VLOOKUP($AJ581,Data_Validation!$A:$D,1,0)</f>
        <v>G44100</v>
      </c>
      <c r="AP581" s="487" t="str">
        <f>+VLOOKUP($AJ581,Data_Validation!$A:$D,3,0)</f>
        <v>Véhicules neufs</v>
      </c>
      <c r="AQ581" s="487" t="str">
        <f>+VLOOKUP($AJ581,Data_Validation!$A:$D,4,0)</f>
        <v>Flottes</v>
      </c>
      <c r="AR581" s="487" t="s">
        <v>299</v>
      </c>
      <c r="AS581" s="487" t="str">
        <f>+VLOOKUP($AJ581,Data_Validation!$A:$E,5,0)</f>
        <v>Oui</v>
      </c>
      <c r="AT581" s="904" t="str">
        <f t="shared" si="57"/>
        <v>G44100</v>
      </c>
      <c r="AU581" s="488" t="str">
        <f t="shared" si="58"/>
        <v>VTES-INTERNE CAMIONS</v>
      </c>
      <c r="AV581" s="899">
        <f>IFERROR(INDEX(V581:AG581,1,MATCH(Parametres!$B$3,V$1:AG$1,0)-1)*IF(OR(C581="L",C581="S",C581="I"),-1,1),"")</f>
        <v>0</v>
      </c>
      <c r="AW581" s="899">
        <f t="shared" si="59"/>
        <v>0</v>
      </c>
      <c r="AX581" s="899">
        <f>INDEX(V581:AG581,1,MATCH(Parametres!$B$3,V$1:AG$1,0))*IF(OR(C581="L",C581="S",C581="I"),-1,1)</f>
        <v>0</v>
      </c>
      <c r="AY581" s="487" t="s">
        <v>337</v>
      </c>
      <c r="AZ581" s="487" t="str">
        <f>+VLOOKUP($AJ581,Data_Validation!$A:$E,5,0)</f>
        <v>Oui</v>
      </c>
    </row>
    <row r="582" spans="1:52" ht="15" hidden="1" customHeight="1">
      <c r="A582" s="706" t="s">
        <v>1148</v>
      </c>
      <c r="B582" s="706">
        <v>2025</v>
      </c>
      <c r="C582" s="706" t="s">
        <v>2380</v>
      </c>
      <c r="D582" s="706" t="s">
        <v>2381</v>
      </c>
      <c r="E582" s="706" t="s">
        <v>333</v>
      </c>
      <c r="F582" s="706" t="s">
        <v>1149</v>
      </c>
      <c r="G582" s="706">
        <v>85348.86</v>
      </c>
      <c r="H582" s="706">
        <v>158557.85999999999</v>
      </c>
      <c r="I582" s="706">
        <v>250323.86</v>
      </c>
      <c r="J582" s="706">
        <v>309561.86</v>
      </c>
      <c r="K582" s="706">
        <v>377401.86</v>
      </c>
      <c r="L582" s="706">
        <v>474717.86</v>
      </c>
      <c r="M582" s="706">
        <v>549891.38</v>
      </c>
      <c r="N582" s="706">
        <v>650789.38</v>
      </c>
      <c r="O582" s="706">
        <v>733781.38</v>
      </c>
      <c r="P582" s="706">
        <v>810551.93</v>
      </c>
      <c r="Q582" s="706">
        <v>870816.93</v>
      </c>
      <c r="R582" s="706">
        <v>940380.94</v>
      </c>
      <c r="S582" s="706">
        <v>79165.179999999993</v>
      </c>
      <c r="T582" s="706">
        <v>79165.179999999993</v>
      </c>
      <c r="U582" s="706">
        <v>0</v>
      </c>
      <c r="V582" s="706">
        <v>28</v>
      </c>
      <c r="W582" s="706">
        <v>47</v>
      </c>
      <c r="X582" s="706">
        <v>74</v>
      </c>
      <c r="Y582" s="706">
        <v>92</v>
      </c>
      <c r="Z582" s="706">
        <v>116</v>
      </c>
      <c r="AA582" s="706">
        <v>143</v>
      </c>
      <c r="AB582" s="706">
        <v>164</v>
      </c>
      <c r="AC582" s="706">
        <v>199</v>
      </c>
      <c r="AD582" s="706">
        <v>229</v>
      </c>
      <c r="AE582" s="706">
        <v>250</v>
      </c>
      <c r="AF582" s="706">
        <v>265</v>
      </c>
      <c r="AG582" s="706">
        <v>287</v>
      </c>
      <c r="AH582" s="706">
        <v>24</v>
      </c>
      <c r="AI582" s="706">
        <v>24</v>
      </c>
      <c r="AJ582" s="905" t="str">
        <f t="shared" si="54"/>
        <v>G44300</v>
      </c>
      <c r="AK582" s="905" t="str">
        <f t="shared" si="55"/>
        <v>VTES-PLAN PROTECTION</v>
      </c>
      <c r="AL582" s="905">
        <f>IFERROR(INDEX(G582:R582,1,MATCH(Parametres!$B$3,G$1:R$1,0)-1)*IF(OR(F582="L",F582="S",F582="I"),-1,1),"")</f>
        <v>-250323.86</v>
      </c>
      <c r="AM582" s="905">
        <f t="shared" si="56"/>
        <v>-59238</v>
      </c>
      <c r="AN582" s="905">
        <f>INDEX(G582:R582,1,MATCH(Parametres!$B$3,G$1:R$1,0))*IF(OR(F582="L",F582="S",F582="I"),-1,1)</f>
        <v>-309561.86</v>
      </c>
      <c r="AO582" s="487" t="str">
        <f>+VLOOKUP($AJ582,Data_Validation!$A:$D,1,0)</f>
        <v>G44300</v>
      </c>
      <c r="AP582" s="487" t="str">
        <f>+VLOOKUP($AJ582,Data_Validation!$A:$D,3,0)</f>
        <v>Véhicules neufs</v>
      </c>
      <c r="AQ582" s="487" t="str">
        <f>+VLOOKUP($AJ582,Data_Validation!$A:$D,4,0)</f>
        <v>Rev. Protections</v>
      </c>
      <c r="AR582" s="487" t="s">
        <v>299</v>
      </c>
      <c r="AS582" s="487" t="str">
        <f>+VLOOKUP($AJ582,Data_Validation!$A:$E,5,0)</f>
        <v>Oui</v>
      </c>
      <c r="AT582" s="904" t="str">
        <f t="shared" si="57"/>
        <v>G44300</v>
      </c>
      <c r="AU582" s="488" t="str">
        <f t="shared" si="58"/>
        <v>VTES-PLAN PROTECTION</v>
      </c>
      <c r="AV582" s="899">
        <f>IFERROR(INDEX(V582:AG582,1,MATCH(Parametres!$B$3,V$1:AG$1,0)-1)*IF(OR(C582="L",C582="S",C582="I"),-1,1),"")</f>
        <v>74</v>
      </c>
      <c r="AW582" s="899">
        <f t="shared" si="59"/>
        <v>18</v>
      </c>
      <c r="AX582" s="899">
        <f>INDEX(V582:AG582,1,MATCH(Parametres!$B$3,V$1:AG$1,0))*IF(OR(C582="L",C582="S",C582="I"),-1,1)</f>
        <v>92</v>
      </c>
      <c r="AY582" s="487" t="s">
        <v>337</v>
      </c>
      <c r="AZ582" s="487" t="str">
        <f>+VLOOKUP($AJ582,Data_Validation!$A:$E,5,0)</f>
        <v>Oui</v>
      </c>
    </row>
    <row r="583" spans="1:52" ht="15" hidden="1" customHeight="1">
      <c r="A583" s="706" t="s">
        <v>1148</v>
      </c>
      <c r="B583" s="706">
        <v>2025</v>
      </c>
      <c r="C583" s="706" t="s">
        <v>2382</v>
      </c>
      <c r="D583" s="706" t="s">
        <v>2383</v>
      </c>
      <c r="E583" s="706" t="s">
        <v>333</v>
      </c>
      <c r="F583" s="706" t="s">
        <v>1149</v>
      </c>
      <c r="G583" s="706">
        <v>0</v>
      </c>
      <c r="H583" s="706">
        <v>0</v>
      </c>
      <c r="I583" s="706">
        <v>0</v>
      </c>
      <c r="J583" s="706">
        <v>0</v>
      </c>
      <c r="K583" s="706">
        <v>0</v>
      </c>
      <c r="L583" s="706">
        <v>0</v>
      </c>
      <c r="M583" s="706">
        <v>0</v>
      </c>
      <c r="N583" s="706">
        <v>0</v>
      </c>
      <c r="O583" s="706">
        <v>0</v>
      </c>
      <c r="P583" s="706">
        <v>0</v>
      </c>
      <c r="Q583" s="706">
        <v>0</v>
      </c>
      <c r="R583" s="706">
        <v>0</v>
      </c>
      <c r="S583" s="706">
        <v>0</v>
      </c>
      <c r="T583" s="706">
        <v>0</v>
      </c>
      <c r="U583" s="706">
        <v>0</v>
      </c>
      <c r="V583" s="706">
        <v>0</v>
      </c>
      <c r="W583" s="706">
        <v>0</v>
      </c>
      <c r="X583" s="706">
        <v>0</v>
      </c>
      <c r="Y583" s="706">
        <v>0</v>
      </c>
      <c r="Z583" s="706">
        <v>0</v>
      </c>
      <c r="AA583" s="706">
        <v>0</v>
      </c>
      <c r="AB583" s="706">
        <v>0</v>
      </c>
      <c r="AC583" s="706">
        <v>0</v>
      </c>
      <c r="AD583" s="706">
        <v>0</v>
      </c>
      <c r="AE583" s="706">
        <v>0</v>
      </c>
      <c r="AF583" s="706">
        <v>0</v>
      </c>
      <c r="AG583" s="706">
        <v>0</v>
      </c>
      <c r="AH583" s="706">
        <v>0</v>
      </c>
      <c r="AI583" s="706">
        <v>0</v>
      </c>
      <c r="AJ583" s="905" t="str">
        <f t="shared" si="54"/>
        <v>G44400</v>
      </c>
      <c r="AK583" s="905" t="str">
        <f t="shared" si="55"/>
        <v>VENTE PROTECTION PLUS</v>
      </c>
      <c r="AL583" s="905">
        <f>IFERROR(INDEX(G583:R583,1,MATCH(Parametres!$B$3,G$1:R$1,0)-1)*IF(OR(F583="L",F583="S",F583="I"),-1,1),"")</f>
        <v>0</v>
      </c>
      <c r="AM583" s="905">
        <f t="shared" si="56"/>
        <v>0</v>
      </c>
      <c r="AN583" s="905">
        <f>INDEX(G583:R583,1,MATCH(Parametres!$B$3,G$1:R$1,0))*IF(OR(F583="L",F583="S",F583="I"),-1,1)</f>
        <v>0</v>
      </c>
      <c r="AO583" s="487" t="str">
        <f>+VLOOKUP($AJ583,Data_Validation!$A:$D,1,0)</f>
        <v>G44400</v>
      </c>
      <c r="AP583" s="487" t="str">
        <f>+VLOOKUP($AJ583,Data_Validation!$A:$D,3,0)</f>
        <v>Véhicules neufs</v>
      </c>
      <c r="AQ583" s="487" t="str">
        <f>+VLOOKUP($AJ583,Data_Validation!$A:$D,4,0)</f>
        <v>Rev. Protections</v>
      </c>
      <c r="AR583" s="487" t="s">
        <v>299</v>
      </c>
      <c r="AS583" s="487" t="str">
        <f>+VLOOKUP($AJ583,Data_Validation!$A:$E,5,0)</f>
        <v>Oui</v>
      </c>
      <c r="AT583" s="904" t="str">
        <f t="shared" si="57"/>
        <v>G44400</v>
      </c>
      <c r="AU583" s="488" t="str">
        <f t="shared" si="58"/>
        <v>VENTE PROTECTION PLUS</v>
      </c>
      <c r="AV583" s="899">
        <f>IFERROR(INDEX(V583:AG583,1,MATCH(Parametres!$B$3,V$1:AG$1,0)-1)*IF(OR(C583="L",C583="S",C583="I"),-1,1),"")</f>
        <v>0</v>
      </c>
      <c r="AW583" s="899">
        <f t="shared" si="59"/>
        <v>0</v>
      </c>
      <c r="AX583" s="899">
        <f>INDEX(V583:AG583,1,MATCH(Parametres!$B$3,V$1:AG$1,0))*IF(OR(C583="L",C583="S",C583="I"),-1,1)</f>
        <v>0</v>
      </c>
      <c r="AY583" s="487" t="s">
        <v>337</v>
      </c>
      <c r="AZ583" s="487" t="str">
        <f>+VLOOKUP($AJ583,Data_Validation!$A:$E,5,0)</f>
        <v>Oui</v>
      </c>
    </row>
    <row r="584" spans="1:52" ht="15" hidden="1" customHeight="1">
      <c r="A584" s="706" t="s">
        <v>1148</v>
      </c>
      <c r="B584" s="706">
        <v>2025</v>
      </c>
      <c r="C584" s="706" t="s">
        <v>2384</v>
      </c>
      <c r="D584" s="706" t="s">
        <v>2385</v>
      </c>
      <c r="E584" s="706" t="s">
        <v>333</v>
      </c>
      <c r="F584" s="706" t="s">
        <v>1149</v>
      </c>
      <c r="G584" s="706">
        <v>0</v>
      </c>
      <c r="H584" s="706">
        <v>0</v>
      </c>
      <c r="I584" s="706">
        <v>0</v>
      </c>
      <c r="J584" s="706">
        <v>1598</v>
      </c>
      <c r="K584" s="706">
        <v>1598</v>
      </c>
      <c r="L584" s="706">
        <v>2497</v>
      </c>
      <c r="M584" s="706">
        <v>2497</v>
      </c>
      <c r="N584" s="706">
        <v>4495</v>
      </c>
      <c r="O584" s="706">
        <v>4495</v>
      </c>
      <c r="P584" s="706">
        <v>5394</v>
      </c>
      <c r="Q584" s="706">
        <v>6193</v>
      </c>
      <c r="R584" s="706">
        <v>8491</v>
      </c>
      <c r="S584" s="706">
        <v>563</v>
      </c>
      <c r="T584" s="706">
        <v>563</v>
      </c>
      <c r="U584" s="706">
        <v>0</v>
      </c>
      <c r="V584" s="706">
        <v>0</v>
      </c>
      <c r="W584" s="706">
        <v>0</v>
      </c>
      <c r="X584" s="706">
        <v>0</v>
      </c>
      <c r="Y584" s="706">
        <v>2</v>
      </c>
      <c r="Z584" s="706">
        <v>2</v>
      </c>
      <c r="AA584" s="706">
        <v>3</v>
      </c>
      <c r="AB584" s="706">
        <v>3</v>
      </c>
      <c r="AC584" s="706">
        <v>6</v>
      </c>
      <c r="AD584" s="706">
        <v>6</v>
      </c>
      <c r="AE584" s="706">
        <v>7</v>
      </c>
      <c r="AF584" s="706">
        <v>8</v>
      </c>
      <c r="AG584" s="706">
        <v>10</v>
      </c>
      <c r="AH584" s="706">
        <v>1</v>
      </c>
      <c r="AI584" s="706">
        <v>1</v>
      </c>
      <c r="AJ584" s="905" t="str">
        <f t="shared" si="54"/>
        <v>G44501</v>
      </c>
      <c r="AK584" s="905" t="str">
        <f t="shared" si="55"/>
        <v>VTES-ANTIROUILLE</v>
      </c>
      <c r="AL584" s="905">
        <f>IFERROR(INDEX(G584:R584,1,MATCH(Parametres!$B$3,G$1:R$1,0)-1)*IF(OR(F584="L",F584="S",F584="I"),-1,1),"")</f>
        <v>0</v>
      </c>
      <c r="AM584" s="905">
        <f t="shared" si="56"/>
        <v>-1598</v>
      </c>
      <c r="AN584" s="905">
        <f>INDEX(G584:R584,1,MATCH(Parametres!$B$3,G$1:R$1,0))*IF(OR(F584="L",F584="S",F584="I"),-1,1)</f>
        <v>-1598</v>
      </c>
      <c r="AO584" s="487" t="str">
        <f>+VLOOKUP($AJ584,Data_Validation!$A:$D,1,0)</f>
        <v>G44501</v>
      </c>
      <c r="AP584" s="487" t="str">
        <f>+VLOOKUP($AJ584,Data_Validation!$A:$D,3,0)</f>
        <v>Véhicules neufs</v>
      </c>
      <c r="AQ584" s="487" t="str">
        <f>+VLOOKUP($AJ584,Data_Validation!$A:$D,4,0)</f>
        <v>Rev. Autres</v>
      </c>
      <c r="AR584" s="487" t="s">
        <v>299</v>
      </c>
      <c r="AS584" s="487" t="str">
        <f>+VLOOKUP($AJ584,Data_Validation!$A:$E,5,0)</f>
        <v>Oui</v>
      </c>
      <c r="AT584" s="904" t="str">
        <f t="shared" si="57"/>
        <v>G44501</v>
      </c>
      <c r="AU584" s="488" t="str">
        <f t="shared" si="58"/>
        <v>VTES-ANTIROUILLE</v>
      </c>
      <c r="AV584" s="899">
        <f>IFERROR(INDEX(V584:AG584,1,MATCH(Parametres!$B$3,V$1:AG$1,0)-1)*IF(OR(C584="L",C584="S",C584="I"),-1,1),"")</f>
        <v>0</v>
      </c>
      <c r="AW584" s="899">
        <f t="shared" si="59"/>
        <v>2</v>
      </c>
      <c r="AX584" s="899">
        <f>INDEX(V584:AG584,1,MATCH(Parametres!$B$3,V$1:AG$1,0))*IF(OR(C584="L",C584="S",C584="I"),-1,1)</f>
        <v>2</v>
      </c>
      <c r="AY584" s="487" t="s">
        <v>337</v>
      </c>
      <c r="AZ584" s="487" t="str">
        <f>+VLOOKUP($AJ584,Data_Validation!$A:$E,5,0)</f>
        <v>Oui</v>
      </c>
    </row>
    <row r="585" spans="1:52" ht="15" hidden="1" customHeight="1">
      <c r="A585" s="706" t="s">
        <v>1148</v>
      </c>
      <c r="B585" s="706">
        <v>2025</v>
      </c>
      <c r="C585" s="706" t="s">
        <v>2386</v>
      </c>
      <c r="D585" s="706" t="s">
        <v>2387</v>
      </c>
      <c r="E585" s="706" t="s">
        <v>333</v>
      </c>
      <c r="F585" s="706" t="s">
        <v>1149</v>
      </c>
      <c r="G585" s="706">
        <v>3354</v>
      </c>
      <c r="H585" s="706">
        <v>6054</v>
      </c>
      <c r="I585" s="706">
        <v>9054</v>
      </c>
      <c r="J585" s="706">
        <v>10254</v>
      </c>
      <c r="K585" s="706">
        <v>13226</v>
      </c>
      <c r="L585" s="706">
        <v>22240</v>
      </c>
      <c r="M585" s="706">
        <v>28590</v>
      </c>
      <c r="N585" s="706">
        <v>46554</v>
      </c>
      <c r="O585" s="706">
        <v>54484</v>
      </c>
      <c r="P585" s="706">
        <v>56877</v>
      </c>
      <c r="Q585" s="706">
        <v>59132.9</v>
      </c>
      <c r="R585" s="706">
        <v>60185.9</v>
      </c>
      <c r="S585" s="706">
        <v>5375.72</v>
      </c>
      <c r="T585" s="706">
        <v>5375.72</v>
      </c>
      <c r="U585" s="706">
        <v>0</v>
      </c>
      <c r="V585" s="706">
        <v>2</v>
      </c>
      <c r="W585" s="706">
        <v>4</v>
      </c>
      <c r="X585" s="706">
        <v>9</v>
      </c>
      <c r="Y585" s="706">
        <v>12</v>
      </c>
      <c r="Z585" s="706">
        <v>17</v>
      </c>
      <c r="AA585" s="706">
        <v>33</v>
      </c>
      <c r="AB585" s="706">
        <v>45</v>
      </c>
      <c r="AC585" s="706">
        <v>67</v>
      </c>
      <c r="AD585" s="706">
        <v>74</v>
      </c>
      <c r="AE585" s="706">
        <v>78</v>
      </c>
      <c r="AF585" s="706">
        <v>83</v>
      </c>
      <c r="AG585" s="706">
        <v>86</v>
      </c>
      <c r="AH585" s="706">
        <v>8</v>
      </c>
      <c r="AI585" s="706">
        <v>8</v>
      </c>
      <c r="AJ585" s="905" t="str">
        <f t="shared" si="54"/>
        <v>G44503</v>
      </c>
      <c r="AK585" s="905" t="str">
        <f t="shared" si="55"/>
        <v>V.TEINTÉE-PEINTURE-TISSUS</v>
      </c>
      <c r="AL585" s="905">
        <f>IFERROR(INDEX(G585:R585,1,MATCH(Parametres!$B$3,G$1:R$1,0)-1)*IF(OR(F585="L",F585="S",F585="I"),-1,1),"")</f>
        <v>-9054</v>
      </c>
      <c r="AM585" s="905">
        <f t="shared" si="56"/>
        <v>-1200</v>
      </c>
      <c r="AN585" s="905">
        <f>INDEX(G585:R585,1,MATCH(Parametres!$B$3,G$1:R$1,0))*IF(OR(F585="L",F585="S",F585="I"),-1,1)</f>
        <v>-10254</v>
      </c>
      <c r="AO585" s="487" t="str">
        <f>+VLOOKUP($AJ585,Data_Validation!$A:$D,1,0)</f>
        <v>G44503</v>
      </c>
      <c r="AP585" s="487" t="str">
        <f>+VLOOKUP($AJ585,Data_Validation!$A:$D,3,0)</f>
        <v>Véhicules neufs</v>
      </c>
      <c r="AQ585" s="487" t="str">
        <f>+VLOOKUP($AJ585,Data_Validation!$A:$D,4,0)</f>
        <v>Rev. Autres</v>
      </c>
      <c r="AR585" s="487" t="s">
        <v>299</v>
      </c>
      <c r="AS585" s="487" t="str">
        <f>+VLOOKUP($AJ585,Data_Validation!$A:$E,5,0)</f>
        <v>Oui</v>
      </c>
      <c r="AT585" s="904" t="str">
        <f t="shared" si="57"/>
        <v>G44503</v>
      </c>
      <c r="AU585" s="488" t="str">
        <f t="shared" si="58"/>
        <v>V.TEINTÉE-PEINTURE-TISSUS</v>
      </c>
      <c r="AV585" s="899">
        <f>IFERROR(INDEX(V585:AG585,1,MATCH(Parametres!$B$3,V$1:AG$1,0)-1)*IF(OR(C585="L",C585="S",C585="I"),-1,1),"")</f>
        <v>9</v>
      </c>
      <c r="AW585" s="899">
        <f t="shared" si="59"/>
        <v>3</v>
      </c>
      <c r="AX585" s="899">
        <f>INDEX(V585:AG585,1,MATCH(Parametres!$B$3,V$1:AG$1,0))*IF(OR(C585="L",C585="S",C585="I"),-1,1)</f>
        <v>12</v>
      </c>
      <c r="AY585" s="487" t="s">
        <v>337</v>
      </c>
      <c r="AZ585" s="487" t="str">
        <f>+VLOOKUP($AJ585,Data_Validation!$A:$E,5,0)</f>
        <v>Oui</v>
      </c>
    </row>
    <row r="586" spans="1:52" ht="15" hidden="1" customHeight="1">
      <c r="A586" s="706" t="s">
        <v>1148</v>
      </c>
      <c r="B586" s="706">
        <v>2025</v>
      </c>
      <c r="C586" s="706" t="s">
        <v>2388</v>
      </c>
      <c r="D586" s="706" t="s">
        <v>2389</v>
      </c>
      <c r="E586" s="706" t="s">
        <v>333</v>
      </c>
      <c r="F586" s="706" t="s">
        <v>1149</v>
      </c>
      <c r="G586" s="706">
        <v>14885</v>
      </c>
      <c r="H586" s="706">
        <v>21274</v>
      </c>
      <c r="I586" s="706">
        <v>27277</v>
      </c>
      <c r="J586" s="706">
        <v>31454</v>
      </c>
      <c r="K586" s="706">
        <v>39828</v>
      </c>
      <c r="L586" s="706">
        <v>46616</v>
      </c>
      <c r="M586" s="706">
        <v>51000</v>
      </c>
      <c r="N586" s="706">
        <v>61317</v>
      </c>
      <c r="O586" s="706">
        <v>75973</v>
      </c>
      <c r="P586" s="706">
        <v>97586</v>
      </c>
      <c r="Q586" s="706">
        <v>113953</v>
      </c>
      <c r="R586" s="706">
        <v>129472</v>
      </c>
      <c r="S586" s="706">
        <v>10359.36</v>
      </c>
      <c r="T586" s="706">
        <v>10359.36</v>
      </c>
      <c r="U586" s="706">
        <v>0</v>
      </c>
      <c r="V586" s="706">
        <v>6</v>
      </c>
      <c r="W586" s="706">
        <v>8</v>
      </c>
      <c r="X586" s="706">
        <v>10</v>
      </c>
      <c r="Y586" s="706">
        <v>12</v>
      </c>
      <c r="Z586" s="706">
        <v>14</v>
      </c>
      <c r="AA586" s="706">
        <v>16</v>
      </c>
      <c r="AB586" s="706">
        <v>18</v>
      </c>
      <c r="AC586" s="706">
        <v>20</v>
      </c>
      <c r="AD586" s="706">
        <v>25</v>
      </c>
      <c r="AE586" s="706">
        <v>31</v>
      </c>
      <c r="AF586" s="706">
        <v>36</v>
      </c>
      <c r="AG586" s="706">
        <v>42</v>
      </c>
      <c r="AH586" s="706">
        <v>3</v>
      </c>
      <c r="AI586" s="706">
        <v>3</v>
      </c>
      <c r="AJ586" s="905" t="str">
        <f t="shared" si="54"/>
        <v>G44504</v>
      </c>
      <c r="AK586" s="905" t="str">
        <f t="shared" si="55"/>
        <v>VTES-ASS. VALEUR REMPL</v>
      </c>
      <c r="AL586" s="905">
        <f>IFERROR(INDEX(G586:R586,1,MATCH(Parametres!$B$3,G$1:R$1,0)-1)*IF(OR(F586="L",F586="S",F586="I"),-1,1),"")</f>
        <v>-27277</v>
      </c>
      <c r="AM586" s="905">
        <f t="shared" si="56"/>
        <v>-4177</v>
      </c>
      <c r="AN586" s="905">
        <f>INDEX(G586:R586,1,MATCH(Parametres!$B$3,G$1:R$1,0))*IF(OR(F586="L",F586="S",F586="I"),-1,1)</f>
        <v>-31454</v>
      </c>
      <c r="AO586" s="487" t="str">
        <f>+VLOOKUP($AJ586,Data_Validation!$A:$D,1,0)</f>
        <v>G44504</v>
      </c>
      <c r="AP586" s="487" t="str">
        <f>+VLOOKUP($AJ586,Data_Validation!$A:$D,3,0)</f>
        <v>Véhicules neufs</v>
      </c>
      <c r="AQ586" s="487" t="str">
        <f>+VLOOKUP($AJ586,Data_Validation!$A:$D,4,0)</f>
        <v>Rev. Protections</v>
      </c>
      <c r="AR586" s="487" t="s">
        <v>299</v>
      </c>
      <c r="AS586" s="487" t="str">
        <f>+VLOOKUP($AJ586,Data_Validation!$A:$E,5,0)</f>
        <v>Oui</v>
      </c>
      <c r="AT586" s="904" t="str">
        <f t="shared" si="57"/>
        <v>G44504</v>
      </c>
      <c r="AU586" s="488" t="str">
        <f t="shared" si="58"/>
        <v>VTES-ASS. VALEUR REMPL</v>
      </c>
      <c r="AV586" s="899">
        <f>IFERROR(INDEX(V586:AG586,1,MATCH(Parametres!$B$3,V$1:AG$1,0)-1)*IF(OR(C586="L",C586="S",C586="I"),-1,1),"")</f>
        <v>10</v>
      </c>
      <c r="AW586" s="899">
        <f t="shared" si="59"/>
        <v>2</v>
      </c>
      <c r="AX586" s="899">
        <f>INDEX(V586:AG586,1,MATCH(Parametres!$B$3,V$1:AG$1,0))*IF(OR(C586="L",C586="S",C586="I"),-1,1)</f>
        <v>12</v>
      </c>
      <c r="AY586" s="487" t="s">
        <v>337</v>
      </c>
      <c r="AZ586" s="487" t="str">
        <f>+VLOOKUP($AJ586,Data_Validation!$A:$E,5,0)</f>
        <v>Oui</v>
      </c>
    </row>
    <row r="587" spans="1:52" ht="15" hidden="1" customHeight="1">
      <c r="A587" s="706" t="s">
        <v>1148</v>
      </c>
      <c r="B587" s="706">
        <v>2025</v>
      </c>
      <c r="C587" s="706" t="s">
        <v>2390</v>
      </c>
      <c r="D587" s="706" t="s">
        <v>2391</v>
      </c>
      <c r="E587" s="706" t="s">
        <v>333</v>
      </c>
      <c r="F587" s="706" t="s">
        <v>1149</v>
      </c>
      <c r="G587" s="706">
        <v>4660</v>
      </c>
      <c r="H587" s="706">
        <v>9473</v>
      </c>
      <c r="I587" s="706">
        <v>12190</v>
      </c>
      <c r="J587" s="706">
        <v>13903</v>
      </c>
      <c r="K587" s="706">
        <v>18953</v>
      </c>
      <c r="L587" s="706">
        <v>22699</v>
      </c>
      <c r="M587" s="706">
        <v>32896</v>
      </c>
      <c r="N587" s="706">
        <v>39472</v>
      </c>
      <c r="O587" s="706">
        <v>42229</v>
      </c>
      <c r="P587" s="706">
        <v>44494</v>
      </c>
      <c r="Q587" s="706">
        <v>44777.93</v>
      </c>
      <c r="R587" s="706">
        <v>47833.93</v>
      </c>
      <c r="S587" s="706">
        <v>4070.72</v>
      </c>
      <c r="T587" s="706">
        <v>4070.72</v>
      </c>
      <c r="U587" s="706">
        <v>0</v>
      </c>
      <c r="V587" s="706">
        <v>9</v>
      </c>
      <c r="W587" s="706">
        <v>20</v>
      </c>
      <c r="X587" s="706">
        <v>27</v>
      </c>
      <c r="Y587" s="706">
        <v>32</v>
      </c>
      <c r="Z587" s="706">
        <v>43</v>
      </c>
      <c r="AA587" s="706">
        <v>52</v>
      </c>
      <c r="AB587" s="706">
        <v>74</v>
      </c>
      <c r="AC587" s="706">
        <v>88</v>
      </c>
      <c r="AD587" s="706">
        <v>94</v>
      </c>
      <c r="AE587" s="706">
        <v>98</v>
      </c>
      <c r="AF587" s="706">
        <v>99</v>
      </c>
      <c r="AG587" s="706">
        <v>106</v>
      </c>
      <c r="AH587" s="706">
        <v>9</v>
      </c>
      <c r="AI587" s="706">
        <v>9</v>
      </c>
      <c r="AJ587" s="905" t="str">
        <f t="shared" si="54"/>
        <v>G44505</v>
      </c>
      <c r="AK587" s="905" t="str">
        <f t="shared" si="55"/>
        <v>VENTES-ANTIVOL &amp; TAG</v>
      </c>
      <c r="AL587" s="905">
        <f>IFERROR(INDEX(G587:R587,1,MATCH(Parametres!$B$3,G$1:R$1,0)-1)*IF(OR(F587="L",F587="S",F587="I"),-1,1),"")</f>
        <v>-12190</v>
      </c>
      <c r="AM587" s="905">
        <f t="shared" si="56"/>
        <v>-1713</v>
      </c>
      <c r="AN587" s="905">
        <f>INDEX(G587:R587,1,MATCH(Parametres!$B$3,G$1:R$1,0))*IF(OR(F587="L",F587="S",F587="I"),-1,1)</f>
        <v>-13903</v>
      </c>
      <c r="AO587" s="487" t="str">
        <f>+VLOOKUP($AJ587,Data_Validation!$A:$D,1,0)</f>
        <v>G44505</v>
      </c>
      <c r="AP587" s="487" t="str">
        <f>+VLOOKUP($AJ587,Data_Validation!$A:$D,3,0)</f>
        <v>Véhicules neufs</v>
      </c>
      <c r="AQ587" s="487" t="str">
        <f>+VLOOKUP($AJ587,Data_Validation!$A:$D,4,0)</f>
        <v>Rev. Autres</v>
      </c>
      <c r="AR587" s="487" t="s">
        <v>299</v>
      </c>
      <c r="AS587" s="487" t="str">
        <f>+VLOOKUP($AJ587,Data_Validation!$A:$E,5,0)</f>
        <v>Oui</v>
      </c>
      <c r="AT587" s="904" t="str">
        <f t="shared" si="57"/>
        <v>G44505</v>
      </c>
      <c r="AU587" s="488" t="str">
        <f t="shared" si="58"/>
        <v>VENTES-ANTIVOL &amp; TAG</v>
      </c>
      <c r="AV587" s="899">
        <f>IFERROR(INDEX(V587:AG587,1,MATCH(Parametres!$B$3,V$1:AG$1,0)-1)*IF(OR(C587="L",C587="S",C587="I"),-1,1),"")</f>
        <v>27</v>
      </c>
      <c r="AW587" s="899">
        <f t="shared" si="59"/>
        <v>5</v>
      </c>
      <c r="AX587" s="899">
        <f>INDEX(V587:AG587,1,MATCH(Parametres!$B$3,V$1:AG$1,0))*IF(OR(C587="L",C587="S",C587="I"),-1,1)</f>
        <v>32</v>
      </c>
      <c r="AY587" s="487" t="s">
        <v>337</v>
      </c>
      <c r="AZ587" s="487" t="str">
        <f>+VLOOKUP($AJ587,Data_Validation!$A:$E,5,0)</f>
        <v>Oui</v>
      </c>
    </row>
    <row r="588" spans="1:52" ht="15" hidden="1" customHeight="1">
      <c r="A588" s="706" t="s">
        <v>1148</v>
      </c>
      <c r="B588" s="706">
        <v>2025</v>
      </c>
      <c r="C588" s="706" t="s">
        <v>2392</v>
      </c>
      <c r="D588" s="706" t="s">
        <v>2393</v>
      </c>
      <c r="E588" s="706" t="s">
        <v>1149</v>
      </c>
      <c r="F588" s="706" t="s">
        <v>1149</v>
      </c>
      <c r="G588" s="706">
        <v>0</v>
      </c>
      <c r="H588" s="706">
        <v>0</v>
      </c>
      <c r="I588" s="706">
        <v>0</v>
      </c>
      <c r="J588" s="706">
        <v>0</v>
      </c>
      <c r="K588" s="706">
        <v>0</v>
      </c>
      <c r="L588" s="706">
        <v>0</v>
      </c>
      <c r="M588" s="706">
        <v>0</v>
      </c>
      <c r="N588" s="706">
        <v>0</v>
      </c>
      <c r="O588" s="706">
        <v>0</v>
      </c>
      <c r="P588" s="706">
        <v>0</v>
      </c>
      <c r="Q588" s="706">
        <v>0</v>
      </c>
      <c r="R588" s="706">
        <v>0</v>
      </c>
      <c r="S588" s="706">
        <v>0</v>
      </c>
      <c r="T588" s="706">
        <v>0</v>
      </c>
      <c r="U588" s="706">
        <v>0</v>
      </c>
      <c r="V588" s="706">
        <v>0</v>
      </c>
      <c r="W588" s="706">
        <v>0</v>
      </c>
      <c r="X588" s="706">
        <v>0</v>
      </c>
      <c r="Y588" s="706">
        <v>0</v>
      </c>
      <c r="Z588" s="706">
        <v>0</v>
      </c>
      <c r="AA588" s="706">
        <v>0</v>
      </c>
      <c r="AB588" s="706">
        <v>0</v>
      </c>
      <c r="AC588" s="706">
        <v>0</v>
      </c>
      <c r="AD588" s="706">
        <v>0</v>
      </c>
      <c r="AE588" s="706">
        <v>0</v>
      </c>
      <c r="AF588" s="706">
        <v>0</v>
      </c>
      <c r="AG588" s="706">
        <v>0</v>
      </c>
      <c r="AH588" s="706">
        <v>0</v>
      </c>
      <c r="AI588" s="706">
        <v>0</v>
      </c>
      <c r="AJ588" s="905" t="str">
        <f t="shared" si="54"/>
        <v>G44600</v>
      </c>
      <c r="AK588" s="905" t="str">
        <f t="shared" si="55"/>
        <v>VTES-AUTOS OCC. DET.OPT.</v>
      </c>
      <c r="AL588" s="905">
        <f>IFERROR(INDEX(G588:R588,1,MATCH(Parametres!$B$3,G$1:R$1,0)-1)*IF(OR(F588="L",F588="S",F588="I"),-1,1),"")</f>
        <v>0</v>
      </c>
      <c r="AM588" s="905">
        <f t="shared" si="56"/>
        <v>0</v>
      </c>
      <c r="AN588" s="905">
        <f>INDEX(G588:R588,1,MATCH(Parametres!$B$3,G$1:R$1,0))*IF(OR(F588="L",F588="S",F588="I"),-1,1)</f>
        <v>0</v>
      </c>
      <c r="AO588" s="487" t="str">
        <f>+VLOOKUP($AJ588,Data_Validation!$A:$D,1,0)</f>
        <v>G44600</v>
      </c>
      <c r="AP588" s="487" t="str">
        <f>+VLOOKUP($AJ588,Data_Validation!$A:$D,3,0)</f>
        <v>Véhicules usagés</v>
      </c>
      <c r="AQ588" s="487" t="str">
        <f>+VLOOKUP($AJ588,Data_Validation!$A:$D,4,0)</f>
        <v>Certifié</v>
      </c>
      <c r="AR588" s="487" t="s">
        <v>299</v>
      </c>
      <c r="AS588" s="487" t="str">
        <f>+VLOOKUP($AJ588,Data_Validation!$A:$E,5,0)</f>
        <v>Oui</v>
      </c>
      <c r="AT588" s="904" t="str">
        <f t="shared" si="57"/>
        <v>G44600</v>
      </c>
      <c r="AU588" s="488" t="str">
        <f t="shared" si="58"/>
        <v>VTES-AUTOS OCC. DET.OPT.</v>
      </c>
      <c r="AV588" s="899">
        <f>IFERROR(INDEX(V588:AG588,1,MATCH(Parametres!$B$3,V$1:AG$1,0)-1)*IF(OR(C588="L",C588="S",C588="I"),-1,1),"")</f>
        <v>0</v>
      </c>
      <c r="AW588" s="899">
        <f t="shared" si="59"/>
        <v>0</v>
      </c>
      <c r="AX588" s="899">
        <f>INDEX(V588:AG588,1,MATCH(Parametres!$B$3,V$1:AG$1,0))*IF(OR(C588="L",C588="S",C588="I"),-1,1)</f>
        <v>0</v>
      </c>
      <c r="AY588" s="487" t="s">
        <v>337</v>
      </c>
      <c r="AZ588" s="487" t="str">
        <f>+VLOOKUP($AJ588,Data_Validation!$A:$E,5,0)</f>
        <v>Oui</v>
      </c>
    </row>
    <row r="589" spans="1:52" ht="15" hidden="1" customHeight="1">
      <c r="A589" s="706" t="s">
        <v>1148</v>
      </c>
      <c r="B589" s="706">
        <v>2025</v>
      </c>
      <c r="C589" s="706" t="s">
        <v>2394</v>
      </c>
      <c r="D589" s="706" t="s">
        <v>2395</v>
      </c>
      <c r="E589" s="706" t="s">
        <v>1149</v>
      </c>
      <c r="F589" s="706" t="s">
        <v>1149</v>
      </c>
      <c r="G589" s="706">
        <v>55333</v>
      </c>
      <c r="H589" s="706">
        <v>275623</v>
      </c>
      <c r="I589" s="706">
        <v>388858</v>
      </c>
      <c r="J589" s="706">
        <v>521280.56</v>
      </c>
      <c r="K589" s="706">
        <v>561025.56000000006</v>
      </c>
      <c r="L589" s="706">
        <v>627980.51</v>
      </c>
      <c r="M589" s="706">
        <v>706072.51</v>
      </c>
      <c r="N589" s="706">
        <v>751570.51</v>
      </c>
      <c r="O589" s="706">
        <v>828568.51</v>
      </c>
      <c r="P589" s="706">
        <v>882403.92</v>
      </c>
      <c r="Q589" s="706">
        <v>882403.92</v>
      </c>
      <c r="R589" s="706">
        <v>882403.92</v>
      </c>
      <c r="S589" s="706">
        <v>80218.539999999994</v>
      </c>
      <c r="T589" s="706">
        <v>80218.539999999994</v>
      </c>
      <c r="U589" s="706">
        <v>0</v>
      </c>
      <c r="V589" s="706">
        <v>1</v>
      </c>
      <c r="W589" s="706">
        <v>4</v>
      </c>
      <c r="X589" s="706">
        <v>9</v>
      </c>
      <c r="Y589" s="706">
        <v>15</v>
      </c>
      <c r="Z589" s="706">
        <v>17</v>
      </c>
      <c r="AA589" s="706">
        <v>20</v>
      </c>
      <c r="AB589" s="706">
        <v>23</v>
      </c>
      <c r="AC589" s="706">
        <v>25</v>
      </c>
      <c r="AD589" s="706">
        <v>27</v>
      </c>
      <c r="AE589" s="706">
        <v>30</v>
      </c>
      <c r="AF589" s="706">
        <v>30</v>
      </c>
      <c r="AG589" s="706">
        <v>30</v>
      </c>
      <c r="AH589" s="706">
        <v>3</v>
      </c>
      <c r="AI589" s="706">
        <v>3</v>
      </c>
      <c r="AJ589" s="905" t="str">
        <f t="shared" si="54"/>
        <v>G44601</v>
      </c>
      <c r="AK589" s="905" t="str">
        <f t="shared" si="55"/>
        <v>VTES-VOIT.OCC.DET.AUTRE</v>
      </c>
      <c r="AL589" s="905">
        <f>IFERROR(INDEX(G589:R589,1,MATCH(Parametres!$B$3,G$1:R$1,0)-1)*IF(OR(F589="L",F589="S",F589="I"),-1,1),"")</f>
        <v>-388858</v>
      </c>
      <c r="AM589" s="905">
        <f t="shared" si="56"/>
        <v>-132422.56</v>
      </c>
      <c r="AN589" s="905">
        <f>INDEX(G589:R589,1,MATCH(Parametres!$B$3,G$1:R$1,0))*IF(OR(F589="L",F589="S",F589="I"),-1,1)</f>
        <v>-521280.56</v>
      </c>
      <c r="AO589" s="487" t="str">
        <f>+VLOOKUP($AJ589,Data_Validation!$A:$D,1,0)</f>
        <v>G44601</v>
      </c>
      <c r="AP589" s="487" t="str">
        <f>+VLOOKUP($AJ589,Data_Validation!$A:$D,3,0)</f>
        <v>Véhicules usagés</v>
      </c>
      <c r="AQ589" s="487" t="str">
        <f>+VLOOKUP($AJ589,Data_Validation!$A:$D,4,0)</f>
        <v>Non Certifié</v>
      </c>
      <c r="AR589" s="487" t="s">
        <v>299</v>
      </c>
      <c r="AS589" s="487" t="str">
        <f>+VLOOKUP($AJ589,Data_Validation!$A:$E,5,0)</f>
        <v>Oui</v>
      </c>
      <c r="AT589" s="904" t="str">
        <f t="shared" si="57"/>
        <v>G44601</v>
      </c>
      <c r="AU589" s="488" t="str">
        <f t="shared" si="58"/>
        <v>VTES-VOIT.OCC.DET.AUTRE</v>
      </c>
      <c r="AV589" s="899">
        <f>IFERROR(INDEX(V589:AG589,1,MATCH(Parametres!$B$3,V$1:AG$1,0)-1)*IF(OR(C589="L",C589="S",C589="I"),-1,1),"")</f>
        <v>9</v>
      </c>
      <c r="AW589" s="899">
        <f t="shared" si="59"/>
        <v>6</v>
      </c>
      <c r="AX589" s="899">
        <f>INDEX(V589:AG589,1,MATCH(Parametres!$B$3,V$1:AG$1,0))*IF(OR(C589="L",C589="S",C589="I"),-1,1)</f>
        <v>15</v>
      </c>
      <c r="AY589" s="487" t="s">
        <v>337</v>
      </c>
      <c r="AZ589" s="487" t="str">
        <f>+VLOOKUP($AJ589,Data_Validation!$A:$E,5,0)</f>
        <v>Oui</v>
      </c>
    </row>
    <row r="590" spans="1:52" ht="15" customHeight="1">
      <c r="A590" s="706" t="s">
        <v>1148</v>
      </c>
      <c r="B590" s="706">
        <v>2025</v>
      </c>
      <c r="C590" s="706" t="s">
        <v>2396</v>
      </c>
      <c r="D590" s="706" t="s">
        <v>2397</v>
      </c>
      <c r="E590" s="706" t="s">
        <v>1149</v>
      </c>
      <c r="F590" s="706" t="s">
        <v>1149</v>
      </c>
      <c r="G590" s="706">
        <v>0</v>
      </c>
      <c r="H590" s="706">
        <v>0</v>
      </c>
      <c r="I590" s="706">
        <v>0</v>
      </c>
      <c r="J590" s="706">
        <v>0</v>
      </c>
      <c r="K590" s="706">
        <v>0</v>
      </c>
      <c r="L590" s="706">
        <v>0</v>
      </c>
      <c r="M590" s="706">
        <v>0</v>
      </c>
      <c r="N590" s="706">
        <v>0</v>
      </c>
      <c r="O590" s="706">
        <v>0</v>
      </c>
      <c r="P590" s="706">
        <v>0</v>
      </c>
      <c r="Q590" s="706">
        <v>0</v>
      </c>
      <c r="R590" s="706">
        <v>0</v>
      </c>
      <c r="S590" s="706">
        <v>0</v>
      </c>
      <c r="T590" s="706">
        <v>0</v>
      </c>
      <c r="U590" s="706">
        <v>0</v>
      </c>
      <c r="V590" s="706">
        <v>0</v>
      </c>
      <c r="W590" s="706">
        <v>0</v>
      </c>
      <c r="X590" s="706">
        <v>0</v>
      </c>
      <c r="Y590" s="706">
        <v>0</v>
      </c>
      <c r="Z590" s="706">
        <v>0</v>
      </c>
      <c r="AA590" s="706">
        <v>0</v>
      </c>
      <c r="AB590" s="706">
        <v>0</v>
      </c>
      <c r="AC590" s="706">
        <v>0</v>
      </c>
      <c r="AD590" s="706">
        <v>0</v>
      </c>
      <c r="AE590" s="706">
        <v>0</v>
      </c>
      <c r="AF590" s="706">
        <v>0</v>
      </c>
      <c r="AG590" s="706">
        <v>0</v>
      </c>
      <c r="AH590" s="706">
        <v>0</v>
      </c>
      <c r="AI590" s="706">
        <v>0</v>
      </c>
      <c r="AJ590" s="905" t="str">
        <f t="shared" si="54"/>
        <v>G44620</v>
      </c>
      <c r="AK590" s="905" t="str">
        <f t="shared" si="55"/>
        <v>VTES-LOC AUTOS USAGE OPT.</v>
      </c>
      <c r="AL590" s="905">
        <f>IFERROR(INDEX(G590:R590,1,MATCH(Parametres!$B$3,G$1:R$1,0)-1)*IF(OR(F590="L",F590="S",F590="I"),-1,1),"")</f>
        <v>0</v>
      </c>
      <c r="AM590" s="905">
        <f t="shared" si="56"/>
        <v>0</v>
      </c>
      <c r="AN590" s="905">
        <f>INDEX(G590:R590,1,MATCH(Parametres!$B$3,G$1:R$1,0))*IF(OR(F590="L",F590="S",F590="I"),-1,1)</f>
        <v>0</v>
      </c>
      <c r="AO590" s="487" t="e">
        <f>+VLOOKUP($AJ590,Data_Validation!$A:$D,1,0)</f>
        <v>#N/A</v>
      </c>
      <c r="AP590" s="487" t="e">
        <f>+VLOOKUP($AJ590,Data_Validation!$A:$D,3,0)</f>
        <v>#N/A</v>
      </c>
      <c r="AQ590" s="487" t="e">
        <f>+VLOOKUP($AJ590,Data_Validation!$A:$D,4,0)</f>
        <v>#N/A</v>
      </c>
      <c r="AR590" s="487" t="s">
        <v>299</v>
      </c>
      <c r="AS590" s="487" t="e">
        <f>+VLOOKUP($AJ590,Data_Validation!$A:$E,5,0)</f>
        <v>#N/A</v>
      </c>
      <c r="AT590" s="904" t="str">
        <f t="shared" si="57"/>
        <v>G44620</v>
      </c>
      <c r="AU590" s="488" t="str">
        <f t="shared" si="58"/>
        <v>VTES-LOC AUTOS USAGE OPT.</v>
      </c>
      <c r="AV590" s="899">
        <f>IFERROR(INDEX(V590:AG590,1,MATCH(Parametres!$B$3,V$1:AG$1,0)-1)*IF(OR(C590="L",C590="S",C590="I"),-1,1),"")</f>
        <v>0</v>
      </c>
      <c r="AW590" s="899">
        <f t="shared" si="59"/>
        <v>0</v>
      </c>
      <c r="AX590" s="899">
        <f>INDEX(V590:AG590,1,MATCH(Parametres!$B$3,V$1:AG$1,0))*IF(OR(C590="L",C590="S",C590="I"),-1,1)</f>
        <v>0</v>
      </c>
      <c r="AY590" s="487" t="s">
        <v>337</v>
      </c>
      <c r="AZ590" s="487" t="e">
        <f>+VLOOKUP($AJ590,Data_Validation!$A:$E,5,0)</f>
        <v>#N/A</v>
      </c>
    </row>
    <row r="591" spans="1:52" ht="15" customHeight="1">
      <c r="A591" s="706" t="s">
        <v>1148</v>
      </c>
      <c r="B591" s="706">
        <v>2025</v>
      </c>
      <c r="C591" s="706" t="s">
        <v>2398</v>
      </c>
      <c r="D591" s="706" t="s">
        <v>2399</v>
      </c>
      <c r="E591" s="706" t="s">
        <v>333</v>
      </c>
      <c r="F591" s="706" t="s">
        <v>1149</v>
      </c>
      <c r="G591" s="706">
        <v>0</v>
      </c>
      <c r="H591" s="706">
        <v>0</v>
      </c>
      <c r="I591" s="706">
        <v>0</v>
      </c>
      <c r="J591" s="706">
        <v>0</v>
      </c>
      <c r="K591" s="706">
        <v>0</v>
      </c>
      <c r="L591" s="706">
        <v>0</v>
      </c>
      <c r="M591" s="706">
        <v>0</v>
      </c>
      <c r="N591" s="706">
        <v>0</v>
      </c>
      <c r="O591" s="706">
        <v>0</v>
      </c>
      <c r="P591" s="706">
        <v>0</v>
      </c>
      <c r="Q591" s="706">
        <v>0</v>
      </c>
      <c r="R591" s="706">
        <v>0</v>
      </c>
      <c r="S591" s="706">
        <v>0</v>
      </c>
      <c r="T591" s="706">
        <v>0</v>
      </c>
      <c r="U591" s="706">
        <v>0</v>
      </c>
      <c r="V591" s="706">
        <v>0</v>
      </c>
      <c r="W591" s="706">
        <v>0</v>
      </c>
      <c r="X591" s="706">
        <v>0</v>
      </c>
      <c r="Y591" s="706">
        <v>0</v>
      </c>
      <c r="Z591" s="706">
        <v>0</v>
      </c>
      <c r="AA591" s="706">
        <v>0</v>
      </c>
      <c r="AB591" s="706">
        <v>0</v>
      </c>
      <c r="AC591" s="706">
        <v>0</v>
      </c>
      <c r="AD591" s="706">
        <v>0</v>
      </c>
      <c r="AE591" s="706">
        <v>0</v>
      </c>
      <c r="AF591" s="706">
        <v>0</v>
      </c>
      <c r="AG591" s="706">
        <v>0</v>
      </c>
      <c r="AH591" s="706">
        <v>0</v>
      </c>
      <c r="AI591" s="706">
        <v>0</v>
      </c>
      <c r="AJ591" s="905" t="str">
        <f t="shared" si="54"/>
        <v>G44700</v>
      </c>
      <c r="AK591" s="905" t="str">
        <f t="shared" si="55"/>
        <v>*REM.NEUF VOITURE DET.OPT</v>
      </c>
      <c r="AL591" s="905">
        <f>IFERROR(INDEX(G591:R591,1,MATCH(Parametres!$B$3,G$1:R$1,0)-1)*IF(OR(F591="L",F591="S",F591="I"),-1,1),"")</f>
        <v>0</v>
      </c>
      <c r="AM591" s="905">
        <f t="shared" si="56"/>
        <v>0</v>
      </c>
      <c r="AN591" s="905">
        <f>INDEX(G591:R591,1,MATCH(Parametres!$B$3,G$1:R$1,0))*IF(OR(F591="L",F591="S",F591="I"),-1,1)</f>
        <v>0</v>
      </c>
      <c r="AO591" s="487" t="str">
        <f>+VLOOKUP($AJ591,Data_Validation!$A:$D,1,0)</f>
        <v>G44700</v>
      </c>
      <c r="AP591" s="487">
        <f>+VLOOKUP($AJ591,Data_Validation!$A:$D,3,0)</f>
        <v>0</v>
      </c>
      <c r="AQ591" s="487">
        <f>+VLOOKUP($AJ591,Data_Validation!$A:$D,4,0)</f>
        <v>0</v>
      </c>
      <c r="AR591" s="487" t="s">
        <v>299</v>
      </c>
      <c r="AS591" s="487">
        <f>+VLOOKUP($AJ591,Data_Validation!$A:$E,5,0)</f>
        <v>0</v>
      </c>
      <c r="AT591" s="904" t="str">
        <f t="shared" si="57"/>
        <v>G44700</v>
      </c>
      <c r="AU591" s="488" t="str">
        <f t="shared" si="58"/>
        <v>*REM.NEUF VOITURE DET.OPT</v>
      </c>
      <c r="AV591" s="899">
        <f>IFERROR(INDEX(V591:AG591,1,MATCH(Parametres!$B$3,V$1:AG$1,0)-1)*IF(OR(C591="L",C591="S",C591="I"),-1,1),"")</f>
        <v>0</v>
      </c>
      <c r="AW591" s="899">
        <f t="shared" si="59"/>
        <v>0</v>
      </c>
      <c r="AX591" s="899">
        <f>INDEX(V591:AG591,1,MATCH(Parametres!$B$3,V$1:AG$1,0))*IF(OR(C591="L",C591="S",C591="I"),-1,1)</f>
        <v>0</v>
      </c>
      <c r="AY591" s="487" t="s">
        <v>337</v>
      </c>
      <c r="AZ591" s="487">
        <f>+VLOOKUP($AJ591,Data_Validation!$A:$E,5,0)</f>
        <v>0</v>
      </c>
    </row>
    <row r="592" spans="1:52" ht="15" customHeight="1">
      <c r="A592" s="706" t="s">
        <v>1148</v>
      </c>
      <c r="B592" s="706">
        <v>2025</v>
      </c>
      <c r="C592" s="706" t="s">
        <v>2400</v>
      </c>
      <c r="D592" s="706" t="s">
        <v>2401</v>
      </c>
      <c r="E592" s="706" t="s">
        <v>333</v>
      </c>
      <c r="F592" s="706" t="s">
        <v>1149</v>
      </c>
      <c r="G592" s="706">
        <v>0</v>
      </c>
      <c r="H592" s="706">
        <v>0</v>
      </c>
      <c r="I592" s="706">
        <v>0</v>
      </c>
      <c r="J592" s="706">
        <v>0</v>
      </c>
      <c r="K592" s="706">
        <v>0</v>
      </c>
      <c r="L592" s="706">
        <v>0</v>
      </c>
      <c r="M592" s="706">
        <v>0</v>
      </c>
      <c r="N592" s="706">
        <v>0</v>
      </c>
      <c r="O592" s="706">
        <v>0</v>
      </c>
      <c r="P592" s="706">
        <v>0</v>
      </c>
      <c r="Q592" s="706">
        <v>0</v>
      </c>
      <c r="R592" s="706">
        <v>0</v>
      </c>
      <c r="S592" s="706">
        <v>0</v>
      </c>
      <c r="T592" s="706">
        <v>0</v>
      </c>
      <c r="U592" s="706">
        <v>0</v>
      </c>
      <c r="V592" s="706">
        <v>0</v>
      </c>
      <c r="W592" s="706">
        <v>0</v>
      </c>
      <c r="X592" s="706">
        <v>0</v>
      </c>
      <c r="Y592" s="706">
        <v>0</v>
      </c>
      <c r="Z592" s="706">
        <v>0</v>
      </c>
      <c r="AA592" s="706">
        <v>0</v>
      </c>
      <c r="AB592" s="706">
        <v>0</v>
      </c>
      <c r="AC592" s="706">
        <v>0</v>
      </c>
      <c r="AD592" s="706">
        <v>0</v>
      </c>
      <c r="AE592" s="706">
        <v>0</v>
      </c>
      <c r="AF592" s="706">
        <v>0</v>
      </c>
      <c r="AG592" s="706">
        <v>0</v>
      </c>
      <c r="AH592" s="706">
        <v>0</v>
      </c>
      <c r="AI592" s="706">
        <v>0</v>
      </c>
      <c r="AJ592" s="905" t="str">
        <f t="shared" si="54"/>
        <v>G44701</v>
      </c>
      <c r="AK592" s="905" t="str">
        <f t="shared" si="55"/>
        <v>*REM.NEUF VOIT.DET.AUTRES</v>
      </c>
      <c r="AL592" s="905">
        <f>IFERROR(INDEX(G592:R592,1,MATCH(Parametres!$B$3,G$1:R$1,0)-1)*IF(OR(F592="L",F592="S",F592="I"),-1,1),"")</f>
        <v>0</v>
      </c>
      <c r="AM592" s="905">
        <f t="shared" si="56"/>
        <v>0</v>
      </c>
      <c r="AN592" s="905">
        <f>INDEX(G592:R592,1,MATCH(Parametres!$B$3,G$1:R$1,0))*IF(OR(F592="L",F592="S",F592="I"),-1,1)</f>
        <v>0</v>
      </c>
      <c r="AO592" s="487" t="str">
        <f>+VLOOKUP($AJ592,Data_Validation!$A:$D,1,0)</f>
        <v>G44701</v>
      </c>
      <c r="AP592" s="487">
        <f>+VLOOKUP($AJ592,Data_Validation!$A:$D,3,0)</f>
        <v>0</v>
      </c>
      <c r="AQ592" s="487">
        <f>+VLOOKUP($AJ592,Data_Validation!$A:$D,4,0)</f>
        <v>0</v>
      </c>
      <c r="AR592" s="487" t="s">
        <v>299</v>
      </c>
      <c r="AS592" s="487">
        <f>+VLOOKUP($AJ592,Data_Validation!$A:$E,5,0)</f>
        <v>0</v>
      </c>
      <c r="AT592" s="904" t="str">
        <f t="shared" si="57"/>
        <v>G44701</v>
      </c>
      <c r="AU592" s="488" t="str">
        <f t="shared" si="58"/>
        <v>*REM.NEUF VOIT.DET.AUTRES</v>
      </c>
      <c r="AV592" s="899">
        <f>IFERROR(INDEX(V592:AG592,1,MATCH(Parametres!$B$3,V$1:AG$1,0)-1)*IF(OR(C592="L",C592="S",C592="I"),-1,1),"")</f>
        <v>0</v>
      </c>
      <c r="AW592" s="899">
        <f t="shared" si="59"/>
        <v>0</v>
      </c>
      <c r="AX592" s="899">
        <f>INDEX(V592:AG592,1,MATCH(Parametres!$B$3,V$1:AG$1,0))*IF(OR(C592="L",C592="S",C592="I"),-1,1)</f>
        <v>0</v>
      </c>
      <c r="AY592" s="487" t="s">
        <v>337</v>
      </c>
      <c r="AZ592" s="487">
        <f>+VLOOKUP($AJ592,Data_Validation!$A:$E,5,0)</f>
        <v>0</v>
      </c>
    </row>
    <row r="593" spans="1:52" ht="15" customHeight="1">
      <c r="A593" s="706" t="s">
        <v>1148</v>
      </c>
      <c r="B593" s="706">
        <v>2025</v>
      </c>
      <c r="C593" s="706" t="s">
        <v>2402</v>
      </c>
      <c r="D593" s="706" t="s">
        <v>2403</v>
      </c>
      <c r="E593" s="706" t="s">
        <v>333</v>
      </c>
      <c r="F593" s="706" t="s">
        <v>1149</v>
      </c>
      <c r="G593" s="706">
        <v>0</v>
      </c>
      <c r="H593" s="706">
        <v>0</v>
      </c>
      <c r="I593" s="706">
        <v>0</v>
      </c>
      <c r="J593" s="706">
        <v>0</v>
      </c>
      <c r="K593" s="706">
        <v>0</v>
      </c>
      <c r="L593" s="706">
        <v>0</v>
      </c>
      <c r="M593" s="706">
        <v>0</v>
      </c>
      <c r="N593" s="706">
        <v>0</v>
      </c>
      <c r="O593" s="706">
        <v>0</v>
      </c>
      <c r="P593" s="706">
        <v>0</v>
      </c>
      <c r="Q593" s="706">
        <v>0</v>
      </c>
      <c r="R593" s="706">
        <v>0</v>
      </c>
      <c r="S593" s="706">
        <v>0</v>
      </c>
      <c r="T593" s="706">
        <v>0</v>
      </c>
      <c r="U593" s="706">
        <v>0</v>
      </c>
      <c r="V593" s="706">
        <v>0</v>
      </c>
      <c r="W593" s="706">
        <v>0</v>
      </c>
      <c r="X593" s="706">
        <v>0</v>
      </c>
      <c r="Y593" s="706">
        <v>0</v>
      </c>
      <c r="Z593" s="706">
        <v>0</v>
      </c>
      <c r="AA593" s="706">
        <v>0</v>
      </c>
      <c r="AB593" s="706">
        <v>0</v>
      </c>
      <c r="AC593" s="706">
        <v>0</v>
      </c>
      <c r="AD593" s="706">
        <v>0</v>
      </c>
      <c r="AE593" s="706">
        <v>0</v>
      </c>
      <c r="AF593" s="706">
        <v>0</v>
      </c>
      <c r="AG593" s="706">
        <v>0</v>
      </c>
      <c r="AH593" s="706">
        <v>0</v>
      </c>
      <c r="AI593" s="706">
        <v>0</v>
      </c>
      <c r="AJ593" s="905" t="str">
        <f t="shared" si="54"/>
        <v>G44720</v>
      </c>
      <c r="AK593" s="905" t="str">
        <f t="shared" si="55"/>
        <v>*REM.NEUF LOC.AUTO DET.OP</v>
      </c>
      <c r="AL593" s="905">
        <f>IFERROR(INDEX(G593:R593,1,MATCH(Parametres!$B$3,G$1:R$1,0)-1)*IF(OR(F593="L",F593="S",F593="I"),-1,1),"")</f>
        <v>0</v>
      </c>
      <c r="AM593" s="905">
        <f t="shared" si="56"/>
        <v>0</v>
      </c>
      <c r="AN593" s="905">
        <f>INDEX(G593:R593,1,MATCH(Parametres!$B$3,G$1:R$1,0))*IF(OR(F593="L",F593="S",F593="I"),-1,1)</f>
        <v>0</v>
      </c>
      <c r="AO593" s="487" t="str">
        <f>+VLOOKUP($AJ593,Data_Validation!$A:$D,1,0)</f>
        <v>G44720</v>
      </c>
      <c r="AP593" s="487">
        <f>+VLOOKUP($AJ593,Data_Validation!$A:$D,3,0)</f>
        <v>0</v>
      </c>
      <c r="AQ593" s="487">
        <f>+VLOOKUP($AJ593,Data_Validation!$A:$D,4,0)</f>
        <v>0</v>
      </c>
      <c r="AR593" s="487" t="s">
        <v>299</v>
      </c>
      <c r="AS593" s="487">
        <f>+VLOOKUP($AJ593,Data_Validation!$A:$E,5,0)</f>
        <v>0</v>
      </c>
      <c r="AT593" s="904" t="str">
        <f t="shared" si="57"/>
        <v>G44720</v>
      </c>
      <c r="AU593" s="488" t="str">
        <f t="shared" si="58"/>
        <v>*REM.NEUF LOC.AUTO DET.OP</v>
      </c>
      <c r="AV593" s="899">
        <f>IFERROR(INDEX(V593:AG593,1,MATCH(Parametres!$B$3,V$1:AG$1,0)-1)*IF(OR(C593="L",C593="S",C593="I"),-1,1),"")</f>
        <v>0</v>
      </c>
      <c r="AW593" s="899">
        <f t="shared" si="59"/>
        <v>0</v>
      </c>
      <c r="AX593" s="899">
        <f>INDEX(V593:AG593,1,MATCH(Parametres!$B$3,V$1:AG$1,0))*IF(OR(C593="L",C593="S",C593="I"),-1,1)</f>
        <v>0</v>
      </c>
      <c r="AY593" s="487" t="s">
        <v>337</v>
      </c>
      <c r="AZ593" s="487">
        <f>+VLOOKUP($AJ593,Data_Validation!$A:$E,5,0)</f>
        <v>0</v>
      </c>
    </row>
    <row r="594" spans="1:52" ht="15" hidden="1" customHeight="1">
      <c r="A594" s="706" t="s">
        <v>1148</v>
      </c>
      <c r="B594" s="706">
        <v>2025</v>
      </c>
      <c r="C594" s="706" t="s">
        <v>2404</v>
      </c>
      <c r="D594" s="706" t="s">
        <v>2405</v>
      </c>
      <c r="E594" s="706" t="s">
        <v>1149</v>
      </c>
      <c r="F594" s="706" t="s">
        <v>1149</v>
      </c>
      <c r="G594" s="706">
        <v>49200</v>
      </c>
      <c r="H594" s="706">
        <v>82050</v>
      </c>
      <c r="I594" s="706">
        <v>287073.87</v>
      </c>
      <c r="J594" s="706">
        <v>592918.87</v>
      </c>
      <c r="K594" s="706">
        <v>839418.87</v>
      </c>
      <c r="L594" s="706">
        <v>890118.87</v>
      </c>
      <c r="M594" s="706">
        <v>908518.87</v>
      </c>
      <c r="N594" s="706">
        <v>970032.95</v>
      </c>
      <c r="O594" s="706">
        <v>1213708.3999999999</v>
      </c>
      <c r="P594" s="706">
        <v>1310328.3999999999</v>
      </c>
      <c r="Q594" s="706">
        <v>1362578.4</v>
      </c>
      <c r="R594" s="706">
        <v>1595315.9</v>
      </c>
      <c r="S594" s="706">
        <v>123870.76</v>
      </c>
      <c r="T594" s="706">
        <v>123870.76</v>
      </c>
      <c r="U594" s="706">
        <v>0</v>
      </c>
      <c r="V594" s="706">
        <v>3</v>
      </c>
      <c r="W594" s="706">
        <v>5</v>
      </c>
      <c r="X594" s="706">
        <v>11</v>
      </c>
      <c r="Y594" s="706">
        <v>24</v>
      </c>
      <c r="Z594" s="706">
        <v>39</v>
      </c>
      <c r="AA594" s="706">
        <v>45</v>
      </c>
      <c r="AB594" s="706">
        <v>47</v>
      </c>
      <c r="AC594" s="706">
        <v>50</v>
      </c>
      <c r="AD594" s="706">
        <v>68</v>
      </c>
      <c r="AE594" s="706">
        <v>78</v>
      </c>
      <c r="AF594" s="706">
        <v>82</v>
      </c>
      <c r="AG594" s="706">
        <v>90</v>
      </c>
      <c r="AH594" s="706">
        <v>7</v>
      </c>
      <c r="AI594" s="706">
        <v>7</v>
      </c>
      <c r="AJ594" s="905" t="str">
        <f t="shared" si="54"/>
        <v>G44800</v>
      </c>
      <c r="AK594" s="905" t="str">
        <f t="shared" si="55"/>
        <v>VTES-VOIT.OCC.EN GROS-DET</v>
      </c>
      <c r="AL594" s="905">
        <f>IFERROR(INDEX(G594:R594,1,MATCH(Parametres!$B$3,G$1:R$1,0)-1)*IF(OR(F594="L",F594="S",F594="I"),-1,1),"")</f>
        <v>-287073.87</v>
      </c>
      <c r="AM594" s="905">
        <f t="shared" si="56"/>
        <v>-305845</v>
      </c>
      <c r="AN594" s="905">
        <f>INDEX(G594:R594,1,MATCH(Parametres!$B$3,G$1:R$1,0))*IF(OR(F594="L",F594="S",F594="I"),-1,1)</f>
        <v>-592918.87</v>
      </c>
      <c r="AO594" s="487" t="str">
        <f>+VLOOKUP($AJ594,Data_Validation!$A:$D,1,0)</f>
        <v>G44800</v>
      </c>
      <c r="AP594" s="487" t="str">
        <f>+VLOOKUP($AJ594,Data_Validation!$A:$D,3,0)</f>
        <v>Véhicules usagés</v>
      </c>
      <c r="AQ594" s="487" t="str">
        <f>+VLOOKUP($AJ594,Data_Validation!$A:$D,4,0)</f>
        <v>Ventes au Gros</v>
      </c>
      <c r="AR594" s="487" t="s">
        <v>299</v>
      </c>
      <c r="AS594" s="487" t="str">
        <f>+VLOOKUP($AJ594,Data_Validation!$A:$E,5,0)</f>
        <v>Oui</v>
      </c>
      <c r="AT594" s="904" t="str">
        <f t="shared" si="57"/>
        <v>G44800</v>
      </c>
      <c r="AU594" s="488" t="str">
        <f t="shared" si="58"/>
        <v>VTES-VOIT.OCC.EN GROS-DET</v>
      </c>
      <c r="AV594" s="899">
        <f>IFERROR(INDEX(V594:AG594,1,MATCH(Parametres!$B$3,V$1:AG$1,0)-1)*IF(OR(C594="L",C594="S",C594="I"),-1,1),"")</f>
        <v>11</v>
      </c>
      <c r="AW594" s="899">
        <f t="shared" si="59"/>
        <v>13</v>
      </c>
      <c r="AX594" s="899">
        <f>INDEX(V594:AG594,1,MATCH(Parametres!$B$3,V$1:AG$1,0))*IF(OR(C594="L",C594="S",C594="I"),-1,1)</f>
        <v>24</v>
      </c>
      <c r="AY594" s="487" t="s">
        <v>337</v>
      </c>
      <c r="AZ594" s="487" t="str">
        <f>+VLOOKUP($AJ594,Data_Validation!$A:$E,5,0)</f>
        <v>Oui</v>
      </c>
    </row>
    <row r="595" spans="1:52" ht="15" customHeight="1">
      <c r="A595" s="706" t="s">
        <v>1148</v>
      </c>
      <c r="B595" s="706">
        <v>2025</v>
      </c>
      <c r="C595" s="706" t="s">
        <v>2406</v>
      </c>
      <c r="D595" s="706" t="s">
        <v>2407</v>
      </c>
      <c r="E595" s="706" t="s">
        <v>333</v>
      </c>
      <c r="F595" s="706" t="s">
        <v>1149</v>
      </c>
      <c r="G595" s="706">
        <v>0</v>
      </c>
      <c r="H595" s="706">
        <v>0</v>
      </c>
      <c r="I595" s="706">
        <v>0</v>
      </c>
      <c r="J595" s="706">
        <v>0</v>
      </c>
      <c r="K595" s="706">
        <v>0</v>
      </c>
      <c r="L595" s="706">
        <v>0</v>
      </c>
      <c r="M595" s="706">
        <v>0</v>
      </c>
      <c r="N595" s="706">
        <v>0</v>
      </c>
      <c r="O595" s="706">
        <v>0</v>
      </c>
      <c r="P595" s="706">
        <v>0</v>
      </c>
      <c r="Q595" s="706">
        <v>0</v>
      </c>
      <c r="R595" s="706">
        <v>0</v>
      </c>
      <c r="S595" s="706">
        <v>0</v>
      </c>
      <c r="T595" s="706">
        <v>0</v>
      </c>
      <c r="U595" s="706">
        <v>0</v>
      </c>
      <c r="V595" s="706">
        <v>0</v>
      </c>
      <c r="W595" s="706">
        <v>0</v>
      </c>
      <c r="X595" s="706">
        <v>0</v>
      </c>
      <c r="Y595" s="706">
        <v>0</v>
      </c>
      <c r="Z595" s="706">
        <v>0</v>
      </c>
      <c r="AA595" s="706">
        <v>0</v>
      </c>
      <c r="AB595" s="706">
        <v>0</v>
      </c>
      <c r="AC595" s="706">
        <v>0</v>
      </c>
      <c r="AD595" s="706">
        <v>0</v>
      </c>
      <c r="AE595" s="706">
        <v>0</v>
      </c>
      <c r="AF595" s="706">
        <v>0</v>
      </c>
      <c r="AG595" s="706">
        <v>0</v>
      </c>
      <c r="AH595" s="706">
        <v>0</v>
      </c>
      <c r="AI595" s="706">
        <v>0</v>
      </c>
      <c r="AJ595" s="905" t="str">
        <f t="shared" ref="AJ595:AJ658" si="60">C595</f>
        <v>G44900</v>
      </c>
      <c r="AK595" s="905" t="str">
        <f t="shared" ref="AK595:AK658" si="61">D595</f>
        <v>*RECTIFICATION STOCK AUTO</v>
      </c>
      <c r="AL595" s="905">
        <f>IFERROR(INDEX(G595:R595,1,MATCH(Parametres!$B$3,G$1:R$1,0)-1)*IF(OR(F595="L",F595="S",F595="I"),-1,1),"")</f>
        <v>0</v>
      </c>
      <c r="AM595" s="905">
        <f t="shared" si="56"/>
        <v>0</v>
      </c>
      <c r="AN595" s="905">
        <f>INDEX(G595:R595,1,MATCH(Parametres!$B$3,G$1:R$1,0))*IF(OR(F595="L",F595="S",F595="I"),-1,1)</f>
        <v>0</v>
      </c>
      <c r="AO595" s="487" t="str">
        <f>+VLOOKUP($AJ595,Data_Validation!$A:$D,1,0)</f>
        <v>G44900</v>
      </c>
      <c r="AP595" s="487">
        <f>+VLOOKUP($AJ595,Data_Validation!$A:$D,3,0)</f>
        <v>0</v>
      </c>
      <c r="AQ595" s="487">
        <f>+VLOOKUP($AJ595,Data_Validation!$A:$D,4,0)</f>
        <v>0</v>
      </c>
      <c r="AR595" s="487" t="s">
        <v>299</v>
      </c>
      <c r="AS595" s="487">
        <f>+VLOOKUP($AJ595,Data_Validation!$A:$E,5,0)</f>
        <v>0</v>
      </c>
      <c r="AT595" s="904" t="str">
        <f t="shared" si="57"/>
        <v>G44900</v>
      </c>
      <c r="AU595" s="488" t="str">
        <f t="shared" si="58"/>
        <v>*RECTIFICATION STOCK AUTO</v>
      </c>
      <c r="AV595" s="899">
        <f>IFERROR(INDEX(V595:AG595,1,MATCH(Parametres!$B$3,V$1:AG$1,0)-1)*IF(OR(C595="L",C595="S",C595="I"),-1,1),"")</f>
        <v>0</v>
      </c>
      <c r="AW595" s="899">
        <f t="shared" si="59"/>
        <v>0</v>
      </c>
      <c r="AX595" s="899">
        <f>INDEX(V595:AG595,1,MATCH(Parametres!$B$3,V$1:AG$1,0))*IF(OR(C595="L",C595="S",C595="I"),-1,1)</f>
        <v>0</v>
      </c>
      <c r="AY595" s="487" t="s">
        <v>337</v>
      </c>
      <c r="AZ595" s="487">
        <f>+VLOOKUP($AJ595,Data_Validation!$A:$E,5,0)</f>
        <v>0</v>
      </c>
    </row>
    <row r="596" spans="1:52" ht="15" hidden="1" customHeight="1">
      <c r="A596" s="706" t="s">
        <v>1148</v>
      </c>
      <c r="B596" s="706">
        <v>2025</v>
      </c>
      <c r="C596" s="706" t="s">
        <v>2408</v>
      </c>
      <c r="D596" s="706" t="s">
        <v>2409</v>
      </c>
      <c r="E596" s="706" t="s">
        <v>1149</v>
      </c>
      <c r="F596" s="706" t="s">
        <v>1149</v>
      </c>
      <c r="G596" s="706">
        <v>0</v>
      </c>
      <c r="H596" s="706">
        <v>0</v>
      </c>
      <c r="I596" s="706">
        <v>0</v>
      </c>
      <c r="J596" s="706">
        <v>0</v>
      </c>
      <c r="K596" s="706">
        <v>0</v>
      </c>
      <c r="L596" s="706">
        <v>0</v>
      </c>
      <c r="M596" s="706">
        <v>0</v>
      </c>
      <c r="N596" s="706">
        <v>0</v>
      </c>
      <c r="O596" s="706">
        <v>0</v>
      </c>
      <c r="P596" s="706">
        <v>0</v>
      </c>
      <c r="Q596" s="706">
        <v>0</v>
      </c>
      <c r="R596" s="706">
        <v>0</v>
      </c>
      <c r="S596" s="706">
        <v>0</v>
      </c>
      <c r="T596" s="706">
        <v>0</v>
      </c>
      <c r="U596" s="706">
        <v>0</v>
      </c>
      <c r="V596" s="706">
        <v>0</v>
      </c>
      <c r="W596" s="706">
        <v>0</v>
      </c>
      <c r="X596" s="706">
        <v>0</v>
      </c>
      <c r="Y596" s="706">
        <v>0</v>
      </c>
      <c r="Z596" s="706">
        <v>0</v>
      </c>
      <c r="AA596" s="706">
        <v>0</v>
      </c>
      <c r="AB596" s="706">
        <v>0</v>
      </c>
      <c r="AC596" s="706">
        <v>0</v>
      </c>
      <c r="AD596" s="706">
        <v>0</v>
      </c>
      <c r="AE596" s="706">
        <v>0</v>
      </c>
      <c r="AF596" s="706">
        <v>0</v>
      </c>
      <c r="AG596" s="706">
        <v>0</v>
      </c>
      <c r="AH596" s="706">
        <v>0</v>
      </c>
      <c r="AI596" s="706">
        <v>0</v>
      </c>
      <c r="AJ596" s="905" t="str">
        <f t="shared" si="60"/>
        <v>G45000</v>
      </c>
      <c r="AK596" s="905" t="str">
        <f t="shared" si="61"/>
        <v>VTES-OCC.DETAIL    *WSALE</v>
      </c>
      <c r="AL596" s="905">
        <f>IFERROR(INDEX(G596:R596,1,MATCH(Parametres!$B$3,G$1:R$1,0)-1)*IF(OR(F596="L",F596="S",F596="I"),-1,1),"")</f>
        <v>0</v>
      </c>
      <c r="AM596" s="905">
        <f t="shared" si="56"/>
        <v>0</v>
      </c>
      <c r="AN596" s="905">
        <f>INDEX(G596:R596,1,MATCH(Parametres!$B$3,G$1:R$1,0))*IF(OR(F596="L",F596="S",F596="I"),-1,1)</f>
        <v>0</v>
      </c>
      <c r="AO596" s="487" t="str">
        <f>+VLOOKUP($AJ596,Data_Validation!$A:$D,1,0)</f>
        <v>G45000</v>
      </c>
      <c r="AP596" s="487" t="str">
        <f>+VLOOKUP($AJ596,Data_Validation!$A:$D,3,0)</f>
        <v>Véhicules usagés</v>
      </c>
      <c r="AQ596" s="487" t="str">
        <f>+VLOOKUP($AJ596,Data_Validation!$A:$D,4,0)</f>
        <v>Ventes au Gros</v>
      </c>
      <c r="AR596" s="487" t="s">
        <v>299</v>
      </c>
      <c r="AS596" s="487" t="str">
        <f>+VLOOKUP($AJ596,Data_Validation!$A:$E,5,0)</f>
        <v>Oui</v>
      </c>
      <c r="AT596" s="904" t="str">
        <f t="shared" si="57"/>
        <v>G45000</v>
      </c>
      <c r="AU596" s="488" t="str">
        <f t="shared" si="58"/>
        <v>VTES-OCC.DETAIL    *WSALE</v>
      </c>
      <c r="AV596" s="899">
        <f>IFERROR(INDEX(V596:AG596,1,MATCH(Parametres!$B$3,V$1:AG$1,0)-1)*IF(OR(C596="L",C596="S",C596="I"),-1,1),"")</f>
        <v>0</v>
      </c>
      <c r="AW596" s="899">
        <f t="shared" si="59"/>
        <v>0</v>
      </c>
      <c r="AX596" s="899">
        <f>INDEX(V596:AG596,1,MATCH(Parametres!$B$3,V$1:AG$1,0))*IF(OR(C596="L",C596="S",C596="I"),-1,1)</f>
        <v>0</v>
      </c>
      <c r="AY596" s="487" t="s">
        <v>337</v>
      </c>
      <c r="AZ596" s="487" t="str">
        <f>+VLOOKUP($AJ596,Data_Validation!$A:$E,5,0)</f>
        <v>Oui</v>
      </c>
    </row>
    <row r="597" spans="1:52" ht="15" hidden="1" customHeight="1">
      <c r="A597" s="706" t="s">
        <v>1148</v>
      </c>
      <c r="B597" s="706">
        <v>2025</v>
      </c>
      <c r="C597" s="706" t="s">
        <v>2410</v>
      </c>
      <c r="D597" s="706" t="s">
        <v>2411</v>
      </c>
      <c r="E597" s="706" t="s">
        <v>1149</v>
      </c>
      <c r="F597" s="706" t="s">
        <v>1149</v>
      </c>
      <c r="G597" s="706">
        <v>0</v>
      </c>
      <c r="H597" s="706">
        <v>25495</v>
      </c>
      <c r="I597" s="706">
        <v>207565</v>
      </c>
      <c r="J597" s="706">
        <v>286222.71000000002</v>
      </c>
      <c r="K597" s="706">
        <v>509648.11</v>
      </c>
      <c r="L597" s="706">
        <v>577517.32999999996</v>
      </c>
      <c r="M597" s="706">
        <v>862333.33</v>
      </c>
      <c r="N597" s="706">
        <v>1302803.21</v>
      </c>
      <c r="O597" s="706">
        <v>1746372.18</v>
      </c>
      <c r="P597" s="706">
        <v>2620592.94</v>
      </c>
      <c r="Q597" s="706">
        <v>2904450.42</v>
      </c>
      <c r="R597" s="706">
        <v>3458182.71</v>
      </c>
      <c r="S597" s="706">
        <v>264040.95</v>
      </c>
      <c r="T597" s="706">
        <v>264040.95</v>
      </c>
      <c r="U597" s="706">
        <v>0</v>
      </c>
      <c r="V597" s="706">
        <v>0</v>
      </c>
      <c r="W597" s="706">
        <v>1</v>
      </c>
      <c r="X597" s="706">
        <v>7</v>
      </c>
      <c r="Y597" s="706">
        <v>10</v>
      </c>
      <c r="Z597" s="706">
        <v>19</v>
      </c>
      <c r="AA597" s="706">
        <v>21</v>
      </c>
      <c r="AB597" s="706">
        <v>30</v>
      </c>
      <c r="AC597" s="706">
        <v>44</v>
      </c>
      <c r="AD597" s="706">
        <v>56</v>
      </c>
      <c r="AE597" s="706">
        <v>79</v>
      </c>
      <c r="AF597" s="706">
        <v>85</v>
      </c>
      <c r="AG597" s="706">
        <v>100</v>
      </c>
      <c r="AH597" s="706">
        <v>8</v>
      </c>
      <c r="AI597" s="706">
        <v>8</v>
      </c>
      <c r="AJ597" s="905" t="str">
        <f t="shared" si="60"/>
        <v>G45001</v>
      </c>
      <c r="AK597" s="905" t="str">
        <f t="shared" si="61"/>
        <v>VTES-CAM OCC. DET. AUTRES</v>
      </c>
      <c r="AL597" s="905">
        <f>IFERROR(INDEX(G597:R597,1,MATCH(Parametres!$B$3,G$1:R$1,0)-1)*IF(OR(F597="L",F597="S",F597="I"),-1,1),"")</f>
        <v>-207565</v>
      </c>
      <c r="AM597" s="905">
        <f t="shared" si="56"/>
        <v>-78657.710000000021</v>
      </c>
      <c r="AN597" s="905">
        <f>INDEX(G597:R597,1,MATCH(Parametres!$B$3,G$1:R$1,0))*IF(OR(F597="L",F597="S",F597="I"),-1,1)</f>
        <v>-286222.71000000002</v>
      </c>
      <c r="AO597" s="487" t="str">
        <f>+VLOOKUP($AJ597,Data_Validation!$A:$D,1,0)</f>
        <v>G45001</v>
      </c>
      <c r="AP597" s="487" t="str">
        <f>+VLOOKUP($AJ597,Data_Validation!$A:$D,3,0)</f>
        <v>Véhicules usagés</v>
      </c>
      <c r="AQ597" s="487" t="str">
        <f>+VLOOKUP($AJ597,Data_Validation!$A:$D,4,0)</f>
        <v>Non Certifié</v>
      </c>
      <c r="AR597" s="487" t="s">
        <v>299</v>
      </c>
      <c r="AS597" s="487" t="str">
        <f>+VLOOKUP($AJ597,Data_Validation!$A:$E,5,0)</f>
        <v>Oui</v>
      </c>
      <c r="AT597" s="904" t="str">
        <f t="shared" si="57"/>
        <v>G45001</v>
      </c>
      <c r="AU597" s="488" t="str">
        <f t="shared" si="58"/>
        <v>VTES-CAM OCC. DET. AUTRES</v>
      </c>
      <c r="AV597" s="899">
        <f>IFERROR(INDEX(V597:AG597,1,MATCH(Parametres!$B$3,V$1:AG$1,0)-1)*IF(OR(C597="L",C597="S",C597="I"),-1,1),"")</f>
        <v>7</v>
      </c>
      <c r="AW597" s="899">
        <f t="shared" si="59"/>
        <v>3</v>
      </c>
      <c r="AX597" s="899">
        <f>INDEX(V597:AG597,1,MATCH(Parametres!$B$3,V$1:AG$1,0))*IF(OR(C597="L",C597="S",C597="I"),-1,1)</f>
        <v>10</v>
      </c>
      <c r="AY597" s="487" t="s">
        <v>337</v>
      </c>
      <c r="AZ597" s="487" t="str">
        <f>+VLOOKUP($AJ597,Data_Validation!$A:$E,5,0)</f>
        <v>Oui</v>
      </c>
    </row>
    <row r="598" spans="1:52" ht="15" customHeight="1">
      <c r="A598" s="706" t="s">
        <v>1148</v>
      </c>
      <c r="B598" s="706">
        <v>2025</v>
      </c>
      <c r="C598" s="706" t="s">
        <v>2412</v>
      </c>
      <c r="D598" s="706" t="s">
        <v>2413</v>
      </c>
      <c r="E598" s="706" t="s">
        <v>1149</v>
      </c>
      <c r="F598" s="706" t="s">
        <v>1149</v>
      </c>
      <c r="G598" s="706">
        <v>0</v>
      </c>
      <c r="H598" s="706">
        <v>0</v>
      </c>
      <c r="I598" s="706">
        <v>0</v>
      </c>
      <c r="J598" s="706">
        <v>0</v>
      </c>
      <c r="K598" s="706">
        <v>0</v>
      </c>
      <c r="L598" s="706">
        <v>0</v>
      </c>
      <c r="M598" s="706">
        <v>0</v>
      </c>
      <c r="N598" s="706">
        <v>0</v>
      </c>
      <c r="O598" s="706">
        <v>0</v>
      </c>
      <c r="P598" s="706">
        <v>0</v>
      </c>
      <c r="Q598" s="706">
        <v>0</v>
      </c>
      <c r="R598" s="706">
        <v>0</v>
      </c>
      <c r="S598" s="706">
        <v>0</v>
      </c>
      <c r="T598" s="706">
        <v>0</v>
      </c>
      <c r="U598" s="706">
        <v>0</v>
      </c>
      <c r="V598" s="706">
        <v>0</v>
      </c>
      <c r="W598" s="706">
        <v>0</v>
      </c>
      <c r="X598" s="706">
        <v>0</v>
      </c>
      <c r="Y598" s="706">
        <v>0</v>
      </c>
      <c r="Z598" s="706">
        <v>0</v>
      </c>
      <c r="AA598" s="706">
        <v>0</v>
      </c>
      <c r="AB598" s="706">
        <v>0</v>
      </c>
      <c r="AC598" s="706">
        <v>0</v>
      </c>
      <c r="AD598" s="706">
        <v>0</v>
      </c>
      <c r="AE598" s="706">
        <v>0</v>
      </c>
      <c r="AF598" s="706">
        <v>0</v>
      </c>
      <c r="AG598" s="706">
        <v>0</v>
      </c>
      <c r="AH598" s="706">
        <v>0</v>
      </c>
      <c r="AI598" s="706">
        <v>0</v>
      </c>
      <c r="AJ598" s="905" t="str">
        <f t="shared" si="60"/>
        <v>G45020</v>
      </c>
      <c r="AK598" s="905" t="str">
        <f t="shared" si="61"/>
        <v>VTES-CAM USAGE OPT. -LOC.</v>
      </c>
      <c r="AL598" s="905">
        <f>IFERROR(INDEX(G598:R598,1,MATCH(Parametres!$B$3,G$1:R$1,0)-1)*IF(OR(F598="L",F598="S",F598="I"),-1,1),"")</f>
        <v>0</v>
      </c>
      <c r="AM598" s="905">
        <f t="shared" si="56"/>
        <v>0</v>
      </c>
      <c r="AN598" s="905">
        <f>INDEX(G598:R598,1,MATCH(Parametres!$B$3,G$1:R$1,0))*IF(OR(F598="L",F598="S",F598="I"),-1,1)</f>
        <v>0</v>
      </c>
      <c r="AO598" s="487" t="e">
        <f>+VLOOKUP($AJ598,Data_Validation!$A:$D,1,0)</f>
        <v>#N/A</v>
      </c>
      <c r="AP598" s="487" t="e">
        <f>+VLOOKUP($AJ598,Data_Validation!$A:$D,3,0)</f>
        <v>#N/A</v>
      </c>
      <c r="AQ598" s="487" t="e">
        <f>+VLOOKUP($AJ598,Data_Validation!$A:$D,4,0)</f>
        <v>#N/A</v>
      </c>
      <c r="AR598" s="487" t="s">
        <v>299</v>
      </c>
      <c r="AS598" s="487" t="e">
        <f>+VLOOKUP($AJ598,Data_Validation!$A:$E,5,0)</f>
        <v>#N/A</v>
      </c>
      <c r="AT598" s="904" t="str">
        <f t="shared" si="57"/>
        <v>G45020</v>
      </c>
      <c r="AU598" s="488" t="str">
        <f t="shared" si="58"/>
        <v>VTES-CAM USAGE OPT. -LOC.</v>
      </c>
      <c r="AV598" s="899">
        <f>IFERROR(INDEX(V598:AG598,1,MATCH(Parametres!$B$3,V$1:AG$1,0)-1)*IF(OR(C598="L",C598="S",C598="I"),-1,1),"")</f>
        <v>0</v>
      </c>
      <c r="AW598" s="899">
        <f t="shared" si="59"/>
        <v>0</v>
      </c>
      <c r="AX598" s="899">
        <f>INDEX(V598:AG598,1,MATCH(Parametres!$B$3,V$1:AG$1,0))*IF(OR(C598="L",C598="S",C598="I"),-1,1)</f>
        <v>0</v>
      </c>
      <c r="AY598" s="487" t="s">
        <v>337</v>
      </c>
      <c r="AZ598" s="487" t="e">
        <f>+VLOOKUP($AJ598,Data_Validation!$A:$E,5,0)</f>
        <v>#N/A</v>
      </c>
    </row>
    <row r="599" spans="1:52" ht="15" customHeight="1">
      <c r="A599" s="706" t="s">
        <v>1148</v>
      </c>
      <c r="B599" s="706">
        <v>2025</v>
      </c>
      <c r="C599" s="706" t="s">
        <v>2414</v>
      </c>
      <c r="D599" s="706" t="s">
        <v>2415</v>
      </c>
      <c r="E599" s="706" t="s">
        <v>333</v>
      </c>
      <c r="F599" s="706" t="s">
        <v>1149</v>
      </c>
      <c r="G599" s="706">
        <v>0</v>
      </c>
      <c r="H599" s="706">
        <v>0</v>
      </c>
      <c r="I599" s="706">
        <v>0</v>
      </c>
      <c r="J599" s="706">
        <v>0</v>
      </c>
      <c r="K599" s="706">
        <v>0</v>
      </c>
      <c r="L599" s="706">
        <v>0</v>
      </c>
      <c r="M599" s="706">
        <v>0</v>
      </c>
      <c r="N599" s="706">
        <v>0</v>
      </c>
      <c r="O599" s="706">
        <v>0</v>
      </c>
      <c r="P599" s="706">
        <v>0</v>
      </c>
      <c r="Q599" s="706">
        <v>0</v>
      </c>
      <c r="R599" s="706">
        <v>0</v>
      </c>
      <c r="S599" s="706">
        <v>0</v>
      </c>
      <c r="T599" s="706">
        <v>0</v>
      </c>
      <c r="U599" s="706">
        <v>0</v>
      </c>
      <c r="V599" s="706">
        <v>0</v>
      </c>
      <c r="W599" s="706">
        <v>0</v>
      </c>
      <c r="X599" s="706">
        <v>0</v>
      </c>
      <c r="Y599" s="706">
        <v>0</v>
      </c>
      <c r="Z599" s="706">
        <v>0</v>
      </c>
      <c r="AA599" s="706">
        <v>0</v>
      </c>
      <c r="AB599" s="706">
        <v>0</v>
      </c>
      <c r="AC599" s="706">
        <v>0</v>
      </c>
      <c r="AD599" s="706">
        <v>0</v>
      </c>
      <c r="AE599" s="706">
        <v>0</v>
      </c>
      <c r="AF599" s="706">
        <v>0</v>
      </c>
      <c r="AG599" s="706">
        <v>0</v>
      </c>
      <c r="AH599" s="706">
        <v>0</v>
      </c>
      <c r="AI599" s="706">
        <v>0</v>
      </c>
      <c r="AJ599" s="905" t="str">
        <f t="shared" si="60"/>
        <v>G45100</v>
      </c>
      <c r="AK599" s="905" t="str">
        <f t="shared" si="61"/>
        <v>*REM.NEUF CAM DET. OPT.</v>
      </c>
      <c r="AL599" s="905">
        <f>IFERROR(INDEX(G599:R599,1,MATCH(Parametres!$B$3,G$1:R$1,0)-1)*IF(OR(F599="L",F599="S",F599="I"),-1,1),"")</f>
        <v>0</v>
      </c>
      <c r="AM599" s="905">
        <f t="shared" si="56"/>
        <v>0</v>
      </c>
      <c r="AN599" s="905">
        <f>INDEX(G599:R599,1,MATCH(Parametres!$B$3,G$1:R$1,0))*IF(OR(F599="L",F599="S",F599="I"),-1,1)</f>
        <v>0</v>
      </c>
      <c r="AO599" s="487" t="str">
        <f>+VLOOKUP($AJ599,Data_Validation!$A:$D,1,0)</f>
        <v>G45100</v>
      </c>
      <c r="AP599" s="487">
        <f>+VLOOKUP($AJ599,Data_Validation!$A:$D,3,0)</f>
        <v>0</v>
      </c>
      <c r="AQ599" s="487">
        <f>+VLOOKUP($AJ599,Data_Validation!$A:$D,4,0)</f>
        <v>0</v>
      </c>
      <c r="AR599" s="487" t="s">
        <v>299</v>
      </c>
      <c r="AS599" s="487">
        <f>+VLOOKUP($AJ599,Data_Validation!$A:$E,5,0)</f>
        <v>0</v>
      </c>
      <c r="AT599" s="904" t="str">
        <f t="shared" si="57"/>
        <v>G45100</v>
      </c>
      <c r="AU599" s="488" t="str">
        <f t="shared" si="58"/>
        <v>*REM.NEUF CAM DET. OPT.</v>
      </c>
      <c r="AV599" s="899">
        <f>IFERROR(INDEX(V599:AG599,1,MATCH(Parametres!$B$3,V$1:AG$1,0)-1)*IF(OR(C599="L",C599="S",C599="I"),-1,1),"")</f>
        <v>0</v>
      </c>
      <c r="AW599" s="899">
        <f t="shared" si="59"/>
        <v>0</v>
      </c>
      <c r="AX599" s="899">
        <f>INDEX(V599:AG599,1,MATCH(Parametres!$B$3,V$1:AG$1,0))*IF(OR(C599="L",C599="S",C599="I"),-1,1)</f>
        <v>0</v>
      </c>
      <c r="AY599" s="487" t="s">
        <v>337</v>
      </c>
      <c r="AZ599" s="487">
        <f>+VLOOKUP($AJ599,Data_Validation!$A:$E,5,0)</f>
        <v>0</v>
      </c>
    </row>
    <row r="600" spans="1:52" ht="15" customHeight="1">
      <c r="A600" s="706" t="s">
        <v>1148</v>
      </c>
      <c r="B600" s="706">
        <v>2025</v>
      </c>
      <c r="C600" s="706" t="s">
        <v>2416</v>
      </c>
      <c r="D600" s="706" t="s">
        <v>2417</v>
      </c>
      <c r="E600" s="706" t="s">
        <v>333</v>
      </c>
      <c r="F600" s="706" t="s">
        <v>1149</v>
      </c>
      <c r="G600" s="706">
        <v>0</v>
      </c>
      <c r="H600" s="706">
        <v>0</v>
      </c>
      <c r="I600" s="706">
        <v>0</v>
      </c>
      <c r="J600" s="706">
        <v>0</v>
      </c>
      <c r="K600" s="706">
        <v>0</v>
      </c>
      <c r="L600" s="706">
        <v>0</v>
      </c>
      <c r="M600" s="706">
        <v>0</v>
      </c>
      <c r="N600" s="706">
        <v>0</v>
      </c>
      <c r="O600" s="706">
        <v>0</v>
      </c>
      <c r="P600" s="706">
        <v>0</v>
      </c>
      <c r="Q600" s="706">
        <v>0</v>
      </c>
      <c r="R600" s="706">
        <v>0</v>
      </c>
      <c r="S600" s="706">
        <v>0</v>
      </c>
      <c r="T600" s="706">
        <v>0</v>
      </c>
      <c r="U600" s="706">
        <v>0</v>
      </c>
      <c r="V600" s="706">
        <v>0</v>
      </c>
      <c r="W600" s="706">
        <v>0</v>
      </c>
      <c r="X600" s="706">
        <v>0</v>
      </c>
      <c r="Y600" s="706">
        <v>0</v>
      </c>
      <c r="Z600" s="706">
        <v>0</v>
      </c>
      <c r="AA600" s="706">
        <v>0</v>
      </c>
      <c r="AB600" s="706">
        <v>0</v>
      </c>
      <c r="AC600" s="706">
        <v>0</v>
      </c>
      <c r="AD600" s="706">
        <v>0</v>
      </c>
      <c r="AE600" s="706">
        <v>0</v>
      </c>
      <c r="AF600" s="706">
        <v>0</v>
      </c>
      <c r="AG600" s="706">
        <v>0</v>
      </c>
      <c r="AH600" s="706">
        <v>0</v>
      </c>
      <c r="AI600" s="706">
        <v>0</v>
      </c>
      <c r="AJ600" s="905" t="str">
        <f t="shared" si="60"/>
        <v>G45101</v>
      </c>
      <c r="AK600" s="905" t="str">
        <f t="shared" si="61"/>
        <v>*REM.NEUF CAM DET.AUTRES</v>
      </c>
      <c r="AL600" s="905">
        <f>IFERROR(INDEX(G600:R600,1,MATCH(Parametres!$B$3,G$1:R$1,0)-1)*IF(OR(F600="L",F600="S",F600="I"),-1,1),"")</f>
        <v>0</v>
      </c>
      <c r="AM600" s="905">
        <f t="shared" si="56"/>
        <v>0</v>
      </c>
      <c r="AN600" s="905">
        <f>INDEX(G600:R600,1,MATCH(Parametres!$B$3,G$1:R$1,0))*IF(OR(F600="L",F600="S",F600="I"),-1,1)</f>
        <v>0</v>
      </c>
      <c r="AO600" s="487" t="str">
        <f>+VLOOKUP($AJ600,Data_Validation!$A:$D,1,0)</f>
        <v>G45101</v>
      </c>
      <c r="AP600" s="487">
        <f>+VLOOKUP($AJ600,Data_Validation!$A:$D,3,0)</f>
        <v>0</v>
      </c>
      <c r="AQ600" s="487">
        <f>+VLOOKUP($AJ600,Data_Validation!$A:$D,4,0)</f>
        <v>0</v>
      </c>
      <c r="AR600" s="487" t="s">
        <v>299</v>
      </c>
      <c r="AS600" s="487">
        <f>+VLOOKUP($AJ600,Data_Validation!$A:$E,5,0)</f>
        <v>0</v>
      </c>
      <c r="AT600" s="904" t="str">
        <f t="shared" si="57"/>
        <v>G45101</v>
      </c>
      <c r="AU600" s="488" t="str">
        <f t="shared" si="58"/>
        <v>*REM.NEUF CAM DET.AUTRES</v>
      </c>
      <c r="AV600" s="899">
        <f>IFERROR(INDEX(V600:AG600,1,MATCH(Parametres!$B$3,V$1:AG$1,0)-1)*IF(OR(C600="L",C600="S",C600="I"),-1,1),"")</f>
        <v>0</v>
      </c>
      <c r="AW600" s="899">
        <f t="shared" si="59"/>
        <v>0</v>
      </c>
      <c r="AX600" s="899">
        <f>INDEX(V600:AG600,1,MATCH(Parametres!$B$3,V$1:AG$1,0))*IF(OR(C600="L",C600="S",C600="I"),-1,1)</f>
        <v>0</v>
      </c>
      <c r="AY600" s="487" t="s">
        <v>337</v>
      </c>
      <c r="AZ600" s="487">
        <f>+VLOOKUP($AJ600,Data_Validation!$A:$E,5,0)</f>
        <v>0</v>
      </c>
    </row>
    <row r="601" spans="1:52" ht="15" customHeight="1">
      <c r="A601" s="706" t="s">
        <v>1148</v>
      </c>
      <c r="B601" s="706">
        <v>2025</v>
      </c>
      <c r="C601" s="706" t="s">
        <v>2418</v>
      </c>
      <c r="D601" s="706" t="s">
        <v>2419</v>
      </c>
      <c r="E601" s="706" t="s">
        <v>333</v>
      </c>
      <c r="F601" s="706" t="s">
        <v>1149</v>
      </c>
      <c r="G601" s="706">
        <v>0</v>
      </c>
      <c r="H601" s="706">
        <v>0</v>
      </c>
      <c r="I601" s="706">
        <v>0</v>
      </c>
      <c r="J601" s="706">
        <v>0</v>
      </c>
      <c r="K601" s="706">
        <v>0</v>
      </c>
      <c r="L601" s="706">
        <v>0</v>
      </c>
      <c r="M601" s="706">
        <v>0</v>
      </c>
      <c r="N601" s="706">
        <v>0</v>
      </c>
      <c r="O601" s="706">
        <v>0</v>
      </c>
      <c r="P601" s="706">
        <v>0</v>
      </c>
      <c r="Q601" s="706">
        <v>0</v>
      </c>
      <c r="R601" s="706">
        <v>0</v>
      </c>
      <c r="S601" s="706">
        <v>0</v>
      </c>
      <c r="T601" s="706">
        <v>0</v>
      </c>
      <c r="U601" s="706">
        <v>0</v>
      </c>
      <c r="V601" s="706">
        <v>0</v>
      </c>
      <c r="W601" s="706">
        <v>0</v>
      </c>
      <c r="X601" s="706">
        <v>0</v>
      </c>
      <c r="Y601" s="706">
        <v>0</v>
      </c>
      <c r="Z601" s="706">
        <v>0</v>
      </c>
      <c r="AA601" s="706">
        <v>0</v>
      </c>
      <c r="AB601" s="706">
        <v>0</v>
      </c>
      <c r="AC601" s="706">
        <v>0</v>
      </c>
      <c r="AD601" s="706">
        <v>0</v>
      </c>
      <c r="AE601" s="706">
        <v>0</v>
      </c>
      <c r="AF601" s="706">
        <v>0</v>
      </c>
      <c r="AG601" s="706">
        <v>0</v>
      </c>
      <c r="AH601" s="706">
        <v>0</v>
      </c>
      <c r="AI601" s="706">
        <v>0</v>
      </c>
      <c r="AJ601" s="905" t="str">
        <f t="shared" si="60"/>
        <v>G45120</v>
      </c>
      <c r="AK601" s="905" t="str">
        <f t="shared" si="61"/>
        <v>*REM.NEUF LOC.CAM.DET.OPT</v>
      </c>
      <c r="AL601" s="905">
        <f>IFERROR(INDEX(G601:R601,1,MATCH(Parametres!$B$3,G$1:R$1,0)-1)*IF(OR(F601="L",F601="S",F601="I"),-1,1),"")</f>
        <v>0</v>
      </c>
      <c r="AM601" s="905">
        <f t="shared" si="56"/>
        <v>0</v>
      </c>
      <c r="AN601" s="905">
        <f>INDEX(G601:R601,1,MATCH(Parametres!$B$3,G$1:R$1,0))*IF(OR(F601="L",F601="S",F601="I"),-1,1)</f>
        <v>0</v>
      </c>
      <c r="AO601" s="487" t="str">
        <f>+VLOOKUP($AJ601,Data_Validation!$A:$D,1,0)</f>
        <v>G45120</v>
      </c>
      <c r="AP601" s="487">
        <f>+VLOOKUP($AJ601,Data_Validation!$A:$D,3,0)</f>
        <v>0</v>
      </c>
      <c r="AQ601" s="487">
        <f>+VLOOKUP($AJ601,Data_Validation!$A:$D,4,0)</f>
        <v>0</v>
      </c>
      <c r="AR601" s="487" t="s">
        <v>299</v>
      </c>
      <c r="AS601" s="487">
        <f>+VLOOKUP($AJ601,Data_Validation!$A:$E,5,0)</f>
        <v>0</v>
      </c>
      <c r="AT601" s="904" t="str">
        <f t="shared" si="57"/>
        <v>G45120</v>
      </c>
      <c r="AU601" s="488" t="str">
        <f t="shared" si="58"/>
        <v>*REM.NEUF LOC.CAM.DET.OPT</v>
      </c>
      <c r="AV601" s="899">
        <f>IFERROR(INDEX(V601:AG601,1,MATCH(Parametres!$B$3,V$1:AG$1,0)-1)*IF(OR(C601="L",C601="S",C601="I"),-1,1),"")</f>
        <v>0</v>
      </c>
      <c r="AW601" s="899">
        <f t="shared" si="59"/>
        <v>0</v>
      </c>
      <c r="AX601" s="899">
        <f>INDEX(V601:AG601,1,MATCH(Parametres!$B$3,V$1:AG$1,0))*IF(OR(C601="L",C601="S",C601="I"),-1,1)</f>
        <v>0</v>
      </c>
      <c r="AY601" s="487" t="s">
        <v>337</v>
      </c>
      <c r="AZ601" s="487">
        <f>+VLOOKUP($AJ601,Data_Validation!$A:$E,5,0)</f>
        <v>0</v>
      </c>
    </row>
    <row r="602" spans="1:52" ht="15" hidden="1" customHeight="1">
      <c r="A602" s="706" t="s">
        <v>1148</v>
      </c>
      <c r="B602" s="706">
        <v>2025</v>
      </c>
      <c r="C602" s="706" t="s">
        <v>2420</v>
      </c>
      <c r="D602" s="706" t="s">
        <v>2421</v>
      </c>
      <c r="E602" s="706" t="s">
        <v>1149</v>
      </c>
      <c r="F602" s="706" t="s">
        <v>1149</v>
      </c>
      <c r="G602" s="706">
        <v>731165.38</v>
      </c>
      <c r="H602" s="706">
        <v>1912853.59</v>
      </c>
      <c r="I602" s="706">
        <v>3545992</v>
      </c>
      <c r="J602" s="706">
        <v>5532448.5499999998</v>
      </c>
      <c r="K602" s="706">
        <v>8521104.5500000007</v>
      </c>
      <c r="L602" s="706">
        <v>12173358.07</v>
      </c>
      <c r="M602" s="706">
        <v>13829342.83</v>
      </c>
      <c r="N602" s="706">
        <v>16835152.829999998</v>
      </c>
      <c r="O602" s="706">
        <v>18842344.16</v>
      </c>
      <c r="P602" s="706">
        <v>19898759.170000002</v>
      </c>
      <c r="Q602" s="706">
        <v>21152482.550000001</v>
      </c>
      <c r="R602" s="706">
        <v>21960748.949999999</v>
      </c>
      <c r="S602" s="706">
        <v>1922952.96</v>
      </c>
      <c r="T602" s="706">
        <v>1922952.96</v>
      </c>
      <c r="U602" s="706">
        <v>0</v>
      </c>
      <c r="V602" s="706">
        <v>18</v>
      </c>
      <c r="W602" s="706">
        <v>55</v>
      </c>
      <c r="X602" s="706">
        <v>97</v>
      </c>
      <c r="Y602" s="706">
        <v>160</v>
      </c>
      <c r="Z602" s="706">
        <v>232</v>
      </c>
      <c r="AA602" s="706">
        <v>305</v>
      </c>
      <c r="AB602" s="706">
        <v>350</v>
      </c>
      <c r="AC602" s="706">
        <v>429</v>
      </c>
      <c r="AD602" s="706">
        <v>476</v>
      </c>
      <c r="AE602" s="706">
        <v>510</v>
      </c>
      <c r="AF602" s="706">
        <v>543</v>
      </c>
      <c r="AG602" s="706">
        <v>564</v>
      </c>
      <c r="AH602" s="706">
        <v>49</v>
      </c>
      <c r="AI602" s="706">
        <v>49</v>
      </c>
      <c r="AJ602" s="905" t="str">
        <f t="shared" si="60"/>
        <v>G45200</v>
      </c>
      <c r="AK602" s="905" t="str">
        <f t="shared" si="61"/>
        <v>VTES-CAMIONS OCC EN GROS</v>
      </c>
      <c r="AL602" s="905">
        <f>IFERROR(INDEX(G602:R602,1,MATCH(Parametres!$B$3,G$1:R$1,0)-1)*IF(OR(F602="L",F602="S",F602="I"),-1,1),"")</f>
        <v>-3545992</v>
      </c>
      <c r="AM602" s="905">
        <f t="shared" si="56"/>
        <v>-1986456.5499999998</v>
      </c>
      <c r="AN602" s="905">
        <f>INDEX(G602:R602,1,MATCH(Parametres!$B$3,G$1:R$1,0))*IF(OR(F602="L",F602="S",F602="I"),-1,1)</f>
        <v>-5532448.5499999998</v>
      </c>
      <c r="AO602" s="487" t="str">
        <f>+VLOOKUP($AJ602,Data_Validation!$A:$D,1,0)</f>
        <v>G45200</v>
      </c>
      <c r="AP602" s="487" t="str">
        <f>+VLOOKUP($AJ602,Data_Validation!$A:$D,3,0)</f>
        <v>Véhicules usagés</v>
      </c>
      <c r="AQ602" s="487" t="str">
        <f>+VLOOKUP($AJ602,Data_Validation!$A:$D,4,0)</f>
        <v>Ventes au Gros</v>
      </c>
      <c r="AR602" s="487" t="s">
        <v>299</v>
      </c>
      <c r="AS602" s="487" t="str">
        <f>+VLOOKUP($AJ602,Data_Validation!$A:$E,5,0)</f>
        <v>Oui</v>
      </c>
      <c r="AT602" s="904" t="str">
        <f t="shared" si="57"/>
        <v>G45200</v>
      </c>
      <c r="AU602" s="488" t="str">
        <f t="shared" si="58"/>
        <v>VTES-CAMIONS OCC EN GROS</v>
      </c>
      <c r="AV602" s="899">
        <f>IFERROR(INDEX(V602:AG602,1,MATCH(Parametres!$B$3,V$1:AG$1,0)-1)*IF(OR(C602="L",C602="S",C602="I"),-1,1),"")</f>
        <v>97</v>
      </c>
      <c r="AW602" s="899">
        <f t="shared" si="59"/>
        <v>63</v>
      </c>
      <c r="AX602" s="899">
        <f>INDEX(V602:AG602,1,MATCH(Parametres!$B$3,V$1:AG$1,0))*IF(OR(C602="L",C602="S",C602="I"),-1,1)</f>
        <v>160</v>
      </c>
      <c r="AY602" s="487" t="s">
        <v>337</v>
      </c>
      <c r="AZ602" s="487" t="str">
        <f>+VLOOKUP($AJ602,Data_Validation!$A:$E,5,0)</f>
        <v>Oui</v>
      </c>
    </row>
    <row r="603" spans="1:52" ht="15" hidden="1" customHeight="1">
      <c r="A603" s="706" t="s">
        <v>1148</v>
      </c>
      <c r="B603" s="706">
        <v>2025</v>
      </c>
      <c r="C603" s="706" t="s">
        <v>2422</v>
      </c>
      <c r="D603" s="706" t="s">
        <v>2423</v>
      </c>
      <c r="E603" s="706" t="s">
        <v>1149</v>
      </c>
      <c r="F603" s="706" t="s">
        <v>1149</v>
      </c>
      <c r="G603" s="706">
        <v>1849650</v>
      </c>
      <c r="H603" s="706">
        <v>4653500</v>
      </c>
      <c r="I603" s="706">
        <v>8791900</v>
      </c>
      <c r="J603" s="706">
        <v>11860870</v>
      </c>
      <c r="K603" s="706">
        <v>12815770</v>
      </c>
      <c r="L603" s="706">
        <v>14241170</v>
      </c>
      <c r="M603" s="706">
        <v>16376870</v>
      </c>
      <c r="N603" s="706">
        <v>20376770</v>
      </c>
      <c r="O603" s="706">
        <v>23673770</v>
      </c>
      <c r="P603" s="706">
        <v>27202870</v>
      </c>
      <c r="Q603" s="706">
        <v>36816720</v>
      </c>
      <c r="R603" s="706">
        <v>44877520</v>
      </c>
      <c r="S603" s="706">
        <v>3346974.55</v>
      </c>
      <c r="T603" s="706">
        <v>3346974.55</v>
      </c>
      <c r="U603" s="706">
        <v>0</v>
      </c>
      <c r="V603" s="706">
        <v>20</v>
      </c>
      <c r="W603" s="706">
        <v>47</v>
      </c>
      <c r="X603" s="706">
        <v>83</v>
      </c>
      <c r="Y603" s="706">
        <v>106</v>
      </c>
      <c r="Z603" s="706">
        <v>113</v>
      </c>
      <c r="AA603" s="706">
        <v>122</v>
      </c>
      <c r="AB603" s="706">
        <v>133</v>
      </c>
      <c r="AC603" s="706">
        <v>154</v>
      </c>
      <c r="AD603" s="706">
        <v>175</v>
      </c>
      <c r="AE603" s="706">
        <v>191</v>
      </c>
      <c r="AF603" s="706">
        <v>246</v>
      </c>
      <c r="AG603" s="706">
        <v>312</v>
      </c>
      <c r="AH603" s="706">
        <v>22</v>
      </c>
      <c r="AI603" s="706">
        <v>22</v>
      </c>
      <c r="AJ603" s="905" t="str">
        <f t="shared" si="60"/>
        <v>G45201</v>
      </c>
      <c r="AK603" s="905" t="str">
        <f t="shared" si="61"/>
        <v>VTES - WHOLESALE W</v>
      </c>
      <c r="AL603" s="905">
        <f>IFERROR(INDEX(G603:R603,1,MATCH(Parametres!$B$3,G$1:R$1,0)-1)*IF(OR(F603="L",F603="S",F603="I"),-1,1),"")</f>
        <v>-8791900</v>
      </c>
      <c r="AM603" s="905">
        <f t="shared" si="56"/>
        <v>-3068970</v>
      </c>
      <c r="AN603" s="905">
        <f>INDEX(G603:R603,1,MATCH(Parametres!$B$3,G$1:R$1,0))*IF(OR(F603="L",F603="S",F603="I"),-1,1)</f>
        <v>-11860870</v>
      </c>
      <c r="AO603" s="487" t="str">
        <f>+VLOOKUP($AJ603,Data_Validation!$A:$D,1,0)</f>
        <v>G45201</v>
      </c>
      <c r="AP603" s="487" t="str">
        <f>+VLOOKUP($AJ603,Data_Validation!$A:$D,3,0)</f>
        <v>Wholesale autres</v>
      </c>
      <c r="AQ603" s="487" t="str">
        <f>+VLOOKUP($AJ603,Data_Validation!$A:$D,4,0)</f>
        <v>Wholesale Luxueux</v>
      </c>
      <c r="AR603" s="487" t="s">
        <v>299</v>
      </c>
      <c r="AS603" s="487" t="str">
        <f>+VLOOKUP($AJ603,Data_Validation!$A:$E,5,0)</f>
        <v>Oui</v>
      </c>
      <c r="AT603" s="904" t="str">
        <f t="shared" si="57"/>
        <v>G45201</v>
      </c>
      <c r="AU603" s="488" t="str">
        <f t="shared" si="58"/>
        <v>VTES - WHOLESALE W</v>
      </c>
      <c r="AV603" s="899">
        <f>IFERROR(INDEX(V603:AG603,1,MATCH(Parametres!$B$3,V$1:AG$1,0)-1)*IF(OR(C603="L",C603="S",C603="I"),-1,1),"")</f>
        <v>83</v>
      </c>
      <c r="AW603" s="899">
        <f t="shared" si="59"/>
        <v>23</v>
      </c>
      <c r="AX603" s="899">
        <f>INDEX(V603:AG603,1,MATCH(Parametres!$B$3,V$1:AG$1,0))*IF(OR(C603="L",C603="S",C603="I"),-1,1)</f>
        <v>106</v>
      </c>
      <c r="AY603" s="487" t="s">
        <v>337</v>
      </c>
      <c r="AZ603" s="487" t="str">
        <f>+VLOOKUP($AJ603,Data_Validation!$A:$E,5,0)</f>
        <v>Oui</v>
      </c>
    </row>
    <row r="604" spans="1:52" ht="15" customHeight="1">
      <c r="A604" s="706" t="s">
        <v>1148</v>
      </c>
      <c r="B604" s="706">
        <v>2025</v>
      </c>
      <c r="C604" s="706" t="s">
        <v>2424</v>
      </c>
      <c r="D604" s="706" t="s">
        <v>2425</v>
      </c>
      <c r="E604" s="706" t="s">
        <v>333</v>
      </c>
      <c r="F604" s="706" t="s">
        <v>1149</v>
      </c>
      <c r="G604" s="706">
        <v>0</v>
      </c>
      <c r="H604" s="706">
        <v>0</v>
      </c>
      <c r="I604" s="706">
        <v>0</v>
      </c>
      <c r="J604" s="706">
        <v>0</v>
      </c>
      <c r="K604" s="706">
        <v>0</v>
      </c>
      <c r="L604" s="706">
        <v>0</v>
      </c>
      <c r="M604" s="706">
        <v>0</v>
      </c>
      <c r="N604" s="706">
        <v>0</v>
      </c>
      <c r="O604" s="706">
        <v>0</v>
      </c>
      <c r="P604" s="706">
        <v>0</v>
      </c>
      <c r="Q604" s="706">
        <v>0</v>
      </c>
      <c r="R604" s="706">
        <v>0</v>
      </c>
      <c r="S604" s="706">
        <v>0</v>
      </c>
      <c r="T604" s="706">
        <v>0</v>
      </c>
      <c r="U604" s="706">
        <v>0</v>
      </c>
      <c r="V604" s="706">
        <v>0</v>
      </c>
      <c r="W604" s="706">
        <v>0</v>
      </c>
      <c r="X604" s="706">
        <v>0</v>
      </c>
      <c r="Y604" s="706">
        <v>0</v>
      </c>
      <c r="Z604" s="706">
        <v>0</v>
      </c>
      <c r="AA604" s="706">
        <v>0</v>
      </c>
      <c r="AB604" s="706">
        <v>0</v>
      </c>
      <c r="AC604" s="706">
        <v>0</v>
      </c>
      <c r="AD604" s="706">
        <v>0</v>
      </c>
      <c r="AE604" s="706">
        <v>0</v>
      </c>
      <c r="AF604" s="706">
        <v>0</v>
      </c>
      <c r="AG604" s="706">
        <v>0</v>
      </c>
      <c r="AH604" s="706">
        <v>0</v>
      </c>
      <c r="AI604" s="706">
        <v>0</v>
      </c>
      <c r="AJ604" s="905" t="str">
        <f t="shared" si="60"/>
        <v>G45300</v>
      </c>
      <c r="AK604" s="905" t="str">
        <f t="shared" si="61"/>
        <v>*RECTIFICATION/STOK/TRUCK</v>
      </c>
      <c r="AL604" s="905">
        <f>IFERROR(INDEX(G604:R604,1,MATCH(Parametres!$B$3,G$1:R$1,0)-1)*IF(OR(F604="L",F604="S",F604="I"),-1,1),"")</f>
        <v>0</v>
      </c>
      <c r="AM604" s="905">
        <f t="shared" si="56"/>
        <v>0</v>
      </c>
      <c r="AN604" s="905">
        <f>INDEX(G604:R604,1,MATCH(Parametres!$B$3,G$1:R$1,0))*IF(OR(F604="L",F604="S",F604="I"),-1,1)</f>
        <v>0</v>
      </c>
      <c r="AO604" s="487" t="str">
        <f>+VLOOKUP($AJ604,Data_Validation!$A:$D,1,0)</f>
        <v>G45300</v>
      </c>
      <c r="AP604" s="487">
        <f>+VLOOKUP($AJ604,Data_Validation!$A:$D,3,0)</f>
        <v>0</v>
      </c>
      <c r="AQ604" s="487">
        <f>+VLOOKUP($AJ604,Data_Validation!$A:$D,4,0)</f>
        <v>0</v>
      </c>
      <c r="AR604" s="487" t="s">
        <v>299</v>
      </c>
      <c r="AS604" s="487">
        <f>+VLOOKUP($AJ604,Data_Validation!$A:$E,5,0)</f>
        <v>0</v>
      </c>
      <c r="AT604" s="904" t="str">
        <f t="shared" si="57"/>
        <v>G45300</v>
      </c>
      <c r="AU604" s="488" t="str">
        <f t="shared" si="58"/>
        <v>*RECTIFICATION/STOK/TRUCK</v>
      </c>
      <c r="AV604" s="899">
        <f>IFERROR(INDEX(V604:AG604,1,MATCH(Parametres!$B$3,V$1:AG$1,0)-1)*IF(OR(C604="L",C604="S",C604="I"),-1,1),"")</f>
        <v>0</v>
      </c>
      <c r="AW604" s="899">
        <f t="shared" si="59"/>
        <v>0</v>
      </c>
      <c r="AX604" s="899">
        <f>INDEX(V604:AG604,1,MATCH(Parametres!$B$3,V$1:AG$1,0))*IF(OR(C604="L",C604="S",C604="I"),-1,1)</f>
        <v>0</v>
      </c>
      <c r="AY604" s="487" t="s">
        <v>337</v>
      </c>
      <c r="AZ604" s="487">
        <f>+VLOOKUP($AJ604,Data_Validation!$A:$E,5,0)</f>
        <v>0</v>
      </c>
    </row>
    <row r="605" spans="1:52" ht="15" hidden="1" customHeight="1">
      <c r="A605" s="706" t="s">
        <v>1148</v>
      </c>
      <c r="B605" s="706">
        <v>2025</v>
      </c>
      <c r="C605" s="706" t="s">
        <v>2426</v>
      </c>
      <c r="D605" s="706" t="s">
        <v>2427</v>
      </c>
      <c r="E605" s="706" t="s">
        <v>333</v>
      </c>
      <c r="F605" s="706" t="s">
        <v>1149</v>
      </c>
      <c r="G605" s="706">
        <v>13098</v>
      </c>
      <c r="H605" s="706">
        <v>22501</v>
      </c>
      <c r="I605" s="706">
        <v>45421</v>
      </c>
      <c r="J605" s="706">
        <v>59471</v>
      </c>
      <c r="K605" s="706">
        <v>72371</v>
      </c>
      <c r="L605" s="706">
        <v>72371</v>
      </c>
      <c r="M605" s="706">
        <v>78956</v>
      </c>
      <c r="N605" s="706">
        <v>89171</v>
      </c>
      <c r="O605" s="706">
        <v>111174</v>
      </c>
      <c r="P605" s="706">
        <v>135622</v>
      </c>
      <c r="Q605" s="706">
        <v>141962</v>
      </c>
      <c r="R605" s="706">
        <v>169987</v>
      </c>
      <c r="S605" s="706">
        <v>12905.64</v>
      </c>
      <c r="T605" s="706">
        <v>12905.64</v>
      </c>
      <c r="U605" s="706">
        <v>0</v>
      </c>
      <c r="V605" s="706">
        <v>4</v>
      </c>
      <c r="W605" s="706">
        <v>7</v>
      </c>
      <c r="X605" s="706">
        <v>14</v>
      </c>
      <c r="Y605" s="706">
        <v>18</v>
      </c>
      <c r="Z605" s="706">
        <v>22</v>
      </c>
      <c r="AA605" s="706">
        <v>22</v>
      </c>
      <c r="AB605" s="706">
        <v>24</v>
      </c>
      <c r="AC605" s="706">
        <v>27</v>
      </c>
      <c r="AD605" s="706">
        <v>34</v>
      </c>
      <c r="AE605" s="706">
        <v>41</v>
      </c>
      <c r="AF605" s="706">
        <v>43</v>
      </c>
      <c r="AG605" s="706">
        <v>50</v>
      </c>
      <c r="AH605" s="706">
        <v>4</v>
      </c>
      <c r="AI605" s="706">
        <v>4</v>
      </c>
      <c r="AJ605" s="905" t="str">
        <f t="shared" si="60"/>
        <v>G45400</v>
      </c>
      <c r="AK605" s="905" t="str">
        <f t="shared" si="61"/>
        <v>VTES-PLAN PROTECTION USAG</v>
      </c>
      <c r="AL605" s="905">
        <f>IFERROR(INDEX(G605:R605,1,MATCH(Parametres!$B$3,G$1:R$1,0)-1)*IF(OR(F605="L",F605="S",F605="I"),-1,1),"")</f>
        <v>-45421</v>
      </c>
      <c r="AM605" s="905">
        <f t="shared" si="56"/>
        <v>-14050</v>
      </c>
      <c r="AN605" s="905">
        <f>INDEX(G605:R605,1,MATCH(Parametres!$B$3,G$1:R$1,0))*IF(OR(F605="L",F605="S",F605="I"),-1,1)</f>
        <v>-59471</v>
      </c>
      <c r="AO605" s="487" t="str">
        <f>+VLOOKUP($AJ605,Data_Validation!$A:$D,1,0)</f>
        <v>G45400</v>
      </c>
      <c r="AP605" s="487" t="str">
        <f>+VLOOKUP($AJ605,Data_Validation!$A:$D,3,0)</f>
        <v>Véhicules usagés</v>
      </c>
      <c r="AQ605" s="487" t="str">
        <f>+VLOOKUP($AJ605,Data_Validation!$A:$D,4,0)</f>
        <v>Rev. Protections</v>
      </c>
      <c r="AR605" s="487" t="s">
        <v>299</v>
      </c>
      <c r="AS605" s="487" t="str">
        <f>+VLOOKUP($AJ605,Data_Validation!$A:$E,5,0)</f>
        <v>Oui</v>
      </c>
      <c r="AT605" s="904" t="str">
        <f t="shared" si="57"/>
        <v>G45400</v>
      </c>
      <c r="AU605" s="488" t="str">
        <f t="shared" si="58"/>
        <v>VTES-PLAN PROTECTION USAG</v>
      </c>
      <c r="AV605" s="899">
        <f>IFERROR(INDEX(V605:AG605,1,MATCH(Parametres!$B$3,V$1:AG$1,0)-1)*IF(OR(C605="L",C605="S",C605="I"),-1,1),"")</f>
        <v>14</v>
      </c>
      <c r="AW605" s="899">
        <f t="shared" si="59"/>
        <v>4</v>
      </c>
      <c r="AX605" s="899">
        <f>INDEX(V605:AG605,1,MATCH(Parametres!$B$3,V$1:AG$1,0))*IF(OR(C605="L",C605="S",C605="I"),-1,1)</f>
        <v>18</v>
      </c>
      <c r="AY605" s="487" t="s">
        <v>337</v>
      </c>
      <c r="AZ605" s="487" t="str">
        <f>+VLOOKUP($AJ605,Data_Validation!$A:$E,5,0)</f>
        <v>Oui</v>
      </c>
    </row>
    <row r="606" spans="1:52" ht="15" hidden="1" customHeight="1">
      <c r="A606" s="706" t="s">
        <v>1148</v>
      </c>
      <c r="B606" s="706">
        <v>2025</v>
      </c>
      <c r="C606" s="706" t="s">
        <v>2428</v>
      </c>
      <c r="D606" s="706" t="s">
        <v>2429</v>
      </c>
      <c r="E606" s="706" t="s">
        <v>1149</v>
      </c>
      <c r="F606" s="706" t="s">
        <v>1149</v>
      </c>
      <c r="G606" s="706">
        <v>0</v>
      </c>
      <c r="H606" s="706">
        <v>0</v>
      </c>
      <c r="I606" s="706">
        <v>0</v>
      </c>
      <c r="J606" s="706">
        <v>0</v>
      </c>
      <c r="K606" s="706">
        <v>0</v>
      </c>
      <c r="L606" s="706">
        <v>0</v>
      </c>
      <c r="M606" s="706">
        <v>0</v>
      </c>
      <c r="N606" s="706">
        <v>0</v>
      </c>
      <c r="O606" s="706">
        <v>0</v>
      </c>
      <c r="P606" s="706">
        <v>0</v>
      </c>
      <c r="Q606" s="706">
        <v>0</v>
      </c>
      <c r="R606" s="706">
        <v>0</v>
      </c>
      <c r="S606" s="706">
        <v>0</v>
      </c>
      <c r="T606" s="706">
        <v>0</v>
      </c>
      <c r="U606" s="706">
        <v>0</v>
      </c>
      <c r="V606" s="706">
        <v>0</v>
      </c>
      <c r="W606" s="706">
        <v>0</v>
      </c>
      <c r="X606" s="706">
        <v>0</v>
      </c>
      <c r="Y606" s="706">
        <v>0</v>
      </c>
      <c r="Z606" s="706">
        <v>0</v>
      </c>
      <c r="AA606" s="706">
        <v>0</v>
      </c>
      <c r="AB606" s="706">
        <v>0</v>
      </c>
      <c r="AC606" s="706">
        <v>0</v>
      </c>
      <c r="AD606" s="706">
        <v>0</v>
      </c>
      <c r="AE606" s="706">
        <v>0</v>
      </c>
      <c r="AF606" s="706">
        <v>0</v>
      </c>
      <c r="AG606" s="706">
        <v>0</v>
      </c>
      <c r="AH606" s="706">
        <v>0</v>
      </c>
      <c r="AI606" s="706">
        <v>0</v>
      </c>
      <c r="AJ606" s="905" t="str">
        <f t="shared" si="60"/>
        <v>G45500</v>
      </c>
      <c r="AK606" s="905" t="str">
        <f t="shared" si="61"/>
        <v>RETOUR DE LOCATION-VENTE</v>
      </c>
      <c r="AL606" s="905">
        <f>IFERROR(INDEX(G606:R606,1,MATCH(Parametres!$B$3,G$1:R$1,0)-1)*IF(OR(F606="L",F606="S",F606="I"),-1,1),"")</f>
        <v>0</v>
      </c>
      <c r="AM606" s="905">
        <f t="shared" si="56"/>
        <v>0</v>
      </c>
      <c r="AN606" s="905">
        <f>INDEX(G606:R606,1,MATCH(Parametres!$B$3,G$1:R$1,0))*IF(OR(F606="L",F606="S",F606="I"),-1,1)</f>
        <v>0</v>
      </c>
      <c r="AO606" s="487" t="str">
        <f>+VLOOKUP($AJ606,Data_Validation!$A:$D,1,0)</f>
        <v>G45500</v>
      </c>
      <c r="AP606" s="487" t="str">
        <f>+VLOOKUP($AJ606,Data_Validation!$A:$D,3,0)</f>
        <v>Véhicules usagés</v>
      </c>
      <c r="AQ606" s="487" t="str">
        <f>+VLOOKUP($AJ606,Data_Validation!$A:$D,4,0)</f>
        <v>Rev. Protections</v>
      </c>
      <c r="AR606" s="487" t="s">
        <v>299</v>
      </c>
      <c r="AS606" s="487" t="str">
        <f>+VLOOKUP($AJ606,Data_Validation!$A:$E,5,0)</f>
        <v>Oui</v>
      </c>
      <c r="AT606" s="904" t="str">
        <f t="shared" si="57"/>
        <v>G45500</v>
      </c>
      <c r="AU606" s="488" t="str">
        <f t="shared" si="58"/>
        <v>RETOUR DE LOCATION-VENTE</v>
      </c>
      <c r="AV606" s="899">
        <f>IFERROR(INDEX(V606:AG606,1,MATCH(Parametres!$B$3,V$1:AG$1,0)-1)*IF(OR(C606="L",C606="S",C606="I"),-1,1),"")</f>
        <v>0</v>
      </c>
      <c r="AW606" s="899">
        <f t="shared" si="59"/>
        <v>0</v>
      </c>
      <c r="AX606" s="899">
        <f>INDEX(V606:AG606,1,MATCH(Parametres!$B$3,V$1:AG$1,0))*IF(OR(C606="L",C606="S",C606="I"),-1,1)</f>
        <v>0</v>
      </c>
      <c r="AY606" s="487" t="s">
        <v>337</v>
      </c>
      <c r="AZ606" s="487" t="str">
        <f>+VLOOKUP($AJ606,Data_Validation!$A:$E,5,0)</f>
        <v>Oui</v>
      </c>
    </row>
    <row r="607" spans="1:52" ht="15" hidden="1" customHeight="1">
      <c r="A607" s="706" t="s">
        <v>1148</v>
      </c>
      <c r="B607" s="706">
        <v>2025</v>
      </c>
      <c r="C607" s="706" t="s">
        <v>2430</v>
      </c>
      <c r="D607" s="706" t="s">
        <v>2431</v>
      </c>
      <c r="E607" s="706" t="s">
        <v>333</v>
      </c>
      <c r="F607" s="706" t="s">
        <v>1149</v>
      </c>
      <c r="G607" s="706">
        <v>1346</v>
      </c>
      <c r="H607" s="706">
        <v>1346</v>
      </c>
      <c r="I607" s="706">
        <v>4849</v>
      </c>
      <c r="J607" s="706">
        <v>4849</v>
      </c>
      <c r="K607" s="706">
        <v>4849</v>
      </c>
      <c r="L607" s="706">
        <v>4849</v>
      </c>
      <c r="M607" s="706">
        <v>5871</v>
      </c>
      <c r="N607" s="706">
        <v>9449</v>
      </c>
      <c r="O607" s="706">
        <v>9449</v>
      </c>
      <c r="P607" s="706">
        <v>12671</v>
      </c>
      <c r="Q607" s="706">
        <v>14257</v>
      </c>
      <c r="R607" s="706">
        <v>14257</v>
      </c>
      <c r="S607" s="706">
        <v>1296.0899999999999</v>
      </c>
      <c r="T607" s="706">
        <v>1296.0899999999999</v>
      </c>
      <c r="U607" s="706">
        <v>0</v>
      </c>
      <c r="V607" s="706">
        <v>1</v>
      </c>
      <c r="W607" s="706">
        <v>1</v>
      </c>
      <c r="X607" s="706">
        <v>3</v>
      </c>
      <c r="Y607" s="706">
        <v>3</v>
      </c>
      <c r="Z607" s="706">
        <v>3</v>
      </c>
      <c r="AA607" s="706">
        <v>3</v>
      </c>
      <c r="AB607" s="706">
        <v>4</v>
      </c>
      <c r="AC607" s="706">
        <v>6</v>
      </c>
      <c r="AD607" s="706">
        <v>6</v>
      </c>
      <c r="AE607" s="706">
        <v>8</v>
      </c>
      <c r="AF607" s="706">
        <v>9</v>
      </c>
      <c r="AG607" s="706">
        <v>9</v>
      </c>
      <c r="AH607" s="706">
        <v>1</v>
      </c>
      <c r="AI607" s="706">
        <v>1</v>
      </c>
      <c r="AJ607" s="905" t="str">
        <f t="shared" si="60"/>
        <v>G45600</v>
      </c>
      <c r="AK607" s="905" t="str">
        <f t="shared" si="61"/>
        <v>VALEUR REMPL. USAGES</v>
      </c>
      <c r="AL607" s="905">
        <f>IFERROR(INDEX(G607:R607,1,MATCH(Parametres!$B$3,G$1:R$1,0)-1)*IF(OR(F607="L",F607="S",F607="I"),-1,1),"")</f>
        <v>-4849</v>
      </c>
      <c r="AM607" s="905">
        <f t="shared" si="56"/>
        <v>0</v>
      </c>
      <c r="AN607" s="905">
        <f>INDEX(G607:R607,1,MATCH(Parametres!$B$3,G$1:R$1,0))*IF(OR(F607="L",F607="S",F607="I"),-1,1)</f>
        <v>-4849</v>
      </c>
      <c r="AO607" s="487" t="str">
        <f>+VLOOKUP($AJ607,Data_Validation!$A:$D,1,0)</f>
        <v>G45600</v>
      </c>
      <c r="AP607" s="487" t="str">
        <f>+VLOOKUP($AJ607,Data_Validation!$A:$D,3,0)</f>
        <v>Véhicules usagés</v>
      </c>
      <c r="AQ607" s="487" t="str">
        <f>+VLOOKUP($AJ607,Data_Validation!$A:$D,4,0)</f>
        <v>Rev. Protections</v>
      </c>
      <c r="AR607" s="487" t="s">
        <v>299</v>
      </c>
      <c r="AS607" s="487" t="str">
        <f>+VLOOKUP($AJ607,Data_Validation!$A:$E,5,0)</f>
        <v>Oui</v>
      </c>
      <c r="AT607" s="904" t="str">
        <f t="shared" si="57"/>
        <v>G45600</v>
      </c>
      <c r="AU607" s="488" t="str">
        <f t="shared" si="58"/>
        <v>VALEUR REMPL. USAGES</v>
      </c>
      <c r="AV607" s="899">
        <f>IFERROR(INDEX(V607:AG607,1,MATCH(Parametres!$B$3,V$1:AG$1,0)-1)*IF(OR(C607="L",C607="S",C607="I"),-1,1),"")</f>
        <v>3</v>
      </c>
      <c r="AW607" s="899">
        <f t="shared" si="59"/>
        <v>0</v>
      </c>
      <c r="AX607" s="899">
        <f>INDEX(V607:AG607,1,MATCH(Parametres!$B$3,V$1:AG$1,0))*IF(OR(C607="L",C607="S",C607="I"),-1,1)</f>
        <v>3</v>
      </c>
      <c r="AY607" s="487" t="s">
        <v>337</v>
      </c>
      <c r="AZ607" s="487" t="str">
        <f>+VLOOKUP($AJ607,Data_Validation!$A:$E,5,0)</f>
        <v>Oui</v>
      </c>
    </row>
    <row r="608" spans="1:52" ht="15" hidden="1" customHeight="1">
      <c r="A608" s="706" t="s">
        <v>1148</v>
      </c>
      <c r="B608" s="706">
        <v>2025</v>
      </c>
      <c r="C608" s="706" t="s">
        <v>2432</v>
      </c>
      <c r="D608" s="706" t="s">
        <v>2433</v>
      </c>
      <c r="E608" s="706" t="s">
        <v>1149</v>
      </c>
      <c r="F608" s="706" t="s">
        <v>1149</v>
      </c>
      <c r="G608" s="706">
        <v>0</v>
      </c>
      <c r="H608" s="706">
        <v>0</v>
      </c>
      <c r="I608" s="706">
        <v>314896.32</v>
      </c>
      <c r="J608" s="706">
        <v>603770.98</v>
      </c>
      <c r="K608" s="706">
        <v>603770.98</v>
      </c>
      <c r="L608" s="706">
        <v>603770.98</v>
      </c>
      <c r="M608" s="706">
        <v>603770.98</v>
      </c>
      <c r="N608" s="706">
        <v>603770.98</v>
      </c>
      <c r="O608" s="706">
        <v>603770.98</v>
      </c>
      <c r="P608" s="706">
        <v>603770.98</v>
      </c>
      <c r="Q608" s="706">
        <v>603770.98</v>
      </c>
      <c r="R608" s="706">
        <v>603770.98</v>
      </c>
      <c r="S608" s="706">
        <v>54888.27</v>
      </c>
      <c r="T608" s="706">
        <v>54888.27</v>
      </c>
      <c r="U608" s="706">
        <v>0</v>
      </c>
      <c r="V608" s="706">
        <v>0</v>
      </c>
      <c r="W608" s="706">
        <v>0</v>
      </c>
      <c r="X608" s="706">
        <v>10</v>
      </c>
      <c r="Y608" s="706">
        <v>17</v>
      </c>
      <c r="Z608" s="706">
        <v>17</v>
      </c>
      <c r="AA608" s="706">
        <v>17</v>
      </c>
      <c r="AB608" s="706">
        <v>17</v>
      </c>
      <c r="AC608" s="706">
        <v>17</v>
      </c>
      <c r="AD608" s="706">
        <v>17</v>
      </c>
      <c r="AE608" s="706">
        <v>17</v>
      </c>
      <c r="AF608" s="706">
        <v>17</v>
      </c>
      <c r="AG608" s="706">
        <v>17</v>
      </c>
      <c r="AH608" s="706">
        <v>2</v>
      </c>
      <c r="AI608" s="706">
        <v>2</v>
      </c>
      <c r="AJ608" s="905" t="str">
        <f t="shared" si="60"/>
        <v>G45601</v>
      </c>
      <c r="AK608" s="905" t="str">
        <f t="shared" si="61"/>
        <v>REV VEHICULES U.S.A</v>
      </c>
      <c r="AL608" s="905">
        <f>IFERROR(INDEX(G608:R608,1,MATCH(Parametres!$B$3,G$1:R$1,0)-1)*IF(OR(F608="L",F608="S",F608="I"),-1,1),"")</f>
        <v>-314896.32</v>
      </c>
      <c r="AM608" s="905">
        <f t="shared" si="56"/>
        <v>-288874.65999999997</v>
      </c>
      <c r="AN608" s="905">
        <f>INDEX(G608:R608,1,MATCH(Parametres!$B$3,G$1:R$1,0))*IF(OR(F608="L",F608="S",F608="I"),-1,1)</f>
        <v>-603770.98</v>
      </c>
      <c r="AO608" s="487" t="str">
        <f>+VLOOKUP($AJ608,Data_Validation!$A:$D,1,0)</f>
        <v>G45601</v>
      </c>
      <c r="AP608" s="487" t="str">
        <f>+VLOOKUP($AJ608,Data_Validation!$A:$D,3,0)</f>
        <v>Wholesale autres</v>
      </c>
      <c r="AQ608" s="487" t="str">
        <f>+VLOOKUP($AJ608,Data_Validation!$A:$D,4,0)</f>
        <v>Wholesale USA</v>
      </c>
      <c r="AR608" s="487" t="s">
        <v>299</v>
      </c>
      <c r="AS608" s="487" t="str">
        <f>+VLOOKUP($AJ608,Data_Validation!$A:$E,5,0)</f>
        <v>Oui</v>
      </c>
      <c r="AT608" s="904" t="str">
        <f t="shared" si="57"/>
        <v>G45601</v>
      </c>
      <c r="AU608" s="488" t="str">
        <f t="shared" si="58"/>
        <v>REV VEHICULES U.S.A</v>
      </c>
      <c r="AV608" s="899">
        <f>IFERROR(INDEX(V608:AG608,1,MATCH(Parametres!$B$3,V$1:AG$1,0)-1)*IF(OR(C608="L",C608="S",C608="I"),-1,1),"")</f>
        <v>10</v>
      </c>
      <c r="AW608" s="899">
        <f t="shared" si="59"/>
        <v>7</v>
      </c>
      <c r="AX608" s="899">
        <f>INDEX(V608:AG608,1,MATCH(Parametres!$B$3,V$1:AG$1,0))*IF(OR(C608="L",C608="S",C608="I"),-1,1)</f>
        <v>17</v>
      </c>
      <c r="AY608" s="487" t="s">
        <v>337</v>
      </c>
      <c r="AZ608" s="487" t="str">
        <f>+VLOOKUP($AJ608,Data_Validation!$A:$E,5,0)</f>
        <v>Oui</v>
      </c>
    </row>
    <row r="609" spans="1:52" ht="15" hidden="1" customHeight="1">
      <c r="A609" s="706" t="s">
        <v>1148</v>
      </c>
      <c r="B609" s="706">
        <v>2025</v>
      </c>
      <c r="C609" s="706" t="s">
        <v>2434</v>
      </c>
      <c r="D609" s="706" t="s">
        <v>2435</v>
      </c>
      <c r="E609" s="706" t="s">
        <v>333</v>
      </c>
      <c r="F609" s="706" t="s">
        <v>1149</v>
      </c>
      <c r="G609" s="706">
        <v>0</v>
      </c>
      <c r="H609" s="706">
        <v>0</v>
      </c>
      <c r="I609" s="706">
        <v>0</v>
      </c>
      <c r="J609" s="706">
        <v>0</v>
      </c>
      <c r="K609" s="706">
        <v>0</v>
      </c>
      <c r="L609" s="706">
        <v>0</v>
      </c>
      <c r="M609" s="706">
        <v>0</v>
      </c>
      <c r="N609" s="706">
        <v>0</v>
      </c>
      <c r="O609" s="706">
        <v>0</v>
      </c>
      <c r="P609" s="706">
        <v>0</v>
      </c>
      <c r="Q609" s="706">
        <v>0</v>
      </c>
      <c r="R609" s="706">
        <v>0</v>
      </c>
      <c r="S609" s="706">
        <v>0</v>
      </c>
      <c r="T609" s="706">
        <v>0</v>
      </c>
      <c r="U609" s="706">
        <v>0</v>
      </c>
      <c r="V609" s="706">
        <v>0</v>
      </c>
      <c r="W609" s="706">
        <v>0</v>
      </c>
      <c r="X609" s="706">
        <v>0</v>
      </c>
      <c r="Y609" s="706">
        <v>0</v>
      </c>
      <c r="Z609" s="706">
        <v>0</v>
      </c>
      <c r="AA609" s="706">
        <v>0</v>
      </c>
      <c r="AB609" s="706">
        <v>0</v>
      </c>
      <c r="AC609" s="706">
        <v>0</v>
      </c>
      <c r="AD609" s="706">
        <v>0</v>
      </c>
      <c r="AE609" s="706">
        <v>0</v>
      </c>
      <c r="AF609" s="706">
        <v>0</v>
      </c>
      <c r="AG609" s="706">
        <v>0</v>
      </c>
      <c r="AH609" s="706">
        <v>0</v>
      </c>
      <c r="AI609" s="706">
        <v>0</v>
      </c>
      <c r="AJ609" s="905" t="str">
        <f t="shared" si="60"/>
        <v>G45602</v>
      </c>
      <c r="AK609" s="905" t="str">
        <f t="shared" si="61"/>
        <v>VENTE USA -AJUSTMENT</v>
      </c>
      <c r="AL609" s="905">
        <f>IFERROR(INDEX(G609:R609,1,MATCH(Parametres!$B$3,G$1:R$1,0)-1)*IF(OR(F609="L",F609="S",F609="I"),-1,1),"")</f>
        <v>0</v>
      </c>
      <c r="AM609" s="905">
        <f t="shared" si="56"/>
        <v>0</v>
      </c>
      <c r="AN609" s="905">
        <f>INDEX(G609:R609,1,MATCH(Parametres!$B$3,G$1:R$1,0))*IF(OR(F609="L",F609="S",F609="I"),-1,1)</f>
        <v>0</v>
      </c>
      <c r="AO609" s="487" t="str">
        <f>+VLOOKUP($AJ609,Data_Validation!$A:$D,1,0)</f>
        <v>G45602</v>
      </c>
      <c r="AP609" s="487" t="str">
        <f>+VLOOKUP($AJ609,Data_Validation!$A:$D,3,0)</f>
        <v>Wholesale autres</v>
      </c>
      <c r="AQ609" s="487" t="str">
        <f>+VLOOKUP($AJ609,Data_Validation!$A:$D,4,0)</f>
        <v>Wholesale USA</v>
      </c>
      <c r="AR609" s="487" t="s">
        <v>299</v>
      </c>
      <c r="AS609" s="487" t="str">
        <f>+VLOOKUP($AJ609,Data_Validation!$A:$E,5,0)</f>
        <v>Oui</v>
      </c>
      <c r="AT609" s="904" t="str">
        <f t="shared" si="57"/>
        <v>G45602</v>
      </c>
      <c r="AU609" s="488" t="str">
        <f t="shared" si="58"/>
        <v>VENTE USA -AJUSTMENT</v>
      </c>
      <c r="AV609" s="899">
        <f>IFERROR(INDEX(V609:AG609,1,MATCH(Parametres!$B$3,V$1:AG$1,0)-1)*IF(OR(C609="L",C609="S",C609="I"),-1,1),"")</f>
        <v>0</v>
      </c>
      <c r="AW609" s="899">
        <f t="shared" si="59"/>
        <v>0</v>
      </c>
      <c r="AX609" s="899">
        <f>INDEX(V609:AG609,1,MATCH(Parametres!$B$3,V$1:AG$1,0))*IF(OR(C609="L",C609="S",C609="I"),-1,1)</f>
        <v>0</v>
      </c>
      <c r="AY609" s="487" t="s">
        <v>337</v>
      </c>
      <c r="AZ609" s="487" t="str">
        <f>+VLOOKUP($AJ609,Data_Validation!$A:$E,5,0)</f>
        <v>Oui</v>
      </c>
    </row>
    <row r="610" spans="1:52" ht="15" hidden="1" customHeight="1">
      <c r="A610" s="706" t="s">
        <v>1148</v>
      </c>
      <c r="B610" s="706">
        <v>2025</v>
      </c>
      <c r="C610" s="706" t="s">
        <v>2436</v>
      </c>
      <c r="D610" s="706" t="s">
        <v>2437</v>
      </c>
      <c r="E610" s="706" t="s">
        <v>1149</v>
      </c>
      <c r="F610" s="706" t="s">
        <v>1149</v>
      </c>
      <c r="G610" s="706">
        <v>502128.22</v>
      </c>
      <c r="H610" s="706">
        <v>1304423.45</v>
      </c>
      <c r="I610" s="706">
        <v>4044860.47</v>
      </c>
      <c r="J610" s="706">
        <v>8749186.9800000004</v>
      </c>
      <c r="K610" s="706">
        <v>15602569.17</v>
      </c>
      <c r="L610" s="706">
        <v>21180725.629999999</v>
      </c>
      <c r="M610" s="706">
        <v>23194896.399999999</v>
      </c>
      <c r="N610" s="706">
        <v>25527437.09</v>
      </c>
      <c r="O610" s="706">
        <v>26071428.510000002</v>
      </c>
      <c r="P610" s="706">
        <v>26242014.219999999</v>
      </c>
      <c r="Q610" s="706">
        <v>26838636.420000002</v>
      </c>
      <c r="R610" s="706">
        <v>27664822.469999999</v>
      </c>
      <c r="S610" s="706">
        <v>2439876.04</v>
      </c>
      <c r="T610" s="706">
        <v>2439876.04</v>
      </c>
      <c r="U610" s="706">
        <v>0</v>
      </c>
      <c r="V610" s="706">
        <v>12</v>
      </c>
      <c r="W610" s="706">
        <v>27</v>
      </c>
      <c r="X610" s="706">
        <v>79</v>
      </c>
      <c r="Y610" s="706">
        <v>167</v>
      </c>
      <c r="Z610" s="706">
        <v>290</v>
      </c>
      <c r="AA610" s="706">
        <v>387</v>
      </c>
      <c r="AB610" s="706">
        <v>447</v>
      </c>
      <c r="AC610" s="706">
        <v>491</v>
      </c>
      <c r="AD610" s="706">
        <v>501</v>
      </c>
      <c r="AE610" s="706">
        <v>504</v>
      </c>
      <c r="AF610" s="706">
        <v>519</v>
      </c>
      <c r="AG610" s="706">
        <v>539</v>
      </c>
      <c r="AH610" s="706">
        <v>47</v>
      </c>
      <c r="AI610" s="706">
        <v>47</v>
      </c>
      <c r="AJ610" s="905" t="str">
        <f t="shared" si="60"/>
        <v>G45603</v>
      </c>
      <c r="AK610" s="905" t="str">
        <f t="shared" si="61"/>
        <v>COUT VENTES USA</v>
      </c>
      <c r="AL610" s="905">
        <f>IFERROR(INDEX(G610:R610,1,MATCH(Parametres!$B$3,G$1:R$1,0)-1)*IF(OR(F610="L",F610="S",F610="I"),-1,1),"")</f>
        <v>-4044860.47</v>
      </c>
      <c r="AM610" s="905">
        <f t="shared" si="56"/>
        <v>-4704326.51</v>
      </c>
      <c r="AN610" s="905">
        <f>INDEX(G610:R610,1,MATCH(Parametres!$B$3,G$1:R$1,0))*IF(OR(F610="L",F610="S",F610="I"),-1,1)</f>
        <v>-8749186.9800000004</v>
      </c>
      <c r="AO610" s="487" t="str">
        <f>+VLOOKUP($AJ610,Data_Validation!$A:$D,1,0)</f>
        <v>G45603</v>
      </c>
      <c r="AP610" s="487" t="str">
        <f>+VLOOKUP($AJ610,Data_Validation!$A:$D,3,0)</f>
        <v>Wholesale autres</v>
      </c>
      <c r="AQ610" s="487" t="str">
        <f>+VLOOKUP($AJ610,Data_Validation!$A:$D,4,0)</f>
        <v>Wholesale USA</v>
      </c>
      <c r="AR610" s="487" t="s">
        <v>299</v>
      </c>
      <c r="AS610" s="487" t="str">
        <f>+VLOOKUP($AJ610,Data_Validation!$A:$E,5,0)</f>
        <v>Oui</v>
      </c>
      <c r="AT610" s="904" t="str">
        <f t="shared" si="57"/>
        <v>G45603</v>
      </c>
      <c r="AU610" s="488" t="str">
        <f t="shared" si="58"/>
        <v>COUT VENTES USA</v>
      </c>
      <c r="AV610" s="899">
        <f>IFERROR(INDEX(V610:AG610,1,MATCH(Parametres!$B$3,V$1:AG$1,0)-1)*IF(OR(C610="L",C610="S",C610="I"),-1,1),"")</f>
        <v>79</v>
      </c>
      <c r="AW610" s="899">
        <f t="shared" si="59"/>
        <v>88</v>
      </c>
      <c r="AX610" s="899">
        <f>INDEX(V610:AG610,1,MATCH(Parametres!$B$3,V$1:AG$1,0))*IF(OR(C610="L",C610="S",C610="I"),-1,1)</f>
        <v>167</v>
      </c>
      <c r="AY610" s="487" t="s">
        <v>337</v>
      </c>
      <c r="AZ610" s="487" t="str">
        <f>+VLOOKUP($AJ610,Data_Validation!$A:$E,5,0)</f>
        <v>Oui</v>
      </c>
    </row>
    <row r="611" spans="1:52" ht="15" hidden="1" customHeight="1">
      <c r="A611" s="706" t="s">
        <v>1148</v>
      </c>
      <c r="B611" s="706">
        <v>2025</v>
      </c>
      <c r="C611" s="706" t="s">
        <v>2442</v>
      </c>
      <c r="D611" s="706" t="s">
        <v>2443</v>
      </c>
      <c r="E611" s="706" t="s">
        <v>1151</v>
      </c>
      <c r="F611" s="706" t="s">
        <v>1149</v>
      </c>
      <c r="G611" s="706">
        <v>64113.279999999999</v>
      </c>
      <c r="H611" s="706">
        <v>133817.64000000001</v>
      </c>
      <c r="I611" s="706">
        <v>203100.2</v>
      </c>
      <c r="J611" s="706">
        <v>300212.58</v>
      </c>
      <c r="K611" s="706">
        <v>389766.51</v>
      </c>
      <c r="L611" s="706">
        <v>464052.03</v>
      </c>
      <c r="M611" s="706">
        <v>526981.16</v>
      </c>
      <c r="N611" s="706">
        <v>609123.57999999996</v>
      </c>
      <c r="O611" s="706">
        <v>679595.77</v>
      </c>
      <c r="P611" s="706">
        <v>794191.04</v>
      </c>
      <c r="Q611" s="706">
        <v>901006.96</v>
      </c>
      <c r="R611" s="706">
        <v>978489.37</v>
      </c>
      <c r="S611" s="706">
        <v>81909.72</v>
      </c>
      <c r="T611" s="706">
        <v>81909.72</v>
      </c>
      <c r="U611" s="706">
        <v>0</v>
      </c>
      <c r="V611" s="706">
        <v>157</v>
      </c>
      <c r="W611" s="706">
        <v>302</v>
      </c>
      <c r="X611" s="706">
        <v>491</v>
      </c>
      <c r="Y611" s="706">
        <v>784</v>
      </c>
      <c r="Z611" s="706">
        <v>1017</v>
      </c>
      <c r="AA611" s="706">
        <v>1206</v>
      </c>
      <c r="AB611" s="706">
        <v>1375</v>
      </c>
      <c r="AC611" s="706">
        <v>1544</v>
      </c>
      <c r="AD611" s="706">
        <v>1737</v>
      </c>
      <c r="AE611" s="706">
        <v>2015</v>
      </c>
      <c r="AF611" s="706">
        <v>2361</v>
      </c>
      <c r="AG611" s="706">
        <v>2535</v>
      </c>
      <c r="AH611" s="706">
        <v>215</v>
      </c>
      <c r="AI611" s="706">
        <v>215</v>
      </c>
      <c r="AJ611" s="905" t="str">
        <f t="shared" si="60"/>
        <v>G46010</v>
      </c>
      <c r="AK611" s="905" t="str">
        <f t="shared" si="61"/>
        <v>M-D'O CLIENT VOIT-CAM.LEG</v>
      </c>
      <c r="AL611" s="905">
        <f>IFERROR(INDEX(G611:R611,1,MATCH(Parametres!$B$3,G$1:R$1,0)-1)*IF(OR(F611="L",F611="S",F611="I"),-1,1),"")</f>
        <v>-203100.2</v>
      </c>
      <c r="AM611" s="905">
        <f t="shared" si="56"/>
        <v>-97112.38</v>
      </c>
      <c r="AN611" s="905">
        <f>INDEX(G611:R611,1,MATCH(Parametres!$B$3,G$1:R$1,0))*IF(OR(F611="L",F611="S",F611="I"),-1,1)</f>
        <v>-300212.58</v>
      </c>
      <c r="AO611" s="487" t="str">
        <f>+VLOOKUP($AJ611,Data_Validation!$A:$D,1,0)</f>
        <v>G46010</v>
      </c>
      <c r="AP611" s="487" t="str">
        <f>+VLOOKUP($AJ611,Data_Validation!$A:$D,3,0)</f>
        <v>Service</v>
      </c>
      <c r="AQ611" s="487" t="str">
        <f>+VLOOKUP($AJ611,Data_Validation!$A:$D,4,0)</f>
        <v>M/O Client</v>
      </c>
      <c r="AR611" s="487" t="s">
        <v>299</v>
      </c>
      <c r="AS611" s="487" t="str">
        <f>+VLOOKUP($AJ611,Data_Validation!$A:$E,5,0)</f>
        <v>Oui</v>
      </c>
      <c r="AT611" s="904" t="str">
        <f t="shared" si="57"/>
        <v>G46010</v>
      </c>
      <c r="AU611" s="488" t="str">
        <f t="shared" si="58"/>
        <v>M-D'O CLIENT VOIT-CAM.LEG</v>
      </c>
      <c r="AV611" s="899">
        <f>IFERROR(INDEX(V611:AG611,1,MATCH(Parametres!$B$3,V$1:AG$1,0)-1)*IF(OR(C611="L",C611="S",C611="I"),-1,1),"")</f>
        <v>491</v>
      </c>
      <c r="AW611" s="899">
        <f t="shared" si="59"/>
        <v>293</v>
      </c>
      <c r="AX611" s="899">
        <f>INDEX(V611:AG611,1,MATCH(Parametres!$B$3,V$1:AG$1,0))*IF(OR(C611="L",C611="S",C611="I"),-1,1)</f>
        <v>784</v>
      </c>
      <c r="AY611" s="487" t="s">
        <v>337</v>
      </c>
      <c r="AZ611" s="487" t="str">
        <f>+VLOOKUP($AJ611,Data_Validation!$A:$E,5,0)</f>
        <v>Oui</v>
      </c>
    </row>
    <row r="612" spans="1:52" ht="15" hidden="1" customHeight="1">
      <c r="A612" s="706" t="s">
        <v>1148</v>
      </c>
      <c r="B612" s="706">
        <v>2025</v>
      </c>
      <c r="C612" s="706" t="s">
        <v>2444</v>
      </c>
      <c r="D612" s="706" t="s">
        <v>2445</v>
      </c>
      <c r="E612" s="706" t="s">
        <v>1151</v>
      </c>
      <c r="F612" s="706" t="s">
        <v>1149</v>
      </c>
      <c r="G612" s="706">
        <v>0</v>
      </c>
      <c r="H612" s="706">
        <v>0</v>
      </c>
      <c r="I612" s="706">
        <v>0</v>
      </c>
      <c r="J612" s="706">
        <v>0</v>
      </c>
      <c r="K612" s="706">
        <v>0</v>
      </c>
      <c r="L612" s="706">
        <v>0</v>
      </c>
      <c r="M612" s="706">
        <v>0</v>
      </c>
      <c r="N612" s="706">
        <v>0</v>
      </c>
      <c r="O612" s="706">
        <v>0</v>
      </c>
      <c r="P612" s="706">
        <v>0</v>
      </c>
      <c r="Q612" s="706">
        <v>0</v>
      </c>
      <c r="R612" s="706">
        <v>0</v>
      </c>
      <c r="S612" s="706">
        <v>0</v>
      </c>
      <c r="T612" s="706">
        <v>0</v>
      </c>
      <c r="U612" s="706">
        <v>0</v>
      </c>
      <c r="V612" s="706">
        <v>0</v>
      </c>
      <c r="W612" s="706">
        <v>0</v>
      </c>
      <c r="X612" s="706">
        <v>0</v>
      </c>
      <c r="Y612" s="706">
        <v>0</v>
      </c>
      <c r="Z612" s="706">
        <v>0</v>
      </c>
      <c r="AA612" s="706">
        <v>0</v>
      </c>
      <c r="AB612" s="706">
        <v>0</v>
      </c>
      <c r="AC612" s="706">
        <v>0</v>
      </c>
      <c r="AD612" s="706">
        <v>0</v>
      </c>
      <c r="AE612" s="706">
        <v>0</v>
      </c>
      <c r="AF612" s="706">
        <v>0</v>
      </c>
      <c r="AG612" s="706">
        <v>0</v>
      </c>
      <c r="AH612" s="706">
        <v>0</v>
      </c>
      <c r="AI612" s="706">
        <v>0</v>
      </c>
      <c r="AJ612" s="905" t="str">
        <f t="shared" si="60"/>
        <v>G46020</v>
      </c>
      <c r="AK612" s="905" t="str">
        <f t="shared" si="61"/>
        <v>CONT.SER-VOIT &amp; CAM.LEGER</v>
      </c>
      <c r="AL612" s="905">
        <f>IFERROR(INDEX(G612:R612,1,MATCH(Parametres!$B$3,G$1:R$1,0)-1)*IF(OR(F612="L",F612="S",F612="I"),-1,1),"")</f>
        <v>0</v>
      </c>
      <c r="AM612" s="905">
        <f t="shared" si="56"/>
        <v>0</v>
      </c>
      <c r="AN612" s="905">
        <f>INDEX(G612:R612,1,MATCH(Parametres!$B$3,G$1:R$1,0))*IF(OR(F612="L",F612="S",F612="I"),-1,1)</f>
        <v>0</v>
      </c>
      <c r="AO612" s="487" t="str">
        <f>+VLOOKUP($AJ612,Data_Validation!$A:$D,1,0)</f>
        <v>G46020</v>
      </c>
      <c r="AP612" s="487" t="str">
        <f>+VLOOKUP($AJ612,Data_Validation!$A:$D,3,0)</f>
        <v>Service</v>
      </c>
      <c r="AQ612" s="487" t="str">
        <f>+VLOOKUP($AJ612,Data_Validation!$A:$D,4,0)</f>
        <v>M/O Garantie</v>
      </c>
      <c r="AR612" s="487" t="s">
        <v>299</v>
      </c>
      <c r="AS612" s="487" t="str">
        <f>+VLOOKUP($AJ612,Data_Validation!$A:$E,5,0)</f>
        <v>Oui</v>
      </c>
      <c r="AT612" s="904" t="str">
        <f t="shared" si="57"/>
        <v>G46020</v>
      </c>
      <c r="AU612" s="488" t="str">
        <f t="shared" si="58"/>
        <v>CONT.SER-VOIT &amp; CAM.LEGER</v>
      </c>
      <c r="AV612" s="899">
        <f>IFERROR(INDEX(V612:AG612,1,MATCH(Parametres!$B$3,V$1:AG$1,0)-1)*IF(OR(C612="L",C612="S",C612="I"),-1,1),"")</f>
        <v>0</v>
      </c>
      <c r="AW612" s="899">
        <f t="shared" si="59"/>
        <v>0</v>
      </c>
      <c r="AX612" s="899">
        <f>INDEX(V612:AG612,1,MATCH(Parametres!$B$3,V$1:AG$1,0))*IF(OR(C612="L",C612="S",C612="I"),-1,1)</f>
        <v>0</v>
      </c>
      <c r="AY612" s="487" t="s">
        <v>337</v>
      </c>
      <c r="AZ612" s="487" t="str">
        <f>+VLOOKUP($AJ612,Data_Validation!$A:$E,5,0)</f>
        <v>Oui</v>
      </c>
    </row>
    <row r="613" spans="1:52" ht="15" customHeight="1">
      <c r="A613" s="706" t="s">
        <v>1148</v>
      </c>
      <c r="B613" s="706">
        <v>2025</v>
      </c>
      <c r="C613" s="706" t="s">
        <v>2446</v>
      </c>
      <c r="D613" s="706" t="s">
        <v>2447</v>
      </c>
      <c r="E613" s="706" t="s">
        <v>1151</v>
      </c>
      <c r="F613" s="706" t="s">
        <v>1149</v>
      </c>
      <c r="G613" s="706">
        <v>0</v>
      </c>
      <c r="H613" s="706">
        <v>0</v>
      </c>
      <c r="I613" s="706">
        <v>0</v>
      </c>
      <c r="J613" s="706">
        <v>0</v>
      </c>
      <c r="K613" s="706">
        <v>0</v>
      </c>
      <c r="L613" s="706">
        <v>0</v>
      </c>
      <c r="M613" s="706">
        <v>0</v>
      </c>
      <c r="N613" s="706">
        <v>0</v>
      </c>
      <c r="O613" s="706">
        <v>0</v>
      </c>
      <c r="P613" s="706">
        <v>0</v>
      </c>
      <c r="Q613" s="706">
        <v>0</v>
      </c>
      <c r="R613" s="706">
        <v>0</v>
      </c>
      <c r="S613" s="706">
        <v>0</v>
      </c>
      <c r="T613" s="706">
        <v>0</v>
      </c>
      <c r="U613" s="706">
        <v>0</v>
      </c>
      <c r="V613" s="706">
        <v>0</v>
      </c>
      <c r="W613" s="706">
        <v>0</v>
      </c>
      <c r="X613" s="706">
        <v>0</v>
      </c>
      <c r="Y613" s="706">
        <v>0</v>
      </c>
      <c r="Z613" s="706">
        <v>0</v>
      </c>
      <c r="AA613" s="706">
        <v>0</v>
      </c>
      <c r="AB613" s="706">
        <v>0</v>
      </c>
      <c r="AC613" s="706">
        <v>0</v>
      </c>
      <c r="AD613" s="706">
        <v>0</v>
      </c>
      <c r="AE613" s="706">
        <v>0</v>
      </c>
      <c r="AF613" s="706">
        <v>0</v>
      </c>
      <c r="AG613" s="706">
        <v>0</v>
      </c>
      <c r="AH613" s="706">
        <v>0</v>
      </c>
      <c r="AI613" s="706">
        <v>0</v>
      </c>
      <c r="AJ613" s="905" t="str">
        <f t="shared" si="60"/>
        <v>G46030</v>
      </c>
      <c r="AK613" s="905" t="str">
        <f t="shared" si="61"/>
        <v>VTES-M.D.PL.PROT.AUT.AUTO</v>
      </c>
      <c r="AL613" s="905">
        <f>IFERROR(INDEX(G613:R613,1,MATCH(Parametres!$B$3,G$1:R$1,0)-1)*IF(OR(F613="L",F613="S",F613="I"),-1,1),"")</f>
        <v>0</v>
      </c>
      <c r="AM613" s="905">
        <f t="shared" si="56"/>
        <v>0</v>
      </c>
      <c r="AN613" s="905">
        <f>INDEX(G613:R613,1,MATCH(Parametres!$B$3,G$1:R$1,0))*IF(OR(F613="L",F613="S",F613="I"),-1,1)</f>
        <v>0</v>
      </c>
      <c r="AO613" s="487" t="e">
        <f>+VLOOKUP($AJ613,Data_Validation!$A:$D,1,0)</f>
        <v>#N/A</v>
      </c>
      <c r="AP613" s="487" t="e">
        <f>+VLOOKUP($AJ613,Data_Validation!$A:$D,3,0)</f>
        <v>#N/A</v>
      </c>
      <c r="AQ613" s="487" t="e">
        <f>+VLOOKUP($AJ613,Data_Validation!$A:$D,4,0)</f>
        <v>#N/A</v>
      </c>
      <c r="AR613" s="487" t="s">
        <v>299</v>
      </c>
      <c r="AS613" s="487" t="e">
        <f>+VLOOKUP($AJ613,Data_Validation!$A:$E,5,0)</f>
        <v>#N/A</v>
      </c>
      <c r="AT613" s="904" t="str">
        <f t="shared" si="57"/>
        <v>G46030</v>
      </c>
      <c r="AU613" s="488" t="str">
        <f t="shared" si="58"/>
        <v>VTES-M.D.PL.PROT.AUT.AUTO</v>
      </c>
      <c r="AV613" s="899">
        <f>IFERROR(INDEX(V613:AG613,1,MATCH(Parametres!$B$3,V$1:AG$1,0)-1)*IF(OR(C613="L",C613="S",C613="I"),-1,1),"")</f>
        <v>0</v>
      </c>
      <c r="AW613" s="899">
        <f t="shared" si="59"/>
        <v>0</v>
      </c>
      <c r="AX613" s="899">
        <f>INDEX(V613:AG613,1,MATCH(Parametres!$B$3,V$1:AG$1,0))*IF(OR(C613="L",C613="S",C613="I"),-1,1)</f>
        <v>0</v>
      </c>
      <c r="AY613" s="487" t="s">
        <v>337</v>
      </c>
      <c r="AZ613" s="487" t="e">
        <f>+VLOOKUP($AJ613,Data_Validation!$A:$E,5,0)</f>
        <v>#N/A</v>
      </c>
    </row>
    <row r="614" spans="1:52" ht="15" hidden="1" customHeight="1">
      <c r="A614" s="706" t="s">
        <v>1148</v>
      </c>
      <c r="B614" s="706">
        <v>2025</v>
      </c>
      <c r="C614" s="706" t="s">
        <v>2448</v>
      </c>
      <c r="D614" s="706" t="s">
        <v>2449</v>
      </c>
      <c r="E614" s="706" t="s">
        <v>1151</v>
      </c>
      <c r="F614" s="706" t="s">
        <v>1149</v>
      </c>
      <c r="G614" s="706">
        <v>13726.67</v>
      </c>
      <c r="H614" s="706">
        <v>22056.27</v>
      </c>
      <c r="I614" s="706">
        <v>37963.279999999999</v>
      </c>
      <c r="J614" s="706">
        <v>49342.73</v>
      </c>
      <c r="K614" s="706">
        <v>55263.53</v>
      </c>
      <c r="L614" s="706">
        <v>61351.73</v>
      </c>
      <c r="M614" s="706">
        <v>63860.35</v>
      </c>
      <c r="N614" s="706">
        <v>66644.899999999994</v>
      </c>
      <c r="O614" s="706">
        <v>69727.86</v>
      </c>
      <c r="P614" s="706">
        <v>72981.75</v>
      </c>
      <c r="Q614" s="706">
        <v>73718.259999999995</v>
      </c>
      <c r="R614" s="706">
        <v>74313.759999999995</v>
      </c>
      <c r="S614" s="706">
        <v>6701.66</v>
      </c>
      <c r="T614" s="706">
        <v>6701.66</v>
      </c>
      <c r="U614" s="706">
        <v>0</v>
      </c>
      <c r="V614" s="706">
        <v>79</v>
      </c>
      <c r="W614" s="706">
        <v>130</v>
      </c>
      <c r="X614" s="706">
        <v>194</v>
      </c>
      <c r="Y614" s="706">
        <v>257</v>
      </c>
      <c r="Z614" s="706">
        <v>289</v>
      </c>
      <c r="AA614" s="706">
        <v>310</v>
      </c>
      <c r="AB614" s="706">
        <v>324</v>
      </c>
      <c r="AC614" s="706">
        <v>337</v>
      </c>
      <c r="AD614" s="706">
        <v>353</v>
      </c>
      <c r="AE614" s="706">
        <v>370</v>
      </c>
      <c r="AF614" s="706">
        <v>379</v>
      </c>
      <c r="AG614" s="706">
        <v>385</v>
      </c>
      <c r="AH614" s="706">
        <v>34</v>
      </c>
      <c r="AI614" s="706">
        <v>34</v>
      </c>
      <c r="AJ614" s="905" t="str">
        <f t="shared" si="60"/>
        <v>G46040</v>
      </c>
      <c r="AK614" s="905" t="str">
        <f t="shared" si="61"/>
        <v>SERV. RAPIDE VOIT CAM.LEG</v>
      </c>
      <c r="AL614" s="905">
        <f>IFERROR(INDEX(G614:R614,1,MATCH(Parametres!$B$3,G$1:R$1,0)-1)*IF(OR(F614="L",F614="S",F614="I"),-1,1),"")</f>
        <v>-37963.279999999999</v>
      </c>
      <c r="AM614" s="905">
        <f t="shared" si="56"/>
        <v>-11379.450000000004</v>
      </c>
      <c r="AN614" s="905">
        <f>INDEX(G614:R614,1,MATCH(Parametres!$B$3,G$1:R$1,0))*IF(OR(F614="L",F614="S",F614="I"),-1,1)</f>
        <v>-49342.73</v>
      </c>
      <c r="AO614" s="487" t="str">
        <f>+VLOOKUP($AJ614,Data_Validation!$A:$D,1,0)</f>
        <v>G46040</v>
      </c>
      <c r="AP614" s="487" t="str">
        <f>+VLOOKUP($AJ614,Data_Validation!$A:$D,3,0)</f>
        <v>Service</v>
      </c>
      <c r="AQ614" s="487" t="str">
        <f>+VLOOKUP($AJ614,Data_Validation!$A:$D,4,0)</f>
        <v>M/O Client</v>
      </c>
      <c r="AR614" s="487" t="s">
        <v>299</v>
      </c>
      <c r="AS614" s="487" t="str">
        <f>+VLOOKUP($AJ614,Data_Validation!$A:$E,5,0)</f>
        <v>Oui</v>
      </c>
      <c r="AT614" s="904" t="str">
        <f t="shared" si="57"/>
        <v>G46040</v>
      </c>
      <c r="AU614" s="488" t="str">
        <f t="shared" si="58"/>
        <v>SERV. RAPIDE VOIT CAM.LEG</v>
      </c>
      <c r="AV614" s="899">
        <f>IFERROR(INDEX(V614:AG614,1,MATCH(Parametres!$B$3,V$1:AG$1,0)-1)*IF(OR(C614="L",C614="S",C614="I"),-1,1),"")</f>
        <v>194</v>
      </c>
      <c r="AW614" s="899">
        <f t="shared" si="59"/>
        <v>63</v>
      </c>
      <c r="AX614" s="899">
        <f>INDEX(V614:AG614,1,MATCH(Parametres!$B$3,V$1:AG$1,0))*IF(OR(C614="L",C614="S",C614="I"),-1,1)</f>
        <v>257</v>
      </c>
      <c r="AY614" s="487" t="s">
        <v>337</v>
      </c>
      <c r="AZ614" s="487" t="str">
        <f>+VLOOKUP($AJ614,Data_Validation!$A:$E,5,0)</f>
        <v>Oui</v>
      </c>
    </row>
    <row r="615" spans="1:52" ht="15" hidden="1" customHeight="1">
      <c r="A615" s="706" t="s">
        <v>1148</v>
      </c>
      <c r="B615" s="706">
        <v>2025</v>
      </c>
      <c r="C615" s="706" t="s">
        <v>2450</v>
      </c>
      <c r="D615" s="706" t="s">
        <v>2451</v>
      </c>
      <c r="E615" s="706" t="s">
        <v>1151</v>
      </c>
      <c r="F615" s="706" t="s">
        <v>1149</v>
      </c>
      <c r="G615" s="706">
        <v>82049.7</v>
      </c>
      <c r="H615" s="706">
        <v>159974.64000000001</v>
      </c>
      <c r="I615" s="706">
        <v>265154.64</v>
      </c>
      <c r="J615" s="706">
        <v>358983.99</v>
      </c>
      <c r="K615" s="706">
        <v>445138.99</v>
      </c>
      <c r="L615" s="706">
        <v>524853.14</v>
      </c>
      <c r="M615" s="706">
        <v>609728.14</v>
      </c>
      <c r="N615" s="706">
        <v>673317.48</v>
      </c>
      <c r="O615" s="706">
        <v>744770.88</v>
      </c>
      <c r="P615" s="706">
        <v>829992.57</v>
      </c>
      <c r="Q615" s="706">
        <v>904632.57</v>
      </c>
      <c r="R615" s="706">
        <v>972085.02</v>
      </c>
      <c r="S615" s="706">
        <v>82239.320000000007</v>
      </c>
      <c r="T615" s="706">
        <v>82239.320000000007</v>
      </c>
      <c r="U615" s="706">
        <v>0</v>
      </c>
      <c r="V615" s="706">
        <v>573</v>
      </c>
      <c r="W615" s="706">
        <v>1100</v>
      </c>
      <c r="X615" s="706">
        <v>1768</v>
      </c>
      <c r="Y615" s="706">
        <v>2409</v>
      </c>
      <c r="Z615" s="706">
        <v>2985</v>
      </c>
      <c r="AA615" s="706">
        <v>3531</v>
      </c>
      <c r="AB615" s="706">
        <v>4142</v>
      </c>
      <c r="AC615" s="706">
        <v>4592</v>
      </c>
      <c r="AD615" s="706">
        <v>5062</v>
      </c>
      <c r="AE615" s="706">
        <v>5613</v>
      </c>
      <c r="AF615" s="706">
        <v>6085</v>
      </c>
      <c r="AG615" s="706">
        <v>6493</v>
      </c>
      <c r="AH615" s="706">
        <v>553</v>
      </c>
      <c r="AI615" s="706">
        <v>553</v>
      </c>
      <c r="AJ615" s="905" t="str">
        <f t="shared" si="60"/>
        <v>G46110</v>
      </c>
      <c r="AK615" s="905" t="str">
        <f t="shared" si="61"/>
        <v>M-D'O CLIENT S.A.A.Q</v>
      </c>
      <c r="AL615" s="905">
        <f>IFERROR(INDEX(G615:R615,1,MATCH(Parametres!$B$3,G$1:R$1,0)-1)*IF(OR(F615="L",F615="S",F615="I"),-1,1),"")</f>
        <v>-265154.64</v>
      </c>
      <c r="AM615" s="905">
        <f t="shared" si="56"/>
        <v>-93829.349999999977</v>
      </c>
      <c r="AN615" s="905">
        <f>INDEX(G615:R615,1,MATCH(Parametres!$B$3,G$1:R$1,0))*IF(OR(F615="L",F615="S",F615="I"),-1,1)</f>
        <v>-358983.99</v>
      </c>
      <c r="AO615" s="487" t="str">
        <f>+VLOOKUP($AJ615,Data_Validation!$A:$D,1,0)</f>
        <v>G46110</v>
      </c>
      <c r="AP615" s="487" t="str">
        <f>+VLOOKUP($AJ615,Data_Validation!$A:$D,3,0)</f>
        <v>SAAQ</v>
      </c>
      <c r="AQ615" s="487" t="str">
        <f>+VLOOKUP($AJ615,Data_Validation!$A:$D,4,0)</f>
        <v>Inspection - Véhicules Légers</v>
      </c>
      <c r="AR615" s="487" t="s">
        <v>299</v>
      </c>
      <c r="AS615" s="487" t="str">
        <f>+VLOOKUP($AJ615,Data_Validation!$A:$E,5,0)</f>
        <v>Oui</v>
      </c>
      <c r="AT615" s="904" t="str">
        <f t="shared" si="57"/>
        <v>G46110</v>
      </c>
      <c r="AU615" s="488" t="str">
        <f t="shared" si="58"/>
        <v>M-D'O CLIENT S.A.A.Q</v>
      </c>
      <c r="AV615" s="899">
        <f>IFERROR(INDEX(V615:AG615,1,MATCH(Parametres!$B$3,V$1:AG$1,0)-1)*IF(OR(C615="L",C615="S",C615="I"),-1,1),"")</f>
        <v>1768</v>
      </c>
      <c r="AW615" s="899">
        <f t="shared" si="59"/>
        <v>641</v>
      </c>
      <c r="AX615" s="899">
        <f>INDEX(V615:AG615,1,MATCH(Parametres!$B$3,V$1:AG$1,0))*IF(OR(C615="L",C615="S",C615="I"),-1,1)</f>
        <v>2409</v>
      </c>
      <c r="AY615" s="487" t="s">
        <v>337</v>
      </c>
      <c r="AZ615" s="487" t="str">
        <f>+VLOOKUP($AJ615,Data_Validation!$A:$E,5,0)</f>
        <v>Oui</v>
      </c>
    </row>
    <row r="616" spans="1:52" ht="15" hidden="1" customHeight="1">
      <c r="A616" s="706" t="s">
        <v>1148</v>
      </c>
      <c r="B616" s="706">
        <v>2025</v>
      </c>
      <c r="C616" s="706" t="s">
        <v>2452</v>
      </c>
      <c r="D616" s="706" t="s">
        <v>2453</v>
      </c>
      <c r="E616" s="706" t="s">
        <v>1151</v>
      </c>
      <c r="F616" s="706" t="s">
        <v>1149</v>
      </c>
      <c r="G616" s="706">
        <v>0</v>
      </c>
      <c r="H616" s="706">
        <v>0</v>
      </c>
      <c r="I616" s="706">
        <v>0</v>
      </c>
      <c r="J616" s="706">
        <v>0</v>
      </c>
      <c r="K616" s="706">
        <v>0</v>
      </c>
      <c r="L616" s="706">
        <v>0</v>
      </c>
      <c r="M616" s="706">
        <v>0</v>
      </c>
      <c r="N616" s="706">
        <v>0</v>
      </c>
      <c r="O616" s="706">
        <v>0</v>
      </c>
      <c r="P616" s="706">
        <v>0</v>
      </c>
      <c r="Q616" s="706">
        <v>0</v>
      </c>
      <c r="R616" s="706">
        <v>0</v>
      </c>
      <c r="S616" s="706">
        <v>0</v>
      </c>
      <c r="T616" s="706">
        <v>0</v>
      </c>
      <c r="U616" s="706">
        <v>0</v>
      </c>
      <c r="V616" s="706">
        <v>0</v>
      </c>
      <c r="W616" s="706">
        <v>0</v>
      </c>
      <c r="X616" s="706">
        <v>0</v>
      </c>
      <c r="Y616" s="706">
        <v>0</v>
      </c>
      <c r="Z616" s="706">
        <v>0</v>
      </c>
      <c r="AA616" s="706">
        <v>0</v>
      </c>
      <c r="AB616" s="706">
        <v>0</v>
      </c>
      <c r="AC616" s="706">
        <v>0</v>
      </c>
      <c r="AD616" s="706">
        <v>0</v>
      </c>
      <c r="AE616" s="706">
        <v>0</v>
      </c>
      <c r="AF616" s="706">
        <v>0</v>
      </c>
      <c r="AG616" s="706">
        <v>0</v>
      </c>
      <c r="AH616" s="706">
        <v>0</v>
      </c>
      <c r="AI616" s="706">
        <v>0</v>
      </c>
      <c r="AJ616" s="905" t="str">
        <f t="shared" si="60"/>
        <v>G46120</v>
      </c>
      <c r="AK616" s="905" t="str">
        <f t="shared" si="61"/>
        <v>M-D'O.CLAIM POIDS MOYENS</v>
      </c>
      <c r="AL616" s="905">
        <f>IFERROR(INDEX(G616:R616,1,MATCH(Parametres!$B$3,G$1:R$1,0)-1)*IF(OR(F616="L",F616="S",F616="I"),-1,1),"")</f>
        <v>0</v>
      </c>
      <c r="AM616" s="905">
        <f t="shared" si="56"/>
        <v>0</v>
      </c>
      <c r="AN616" s="905">
        <f>INDEX(G616:R616,1,MATCH(Parametres!$B$3,G$1:R$1,0))*IF(OR(F616="L",F616="S",F616="I"),-1,1)</f>
        <v>0</v>
      </c>
      <c r="AO616" s="487" t="str">
        <f>+VLOOKUP($AJ616,Data_Validation!$A:$D,1,0)</f>
        <v>G46120</v>
      </c>
      <c r="AP616" s="487" t="str">
        <f>+VLOOKUP($AJ616,Data_Validation!$A:$D,3,0)</f>
        <v>SAAQ</v>
      </c>
      <c r="AQ616" s="487" t="str">
        <f>+VLOOKUP($AJ616,Data_Validation!$A:$D,4,0)</f>
        <v>Inspection - Véhicules Interne</v>
      </c>
      <c r="AR616" s="487" t="s">
        <v>299</v>
      </c>
      <c r="AS616" s="487" t="str">
        <f>+VLOOKUP($AJ616,Data_Validation!$A:$E,5,0)</f>
        <v>Oui</v>
      </c>
      <c r="AT616" s="904" t="str">
        <f t="shared" si="57"/>
        <v>G46120</v>
      </c>
      <c r="AU616" s="488" t="str">
        <f t="shared" si="58"/>
        <v>M-D'O.CLAIM POIDS MOYENS</v>
      </c>
      <c r="AV616" s="899">
        <f>IFERROR(INDEX(V616:AG616,1,MATCH(Parametres!$B$3,V$1:AG$1,0)-1)*IF(OR(C616="L",C616="S",C616="I"),-1,1),"")</f>
        <v>0</v>
      </c>
      <c r="AW616" s="899">
        <f t="shared" si="59"/>
        <v>0</v>
      </c>
      <c r="AX616" s="899">
        <f>INDEX(V616:AG616,1,MATCH(Parametres!$B$3,V$1:AG$1,0))*IF(OR(C616="L",C616="S",C616="I"),-1,1)</f>
        <v>0</v>
      </c>
      <c r="AY616" s="487" t="s">
        <v>337</v>
      </c>
      <c r="AZ616" s="487" t="str">
        <f>+VLOOKUP($AJ616,Data_Validation!$A:$E,5,0)</f>
        <v>Oui</v>
      </c>
    </row>
    <row r="617" spans="1:52" ht="15" hidden="1" customHeight="1">
      <c r="A617" s="706" t="s">
        <v>1148</v>
      </c>
      <c r="B617" s="706">
        <v>2025</v>
      </c>
      <c r="C617" s="706" t="s">
        <v>2454</v>
      </c>
      <c r="D617" s="706" t="s">
        <v>2455</v>
      </c>
      <c r="E617" s="706" t="s">
        <v>1151</v>
      </c>
      <c r="F617" s="706" t="s">
        <v>1149</v>
      </c>
      <c r="G617" s="706">
        <v>0</v>
      </c>
      <c r="H617" s="706">
        <v>0</v>
      </c>
      <c r="I617" s="706">
        <v>0</v>
      </c>
      <c r="J617" s="706">
        <v>0</v>
      </c>
      <c r="K617" s="706">
        <v>0</v>
      </c>
      <c r="L617" s="706">
        <v>0</v>
      </c>
      <c r="M617" s="706">
        <v>0</v>
      </c>
      <c r="N617" s="706">
        <v>0</v>
      </c>
      <c r="O617" s="706">
        <v>0</v>
      </c>
      <c r="P617" s="706">
        <v>0</v>
      </c>
      <c r="Q617" s="706">
        <v>0</v>
      </c>
      <c r="R617" s="706">
        <v>0</v>
      </c>
      <c r="S617" s="706">
        <v>0</v>
      </c>
      <c r="T617" s="706">
        <v>0</v>
      </c>
      <c r="U617" s="706">
        <v>0</v>
      </c>
      <c r="V617" s="706">
        <v>0</v>
      </c>
      <c r="W617" s="706">
        <v>0</v>
      </c>
      <c r="X617" s="706">
        <v>0</v>
      </c>
      <c r="Y617" s="706">
        <v>0</v>
      </c>
      <c r="Z617" s="706">
        <v>0</v>
      </c>
      <c r="AA617" s="706">
        <v>0</v>
      </c>
      <c r="AB617" s="706">
        <v>0</v>
      </c>
      <c r="AC617" s="706">
        <v>0</v>
      </c>
      <c r="AD617" s="706">
        <v>0</v>
      </c>
      <c r="AE617" s="706">
        <v>0</v>
      </c>
      <c r="AF617" s="706">
        <v>0</v>
      </c>
      <c r="AG617" s="706">
        <v>0</v>
      </c>
      <c r="AH617" s="706">
        <v>0</v>
      </c>
      <c r="AI617" s="706">
        <v>0</v>
      </c>
      <c r="AJ617" s="905" t="str">
        <f t="shared" si="60"/>
        <v>G46140</v>
      </c>
      <c r="AK617" s="905" t="str">
        <f t="shared" si="61"/>
        <v>M/O VOLVO BODY</v>
      </c>
      <c r="AL617" s="905">
        <f>IFERROR(INDEX(G617:R617,1,MATCH(Parametres!$B$3,G$1:R$1,0)-1)*IF(OR(F617="L",F617="S",F617="I"),-1,1),"")</f>
        <v>0</v>
      </c>
      <c r="AM617" s="905">
        <f t="shared" si="56"/>
        <v>0</v>
      </c>
      <c r="AN617" s="905">
        <f>INDEX(G617:R617,1,MATCH(Parametres!$B$3,G$1:R$1,0))*IF(OR(F617="L",F617="S",F617="I"),-1,1)</f>
        <v>0</v>
      </c>
      <c r="AO617" s="487" t="str">
        <f>+VLOOKUP($AJ617,Data_Validation!$A:$D,1,0)</f>
        <v>G46140</v>
      </c>
      <c r="AP617" s="487" t="str">
        <f>+VLOOKUP($AJ617,Data_Validation!$A:$D,3,0)</f>
        <v>SAAQ</v>
      </c>
      <c r="AQ617" s="487" t="str">
        <f>+VLOOKUP($AJ617,Data_Validation!$A:$D,4,0)</f>
        <v>Inspection - Véhicules Lourds</v>
      </c>
      <c r="AR617" s="487" t="s">
        <v>299</v>
      </c>
      <c r="AS617" s="487" t="str">
        <f>+VLOOKUP($AJ617,Data_Validation!$A:$E,5,0)</f>
        <v>Oui</v>
      </c>
      <c r="AT617" s="904" t="str">
        <f t="shared" si="57"/>
        <v>G46140</v>
      </c>
      <c r="AU617" s="488" t="str">
        <f t="shared" si="58"/>
        <v>M/O VOLVO BODY</v>
      </c>
      <c r="AV617" s="899">
        <f>IFERROR(INDEX(V617:AG617,1,MATCH(Parametres!$B$3,V$1:AG$1,0)-1)*IF(OR(C617="L",C617="S",C617="I"),-1,1),"")</f>
        <v>0</v>
      </c>
      <c r="AW617" s="899">
        <f t="shared" si="59"/>
        <v>0</v>
      </c>
      <c r="AX617" s="899">
        <f>INDEX(V617:AG617,1,MATCH(Parametres!$B$3,V$1:AG$1,0))*IF(OR(C617="L",C617="S",C617="I"),-1,1)</f>
        <v>0</v>
      </c>
      <c r="AY617" s="487" t="s">
        <v>337</v>
      </c>
      <c r="AZ617" s="487" t="str">
        <f>+VLOOKUP($AJ617,Data_Validation!$A:$E,5,0)</f>
        <v>Oui</v>
      </c>
    </row>
    <row r="618" spans="1:52" ht="15" hidden="1" customHeight="1">
      <c r="A618" s="706" t="s">
        <v>1148</v>
      </c>
      <c r="B618" s="706">
        <v>2025</v>
      </c>
      <c r="C618" s="706" t="s">
        <v>2456</v>
      </c>
      <c r="D618" s="706" t="s">
        <v>2457</v>
      </c>
      <c r="E618" s="706" t="s">
        <v>1151</v>
      </c>
      <c r="F618" s="706" t="s">
        <v>1149</v>
      </c>
      <c r="G618" s="706">
        <v>37948.04</v>
      </c>
      <c r="H618" s="706">
        <v>83868.75</v>
      </c>
      <c r="I618" s="706">
        <v>155228.5</v>
      </c>
      <c r="J618" s="706">
        <v>198404.94</v>
      </c>
      <c r="K618" s="706">
        <v>260162.71</v>
      </c>
      <c r="L618" s="706">
        <v>312653.5</v>
      </c>
      <c r="M618" s="706">
        <v>355068.92</v>
      </c>
      <c r="N618" s="706">
        <v>408921.06</v>
      </c>
      <c r="O618" s="706">
        <v>463669.26</v>
      </c>
      <c r="P618" s="706">
        <v>515066.8</v>
      </c>
      <c r="Q618" s="706">
        <v>545478.01</v>
      </c>
      <c r="R618" s="706">
        <v>584241.68999999994</v>
      </c>
      <c r="S618" s="706">
        <v>49588.91</v>
      </c>
      <c r="T618" s="706">
        <v>49588.91</v>
      </c>
      <c r="U618" s="706">
        <v>0</v>
      </c>
      <c r="V618" s="706">
        <v>267</v>
      </c>
      <c r="W618" s="706">
        <v>531</v>
      </c>
      <c r="X618" s="706">
        <v>895</v>
      </c>
      <c r="Y618" s="706">
        <v>1248</v>
      </c>
      <c r="Z618" s="706">
        <v>1634</v>
      </c>
      <c r="AA618" s="706">
        <v>2011</v>
      </c>
      <c r="AB618" s="706">
        <v>2298</v>
      </c>
      <c r="AC618" s="706">
        <v>2618</v>
      </c>
      <c r="AD618" s="706">
        <v>2946</v>
      </c>
      <c r="AE618" s="706">
        <v>3306</v>
      </c>
      <c r="AF618" s="706">
        <v>3560</v>
      </c>
      <c r="AG618" s="706">
        <v>3812</v>
      </c>
      <c r="AH618" s="706">
        <v>324</v>
      </c>
      <c r="AI618" s="706">
        <v>324</v>
      </c>
      <c r="AJ618" s="905" t="str">
        <f t="shared" si="60"/>
        <v>G46200</v>
      </c>
      <c r="AK618" s="905" t="str">
        <f t="shared" si="61"/>
        <v>VTES-M.D.RECL.GARANTIE</v>
      </c>
      <c r="AL618" s="905">
        <f>IFERROR(INDEX(G618:R618,1,MATCH(Parametres!$B$3,G$1:R$1,0)-1)*IF(OR(F618="L",F618="S",F618="I"),-1,1),"")</f>
        <v>-155228.5</v>
      </c>
      <c r="AM618" s="905">
        <f t="shared" si="56"/>
        <v>-43176.44</v>
      </c>
      <c r="AN618" s="905">
        <f>INDEX(G618:R618,1,MATCH(Parametres!$B$3,G$1:R$1,0))*IF(OR(F618="L",F618="S",F618="I"),-1,1)</f>
        <v>-198404.94</v>
      </c>
      <c r="AO618" s="487" t="str">
        <f>+VLOOKUP($AJ618,Data_Validation!$A:$D,1,0)</f>
        <v>G46200</v>
      </c>
      <c r="AP618" s="487" t="str">
        <f>+VLOOKUP($AJ618,Data_Validation!$A:$D,3,0)</f>
        <v>Service</v>
      </c>
      <c r="AQ618" s="487" t="str">
        <f>+VLOOKUP($AJ618,Data_Validation!$A:$D,4,0)</f>
        <v>M/O Garantie</v>
      </c>
      <c r="AR618" s="487" t="s">
        <v>299</v>
      </c>
      <c r="AS618" s="487" t="str">
        <f>+VLOOKUP($AJ618,Data_Validation!$A:$E,5,0)</f>
        <v>Oui</v>
      </c>
      <c r="AT618" s="904" t="str">
        <f t="shared" si="57"/>
        <v>G46200</v>
      </c>
      <c r="AU618" s="488" t="str">
        <f t="shared" si="58"/>
        <v>VTES-M.D.RECL.GARANTIE</v>
      </c>
      <c r="AV618" s="899">
        <f>IFERROR(INDEX(V618:AG618,1,MATCH(Parametres!$B$3,V$1:AG$1,0)-1)*IF(OR(C618="L",C618="S",C618="I"),-1,1),"")</f>
        <v>895</v>
      </c>
      <c r="AW618" s="899">
        <f t="shared" si="59"/>
        <v>353</v>
      </c>
      <c r="AX618" s="899">
        <f>INDEX(V618:AG618,1,MATCH(Parametres!$B$3,V$1:AG$1,0))*IF(OR(C618="L",C618="S",C618="I"),-1,1)</f>
        <v>1248</v>
      </c>
      <c r="AY618" s="487" t="s">
        <v>337</v>
      </c>
      <c r="AZ618" s="487" t="str">
        <f>+VLOOKUP($AJ618,Data_Validation!$A:$E,5,0)</f>
        <v>Oui</v>
      </c>
    </row>
    <row r="619" spans="1:52" ht="15" hidden="1" customHeight="1">
      <c r="A619" s="706" t="s">
        <v>1148</v>
      </c>
      <c r="B619" s="706">
        <v>2025</v>
      </c>
      <c r="C619" s="706" t="s">
        <v>2458</v>
      </c>
      <c r="D619" s="706" t="s">
        <v>2459</v>
      </c>
      <c r="E619" s="706" t="s">
        <v>1151</v>
      </c>
      <c r="F619" s="706" t="s">
        <v>1149</v>
      </c>
      <c r="G619" s="706">
        <v>40125.78</v>
      </c>
      <c r="H619" s="706">
        <v>66201.490000000005</v>
      </c>
      <c r="I619" s="706">
        <v>106122.2</v>
      </c>
      <c r="J619" s="706">
        <v>155430.16</v>
      </c>
      <c r="K619" s="706">
        <v>208713.58</v>
      </c>
      <c r="L619" s="706">
        <v>248990</v>
      </c>
      <c r="M619" s="706">
        <v>284682.55</v>
      </c>
      <c r="N619" s="706">
        <v>327663.19</v>
      </c>
      <c r="O619" s="706">
        <v>368585.1</v>
      </c>
      <c r="P619" s="706">
        <v>416281.53</v>
      </c>
      <c r="Q619" s="706">
        <v>461543.18</v>
      </c>
      <c r="R619" s="706">
        <v>496403.83</v>
      </c>
      <c r="S619" s="706">
        <v>41958.47</v>
      </c>
      <c r="T619" s="706">
        <v>41958.47</v>
      </c>
      <c r="U619" s="706">
        <v>0</v>
      </c>
      <c r="V619" s="706">
        <v>289</v>
      </c>
      <c r="W619" s="706">
        <v>485</v>
      </c>
      <c r="X619" s="706">
        <v>824</v>
      </c>
      <c r="Y619" s="706">
        <v>1231</v>
      </c>
      <c r="Z619" s="706">
        <v>1707</v>
      </c>
      <c r="AA619" s="706">
        <v>2062</v>
      </c>
      <c r="AB619" s="706">
        <v>2332</v>
      </c>
      <c r="AC619" s="706">
        <v>2606</v>
      </c>
      <c r="AD619" s="706">
        <v>2937</v>
      </c>
      <c r="AE619" s="706">
        <v>3304</v>
      </c>
      <c r="AF619" s="706">
        <v>3627</v>
      </c>
      <c r="AG619" s="706">
        <v>3861</v>
      </c>
      <c r="AH619" s="706">
        <v>330</v>
      </c>
      <c r="AI619" s="706">
        <v>330</v>
      </c>
      <c r="AJ619" s="905" t="str">
        <f t="shared" si="60"/>
        <v>G46300</v>
      </c>
      <c r="AK619" s="905" t="str">
        <f t="shared" si="61"/>
        <v>VTES-M.D. INTERNE SERV.</v>
      </c>
      <c r="AL619" s="905">
        <f>IFERROR(INDEX(G619:R619,1,MATCH(Parametres!$B$3,G$1:R$1,0)-1)*IF(OR(F619="L",F619="S",F619="I"),-1,1),"")</f>
        <v>-106122.2</v>
      </c>
      <c r="AM619" s="905">
        <f t="shared" si="56"/>
        <v>-49307.960000000006</v>
      </c>
      <c r="AN619" s="905">
        <f>INDEX(G619:R619,1,MATCH(Parametres!$B$3,G$1:R$1,0))*IF(OR(F619="L",F619="S",F619="I"),-1,1)</f>
        <v>-155430.16</v>
      </c>
      <c r="AO619" s="487" t="str">
        <f>+VLOOKUP($AJ619,Data_Validation!$A:$D,1,0)</f>
        <v>G46300</v>
      </c>
      <c r="AP619" s="487" t="str">
        <f>+VLOOKUP($AJ619,Data_Validation!$A:$D,3,0)</f>
        <v>Service</v>
      </c>
      <c r="AQ619" s="487" t="str">
        <f>+VLOOKUP($AJ619,Data_Validation!$A:$D,4,0)</f>
        <v>M/O Interne</v>
      </c>
      <c r="AR619" s="487" t="s">
        <v>299</v>
      </c>
      <c r="AS619" s="487" t="str">
        <f>+VLOOKUP($AJ619,Data_Validation!$A:$E,5,0)</f>
        <v>Oui</v>
      </c>
      <c r="AT619" s="904" t="str">
        <f t="shared" si="57"/>
        <v>G46300</v>
      </c>
      <c r="AU619" s="488" t="str">
        <f t="shared" si="58"/>
        <v>VTES-M.D. INTERNE SERV.</v>
      </c>
      <c r="AV619" s="899">
        <f>IFERROR(INDEX(V619:AG619,1,MATCH(Parametres!$B$3,V$1:AG$1,0)-1)*IF(OR(C619="L",C619="S",C619="I"),-1,1),"")</f>
        <v>824</v>
      </c>
      <c r="AW619" s="899">
        <f t="shared" si="59"/>
        <v>407</v>
      </c>
      <c r="AX619" s="899">
        <f>INDEX(V619:AG619,1,MATCH(Parametres!$B$3,V$1:AG$1,0))*IF(OR(C619="L",C619="S",C619="I"),-1,1)</f>
        <v>1231</v>
      </c>
      <c r="AY619" s="487" t="s">
        <v>337</v>
      </c>
      <c r="AZ619" s="487" t="str">
        <f>+VLOOKUP($AJ619,Data_Validation!$A:$E,5,0)</f>
        <v>Oui</v>
      </c>
    </row>
    <row r="620" spans="1:52" ht="15" hidden="1" customHeight="1">
      <c r="A620" s="706" t="s">
        <v>1148</v>
      </c>
      <c r="B620" s="706">
        <v>2025</v>
      </c>
      <c r="C620" s="706" t="s">
        <v>2460</v>
      </c>
      <c r="D620" s="706" t="s">
        <v>2461</v>
      </c>
      <c r="E620" s="706" t="s">
        <v>1151</v>
      </c>
      <c r="F620" s="706" t="s">
        <v>1149</v>
      </c>
      <c r="G620" s="706">
        <v>130</v>
      </c>
      <c r="H620" s="706">
        <v>130</v>
      </c>
      <c r="I620" s="706">
        <v>260</v>
      </c>
      <c r="J620" s="706">
        <v>520</v>
      </c>
      <c r="K620" s="706">
        <v>1650</v>
      </c>
      <c r="L620" s="706">
        <v>3150</v>
      </c>
      <c r="M620" s="706">
        <v>6410</v>
      </c>
      <c r="N620" s="706">
        <v>8205</v>
      </c>
      <c r="O620" s="706">
        <v>9155</v>
      </c>
      <c r="P620" s="706">
        <v>11010</v>
      </c>
      <c r="Q620" s="706">
        <v>13135</v>
      </c>
      <c r="R620" s="706">
        <v>13470</v>
      </c>
      <c r="S620" s="706">
        <v>1194.0899999999999</v>
      </c>
      <c r="T620" s="706">
        <v>1194.0899999999999</v>
      </c>
      <c r="U620" s="706">
        <v>0</v>
      </c>
      <c r="V620" s="706">
        <v>1</v>
      </c>
      <c r="W620" s="706">
        <v>1</v>
      </c>
      <c r="X620" s="706">
        <v>2</v>
      </c>
      <c r="Y620" s="706">
        <v>4</v>
      </c>
      <c r="Z620" s="706">
        <v>14</v>
      </c>
      <c r="AA620" s="706">
        <v>27</v>
      </c>
      <c r="AB620" s="706">
        <v>53</v>
      </c>
      <c r="AC620" s="706">
        <v>69</v>
      </c>
      <c r="AD620" s="706">
        <v>77</v>
      </c>
      <c r="AE620" s="706">
        <v>92</v>
      </c>
      <c r="AF620" s="706">
        <v>108</v>
      </c>
      <c r="AG620" s="706">
        <v>111</v>
      </c>
      <c r="AH620" s="706">
        <v>10</v>
      </c>
      <c r="AI620" s="706">
        <v>10</v>
      </c>
      <c r="AJ620" s="905" t="str">
        <f t="shared" si="60"/>
        <v>G46320</v>
      </c>
      <c r="AK620" s="905" t="str">
        <f t="shared" si="61"/>
        <v>VTES-MO INTERN CAM MOYEN</v>
      </c>
      <c r="AL620" s="905">
        <f>IFERROR(INDEX(G620:R620,1,MATCH(Parametres!$B$3,G$1:R$1,0)-1)*IF(OR(F620="L",F620="S",F620="I"),-1,1),"")</f>
        <v>-260</v>
      </c>
      <c r="AM620" s="905">
        <f t="shared" si="56"/>
        <v>-260</v>
      </c>
      <c r="AN620" s="905">
        <f>INDEX(G620:R620,1,MATCH(Parametres!$B$3,G$1:R$1,0))*IF(OR(F620="L",F620="S",F620="I"),-1,1)</f>
        <v>-520</v>
      </c>
      <c r="AO620" s="487" t="str">
        <f>+VLOOKUP($AJ620,Data_Validation!$A:$D,1,0)</f>
        <v>G46320</v>
      </c>
      <c r="AP620" s="487" t="str">
        <f>+VLOOKUP($AJ620,Data_Validation!$A:$D,3,0)</f>
        <v>SAAQ</v>
      </c>
      <c r="AQ620" s="487" t="str">
        <f>+VLOOKUP($AJ620,Data_Validation!$A:$D,4,0)</f>
        <v>Inspection - Véhicules Interne</v>
      </c>
      <c r="AR620" s="487" t="s">
        <v>299</v>
      </c>
      <c r="AS620" s="487" t="str">
        <f>+VLOOKUP($AJ620,Data_Validation!$A:$E,5,0)</f>
        <v>Oui</v>
      </c>
      <c r="AT620" s="904" t="str">
        <f t="shared" si="57"/>
        <v>G46320</v>
      </c>
      <c r="AU620" s="488" t="str">
        <f t="shared" si="58"/>
        <v>VTES-MO INTERN CAM MOYEN</v>
      </c>
      <c r="AV620" s="899">
        <f>IFERROR(INDEX(V620:AG620,1,MATCH(Parametres!$B$3,V$1:AG$1,0)-1)*IF(OR(C620="L",C620="S",C620="I"),-1,1),"")</f>
        <v>2</v>
      </c>
      <c r="AW620" s="899">
        <f t="shared" si="59"/>
        <v>2</v>
      </c>
      <c r="AX620" s="899">
        <f>INDEX(V620:AG620,1,MATCH(Parametres!$B$3,V$1:AG$1,0))*IF(OR(C620="L",C620="S",C620="I"),-1,1)</f>
        <v>4</v>
      </c>
      <c r="AY620" s="487" t="s">
        <v>337</v>
      </c>
      <c r="AZ620" s="487" t="str">
        <f>+VLOOKUP($AJ620,Data_Validation!$A:$E,5,0)</f>
        <v>Oui</v>
      </c>
    </row>
    <row r="621" spans="1:52" ht="15" hidden="1" customHeight="1">
      <c r="A621" s="706" t="s">
        <v>1148</v>
      </c>
      <c r="B621" s="706">
        <v>2025</v>
      </c>
      <c r="C621" s="706" t="s">
        <v>2462</v>
      </c>
      <c r="D621" s="706" t="s">
        <v>2463</v>
      </c>
      <c r="E621" s="706" t="s">
        <v>1151</v>
      </c>
      <c r="F621" s="706" t="s">
        <v>1149</v>
      </c>
      <c r="G621" s="706">
        <v>27332.73</v>
      </c>
      <c r="H621" s="706">
        <v>49192.88</v>
      </c>
      <c r="I621" s="706">
        <v>86189.69</v>
      </c>
      <c r="J621" s="706">
        <v>123816.61</v>
      </c>
      <c r="K621" s="706">
        <v>166283.57</v>
      </c>
      <c r="L621" s="706">
        <v>216911.51</v>
      </c>
      <c r="M621" s="706">
        <v>244455.63</v>
      </c>
      <c r="N621" s="706">
        <v>250558.5</v>
      </c>
      <c r="O621" s="706">
        <v>278212.81</v>
      </c>
      <c r="P621" s="706">
        <v>311313.93</v>
      </c>
      <c r="Q621" s="706">
        <v>325210.32</v>
      </c>
      <c r="R621" s="706">
        <v>346491.07</v>
      </c>
      <c r="S621" s="706">
        <v>29564.57</v>
      </c>
      <c r="T621" s="706">
        <v>29564.57</v>
      </c>
      <c r="U621" s="706">
        <v>0</v>
      </c>
      <c r="V621" s="706">
        <v>183</v>
      </c>
      <c r="W621" s="706">
        <v>325</v>
      </c>
      <c r="X621" s="706">
        <v>568</v>
      </c>
      <c r="Y621" s="706">
        <v>820</v>
      </c>
      <c r="Z621" s="706">
        <v>1107</v>
      </c>
      <c r="AA621" s="706">
        <v>1443</v>
      </c>
      <c r="AB621" s="706">
        <v>1628</v>
      </c>
      <c r="AC621" s="706">
        <v>1718</v>
      </c>
      <c r="AD621" s="706">
        <v>1904</v>
      </c>
      <c r="AE621" s="706">
        <v>2115</v>
      </c>
      <c r="AF621" s="706">
        <v>2204</v>
      </c>
      <c r="AG621" s="706">
        <v>2345</v>
      </c>
      <c r="AH621" s="706">
        <v>200</v>
      </c>
      <c r="AI621" s="706">
        <v>200</v>
      </c>
      <c r="AJ621" s="905" t="str">
        <f t="shared" si="60"/>
        <v>G46400</v>
      </c>
      <c r="AK621" s="905" t="str">
        <f t="shared" si="61"/>
        <v>VTES-M.D. INSPECTION</v>
      </c>
      <c r="AL621" s="905">
        <f>IFERROR(INDEX(G621:R621,1,MATCH(Parametres!$B$3,G$1:R$1,0)-1)*IF(OR(F621="L",F621="S",F621="I"),-1,1),"")</f>
        <v>-86189.69</v>
      </c>
      <c r="AM621" s="905">
        <f t="shared" si="56"/>
        <v>-37626.92</v>
      </c>
      <c r="AN621" s="905">
        <f>INDEX(G621:R621,1,MATCH(Parametres!$B$3,G$1:R$1,0))*IF(OR(F621="L",F621="S",F621="I"),-1,1)</f>
        <v>-123816.61</v>
      </c>
      <c r="AO621" s="487" t="str">
        <f>+VLOOKUP($AJ621,Data_Validation!$A:$D,1,0)</f>
        <v>G46400</v>
      </c>
      <c r="AP621" s="487" t="str">
        <f>+VLOOKUP($AJ621,Data_Validation!$A:$D,3,0)</f>
        <v>Service</v>
      </c>
      <c r="AQ621" s="487" t="str">
        <f>+VLOOKUP($AJ621,Data_Validation!$A:$D,4,0)</f>
        <v>M/O Interne</v>
      </c>
      <c r="AR621" s="487" t="s">
        <v>299</v>
      </c>
      <c r="AS621" s="487" t="str">
        <f>+VLOOKUP($AJ621,Data_Validation!$A:$E,5,0)</f>
        <v>Oui</v>
      </c>
      <c r="AT621" s="904" t="str">
        <f t="shared" si="57"/>
        <v>G46400</v>
      </c>
      <c r="AU621" s="488" t="str">
        <f t="shared" si="58"/>
        <v>VTES-M.D. INSPECTION</v>
      </c>
      <c r="AV621" s="899">
        <f>IFERROR(INDEX(V621:AG621,1,MATCH(Parametres!$B$3,V$1:AG$1,0)-1)*IF(OR(C621="L",C621="S",C621="I"),-1,1),"")</f>
        <v>568</v>
      </c>
      <c r="AW621" s="899">
        <f t="shared" si="59"/>
        <v>252</v>
      </c>
      <c r="AX621" s="899">
        <f>INDEX(V621:AG621,1,MATCH(Parametres!$B$3,V$1:AG$1,0))*IF(OR(C621="L",C621="S",C621="I"),-1,1)</f>
        <v>820</v>
      </c>
      <c r="AY621" s="487" t="s">
        <v>337</v>
      </c>
      <c r="AZ621" s="487" t="str">
        <f>+VLOOKUP($AJ621,Data_Validation!$A:$E,5,0)</f>
        <v>Oui</v>
      </c>
    </row>
    <row r="622" spans="1:52" ht="15" customHeight="1">
      <c r="A622" s="706" t="s">
        <v>1148</v>
      </c>
      <c r="B622" s="706">
        <v>2025</v>
      </c>
      <c r="C622" s="706" t="s">
        <v>2464</v>
      </c>
      <c r="D622" s="706" t="s">
        <v>2465</v>
      </c>
      <c r="E622" s="706" t="s">
        <v>1151</v>
      </c>
      <c r="F622" s="706" t="s">
        <v>1149</v>
      </c>
      <c r="G622" s="706">
        <v>0</v>
      </c>
      <c r="H622" s="706">
        <v>0</v>
      </c>
      <c r="I622" s="706">
        <v>0</v>
      </c>
      <c r="J622" s="706">
        <v>0</v>
      </c>
      <c r="K622" s="706">
        <v>0</v>
      </c>
      <c r="L622" s="706">
        <v>0</v>
      </c>
      <c r="M622" s="706">
        <v>0</v>
      </c>
      <c r="N622" s="706">
        <v>0</v>
      </c>
      <c r="O622" s="706">
        <v>0</v>
      </c>
      <c r="P622" s="706">
        <v>0</v>
      </c>
      <c r="Q622" s="706">
        <v>0</v>
      </c>
      <c r="R622" s="706">
        <v>0</v>
      </c>
      <c r="S622" s="706">
        <v>0</v>
      </c>
      <c r="T622" s="706">
        <v>0</v>
      </c>
      <c r="U622" s="706">
        <v>0</v>
      </c>
      <c r="V622" s="706">
        <v>0</v>
      </c>
      <c r="W622" s="706">
        <v>0</v>
      </c>
      <c r="X622" s="706">
        <v>0</v>
      </c>
      <c r="Y622" s="706">
        <v>0</v>
      </c>
      <c r="Z622" s="706">
        <v>0</v>
      </c>
      <c r="AA622" s="706">
        <v>0</v>
      </c>
      <c r="AB622" s="706">
        <v>0</v>
      </c>
      <c r="AC622" s="706">
        <v>0</v>
      </c>
      <c r="AD622" s="706">
        <v>0</v>
      </c>
      <c r="AE622" s="706">
        <v>0</v>
      </c>
      <c r="AF622" s="706">
        <v>0</v>
      </c>
      <c r="AG622" s="706">
        <v>0</v>
      </c>
      <c r="AH622" s="706">
        <v>0</v>
      </c>
      <c r="AI622" s="706">
        <v>0</v>
      </c>
      <c r="AJ622" s="905" t="str">
        <f t="shared" si="60"/>
        <v>G46420</v>
      </c>
      <c r="AK622" s="905" t="str">
        <f t="shared" si="61"/>
        <v>VTES-MO PDI CAM MOYEN</v>
      </c>
      <c r="AL622" s="905">
        <f>IFERROR(INDEX(G622:R622,1,MATCH(Parametres!$B$3,G$1:R$1,0)-1)*IF(OR(F622="L",F622="S",F622="I"),-1,1),"")</f>
        <v>0</v>
      </c>
      <c r="AM622" s="905">
        <f t="shared" si="56"/>
        <v>0</v>
      </c>
      <c r="AN622" s="905">
        <f>INDEX(G622:R622,1,MATCH(Parametres!$B$3,G$1:R$1,0))*IF(OR(F622="L",F622="S",F622="I"),-1,1)</f>
        <v>0</v>
      </c>
      <c r="AO622" s="487" t="e">
        <f>+VLOOKUP($AJ622,Data_Validation!$A:$D,1,0)</f>
        <v>#N/A</v>
      </c>
      <c r="AP622" s="487" t="e">
        <f>+VLOOKUP($AJ622,Data_Validation!$A:$D,3,0)</f>
        <v>#N/A</v>
      </c>
      <c r="AQ622" s="487" t="e">
        <f>+VLOOKUP($AJ622,Data_Validation!$A:$D,4,0)</f>
        <v>#N/A</v>
      </c>
      <c r="AR622" s="487" t="s">
        <v>299</v>
      </c>
      <c r="AS622" s="487" t="e">
        <f>+VLOOKUP($AJ622,Data_Validation!$A:$E,5,0)</f>
        <v>#N/A</v>
      </c>
      <c r="AT622" s="904" t="str">
        <f t="shared" si="57"/>
        <v>G46420</v>
      </c>
      <c r="AU622" s="488" t="str">
        <f t="shared" si="58"/>
        <v>VTES-MO PDI CAM MOYEN</v>
      </c>
      <c r="AV622" s="899">
        <f>IFERROR(INDEX(V622:AG622,1,MATCH(Parametres!$B$3,V$1:AG$1,0)-1)*IF(OR(C622="L",C622="S",C622="I"),-1,1),"")</f>
        <v>0</v>
      </c>
      <c r="AW622" s="899">
        <f t="shared" si="59"/>
        <v>0</v>
      </c>
      <c r="AX622" s="899">
        <f>INDEX(V622:AG622,1,MATCH(Parametres!$B$3,V$1:AG$1,0))*IF(OR(C622="L",C622="S",C622="I"),-1,1)</f>
        <v>0</v>
      </c>
      <c r="AY622" s="487" t="s">
        <v>337</v>
      </c>
      <c r="AZ622" s="487" t="e">
        <f>+VLOOKUP($AJ622,Data_Validation!$A:$E,5,0)</f>
        <v>#N/A</v>
      </c>
    </row>
    <row r="623" spans="1:52" ht="15" customHeight="1">
      <c r="A623" s="706" t="s">
        <v>1148</v>
      </c>
      <c r="B623" s="706">
        <v>2025</v>
      </c>
      <c r="C623" s="706" t="s">
        <v>2466</v>
      </c>
      <c r="D623" s="706" t="s">
        <v>2467</v>
      </c>
      <c r="E623" s="706" t="s">
        <v>333</v>
      </c>
      <c r="F623" s="706" t="s">
        <v>1149</v>
      </c>
      <c r="G623" s="706">
        <v>0</v>
      </c>
      <c r="H623" s="706">
        <v>0</v>
      </c>
      <c r="I623" s="706">
        <v>0</v>
      </c>
      <c r="J623" s="706">
        <v>0</v>
      </c>
      <c r="K623" s="706">
        <v>0</v>
      </c>
      <c r="L623" s="706">
        <v>0</v>
      </c>
      <c r="M623" s="706">
        <v>0</v>
      </c>
      <c r="N623" s="706">
        <v>0</v>
      </c>
      <c r="O623" s="706">
        <v>0</v>
      </c>
      <c r="P623" s="706">
        <v>0</v>
      </c>
      <c r="Q623" s="706">
        <v>0</v>
      </c>
      <c r="R623" s="706">
        <v>0</v>
      </c>
      <c r="S623" s="706">
        <v>0</v>
      </c>
      <c r="T623" s="706">
        <v>0</v>
      </c>
      <c r="U623" s="706">
        <v>0</v>
      </c>
      <c r="V623" s="706">
        <v>0</v>
      </c>
      <c r="W623" s="706">
        <v>0</v>
      </c>
      <c r="X623" s="706">
        <v>0</v>
      </c>
      <c r="Y623" s="706">
        <v>0</v>
      </c>
      <c r="Z623" s="706">
        <v>0</v>
      </c>
      <c r="AA623" s="706">
        <v>0</v>
      </c>
      <c r="AB623" s="706">
        <v>0</v>
      </c>
      <c r="AC623" s="706">
        <v>0</v>
      </c>
      <c r="AD623" s="706">
        <v>0</v>
      </c>
      <c r="AE623" s="706">
        <v>0</v>
      </c>
      <c r="AF623" s="706">
        <v>0</v>
      </c>
      <c r="AG623" s="706">
        <v>0</v>
      </c>
      <c r="AH623" s="706">
        <v>0</v>
      </c>
      <c r="AI623" s="706">
        <v>0</v>
      </c>
      <c r="AJ623" s="905" t="str">
        <f t="shared" si="60"/>
        <v>G46500</v>
      </c>
      <c r="AK623" s="905" t="str">
        <f t="shared" si="61"/>
        <v>*TEMPS PERDU SERVICE</v>
      </c>
      <c r="AL623" s="905">
        <f>IFERROR(INDEX(G623:R623,1,MATCH(Parametres!$B$3,G$1:R$1,0)-1)*IF(OR(F623="L",F623="S",F623="I"),-1,1),"")</f>
        <v>0</v>
      </c>
      <c r="AM623" s="905">
        <f t="shared" si="56"/>
        <v>0</v>
      </c>
      <c r="AN623" s="905">
        <f>INDEX(G623:R623,1,MATCH(Parametres!$B$3,G$1:R$1,0))*IF(OR(F623="L",F623="S",F623="I"),-1,1)</f>
        <v>0</v>
      </c>
      <c r="AO623" s="487" t="str">
        <f>+VLOOKUP($AJ623,Data_Validation!$A:$D,1,0)</f>
        <v>G46500</v>
      </c>
      <c r="AP623" s="487">
        <f>+VLOOKUP($AJ623,Data_Validation!$A:$D,3,0)</f>
        <v>0</v>
      </c>
      <c r="AQ623" s="487">
        <f>+VLOOKUP($AJ623,Data_Validation!$A:$D,4,0)</f>
        <v>0</v>
      </c>
      <c r="AR623" s="487" t="s">
        <v>299</v>
      </c>
      <c r="AS623" s="487">
        <f>+VLOOKUP($AJ623,Data_Validation!$A:$E,5,0)</f>
        <v>0</v>
      </c>
      <c r="AT623" s="904" t="str">
        <f t="shared" si="57"/>
        <v>G46500</v>
      </c>
      <c r="AU623" s="488" t="str">
        <f t="shared" si="58"/>
        <v>*TEMPS PERDU SERVICE</v>
      </c>
      <c r="AV623" s="899">
        <f>IFERROR(INDEX(V623:AG623,1,MATCH(Parametres!$B$3,V$1:AG$1,0)-1)*IF(OR(C623="L",C623="S",C623="I"),-1,1),"")</f>
        <v>0</v>
      </c>
      <c r="AW623" s="899">
        <f t="shared" si="59"/>
        <v>0</v>
      </c>
      <c r="AX623" s="899">
        <f>INDEX(V623:AG623,1,MATCH(Parametres!$B$3,V$1:AG$1,0))*IF(OR(C623="L",C623="S",C623="I"),-1,1)</f>
        <v>0</v>
      </c>
      <c r="AY623" s="487" t="s">
        <v>337</v>
      </c>
      <c r="AZ623" s="487">
        <f>+VLOOKUP($AJ623,Data_Validation!$A:$E,5,0)</f>
        <v>0</v>
      </c>
    </row>
    <row r="624" spans="1:52" ht="15" hidden="1" customHeight="1">
      <c r="A624" s="706" t="s">
        <v>1148</v>
      </c>
      <c r="B624" s="706">
        <v>2025</v>
      </c>
      <c r="C624" s="706" t="s">
        <v>2468</v>
      </c>
      <c r="D624" s="706" t="s">
        <v>2469</v>
      </c>
      <c r="E624" s="706" t="s">
        <v>1151</v>
      </c>
      <c r="F624" s="706" t="s">
        <v>1149</v>
      </c>
      <c r="G624" s="706">
        <v>15975.15</v>
      </c>
      <c r="H624" s="706">
        <v>28585.81</v>
      </c>
      <c r="I624" s="706">
        <v>40703.51</v>
      </c>
      <c r="J624" s="706">
        <v>73484.88</v>
      </c>
      <c r="K624" s="706">
        <v>93001.79</v>
      </c>
      <c r="L624" s="706">
        <v>124252.97</v>
      </c>
      <c r="M624" s="706">
        <v>144868.96</v>
      </c>
      <c r="N624" s="706">
        <v>169245.39</v>
      </c>
      <c r="O624" s="706">
        <v>186401.84</v>
      </c>
      <c r="P624" s="706">
        <v>211805.63</v>
      </c>
      <c r="Q624" s="706">
        <v>223089.76</v>
      </c>
      <c r="R624" s="706">
        <v>231465.46</v>
      </c>
      <c r="S624" s="706">
        <v>20280.89</v>
      </c>
      <c r="T624" s="706">
        <v>20280.89</v>
      </c>
      <c r="U624" s="706">
        <v>0</v>
      </c>
      <c r="V624" s="706">
        <v>37</v>
      </c>
      <c r="W624" s="706">
        <v>69</v>
      </c>
      <c r="X624" s="706">
        <v>102</v>
      </c>
      <c r="Y624" s="706">
        <v>182</v>
      </c>
      <c r="Z624" s="706">
        <v>236</v>
      </c>
      <c r="AA624" s="706">
        <v>298</v>
      </c>
      <c r="AB624" s="706">
        <v>348</v>
      </c>
      <c r="AC624" s="706">
        <v>400</v>
      </c>
      <c r="AD624" s="706">
        <v>444</v>
      </c>
      <c r="AE624" s="706">
        <v>492</v>
      </c>
      <c r="AF624" s="706">
        <v>525</v>
      </c>
      <c r="AG624" s="706">
        <v>551</v>
      </c>
      <c r="AH624" s="706">
        <v>48</v>
      </c>
      <c r="AI624" s="706">
        <v>48</v>
      </c>
      <c r="AJ624" s="905" t="str">
        <f t="shared" si="60"/>
        <v>G46600</v>
      </c>
      <c r="AK624" s="905" t="str">
        <f t="shared" si="61"/>
        <v>VTES-REPARAT.SOUS-TRAITES</v>
      </c>
      <c r="AL624" s="905">
        <f>IFERROR(INDEX(G624:R624,1,MATCH(Parametres!$B$3,G$1:R$1,0)-1)*IF(OR(F624="L",F624="S",F624="I"),-1,1),"")</f>
        <v>-40703.51</v>
      </c>
      <c r="AM624" s="905">
        <f t="shared" si="56"/>
        <v>-32781.370000000003</v>
      </c>
      <c r="AN624" s="905">
        <f>INDEX(G624:R624,1,MATCH(Parametres!$B$3,G$1:R$1,0))*IF(OR(F624="L",F624="S",F624="I"),-1,1)</f>
        <v>-73484.88</v>
      </c>
      <c r="AO624" s="487" t="str">
        <f>+VLOOKUP($AJ624,Data_Validation!$A:$D,1,0)</f>
        <v>G46600</v>
      </c>
      <c r="AP624" s="487" t="str">
        <f>+VLOOKUP($AJ624,Data_Validation!$A:$D,3,0)</f>
        <v>Service</v>
      </c>
      <c r="AQ624" s="487" t="str">
        <f>+VLOOKUP($AJ624,Data_Validation!$A:$D,4,0)</f>
        <v>Sous-traitement</v>
      </c>
      <c r="AR624" s="487" t="s">
        <v>299</v>
      </c>
      <c r="AS624" s="487" t="str">
        <f>+VLOOKUP($AJ624,Data_Validation!$A:$E,5,0)</f>
        <v>Oui</v>
      </c>
      <c r="AT624" s="904" t="str">
        <f t="shared" si="57"/>
        <v>G46600</v>
      </c>
      <c r="AU624" s="488" t="str">
        <f t="shared" si="58"/>
        <v>VTES-REPARAT.SOUS-TRAITES</v>
      </c>
      <c r="AV624" s="899">
        <f>IFERROR(INDEX(V624:AG624,1,MATCH(Parametres!$B$3,V$1:AG$1,0)-1)*IF(OR(C624="L",C624="S",C624="I"),-1,1),"")</f>
        <v>102</v>
      </c>
      <c r="AW624" s="899">
        <f t="shared" si="59"/>
        <v>80</v>
      </c>
      <c r="AX624" s="899">
        <f>INDEX(V624:AG624,1,MATCH(Parametres!$B$3,V$1:AG$1,0))*IF(OR(C624="L",C624="S",C624="I"),-1,1)</f>
        <v>182</v>
      </c>
      <c r="AY624" s="487" t="s">
        <v>337</v>
      </c>
      <c r="AZ624" s="487" t="str">
        <f>+VLOOKUP($AJ624,Data_Validation!$A:$E,5,0)</f>
        <v>Oui</v>
      </c>
    </row>
    <row r="625" spans="1:52" ht="15" hidden="1" customHeight="1">
      <c r="A625" s="706" t="s">
        <v>1148</v>
      </c>
      <c r="B625" s="706">
        <v>2025</v>
      </c>
      <c r="C625" s="706" t="s">
        <v>2470</v>
      </c>
      <c r="D625" s="706" t="s">
        <v>2471</v>
      </c>
      <c r="E625" s="706" t="s">
        <v>1151</v>
      </c>
      <c r="F625" s="706" t="s">
        <v>1149</v>
      </c>
      <c r="G625" s="706">
        <v>0</v>
      </c>
      <c r="H625" s="706">
        <v>0</v>
      </c>
      <c r="I625" s="706">
        <v>0</v>
      </c>
      <c r="J625" s="706">
        <v>0</v>
      </c>
      <c r="K625" s="706">
        <v>0</v>
      </c>
      <c r="L625" s="706">
        <v>0</v>
      </c>
      <c r="M625" s="706">
        <v>0</v>
      </c>
      <c r="N625" s="706">
        <v>0</v>
      </c>
      <c r="O625" s="706">
        <v>0</v>
      </c>
      <c r="P625" s="706">
        <v>0</v>
      </c>
      <c r="Q625" s="706">
        <v>0</v>
      </c>
      <c r="R625" s="706">
        <v>0</v>
      </c>
      <c r="S625" s="706">
        <v>0</v>
      </c>
      <c r="T625" s="706">
        <v>0</v>
      </c>
      <c r="U625" s="706">
        <v>0</v>
      </c>
      <c r="V625" s="706">
        <v>0</v>
      </c>
      <c r="W625" s="706">
        <v>0</v>
      </c>
      <c r="X625" s="706">
        <v>0</v>
      </c>
      <c r="Y625" s="706">
        <v>0</v>
      </c>
      <c r="Z625" s="706">
        <v>0</v>
      </c>
      <c r="AA625" s="706">
        <v>0</v>
      </c>
      <c r="AB625" s="706">
        <v>0</v>
      </c>
      <c r="AC625" s="706">
        <v>0</v>
      </c>
      <c r="AD625" s="706">
        <v>0</v>
      </c>
      <c r="AE625" s="706">
        <v>0</v>
      </c>
      <c r="AF625" s="706">
        <v>0</v>
      </c>
      <c r="AG625" s="706">
        <v>0</v>
      </c>
      <c r="AH625" s="706">
        <v>0</v>
      </c>
      <c r="AI625" s="706">
        <v>0</v>
      </c>
      <c r="AJ625" s="905" t="str">
        <f t="shared" si="60"/>
        <v>G46610</v>
      </c>
      <c r="AK625" s="905" t="str">
        <f t="shared" si="61"/>
        <v>VTES-REPARAT.PARE-BRISES</v>
      </c>
      <c r="AL625" s="905">
        <f>IFERROR(INDEX(G625:R625,1,MATCH(Parametres!$B$3,G$1:R$1,0)-1)*IF(OR(F625="L",F625="S",F625="I"),-1,1),"")</f>
        <v>0</v>
      </c>
      <c r="AM625" s="905">
        <f t="shared" si="56"/>
        <v>0</v>
      </c>
      <c r="AN625" s="905">
        <f>INDEX(G625:R625,1,MATCH(Parametres!$B$3,G$1:R$1,0))*IF(OR(F625="L",F625="S",F625="I"),-1,1)</f>
        <v>0</v>
      </c>
      <c r="AO625" s="487" t="str">
        <f>+VLOOKUP($AJ625,Data_Validation!$A:$D,1,0)</f>
        <v>G46610</v>
      </c>
      <c r="AP625" s="487" t="str">
        <f>+VLOOKUP($AJ625,Data_Validation!$A:$D,3,0)</f>
        <v>SAAQ</v>
      </c>
      <c r="AQ625" s="487" t="str">
        <f>+VLOOKUP($AJ625,Data_Validation!$A:$D,4,0)</f>
        <v>Inspection - Véhicules Interne</v>
      </c>
      <c r="AR625" s="487" t="s">
        <v>299</v>
      </c>
      <c r="AS625" s="487" t="str">
        <f>+VLOOKUP($AJ625,Data_Validation!$A:$E,5,0)</f>
        <v>Oui</v>
      </c>
      <c r="AT625" s="904" t="str">
        <f t="shared" si="57"/>
        <v>G46610</v>
      </c>
      <c r="AU625" s="488" t="str">
        <f t="shared" si="58"/>
        <v>VTES-REPARAT.PARE-BRISES</v>
      </c>
      <c r="AV625" s="899">
        <f>IFERROR(INDEX(V625:AG625,1,MATCH(Parametres!$B$3,V$1:AG$1,0)-1)*IF(OR(C625="L",C625="S",C625="I"),-1,1),"")</f>
        <v>0</v>
      </c>
      <c r="AW625" s="899">
        <f t="shared" si="59"/>
        <v>0</v>
      </c>
      <c r="AX625" s="899">
        <f>INDEX(V625:AG625,1,MATCH(Parametres!$B$3,V$1:AG$1,0))*IF(OR(C625="L",C625="S",C625="I"),-1,1)</f>
        <v>0</v>
      </c>
      <c r="AY625" s="487" t="s">
        <v>337</v>
      </c>
      <c r="AZ625" s="487" t="str">
        <f>+VLOOKUP($AJ625,Data_Validation!$A:$E,5,0)</f>
        <v>Oui</v>
      </c>
    </row>
    <row r="626" spans="1:52" ht="15" customHeight="1">
      <c r="A626" s="706" t="s">
        <v>1148</v>
      </c>
      <c r="B626" s="706">
        <v>2025</v>
      </c>
      <c r="C626" s="706" t="s">
        <v>2472</v>
      </c>
      <c r="D626" s="706" t="s">
        <v>2473</v>
      </c>
      <c r="E626" s="706" t="s">
        <v>1151</v>
      </c>
      <c r="F626" s="706" t="s">
        <v>1149</v>
      </c>
      <c r="G626" s="706">
        <v>0</v>
      </c>
      <c r="H626" s="706">
        <v>0</v>
      </c>
      <c r="I626" s="706">
        <v>0</v>
      </c>
      <c r="J626" s="706">
        <v>0</v>
      </c>
      <c r="K626" s="706">
        <v>0</v>
      </c>
      <c r="L626" s="706">
        <v>0</v>
      </c>
      <c r="M626" s="706">
        <v>0</v>
      </c>
      <c r="N626" s="706">
        <v>0</v>
      </c>
      <c r="O626" s="706">
        <v>0</v>
      </c>
      <c r="P626" s="706">
        <v>0</v>
      </c>
      <c r="Q626" s="706">
        <v>0</v>
      </c>
      <c r="R626" s="706">
        <v>0</v>
      </c>
      <c r="S626" s="706">
        <v>0</v>
      </c>
      <c r="T626" s="706">
        <v>0</v>
      </c>
      <c r="U626" s="706">
        <v>0</v>
      </c>
      <c r="V626" s="706">
        <v>0</v>
      </c>
      <c r="W626" s="706">
        <v>0</v>
      </c>
      <c r="X626" s="706">
        <v>0</v>
      </c>
      <c r="Y626" s="706">
        <v>0</v>
      </c>
      <c r="Z626" s="706">
        <v>0</v>
      </c>
      <c r="AA626" s="706">
        <v>0</v>
      </c>
      <c r="AB626" s="706">
        <v>0</v>
      </c>
      <c r="AC626" s="706">
        <v>0</v>
      </c>
      <c r="AD626" s="706">
        <v>0</v>
      </c>
      <c r="AE626" s="706">
        <v>0</v>
      </c>
      <c r="AF626" s="706">
        <v>0</v>
      </c>
      <c r="AG626" s="706">
        <v>0</v>
      </c>
      <c r="AH626" s="706">
        <v>0</v>
      </c>
      <c r="AI626" s="706">
        <v>0</v>
      </c>
      <c r="AJ626" s="905" t="str">
        <f t="shared" si="60"/>
        <v>G46611</v>
      </c>
      <c r="AK626" s="905" t="str">
        <f t="shared" si="61"/>
        <v>SUPER VITRE VENTE SUBLET</v>
      </c>
      <c r="AL626" s="905">
        <f>IFERROR(INDEX(G626:R626,1,MATCH(Parametres!$B$3,G$1:R$1,0)-1)*IF(OR(F626="L",F626="S",F626="I"),-1,1),"")</f>
        <v>0</v>
      </c>
      <c r="AM626" s="905">
        <f t="shared" si="56"/>
        <v>0</v>
      </c>
      <c r="AN626" s="905">
        <f>INDEX(G626:R626,1,MATCH(Parametres!$B$3,G$1:R$1,0))*IF(OR(F626="L",F626="S",F626="I"),-1,1)</f>
        <v>0</v>
      </c>
      <c r="AO626" s="487" t="e">
        <f>+VLOOKUP($AJ626,Data_Validation!$A:$D,1,0)</f>
        <v>#N/A</v>
      </c>
      <c r="AP626" s="487" t="e">
        <f>+VLOOKUP($AJ626,Data_Validation!$A:$D,3,0)</f>
        <v>#N/A</v>
      </c>
      <c r="AQ626" s="487" t="e">
        <f>+VLOOKUP($AJ626,Data_Validation!$A:$D,4,0)</f>
        <v>#N/A</v>
      </c>
      <c r="AR626" s="487" t="s">
        <v>299</v>
      </c>
      <c r="AS626" s="487" t="e">
        <f>+VLOOKUP($AJ626,Data_Validation!$A:$E,5,0)</f>
        <v>#N/A</v>
      </c>
      <c r="AT626" s="904" t="str">
        <f t="shared" si="57"/>
        <v>G46611</v>
      </c>
      <c r="AU626" s="488" t="str">
        <f t="shared" si="58"/>
        <v>SUPER VITRE VENTE SUBLET</v>
      </c>
      <c r="AV626" s="899">
        <f>IFERROR(INDEX(V626:AG626,1,MATCH(Parametres!$B$3,V$1:AG$1,0)-1)*IF(OR(C626="L",C626="S",C626="I"),-1,1),"")</f>
        <v>0</v>
      </c>
      <c r="AW626" s="899">
        <f t="shared" si="59"/>
        <v>0</v>
      </c>
      <c r="AX626" s="899">
        <f>INDEX(V626:AG626,1,MATCH(Parametres!$B$3,V$1:AG$1,0))*IF(OR(C626="L",C626="S",C626="I"),-1,1)</f>
        <v>0</v>
      </c>
      <c r="AY626" s="487" t="s">
        <v>337</v>
      </c>
      <c r="AZ626" s="487" t="e">
        <f>+VLOOKUP($AJ626,Data_Validation!$A:$E,5,0)</f>
        <v>#N/A</v>
      </c>
    </row>
    <row r="627" spans="1:52" ht="15" hidden="1" customHeight="1">
      <c r="A627" s="706" t="s">
        <v>1148</v>
      </c>
      <c r="B627" s="706">
        <v>2025</v>
      </c>
      <c r="C627" s="706" t="s">
        <v>2474</v>
      </c>
      <c r="D627" s="706" t="s">
        <v>2475</v>
      </c>
      <c r="E627" s="706" t="s">
        <v>1151</v>
      </c>
      <c r="F627" s="706" t="s">
        <v>1149</v>
      </c>
      <c r="G627" s="706">
        <v>60411.33</v>
      </c>
      <c r="H627" s="706">
        <v>113994.13</v>
      </c>
      <c r="I627" s="706">
        <v>167672.70000000001</v>
      </c>
      <c r="J627" s="706">
        <v>232257.05</v>
      </c>
      <c r="K627" s="706">
        <v>307613.48</v>
      </c>
      <c r="L627" s="706">
        <v>358388.27</v>
      </c>
      <c r="M627" s="706">
        <v>414458.15</v>
      </c>
      <c r="N627" s="706">
        <v>463158.49</v>
      </c>
      <c r="O627" s="706">
        <v>517441.14</v>
      </c>
      <c r="P627" s="706">
        <v>593994.91</v>
      </c>
      <c r="Q627" s="706">
        <v>668073.43999999994</v>
      </c>
      <c r="R627" s="706">
        <v>734826.7</v>
      </c>
      <c r="S627" s="706">
        <v>60733.95</v>
      </c>
      <c r="T627" s="706">
        <v>60733.95</v>
      </c>
      <c r="U627" s="706">
        <v>0</v>
      </c>
      <c r="V627" s="706">
        <v>162</v>
      </c>
      <c r="W627" s="706">
        <v>306</v>
      </c>
      <c r="X627" s="706">
        <v>464</v>
      </c>
      <c r="Y627" s="706">
        <v>677</v>
      </c>
      <c r="Z627" s="706">
        <v>911</v>
      </c>
      <c r="AA627" s="706">
        <v>1101</v>
      </c>
      <c r="AB627" s="706">
        <v>1289</v>
      </c>
      <c r="AC627" s="706">
        <v>1480</v>
      </c>
      <c r="AD627" s="706">
        <v>1657</v>
      </c>
      <c r="AE627" s="706">
        <v>1893</v>
      </c>
      <c r="AF627" s="706">
        <v>2129</v>
      </c>
      <c r="AG627" s="706">
        <v>2283</v>
      </c>
      <c r="AH627" s="706">
        <v>194</v>
      </c>
      <c r="AI627" s="706">
        <v>194</v>
      </c>
      <c r="AJ627" s="905" t="str">
        <f t="shared" si="60"/>
        <v>G46710</v>
      </c>
      <c r="AK627" s="905" t="str">
        <f t="shared" si="61"/>
        <v>VTES PI SERV.VOIT&amp;CAM LEG</v>
      </c>
      <c r="AL627" s="905">
        <f>IFERROR(INDEX(G627:R627,1,MATCH(Parametres!$B$3,G$1:R$1,0)-1)*IF(OR(F627="L",F627="S",F627="I"),-1,1),"")</f>
        <v>-167672.70000000001</v>
      </c>
      <c r="AM627" s="905">
        <f t="shared" si="56"/>
        <v>-64584.349999999977</v>
      </c>
      <c r="AN627" s="905">
        <f>INDEX(G627:R627,1,MATCH(Parametres!$B$3,G$1:R$1,0))*IF(OR(F627="L",F627="S",F627="I"),-1,1)</f>
        <v>-232257.05</v>
      </c>
      <c r="AO627" s="487" t="str">
        <f>+VLOOKUP($AJ627,Data_Validation!$A:$D,1,0)</f>
        <v>G46710</v>
      </c>
      <c r="AP627" s="487" t="str">
        <f>+VLOOKUP($AJ627,Data_Validation!$A:$D,3,0)</f>
        <v>Pièces</v>
      </c>
      <c r="AQ627" s="487" t="str">
        <f>+VLOOKUP($AJ627,Data_Validation!$A:$D,4,0)</f>
        <v>Pièces Ro Clients</v>
      </c>
      <c r="AR627" s="487" t="s">
        <v>299</v>
      </c>
      <c r="AS627" s="487" t="str">
        <f>+VLOOKUP($AJ627,Data_Validation!$A:$E,5,0)</f>
        <v>Oui</v>
      </c>
      <c r="AT627" s="904" t="str">
        <f t="shared" si="57"/>
        <v>G46710</v>
      </c>
      <c r="AU627" s="488" t="str">
        <f t="shared" si="58"/>
        <v>VTES PI SERV.VOIT&amp;CAM LEG</v>
      </c>
      <c r="AV627" s="899">
        <f>IFERROR(INDEX(V627:AG627,1,MATCH(Parametres!$B$3,V$1:AG$1,0)-1)*IF(OR(C627="L",C627="S",C627="I"),-1,1),"")</f>
        <v>464</v>
      </c>
      <c r="AW627" s="899">
        <f t="shared" si="59"/>
        <v>213</v>
      </c>
      <c r="AX627" s="899">
        <f>INDEX(V627:AG627,1,MATCH(Parametres!$B$3,V$1:AG$1,0))*IF(OR(C627="L",C627="S",C627="I"),-1,1)</f>
        <v>677</v>
      </c>
      <c r="AY627" s="487" t="s">
        <v>337</v>
      </c>
      <c r="AZ627" s="487" t="str">
        <f>+VLOOKUP($AJ627,Data_Validation!$A:$E,5,0)</f>
        <v>Oui</v>
      </c>
    </row>
    <row r="628" spans="1:52" ht="15" hidden="1" customHeight="1">
      <c r="A628" s="706" t="s">
        <v>1148</v>
      </c>
      <c r="B628" s="706">
        <v>2025</v>
      </c>
      <c r="C628" s="706" t="s">
        <v>2476</v>
      </c>
      <c r="D628" s="706" t="s">
        <v>2477</v>
      </c>
      <c r="E628" s="706" t="s">
        <v>1151</v>
      </c>
      <c r="F628" s="706" t="s">
        <v>1149</v>
      </c>
      <c r="G628" s="706">
        <v>0</v>
      </c>
      <c r="H628" s="706">
        <v>0</v>
      </c>
      <c r="I628" s="706">
        <v>0</v>
      </c>
      <c r="J628" s="706">
        <v>0</v>
      </c>
      <c r="K628" s="706">
        <v>0</v>
      </c>
      <c r="L628" s="706">
        <v>0</v>
      </c>
      <c r="M628" s="706">
        <v>0</v>
      </c>
      <c r="N628" s="706">
        <v>0</v>
      </c>
      <c r="O628" s="706">
        <v>0</v>
      </c>
      <c r="P628" s="706">
        <v>0</v>
      </c>
      <c r="Q628" s="706">
        <v>0</v>
      </c>
      <c r="R628" s="706">
        <v>0</v>
      </c>
      <c r="S628" s="706">
        <v>0</v>
      </c>
      <c r="T628" s="706">
        <v>0</v>
      </c>
      <c r="U628" s="706">
        <v>0</v>
      </c>
      <c r="V628" s="706">
        <v>0</v>
      </c>
      <c r="W628" s="706">
        <v>0</v>
      </c>
      <c r="X628" s="706">
        <v>0</v>
      </c>
      <c r="Y628" s="706">
        <v>0</v>
      </c>
      <c r="Z628" s="706">
        <v>0</v>
      </c>
      <c r="AA628" s="706">
        <v>0</v>
      </c>
      <c r="AB628" s="706">
        <v>0</v>
      </c>
      <c r="AC628" s="706">
        <v>0</v>
      </c>
      <c r="AD628" s="706">
        <v>0</v>
      </c>
      <c r="AE628" s="706">
        <v>0</v>
      </c>
      <c r="AF628" s="706">
        <v>0</v>
      </c>
      <c r="AG628" s="706">
        <v>0</v>
      </c>
      <c r="AH628" s="706">
        <v>0</v>
      </c>
      <c r="AI628" s="706">
        <v>0</v>
      </c>
      <c r="AJ628" s="905" t="str">
        <f t="shared" si="60"/>
        <v>G46720</v>
      </c>
      <c r="AK628" s="905" t="str">
        <f t="shared" si="61"/>
        <v>B.R PPC VOIT &amp; CAM LEG.</v>
      </c>
      <c r="AL628" s="905">
        <f>IFERROR(INDEX(G628:R628,1,MATCH(Parametres!$B$3,G$1:R$1,0)-1)*IF(OR(F628="L",F628="S",F628="I"),-1,1),"")</f>
        <v>0</v>
      </c>
      <c r="AM628" s="905">
        <f t="shared" si="56"/>
        <v>0</v>
      </c>
      <c r="AN628" s="905">
        <f>INDEX(G628:R628,1,MATCH(Parametres!$B$3,G$1:R$1,0))*IF(OR(F628="L",F628="S",F628="I"),-1,1)</f>
        <v>0</v>
      </c>
      <c r="AO628" s="487" t="str">
        <f>+VLOOKUP($AJ628,Data_Validation!$A:$D,1,0)</f>
        <v>G46720</v>
      </c>
      <c r="AP628" s="487" t="str">
        <f>+VLOOKUP($AJ628,Data_Validation!$A:$D,3,0)</f>
        <v>Pièces</v>
      </c>
      <c r="AQ628" s="487" t="str">
        <f>+VLOOKUP($AJ628,Data_Validation!$A:$D,4,0)</f>
        <v>Pièces Ro Clients</v>
      </c>
      <c r="AR628" s="487" t="s">
        <v>299</v>
      </c>
      <c r="AS628" s="487" t="str">
        <f>+VLOOKUP($AJ628,Data_Validation!$A:$E,5,0)</f>
        <v>Oui</v>
      </c>
      <c r="AT628" s="904" t="str">
        <f t="shared" si="57"/>
        <v>G46720</v>
      </c>
      <c r="AU628" s="488" t="str">
        <f t="shared" si="58"/>
        <v>B.R PPC VOIT &amp; CAM LEG.</v>
      </c>
      <c r="AV628" s="899">
        <f>IFERROR(INDEX(V628:AG628,1,MATCH(Parametres!$B$3,V$1:AG$1,0)-1)*IF(OR(C628="L",C628="S",C628="I"),-1,1),"")</f>
        <v>0</v>
      </c>
      <c r="AW628" s="899">
        <f t="shared" si="59"/>
        <v>0</v>
      </c>
      <c r="AX628" s="899">
        <f>INDEX(V628:AG628,1,MATCH(Parametres!$B$3,V$1:AG$1,0))*IF(OR(C628="L",C628="S",C628="I"),-1,1)</f>
        <v>0</v>
      </c>
      <c r="AY628" s="487" t="s">
        <v>337</v>
      </c>
      <c r="AZ628" s="487" t="str">
        <f>+VLOOKUP($AJ628,Data_Validation!$A:$E,5,0)</f>
        <v>Oui</v>
      </c>
    </row>
    <row r="629" spans="1:52" ht="15" customHeight="1">
      <c r="A629" s="706" t="s">
        <v>1148</v>
      </c>
      <c r="B629" s="706">
        <v>2025</v>
      </c>
      <c r="C629" s="706" t="s">
        <v>2478</v>
      </c>
      <c r="D629" s="706" t="s">
        <v>2479</v>
      </c>
      <c r="E629" s="706" t="s">
        <v>1151</v>
      </c>
      <c r="F629" s="706" t="s">
        <v>1149</v>
      </c>
      <c r="G629" s="706">
        <v>0</v>
      </c>
      <c r="H629" s="706">
        <v>0</v>
      </c>
      <c r="I629" s="706">
        <v>0</v>
      </c>
      <c r="J629" s="706">
        <v>0</v>
      </c>
      <c r="K629" s="706">
        <v>0</v>
      </c>
      <c r="L629" s="706">
        <v>0</v>
      </c>
      <c r="M629" s="706">
        <v>0</v>
      </c>
      <c r="N629" s="706">
        <v>0</v>
      </c>
      <c r="O629" s="706">
        <v>0</v>
      </c>
      <c r="P629" s="706">
        <v>0</v>
      </c>
      <c r="Q629" s="706">
        <v>0</v>
      </c>
      <c r="R629" s="706">
        <v>0</v>
      </c>
      <c r="S629" s="706">
        <v>0</v>
      </c>
      <c r="T629" s="706">
        <v>0</v>
      </c>
      <c r="U629" s="706">
        <v>0</v>
      </c>
      <c r="V629" s="706">
        <v>0</v>
      </c>
      <c r="W629" s="706">
        <v>0</v>
      </c>
      <c r="X629" s="706">
        <v>0</v>
      </c>
      <c r="Y629" s="706">
        <v>0</v>
      </c>
      <c r="Z629" s="706">
        <v>0</v>
      </c>
      <c r="AA629" s="706">
        <v>0</v>
      </c>
      <c r="AB629" s="706">
        <v>0</v>
      </c>
      <c r="AC629" s="706">
        <v>0</v>
      </c>
      <c r="AD629" s="706">
        <v>0</v>
      </c>
      <c r="AE629" s="706">
        <v>0</v>
      </c>
      <c r="AF629" s="706">
        <v>0</v>
      </c>
      <c r="AG629" s="706">
        <v>0</v>
      </c>
      <c r="AH629" s="706">
        <v>0</v>
      </c>
      <c r="AI629" s="706">
        <v>0</v>
      </c>
      <c r="AJ629" s="905" t="str">
        <f t="shared" si="60"/>
        <v>G46740</v>
      </c>
      <c r="AK629" s="905" t="str">
        <f t="shared" si="61"/>
        <v>SER.RAPIDE VOIT CAM LEG.</v>
      </c>
      <c r="AL629" s="905">
        <f>IFERROR(INDEX(G629:R629,1,MATCH(Parametres!$B$3,G$1:R$1,0)-1)*IF(OR(F629="L",F629="S",F629="I"),-1,1),"")</f>
        <v>0</v>
      </c>
      <c r="AM629" s="905">
        <f t="shared" si="56"/>
        <v>0</v>
      </c>
      <c r="AN629" s="905">
        <f>INDEX(G629:R629,1,MATCH(Parametres!$B$3,G$1:R$1,0))*IF(OR(F629="L",F629="S",F629="I"),-1,1)</f>
        <v>0</v>
      </c>
      <c r="AO629" s="487" t="str">
        <f>+VLOOKUP($AJ629,Data_Validation!$A:$D,1,0)</f>
        <v>G46740</v>
      </c>
      <c r="AP629" s="487">
        <f>+VLOOKUP($AJ629,Data_Validation!$A:$D,3,0)</f>
        <v>0</v>
      </c>
      <c r="AQ629" s="487">
        <f>+VLOOKUP($AJ629,Data_Validation!$A:$D,4,0)</f>
        <v>0</v>
      </c>
      <c r="AR629" s="487" t="s">
        <v>299</v>
      </c>
      <c r="AS629" s="487">
        <f>+VLOOKUP($AJ629,Data_Validation!$A:$E,5,0)</f>
        <v>0</v>
      </c>
      <c r="AT629" s="904" t="str">
        <f t="shared" si="57"/>
        <v>G46740</v>
      </c>
      <c r="AU629" s="488" t="str">
        <f t="shared" si="58"/>
        <v>SER.RAPIDE VOIT CAM LEG.</v>
      </c>
      <c r="AV629" s="899">
        <f>IFERROR(INDEX(V629:AG629,1,MATCH(Parametres!$B$3,V$1:AG$1,0)-1)*IF(OR(C629="L",C629="S",C629="I"),-1,1),"")</f>
        <v>0</v>
      </c>
      <c r="AW629" s="899">
        <f t="shared" si="59"/>
        <v>0</v>
      </c>
      <c r="AX629" s="899">
        <f>INDEX(V629:AG629,1,MATCH(Parametres!$B$3,V$1:AG$1,0))*IF(OR(C629="L",C629="S",C629="I"),-1,1)</f>
        <v>0</v>
      </c>
      <c r="AY629" s="487" t="s">
        <v>337</v>
      </c>
      <c r="AZ629" s="487">
        <f>+VLOOKUP($AJ629,Data_Validation!$A:$E,5,0)</f>
        <v>0</v>
      </c>
    </row>
    <row r="630" spans="1:52" ht="15" customHeight="1">
      <c r="A630" s="706" t="s">
        <v>1148</v>
      </c>
      <c r="B630" s="706">
        <v>2025</v>
      </c>
      <c r="C630" s="706" t="s">
        <v>2480</v>
      </c>
      <c r="D630" s="706" t="s">
        <v>2481</v>
      </c>
      <c r="E630" s="706" t="s">
        <v>1151</v>
      </c>
      <c r="F630" s="706" t="s">
        <v>1149</v>
      </c>
      <c r="G630" s="706">
        <v>0</v>
      </c>
      <c r="H630" s="706">
        <v>0</v>
      </c>
      <c r="I630" s="706">
        <v>0</v>
      </c>
      <c r="J630" s="706">
        <v>0</v>
      </c>
      <c r="K630" s="706">
        <v>0</v>
      </c>
      <c r="L630" s="706">
        <v>0</v>
      </c>
      <c r="M630" s="706">
        <v>0</v>
      </c>
      <c r="N630" s="706">
        <v>0</v>
      </c>
      <c r="O630" s="706">
        <v>0</v>
      </c>
      <c r="P630" s="706">
        <v>0</v>
      </c>
      <c r="Q630" s="706">
        <v>0</v>
      </c>
      <c r="R630" s="706">
        <v>0</v>
      </c>
      <c r="S630" s="706">
        <v>0</v>
      </c>
      <c r="T630" s="706">
        <v>0</v>
      </c>
      <c r="U630" s="706">
        <v>0</v>
      </c>
      <c r="V630" s="706">
        <v>0</v>
      </c>
      <c r="W630" s="706">
        <v>0</v>
      </c>
      <c r="X630" s="706">
        <v>0</v>
      </c>
      <c r="Y630" s="706">
        <v>0</v>
      </c>
      <c r="Z630" s="706">
        <v>0</v>
      </c>
      <c r="AA630" s="706">
        <v>0</v>
      </c>
      <c r="AB630" s="706">
        <v>0</v>
      </c>
      <c r="AC630" s="706">
        <v>0</v>
      </c>
      <c r="AD630" s="706">
        <v>0</v>
      </c>
      <c r="AE630" s="706">
        <v>0</v>
      </c>
      <c r="AF630" s="706">
        <v>0</v>
      </c>
      <c r="AG630" s="706">
        <v>0</v>
      </c>
      <c r="AH630" s="706">
        <v>0</v>
      </c>
      <c r="AI630" s="706">
        <v>0</v>
      </c>
      <c r="AJ630" s="905" t="str">
        <f t="shared" si="60"/>
        <v>G46800</v>
      </c>
      <c r="AK630" s="905" t="str">
        <f t="shared" si="61"/>
        <v>VTES-PCE CLIENT CAM MOYEN</v>
      </c>
      <c r="AL630" s="905">
        <f>IFERROR(INDEX(G630:R630,1,MATCH(Parametres!$B$3,G$1:R$1,0)-1)*IF(OR(F630="L",F630="S",F630="I"),-1,1),"")</f>
        <v>0</v>
      </c>
      <c r="AM630" s="905">
        <f t="shared" si="56"/>
        <v>0</v>
      </c>
      <c r="AN630" s="905">
        <f>INDEX(G630:R630,1,MATCH(Parametres!$B$3,G$1:R$1,0))*IF(OR(F630="L",F630="S",F630="I"),-1,1)</f>
        <v>0</v>
      </c>
      <c r="AO630" s="487" t="str">
        <f>+VLOOKUP($AJ630,Data_Validation!$A:$D,1,0)</f>
        <v>G46800</v>
      </c>
      <c r="AP630" s="487">
        <f>+VLOOKUP($AJ630,Data_Validation!$A:$D,3,0)</f>
        <v>0</v>
      </c>
      <c r="AQ630" s="487">
        <f>+VLOOKUP($AJ630,Data_Validation!$A:$D,4,0)</f>
        <v>0</v>
      </c>
      <c r="AR630" s="487" t="s">
        <v>299</v>
      </c>
      <c r="AS630" s="487">
        <f>+VLOOKUP($AJ630,Data_Validation!$A:$E,5,0)</f>
        <v>0</v>
      </c>
      <c r="AT630" s="904" t="str">
        <f t="shared" si="57"/>
        <v>G46800</v>
      </c>
      <c r="AU630" s="488" t="str">
        <f t="shared" si="58"/>
        <v>VTES-PCE CLIENT CAM MOYEN</v>
      </c>
      <c r="AV630" s="899">
        <f>IFERROR(INDEX(V630:AG630,1,MATCH(Parametres!$B$3,V$1:AG$1,0)-1)*IF(OR(C630="L",C630="S",C630="I"),-1,1),"")</f>
        <v>0</v>
      </c>
      <c r="AW630" s="899">
        <f t="shared" si="59"/>
        <v>0</v>
      </c>
      <c r="AX630" s="899">
        <f>INDEX(V630:AG630,1,MATCH(Parametres!$B$3,V$1:AG$1,0))*IF(OR(C630="L",C630="S",C630="I"),-1,1)</f>
        <v>0</v>
      </c>
      <c r="AY630" s="487" t="s">
        <v>337</v>
      </c>
      <c r="AZ630" s="487">
        <f>+VLOOKUP($AJ630,Data_Validation!$A:$E,5,0)</f>
        <v>0</v>
      </c>
    </row>
    <row r="631" spans="1:52" ht="15" customHeight="1">
      <c r="A631" s="706" t="s">
        <v>1148</v>
      </c>
      <c r="B631" s="706">
        <v>2025</v>
      </c>
      <c r="C631" s="706" t="s">
        <v>2482</v>
      </c>
      <c r="D631" s="706" t="s">
        <v>2483</v>
      </c>
      <c r="E631" s="706" t="s">
        <v>1151</v>
      </c>
      <c r="F631" s="706" t="s">
        <v>1149</v>
      </c>
      <c r="G631" s="706">
        <v>0</v>
      </c>
      <c r="H631" s="706">
        <v>0</v>
      </c>
      <c r="I631" s="706">
        <v>0</v>
      </c>
      <c r="J631" s="706">
        <v>0</v>
      </c>
      <c r="K631" s="706">
        <v>0</v>
      </c>
      <c r="L631" s="706">
        <v>0</v>
      </c>
      <c r="M631" s="706">
        <v>0</v>
      </c>
      <c r="N631" s="706">
        <v>0</v>
      </c>
      <c r="O631" s="706">
        <v>0</v>
      </c>
      <c r="P631" s="706">
        <v>0</v>
      </c>
      <c r="Q631" s="706">
        <v>0</v>
      </c>
      <c r="R631" s="706">
        <v>0</v>
      </c>
      <c r="S631" s="706">
        <v>0</v>
      </c>
      <c r="T631" s="706">
        <v>0</v>
      </c>
      <c r="U631" s="706">
        <v>0</v>
      </c>
      <c r="V631" s="706">
        <v>0</v>
      </c>
      <c r="W631" s="706">
        <v>0</v>
      </c>
      <c r="X631" s="706">
        <v>0</v>
      </c>
      <c r="Y631" s="706">
        <v>0</v>
      </c>
      <c r="Z631" s="706">
        <v>0</v>
      </c>
      <c r="AA631" s="706">
        <v>0</v>
      </c>
      <c r="AB631" s="706">
        <v>0</v>
      </c>
      <c r="AC631" s="706">
        <v>0</v>
      </c>
      <c r="AD631" s="706">
        <v>0</v>
      </c>
      <c r="AE631" s="706">
        <v>0</v>
      </c>
      <c r="AF631" s="706">
        <v>0</v>
      </c>
      <c r="AG631" s="706">
        <v>0</v>
      </c>
      <c r="AH631" s="706">
        <v>0</v>
      </c>
      <c r="AI631" s="706">
        <v>0</v>
      </c>
      <c r="AJ631" s="905" t="str">
        <f t="shared" si="60"/>
        <v>G46810</v>
      </c>
      <c r="AK631" s="905" t="str">
        <f t="shared" si="61"/>
        <v>VTES-PCE SERV.CLIENT CAM.</v>
      </c>
      <c r="AL631" s="905">
        <f>IFERROR(INDEX(G631:R631,1,MATCH(Parametres!$B$3,G$1:R$1,0)-1)*IF(OR(F631="L",F631="S",F631="I"),-1,1),"")</f>
        <v>0</v>
      </c>
      <c r="AM631" s="905">
        <f t="shared" si="56"/>
        <v>0</v>
      </c>
      <c r="AN631" s="905">
        <f>INDEX(G631:R631,1,MATCH(Parametres!$B$3,G$1:R$1,0))*IF(OR(F631="L",F631="S",F631="I"),-1,1)</f>
        <v>0</v>
      </c>
      <c r="AO631" s="487" t="str">
        <f>+VLOOKUP($AJ631,Data_Validation!$A:$D,1,0)</f>
        <v>G46810</v>
      </c>
      <c r="AP631" s="487">
        <f>+VLOOKUP($AJ631,Data_Validation!$A:$D,3,0)</f>
        <v>0</v>
      </c>
      <c r="AQ631" s="487">
        <f>+VLOOKUP($AJ631,Data_Validation!$A:$D,4,0)</f>
        <v>0</v>
      </c>
      <c r="AR631" s="487" t="s">
        <v>299</v>
      </c>
      <c r="AS631" s="487">
        <f>+VLOOKUP($AJ631,Data_Validation!$A:$E,5,0)</f>
        <v>0</v>
      </c>
      <c r="AT631" s="904" t="str">
        <f t="shared" si="57"/>
        <v>G46810</v>
      </c>
      <c r="AU631" s="488" t="str">
        <f t="shared" si="58"/>
        <v>VTES-PCE SERV.CLIENT CAM.</v>
      </c>
      <c r="AV631" s="899">
        <f>IFERROR(INDEX(V631:AG631,1,MATCH(Parametres!$B$3,V$1:AG$1,0)-1)*IF(OR(C631="L",C631="S",C631="I"),-1,1),"")</f>
        <v>0</v>
      </c>
      <c r="AW631" s="899">
        <f t="shared" si="59"/>
        <v>0</v>
      </c>
      <c r="AX631" s="899">
        <f>INDEX(V631:AG631,1,MATCH(Parametres!$B$3,V$1:AG$1,0))*IF(OR(C631="L",C631="S",C631="I"),-1,1)</f>
        <v>0</v>
      </c>
      <c r="AY631" s="487" t="s">
        <v>337</v>
      </c>
      <c r="AZ631" s="487">
        <f>+VLOOKUP($AJ631,Data_Validation!$A:$E,5,0)</f>
        <v>0</v>
      </c>
    </row>
    <row r="632" spans="1:52" ht="15" customHeight="1">
      <c r="A632" s="706" t="s">
        <v>1148</v>
      </c>
      <c r="B632" s="706">
        <v>2025</v>
      </c>
      <c r="C632" s="706" t="s">
        <v>2484</v>
      </c>
      <c r="D632" s="706" t="s">
        <v>2485</v>
      </c>
      <c r="E632" s="706" t="s">
        <v>1151</v>
      </c>
      <c r="F632" s="706" t="s">
        <v>1149</v>
      </c>
      <c r="G632" s="706">
        <v>0</v>
      </c>
      <c r="H632" s="706">
        <v>0</v>
      </c>
      <c r="I632" s="706">
        <v>0</v>
      </c>
      <c r="J632" s="706">
        <v>0</v>
      </c>
      <c r="K632" s="706">
        <v>0</v>
      </c>
      <c r="L632" s="706">
        <v>0</v>
      </c>
      <c r="M632" s="706">
        <v>0</v>
      </c>
      <c r="N632" s="706">
        <v>0</v>
      </c>
      <c r="O632" s="706">
        <v>0</v>
      </c>
      <c r="P632" s="706">
        <v>0</v>
      </c>
      <c r="Q632" s="706">
        <v>0</v>
      </c>
      <c r="R632" s="706">
        <v>0</v>
      </c>
      <c r="S632" s="706">
        <v>0</v>
      </c>
      <c r="T632" s="706">
        <v>0</v>
      </c>
      <c r="U632" s="706">
        <v>0</v>
      </c>
      <c r="V632" s="706">
        <v>0</v>
      </c>
      <c r="W632" s="706">
        <v>0</v>
      </c>
      <c r="X632" s="706">
        <v>0</v>
      </c>
      <c r="Y632" s="706">
        <v>0</v>
      </c>
      <c r="Z632" s="706">
        <v>0</v>
      </c>
      <c r="AA632" s="706">
        <v>0</v>
      </c>
      <c r="AB632" s="706">
        <v>0</v>
      </c>
      <c r="AC632" s="706">
        <v>0</v>
      </c>
      <c r="AD632" s="706">
        <v>0</v>
      </c>
      <c r="AE632" s="706">
        <v>0</v>
      </c>
      <c r="AF632" s="706">
        <v>0</v>
      </c>
      <c r="AG632" s="706">
        <v>0</v>
      </c>
      <c r="AH632" s="706">
        <v>0</v>
      </c>
      <c r="AI632" s="706">
        <v>0</v>
      </c>
      <c r="AJ632" s="905" t="str">
        <f t="shared" si="60"/>
        <v>G46840</v>
      </c>
      <c r="AK632" s="905" t="str">
        <f t="shared" si="61"/>
        <v>VTES-PCE GOODWRENCH CAMIO</v>
      </c>
      <c r="AL632" s="905">
        <f>IFERROR(INDEX(G632:R632,1,MATCH(Parametres!$B$3,G$1:R$1,0)-1)*IF(OR(F632="L",F632="S",F632="I"),-1,1),"")</f>
        <v>0</v>
      </c>
      <c r="AM632" s="905">
        <f t="shared" si="56"/>
        <v>0</v>
      </c>
      <c r="AN632" s="905">
        <f>INDEX(G632:R632,1,MATCH(Parametres!$B$3,G$1:R$1,0))*IF(OR(F632="L",F632="S",F632="I"),-1,1)</f>
        <v>0</v>
      </c>
      <c r="AO632" s="487" t="e">
        <f>+VLOOKUP($AJ632,Data_Validation!$A:$D,1,0)</f>
        <v>#N/A</v>
      </c>
      <c r="AP632" s="487" t="e">
        <f>+VLOOKUP($AJ632,Data_Validation!$A:$D,3,0)</f>
        <v>#N/A</v>
      </c>
      <c r="AQ632" s="487" t="e">
        <f>+VLOOKUP($AJ632,Data_Validation!$A:$D,4,0)</f>
        <v>#N/A</v>
      </c>
      <c r="AR632" s="487" t="s">
        <v>299</v>
      </c>
      <c r="AS632" s="487" t="e">
        <f>+VLOOKUP($AJ632,Data_Validation!$A:$E,5,0)</f>
        <v>#N/A</v>
      </c>
      <c r="AT632" s="904" t="str">
        <f t="shared" si="57"/>
        <v>G46840</v>
      </c>
      <c r="AU632" s="488" t="str">
        <f t="shared" si="58"/>
        <v>VTES-PCE GOODWRENCH CAMIO</v>
      </c>
      <c r="AV632" s="899">
        <f>IFERROR(INDEX(V632:AG632,1,MATCH(Parametres!$B$3,V$1:AG$1,0)-1)*IF(OR(C632="L",C632="S",C632="I"),-1,1),"")</f>
        <v>0</v>
      </c>
      <c r="AW632" s="899">
        <f t="shared" si="59"/>
        <v>0</v>
      </c>
      <c r="AX632" s="899">
        <f>INDEX(V632:AG632,1,MATCH(Parametres!$B$3,V$1:AG$1,0))*IF(OR(C632="L",C632="S",C632="I"),-1,1)</f>
        <v>0</v>
      </c>
      <c r="AY632" s="487" t="s">
        <v>337</v>
      </c>
      <c r="AZ632" s="487" t="e">
        <f>+VLOOKUP($AJ632,Data_Validation!$A:$E,5,0)</f>
        <v>#N/A</v>
      </c>
    </row>
    <row r="633" spans="1:52" ht="15" hidden="1" customHeight="1">
      <c r="A633" s="706" t="s">
        <v>1148</v>
      </c>
      <c r="B633" s="706">
        <v>2025</v>
      </c>
      <c r="C633" s="706" t="s">
        <v>2486</v>
      </c>
      <c r="D633" s="706" t="s">
        <v>2487</v>
      </c>
      <c r="E633" s="706" t="s">
        <v>333</v>
      </c>
      <c r="F633" s="706" t="s">
        <v>1149</v>
      </c>
      <c r="G633" s="706">
        <v>0</v>
      </c>
      <c r="H633" s="706">
        <v>0</v>
      </c>
      <c r="I633" s="706">
        <v>3059.45</v>
      </c>
      <c r="J633" s="706">
        <v>7398.09</v>
      </c>
      <c r="K633" s="706">
        <v>12324.39</v>
      </c>
      <c r="L633" s="706">
        <v>16135.39</v>
      </c>
      <c r="M633" s="706">
        <v>18936.189999999999</v>
      </c>
      <c r="N633" s="706">
        <v>21847.99</v>
      </c>
      <c r="O633" s="706">
        <v>24884.639999999999</v>
      </c>
      <c r="P633" s="706">
        <v>29276.54</v>
      </c>
      <c r="Q633" s="706">
        <v>31619.65</v>
      </c>
      <c r="R633" s="706">
        <v>34869.25</v>
      </c>
      <c r="S633" s="706">
        <v>2874.51</v>
      </c>
      <c r="T633" s="706">
        <v>2874.51</v>
      </c>
      <c r="U633" s="706">
        <v>0</v>
      </c>
      <c r="V633" s="706">
        <v>0</v>
      </c>
      <c r="W633" s="706">
        <v>0</v>
      </c>
      <c r="X633" s="706">
        <v>304</v>
      </c>
      <c r="Y633" s="706">
        <v>732</v>
      </c>
      <c r="Z633" s="706">
        <v>1187</v>
      </c>
      <c r="AA633" s="706">
        <v>1541</v>
      </c>
      <c r="AB633" s="706">
        <v>1789</v>
      </c>
      <c r="AC633" s="706">
        <v>2037</v>
      </c>
      <c r="AD633" s="706">
        <v>2321</v>
      </c>
      <c r="AE633" s="706">
        <v>2676</v>
      </c>
      <c r="AF633" s="706">
        <v>2958</v>
      </c>
      <c r="AG633" s="706">
        <v>3181</v>
      </c>
      <c r="AH633" s="706">
        <v>269</v>
      </c>
      <c r="AI633" s="706">
        <v>269</v>
      </c>
      <c r="AJ633" s="905" t="str">
        <f t="shared" si="60"/>
        <v>G46900</v>
      </c>
      <c r="AK633" s="905" t="str">
        <f t="shared" si="61"/>
        <v>VTES FOURNITURE ATELIER</v>
      </c>
      <c r="AL633" s="905">
        <f>IFERROR(INDEX(G633:R633,1,MATCH(Parametres!$B$3,G$1:R$1,0)-1)*IF(OR(F633="L",F633="S",F633="I"),-1,1),"")</f>
        <v>-3059.45</v>
      </c>
      <c r="AM633" s="905">
        <f t="shared" si="56"/>
        <v>-4338.6400000000003</v>
      </c>
      <c r="AN633" s="905">
        <f>INDEX(G633:R633,1,MATCH(Parametres!$B$3,G$1:R$1,0))*IF(OR(F633="L",F633="S",F633="I"),-1,1)</f>
        <v>-7398.09</v>
      </c>
      <c r="AO633" s="487" t="str">
        <f>+VLOOKUP($AJ633,Data_Validation!$A:$D,1,0)</f>
        <v>G46900</v>
      </c>
      <c r="AP633" s="487" t="str">
        <f>+VLOOKUP($AJ633,Data_Validation!$A:$D,3,0)</f>
        <v>Service</v>
      </c>
      <c r="AQ633" s="487" t="str">
        <f>+VLOOKUP($AJ633,Data_Validation!$A:$D,4,0)</f>
        <v>Sous-traitement</v>
      </c>
      <c r="AR633" s="487" t="s">
        <v>299</v>
      </c>
      <c r="AS633" s="487" t="str">
        <f>+VLOOKUP($AJ633,Data_Validation!$A:$E,5,0)</f>
        <v>Oui</v>
      </c>
      <c r="AT633" s="904" t="str">
        <f t="shared" si="57"/>
        <v>G46900</v>
      </c>
      <c r="AU633" s="488" t="str">
        <f t="shared" si="58"/>
        <v>VTES FOURNITURE ATELIER</v>
      </c>
      <c r="AV633" s="899">
        <f>IFERROR(INDEX(V633:AG633,1,MATCH(Parametres!$B$3,V$1:AG$1,0)-1)*IF(OR(C633="L",C633="S",C633="I"),-1,1),"")</f>
        <v>304</v>
      </c>
      <c r="AW633" s="899">
        <f t="shared" si="59"/>
        <v>428</v>
      </c>
      <c r="AX633" s="899">
        <f>INDEX(V633:AG633,1,MATCH(Parametres!$B$3,V$1:AG$1,0))*IF(OR(C633="L",C633="S",C633="I"),-1,1)</f>
        <v>732</v>
      </c>
      <c r="AY633" s="487" t="s">
        <v>337</v>
      </c>
      <c r="AZ633" s="487" t="str">
        <f>+VLOOKUP($AJ633,Data_Validation!$A:$E,5,0)</f>
        <v>Oui</v>
      </c>
    </row>
    <row r="634" spans="1:52" ht="15" hidden="1" customHeight="1">
      <c r="A634" s="706" t="s">
        <v>1148</v>
      </c>
      <c r="B634" s="706">
        <v>2025</v>
      </c>
      <c r="C634" s="706" t="s">
        <v>2488</v>
      </c>
      <c r="D634" s="706" t="s">
        <v>2489</v>
      </c>
      <c r="E634" s="706" t="s">
        <v>1151</v>
      </c>
      <c r="F634" s="706" t="s">
        <v>1149</v>
      </c>
      <c r="G634" s="706">
        <v>0</v>
      </c>
      <c r="H634" s="706">
        <v>0</v>
      </c>
      <c r="I634" s="706">
        <v>0</v>
      </c>
      <c r="J634" s="706">
        <v>0</v>
      </c>
      <c r="K634" s="706">
        <v>0</v>
      </c>
      <c r="L634" s="706">
        <v>0</v>
      </c>
      <c r="M634" s="706">
        <v>0</v>
      </c>
      <c r="N634" s="706">
        <v>0</v>
      </c>
      <c r="O634" s="706">
        <v>0</v>
      </c>
      <c r="P634" s="706">
        <v>0</v>
      </c>
      <c r="Q634" s="706">
        <v>0</v>
      </c>
      <c r="R634" s="706">
        <v>0</v>
      </c>
      <c r="S634" s="706">
        <v>0</v>
      </c>
      <c r="T634" s="706">
        <v>0</v>
      </c>
      <c r="U634" s="706">
        <v>0</v>
      </c>
      <c r="V634" s="706">
        <v>0</v>
      </c>
      <c r="W634" s="706">
        <v>0</v>
      </c>
      <c r="X634" s="706">
        <v>0</v>
      </c>
      <c r="Y634" s="706">
        <v>0</v>
      </c>
      <c r="Z634" s="706">
        <v>0</v>
      </c>
      <c r="AA634" s="706">
        <v>0</v>
      </c>
      <c r="AB634" s="706">
        <v>1</v>
      </c>
      <c r="AC634" s="706">
        <v>1</v>
      </c>
      <c r="AD634" s="706">
        <v>1</v>
      </c>
      <c r="AE634" s="706">
        <v>1</v>
      </c>
      <c r="AF634" s="706">
        <v>1</v>
      </c>
      <c r="AG634" s="706">
        <v>1</v>
      </c>
      <c r="AH634" s="706">
        <v>0</v>
      </c>
      <c r="AI634" s="706">
        <v>0</v>
      </c>
      <c r="AJ634" s="905" t="str">
        <f t="shared" si="60"/>
        <v>G47000</v>
      </c>
      <c r="AK634" s="905" t="str">
        <f t="shared" si="61"/>
        <v>VTES-M.D. CLIENT-PEINTURE</v>
      </c>
      <c r="AL634" s="905">
        <f>IFERROR(INDEX(G634:R634,1,MATCH(Parametres!$B$3,G$1:R$1,0)-1)*IF(OR(F634="L",F634="S",F634="I"),-1,1),"")</f>
        <v>0</v>
      </c>
      <c r="AM634" s="905">
        <f t="shared" si="56"/>
        <v>0</v>
      </c>
      <c r="AN634" s="905">
        <f>INDEX(G634:R634,1,MATCH(Parametres!$B$3,G$1:R$1,0))*IF(OR(F634="L",F634="S",F634="I"),-1,1)</f>
        <v>0</v>
      </c>
      <c r="AO634" s="487" t="str">
        <f>+VLOOKUP($AJ634,Data_Validation!$A:$D,1,0)</f>
        <v>G47000</v>
      </c>
      <c r="AP634" s="487" t="str">
        <f>+VLOOKUP($AJ634,Data_Validation!$A:$D,3,0)</f>
        <v>Carrosserie</v>
      </c>
      <c r="AQ634" s="487" t="str">
        <f>+VLOOKUP($AJ634,Data_Validation!$A:$D,4,0)</f>
        <v>Carrosserie Clients</v>
      </c>
      <c r="AR634" s="487" t="s">
        <v>299</v>
      </c>
      <c r="AS634" s="487" t="str">
        <f>+VLOOKUP($AJ634,Data_Validation!$A:$E,5,0)</f>
        <v>Oui</v>
      </c>
      <c r="AT634" s="904" t="str">
        <f t="shared" si="57"/>
        <v>G47000</v>
      </c>
      <c r="AU634" s="488" t="str">
        <f t="shared" si="58"/>
        <v>VTES-M.D. CLIENT-PEINTURE</v>
      </c>
      <c r="AV634" s="899">
        <f>IFERROR(INDEX(V634:AG634,1,MATCH(Parametres!$B$3,V$1:AG$1,0)-1)*IF(OR(C634="L",C634="S",C634="I"),-1,1),"")</f>
        <v>0</v>
      </c>
      <c r="AW634" s="899">
        <f t="shared" si="59"/>
        <v>0</v>
      </c>
      <c r="AX634" s="899">
        <f>INDEX(V634:AG634,1,MATCH(Parametres!$B$3,V$1:AG$1,0))*IF(OR(C634="L",C634="S",C634="I"),-1,1)</f>
        <v>0</v>
      </c>
      <c r="AY634" s="487" t="s">
        <v>337</v>
      </c>
      <c r="AZ634" s="487" t="str">
        <f>+VLOOKUP($AJ634,Data_Validation!$A:$E,5,0)</f>
        <v>Oui</v>
      </c>
    </row>
    <row r="635" spans="1:52" ht="15" hidden="1" customHeight="1">
      <c r="A635" s="706" t="s">
        <v>1148</v>
      </c>
      <c r="B635" s="706">
        <v>2025</v>
      </c>
      <c r="C635" s="706" t="s">
        <v>2492</v>
      </c>
      <c r="D635" s="706" t="s">
        <v>2493</v>
      </c>
      <c r="E635" s="706" t="s">
        <v>1151</v>
      </c>
      <c r="F635" s="706" t="s">
        <v>1149</v>
      </c>
      <c r="G635" s="706">
        <v>41124.07</v>
      </c>
      <c r="H635" s="706">
        <v>88292.45</v>
      </c>
      <c r="I635" s="706">
        <v>143840.69</v>
      </c>
      <c r="J635" s="706">
        <v>178487.7</v>
      </c>
      <c r="K635" s="706">
        <v>231135.67</v>
      </c>
      <c r="L635" s="706">
        <v>273621.57</v>
      </c>
      <c r="M635" s="706">
        <v>331416.02</v>
      </c>
      <c r="N635" s="706">
        <v>379618.53</v>
      </c>
      <c r="O635" s="706">
        <v>434060.93</v>
      </c>
      <c r="P635" s="706">
        <v>481940.11</v>
      </c>
      <c r="Q635" s="706">
        <v>533311.79</v>
      </c>
      <c r="R635" s="706">
        <v>574813.75</v>
      </c>
      <c r="S635" s="706">
        <v>48482.89</v>
      </c>
      <c r="T635" s="706">
        <v>48482.89</v>
      </c>
      <c r="U635" s="706">
        <v>0</v>
      </c>
      <c r="V635" s="706">
        <v>26</v>
      </c>
      <c r="W635" s="706">
        <v>56</v>
      </c>
      <c r="X635" s="706">
        <v>99</v>
      </c>
      <c r="Y635" s="706">
        <v>136</v>
      </c>
      <c r="Z635" s="706">
        <v>174</v>
      </c>
      <c r="AA635" s="706">
        <v>207</v>
      </c>
      <c r="AB635" s="706">
        <v>250</v>
      </c>
      <c r="AC635" s="706">
        <v>286</v>
      </c>
      <c r="AD635" s="706">
        <v>329</v>
      </c>
      <c r="AE635" s="706">
        <v>386</v>
      </c>
      <c r="AF635" s="706">
        <v>431</v>
      </c>
      <c r="AG635" s="706">
        <v>469</v>
      </c>
      <c r="AH635" s="706">
        <v>39</v>
      </c>
      <c r="AI635" s="706">
        <v>39</v>
      </c>
      <c r="AJ635" s="905" t="str">
        <f t="shared" si="60"/>
        <v>G47100</v>
      </c>
      <c r="AK635" s="905" t="str">
        <f t="shared" si="61"/>
        <v>VTES-M.D. CLIENT CARROSS.</v>
      </c>
      <c r="AL635" s="905">
        <f>IFERROR(INDEX(G635:R635,1,MATCH(Parametres!$B$3,G$1:R$1,0)-1)*IF(OR(F635="L",F635="S",F635="I"),-1,1),"")</f>
        <v>-143840.69</v>
      </c>
      <c r="AM635" s="905">
        <f t="shared" si="56"/>
        <v>-34647.010000000009</v>
      </c>
      <c r="AN635" s="905">
        <f>INDEX(G635:R635,1,MATCH(Parametres!$B$3,G$1:R$1,0))*IF(OR(F635="L",F635="S",F635="I"),-1,1)</f>
        <v>-178487.7</v>
      </c>
      <c r="AO635" s="487" t="str">
        <f>+VLOOKUP($AJ635,Data_Validation!$A:$D,1,0)</f>
        <v>G47100</v>
      </c>
      <c r="AP635" s="487" t="str">
        <f>+VLOOKUP($AJ635,Data_Validation!$A:$D,3,0)</f>
        <v>Carrosserie</v>
      </c>
      <c r="AQ635" s="487" t="str">
        <f>+VLOOKUP($AJ635,Data_Validation!$A:$D,4,0)</f>
        <v>Carrosserie Clients</v>
      </c>
      <c r="AR635" s="487" t="s">
        <v>299</v>
      </c>
      <c r="AS635" s="487" t="str">
        <f>+VLOOKUP($AJ635,Data_Validation!$A:$E,5,0)</f>
        <v>Oui</v>
      </c>
      <c r="AT635" s="904" t="str">
        <f t="shared" si="57"/>
        <v>G47100</v>
      </c>
      <c r="AU635" s="488" t="str">
        <f t="shared" si="58"/>
        <v>VTES-M.D. CLIENT CARROSS.</v>
      </c>
      <c r="AV635" s="899">
        <f>IFERROR(INDEX(V635:AG635,1,MATCH(Parametres!$B$3,V$1:AG$1,0)-1)*IF(OR(C635="L",C635="S",C635="I"),-1,1),"")</f>
        <v>99</v>
      </c>
      <c r="AW635" s="899">
        <f t="shared" si="59"/>
        <v>37</v>
      </c>
      <c r="AX635" s="899">
        <f>INDEX(V635:AG635,1,MATCH(Parametres!$B$3,V$1:AG$1,0))*IF(OR(C635="L",C635="S",C635="I"),-1,1)</f>
        <v>136</v>
      </c>
      <c r="AY635" s="487" t="s">
        <v>337</v>
      </c>
      <c r="AZ635" s="487" t="str">
        <f>+VLOOKUP($AJ635,Data_Validation!$A:$E,5,0)</f>
        <v>Oui</v>
      </c>
    </row>
    <row r="636" spans="1:52" ht="15" hidden="1" customHeight="1">
      <c r="A636" s="706" t="s">
        <v>1148</v>
      </c>
      <c r="B636" s="706">
        <v>2025</v>
      </c>
      <c r="C636" s="706" t="s">
        <v>2502</v>
      </c>
      <c r="D636" s="706" t="s">
        <v>2503</v>
      </c>
      <c r="E636" s="706" t="s">
        <v>1151</v>
      </c>
      <c r="F636" s="706" t="s">
        <v>1149</v>
      </c>
      <c r="G636" s="706">
        <v>0</v>
      </c>
      <c r="H636" s="706">
        <v>0</v>
      </c>
      <c r="I636" s="706">
        <v>0</v>
      </c>
      <c r="J636" s="706">
        <v>301.60000000000002</v>
      </c>
      <c r="K636" s="706">
        <v>301.60000000000002</v>
      </c>
      <c r="L636" s="706">
        <v>540.79999999999995</v>
      </c>
      <c r="M636" s="706">
        <v>540.79999999999995</v>
      </c>
      <c r="N636" s="706">
        <v>540.79999999999995</v>
      </c>
      <c r="O636" s="706">
        <v>540.79999999999995</v>
      </c>
      <c r="P636" s="706">
        <v>540.79999999999995</v>
      </c>
      <c r="Q636" s="706">
        <v>540.79999999999995</v>
      </c>
      <c r="R636" s="706">
        <v>1808.45</v>
      </c>
      <c r="S636" s="706">
        <v>49.16</v>
      </c>
      <c r="T636" s="706">
        <v>49.16</v>
      </c>
      <c r="U636" s="706">
        <v>0</v>
      </c>
      <c r="V636" s="706">
        <v>0</v>
      </c>
      <c r="W636" s="706">
        <v>0</v>
      </c>
      <c r="X636" s="706">
        <v>0</v>
      </c>
      <c r="Y636" s="706">
        <v>1</v>
      </c>
      <c r="Z636" s="706">
        <v>1</v>
      </c>
      <c r="AA636" s="706">
        <v>2</v>
      </c>
      <c r="AB636" s="706">
        <v>2</v>
      </c>
      <c r="AC636" s="706">
        <v>2</v>
      </c>
      <c r="AD636" s="706">
        <v>2</v>
      </c>
      <c r="AE636" s="706">
        <v>2</v>
      </c>
      <c r="AF636" s="706">
        <v>2</v>
      </c>
      <c r="AG636" s="706">
        <v>4</v>
      </c>
      <c r="AH636" s="706">
        <v>0</v>
      </c>
      <c r="AI636" s="706">
        <v>0</v>
      </c>
      <c r="AJ636" s="905" t="str">
        <f t="shared" si="60"/>
        <v>G47200</v>
      </c>
      <c r="AK636" s="905" t="str">
        <f t="shared" si="61"/>
        <v>VTES-M.D. CARROS.GARANTIE</v>
      </c>
      <c r="AL636" s="905">
        <f>IFERROR(INDEX(G636:R636,1,MATCH(Parametres!$B$3,G$1:R$1,0)-1)*IF(OR(F636="L",F636="S",F636="I"),-1,1),"")</f>
        <v>0</v>
      </c>
      <c r="AM636" s="905">
        <f t="shared" si="56"/>
        <v>-301.60000000000002</v>
      </c>
      <c r="AN636" s="905">
        <f>INDEX(G636:R636,1,MATCH(Parametres!$B$3,G$1:R$1,0))*IF(OR(F636="L",F636="S",F636="I"),-1,1)</f>
        <v>-301.60000000000002</v>
      </c>
      <c r="AO636" s="487" t="str">
        <f>+VLOOKUP($AJ636,Data_Validation!$A:$D,1,0)</f>
        <v>G47200</v>
      </c>
      <c r="AP636" s="487" t="str">
        <f>+VLOOKUP($AJ636,Data_Validation!$A:$D,3,0)</f>
        <v>Carrosserie</v>
      </c>
      <c r="AQ636" s="487" t="str">
        <f>+VLOOKUP($AJ636,Data_Validation!$A:$D,4,0)</f>
        <v>Carrosserie Interne</v>
      </c>
      <c r="AR636" s="487" t="s">
        <v>299</v>
      </c>
      <c r="AS636" s="487" t="str">
        <f>+VLOOKUP($AJ636,Data_Validation!$A:$E,5,0)</f>
        <v>Oui</v>
      </c>
      <c r="AT636" s="904" t="str">
        <f t="shared" si="57"/>
        <v>G47200</v>
      </c>
      <c r="AU636" s="488" t="str">
        <f t="shared" si="58"/>
        <v>VTES-M.D. CARROS.GARANTIE</v>
      </c>
      <c r="AV636" s="899">
        <f>IFERROR(INDEX(V636:AG636,1,MATCH(Parametres!$B$3,V$1:AG$1,0)-1)*IF(OR(C636="L",C636="S",C636="I"),-1,1),"")</f>
        <v>0</v>
      </c>
      <c r="AW636" s="899">
        <f t="shared" si="59"/>
        <v>1</v>
      </c>
      <c r="AX636" s="899">
        <f>INDEX(V636:AG636,1,MATCH(Parametres!$B$3,V$1:AG$1,0))*IF(OR(C636="L",C636="S",C636="I"),-1,1)</f>
        <v>1</v>
      </c>
      <c r="AY636" s="487" t="s">
        <v>337</v>
      </c>
      <c r="AZ636" s="487" t="str">
        <f>+VLOOKUP($AJ636,Data_Validation!$A:$E,5,0)</f>
        <v>Oui</v>
      </c>
    </row>
    <row r="637" spans="1:52" ht="15" hidden="1" customHeight="1">
      <c r="A637" s="706" t="s">
        <v>1148</v>
      </c>
      <c r="B637" s="706">
        <v>2025</v>
      </c>
      <c r="C637" s="706" t="s">
        <v>2504</v>
      </c>
      <c r="D637" s="706" t="s">
        <v>2505</v>
      </c>
      <c r="E637" s="706" t="s">
        <v>1151</v>
      </c>
      <c r="F637" s="706" t="s">
        <v>1149</v>
      </c>
      <c r="G637" s="706">
        <v>1577.53</v>
      </c>
      <c r="H637" s="706">
        <v>3259.77</v>
      </c>
      <c r="I637" s="706">
        <v>3259.77</v>
      </c>
      <c r="J637" s="706">
        <v>8541.3799999999992</v>
      </c>
      <c r="K637" s="706">
        <v>14166.73</v>
      </c>
      <c r="L637" s="706">
        <v>19405.900000000001</v>
      </c>
      <c r="M637" s="706">
        <v>25723.66</v>
      </c>
      <c r="N637" s="706">
        <v>31866.1</v>
      </c>
      <c r="O637" s="706">
        <v>41630.36</v>
      </c>
      <c r="P637" s="706">
        <v>47646.87</v>
      </c>
      <c r="Q637" s="706">
        <v>53884.2</v>
      </c>
      <c r="R637" s="706">
        <v>57859.83</v>
      </c>
      <c r="S637" s="706">
        <v>4898.5600000000004</v>
      </c>
      <c r="T637" s="706">
        <v>4898.5600000000004</v>
      </c>
      <c r="U637" s="706">
        <v>0</v>
      </c>
      <c r="V637" s="706">
        <v>3</v>
      </c>
      <c r="W637" s="706">
        <v>6</v>
      </c>
      <c r="X637" s="706">
        <v>6</v>
      </c>
      <c r="Y637" s="706">
        <v>13</v>
      </c>
      <c r="Z637" s="706">
        <v>21</v>
      </c>
      <c r="AA637" s="706">
        <v>29</v>
      </c>
      <c r="AB637" s="706">
        <v>40</v>
      </c>
      <c r="AC637" s="706">
        <v>54</v>
      </c>
      <c r="AD637" s="706">
        <v>67</v>
      </c>
      <c r="AE637" s="706">
        <v>81</v>
      </c>
      <c r="AF637" s="706">
        <v>89</v>
      </c>
      <c r="AG637" s="706">
        <v>92</v>
      </c>
      <c r="AH637" s="706">
        <v>8</v>
      </c>
      <c r="AI637" s="706">
        <v>8</v>
      </c>
      <c r="AJ637" s="905" t="str">
        <f t="shared" si="60"/>
        <v>G47300</v>
      </c>
      <c r="AK637" s="905" t="str">
        <f t="shared" si="61"/>
        <v>VTES-M.D. CARROS.INTERNE</v>
      </c>
      <c r="AL637" s="905">
        <f>IFERROR(INDEX(G637:R637,1,MATCH(Parametres!$B$3,G$1:R$1,0)-1)*IF(OR(F637="L",F637="S",F637="I"),-1,1),"")</f>
        <v>-3259.77</v>
      </c>
      <c r="AM637" s="905">
        <f t="shared" si="56"/>
        <v>-5281.6099999999988</v>
      </c>
      <c r="AN637" s="905">
        <f>INDEX(G637:R637,1,MATCH(Parametres!$B$3,G$1:R$1,0))*IF(OR(F637="L",F637="S",F637="I"),-1,1)</f>
        <v>-8541.3799999999992</v>
      </c>
      <c r="AO637" s="487" t="str">
        <f>+VLOOKUP($AJ637,Data_Validation!$A:$D,1,0)</f>
        <v>G47300</v>
      </c>
      <c r="AP637" s="487" t="str">
        <f>+VLOOKUP($AJ637,Data_Validation!$A:$D,3,0)</f>
        <v>Carrosserie</v>
      </c>
      <c r="AQ637" s="487" t="str">
        <f>+VLOOKUP($AJ637,Data_Validation!$A:$D,4,0)</f>
        <v>Carrosserie Interne</v>
      </c>
      <c r="AR637" s="487" t="s">
        <v>299</v>
      </c>
      <c r="AS637" s="487" t="str">
        <f>+VLOOKUP($AJ637,Data_Validation!$A:$E,5,0)</f>
        <v>Oui</v>
      </c>
      <c r="AT637" s="904" t="str">
        <f t="shared" si="57"/>
        <v>G47300</v>
      </c>
      <c r="AU637" s="488" t="str">
        <f t="shared" si="58"/>
        <v>VTES-M.D. CARROS.INTERNE</v>
      </c>
      <c r="AV637" s="899">
        <f>IFERROR(INDEX(V637:AG637,1,MATCH(Parametres!$B$3,V$1:AG$1,0)-1)*IF(OR(C637="L",C637="S",C637="I"),-1,1),"")</f>
        <v>6</v>
      </c>
      <c r="AW637" s="899">
        <f t="shared" si="59"/>
        <v>7</v>
      </c>
      <c r="AX637" s="899">
        <f>INDEX(V637:AG637,1,MATCH(Parametres!$B$3,V$1:AG$1,0))*IF(OR(C637="L",C637="S",C637="I"),-1,1)</f>
        <v>13</v>
      </c>
      <c r="AY637" s="487" t="s">
        <v>337</v>
      </c>
      <c r="AZ637" s="487" t="str">
        <f>+VLOOKUP($AJ637,Data_Validation!$A:$E,5,0)</f>
        <v>Oui</v>
      </c>
    </row>
    <row r="638" spans="1:52" ht="15" hidden="1" customHeight="1">
      <c r="A638" s="706" t="s">
        <v>1148</v>
      </c>
      <c r="B638" s="706">
        <v>2025</v>
      </c>
      <c r="C638" s="706" t="s">
        <v>2510</v>
      </c>
      <c r="D638" s="706" t="s">
        <v>2511</v>
      </c>
      <c r="E638" s="706" t="s">
        <v>333</v>
      </c>
      <c r="F638" s="706" t="s">
        <v>1149</v>
      </c>
      <c r="G638" s="706">
        <v>0</v>
      </c>
      <c r="H638" s="706">
        <v>0</v>
      </c>
      <c r="I638" s="706">
        <v>0</v>
      </c>
      <c r="J638" s="706">
        <v>0</v>
      </c>
      <c r="K638" s="706">
        <v>0</v>
      </c>
      <c r="L638" s="706">
        <v>0</v>
      </c>
      <c r="M638" s="706">
        <v>0</v>
      </c>
      <c r="N638" s="706">
        <v>0</v>
      </c>
      <c r="O638" s="706">
        <v>0</v>
      </c>
      <c r="P638" s="706">
        <v>0</v>
      </c>
      <c r="Q638" s="706">
        <v>0</v>
      </c>
      <c r="R638" s="706">
        <v>0</v>
      </c>
      <c r="S638" s="706">
        <v>0</v>
      </c>
      <c r="T638" s="706">
        <v>0</v>
      </c>
      <c r="U638" s="706">
        <v>0</v>
      </c>
      <c r="V638" s="706">
        <v>0</v>
      </c>
      <c r="W638" s="706">
        <v>0</v>
      </c>
      <c r="X638" s="706">
        <v>0</v>
      </c>
      <c r="Y638" s="706">
        <v>0</v>
      </c>
      <c r="Z638" s="706">
        <v>0</v>
      </c>
      <c r="AA638" s="706">
        <v>0</v>
      </c>
      <c r="AB638" s="706">
        <v>0</v>
      </c>
      <c r="AC638" s="706">
        <v>0</v>
      </c>
      <c r="AD638" s="706">
        <v>0</v>
      </c>
      <c r="AE638" s="706">
        <v>0</v>
      </c>
      <c r="AF638" s="706">
        <v>0</v>
      </c>
      <c r="AG638" s="706">
        <v>0</v>
      </c>
      <c r="AH638" s="706">
        <v>0</v>
      </c>
      <c r="AI638" s="706">
        <v>0</v>
      </c>
      <c r="AJ638" s="905" t="str">
        <f t="shared" si="60"/>
        <v>G47500</v>
      </c>
      <c r="AK638" s="905" t="str">
        <f t="shared" si="61"/>
        <v>*TEMPS PERDU CARROSSERIE</v>
      </c>
      <c r="AL638" s="905">
        <f>IFERROR(INDEX(G638:R638,1,MATCH(Parametres!$B$3,G$1:R$1,0)-1)*IF(OR(F638="L",F638="S",F638="I"),-1,1),"")</f>
        <v>0</v>
      </c>
      <c r="AM638" s="905">
        <f t="shared" si="56"/>
        <v>0</v>
      </c>
      <c r="AN638" s="905">
        <f>INDEX(G638:R638,1,MATCH(Parametres!$B$3,G$1:R$1,0))*IF(OR(F638="L",F638="S",F638="I"),-1,1)</f>
        <v>0</v>
      </c>
      <c r="AO638" s="487" t="str">
        <f>+VLOOKUP($AJ638,Data_Validation!$A:$D,1,0)</f>
        <v>G47500</v>
      </c>
      <c r="AP638" s="487" t="str">
        <f>+VLOOKUP($AJ638,Data_Validation!$A:$D,3,0)</f>
        <v>Carrosserie</v>
      </c>
      <c r="AQ638" s="487" t="str">
        <f>+VLOOKUP($AJ638,Data_Validation!$A:$D,4,0)</f>
        <v>Ajustement M/O Carrosserie</v>
      </c>
      <c r="AR638" s="487" t="s">
        <v>299</v>
      </c>
      <c r="AS638" s="487" t="str">
        <f>+VLOOKUP($AJ638,Data_Validation!$A:$E,5,0)</f>
        <v>Oui</v>
      </c>
      <c r="AT638" s="904" t="str">
        <f t="shared" si="57"/>
        <v>G47500</v>
      </c>
      <c r="AU638" s="488" t="str">
        <f t="shared" si="58"/>
        <v>*TEMPS PERDU CARROSSERIE</v>
      </c>
      <c r="AV638" s="899">
        <f>IFERROR(INDEX(V638:AG638,1,MATCH(Parametres!$B$3,V$1:AG$1,0)-1)*IF(OR(C638="L",C638="S",C638="I"),-1,1),"")</f>
        <v>0</v>
      </c>
      <c r="AW638" s="899">
        <f t="shared" si="59"/>
        <v>0</v>
      </c>
      <c r="AX638" s="899">
        <f>INDEX(V638:AG638,1,MATCH(Parametres!$B$3,V$1:AG$1,0))*IF(OR(C638="L",C638="S",C638="I"),-1,1)</f>
        <v>0</v>
      </c>
      <c r="AY638" s="487" t="s">
        <v>337</v>
      </c>
      <c r="AZ638" s="487" t="str">
        <f>+VLOOKUP($AJ638,Data_Validation!$A:$E,5,0)</f>
        <v>Oui</v>
      </c>
    </row>
    <row r="639" spans="1:52" ht="15" hidden="1" customHeight="1">
      <c r="A639" s="706" t="s">
        <v>1148</v>
      </c>
      <c r="B639" s="706">
        <v>2025</v>
      </c>
      <c r="C639" s="706" t="s">
        <v>2512</v>
      </c>
      <c r="D639" s="706" t="s">
        <v>2513</v>
      </c>
      <c r="E639" s="706" t="s">
        <v>1151</v>
      </c>
      <c r="F639" s="706" t="s">
        <v>1149</v>
      </c>
      <c r="G639" s="706">
        <v>69880.070000000007</v>
      </c>
      <c r="H639" s="706">
        <v>157285.43</v>
      </c>
      <c r="I639" s="706">
        <v>252470.44</v>
      </c>
      <c r="J639" s="706">
        <v>323808.43</v>
      </c>
      <c r="K639" s="706">
        <v>393493.06</v>
      </c>
      <c r="L639" s="706">
        <v>463873.62</v>
      </c>
      <c r="M639" s="706">
        <v>585403.80000000005</v>
      </c>
      <c r="N639" s="706">
        <v>684857.05</v>
      </c>
      <c r="O639" s="706">
        <v>771922.52</v>
      </c>
      <c r="P639" s="706">
        <v>842484.29</v>
      </c>
      <c r="Q639" s="706">
        <v>928898.84</v>
      </c>
      <c r="R639" s="706">
        <v>1009999.8</v>
      </c>
      <c r="S639" s="706">
        <v>84445.35</v>
      </c>
      <c r="T639" s="706">
        <v>84445.35</v>
      </c>
      <c r="U639" s="706">
        <v>0</v>
      </c>
      <c r="V639" s="706">
        <v>32</v>
      </c>
      <c r="W639" s="706">
        <v>69</v>
      </c>
      <c r="X639" s="706">
        <v>114</v>
      </c>
      <c r="Y639" s="706">
        <v>150</v>
      </c>
      <c r="Z639" s="706">
        <v>192</v>
      </c>
      <c r="AA639" s="706">
        <v>219</v>
      </c>
      <c r="AB639" s="706">
        <v>261</v>
      </c>
      <c r="AC639" s="706">
        <v>290</v>
      </c>
      <c r="AD639" s="706">
        <v>334</v>
      </c>
      <c r="AE639" s="706">
        <v>366</v>
      </c>
      <c r="AF639" s="706">
        <v>404</v>
      </c>
      <c r="AG639" s="706">
        <v>442</v>
      </c>
      <c r="AH639" s="706">
        <v>37</v>
      </c>
      <c r="AI639" s="706">
        <v>37</v>
      </c>
      <c r="AJ639" s="905" t="str">
        <f t="shared" si="60"/>
        <v>G47600</v>
      </c>
      <c r="AK639" s="905" t="str">
        <f t="shared" si="61"/>
        <v>VTES-REP.SOUS-TRAITE BODY</v>
      </c>
      <c r="AL639" s="905">
        <f>IFERROR(INDEX(G639:R639,1,MATCH(Parametres!$B$3,G$1:R$1,0)-1)*IF(OR(F639="L",F639="S",F639="I"),-1,1),"")</f>
        <v>-252470.44</v>
      </c>
      <c r="AM639" s="905">
        <f t="shared" si="56"/>
        <v>-71337.989999999991</v>
      </c>
      <c r="AN639" s="905">
        <f>INDEX(G639:R639,1,MATCH(Parametres!$B$3,G$1:R$1,0))*IF(OR(F639="L",F639="S",F639="I"),-1,1)</f>
        <v>-323808.43</v>
      </c>
      <c r="AO639" s="487" t="str">
        <f>+VLOOKUP($AJ639,Data_Validation!$A:$D,1,0)</f>
        <v>G47600</v>
      </c>
      <c r="AP639" s="487" t="str">
        <f>+VLOOKUP($AJ639,Data_Validation!$A:$D,3,0)</f>
        <v>Carrosserie</v>
      </c>
      <c r="AQ639" s="487" t="str">
        <f>+VLOOKUP($AJ639,Data_Validation!$A:$D,4,0)</f>
        <v>Carrosserie Clients</v>
      </c>
      <c r="AR639" s="487" t="s">
        <v>299</v>
      </c>
      <c r="AS639" s="487" t="str">
        <f>+VLOOKUP($AJ639,Data_Validation!$A:$E,5,0)</f>
        <v>Oui</v>
      </c>
      <c r="AT639" s="904" t="str">
        <f t="shared" si="57"/>
        <v>G47600</v>
      </c>
      <c r="AU639" s="488" t="str">
        <f t="shared" si="58"/>
        <v>VTES-REP.SOUS-TRAITE BODY</v>
      </c>
      <c r="AV639" s="899">
        <f>IFERROR(INDEX(V639:AG639,1,MATCH(Parametres!$B$3,V$1:AG$1,0)-1)*IF(OR(C639="L",C639="S",C639="I"),-1,1),"")</f>
        <v>114</v>
      </c>
      <c r="AW639" s="899">
        <f t="shared" si="59"/>
        <v>36</v>
      </c>
      <c r="AX639" s="899">
        <f>INDEX(V639:AG639,1,MATCH(Parametres!$B$3,V$1:AG$1,0))*IF(OR(C639="L",C639="S",C639="I"),-1,1)</f>
        <v>150</v>
      </c>
      <c r="AY639" s="487" t="s">
        <v>337</v>
      </c>
      <c r="AZ639" s="487" t="str">
        <f>+VLOOKUP($AJ639,Data_Validation!$A:$E,5,0)</f>
        <v>Oui</v>
      </c>
    </row>
    <row r="640" spans="1:52" ht="15" hidden="1" customHeight="1">
      <c r="A640" s="706" t="s">
        <v>1148</v>
      </c>
      <c r="B640" s="706">
        <v>2025</v>
      </c>
      <c r="C640" s="706" t="s">
        <v>2530</v>
      </c>
      <c r="D640" s="706" t="s">
        <v>2531</v>
      </c>
      <c r="E640" s="706" t="s">
        <v>1151</v>
      </c>
      <c r="F640" s="706" t="s">
        <v>1149</v>
      </c>
      <c r="G640" s="706">
        <v>0</v>
      </c>
      <c r="H640" s="706">
        <v>0</v>
      </c>
      <c r="I640" s="706">
        <v>0</v>
      </c>
      <c r="J640" s="706">
        <v>0</v>
      </c>
      <c r="K640" s="706">
        <v>18.350000000000001</v>
      </c>
      <c r="L640" s="706">
        <v>18.350000000000001</v>
      </c>
      <c r="M640" s="706">
        <v>18.350000000000001</v>
      </c>
      <c r="N640" s="706">
        <v>18.350000000000001</v>
      </c>
      <c r="O640" s="706">
        <v>18.350000000000001</v>
      </c>
      <c r="P640" s="706">
        <v>380.2</v>
      </c>
      <c r="Q640" s="706">
        <v>380.2</v>
      </c>
      <c r="R640" s="706">
        <v>380.2</v>
      </c>
      <c r="S640" s="706">
        <v>34.56</v>
      </c>
      <c r="T640" s="706">
        <v>34.56</v>
      </c>
      <c r="U640" s="706">
        <v>0</v>
      </c>
      <c r="V640" s="706">
        <v>0</v>
      </c>
      <c r="W640" s="706">
        <v>0</v>
      </c>
      <c r="X640" s="706">
        <v>0</v>
      </c>
      <c r="Y640" s="706">
        <v>0</v>
      </c>
      <c r="Z640" s="706">
        <v>1</v>
      </c>
      <c r="AA640" s="706">
        <v>1</v>
      </c>
      <c r="AB640" s="706">
        <v>3</v>
      </c>
      <c r="AC640" s="706">
        <v>3</v>
      </c>
      <c r="AD640" s="706">
        <v>3</v>
      </c>
      <c r="AE640" s="706">
        <v>5</v>
      </c>
      <c r="AF640" s="706">
        <v>5</v>
      </c>
      <c r="AG640" s="706">
        <v>5</v>
      </c>
      <c r="AH640" s="706">
        <v>0</v>
      </c>
      <c r="AI640" s="706">
        <v>0</v>
      </c>
      <c r="AJ640" s="905" t="str">
        <f t="shared" si="60"/>
        <v>G47700</v>
      </c>
      <c r="AK640" s="905" t="str">
        <f t="shared" si="61"/>
        <v>VENTE P&amp;A CLIENTS CAROSSE</v>
      </c>
      <c r="AL640" s="905">
        <f>IFERROR(INDEX(G640:R640,1,MATCH(Parametres!$B$3,G$1:R$1,0)-1)*IF(OR(F640="L",F640="S",F640="I"),-1,1),"")</f>
        <v>0</v>
      </c>
      <c r="AM640" s="905">
        <f t="shared" si="56"/>
        <v>0</v>
      </c>
      <c r="AN640" s="905">
        <f>INDEX(G640:R640,1,MATCH(Parametres!$B$3,G$1:R$1,0))*IF(OR(F640="L",F640="S",F640="I"),-1,1)</f>
        <v>0</v>
      </c>
      <c r="AO640" s="487" t="str">
        <f>+VLOOKUP($AJ640,Data_Validation!$A:$D,1,0)</f>
        <v>G47700</v>
      </c>
      <c r="AP640" s="487" t="str">
        <f>+VLOOKUP($AJ640,Data_Validation!$A:$D,3,0)</f>
        <v>Pièces</v>
      </c>
      <c r="AQ640" s="487" t="str">
        <f>+VLOOKUP($AJ640,Data_Validation!$A:$D,4,0)</f>
        <v>Pièces Ro Carrosserie</v>
      </c>
      <c r="AR640" s="487" t="s">
        <v>299</v>
      </c>
      <c r="AS640" s="487" t="str">
        <f>+VLOOKUP($AJ640,Data_Validation!$A:$E,5,0)</f>
        <v>Oui</v>
      </c>
      <c r="AT640" s="904" t="str">
        <f t="shared" si="57"/>
        <v>G47700</v>
      </c>
      <c r="AU640" s="488" t="str">
        <f t="shared" si="58"/>
        <v>VENTE P&amp;A CLIENTS CAROSSE</v>
      </c>
      <c r="AV640" s="899">
        <f>IFERROR(INDEX(V640:AG640,1,MATCH(Parametres!$B$3,V$1:AG$1,0)-1)*IF(OR(C640="L",C640="S",C640="I"),-1,1),"")</f>
        <v>0</v>
      </c>
      <c r="AW640" s="899">
        <f t="shared" si="59"/>
        <v>0</v>
      </c>
      <c r="AX640" s="899">
        <f>INDEX(V640:AG640,1,MATCH(Parametres!$B$3,V$1:AG$1,0))*IF(OR(C640="L",C640="S",C640="I"),-1,1)</f>
        <v>0</v>
      </c>
      <c r="AY640" s="487" t="s">
        <v>337</v>
      </c>
      <c r="AZ640" s="487" t="str">
        <f>+VLOOKUP($AJ640,Data_Validation!$A:$E,5,0)</f>
        <v>Oui</v>
      </c>
    </row>
    <row r="641" spans="1:52" ht="15" customHeight="1">
      <c r="A641" s="706" t="s">
        <v>1148</v>
      </c>
      <c r="B641" s="706">
        <v>2025</v>
      </c>
      <c r="C641" s="706" t="s">
        <v>2532</v>
      </c>
      <c r="D641" s="706" t="s">
        <v>2533</v>
      </c>
      <c r="E641" s="706" t="s">
        <v>1151</v>
      </c>
      <c r="F641" s="706" t="s">
        <v>1149</v>
      </c>
      <c r="G641" s="706">
        <v>0</v>
      </c>
      <c r="H641" s="706">
        <v>0</v>
      </c>
      <c r="I641" s="706">
        <v>0</v>
      </c>
      <c r="J641" s="706">
        <v>0</v>
      </c>
      <c r="K641" s="706">
        <v>0</v>
      </c>
      <c r="L641" s="706">
        <v>0</v>
      </c>
      <c r="M641" s="706">
        <v>0</v>
      </c>
      <c r="N641" s="706">
        <v>0</v>
      </c>
      <c r="O641" s="706">
        <v>0</v>
      </c>
      <c r="P641" s="706">
        <v>0</v>
      </c>
      <c r="Q641" s="706">
        <v>0</v>
      </c>
      <c r="R641" s="706">
        <v>0</v>
      </c>
      <c r="S641" s="706">
        <v>0</v>
      </c>
      <c r="T641" s="706">
        <v>0</v>
      </c>
      <c r="U641" s="706">
        <v>0</v>
      </c>
      <c r="V641" s="706">
        <v>0</v>
      </c>
      <c r="W641" s="706">
        <v>0</v>
      </c>
      <c r="X641" s="706">
        <v>0</v>
      </c>
      <c r="Y641" s="706">
        <v>0</v>
      </c>
      <c r="Z641" s="706">
        <v>0</v>
      </c>
      <c r="AA641" s="706">
        <v>0</v>
      </c>
      <c r="AB641" s="706">
        <v>0</v>
      </c>
      <c r="AC641" s="706">
        <v>0</v>
      </c>
      <c r="AD641" s="706">
        <v>0</v>
      </c>
      <c r="AE641" s="706">
        <v>0</v>
      </c>
      <c r="AF641" s="706">
        <v>0</v>
      </c>
      <c r="AG641" s="706">
        <v>0</v>
      </c>
      <c r="AH641" s="706">
        <v>0</v>
      </c>
      <c r="AI641" s="706">
        <v>0</v>
      </c>
      <c r="AJ641" s="905" t="str">
        <f t="shared" si="60"/>
        <v>G47800</v>
      </c>
      <c r="AK641" s="905" t="str">
        <f t="shared" si="61"/>
        <v>VTES-PCE CARR.CLIENT.CAM.</v>
      </c>
      <c r="AL641" s="905">
        <f>IFERROR(INDEX(G641:R641,1,MATCH(Parametres!$B$3,G$1:R$1,0)-1)*IF(OR(F641="L",F641="S",F641="I"),-1,1),"")</f>
        <v>0</v>
      </c>
      <c r="AM641" s="905">
        <f t="shared" si="56"/>
        <v>0</v>
      </c>
      <c r="AN641" s="905">
        <f>INDEX(G641:R641,1,MATCH(Parametres!$B$3,G$1:R$1,0))*IF(OR(F641="L",F641="S",F641="I"),-1,1)</f>
        <v>0</v>
      </c>
      <c r="AO641" s="487" t="str">
        <f>+VLOOKUP($AJ641,Data_Validation!$A:$D,1,0)</f>
        <v>G47800</v>
      </c>
      <c r="AP641" s="487">
        <f>+VLOOKUP($AJ641,Data_Validation!$A:$D,3,0)</f>
        <v>0</v>
      </c>
      <c r="AQ641" s="487">
        <f>+VLOOKUP($AJ641,Data_Validation!$A:$D,4,0)</f>
        <v>0</v>
      </c>
      <c r="AR641" s="487" t="s">
        <v>299</v>
      </c>
      <c r="AS641" s="487">
        <f>+VLOOKUP($AJ641,Data_Validation!$A:$E,5,0)</f>
        <v>0</v>
      </c>
      <c r="AT641" s="904" t="str">
        <f t="shared" si="57"/>
        <v>G47800</v>
      </c>
      <c r="AU641" s="488" t="str">
        <f t="shared" si="58"/>
        <v>VTES-PCE CARR.CLIENT.CAM.</v>
      </c>
      <c r="AV641" s="899">
        <f>IFERROR(INDEX(V641:AG641,1,MATCH(Parametres!$B$3,V$1:AG$1,0)-1)*IF(OR(C641="L",C641="S",C641="I"),-1,1),"")</f>
        <v>0</v>
      </c>
      <c r="AW641" s="899">
        <f t="shared" si="59"/>
        <v>0</v>
      </c>
      <c r="AX641" s="899">
        <f>INDEX(V641:AG641,1,MATCH(Parametres!$B$3,V$1:AG$1,0))*IF(OR(C641="L",C641="S",C641="I"),-1,1)</f>
        <v>0</v>
      </c>
      <c r="AY641" s="487" t="s">
        <v>337</v>
      </c>
      <c r="AZ641" s="487">
        <f>+VLOOKUP($AJ641,Data_Validation!$A:$E,5,0)</f>
        <v>0</v>
      </c>
    </row>
    <row r="642" spans="1:52" ht="15" customHeight="1">
      <c r="A642" s="706" t="s">
        <v>1148</v>
      </c>
      <c r="B642" s="706">
        <v>2025</v>
      </c>
      <c r="C642" s="706" t="s">
        <v>2534</v>
      </c>
      <c r="D642" s="706" t="s">
        <v>2535</v>
      </c>
      <c r="E642" s="706" t="s">
        <v>1151</v>
      </c>
      <c r="F642" s="706" t="s">
        <v>1149</v>
      </c>
      <c r="G642" s="706">
        <v>0</v>
      </c>
      <c r="H642" s="706">
        <v>0</v>
      </c>
      <c r="I642" s="706">
        <v>0</v>
      </c>
      <c r="J642" s="706">
        <v>0</v>
      </c>
      <c r="K642" s="706">
        <v>0</v>
      </c>
      <c r="L642" s="706">
        <v>0</v>
      </c>
      <c r="M642" s="706">
        <v>0</v>
      </c>
      <c r="N642" s="706">
        <v>0</v>
      </c>
      <c r="O642" s="706">
        <v>0</v>
      </c>
      <c r="P642" s="706">
        <v>0</v>
      </c>
      <c r="Q642" s="706">
        <v>0</v>
      </c>
      <c r="R642" s="706">
        <v>0</v>
      </c>
      <c r="S642" s="706">
        <v>0</v>
      </c>
      <c r="T642" s="706">
        <v>0</v>
      </c>
      <c r="U642" s="706">
        <v>0</v>
      </c>
      <c r="V642" s="706">
        <v>0</v>
      </c>
      <c r="W642" s="706">
        <v>0</v>
      </c>
      <c r="X642" s="706">
        <v>0</v>
      </c>
      <c r="Y642" s="706">
        <v>0</v>
      </c>
      <c r="Z642" s="706">
        <v>0</v>
      </c>
      <c r="AA642" s="706">
        <v>0</v>
      </c>
      <c r="AB642" s="706">
        <v>0</v>
      </c>
      <c r="AC642" s="706">
        <v>0</v>
      </c>
      <c r="AD642" s="706">
        <v>0</v>
      </c>
      <c r="AE642" s="706">
        <v>0</v>
      </c>
      <c r="AF642" s="706">
        <v>0</v>
      </c>
      <c r="AG642" s="706">
        <v>0</v>
      </c>
      <c r="AH642" s="706">
        <v>0</v>
      </c>
      <c r="AI642" s="706">
        <v>0</v>
      </c>
      <c r="AJ642" s="905" t="str">
        <f t="shared" si="60"/>
        <v>G47840</v>
      </c>
      <c r="AK642" s="905" t="str">
        <f t="shared" si="61"/>
        <v>VTES-PCE GOODW.CAM MOYEN</v>
      </c>
      <c r="AL642" s="905">
        <f>IFERROR(INDEX(G642:R642,1,MATCH(Parametres!$B$3,G$1:R$1,0)-1)*IF(OR(F642="L",F642="S",F642="I"),-1,1),"")</f>
        <v>0</v>
      </c>
      <c r="AM642" s="905">
        <f t="shared" si="56"/>
        <v>0</v>
      </c>
      <c r="AN642" s="905">
        <f>INDEX(G642:R642,1,MATCH(Parametres!$B$3,G$1:R$1,0))*IF(OR(F642="L",F642="S",F642="I"),-1,1)</f>
        <v>0</v>
      </c>
      <c r="AO642" s="487" t="str">
        <f>+VLOOKUP($AJ642,Data_Validation!$A:$D,1,0)</f>
        <v>G47840</v>
      </c>
      <c r="AP642" s="487">
        <f>+VLOOKUP($AJ642,Data_Validation!$A:$D,3,0)</f>
        <v>0</v>
      </c>
      <c r="AQ642" s="487">
        <f>+VLOOKUP($AJ642,Data_Validation!$A:$D,4,0)</f>
        <v>0</v>
      </c>
      <c r="AR642" s="487" t="s">
        <v>299</v>
      </c>
      <c r="AS642" s="487">
        <f>+VLOOKUP($AJ642,Data_Validation!$A:$E,5,0)</f>
        <v>0</v>
      </c>
      <c r="AT642" s="904" t="str">
        <f t="shared" si="57"/>
        <v>G47840</v>
      </c>
      <c r="AU642" s="488" t="str">
        <f t="shared" si="58"/>
        <v>VTES-PCE GOODW.CAM MOYEN</v>
      </c>
      <c r="AV642" s="899">
        <f>IFERROR(INDEX(V642:AG642,1,MATCH(Parametres!$B$3,V$1:AG$1,0)-1)*IF(OR(C642="L",C642="S",C642="I"),-1,1),"")</f>
        <v>0</v>
      </c>
      <c r="AW642" s="899">
        <f t="shared" si="59"/>
        <v>0</v>
      </c>
      <c r="AX642" s="899">
        <f>INDEX(V642:AG642,1,MATCH(Parametres!$B$3,V$1:AG$1,0))*IF(OR(C642="L",C642="S",C642="I"),-1,1)</f>
        <v>0</v>
      </c>
      <c r="AY642" s="487" t="s">
        <v>337</v>
      </c>
      <c r="AZ642" s="487">
        <f>+VLOOKUP($AJ642,Data_Validation!$A:$E,5,0)</f>
        <v>0</v>
      </c>
    </row>
    <row r="643" spans="1:52" ht="15" hidden="1" customHeight="1">
      <c r="A643" s="706" t="s">
        <v>1148</v>
      </c>
      <c r="B643" s="706">
        <v>2025</v>
      </c>
      <c r="C643" s="706" t="s">
        <v>2536</v>
      </c>
      <c r="D643" s="706" t="s">
        <v>2537</v>
      </c>
      <c r="E643" s="706" t="s">
        <v>1151</v>
      </c>
      <c r="F643" s="706" t="s">
        <v>1149</v>
      </c>
      <c r="G643" s="706">
        <v>10115.42</v>
      </c>
      <c r="H643" s="706">
        <v>21902.48</v>
      </c>
      <c r="I643" s="706">
        <v>41473.81</v>
      </c>
      <c r="J643" s="706">
        <v>57255.67</v>
      </c>
      <c r="K643" s="706">
        <v>79431.759999999995</v>
      </c>
      <c r="L643" s="706">
        <v>101196.01</v>
      </c>
      <c r="M643" s="706">
        <v>119697.03</v>
      </c>
      <c r="N643" s="706">
        <v>143609.99</v>
      </c>
      <c r="O643" s="706">
        <v>164958.9</v>
      </c>
      <c r="P643" s="706">
        <v>185071.66</v>
      </c>
      <c r="Q643" s="706">
        <v>208443.73</v>
      </c>
      <c r="R643" s="706">
        <v>223432.28</v>
      </c>
      <c r="S643" s="706">
        <v>18949.43</v>
      </c>
      <c r="T643" s="706">
        <v>18949.43</v>
      </c>
      <c r="U643" s="706">
        <v>0</v>
      </c>
      <c r="V643" s="706">
        <v>25</v>
      </c>
      <c r="W643" s="706">
        <v>46</v>
      </c>
      <c r="X643" s="706">
        <v>90</v>
      </c>
      <c r="Y643" s="706">
        <v>131</v>
      </c>
      <c r="Z643" s="706">
        <v>176</v>
      </c>
      <c r="AA643" s="706">
        <v>213</v>
      </c>
      <c r="AB643" s="706">
        <v>249</v>
      </c>
      <c r="AC643" s="706">
        <v>298</v>
      </c>
      <c r="AD643" s="706">
        <v>349</v>
      </c>
      <c r="AE643" s="706">
        <v>403</v>
      </c>
      <c r="AF643" s="706">
        <v>444</v>
      </c>
      <c r="AG643" s="706">
        <v>485</v>
      </c>
      <c r="AH643" s="706">
        <v>40</v>
      </c>
      <c r="AI643" s="706">
        <v>40</v>
      </c>
      <c r="AJ643" s="905" t="str">
        <f t="shared" si="60"/>
        <v>G47900</v>
      </c>
      <c r="AK643" s="905" t="str">
        <f t="shared" si="61"/>
        <v>VTES-PEINTURE CARROSS.</v>
      </c>
      <c r="AL643" s="905">
        <f>IFERROR(INDEX(G643:R643,1,MATCH(Parametres!$B$3,G$1:R$1,0)-1)*IF(OR(F643="L",F643="S",F643="I"),-1,1),"")</f>
        <v>-41473.81</v>
      </c>
      <c r="AM643" s="905">
        <f t="shared" si="56"/>
        <v>-15781.86</v>
      </c>
      <c r="AN643" s="905">
        <f>INDEX(G643:R643,1,MATCH(Parametres!$B$3,G$1:R$1,0))*IF(OR(F643="L",F643="S",F643="I"),-1,1)</f>
        <v>-57255.67</v>
      </c>
      <c r="AO643" s="487" t="str">
        <f>+VLOOKUP($AJ643,Data_Validation!$A:$D,1,0)</f>
        <v>G47900</v>
      </c>
      <c r="AP643" s="487" t="str">
        <f>+VLOOKUP($AJ643,Data_Validation!$A:$D,3,0)</f>
        <v>Carrosserie</v>
      </c>
      <c r="AQ643" s="487" t="str">
        <f>+VLOOKUP($AJ643,Data_Validation!$A:$D,4,0)</f>
        <v>Carrosserie Clients</v>
      </c>
      <c r="AR643" s="487" t="s">
        <v>299</v>
      </c>
      <c r="AS643" s="487" t="str">
        <f>+VLOOKUP($AJ643,Data_Validation!$A:$E,5,0)</f>
        <v>Oui</v>
      </c>
      <c r="AT643" s="904" t="str">
        <f t="shared" si="57"/>
        <v>G47900</v>
      </c>
      <c r="AU643" s="488" t="str">
        <f t="shared" si="58"/>
        <v>VTES-PEINTURE CARROSS.</v>
      </c>
      <c r="AV643" s="899">
        <f>IFERROR(INDEX(V643:AG643,1,MATCH(Parametres!$B$3,V$1:AG$1,0)-1)*IF(OR(C643="L",C643="S",C643="I"),-1,1),"")</f>
        <v>90</v>
      </c>
      <c r="AW643" s="899">
        <f t="shared" si="59"/>
        <v>41</v>
      </c>
      <c r="AX643" s="899">
        <f>INDEX(V643:AG643,1,MATCH(Parametres!$B$3,V$1:AG$1,0))*IF(OR(C643="L",C643="S",C643="I"),-1,1)</f>
        <v>131</v>
      </c>
      <c r="AY643" s="487" t="s">
        <v>337</v>
      </c>
      <c r="AZ643" s="487" t="str">
        <f>+VLOOKUP($AJ643,Data_Validation!$A:$E,5,0)</f>
        <v>Oui</v>
      </c>
    </row>
    <row r="644" spans="1:52" ht="15" hidden="1" customHeight="1">
      <c r="A644" s="706" t="s">
        <v>1148</v>
      </c>
      <c r="B644" s="706">
        <v>2025</v>
      </c>
      <c r="C644" s="706" t="s">
        <v>2548</v>
      </c>
      <c r="D644" s="706" t="s">
        <v>2549</v>
      </c>
      <c r="E644" s="706" t="s">
        <v>1151</v>
      </c>
      <c r="F644" s="706" t="s">
        <v>1149</v>
      </c>
      <c r="G644" s="706">
        <v>42272.94</v>
      </c>
      <c r="H644" s="706">
        <v>87862.63</v>
      </c>
      <c r="I644" s="706">
        <v>170081.83</v>
      </c>
      <c r="J644" s="706">
        <v>201755.58</v>
      </c>
      <c r="K644" s="706">
        <v>267103.39</v>
      </c>
      <c r="L644" s="706">
        <v>332790.12</v>
      </c>
      <c r="M644" s="706">
        <v>365806.88</v>
      </c>
      <c r="N644" s="706">
        <v>428312.76</v>
      </c>
      <c r="O644" s="706">
        <v>503144.04</v>
      </c>
      <c r="P644" s="706">
        <v>550663.39</v>
      </c>
      <c r="Q644" s="706">
        <v>576935.72</v>
      </c>
      <c r="R644" s="706">
        <v>609714.63</v>
      </c>
      <c r="S644" s="706">
        <v>52448.7</v>
      </c>
      <c r="T644" s="706">
        <v>52448.7</v>
      </c>
      <c r="U644" s="706">
        <v>0</v>
      </c>
      <c r="V644" s="706">
        <v>158</v>
      </c>
      <c r="W644" s="706">
        <v>329</v>
      </c>
      <c r="X644" s="706">
        <v>545</v>
      </c>
      <c r="Y644" s="706">
        <v>751</v>
      </c>
      <c r="Z644" s="706">
        <v>973</v>
      </c>
      <c r="AA644" s="706">
        <v>1175</v>
      </c>
      <c r="AB644" s="706">
        <v>1356</v>
      </c>
      <c r="AC644" s="706">
        <v>1581</v>
      </c>
      <c r="AD644" s="706">
        <v>1804</v>
      </c>
      <c r="AE644" s="706">
        <v>1993</v>
      </c>
      <c r="AF644" s="706">
        <v>2142</v>
      </c>
      <c r="AG644" s="706">
        <v>2319</v>
      </c>
      <c r="AH644" s="706">
        <v>195</v>
      </c>
      <c r="AI644" s="706">
        <v>195</v>
      </c>
      <c r="AJ644" s="905" t="str">
        <f t="shared" si="60"/>
        <v>G48000</v>
      </c>
      <c r="AK644" s="905" t="str">
        <f t="shared" si="61"/>
        <v>VTES-PIECES GARANTIES</v>
      </c>
      <c r="AL644" s="905">
        <f>IFERROR(INDEX(G644:R644,1,MATCH(Parametres!$B$3,G$1:R$1,0)-1)*IF(OR(F644="L",F644="S",F644="I"),-1,1),"")</f>
        <v>-170081.83</v>
      </c>
      <c r="AM644" s="905">
        <f t="shared" ref="AM644:AM707" si="62">AN644-AL644</f>
        <v>-31673.75</v>
      </c>
      <c r="AN644" s="905">
        <f>INDEX(G644:R644,1,MATCH(Parametres!$B$3,G$1:R$1,0))*IF(OR(F644="L",F644="S",F644="I"),-1,1)</f>
        <v>-201755.58</v>
      </c>
      <c r="AO644" s="487" t="str">
        <f>+VLOOKUP($AJ644,Data_Validation!$A:$D,1,0)</f>
        <v>G48000</v>
      </c>
      <c r="AP644" s="487" t="str">
        <f>+VLOOKUP($AJ644,Data_Validation!$A:$D,3,0)</f>
        <v>Pièces</v>
      </c>
      <c r="AQ644" s="487" t="str">
        <f>+VLOOKUP($AJ644,Data_Validation!$A:$D,4,0)</f>
        <v>P/A Garantie</v>
      </c>
      <c r="AR644" s="487" t="s">
        <v>299</v>
      </c>
      <c r="AS644" s="487" t="str">
        <f>+VLOOKUP($AJ644,Data_Validation!$A:$E,5,0)</f>
        <v>Oui</v>
      </c>
      <c r="AT644" s="904" t="str">
        <f t="shared" ref="AT644:AT707" si="63">C644</f>
        <v>G48000</v>
      </c>
      <c r="AU644" s="488" t="str">
        <f t="shared" ref="AU644:AU707" si="64">D644</f>
        <v>VTES-PIECES GARANTIES</v>
      </c>
      <c r="AV644" s="899">
        <f>IFERROR(INDEX(V644:AG644,1,MATCH(Parametres!$B$3,V$1:AG$1,0)-1)*IF(OR(C644="L",C644="S",C644="I"),-1,1),"")</f>
        <v>545</v>
      </c>
      <c r="AW644" s="899">
        <f t="shared" ref="AW644:AW707" si="65">AX644-AV644</f>
        <v>206</v>
      </c>
      <c r="AX644" s="899">
        <f>INDEX(V644:AG644,1,MATCH(Parametres!$B$3,V$1:AG$1,0))*IF(OR(C644="L",C644="S",C644="I"),-1,1)</f>
        <v>751</v>
      </c>
      <c r="AY644" s="487" t="s">
        <v>337</v>
      </c>
      <c r="AZ644" s="487" t="str">
        <f>+VLOOKUP($AJ644,Data_Validation!$A:$E,5,0)</f>
        <v>Oui</v>
      </c>
    </row>
    <row r="645" spans="1:52" ht="15" hidden="1" customHeight="1">
      <c r="A645" s="706" t="s">
        <v>1148</v>
      </c>
      <c r="B645" s="706">
        <v>2025</v>
      </c>
      <c r="C645" s="706" t="s">
        <v>2550</v>
      </c>
      <c r="D645" s="706" t="s">
        <v>2551</v>
      </c>
      <c r="E645" s="706" t="s">
        <v>1151</v>
      </c>
      <c r="F645" s="706" t="s">
        <v>1149</v>
      </c>
      <c r="G645" s="706">
        <v>0</v>
      </c>
      <c r="H645" s="706">
        <v>0</v>
      </c>
      <c r="I645" s="706">
        <v>0</v>
      </c>
      <c r="J645" s="706">
        <v>0</v>
      </c>
      <c r="K645" s="706">
        <v>0</v>
      </c>
      <c r="L645" s="706">
        <v>0</v>
      </c>
      <c r="M645" s="706">
        <v>0</v>
      </c>
      <c r="N645" s="706">
        <v>0</v>
      </c>
      <c r="O645" s="706">
        <v>0</v>
      </c>
      <c r="P645" s="706">
        <v>0</v>
      </c>
      <c r="Q645" s="706">
        <v>0</v>
      </c>
      <c r="R645" s="706">
        <v>0</v>
      </c>
      <c r="S645" s="706">
        <v>0</v>
      </c>
      <c r="T645" s="706">
        <v>0</v>
      </c>
      <c r="U645" s="706">
        <v>0</v>
      </c>
      <c r="V645" s="706">
        <v>0</v>
      </c>
      <c r="W645" s="706">
        <v>0</v>
      </c>
      <c r="X645" s="706">
        <v>0</v>
      </c>
      <c r="Y645" s="706">
        <v>0</v>
      </c>
      <c r="Z645" s="706">
        <v>0</v>
      </c>
      <c r="AA645" s="706">
        <v>0</v>
      </c>
      <c r="AB645" s="706">
        <v>0</v>
      </c>
      <c r="AC645" s="706">
        <v>0</v>
      </c>
      <c r="AD645" s="706">
        <v>0</v>
      </c>
      <c r="AE645" s="706">
        <v>0</v>
      </c>
      <c r="AF645" s="706">
        <v>0</v>
      </c>
      <c r="AG645" s="706">
        <v>0</v>
      </c>
      <c r="AH645" s="706">
        <v>0</v>
      </c>
      <c r="AI645" s="706">
        <v>0</v>
      </c>
      <c r="AJ645" s="905" t="str">
        <f t="shared" si="60"/>
        <v>G48020</v>
      </c>
      <c r="AK645" s="905" t="str">
        <f t="shared" si="61"/>
        <v>VTES-PCE RECLAM.CAM MOYEN</v>
      </c>
      <c r="AL645" s="905">
        <f>IFERROR(INDEX(G645:R645,1,MATCH(Parametres!$B$3,G$1:R$1,0)-1)*IF(OR(F645="L",F645="S",F645="I"),-1,1),"")</f>
        <v>0</v>
      </c>
      <c r="AM645" s="905">
        <f t="shared" si="62"/>
        <v>0</v>
      </c>
      <c r="AN645" s="905">
        <f>INDEX(G645:R645,1,MATCH(Parametres!$B$3,G$1:R$1,0))*IF(OR(F645="L",F645="S",F645="I"),-1,1)</f>
        <v>0</v>
      </c>
      <c r="AO645" s="487" t="str">
        <f>+VLOOKUP($AJ645,Data_Validation!$A:$D,1,0)</f>
        <v>G48020</v>
      </c>
      <c r="AP645" s="487" t="str">
        <f>+VLOOKUP($AJ645,Data_Validation!$A:$D,3,0)</f>
        <v>Pièces</v>
      </c>
      <c r="AQ645" s="487" t="str">
        <f>+VLOOKUP($AJ645,Data_Validation!$A:$D,4,0)</f>
        <v>P/A Garantie</v>
      </c>
      <c r="AR645" s="487" t="s">
        <v>299</v>
      </c>
      <c r="AS645" s="487" t="str">
        <f>+VLOOKUP($AJ645,Data_Validation!$A:$E,5,0)</f>
        <v>Oui</v>
      </c>
      <c r="AT645" s="904" t="str">
        <f t="shared" si="63"/>
        <v>G48020</v>
      </c>
      <c r="AU645" s="488" t="str">
        <f t="shared" si="64"/>
        <v>VTES-PCE RECLAM.CAM MOYEN</v>
      </c>
      <c r="AV645" s="899">
        <f>IFERROR(INDEX(V645:AG645,1,MATCH(Parametres!$B$3,V$1:AG$1,0)-1)*IF(OR(C645="L",C645="S",C645="I"),-1,1),"")</f>
        <v>0</v>
      </c>
      <c r="AW645" s="899">
        <f t="shared" si="65"/>
        <v>0</v>
      </c>
      <c r="AX645" s="899">
        <f>INDEX(V645:AG645,1,MATCH(Parametres!$B$3,V$1:AG$1,0))*IF(OR(C645="L",C645="S",C645="I"),-1,1)</f>
        <v>0</v>
      </c>
      <c r="AY645" s="487" t="s">
        <v>337</v>
      </c>
      <c r="AZ645" s="487" t="str">
        <f>+VLOOKUP($AJ645,Data_Validation!$A:$E,5,0)</f>
        <v>Oui</v>
      </c>
    </row>
    <row r="646" spans="1:52" ht="15" hidden="1" customHeight="1">
      <c r="A646" s="706" t="s">
        <v>1148</v>
      </c>
      <c r="B646" s="706">
        <v>2025</v>
      </c>
      <c r="C646" s="706" t="s">
        <v>2552</v>
      </c>
      <c r="D646" s="706" t="s">
        <v>2553</v>
      </c>
      <c r="E646" s="706" t="s">
        <v>1151</v>
      </c>
      <c r="F646" s="706" t="s">
        <v>1149</v>
      </c>
      <c r="G646" s="706">
        <v>105412.71</v>
      </c>
      <c r="H646" s="706">
        <v>173089.88</v>
      </c>
      <c r="I646" s="706">
        <v>221777.49</v>
      </c>
      <c r="J646" s="706">
        <v>279288.38</v>
      </c>
      <c r="K646" s="706">
        <v>359974.49</v>
      </c>
      <c r="L646" s="706">
        <v>403023.06</v>
      </c>
      <c r="M646" s="706">
        <v>466549.07</v>
      </c>
      <c r="N646" s="706">
        <v>507378.83</v>
      </c>
      <c r="O646" s="706">
        <v>554121.39</v>
      </c>
      <c r="P646" s="706">
        <v>603735.04000000004</v>
      </c>
      <c r="Q646" s="706">
        <v>647816.81000000006</v>
      </c>
      <c r="R646" s="706">
        <v>690852.63</v>
      </c>
      <c r="S646" s="706">
        <v>58892.44</v>
      </c>
      <c r="T646" s="706">
        <v>58892.44</v>
      </c>
      <c r="U646" s="706">
        <v>0</v>
      </c>
      <c r="V646" s="706">
        <v>170</v>
      </c>
      <c r="W646" s="706">
        <v>266</v>
      </c>
      <c r="X646" s="706">
        <v>462</v>
      </c>
      <c r="Y646" s="706">
        <v>661</v>
      </c>
      <c r="Z646" s="706">
        <v>901</v>
      </c>
      <c r="AA646" s="706">
        <v>1124</v>
      </c>
      <c r="AB646" s="706">
        <v>1300</v>
      </c>
      <c r="AC646" s="706">
        <v>1434</v>
      </c>
      <c r="AD646" s="706">
        <v>1610</v>
      </c>
      <c r="AE646" s="706">
        <v>1763</v>
      </c>
      <c r="AF646" s="706">
        <v>1896</v>
      </c>
      <c r="AG646" s="706">
        <v>2054</v>
      </c>
      <c r="AH646" s="706">
        <v>172</v>
      </c>
      <c r="AI646" s="706">
        <v>172</v>
      </c>
      <c r="AJ646" s="905" t="str">
        <f t="shared" si="60"/>
        <v>G48100</v>
      </c>
      <c r="AK646" s="905" t="str">
        <f t="shared" si="61"/>
        <v>VTES-PIECES INTERNE</v>
      </c>
      <c r="AL646" s="905">
        <f>IFERROR(INDEX(G646:R646,1,MATCH(Parametres!$B$3,G$1:R$1,0)-1)*IF(OR(F646="L",F646="S",F646="I"),-1,1),"")</f>
        <v>-221777.49</v>
      </c>
      <c r="AM646" s="905">
        <f t="shared" si="62"/>
        <v>-57510.890000000014</v>
      </c>
      <c r="AN646" s="905">
        <f>INDEX(G646:R646,1,MATCH(Parametres!$B$3,G$1:R$1,0))*IF(OR(F646="L",F646="S",F646="I"),-1,1)</f>
        <v>-279288.38</v>
      </c>
      <c r="AO646" s="487" t="str">
        <f>+VLOOKUP($AJ646,Data_Validation!$A:$D,1,0)</f>
        <v>G48100</v>
      </c>
      <c r="AP646" s="487" t="str">
        <f>+VLOOKUP($AJ646,Data_Validation!$A:$D,3,0)</f>
        <v>Pièces</v>
      </c>
      <c r="AQ646" s="487" t="str">
        <f>+VLOOKUP($AJ646,Data_Validation!$A:$D,4,0)</f>
        <v>Ventes Internes</v>
      </c>
      <c r="AR646" s="487" t="s">
        <v>299</v>
      </c>
      <c r="AS646" s="487" t="str">
        <f>+VLOOKUP($AJ646,Data_Validation!$A:$E,5,0)</f>
        <v>Oui</v>
      </c>
      <c r="AT646" s="904" t="str">
        <f t="shared" si="63"/>
        <v>G48100</v>
      </c>
      <c r="AU646" s="488" t="str">
        <f t="shared" si="64"/>
        <v>VTES-PIECES INTERNE</v>
      </c>
      <c r="AV646" s="899">
        <f>IFERROR(INDEX(V646:AG646,1,MATCH(Parametres!$B$3,V$1:AG$1,0)-1)*IF(OR(C646="L",C646="S",C646="I"),-1,1),"")</f>
        <v>462</v>
      </c>
      <c r="AW646" s="899">
        <f t="shared" si="65"/>
        <v>199</v>
      </c>
      <c r="AX646" s="899">
        <f>INDEX(V646:AG646,1,MATCH(Parametres!$B$3,V$1:AG$1,0))*IF(OR(C646="L",C646="S",C646="I"),-1,1)</f>
        <v>661</v>
      </c>
      <c r="AY646" s="487" t="s">
        <v>337</v>
      </c>
      <c r="AZ646" s="487" t="str">
        <f>+VLOOKUP($AJ646,Data_Validation!$A:$E,5,0)</f>
        <v>Oui</v>
      </c>
    </row>
    <row r="647" spans="1:52" ht="15" hidden="1" customHeight="1">
      <c r="A647" s="706" t="s">
        <v>1148</v>
      </c>
      <c r="B647" s="706">
        <v>2025</v>
      </c>
      <c r="C647" s="706" t="s">
        <v>2554</v>
      </c>
      <c r="D647" s="706" t="s">
        <v>2555</v>
      </c>
      <c r="E647" s="706" t="s">
        <v>1151</v>
      </c>
      <c r="F647" s="706" t="s">
        <v>1149</v>
      </c>
      <c r="G647" s="706">
        <v>0</v>
      </c>
      <c r="H647" s="706">
        <v>0</v>
      </c>
      <c r="I647" s="706">
        <v>0</v>
      </c>
      <c r="J647" s="706">
        <v>0</v>
      </c>
      <c r="K647" s="706">
        <v>0</v>
      </c>
      <c r="L647" s="706">
        <v>0</v>
      </c>
      <c r="M647" s="706">
        <v>0</v>
      </c>
      <c r="N647" s="706">
        <v>0</v>
      </c>
      <c r="O647" s="706">
        <v>0</v>
      </c>
      <c r="P647" s="706">
        <v>0</v>
      </c>
      <c r="Q647" s="706">
        <v>0</v>
      </c>
      <c r="R647" s="706">
        <v>0</v>
      </c>
      <c r="S647" s="706">
        <v>0</v>
      </c>
      <c r="T647" s="706">
        <v>0</v>
      </c>
      <c r="U647" s="706">
        <v>0</v>
      </c>
      <c r="V647" s="706">
        <v>0</v>
      </c>
      <c r="W647" s="706">
        <v>0</v>
      </c>
      <c r="X647" s="706">
        <v>0</v>
      </c>
      <c r="Y647" s="706">
        <v>0</v>
      </c>
      <c r="Z647" s="706">
        <v>0</v>
      </c>
      <c r="AA647" s="706">
        <v>0</v>
      </c>
      <c r="AB647" s="706">
        <v>0</v>
      </c>
      <c r="AC647" s="706">
        <v>0</v>
      </c>
      <c r="AD647" s="706">
        <v>0</v>
      </c>
      <c r="AE647" s="706">
        <v>0</v>
      </c>
      <c r="AF647" s="706">
        <v>0</v>
      </c>
      <c r="AG647" s="706">
        <v>0</v>
      </c>
      <c r="AH647" s="706">
        <v>0</v>
      </c>
      <c r="AI647" s="706">
        <v>0</v>
      </c>
      <c r="AJ647" s="905" t="str">
        <f t="shared" si="60"/>
        <v>G48120</v>
      </c>
      <c r="AK647" s="905" t="str">
        <f t="shared" si="61"/>
        <v>VTES-PCE INTERN CAM MOYEN</v>
      </c>
      <c r="AL647" s="905">
        <f>IFERROR(INDEX(G647:R647,1,MATCH(Parametres!$B$3,G$1:R$1,0)-1)*IF(OR(F647="L",F647="S",F647="I"),-1,1),"")</f>
        <v>0</v>
      </c>
      <c r="AM647" s="905">
        <f t="shared" si="62"/>
        <v>0</v>
      </c>
      <c r="AN647" s="905">
        <f>INDEX(G647:R647,1,MATCH(Parametres!$B$3,G$1:R$1,0))*IF(OR(F647="L",F647="S",F647="I"),-1,1)</f>
        <v>0</v>
      </c>
      <c r="AO647" s="487" t="str">
        <f>+VLOOKUP($AJ647,Data_Validation!$A:$D,1,0)</f>
        <v>G48120</v>
      </c>
      <c r="AP647" s="487" t="str">
        <f>+VLOOKUP($AJ647,Data_Validation!$A:$D,3,0)</f>
        <v>Pièces</v>
      </c>
      <c r="AQ647" s="487" t="str">
        <f>+VLOOKUP($AJ647,Data_Validation!$A:$D,4,0)</f>
        <v>Ventes Internes</v>
      </c>
      <c r="AR647" s="487" t="s">
        <v>299</v>
      </c>
      <c r="AS647" s="487" t="str">
        <f>+VLOOKUP($AJ647,Data_Validation!$A:$E,5,0)</f>
        <v>Oui</v>
      </c>
      <c r="AT647" s="904" t="str">
        <f t="shared" si="63"/>
        <v>G48120</v>
      </c>
      <c r="AU647" s="488" t="str">
        <f t="shared" si="64"/>
        <v>VTES-PCE INTERN CAM MOYEN</v>
      </c>
      <c r="AV647" s="899">
        <f>IFERROR(INDEX(V647:AG647,1,MATCH(Parametres!$B$3,V$1:AG$1,0)-1)*IF(OR(C647="L",C647="S",C647="I"),-1,1),"")</f>
        <v>0</v>
      </c>
      <c r="AW647" s="899">
        <f t="shared" si="65"/>
        <v>0</v>
      </c>
      <c r="AX647" s="899">
        <f>INDEX(V647:AG647,1,MATCH(Parametres!$B$3,V$1:AG$1,0))*IF(OR(C647="L",C647="S",C647="I"),-1,1)</f>
        <v>0</v>
      </c>
      <c r="AY647" s="487" t="s">
        <v>337</v>
      </c>
      <c r="AZ647" s="487" t="str">
        <f>+VLOOKUP($AJ647,Data_Validation!$A:$E,5,0)</f>
        <v>Oui</v>
      </c>
    </row>
    <row r="648" spans="1:52" ht="15" hidden="1" customHeight="1">
      <c r="A648" s="706" t="s">
        <v>1148</v>
      </c>
      <c r="B648" s="706">
        <v>2025</v>
      </c>
      <c r="C648" s="706" t="s">
        <v>2556</v>
      </c>
      <c r="D648" s="706" t="s">
        <v>2557</v>
      </c>
      <c r="E648" s="706" t="s">
        <v>1151</v>
      </c>
      <c r="F648" s="706" t="s">
        <v>1149</v>
      </c>
      <c r="G648" s="706">
        <v>37724.15</v>
      </c>
      <c r="H648" s="706">
        <v>61638.98</v>
      </c>
      <c r="I648" s="706">
        <v>95861.21</v>
      </c>
      <c r="J648" s="706">
        <v>117976.27</v>
      </c>
      <c r="K648" s="706">
        <v>154573.35999999999</v>
      </c>
      <c r="L648" s="706">
        <v>185170.21</v>
      </c>
      <c r="M648" s="706">
        <v>207538.42</v>
      </c>
      <c r="N648" s="706">
        <v>244698.56</v>
      </c>
      <c r="O648" s="706">
        <v>273759.69</v>
      </c>
      <c r="P648" s="706">
        <v>301635.98</v>
      </c>
      <c r="Q648" s="706">
        <v>338397.84</v>
      </c>
      <c r="R648" s="706">
        <v>361385.58</v>
      </c>
      <c r="S648" s="706">
        <v>30763.439999999999</v>
      </c>
      <c r="T648" s="706">
        <v>30763.439999999999</v>
      </c>
      <c r="U648" s="706">
        <v>0</v>
      </c>
      <c r="V648" s="706">
        <v>197</v>
      </c>
      <c r="W648" s="706">
        <v>306</v>
      </c>
      <c r="X648" s="706">
        <v>459</v>
      </c>
      <c r="Y648" s="706">
        <v>612</v>
      </c>
      <c r="Z648" s="706">
        <v>793</v>
      </c>
      <c r="AA648" s="706">
        <v>931</v>
      </c>
      <c r="AB648" s="706">
        <v>1061</v>
      </c>
      <c r="AC648" s="706">
        <v>1210</v>
      </c>
      <c r="AD648" s="706">
        <v>1365</v>
      </c>
      <c r="AE648" s="706">
        <v>1554</v>
      </c>
      <c r="AF648" s="706">
        <v>1720</v>
      </c>
      <c r="AG648" s="706">
        <v>1858</v>
      </c>
      <c r="AH648" s="706">
        <v>156</v>
      </c>
      <c r="AI648" s="706">
        <v>156</v>
      </c>
      <c r="AJ648" s="905" t="str">
        <f t="shared" si="60"/>
        <v>G48200</v>
      </c>
      <c r="AK648" s="905" t="str">
        <f t="shared" si="61"/>
        <v>VTES-PIECES AU DETAIL</v>
      </c>
      <c r="AL648" s="905">
        <f>IFERROR(INDEX(G648:R648,1,MATCH(Parametres!$B$3,G$1:R$1,0)-1)*IF(OR(F648="L",F648="S",F648="I"),-1,1),"")</f>
        <v>-95861.21</v>
      </c>
      <c r="AM648" s="905">
        <f t="shared" si="62"/>
        <v>-22115.059999999998</v>
      </c>
      <c r="AN648" s="905">
        <f>INDEX(G648:R648,1,MATCH(Parametres!$B$3,G$1:R$1,0))*IF(OR(F648="L",F648="S",F648="I"),-1,1)</f>
        <v>-117976.27</v>
      </c>
      <c r="AO648" s="487" t="str">
        <f>+VLOOKUP($AJ648,Data_Validation!$A:$D,1,0)</f>
        <v>G48200</v>
      </c>
      <c r="AP648" s="487" t="str">
        <f>+VLOOKUP($AJ648,Data_Validation!$A:$D,3,0)</f>
        <v>Pièces</v>
      </c>
      <c r="AQ648" s="487" t="str">
        <f>+VLOOKUP($AJ648,Data_Validation!$A:$D,4,0)</f>
        <v>Ventes Détails</v>
      </c>
      <c r="AR648" s="487" t="s">
        <v>299</v>
      </c>
      <c r="AS648" s="487" t="str">
        <f>+VLOOKUP($AJ648,Data_Validation!$A:$E,5,0)</f>
        <v>Oui</v>
      </c>
      <c r="AT648" s="904" t="str">
        <f t="shared" si="63"/>
        <v>G48200</v>
      </c>
      <c r="AU648" s="488" t="str">
        <f t="shared" si="64"/>
        <v>VTES-PIECES AU DETAIL</v>
      </c>
      <c r="AV648" s="899">
        <f>IFERROR(INDEX(V648:AG648,1,MATCH(Parametres!$B$3,V$1:AG$1,0)-1)*IF(OR(C648="L",C648="S",C648="I"),-1,1),"")</f>
        <v>459</v>
      </c>
      <c r="AW648" s="899">
        <f t="shared" si="65"/>
        <v>153</v>
      </c>
      <c r="AX648" s="899">
        <f>INDEX(V648:AG648,1,MATCH(Parametres!$B$3,V$1:AG$1,0))*IF(OR(C648="L",C648="S",C648="I"),-1,1)</f>
        <v>612</v>
      </c>
      <c r="AY648" s="487" t="s">
        <v>337</v>
      </c>
      <c r="AZ648" s="487" t="str">
        <f>+VLOOKUP($AJ648,Data_Validation!$A:$E,5,0)</f>
        <v>Oui</v>
      </c>
    </row>
    <row r="649" spans="1:52" ht="15" hidden="1" customHeight="1">
      <c r="A649" s="706" t="s">
        <v>1148</v>
      </c>
      <c r="B649" s="706">
        <v>2025</v>
      </c>
      <c r="C649" s="706" t="s">
        <v>2558</v>
      </c>
      <c r="D649" s="706" t="s">
        <v>2559</v>
      </c>
      <c r="E649" s="706" t="s">
        <v>1151</v>
      </c>
      <c r="F649" s="706" t="s">
        <v>1149</v>
      </c>
      <c r="G649" s="706">
        <v>122932.1</v>
      </c>
      <c r="H649" s="706">
        <v>266077.17</v>
      </c>
      <c r="I649" s="706">
        <v>418248.82</v>
      </c>
      <c r="J649" s="706">
        <v>594713.93999999994</v>
      </c>
      <c r="K649" s="706">
        <v>739427.26</v>
      </c>
      <c r="L649" s="706">
        <v>864560.08</v>
      </c>
      <c r="M649" s="706">
        <v>994797.33</v>
      </c>
      <c r="N649" s="706">
        <v>1144528.8400000001</v>
      </c>
      <c r="O649" s="706">
        <v>1337705.26</v>
      </c>
      <c r="P649" s="706">
        <v>1437560.94</v>
      </c>
      <c r="Q649" s="706">
        <v>1548991.32</v>
      </c>
      <c r="R649" s="706">
        <v>1672471.62</v>
      </c>
      <c r="S649" s="706">
        <v>140817.39000000001</v>
      </c>
      <c r="T649" s="706">
        <v>140817.39000000001</v>
      </c>
      <c r="U649" s="706">
        <v>0</v>
      </c>
      <c r="V649" s="706">
        <v>344</v>
      </c>
      <c r="W649" s="706">
        <v>712</v>
      </c>
      <c r="X649" s="706">
        <v>1154</v>
      </c>
      <c r="Y649" s="706">
        <v>1613</v>
      </c>
      <c r="Z649" s="706">
        <v>2013</v>
      </c>
      <c r="AA649" s="706">
        <v>2308</v>
      </c>
      <c r="AB649" s="706">
        <v>2663</v>
      </c>
      <c r="AC649" s="706">
        <v>3016</v>
      </c>
      <c r="AD649" s="706">
        <v>3422</v>
      </c>
      <c r="AE649" s="706">
        <v>3764</v>
      </c>
      <c r="AF649" s="706">
        <v>4061</v>
      </c>
      <c r="AG649" s="706">
        <v>4335</v>
      </c>
      <c r="AH649" s="706">
        <v>369</v>
      </c>
      <c r="AI649" s="706">
        <v>369</v>
      </c>
      <c r="AJ649" s="905" t="str">
        <f t="shared" si="60"/>
        <v>G48300</v>
      </c>
      <c r="AK649" s="905" t="str">
        <f t="shared" si="61"/>
        <v>VTES-PIECES EN GROS</v>
      </c>
      <c r="AL649" s="905">
        <f>IFERROR(INDEX(G649:R649,1,MATCH(Parametres!$B$3,G$1:R$1,0)-1)*IF(OR(F649="L",F649="S",F649="I"),-1,1),"")</f>
        <v>-418248.82</v>
      </c>
      <c r="AM649" s="905">
        <f t="shared" si="62"/>
        <v>-176465.11999999994</v>
      </c>
      <c r="AN649" s="905">
        <f>INDEX(G649:R649,1,MATCH(Parametres!$B$3,G$1:R$1,0))*IF(OR(F649="L",F649="S",F649="I"),-1,1)</f>
        <v>-594713.93999999994</v>
      </c>
      <c r="AO649" s="487" t="str">
        <f>+VLOOKUP($AJ649,Data_Validation!$A:$D,1,0)</f>
        <v>G48300</v>
      </c>
      <c r="AP649" s="487" t="str">
        <f>+VLOOKUP($AJ649,Data_Validation!$A:$D,3,0)</f>
        <v>Pièces</v>
      </c>
      <c r="AQ649" s="487" t="str">
        <f>+VLOOKUP($AJ649,Data_Validation!$A:$D,4,0)</f>
        <v>Ventes de Gros</v>
      </c>
      <c r="AR649" s="487" t="s">
        <v>299</v>
      </c>
      <c r="AS649" s="487" t="str">
        <f>+VLOOKUP($AJ649,Data_Validation!$A:$E,5,0)</f>
        <v>Oui</v>
      </c>
      <c r="AT649" s="904" t="str">
        <f t="shared" si="63"/>
        <v>G48300</v>
      </c>
      <c r="AU649" s="488" t="str">
        <f t="shared" si="64"/>
        <v>VTES-PIECES EN GROS</v>
      </c>
      <c r="AV649" s="899">
        <f>IFERROR(INDEX(V649:AG649,1,MATCH(Parametres!$B$3,V$1:AG$1,0)-1)*IF(OR(C649="L",C649="S",C649="I"),-1,1),"")</f>
        <v>1154</v>
      </c>
      <c r="AW649" s="899">
        <f t="shared" si="65"/>
        <v>459</v>
      </c>
      <c r="AX649" s="899">
        <f>INDEX(V649:AG649,1,MATCH(Parametres!$B$3,V$1:AG$1,0))*IF(OR(C649="L",C649="S",C649="I"),-1,1)</f>
        <v>1613</v>
      </c>
      <c r="AY649" s="487" t="s">
        <v>337</v>
      </c>
      <c r="AZ649" s="487" t="str">
        <f>+VLOOKUP($AJ649,Data_Validation!$A:$E,5,0)</f>
        <v>Oui</v>
      </c>
    </row>
    <row r="650" spans="1:52" ht="15" customHeight="1">
      <c r="A650" s="706" t="s">
        <v>1148</v>
      </c>
      <c r="B650" s="706">
        <v>2025</v>
      </c>
      <c r="C650" s="706" t="s">
        <v>2560</v>
      </c>
      <c r="D650" s="706" t="s">
        <v>2561</v>
      </c>
      <c r="E650" s="706" t="s">
        <v>333</v>
      </c>
      <c r="F650" s="706" t="s">
        <v>1149</v>
      </c>
      <c r="G650" s="706">
        <v>0</v>
      </c>
      <c r="H650" s="706">
        <v>0</v>
      </c>
      <c r="I650" s="706">
        <v>0</v>
      </c>
      <c r="J650" s="706">
        <v>0</v>
      </c>
      <c r="K650" s="706">
        <v>0</v>
      </c>
      <c r="L650" s="706">
        <v>0</v>
      </c>
      <c r="M650" s="706">
        <v>0</v>
      </c>
      <c r="N650" s="706">
        <v>0</v>
      </c>
      <c r="O650" s="706">
        <v>0</v>
      </c>
      <c r="P650" s="706">
        <v>0</v>
      </c>
      <c r="Q650" s="706">
        <v>0</v>
      </c>
      <c r="R650" s="706">
        <v>0</v>
      </c>
      <c r="S650" s="706">
        <v>0</v>
      </c>
      <c r="T650" s="706">
        <v>0</v>
      </c>
      <c r="U650" s="706">
        <v>0</v>
      </c>
      <c r="V650" s="706">
        <v>0</v>
      </c>
      <c r="W650" s="706">
        <v>0</v>
      </c>
      <c r="X650" s="706">
        <v>0</v>
      </c>
      <c r="Y650" s="706">
        <v>0</v>
      </c>
      <c r="Z650" s="706">
        <v>0</v>
      </c>
      <c r="AA650" s="706">
        <v>0</v>
      </c>
      <c r="AB650" s="706">
        <v>0</v>
      </c>
      <c r="AC650" s="706">
        <v>0</v>
      </c>
      <c r="AD650" s="706">
        <v>0</v>
      </c>
      <c r="AE650" s="706">
        <v>0</v>
      </c>
      <c r="AF650" s="706">
        <v>0</v>
      </c>
      <c r="AG650" s="706">
        <v>0</v>
      </c>
      <c r="AH650" s="706">
        <v>0</v>
      </c>
      <c r="AI650" s="706">
        <v>0</v>
      </c>
      <c r="AJ650" s="905" t="str">
        <f t="shared" si="60"/>
        <v>G48700</v>
      </c>
      <c r="AK650" s="905" t="str">
        <f t="shared" si="61"/>
        <v>*ESCOMPTES DE VOLUME</v>
      </c>
      <c r="AL650" s="905">
        <f>IFERROR(INDEX(G650:R650,1,MATCH(Parametres!$B$3,G$1:R$1,0)-1)*IF(OR(F650="L",F650="S",F650="I"),-1,1),"")</f>
        <v>0</v>
      </c>
      <c r="AM650" s="905">
        <f t="shared" si="62"/>
        <v>0</v>
      </c>
      <c r="AN650" s="905">
        <f>INDEX(G650:R650,1,MATCH(Parametres!$B$3,G$1:R$1,0))*IF(OR(F650="L",F650="S",F650="I"),-1,1)</f>
        <v>0</v>
      </c>
      <c r="AO650" s="487" t="str">
        <f>+VLOOKUP($AJ650,Data_Validation!$A:$D,1,0)</f>
        <v>G48700</v>
      </c>
      <c r="AP650" s="487">
        <f>+VLOOKUP($AJ650,Data_Validation!$A:$D,3,0)</f>
        <v>0</v>
      </c>
      <c r="AQ650" s="487">
        <f>+VLOOKUP($AJ650,Data_Validation!$A:$D,4,0)</f>
        <v>0</v>
      </c>
      <c r="AR650" s="487" t="s">
        <v>299</v>
      </c>
      <c r="AS650" s="487">
        <f>+VLOOKUP($AJ650,Data_Validation!$A:$E,5,0)</f>
        <v>0</v>
      </c>
      <c r="AT650" s="904" t="str">
        <f t="shared" si="63"/>
        <v>G48700</v>
      </c>
      <c r="AU650" s="488" t="str">
        <f t="shared" si="64"/>
        <v>*ESCOMPTES DE VOLUME</v>
      </c>
      <c r="AV650" s="899">
        <f>IFERROR(INDEX(V650:AG650,1,MATCH(Parametres!$B$3,V$1:AG$1,0)-1)*IF(OR(C650="L",C650="S",C650="I"),-1,1),"")</f>
        <v>0</v>
      </c>
      <c r="AW650" s="899">
        <f t="shared" si="65"/>
        <v>0</v>
      </c>
      <c r="AX650" s="899">
        <f>INDEX(V650:AG650,1,MATCH(Parametres!$B$3,V$1:AG$1,0))*IF(OR(C650="L",C650="S",C650="I"),-1,1)</f>
        <v>0</v>
      </c>
      <c r="AY650" s="487" t="s">
        <v>337</v>
      </c>
      <c r="AZ650" s="487">
        <f>+VLOOKUP($AJ650,Data_Validation!$A:$E,5,0)</f>
        <v>0</v>
      </c>
    </row>
    <row r="651" spans="1:52" ht="15" customHeight="1">
      <c r="A651" s="706" t="s">
        <v>1148</v>
      </c>
      <c r="B651" s="706">
        <v>2025</v>
      </c>
      <c r="C651" s="706" t="s">
        <v>2562</v>
      </c>
      <c r="D651" s="706" t="s">
        <v>2563</v>
      </c>
      <c r="E651" s="706" t="s">
        <v>333</v>
      </c>
      <c r="F651" s="706" t="s">
        <v>1149</v>
      </c>
      <c r="G651" s="706">
        <v>0</v>
      </c>
      <c r="H651" s="706">
        <v>0</v>
      </c>
      <c r="I651" s="706">
        <v>0</v>
      </c>
      <c r="J651" s="706">
        <v>0</v>
      </c>
      <c r="K651" s="706">
        <v>0</v>
      </c>
      <c r="L651" s="706">
        <v>0</v>
      </c>
      <c r="M651" s="706">
        <v>0</v>
      </c>
      <c r="N651" s="706">
        <v>0</v>
      </c>
      <c r="O651" s="706">
        <v>0</v>
      </c>
      <c r="P651" s="706">
        <v>0</v>
      </c>
      <c r="Q651" s="706">
        <v>0</v>
      </c>
      <c r="R651" s="706">
        <v>0</v>
      </c>
      <c r="S651" s="706">
        <v>0</v>
      </c>
      <c r="T651" s="706">
        <v>0</v>
      </c>
      <c r="U651" s="706">
        <v>0</v>
      </c>
      <c r="V651" s="706">
        <v>0</v>
      </c>
      <c r="W651" s="706">
        <v>0</v>
      </c>
      <c r="X651" s="706">
        <v>0</v>
      </c>
      <c r="Y651" s="706">
        <v>0</v>
      </c>
      <c r="Z651" s="706">
        <v>0</v>
      </c>
      <c r="AA651" s="706">
        <v>0</v>
      </c>
      <c r="AB651" s="706">
        <v>0</v>
      </c>
      <c r="AC651" s="706">
        <v>0</v>
      </c>
      <c r="AD651" s="706">
        <v>0</v>
      </c>
      <c r="AE651" s="706">
        <v>0</v>
      </c>
      <c r="AF651" s="706">
        <v>0</v>
      </c>
      <c r="AG651" s="706">
        <v>0</v>
      </c>
      <c r="AH651" s="706">
        <v>0</v>
      </c>
      <c r="AI651" s="706">
        <v>0</v>
      </c>
      <c r="AJ651" s="905" t="str">
        <f t="shared" si="60"/>
        <v>G48800</v>
      </c>
      <c r="AK651" s="905" t="str">
        <f t="shared" si="61"/>
        <v>*RECTIFIC.STOCK PIECES</v>
      </c>
      <c r="AL651" s="905">
        <f>IFERROR(INDEX(G651:R651,1,MATCH(Parametres!$B$3,G$1:R$1,0)-1)*IF(OR(F651="L",F651="S",F651="I"),-1,1),"")</f>
        <v>0</v>
      </c>
      <c r="AM651" s="905">
        <f t="shared" si="62"/>
        <v>0</v>
      </c>
      <c r="AN651" s="905">
        <f>INDEX(G651:R651,1,MATCH(Parametres!$B$3,G$1:R$1,0))*IF(OR(F651="L",F651="S",F651="I"),-1,1)</f>
        <v>0</v>
      </c>
      <c r="AO651" s="487" t="str">
        <f>+VLOOKUP($AJ651,Data_Validation!$A:$D,1,0)</f>
        <v>G48800</v>
      </c>
      <c r="AP651" s="487">
        <f>+VLOOKUP($AJ651,Data_Validation!$A:$D,3,0)</f>
        <v>0</v>
      </c>
      <c r="AQ651" s="487">
        <f>+VLOOKUP($AJ651,Data_Validation!$A:$D,4,0)</f>
        <v>0</v>
      </c>
      <c r="AR651" s="487" t="s">
        <v>299</v>
      </c>
      <c r="AS651" s="487">
        <f>+VLOOKUP($AJ651,Data_Validation!$A:$E,5,0)</f>
        <v>0</v>
      </c>
      <c r="AT651" s="904" t="str">
        <f t="shared" si="63"/>
        <v>G48800</v>
      </c>
      <c r="AU651" s="488" t="str">
        <f t="shared" si="64"/>
        <v>*RECTIFIC.STOCK PIECES</v>
      </c>
      <c r="AV651" s="899">
        <f>IFERROR(INDEX(V651:AG651,1,MATCH(Parametres!$B$3,V$1:AG$1,0)-1)*IF(OR(C651="L",C651="S",C651="I"),-1,1),"")</f>
        <v>0</v>
      </c>
      <c r="AW651" s="899">
        <f t="shared" si="65"/>
        <v>0</v>
      </c>
      <c r="AX651" s="899">
        <f>INDEX(V651:AG651,1,MATCH(Parametres!$B$3,V$1:AG$1,0))*IF(OR(C651="L",C651="S",C651="I"),-1,1)</f>
        <v>0</v>
      </c>
      <c r="AY651" s="487" t="s">
        <v>337</v>
      </c>
      <c r="AZ651" s="487">
        <f>+VLOOKUP($AJ651,Data_Validation!$A:$E,5,0)</f>
        <v>0</v>
      </c>
    </row>
    <row r="652" spans="1:52" ht="15" hidden="1" customHeight="1">
      <c r="A652" s="706" t="s">
        <v>1148</v>
      </c>
      <c r="B652" s="706">
        <v>2025</v>
      </c>
      <c r="C652" s="706" t="s">
        <v>2564</v>
      </c>
      <c r="D652" s="706" t="s">
        <v>2565</v>
      </c>
      <c r="E652" s="706" t="s">
        <v>1151</v>
      </c>
      <c r="F652" s="706" t="s">
        <v>1149</v>
      </c>
      <c r="G652" s="706">
        <v>20164.84</v>
      </c>
      <c r="H652" s="706">
        <v>26047.82</v>
      </c>
      <c r="I652" s="706">
        <v>33977.300000000003</v>
      </c>
      <c r="J652" s="706">
        <v>49787.040000000001</v>
      </c>
      <c r="K652" s="706">
        <v>61746</v>
      </c>
      <c r="L652" s="706">
        <v>65059.42</v>
      </c>
      <c r="M652" s="706">
        <v>68787.789999999994</v>
      </c>
      <c r="N652" s="706">
        <v>86120.21</v>
      </c>
      <c r="O652" s="706">
        <v>106518.46</v>
      </c>
      <c r="P652" s="706">
        <v>151641.01999999999</v>
      </c>
      <c r="Q652" s="706">
        <v>224013.94</v>
      </c>
      <c r="R652" s="706">
        <v>275366.23</v>
      </c>
      <c r="S652" s="706">
        <v>20364.900000000001</v>
      </c>
      <c r="T652" s="706">
        <v>20364.900000000001</v>
      </c>
      <c r="U652" s="706">
        <v>0</v>
      </c>
      <c r="V652" s="706">
        <v>33</v>
      </c>
      <c r="W652" s="706">
        <v>43</v>
      </c>
      <c r="X652" s="706">
        <v>51</v>
      </c>
      <c r="Y652" s="706">
        <v>65</v>
      </c>
      <c r="Z652" s="706">
        <v>75</v>
      </c>
      <c r="AA652" s="706">
        <v>83</v>
      </c>
      <c r="AB652" s="706">
        <v>89</v>
      </c>
      <c r="AC652" s="706">
        <v>109</v>
      </c>
      <c r="AD652" s="706">
        <v>135</v>
      </c>
      <c r="AE652" s="706">
        <v>180</v>
      </c>
      <c r="AF652" s="706">
        <v>258</v>
      </c>
      <c r="AG652" s="706">
        <v>315</v>
      </c>
      <c r="AH652" s="706">
        <v>23</v>
      </c>
      <c r="AI652" s="706">
        <v>23</v>
      </c>
      <c r="AJ652" s="905" t="str">
        <f t="shared" si="60"/>
        <v>G49000</v>
      </c>
      <c r="AK652" s="905" t="str">
        <f t="shared" si="61"/>
        <v>VTES-DE PNEUS</v>
      </c>
      <c r="AL652" s="905">
        <f>IFERROR(INDEX(G652:R652,1,MATCH(Parametres!$B$3,G$1:R$1,0)-1)*IF(OR(F652="L",F652="S",F652="I"),-1,1),"")</f>
        <v>-33977.300000000003</v>
      </c>
      <c r="AM652" s="905">
        <f t="shared" si="62"/>
        <v>-15809.739999999998</v>
      </c>
      <c r="AN652" s="905">
        <f>INDEX(G652:R652,1,MATCH(Parametres!$B$3,G$1:R$1,0))*IF(OR(F652="L",F652="S",F652="I"),-1,1)</f>
        <v>-49787.040000000001</v>
      </c>
      <c r="AO652" s="487" t="str">
        <f>+VLOOKUP($AJ652,Data_Validation!$A:$D,1,0)</f>
        <v>G49000</v>
      </c>
      <c r="AP652" s="487" t="str">
        <f>+VLOOKUP($AJ652,Data_Validation!$A:$D,3,0)</f>
        <v>Pièces</v>
      </c>
      <c r="AQ652" s="487" t="str">
        <f>+VLOOKUP($AJ652,Data_Validation!$A:$D,4,0)</f>
        <v>Ventes Pneus</v>
      </c>
      <c r="AR652" s="487" t="s">
        <v>299</v>
      </c>
      <c r="AS652" s="487" t="str">
        <f>+VLOOKUP($AJ652,Data_Validation!$A:$E,5,0)</f>
        <v>Oui</v>
      </c>
      <c r="AT652" s="904" t="str">
        <f t="shared" si="63"/>
        <v>G49000</v>
      </c>
      <c r="AU652" s="488" t="str">
        <f t="shared" si="64"/>
        <v>VTES-DE PNEUS</v>
      </c>
      <c r="AV652" s="899">
        <f>IFERROR(INDEX(V652:AG652,1,MATCH(Parametres!$B$3,V$1:AG$1,0)-1)*IF(OR(C652="L",C652="S",C652="I"),-1,1),"")</f>
        <v>51</v>
      </c>
      <c r="AW652" s="899">
        <f t="shared" si="65"/>
        <v>14</v>
      </c>
      <c r="AX652" s="899">
        <f>INDEX(V652:AG652,1,MATCH(Parametres!$B$3,V$1:AG$1,0))*IF(OR(C652="L",C652="S",C652="I"),-1,1)</f>
        <v>65</v>
      </c>
      <c r="AY652" s="487" t="s">
        <v>337</v>
      </c>
      <c r="AZ652" s="487" t="str">
        <f>+VLOOKUP($AJ652,Data_Validation!$A:$E,5,0)</f>
        <v>Oui</v>
      </c>
    </row>
    <row r="653" spans="1:52" ht="15" hidden="1" customHeight="1">
      <c r="A653" s="706" t="s">
        <v>1148</v>
      </c>
      <c r="B653" s="706">
        <v>2025</v>
      </c>
      <c r="C653" s="706" t="s">
        <v>2566</v>
      </c>
      <c r="D653" s="706" t="s">
        <v>2567</v>
      </c>
      <c r="E653" s="706" t="s">
        <v>1151</v>
      </c>
      <c r="F653" s="706" t="s">
        <v>1149</v>
      </c>
      <c r="G653" s="706">
        <v>4206.0200000000004</v>
      </c>
      <c r="H653" s="706">
        <v>7433.37</v>
      </c>
      <c r="I653" s="706">
        <v>10936.94</v>
      </c>
      <c r="J653" s="706">
        <v>14011.43</v>
      </c>
      <c r="K653" s="706">
        <v>17709.53</v>
      </c>
      <c r="L653" s="706">
        <v>27851.759999999998</v>
      </c>
      <c r="M653" s="706">
        <v>42790.21</v>
      </c>
      <c r="N653" s="706">
        <v>57019.79</v>
      </c>
      <c r="O653" s="706">
        <v>69069.7</v>
      </c>
      <c r="P653" s="706">
        <v>80665.7</v>
      </c>
      <c r="Q653" s="706">
        <v>89063.61</v>
      </c>
      <c r="R653" s="706">
        <v>100296.46</v>
      </c>
      <c r="S653" s="706">
        <v>8096.69</v>
      </c>
      <c r="T653" s="706">
        <v>8096.69</v>
      </c>
      <c r="U653" s="706">
        <v>0</v>
      </c>
      <c r="V653" s="706">
        <v>26</v>
      </c>
      <c r="W653" s="706">
        <v>50</v>
      </c>
      <c r="X653" s="706">
        <v>76</v>
      </c>
      <c r="Y653" s="706">
        <v>95</v>
      </c>
      <c r="Z653" s="706">
        <v>122</v>
      </c>
      <c r="AA653" s="706">
        <v>266</v>
      </c>
      <c r="AB653" s="706">
        <v>439</v>
      </c>
      <c r="AC653" s="706">
        <v>631</v>
      </c>
      <c r="AD653" s="706">
        <v>797</v>
      </c>
      <c r="AE653" s="706">
        <v>959</v>
      </c>
      <c r="AF653" s="706">
        <v>1088</v>
      </c>
      <c r="AG653" s="706">
        <v>1228</v>
      </c>
      <c r="AH653" s="706">
        <v>99</v>
      </c>
      <c r="AI653" s="706">
        <v>99</v>
      </c>
      <c r="AJ653" s="905" t="str">
        <f t="shared" si="60"/>
        <v>G49100</v>
      </c>
      <c r="AK653" s="905" t="str">
        <f t="shared" si="61"/>
        <v>VTES-HUILES &amp; GRAISSE</v>
      </c>
      <c r="AL653" s="905">
        <f>IFERROR(INDEX(G653:R653,1,MATCH(Parametres!$B$3,G$1:R$1,0)-1)*IF(OR(F653="L",F653="S",F653="I"),-1,1),"")</f>
        <v>-10936.94</v>
      </c>
      <c r="AM653" s="905">
        <f t="shared" si="62"/>
        <v>-3074.49</v>
      </c>
      <c r="AN653" s="905">
        <f>INDEX(G653:R653,1,MATCH(Parametres!$B$3,G$1:R$1,0))*IF(OR(F653="L",F653="S",F653="I"),-1,1)</f>
        <v>-14011.43</v>
      </c>
      <c r="AO653" s="487" t="str">
        <f>+VLOOKUP($AJ653,Data_Validation!$A:$D,1,0)</f>
        <v>G49100</v>
      </c>
      <c r="AP653" s="487" t="str">
        <f>+VLOOKUP($AJ653,Data_Validation!$A:$D,3,0)</f>
        <v>Pièces</v>
      </c>
      <c r="AQ653" s="487" t="str">
        <f>+VLOOKUP($AJ653,Data_Validation!$A:$D,4,0)</f>
        <v>Huiles et Graisse</v>
      </c>
      <c r="AR653" s="487" t="s">
        <v>299</v>
      </c>
      <c r="AS653" s="487" t="str">
        <f>+VLOOKUP($AJ653,Data_Validation!$A:$E,5,0)</f>
        <v>Oui</v>
      </c>
      <c r="AT653" s="904" t="str">
        <f t="shared" si="63"/>
        <v>G49100</v>
      </c>
      <c r="AU653" s="488" t="str">
        <f t="shared" si="64"/>
        <v>VTES-HUILES &amp; GRAISSE</v>
      </c>
      <c r="AV653" s="899">
        <f>IFERROR(INDEX(V653:AG653,1,MATCH(Parametres!$B$3,V$1:AG$1,0)-1)*IF(OR(C653="L",C653="S",C653="I"),-1,1),"")</f>
        <v>76</v>
      </c>
      <c r="AW653" s="899">
        <f t="shared" si="65"/>
        <v>19</v>
      </c>
      <c r="AX653" s="899">
        <f>INDEX(V653:AG653,1,MATCH(Parametres!$B$3,V$1:AG$1,0))*IF(OR(C653="L",C653="S",C653="I"),-1,1)</f>
        <v>95</v>
      </c>
      <c r="AY653" s="487" t="s">
        <v>337</v>
      </c>
      <c r="AZ653" s="487" t="str">
        <f>+VLOOKUP($AJ653,Data_Validation!$A:$E,5,0)</f>
        <v>Oui</v>
      </c>
    </row>
    <row r="654" spans="1:52" ht="15" hidden="1" customHeight="1">
      <c r="A654" s="706" t="s">
        <v>1148</v>
      </c>
      <c r="B654" s="706">
        <v>2025</v>
      </c>
      <c r="C654" s="706" t="s">
        <v>2568</v>
      </c>
      <c r="D654" s="706" t="s">
        <v>2569</v>
      </c>
      <c r="E654" s="706" t="s">
        <v>333</v>
      </c>
      <c r="F654" s="706" t="s">
        <v>1150</v>
      </c>
      <c r="G654" s="706">
        <v>-185.43</v>
      </c>
      <c r="H654" s="706">
        <v>-266.63</v>
      </c>
      <c r="I654" s="706">
        <v>-266.63</v>
      </c>
      <c r="J654" s="706">
        <v>-266.63</v>
      </c>
      <c r="K654" s="706">
        <v>-266.63</v>
      </c>
      <c r="L654" s="706">
        <v>-266.63</v>
      </c>
      <c r="M654" s="706">
        <v>-266.63</v>
      </c>
      <c r="N654" s="706">
        <v>-266.63</v>
      </c>
      <c r="O654" s="706">
        <v>-266.63</v>
      </c>
      <c r="P654" s="706">
        <v>-266.63</v>
      </c>
      <c r="Q654" s="706">
        <v>-266.63</v>
      </c>
      <c r="R654" s="706">
        <v>-266.63</v>
      </c>
      <c r="S654" s="706">
        <v>-24.24</v>
      </c>
      <c r="T654" s="706">
        <v>-24.24</v>
      </c>
      <c r="U654" s="706">
        <v>0</v>
      </c>
      <c r="V654" s="706">
        <v>-1</v>
      </c>
      <c r="W654" s="706">
        <v>-1</v>
      </c>
      <c r="X654" s="706">
        <v>-1</v>
      </c>
      <c r="Y654" s="706">
        <v>-1</v>
      </c>
      <c r="Z654" s="706">
        <v>-1</v>
      </c>
      <c r="AA654" s="706">
        <v>-1</v>
      </c>
      <c r="AB654" s="706">
        <v>-1</v>
      </c>
      <c r="AC654" s="706">
        <v>-1</v>
      </c>
      <c r="AD654" s="706">
        <v>-1</v>
      </c>
      <c r="AE654" s="706">
        <v>-1</v>
      </c>
      <c r="AF654" s="706">
        <v>-1</v>
      </c>
      <c r="AG654" s="706">
        <v>-1</v>
      </c>
      <c r="AH654" s="706">
        <v>0</v>
      </c>
      <c r="AI654" s="706">
        <v>0</v>
      </c>
      <c r="AJ654" s="905" t="str">
        <f t="shared" si="60"/>
        <v>G50210</v>
      </c>
      <c r="AK654" s="905" t="str">
        <f t="shared" si="61"/>
        <v>REVENUS LOCATION SERVICE</v>
      </c>
      <c r="AL654" s="905">
        <f>IFERROR(INDEX(G654:R654,1,MATCH(Parametres!$B$3,G$1:R$1,0)-1)*IF(OR(F654="L",F654="S",F654="I"),-1,1),"")</f>
        <v>266.63</v>
      </c>
      <c r="AM654" s="905">
        <f t="shared" si="62"/>
        <v>0</v>
      </c>
      <c r="AN654" s="905">
        <f>INDEX(G654:R654,1,MATCH(Parametres!$B$3,G$1:R$1,0))*IF(OR(F654="L",F654="S",F654="I"),-1,1)</f>
        <v>266.63</v>
      </c>
      <c r="AO654" s="487" t="str">
        <f>+VLOOKUP($AJ654,Data_Validation!$A:$D,1,0)</f>
        <v>G50210</v>
      </c>
      <c r="AP654" s="487" t="str">
        <f>+VLOOKUP($AJ654,Data_Validation!$A:$D,3,0)</f>
        <v>Service</v>
      </c>
      <c r="AQ654" s="487" t="str">
        <f>+VLOOKUP($AJ654,Data_Validation!$A:$D,4,0)</f>
        <v>Frais véhicules de cie</v>
      </c>
      <c r="AR654" s="487" t="s">
        <v>299</v>
      </c>
      <c r="AS654" s="487">
        <f>+VLOOKUP($AJ654,Data_Validation!$A:$E,5,0)</f>
        <v>0</v>
      </c>
      <c r="AT654" s="904" t="str">
        <f t="shared" si="63"/>
        <v>G50210</v>
      </c>
      <c r="AU654" s="488" t="str">
        <f t="shared" si="64"/>
        <v>REVENUS LOCATION SERVICE</v>
      </c>
      <c r="AV654" s="899">
        <f>IFERROR(INDEX(V654:AG654,1,MATCH(Parametres!$B$3,V$1:AG$1,0)-1)*IF(OR(C654="L",C654="S",C654="I"),-1,1),"")</f>
        <v>-1</v>
      </c>
      <c r="AW654" s="899">
        <f t="shared" si="65"/>
        <v>0</v>
      </c>
      <c r="AX654" s="899">
        <f>INDEX(V654:AG654,1,MATCH(Parametres!$B$3,V$1:AG$1,0))*IF(OR(C654="L",C654="S",C654="I"),-1,1)</f>
        <v>-1</v>
      </c>
      <c r="AY654" s="487" t="s">
        <v>337</v>
      </c>
      <c r="AZ654" s="487">
        <f>+VLOOKUP($AJ654,Data_Validation!$A:$E,5,0)</f>
        <v>0</v>
      </c>
    </row>
    <row r="655" spans="1:52" ht="15" hidden="1" customHeight="1">
      <c r="A655" s="706" t="s">
        <v>1148</v>
      </c>
      <c r="B655" s="706">
        <v>2025</v>
      </c>
      <c r="C655" s="706" t="s">
        <v>2570</v>
      </c>
      <c r="D655" s="706" t="s">
        <v>2571</v>
      </c>
      <c r="E655" s="706" t="s">
        <v>333</v>
      </c>
      <c r="F655" s="706" t="s">
        <v>1150</v>
      </c>
      <c r="G655" s="706">
        <v>0</v>
      </c>
      <c r="H655" s="706">
        <v>0</v>
      </c>
      <c r="I655" s="706">
        <v>-2586.08</v>
      </c>
      <c r="J655" s="706">
        <v>-2586.08</v>
      </c>
      <c r="K655" s="706">
        <v>-2872.08</v>
      </c>
      <c r="L655" s="706">
        <v>-2872.08</v>
      </c>
      <c r="M655" s="706">
        <v>-5199.83</v>
      </c>
      <c r="N655" s="706">
        <v>-7363.73</v>
      </c>
      <c r="O655" s="706">
        <v>-7363.73</v>
      </c>
      <c r="P655" s="706">
        <v>-7447.73</v>
      </c>
      <c r="Q655" s="706">
        <v>-7447.73</v>
      </c>
      <c r="R655" s="706">
        <v>-7837.73</v>
      </c>
      <c r="S655" s="706">
        <v>-677.07</v>
      </c>
      <c r="T655" s="706">
        <v>-677.07</v>
      </c>
      <c r="U655" s="706">
        <v>0</v>
      </c>
      <c r="V655" s="706">
        <v>0</v>
      </c>
      <c r="W655" s="706">
        <v>0</v>
      </c>
      <c r="X655" s="706">
        <v>-4</v>
      </c>
      <c r="Y655" s="706">
        <v>-4</v>
      </c>
      <c r="Z655" s="706">
        <v>-5</v>
      </c>
      <c r="AA655" s="706">
        <v>-5</v>
      </c>
      <c r="AB655" s="706">
        <v>-9</v>
      </c>
      <c r="AC655" s="706">
        <v>-11</v>
      </c>
      <c r="AD655" s="706">
        <v>-11</v>
      </c>
      <c r="AE655" s="706">
        <v>-12</v>
      </c>
      <c r="AF655" s="706">
        <v>-12</v>
      </c>
      <c r="AG655" s="706">
        <v>-13</v>
      </c>
      <c r="AH655" s="706">
        <v>-1</v>
      </c>
      <c r="AI655" s="706">
        <v>-1</v>
      </c>
      <c r="AJ655" s="905" t="str">
        <f t="shared" si="60"/>
        <v>G50220</v>
      </c>
      <c r="AK655" s="905" t="str">
        <f t="shared" si="61"/>
        <v>REVENUS LOCATION BODY</v>
      </c>
      <c r="AL655" s="905">
        <f>IFERROR(INDEX(G655:R655,1,MATCH(Parametres!$B$3,G$1:R$1,0)-1)*IF(OR(F655="L",F655="S",F655="I"),-1,1),"")</f>
        <v>2586.08</v>
      </c>
      <c r="AM655" s="905">
        <f t="shared" si="62"/>
        <v>0</v>
      </c>
      <c r="AN655" s="905">
        <f>INDEX(G655:R655,1,MATCH(Parametres!$B$3,G$1:R$1,0))*IF(OR(F655="L",F655="S",F655="I"),-1,1)</f>
        <v>2586.08</v>
      </c>
      <c r="AO655" s="487" t="str">
        <f>+VLOOKUP($AJ655,Data_Validation!$A:$D,1,0)</f>
        <v>G50220</v>
      </c>
      <c r="AP655" s="487" t="str">
        <f>+VLOOKUP($AJ655,Data_Validation!$A:$D,3,0)</f>
        <v>Carrosserie</v>
      </c>
      <c r="AQ655" s="487" t="str">
        <f>+VLOOKUP($AJ655,Data_Validation!$A:$D,4,0)</f>
        <v>Frais véhicules de cie</v>
      </c>
      <c r="AR655" s="487" t="s">
        <v>299</v>
      </c>
      <c r="AS655" s="487">
        <f>+VLOOKUP($AJ655,Data_Validation!$A:$E,5,0)</f>
        <v>0</v>
      </c>
      <c r="AT655" s="904" t="str">
        <f t="shared" si="63"/>
        <v>G50220</v>
      </c>
      <c r="AU655" s="488" t="str">
        <f t="shared" si="64"/>
        <v>REVENUS LOCATION BODY</v>
      </c>
      <c r="AV655" s="899">
        <f>IFERROR(INDEX(V655:AG655,1,MATCH(Parametres!$B$3,V$1:AG$1,0)-1)*IF(OR(C655="L",C655="S",C655="I"),-1,1),"")</f>
        <v>-4</v>
      </c>
      <c r="AW655" s="899">
        <f t="shared" si="65"/>
        <v>0</v>
      </c>
      <c r="AX655" s="899">
        <f>INDEX(V655:AG655,1,MATCH(Parametres!$B$3,V$1:AG$1,0))*IF(OR(C655="L",C655="S",C655="I"),-1,1)</f>
        <v>-4</v>
      </c>
      <c r="AY655" s="487" t="s">
        <v>337</v>
      </c>
      <c r="AZ655" s="487">
        <f>+VLOOKUP($AJ655,Data_Validation!$A:$E,5,0)</f>
        <v>0</v>
      </c>
    </row>
    <row r="656" spans="1:52" ht="15" customHeight="1">
      <c r="A656" s="706" t="s">
        <v>1148</v>
      </c>
      <c r="B656" s="706">
        <v>2025</v>
      </c>
      <c r="C656" s="706" t="s">
        <v>2572</v>
      </c>
      <c r="D656" s="706" t="s">
        <v>2573</v>
      </c>
      <c r="E656" s="706" t="s">
        <v>333</v>
      </c>
      <c r="F656" s="706" t="s">
        <v>1150</v>
      </c>
      <c r="G656" s="706">
        <v>0</v>
      </c>
      <c r="H656" s="706">
        <v>0</v>
      </c>
      <c r="I656" s="706">
        <v>0</v>
      </c>
      <c r="J656" s="706">
        <v>0</v>
      </c>
      <c r="K656" s="706">
        <v>0</v>
      </c>
      <c r="L656" s="706">
        <v>0</v>
      </c>
      <c r="M656" s="706">
        <v>0</v>
      </c>
      <c r="N656" s="706">
        <v>0</v>
      </c>
      <c r="O656" s="706">
        <v>0</v>
      </c>
      <c r="P656" s="706">
        <v>0</v>
      </c>
      <c r="Q656" s="706">
        <v>0</v>
      </c>
      <c r="R656" s="706">
        <v>0</v>
      </c>
      <c r="S656" s="706">
        <v>0</v>
      </c>
      <c r="T656" s="706">
        <v>0</v>
      </c>
      <c r="U656" s="706">
        <v>0</v>
      </c>
      <c r="V656" s="706">
        <v>0</v>
      </c>
      <c r="W656" s="706">
        <v>0</v>
      </c>
      <c r="X656" s="706">
        <v>0</v>
      </c>
      <c r="Y656" s="706">
        <v>0</v>
      </c>
      <c r="Z656" s="706">
        <v>0</v>
      </c>
      <c r="AA656" s="706">
        <v>0</v>
      </c>
      <c r="AB656" s="706">
        <v>0</v>
      </c>
      <c r="AC656" s="706">
        <v>0</v>
      </c>
      <c r="AD656" s="706">
        <v>0</v>
      </c>
      <c r="AE656" s="706">
        <v>0</v>
      </c>
      <c r="AF656" s="706">
        <v>0</v>
      </c>
      <c r="AG656" s="706">
        <v>0</v>
      </c>
      <c r="AH656" s="706">
        <v>0</v>
      </c>
      <c r="AI656" s="706">
        <v>0</v>
      </c>
      <c r="AJ656" s="905" t="str">
        <f t="shared" si="60"/>
        <v>G511</v>
      </c>
      <c r="AK656" s="905" t="str">
        <f t="shared" si="61"/>
        <v>PMNT PER. LOC.BAIL-SIMPLE</v>
      </c>
      <c r="AL656" s="905">
        <f>IFERROR(INDEX(G656:R656,1,MATCH(Parametres!$B$3,G$1:R$1,0)-1)*IF(OR(F656="L",F656="S",F656="I"),-1,1),"")</f>
        <v>0</v>
      </c>
      <c r="AM656" s="905">
        <f t="shared" si="62"/>
        <v>0</v>
      </c>
      <c r="AN656" s="905">
        <f>INDEX(G656:R656,1,MATCH(Parametres!$B$3,G$1:R$1,0))*IF(OR(F656="L",F656="S",F656="I"),-1,1)</f>
        <v>0</v>
      </c>
      <c r="AO656" s="487" t="e">
        <f>+VLOOKUP($AJ656,Data_Validation!$A:$D,1,0)</f>
        <v>#N/A</v>
      </c>
      <c r="AP656" s="487" t="e">
        <f>+VLOOKUP($AJ656,Data_Validation!$A:$D,3,0)</f>
        <v>#N/A</v>
      </c>
      <c r="AQ656" s="487" t="e">
        <f>+VLOOKUP($AJ656,Data_Validation!$A:$D,4,0)</f>
        <v>#N/A</v>
      </c>
      <c r="AR656" s="487" t="s">
        <v>299</v>
      </c>
      <c r="AS656" s="487" t="e">
        <f>+VLOOKUP($AJ656,Data_Validation!$A:$E,5,0)</f>
        <v>#N/A</v>
      </c>
      <c r="AT656" s="904" t="str">
        <f t="shared" si="63"/>
        <v>G511</v>
      </c>
      <c r="AU656" s="488" t="str">
        <f t="shared" si="64"/>
        <v>PMNT PER. LOC.BAIL-SIMPLE</v>
      </c>
      <c r="AV656" s="899">
        <f>IFERROR(INDEX(V656:AG656,1,MATCH(Parametres!$B$3,V$1:AG$1,0)-1)*IF(OR(C656="L",C656="S",C656="I"),-1,1),"")</f>
        <v>0</v>
      </c>
      <c r="AW656" s="899">
        <f t="shared" si="65"/>
        <v>0</v>
      </c>
      <c r="AX656" s="899">
        <f>INDEX(V656:AG656,1,MATCH(Parametres!$B$3,V$1:AG$1,0))*IF(OR(C656="L",C656="S",C656="I"),-1,1)</f>
        <v>0</v>
      </c>
      <c r="AY656" s="487" t="s">
        <v>337</v>
      </c>
      <c r="AZ656" s="487" t="e">
        <f>+VLOOKUP($AJ656,Data_Validation!$A:$E,5,0)</f>
        <v>#N/A</v>
      </c>
    </row>
    <row r="657" spans="1:52" ht="15" customHeight="1">
      <c r="A657" s="706" t="s">
        <v>1148</v>
      </c>
      <c r="B657" s="706">
        <v>2025</v>
      </c>
      <c r="C657" s="706" t="s">
        <v>2574</v>
      </c>
      <c r="D657" s="706" t="s">
        <v>2575</v>
      </c>
      <c r="E657" s="706" t="s">
        <v>333</v>
      </c>
      <c r="F657" s="706" t="s">
        <v>1150</v>
      </c>
      <c r="G657" s="706">
        <v>0</v>
      </c>
      <c r="H657" s="706">
        <v>0</v>
      </c>
      <c r="I657" s="706">
        <v>0</v>
      </c>
      <c r="J657" s="706">
        <v>0</v>
      </c>
      <c r="K657" s="706">
        <v>0</v>
      </c>
      <c r="L657" s="706">
        <v>0</v>
      </c>
      <c r="M657" s="706">
        <v>0</v>
      </c>
      <c r="N657" s="706">
        <v>0</v>
      </c>
      <c r="O657" s="706">
        <v>0</v>
      </c>
      <c r="P657" s="706">
        <v>0</v>
      </c>
      <c r="Q657" s="706">
        <v>0</v>
      </c>
      <c r="R657" s="706">
        <v>0</v>
      </c>
      <c r="S657" s="706">
        <v>0</v>
      </c>
      <c r="T657" s="706">
        <v>0</v>
      </c>
      <c r="U657" s="706">
        <v>0</v>
      </c>
      <c r="V657" s="706">
        <v>0</v>
      </c>
      <c r="W657" s="706">
        <v>0</v>
      </c>
      <c r="X657" s="706">
        <v>0</v>
      </c>
      <c r="Y657" s="706">
        <v>0</v>
      </c>
      <c r="Z657" s="706">
        <v>0</v>
      </c>
      <c r="AA657" s="706">
        <v>0</v>
      </c>
      <c r="AB657" s="706">
        <v>0</v>
      </c>
      <c r="AC657" s="706">
        <v>0</v>
      </c>
      <c r="AD657" s="706">
        <v>0</v>
      </c>
      <c r="AE657" s="706">
        <v>0</v>
      </c>
      <c r="AF657" s="706">
        <v>0</v>
      </c>
      <c r="AG657" s="706">
        <v>0</v>
      </c>
      <c r="AH657" s="706">
        <v>0</v>
      </c>
      <c r="AI657" s="706">
        <v>0</v>
      </c>
      <c r="AJ657" s="905" t="str">
        <f t="shared" si="60"/>
        <v>G512</v>
      </c>
      <c r="AK657" s="905" t="str">
        <f t="shared" si="61"/>
        <v>REVENU ENTRETIEN  -SIMPLE</v>
      </c>
      <c r="AL657" s="905">
        <f>IFERROR(INDEX(G657:R657,1,MATCH(Parametres!$B$3,G$1:R$1,0)-1)*IF(OR(F657="L",F657="S",F657="I"),-1,1),"")</f>
        <v>0</v>
      </c>
      <c r="AM657" s="905">
        <f t="shared" si="62"/>
        <v>0</v>
      </c>
      <c r="AN657" s="905">
        <f>INDEX(G657:R657,1,MATCH(Parametres!$B$3,G$1:R$1,0))*IF(OR(F657="L",F657="S",F657="I"),-1,1)</f>
        <v>0</v>
      </c>
      <c r="AO657" s="487" t="e">
        <f>+VLOOKUP($AJ657,Data_Validation!$A:$D,1,0)</f>
        <v>#N/A</v>
      </c>
      <c r="AP657" s="487" t="e">
        <f>+VLOOKUP($AJ657,Data_Validation!$A:$D,3,0)</f>
        <v>#N/A</v>
      </c>
      <c r="AQ657" s="487" t="e">
        <f>+VLOOKUP($AJ657,Data_Validation!$A:$D,4,0)</f>
        <v>#N/A</v>
      </c>
      <c r="AR657" s="487" t="s">
        <v>299</v>
      </c>
      <c r="AS657" s="487" t="e">
        <f>+VLOOKUP($AJ657,Data_Validation!$A:$E,5,0)</f>
        <v>#N/A</v>
      </c>
      <c r="AT657" s="904" t="str">
        <f t="shared" si="63"/>
        <v>G512</v>
      </c>
      <c r="AU657" s="488" t="str">
        <f t="shared" si="64"/>
        <v>REVENU ENTRETIEN  -SIMPLE</v>
      </c>
      <c r="AV657" s="899">
        <f>IFERROR(INDEX(V657:AG657,1,MATCH(Parametres!$B$3,V$1:AG$1,0)-1)*IF(OR(C657="L",C657="S",C657="I"),-1,1),"")</f>
        <v>0</v>
      </c>
      <c r="AW657" s="899">
        <f t="shared" si="65"/>
        <v>0</v>
      </c>
      <c r="AX657" s="899">
        <f>INDEX(V657:AG657,1,MATCH(Parametres!$B$3,V$1:AG$1,0))*IF(OR(C657="L",C657="S",C657="I"),-1,1)</f>
        <v>0</v>
      </c>
      <c r="AY657" s="487" t="s">
        <v>337</v>
      </c>
      <c r="AZ657" s="487" t="e">
        <f>+VLOOKUP($AJ657,Data_Validation!$A:$E,5,0)</f>
        <v>#N/A</v>
      </c>
    </row>
    <row r="658" spans="1:52" ht="15" customHeight="1">
      <c r="A658" s="706" t="s">
        <v>1148</v>
      </c>
      <c r="B658" s="706">
        <v>2025</v>
      </c>
      <c r="C658" s="706" t="s">
        <v>2576</v>
      </c>
      <c r="D658" s="706" t="s">
        <v>2577</v>
      </c>
      <c r="E658" s="706" t="s">
        <v>333</v>
      </c>
      <c r="F658" s="706" t="s">
        <v>1150</v>
      </c>
      <c r="G658" s="706">
        <v>0</v>
      </c>
      <c r="H658" s="706">
        <v>0</v>
      </c>
      <c r="I658" s="706">
        <v>0</v>
      </c>
      <c r="J658" s="706">
        <v>0</v>
      </c>
      <c r="K658" s="706">
        <v>0</v>
      </c>
      <c r="L658" s="706">
        <v>0</v>
      </c>
      <c r="M658" s="706">
        <v>0</v>
      </c>
      <c r="N658" s="706">
        <v>0</v>
      </c>
      <c r="O658" s="706">
        <v>0</v>
      </c>
      <c r="P658" s="706">
        <v>0</v>
      </c>
      <c r="Q658" s="706">
        <v>0</v>
      </c>
      <c r="R658" s="706">
        <v>0</v>
      </c>
      <c r="S658" s="706">
        <v>0</v>
      </c>
      <c r="T658" s="706">
        <v>0</v>
      </c>
      <c r="U658" s="706">
        <v>0</v>
      </c>
      <c r="V658" s="706">
        <v>0</v>
      </c>
      <c r="W658" s="706">
        <v>0</v>
      </c>
      <c r="X658" s="706">
        <v>0</v>
      </c>
      <c r="Y658" s="706">
        <v>0</v>
      </c>
      <c r="Z658" s="706">
        <v>0</v>
      </c>
      <c r="AA658" s="706">
        <v>0</v>
      </c>
      <c r="AB658" s="706">
        <v>0</v>
      </c>
      <c r="AC658" s="706">
        <v>0</v>
      </c>
      <c r="AD658" s="706">
        <v>0</v>
      </c>
      <c r="AE658" s="706">
        <v>0</v>
      </c>
      <c r="AF658" s="706">
        <v>0</v>
      </c>
      <c r="AG658" s="706">
        <v>0</v>
      </c>
      <c r="AH658" s="706">
        <v>0</v>
      </c>
      <c r="AI658" s="706">
        <v>0</v>
      </c>
      <c r="AJ658" s="905" t="str">
        <f t="shared" si="60"/>
        <v>G513</v>
      </c>
      <c r="AK658" s="905" t="str">
        <f t="shared" si="61"/>
        <v>REV.PARTIEL MOIS  -SIMPLE</v>
      </c>
      <c r="AL658" s="905">
        <f>IFERROR(INDEX(G658:R658,1,MATCH(Parametres!$B$3,G$1:R$1,0)-1)*IF(OR(F658="L",F658="S",F658="I"),-1,1),"")</f>
        <v>0</v>
      </c>
      <c r="AM658" s="905">
        <f t="shared" si="62"/>
        <v>0</v>
      </c>
      <c r="AN658" s="905">
        <f>INDEX(G658:R658,1,MATCH(Parametres!$B$3,G$1:R$1,0))*IF(OR(F658="L",F658="S",F658="I"),-1,1)</f>
        <v>0</v>
      </c>
      <c r="AO658" s="487" t="e">
        <f>+VLOOKUP($AJ658,Data_Validation!$A:$D,1,0)</f>
        <v>#N/A</v>
      </c>
      <c r="AP658" s="487" t="e">
        <f>+VLOOKUP($AJ658,Data_Validation!$A:$D,3,0)</f>
        <v>#N/A</v>
      </c>
      <c r="AQ658" s="487" t="e">
        <f>+VLOOKUP($AJ658,Data_Validation!$A:$D,4,0)</f>
        <v>#N/A</v>
      </c>
      <c r="AR658" s="487" t="s">
        <v>299</v>
      </c>
      <c r="AS658" s="487" t="e">
        <f>+VLOOKUP($AJ658,Data_Validation!$A:$E,5,0)</f>
        <v>#N/A</v>
      </c>
      <c r="AT658" s="904" t="str">
        <f t="shared" si="63"/>
        <v>G513</v>
      </c>
      <c r="AU658" s="488" t="str">
        <f t="shared" si="64"/>
        <v>REV.PARTIEL MOIS  -SIMPLE</v>
      </c>
      <c r="AV658" s="899">
        <f>IFERROR(INDEX(V658:AG658,1,MATCH(Parametres!$B$3,V$1:AG$1,0)-1)*IF(OR(C658="L",C658="S",C658="I"),-1,1),"")</f>
        <v>0</v>
      </c>
      <c r="AW658" s="899">
        <f t="shared" si="65"/>
        <v>0</v>
      </c>
      <c r="AX658" s="899">
        <f>INDEX(V658:AG658,1,MATCH(Parametres!$B$3,V$1:AG$1,0))*IF(OR(C658="L",C658="S",C658="I"),-1,1)</f>
        <v>0</v>
      </c>
      <c r="AY658" s="487" t="s">
        <v>337</v>
      </c>
      <c r="AZ658" s="487" t="e">
        <f>+VLOOKUP($AJ658,Data_Validation!$A:$E,5,0)</f>
        <v>#N/A</v>
      </c>
    </row>
    <row r="659" spans="1:52" ht="15" customHeight="1">
      <c r="A659" s="706" t="s">
        <v>1148</v>
      </c>
      <c r="B659" s="706">
        <v>2025</v>
      </c>
      <c r="C659" s="706" t="s">
        <v>2578</v>
      </c>
      <c r="D659" s="706" t="s">
        <v>2579</v>
      </c>
      <c r="E659" s="706" t="s">
        <v>333</v>
      </c>
      <c r="F659" s="706" t="s">
        <v>1150</v>
      </c>
      <c r="G659" s="706">
        <v>0</v>
      </c>
      <c r="H659" s="706">
        <v>0</v>
      </c>
      <c r="I659" s="706">
        <v>0</v>
      </c>
      <c r="J659" s="706">
        <v>0</v>
      </c>
      <c r="K659" s="706">
        <v>0</v>
      </c>
      <c r="L659" s="706">
        <v>0</v>
      </c>
      <c r="M659" s="706">
        <v>0</v>
      </c>
      <c r="N659" s="706">
        <v>0</v>
      </c>
      <c r="O659" s="706">
        <v>0</v>
      </c>
      <c r="P659" s="706">
        <v>0</v>
      </c>
      <c r="Q659" s="706">
        <v>0</v>
      </c>
      <c r="R659" s="706">
        <v>0</v>
      </c>
      <c r="S659" s="706">
        <v>0</v>
      </c>
      <c r="T659" s="706">
        <v>0</v>
      </c>
      <c r="U659" s="706">
        <v>0</v>
      </c>
      <c r="V659" s="706">
        <v>0</v>
      </c>
      <c r="W659" s="706">
        <v>0</v>
      </c>
      <c r="X659" s="706">
        <v>0</v>
      </c>
      <c r="Y659" s="706">
        <v>0</v>
      </c>
      <c r="Z659" s="706">
        <v>0</v>
      </c>
      <c r="AA659" s="706">
        <v>0</v>
      </c>
      <c r="AB659" s="706">
        <v>0</v>
      </c>
      <c r="AC659" s="706">
        <v>0</v>
      </c>
      <c r="AD659" s="706">
        <v>0</v>
      </c>
      <c r="AE659" s="706">
        <v>0</v>
      </c>
      <c r="AF659" s="706">
        <v>0</v>
      </c>
      <c r="AG659" s="706">
        <v>0</v>
      </c>
      <c r="AH659" s="706">
        <v>0</v>
      </c>
      <c r="AI659" s="706">
        <v>0</v>
      </c>
      <c r="AJ659" s="905" t="str">
        <f t="shared" ref="AJ659:AJ722" si="66">C659</f>
        <v>G514</v>
      </c>
      <c r="AK659" s="905" t="str">
        <f t="shared" ref="AK659:AK722" si="67">D659</f>
        <v>FRAIS PMNT TARDIF -SIMPLE</v>
      </c>
      <c r="AL659" s="905">
        <f>IFERROR(INDEX(G659:R659,1,MATCH(Parametres!$B$3,G$1:R$1,0)-1)*IF(OR(F659="L",F659="S",F659="I"),-1,1),"")</f>
        <v>0</v>
      </c>
      <c r="AM659" s="905">
        <f t="shared" si="62"/>
        <v>0</v>
      </c>
      <c r="AN659" s="905">
        <f>INDEX(G659:R659,1,MATCH(Parametres!$B$3,G$1:R$1,0))*IF(OR(F659="L",F659="S",F659="I"),-1,1)</f>
        <v>0</v>
      </c>
      <c r="AO659" s="487" t="e">
        <f>+VLOOKUP($AJ659,Data_Validation!$A:$D,1,0)</f>
        <v>#N/A</v>
      </c>
      <c r="AP659" s="487" t="e">
        <f>+VLOOKUP($AJ659,Data_Validation!$A:$D,3,0)</f>
        <v>#N/A</v>
      </c>
      <c r="AQ659" s="487" t="e">
        <f>+VLOOKUP($AJ659,Data_Validation!$A:$D,4,0)</f>
        <v>#N/A</v>
      </c>
      <c r="AR659" s="487" t="s">
        <v>299</v>
      </c>
      <c r="AS659" s="487" t="e">
        <f>+VLOOKUP($AJ659,Data_Validation!$A:$E,5,0)</f>
        <v>#N/A</v>
      </c>
      <c r="AT659" s="904" t="str">
        <f t="shared" si="63"/>
        <v>G514</v>
      </c>
      <c r="AU659" s="488" t="str">
        <f t="shared" si="64"/>
        <v>FRAIS PMNT TARDIF -SIMPLE</v>
      </c>
      <c r="AV659" s="899">
        <f>IFERROR(INDEX(V659:AG659,1,MATCH(Parametres!$B$3,V$1:AG$1,0)-1)*IF(OR(C659="L",C659="S",C659="I"),-1,1),"")</f>
        <v>0</v>
      </c>
      <c r="AW659" s="899">
        <f t="shared" si="65"/>
        <v>0</v>
      </c>
      <c r="AX659" s="899">
        <f>INDEX(V659:AG659,1,MATCH(Parametres!$B$3,V$1:AG$1,0))*IF(OR(C659="L",C659="S",C659="I"),-1,1)</f>
        <v>0</v>
      </c>
      <c r="AY659" s="487" t="s">
        <v>337</v>
      </c>
      <c r="AZ659" s="487" t="e">
        <f>+VLOOKUP($AJ659,Data_Validation!$A:$E,5,0)</f>
        <v>#N/A</v>
      </c>
    </row>
    <row r="660" spans="1:52" ht="15" customHeight="1">
      <c r="A660" s="706" t="s">
        <v>1148</v>
      </c>
      <c r="B660" s="706">
        <v>2025</v>
      </c>
      <c r="C660" s="706" t="s">
        <v>2580</v>
      </c>
      <c r="D660" s="706" t="s">
        <v>2581</v>
      </c>
      <c r="E660" s="706" t="s">
        <v>333</v>
      </c>
      <c r="F660" s="706" t="s">
        <v>1150</v>
      </c>
      <c r="G660" s="706">
        <v>0</v>
      </c>
      <c r="H660" s="706">
        <v>0</v>
      </c>
      <c r="I660" s="706">
        <v>0</v>
      </c>
      <c r="J660" s="706">
        <v>0</v>
      </c>
      <c r="K660" s="706">
        <v>0</v>
      </c>
      <c r="L660" s="706">
        <v>0</v>
      </c>
      <c r="M660" s="706">
        <v>0</v>
      </c>
      <c r="N660" s="706">
        <v>0</v>
      </c>
      <c r="O660" s="706">
        <v>0</v>
      </c>
      <c r="P660" s="706">
        <v>0</v>
      </c>
      <c r="Q660" s="706">
        <v>0</v>
      </c>
      <c r="R660" s="706">
        <v>0</v>
      </c>
      <c r="S660" s="706">
        <v>0</v>
      </c>
      <c r="T660" s="706">
        <v>0</v>
      </c>
      <c r="U660" s="706">
        <v>0</v>
      </c>
      <c r="V660" s="706">
        <v>0</v>
      </c>
      <c r="W660" s="706">
        <v>0</v>
      </c>
      <c r="X660" s="706">
        <v>0</v>
      </c>
      <c r="Y660" s="706">
        <v>0</v>
      </c>
      <c r="Z660" s="706">
        <v>0</v>
      </c>
      <c r="AA660" s="706">
        <v>0</v>
      </c>
      <c r="AB660" s="706">
        <v>0</v>
      </c>
      <c r="AC660" s="706">
        <v>0</v>
      </c>
      <c r="AD660" s="706">
        <v>0</v>
      </c>
      <c r="AE660" s="706">
        <v>0</v>
      </c>
      <c r="AF660" s="706">
        <v>0</v>
      </c>
      <c r="AG660" s="706">
        <v>0</v>
      </c>
      <c r="AH660" s="706">
        <v>0</v>
      </c>
      <c r="AI660" s="706">
        <v>0</v>
      </c>
      <c r="AJ660" s="905" t="str">
        <f t="shared" si="66"/>
        <v>G516</v>
      </c>
      <c r="AK660" s="905" t="str">
        <f t="shared" si="67"/>
        <v>FRAIS ADMINIST.   -SIMPLE</v>
      </c>
      <c r="AL660" s="905">
        <f>IFERROR(INDEX(G660:R660,1,MATCH(Parametres!$B$3,G$1:R$1,0)-1)*IF(OR(F660="L",F660="S",F660="I"),-1,1),"")</f>
        <v>0</v>
      </c>
      <c r="AM660" s="905">
        <f t="shared" si="62"/>
        <v>0</v>
      </c>
      <c r="AN660" s="905">
        <f>INDEX(G660:R660,1,MATCH(Parametres!$B$3,G$1:R$1,0))*IF(OR(F660="L",F660="S",F660="I"),-1,1)</f>
        <v>0</v>
      </c>
      <c r="AO660" s="487" t="e">
        <f>+VLOOKUP($AJ660,Data_Validation!$A:$D,1,0)</f>
        <v>#N/A</v>
      </c>
      <c r="AP660" s="487" t="e">
        <f>+VLOOKUP($AJ660,Data_Validation!$A:$D,3,0)</f>
        <v>#N/A</v>
      </c>
      <c r="AQ660" s="487" t="e">
        <f>+VLOOKUP($AJ660,Data_Validation!$A:$D,4,0)</f>
        <v>#N/A</v>
      </c>
      <c r="AR660" s="487" t="s">
        <v>299</v>
      </c>
      <c r="AS660" s="487" t="e">
        <f>+VLOOKUP($AJ660,Data_Validation!$A:$E,5,0)</f>
        <v>#N/A</v>
      </c>
      <c r="AT660" s="904" t="str">
        <f t="shared" si="63"/>
        <v>G516</v>
      </c>
      <c r="AU660" s="488" t="str">
        <f t="shared" si="64"/>
        <v>FRAIS ADMINIST.   -SIMPLE</v>
      </c>
      <c r="AV660" s="899">
        <f>IFERROR(INDEX(V660:AG660,1,MATCH(Parametres!$B$3,V$1:AG$1,0)-1)*IF(OR(C660="L",C660="S",C660="I"),-1,1),"")</f>
        <v>0</v>
      </c>
      <c r="AW660" s="899">
        <f t="shared" si="65"/>
        <v>0</v>
      </c>
      <c r="AX660" s="899">
        <f>INDEX(V660:AG660,1,MATCH(Parametres!$B$3,V$1:AG$1,0))*IF(OR(C660="L",C660="S",C660="I"),-1,1)</f>
        <v>0</v>
      </c>
      <c r="AY660" s="487" t="s">
        <v>337</v>
      </c>
      <c r="AZ660" s="487" t="e">
        <f>+VLOOKUP($AJ660,Data_Validation!$A:$E,5,0)</f>
        <v>#N/A</v>
      </c>
    </row>
    <row r="661" spans="1:52" ht="15" customHeight="1">
      <c r="A661" s="706" t="s">
        <v>1148</v>
      </c>
      <c r="B661" s="706">
        <v>2025</v>
      </c>
      <c r="C661" s="706" t="s">
        <v>2582</v>
      </c>
      <c r="D661" s="706" t="s">
        <v>2583</v>
      </c>
      <c r="E661" s="706" t="s">
        <v>333</v>
      </c>
      <c r="F661" s="706" t="s">
        <v>1150</v>
      </c>
      <c r="G661" s="706">
        <v>0</v>
      </c>
      <c r="H661" s="706">
        <v>0</v>
      </c>
      <c r="I661" s="706">
        <v>0</v>
      </c>
      <c r="J661" s="706">
        <v>0</v>
      </c>
      <c r="K661" s="706">
        <v>0</v>
      </c>
      <c r="L661" s="706">
        <v>0</v>
      </c>
      <c r="M661" s="706">
        <v>0</v>
      </c>
      <c r="N661" s="706">
        <v>0</v>
      </c>
      <c r="O661" s="706">
        <v>0</v>
      </c>
      <c r="P661" s="706">
        <v>0</v>
      </c>
      <c r="Q661" s="706">
        <v>0</v>
      </c>
      <c r="R661" s="706">
        <v>0</v>
      </c>
      <c r="S661" s="706">
        <v>0</v>
      </c>
      <c r="T661" s="706">
        <v>0</v>
      </c>
      <c r="U661" s="706">
        <v>0</v>
      </c>
      <c r="V661" s="706">
        <v>0</v>
      </c>
      <c r="W661" s="706">
        <v>0</v>
      </c>
      <c r="X661" s="706">
        <v>0</v>
      </c>
      <c r="Y661" s="706">
        <v>0</v>
      </c>
      <c r="Z661" s="706">
        <v>0</v>
      </c>
      <c r="AA661" s="706">
        <v>0</v>
      </c>
      <c r="AB661" s="706">
        <v>0</v>
      </c>
      <c r="AC661" s="706">
        <v>0</v>
      </c>
      <c r="AD661" s="706">
        <v>0</v>
      </c>
      <c r="AE661" s="706">
        <v>0</v>
      </c>
      <c r="AF661" s="706">
        <v>0</v>
      </c>
      <c r="AG661" s="706">
        <v>0</v>
      </c>
      <c r="AH661" s="706">
        <v>0</v>
      </c>
      <c r="AI661" s="706">
        <v>0</v>
      </c>
      <c r="AJ661" s="905" t="str">
        <f t="shared" si="66"/>
        <v>G517</v>
      </c>
      <c r="AK661" s="905" t="str">
        <f t="shared" si="67"/>
        <v>AUTRES REV.LOCAT. -SIMPLE</v>
      </c>
      <c r="AL661" s="905">
        <f>IFERROR(INDEX(G661:R661,1,MATCH(Parametres!$B$3,G$1:R$1,0)-1)*IF(OR(F661="L",F661="S",F661="I"),-1,1),"")</f>
        <v>0</v>
      </c>
      <c r="AM661" s="905">
        <f t="shared" si="62"/>
        <v>0</v>
      </c>
      <c r="AN661" s="905">
        <f>INDEX(G661:R661,1,MATCH(Parametres!$B$3,G$1:R$1,0))*IF(OR(F661="L",F661="S",F661="I"),-1,1)</f>
        <v>0</v>
      </c>
      <c r="AO661" s="487" t="e">
        <f>+VLOOKUP($AJ661,Data_Validation!$A:$D,1,0)</f>
        <v>#N/A</v>
      </c>
      <c r="AP661" s="487" t="e">
        <f>+VLOOKUP($AJ661,Data_Validation!$A:$D,3,0)</f>
        <v>#N/A</v>
      </c>
      <c r="AQ661" s="487" t="e">
        <f>+VLOOKUP($AJ661,Data_Validation!$A:$D,4,0)</f>
        <v>#N/A</v>
      </c>
      <c r="AR661" s="487" t="s">
        <v>299</v>
      </c>
      <c r="AS661" s="487" t="e">
        <f>+VLOOKUP($AJ661,Data_Validation!$A:$E,5,0)</f>
        <v>#N/A</v>
      </c>
      <c r="AT661" s="904" t="str">
        <f t="shared" si="63"/>
        <v>G517</v>
      </c>
      <c r="AU661" s="488" t="str">
        <f t="shared" si="64"/>
        <v>AUTRES REV.LOCAT. -SIMPLE</v>
      </c>
      <c r="AV661" s="899">
        <f>IFERROR(INDEX(V661:AG661,1,MATCH(Parametres!$B$3,V$1:AG$1,0)-1)*IF(OR(C661="L",C661="S",C661="I"),-1,1),"")</f>
        <v>0</v>
      </c>
      <c r="AW661" s="899">
        <f t="shared" si="65"/>
        <v>0</v>
      </c>
      <c r="AX661" s="899">
        <f>INDEX(V661:AG661,1,MATCH(Parametres!$B$3,V$1:AG$1,0))*IF(OR(C661="L",C661="S",C661="I"),-1,1)</f>
        <v>0</v>
      </c>
      <c r="AY661" s="487" t="s">
        <v>337</v>
      </c>
      <c r="AZ661" s="487" t="e">
        <f>+VLOOKUP($AJ661,Data_Validation!$A:$E,5,0)</f>
        <v>#N/A</v>
      </c>
    </row>
    <row r="662" spans="1:52" ht="15" customHeight="1">
      <c r="A662" s="706" t="s">
        <v>1148</v>
      </c>
      <c r="B662" s="706">
        <v>2025</v>
      </c>
      <c r="C662" s="706" t="s">
        <v>2584</v>
      </c>
      <c r="D662" s="706" t="s">
        <v>2585</v>
      </c>
      <c r="E662" s="706" t="s">
        <v>333</v>
      </c>
      <c r="F662" s="706" t="s">
        <v>1150</v>
      </c>
      <c r="G662" s="706">
        <v>0</v>
      </c>
      <c r="H662" s="706">
        <v>0</v>
      </c>
      <c r="I662" s="706">
        <v>0</v>
      </c>
      <c r="J662" s="706">
        <v>0</v>
      </c>
      <c r="K662" s="706">
        <v>0</v>
      </c>
      <c r="L662" s="706">
        <v>0</v>
      </c>
      <c r="M662" s="706">
        <v>0</v>
      </c>
      <c r="N662" s="706">
        <v>0</v>
      </c>
      <c r="O662" s="706">
        <v>0</v>
      </c>
      <c r="P662" s="706">
        <v>0</v>
      </c>
      <c r="Q662" s="706">
        <v>0</v>
      </c>
      <c r="R662" s="706">
        <v>0</v>
      </c>
      <c r="S662" s="706">
        <v>0</v>
      </c>
      <c r="T662" s="706">
        <v>0</v>
      </c>
      <c r="U662" s="706">
        <v>0</v>
      </c>
      <c r="V662" s="706">
        <v>0</v>
      </c>
      <c r="W662" s="706">
        <v>0</v>
      </c>
      <c r="X662" s="706">
        <v>0</v>
      </c>
      <c r="Y662" s="706">
        <v>0</v>
      </c>
      <c r="Z662" s="706">
        <v>0</v>
      </c>
      <c r="AA662" s="706">
        <v>0</v>
      </c>
      <c r="AB662" s="706">
        <v>0</v>
      </c>
      <c r="AC662" s="706">
        <v>0</v>
      </c>
      <c r="AD662" s="706">
        <v>0</v>
      </c>
      <c r="AE662" s="706">
        <v>0</v>
      </c>
      <c r="AF662" s="706">
        <v>0</v>
      </c>
      <c r="AG662" s="706">
        <v>0</v>
      </c>
      <c r="AH662" s="706">
        <v>0</v>
      </c>
      <c r="AI662" s="706">
        <v>0</v>
      </c>
      <c r="AJ662" s="905" t="str">
        <f t="shared" si="66"/>
        <v>G521</v>
      </c>
      <c r="AK662" s="905" t="str">
        <f t="shared" si="67"/>
        <v>PMNT PER. LOC.BAIL-ALEATO</v>
      </c>
      <c r="AL662" s="905">
        <f>IFERROR(INDEX(G662:R662,1,MATCH(Parametres!$B$3,G$1:R$1,0)-1)*IF(OR(F662="L",F662="S",F662="I"),-1,1),"")</f>
        <v>0</v>
      </c>
      <c r="AM662" s="905">
        <f t="shared" si="62"/>
        <v>0</v>
      </c>
      <c r="AN662" s="905">
        <f>INDEX(G662:R662,1,MATCH(Parametres!$B$3,G$1:R$1,0))*IF(OR(F662="L",F662="S",F662="I"),-1,1)</f>
        <v>0</v>
      </c>
      <c r="AO662" s="487" t="e">
        <f>+VLOOKUP($AJ662,Data_Validation!$A:$D,1,0)</f>
        <v>#N/A</v>
      </c>
      <c r="AP662" s="487" t="e">
        <f>+VLOOKUP($AJ662,Data_Validation!$A:$D,3,0)</f>
        <v>#N/A</v>
      </c>
      <c r="AQ662" s="487" t="e">
        <f>+VLOOKUP($AJ662,Data_Validation!$A:$D,4,0)</f>
        <v>#N/A</v>
      </c>
      <c r="AR662" s="487" t="s">
        <v>299</v>
      </c>
      <c r="AS662" s="487" t="e">
        <f>+VLOOKUP($AJ662,Data_Validation!$A:$E,5,0)</f>
        <v>#N/A</v>
      </c>
      <c r="AT662" s="904" t="str">
        <f t="shared" si="63"/>
        <v>G521</v>
      </c>
      <c r="AU662" s="488" t="str">
        <f t="shared" si="64"/>
        <v>PMNT PER. LOC.BAIL-ALEATO</v>
      </c>
      <c r="AV662" s="899">
        <f>IFERROR(INDEX(V662:AG662,1,MATCH(Parametres!$B$3,V$1:AG$1,0)-1)*IF(OR(C662="L",C662="S",C662="I"),-1,1),"")</f>
        <v>0</v>
      </c>
      <c r="AW662" s="899">
        <f t="shared" si="65"/>
        <v>0</v>
      </c>
      <c r="AX662" s="899">
        <f>INDEX(V662:AG662,1,MATCH(Parametres!$B$3,V$1:AG$1,0))*IF(OR(C662="L",C662="S",C662="I"),-1,1)</f>
        <v>0</v>
      </c>
      <c r="AY662" s="487" t="s">
        <v>337</v>
      </c>
      <c r="AZ662" s="487" t="e">
        <f>+VLOOKUP($AJ662,Data_Validation!$A:$E,5,0)</f>
        <v>#N/A</v>
      </c>
    </row>
    <row r="663" spans="1:52" ht="15" customHeight="1">
      <c r="A663" s="706" t="s">
        <v>1148</v>
      </c>
      <c r="B663" s="706">
        <v>2025</v>
      </c>
      <c r="C663" s="706" t="s">
        <v>2586</v>
      </c>
      <c r="D663" s="706" t="s">
        <v>2587</v>
      </c>
      <c r="E663" s="706" t="s">
        <v>333</v>
      </c>
      <c r="F663" s="706" t="s">
        <v>1150</v>
      </c>
      <c r="G663" s="706">
        <v>0</v>
      </c>
      <c r="H663" s="706">
        <v>0</v>
      </c>
      <c r="I663" s="706">
        <v>0</v>
      </c>
      <c r="J663" s="706">
        <v>0</v>
      </c>
      <c r="K663" s="706">
        <v>0</v>
      </c>
      <c r="L663" s="706">
        <v>0</v>
      </c>
      <c r="M663" s="706">
        <v>0</v>
      </c>
      <c r="N663" s="706">
        <v>0</v>
      </c>
      <c r="O663" s="706">
        <v>0</v>
      </c>
      <c r="P663" s="706">
        <v>0</v>
      </c>
      <c r="Q663" s="706">
        <v>0</v>
      </c>
      <c r="R663" s="706">
        <v>0</v>
      </c>
      <c r="S663" s="706">
        <v>0</v>
      </c>
      <c r="T663" s="706">
        <v>0</v>
      </c>
      <c r="U663" s="706">
        <v>0</v>
      </c>
      <c r="V663" s="706">
        <v>0</v>
      </c>
      <c r="W663" s="706">
        <v>0</v>
      </c>
      <c r="X663" s="706">
        <v>0</v>
      </c>
      <c r="Y663" s="706">
        <v>0</v>
      </c>
      <c r="Z663" s="706">
        <v>0</v>
      </c>
      <c r="AA663" s="706">
        <v>0</v>
      </c>
      <c r="AB663" s="706">
        <v>0</v>
      </c>
      <c r="AC663" s="706">
        <v>0</v>
      </c>
      <c r="AD663" s="706">
        <v>0</v>
      </c>
      <c r="AE663" s="706">
        <v>0</v>
      </c>
      <c r="AF663" s="706">
        <v>0</v>
      </c>
      <c r="AG663" s="706">
        <v>0</v>
      </c>
      <c r="AH663" s="706">
        <v>0</v>
      </c>
      <c r="AI663" s="706">
        <v>0</v>
      </c>
      <c r="AJ663" s="905" t="str">
        <f t="shared" si="66"/>
        <v>G522</v>
      </c>
      <c r="AK663" s="905" t="str">
        <f t="shared" si="67"/>
        <v>REVENU ENTRETIEN  -ALEATO</v>
      </c>
      <c r="AL663" s="905">
        <f>IFERROR(INDEX(G663:R663,1,MATCH(Parametres!$B$3,G$1:R$1,0)-1)*IF(OR(F663="L",F663="S",F663="I"),-1,1),"")</f>
        <v>0</v>
      </c>
      <c r="AM663" s="905">
        <f t="shared" si="62"/>
        <v>0</v>
      </c>
      <c r="AN663" s="905">
        <f>INDEX(G663:R663,1,MATCH(Parametres!$B$3,G$1:R$1,0))*IF(OR(F663="L",F663="S",F663="I"),-1,1)</f>
        <v>0</v>
      </c>
      <c r="AO663" s="487" t="e">
        <f>+VLOOKUP($AJ663,Data_Validation!$A:$D,1,0)</f>
        <v>#N/A</v>
      </c>
      <c r="AP663" s="487" t="e">
        <f>+VLOOKUP($AJ663,Data_Validation!$A:$D,3,0)</f>
        <v>#N/A</v>
      </c>
      <c r="AQ663" s="487" t="e">
        <f>+VLOOKUP($AJ663,Data_Validation!$A:$D,4,0)</f>
        <v>#N/A</v>
      </c>
      <c r="AR663" s="487" t="s">
        <v>299</v>
      </c>
      <c r="AS663" s="487" t="e">
        <f>+VLOOKUP($AJ663,Data_Validation!$A:$E,5,0)</f>
        <v>#N/A</v>
      </c>
      <c r="AT663" s="904" t="str">
        <f t="shared" si="63"/>
        <v>G522</v>
      </c>
      <c r="AU663" s="488" t="str">
        <f t="shared" si="64"/>
        <v>REVENU ENTRETIEN  -ALEATO</v>
      </c>
      <c r="AV663" s="899">
        <f>IFERROR(INDEX(V663:AG663,1,MATCH(Parametres!$B$3,V$1:AG$1,0)-1)*IF(OR(C663="L",C663="S",C663="I"),-1,1),"")</f>
        <v>0</v>
      </c>
      <c r="AW663" s="899">
        <f t="shared" si="65"/>
        <v>0</v>
      </c>
      <c r="AX663" s="899">
        <f>INDEX(V663:AG663,1,MATCH(Parametres!$B$3,V$1:AG$1,0))*IF(OR(C663="L",C663="S",C663="I"),-1,1)</f>
        <v>0</v>
      </c>
      <c r="AY663" s="487" t="s">
        <v>337</v>
      </c>
      <c r="AZ663" s="487" t="e">
        <f>+VLOOKUP($AJ663,Data_Validation!$A:$E,5,0)</f>
        <v>#N/A</v>
      </c>
    </row>
    <row r="664" spans="1:52" ht="15" customHeight="1">
      <c r="A664" s="706" t="s">
        <v>1148</v>
      </c>
      <c r="B664" s="706">
        <v>2025</v>
      </c>
      <c r="C664" s="706" t="s">
        <v>2588</v>
      </c>
      <c r="D664" s="706" t="s">
        <v>2589</v>
      </c>
      <c r="E664" s="706" t="s">
        <v>333</v>
      </c>
      <c r="F664" s="706" t="s">
        <v>1150</v>
      </c>
      <c r="G664" s="706">
        <v>0</v>
      </c>
      <c r="H664" s="706">
        <v>0</v>
      </c>
      <c r="I664" s="706">
        <v>0</v>
      </c>
      <c r="J664" s="706">
        <v>0</v>
      </c>
      <c r="K664" s="706">
        <v>0</v>
      </c>
      <c r="L664" s="706">
        <v>0</v>
      </c>
      <c r="M664" s="706">
        <v>0</v>
      </c>
      <c r="N664" s="706">
        <v>0</v>
      </c>
      <c r="O664" s="706">
        <v>0</v>
      </c>
      <c r="P664" s="706">
        <v>0</v>
      </c>
      <c r="Q664" s="706">
        <v>0</v>
      </c>
      <c r="R664" s="706">
        <v>0</v>
      </c>
      <c r="S664" s="706">
        <v>0</v>
      </c>
      <c r="T664" s="706">
        <v>0</v>
      </c>
      <c r="U664" s="706">
        <v>0</v>
      </c>
      <c r="V664" s="706">
        <v>0</v>
      </c>
      <c r="W664" s="706">
        <v>0</v>
      </c>
      <c r="X664" s="706">
        <v>0</v>
      </c>
      <c r="Y664" s="706">
        <v>0</v>
      </c>
      <c r="Z664" s="706">
        <v>0</v>
      </c>
      <c r="AA664" s="706">
        <v>0</v>
      </c>
      <c r="AB664" s="706">
        <v>0</v>
      </c>
      <c r="AC664" s="706">
        <v>0</v>
      </c>
      <c r="AD664" s="706">
        <v>0</v>
      </c>
      <c r="AE664" s="706">
        <v>0</v>
      </c>
      <c r="AF664" s="706">
        <v>0</v>
      </c>
      <c r="AG664" s="706">
        <v>0</v>
      </c>
      <c r="AH664" s="706">
        <v>0</v>
      </c>
      <c r="AI664" s="706">
        <v>0</v>
      </c>
      <c r="AJ664" s="905" t="str">
        <f t="shared" si="66"/>
        <v>G523</v>
      </c>
      <c r="AK664" s="905" t="str">
        <f t="shared" si="67"/>
        <v>REV.PARTIEL MOIS  -ALEATO</v>
      </c>
      <c r="AL664" s="905">
        <f>IFERROR(INDEX(G664:R664,1,MATCH(Parametres!$B$3,G$1:R$1,0)-1)*IF(OR(F664="L",F664="S",F664="I"),-1,1),"")</f>
        <v>0</v>
      </c>
      <c r="AM664" s="905">
        <f t="shared" si="62"/>
        <v>0</v>
      </c>
      <c r="AN664" s="905">
        <f>INDEX(G664:R664,1,MATCH(Parametres!$B$3,G$1:R$1,0))*IF(OR(F664="L",F664="S",F664="I"),-1,1)</f>
        <v>0</v>
      </c>
      <c r="AO664" s="487" t="e">
        <f>+VLOOKUP($AJ664,Data_Validation!$A:$D,1,0)</f>
        <v>#N/A</v>
      </c>
      <c r="AP664" s="487" t="e">
        <f>+VLOOKUP($AJ664,Data_Validation!$A:$D,3,0)</f>
        <v>#N/A</v>
      </c>
      <c r="AQ664" s="487" t="e">
        <f>+VLOOKUP($AJ664,Data_Validation!$A:$D,4,0)</f>
        <v>#N/A</v>
      </c>
      <c r="AR664" s="487" t="s">
        <v>299</v>
      </c>
      <c r="AS664" s="487" t="e">
        <f>+VLOOKUP($AJ664,Data_Validation!$A:$E,5,0)</f>
        <v>#N/A</v>
      </c>
      <c r="AT664" s="904" t="str">
        <f t="shared" si="63"/>
        <v>G523</v>
      </c>
      <c r="AU664" s="488" t="str">
        <f t="shared" si="64"/>
        <v>REV.PARTIEL MOIS  -ALEATO</v>
      </c>
      <c r="AV664" s="899">
        <f>IFERROR(INDEX(V664:AG664,1,MATCH(Parametres!$B$3,V$1:AG$1,0)-1)*IF(OR(C664="L",C664="S",C664="I"),-1,1),"")</f>
        <v>0</v>
      </c>
      <c r="AW664" s="899">
        <f t="shared" si="65"/>
        <v>0</v>
      </c>
      <c r="AX664" s="899">
        <f>INDEX(V664:AG664,1,MATCH(Parametres!$B$3,V$1:AG$1,0))*IF(OR(C664="L",C664="S",C664="I"),-1,1)</f>
        <v>0</v>
      </c>
      <c r="AY664" s="487" t="s">
        <v>337</v>
      </c>
      <c r="AZ664" s="487" t="e">
        <f>+VLOOKUP($AJ664,Data_Validation!$A:$E,5,0)</f>
        <v>#N/A</v>
      </c>
    </row>
    <row r="665" spans="1:52" ht="15" customHeight="1">
      <c r="A665" s="706" t="s">
        <v>1148</v>
      </c>
      <c r="B665" s="706">
        <v>2025</v>
      </c>
      <c r="C665" s="706" t="s">
        <v>2590</v>
      </c>
      <c r="D665" s="706" t="s">
        <v>2591</v>
      </c>
      <c r="E665" s="706" t="s">
        <v>333</v>
      </c>
      <c r="F665" s="706" t="s">
        <v>1150</v>
      </c>
      <c r="G665" s="706">
        <v>0</v>
      </c>
      <c r="H665" s="706">
        <v>0</v>
      </c>
      <c r="I665" s="706">
        <v>0</v>
      </c>
      <c r="J665" s="706">
        <v>0</v>
      </c>
      <c r="K665" s="706">
        <v>0</v>
      </c>
      <c r="L665" s="706">
        <v>0</v>
      </c>
      <c r="M665" s="706">
        <v>0</v>
      </c>
      <c r="N665" s="706">
        <v>0</v>
      </c>
      <c r="O665" s="706">
        <v>0</v>
      </c>
      <c r="P665" s="706">
        <v>0</v>
      </c>
      <c r="Q665" s="706">
        <v>0</v>
      </c>
      <c r="R665" s="706">
        <v>0</v>
      </c>
      <c r="S665" s="706">
        <v>0</v>
      </c>
      <c r="T665" s="706">
        <v>0</v>
      </c>
      <c r="U665" s="706">
        <v>0</v>
      </c>
      <c r="V665" s="706">
        <v>0</v>
      </c>
      <c r="W665" s="706">
        <v>0</v>
      </c>
      <c r="X665" s="706">
        <v>0</v>
      </c>
      <c r="Y665" s="706">
        <v>0</v>
      </c>
      <c r="Z665" s="706">
        <v>0</v>
      </c>
      <c r="AA665" s="706">
        <v>0</v>
      </c>
      <c r="AB665" s="706">
        <v>0</v>
      </c>
      <c r="AC665" s="706">
        <v>0</v>
      </c>
      <c r="AD665" s="706">
        <v>0</v>
      </c>
      <c r="AE665" s="706">
        <v>0</v>
      </c>
      <c r="AF665" s="706">
        <v>0</v>
      </c>
      <c r="AG665" s="706">
        <v>0</v>
      </c>
      <c r="AH665" s="706">
        <v>0</v>
      </c>
      <c r="AI665" s="706">
        <v>0</v>
      </c>
      <c r="AJ665" s="905" t="str">
        <f t="shared" si="66"/>
        <v>G524</v>
      </c>
      <c r="AK665" s="905" t="str">
        <f t="shared" si="67"/>
        <v>FRAIS PMNT TARDIF -ALEATO</v>
      </c>
      <c r="AL665" s="905">
        <f>IFERROR(INDEX(G665:R665,1,MATCH(Parametres!$B$3,G$1:R$1,0)-1)*IF(OR(F665="L",F665="S",F665="I"),-1,1),"")</f>
        <v>0</v>
      </c>
      <c r="AM665" s="905">
        <f t="shared" si="62"/>
        <v>0</v>
      </c>
      <c r="AN665" s="905">
        <f>INDEX(G665:R665,1,MATCH(Parametres!$B$3,G$1:R$1,0))*IF(OR(F665="L",F665="S",F665="I"),-1,1)</f>
        <v>0</v>
      </c>
      <c r="AO665" s="487" t="e">
        <f>+VLOOKUP($AJ665,Data_Validation!$A:$D,1,0)</f>
        <v>#N/A</v>
      </c>
      <c r="AP665" s="487" t="e">
        <f>+VLOOKUP($AJ665,Data_Validation!$A:$D,3,0)</f>
        <v>#N/A</v>
      </c>
      <c r="AQ665" s="487" t="e">
        <f>+VLOOKUP($AJ665,Data_Validation!$A:$D,4,0)</f>
        <v>#N/A</v>
      </c>
      <c r="AR665" s="487" t="s">
        <v>299</v>
      </c>
      <c r="AS665" s="487" t="e">
        <f>+VLOOKUP($AJ665,Data_Validation!$A:$E,5,0)</f>
        <v>#N/A</v>
      </c>
      <c r="AT665" s="904" t="str">
        <f t="shared" si="63"/>
        <v>G524</v>
      </c>
      <c r="AU665" s="488" t="str">
        <f t="shared" si="64"/>
        <v>FRAIS PMNT TARDIF -ALEATO</v>
      </c>
      <c r="AV665" s="899">
        <f>IFERROR(INDEX(V665:AG665,1,MATCH(Parametres!$B$3,V$1:AG$1,0)-1)*IF(OR(C665="L",C665="S",C665="I"),-1,1),"")</f>
        <v>0</v>
      </c>
      <c r="AW665" s="899">
        <f t="shared" si="65"/>
        <v>0</v>
      </c>
      <c r="AX665" s="899">
        <f>INDEX(V665:AG665,1,MATCH(Parametres!$B$3,V$1:AG$1,0))*IF(OR(C665="L",C665="S",C665="I"),-1,1)</f>
        <v>0</v>
      </c>
      <c r="AY665" s="487" t="s">
        <v>337</v>
      </c>
      <c r="AZ665" s="487" t="e">
        <f>+VLOOKUP($AJ665,Data_Validation!$A:$E,5,0)</f>
        <v>#N/A</v>
      </c>
    </row>
    <row r="666" spans="1:52" ht="15" customHeight="1">
      <c r="A666" s="706" t="s">
        <v>1148</v>
      </c>
      <c r="B666" s="706">
        <v>2025</v>
      </c>
      <c r="C666" s="706" t="s">
        <v>2592</v>
      </c>
      <c r="D666" s="706" t="s">
        <v>2593</v>
      </c>
      <c r="E666" s="706" t="s">
        <v>333</v>
      </c>
      <c r="F666" s="706" t="s">
        <v>1150</v>
      </c>
      <c r="G666" s="706">
        <v>0</v>
      </c>
      <c r="H666" s="706">
        <v>0</v>
      </c>
      <c r="I666" s="706">
        <v>0</v>
      </c>
      <c r="J666" s="706">
        <v>0</v>
      </c>
      <c r="K666" s="706">
        <v>0</v>
      </c>
      <c r="L666" s="706">
        <v>0</v>
      </c>
      <c r="M666" s="706">
        <v>0</v>
      </c>
      <c r="N666" s="706">
        <v>0</v>
      </c>
      <c r="O666" s="706">
        <v>0</v>
      </c>
      <c r="P666" s="706">
        <v>0</v>
      </c>
      <c r="Q666" s="706">
        <v>0</v>
      </c>
      <c r="R666" s="706">
        <v>0</v>
      </c>
      <c r="S666" s="706">
        <v>0</v>
      </c>
      <c r="T666" s="706">
        <v>0</v>
      </c>
      <c r="U666" s="706">
        <v>0</v>
      </c>
      <c r="V666" s="706">
        <v>0</v>
      </c>
      <c r="W666" s="706">
        <v>0</v>
      </c>
      <c r="X666" s="706">
        <v>0</v>
      </c>
      <c r="Y666" s="706">
        <v>0</v>
      </c>
      <c r="Z666" s="706">
        <v>0</v>
      </c>
      <c r="AA666" s="706">
        <v>0</v>
      </c>
      <c r="AB666" s="706">
        <v>0</v>
      </c>
      <c r="AC666" s="706">
        <v>0</v>
      </c>
      <c r="AD666" s="706">
        <v>0</v>
      </c>
      <c r="AE666" s="706">
        <v>0</v>
      </c>
      <c r="AF666" s="706">
        <v>0</v>
      </c>
      <c r="AG666" s="706">
        <v>0</v>
      </c>
      <c r="AH666" s="706">
        <v>0</v>
      </c>
      <c r="AI666" s="706">
        <v>0</v>
      </c>
      <c r="AJ666" s="905" t="str">
        <f t="shared" si="66"/>
        <v>G526</v>
      </c>
      <c r="AK666" s="905" t="str">
        <f t="shared" si="67"/>
        <v>FRAIS ADMINIST.   -ALEATO</v>
      </c>
      <c r="AL666" s="905">
        <f>IFERROR(INDEX(G666:R666,1,MATCH(Parametres!$B$3,G$1:R$1,0)-1)*IF(OR(F666="L",F666="S",F666="I"),-1,1),"")</f>
        <v>0</v>
      </c>
      <c r="AM666" s="905">
        <f t="shared" si="62"/>
        <v>0</v>
      </c>
      <c r="AN666" s="905">
        <f>INDEX(G666:R666,1,MATCH(Parametres!$B$3,G$1:R$1,0))*IF(OR(F666="L",F666="S",F666="I"),-1,1)</f>
        <v>0</v>
      </c>
      <c r="AO666" s="487" t="e">
        <f>+VLOOKUP($AJ666,Data_Validation!$A:$D,1,0)</f>
        <v>#N/A</v>
      </c>
      <c r="AP666" s="487" t="e">
        <f>+VLOOKUP($AJ666,Data_Validation!$A:$D,3,0)</f>
        <v>#N/A</v>
      </c>
      <c r="AQ666" s="487" t="e">
        <f>+VLOOKUP($AJ666,Data_Validation!$A:$D,4,0)</f>
        <v>#N/A</v>
      </c>
      <c r="AR666" s="487" t="s">
        <v>299</v>
      </c>
      <c r="AS666" s="487" t="e">
        <f>+VLOOKUP($AJ666,Data_Validation!$A:$E,5,0)</f>
        <v>#N/A</v>
      </c>
      <c r="AT666" s="904" t="str">
        <f t="shared" si="63"/>
        <v>G526</v>
      </c>
      <c r="AU666" s="488" t="str">
        <f t="shared" si="64"/>
        <v>FRAIS ADMINIST.   -ALEATO</v>
      </c>
      <c r="AV666" s="899">
        <f>IFERROR(INDEX(V666:AG666,1,MATCH(Parametres!$B$3,V$1:AG$1,0)-1)*IF(OR(C666="L",C666="S",C666="I"),-1,1),"")</f>
        <v>0</v>
      </c>
      <c r="AW666" s="899">
        <f t="shared" si="65"/>
        <v>0</v>
      </c>
      <c r="AX666" s="899">
        <f>INDEX(V666:AG666,1,MATCH(Parametres!$B$3,V$1:AG$1,0))*IF(OR(C666="L",C666="S",C666="I"),-1,1)</f>
        <v>0</v>
      </c>
      <c r="AY666" s="487" t="s">
        <v>337</v>
      </c>
      <c r="AZ666" s="487" t="e">
        <f>+VLOOKUP($AJ666,Data_Validation!$A:$E,5,0)</f>
        <v>#N/A</v>
      </c>
    </row>
    <row r="667" spans="1:52" ht="15" customHeight="1">
      <c r="A667" s="706" t="s">
        <v>1148</v>
      </c>
      <c r="B667" s="706">
        <v>2025</v>
      </c>
      <c r="C667" s="706" t="s">
        <v>2594</v>
      </c>
      <c r="D667" s="706" t="s">
        <v>2595</v>
      </c>
      <c r="E667" s="706" t="s">
        <v>333</v>
      </c>
      <c r="F667" s="706" t="s">
        <v>1150</v>
      </c>
      <c r="G667" s="706">
        <v>0</v>
      </c>
      <c r="H667" s="706">
        <v>0</v>
      </c>
      <c r="I667" s="706">
        <v>0</v>
      </c>
      <c r="J667" s="706">
        <v>0</v>
      </c>
      <c r="K667" s="706">
        <v>0</v>
      </c>
      <c r="L667" s="706">
        <v>0</v>
      </c>
      <c r="M667" s="706">
        <v>0</v>
      </c>
      <c r="N667" s="706">
        <v>0</v>
      </c>
      <c r="O667" s="706">
        <v>0</v>
      </c>
      <c r="P667" s="706">
        <v>0</v>
      </c>
      <c r="Q667" s="706">
        <v>0</v>
      </c>
      <c r="R667" s="706">
        <v>0</v>
      </c>
      <c r="S667" s="706">
        <v>0</v>
      </c>
      <c r="T667" s="706">
        <v>0</v>
      </c>
      <c r="U667" s="706">
        <v>0</v>
      </c>
      <c r="V667" s="706">
        <v>0</v>
      </c>
      <c r="W667" s="706">
        <v>0</v>
      </c>
      <c r="X667" s="706">
        <v>0</v>
      </c>
      <c r="Y667" s="706">
        <v>0</v>
      </c>
      <c r="Z667" s="706">
        <v>0</v>
      </c>
      <c r="AA667" s="706">
        <v>0</v>
      </c>
      <c r="AB667" s="706">
        <v>0</v>
      </c>
      <c r="AC667" s="706">
        <v>0</v>
      </c>
      <c r="AD667" s="706">
        <v>0</v>
      </c>
      <c r="AE667" s="706">
        <v>0</v>
      </c>
      <c r="AF667" s="706">
        <v>0</v>
      </c>
      <c r="AG667" s="706">
        <v>0</v>
      </c>
      <c r="AH667" s="706">
        <v>0</v>
      </c>
      <c r="AI667" s="706">
        <v>0</v>
      </c>
      <c r="AJ667" s="905" t="str">
        <f t="shared" si="66"/>
        <v>G527</v>
      </c>
      <c r="AK667" s="905" t="str">
        <f t="shared" si="67"/>
        <v>AUTRES REV.LOCAT. -ALEATO</v>
      </c>
      <c r="AL667" s="905">
        <f>IFERROR(INDEX(G667:R667,1,MATCH(Parametres!$B$3,G$1:R$1,0)-1)*IF(OR(F667="L",F667="S",F667="I"),-1,1),"")</f>
        <v>0</v>
      </c>
      <c r="AM667" s="905">
        <f t="shared" si="62"/>
        <v>0</v>
      </c>
      <c r="AN667" s="905">
        <f>INDEX(G667:R667,1,MATCH(Parametres!$B$3,G$1:R$1,0))*IF(OR(F667="L",F667="S",F667="I"),-1,1)</f>
        <v>0</v>
      </c>
      <c r="AO667" s="487" t="e">
        <f>+VLOOKUP($AJ667,Data_Validation!$A:$D,1,0)</f>
        <v>#N/A</v>
      </c>
      <c r="AP667" s="487" t="e">
        <f>+VLOOKUP($AJ667,Data_Validation!$A:$D,3,0)</f>
        <v>#N/A</v>
      </c>
      <c r="AQ667" s="487" t="e">
        <f>+VLOOKUP($AJ667,Data_Validation!$A:$D,4,0)</f>
        <v>#N/A</v>
      </c>
      <c r="AR667" s="487" t="s">
        <v>299</v>
      </c>
      <c r="AS667" s="487" t="e">
        <f>+VLOOKUP($AJ667,Data_Validation!$A:$E,5,0)</f>
        <v>#N/A</v>
      </c>
      <c r="AT667" s="904" t="str">
        <f t="shared" si="63"/>
        <v>G527</v>
      </c>
      <c r="AU667" s="488" t="str">
        <f t="shared" si="64"/>
        <v>AUTRES REV.LOCAT. -ALEATO</v>
      </c>
      <c r="AV667" s="899">
        <f>IFERROR(INDEX(V667:AG667,1,MATCH(Parametres!$B$3,V$1:AG$1,0)-1)*IF(OR(C667="L",C667="S",C667="I"),-1,1),"")</f>
        <v>0</v>
      </c>
      <c r="AW667" s="899">
        <f t="shared" si="65"/>
        <v>0</v>
      </c>
      <c r="AX667" s="899">
        <f>INDEX(V667:AG667,1,MATCH(Parametres!$B$3,V$1:AG$1,0))*IF(OR(C667="L",C667="S",C667="I"),-1,1)</f>
        <v>0</v>
      </c>
      <c r="AY667" s="487" t="s">
        <v>337</v>
      </c>
      <c r="AZ667" s="487" t="e">
        <f>+VLOOKUP($AJ667,Data_Validation!$A:$E,5,0)</f>
        <v>#N/A</v>
      </c>
    </row>
    <row r="668" spans="1:52" ht="15" customHeight="1">
      <c r="A668" s="706" t="s">
        <v>1148</v>
      </c>
      <c r="B668" s="706">
        <v>2025</v>
      </c>
      <c r="C668" s="706" t="s">
        <v>2596</v>
      </c>
      <c r="D668" s="706" t="s">
        <v>2597</v>
      </c>
      <c r="E668" s="706" t="s">
        <v>333</v>
      </c>
      <c r="F668" s="706" t="s">
        <v>1150</v>
      </c>
      <c r="G668" s="706">
        <v>0</v>
      </c>
      <c r="H668" s="706">
        <v>0</v>
      </c>
      <c r="I668" s="706">
        <v>0</v>
      </c>
      <c r="J668" s="706">
        <v>0</v>
      </c>
      <c r="K668" s="706">
        <v>0</v>
      </c>
      <c r="L668" s="706">
        <v>0</v>
      </c>
      <c r="M668" s="706">
        <v>0</v>
      </c>
      <c r="N668" s="706">
        <v>0</v>
      </c>
      <c r="O668" s="706">
        <v>0</v>
      </c>
      <c r="P668" s="706">
        <v>0</v>
      </c>
      <c r="Q668" s="706">
        <v>0</v>
      </c>
      <c r="R668" s="706">
        <v>0</v>
      </c>
      <c r="S668" s="706">
        <v>0</v>
      </c>
      <c r="T668" s="706">
        <v>0</v>
      </c>
      <c r="U668" s="706">
        <v>0</v>
      </c>
      <c r="V668" s="706">
        <v>0</v>
      </c>
      <c r="W668" s="706">
        <v>0</v>
      </c>
      <c r="X668" s="706">
        <v>0</v>
      </c>
      <c r="Y668" s="706">
        <v>0</v>
      </c>
      <c r="Z668" s="706">
        <v>0</v>
      </c>
      <c r="AA668" s="706">
        <v>0</v>
      </c>
      <c r="AB668" s="706">
        <v>0</v>
      </c>
      <c r="AC668" s="706">
        <v>0</v>
      </c>
      <c r="AD668" s="706">
        <v>0</v>
      </c>
      <c r="AE668" s="706">
        <v>0</v>
      </c>
      <c r="AF668" s="706">
        <v>0</v>
      </c>
      <c r="AG668" s="706">
        <v>0</v>
      </c>
      <c r="AH668" s="706">
        <v>0</v>
      </c>
      <c r="AI668" s="706">
        <v>0</v>
      </c>
      <c r="AJ668" s="905" t="str">
        <f t="shared" si="66"/>
        <v>G53000</v>
      </c>
      <c r="AK668" s="905" t="str">
        <f t="shared" si="67"/>
        <v>PRIX VTE VEHICULES CEDES</v>
      </c>
      <c r="AL668" s="905">
        <f>IFERROR(INDEX(G668:R668,1,MATCH(Parametres!$B$3,G$1:R$1,0)-1)*IF(OR(F668="L",F668="S",F668="I"),-1,1),"")</f>
        <v>0</v>
      </c>
      <c r="AM668" s="905">
        <f t="shared" si="62"/>
        <v>0</v>
      </c>
      <c r="AN668" s="905">
        <f>INDEX(G668:R668,1,MATCH(Parametres!$B$3,G$1:R$1,0))*IF(OR(F668="L",F668="S",F668="I"),-1,1)</f>
        <v>0</v>
      </c>
      <c r="AO668" s="487" t="str">
        <f>+VLOOKUP($AJ668,Data_Validation!$A:$D,1,0)</f>
        <v>G53000</v>
      </c>
      <c r="AP668" s="487">
        <f>+VLOOKUP($AJ668,Data_Validation!$A:$D,3,0)</f>
        <v>0</v>
      </c>
      <c r="AQ668" s="487">
        <f>+VLOOKUP($AJ668,Data_Validation!$A:$D,4,0)</f>
        <v>0</v>
      </c>
      <c r="AR668" s="487" t="s">
        <v>299</v>
      </c>
      <c r="AS668" s="487">
        <f>+VLOOKUP($AJ668,Data_Validation!$A:$E,5,0)</f>
        <v>0</v>
      </c>
      <c r="AT668" s="904" t="str">
        <f t="shared" si="63"/>
        <v>G53000</v>
      </c>
      <c r="AU668" s="488" t="str">
        <f t="shared" si="64"/>
        <v>PRIX VTE VEHICULES CEDES</v>
      </c>
      <c r="AV668" s="899">
        <f>IFERROR(INDEX(V668:AG668,1,MATCH(Parametres!$B$3,V$1:AG$1,0)-1)*IF(OR(C668="L",C668="S",C668="I"),-1,1),"")</f>
        <v>0</v>
      </c>
      <c r="AW668" s="899">
        <f t="shared" si="65"/>
        <v>0</v>
      </c>
      <c r="AX668" s="899">
        <f>INDEX(V668:AG668,1,MATCH(Parametres!$B$3,V$1:AG$1,0))*IF(OR(C668="L",C668="S",C668="I"),-1,1)</f>
        <v>0</v>
      </c>
      <c r="AY668" s="487" t="s">
        <v>337</v>
      </c>
      <c r="AZ668" s="487">
        <f>+VLOOKUP($AJ668,Data_Validation!$A:$E,5,0)</f>
        <v>0</v>
      </c>
    </row>
    <row r="669" spans="1:52" ht="15" customHeight="1">
      <c r="A669" s="706" t="s">
        <v>1148</v>
      </c>
      <c r="B669" s="706">
        <v>2025</v>
      </c>
      <c r="C669" s="706" t="s">
        <v>2598</v>
      </c>
      <c r="D669" s="706" t="s">
        <v>2599</v>
      </c>
      <c r="E669" s="706" t="s">
        <v>333</v>
      </c>
      <c r="F669" s="706" t="s">
        <v>1150</v>
      </c>
      <c r="G669" s="706">
        <v>0</v>
      </c>
      <c r="H669" s="706">
        <v>0</v>
      </c>
      <c r="I669" s="706">
        <v>0</v>
      </c>
      <c r="J669" s="706">
        <v>0</v>
      </c>
      <c r="K669" s="706">
        <v>0</v>
      </c>
      <c r="L669" s="706">
        <v>0</v>
      </c>
      <c r="M669" s="706">
        <v>0</v>
      </c>
      <c r="N669" s="706">
        <v>0</v>
      </c>
      <c r="O669" s="706">
        <v>0</v>
      </c>
      <c r="P669" s="706">
        <v>0</v>
      </c>
      <c r="Q669" s="706">
        <v>0</v>
      </c>
      <c r="R669" s="706">
        <v>0</v>
      </c>
      <c r="S669" s="706">
        <v>0</v>
      </c>
      <c r="T669" s="706">
        <v>0</v>
      </c>
      <c r="U669" s="706">
        <v>0</v>
      </c>
      <c r="V669" s="706">
        <v>0</v>
      </c>
      <c r="W669" s="706">
        <v>0</v>
      </c>
      <c r="X669" s="706">
        <v>0</v>
      </c>
      <c r="Y669" s="706">
        <v>0</v>
      </c>
      <c r="Z669" s="706">
        <v>0</v>
      </c>
      <c r="AA669" s="706">
        <v>0</v>
      </c>
      <c r="AB669" s="706">
        <v>0</v>
      </c>
      <c r="AC669" s="706">
        <v>0</v>
      </c>
      <c r="AD669" s="706">
        <v>0</v>
      </c>
      <c r="AE669" s="706">
        <v>0</v>
      </c>
      <c r="AF669" s="706">
        <v>0</v>
      </c>
      <c r="AG669" s="706">
        <v>0</v>
      </c>
      <c r="AH669" s="706">
        <v>0</v>
      </c>
      <c r="AI669" s="706">
        <v>0</v>
      </c>
      <c r="AJ669" s="905" t="str">
        <f t="shared" si="66"/>
        <v>G534</v>
      </c>
      <c r="AK669" s="905" t="str">
        <f t="shared" si="67"/>
        <v>FRAIS PMNT TARDIF    -C/T</v>
      </c>
      <c r="AL669" s="905">
        <f>IFERROR(INDEX(G669:R669,1,MATCH(Parametres!$B$3,G$1:R$1,0)-1)*IF(OR(F669="L",F669="S",F669="I"),-1,1),"")</f>
        <v>0</v>
      </c>
      <c r="AM669" s="905">
        <f t="shared" si="62"/>
        <v>0</v>
      </c>
      <c r="AN669" s="905">
        <f>INDEX(G669:R669,1,MATCH(Parametres!$B$3,G$1:R$1,0))*IF(OR(F669="L",F669="S",F669="I"),-1,1)</f>
        <v>0</v>
      </c>
      <c r="AO669" s="487" t="e">
        <f>+VLOOKUP($AJ669,Data_Validation!$A:$D,1,0)</f>
        <v>#N/A</v>
      </c>
      <c r="AP669" s="487" t="e">
        <f>+VLOOKUP($AJ669,Data_Validation!$A:$D,3,0)</f>
        <v>#N/A</v>
      </c>
      <c r="AQ669" s="487" t="e">
        <f>+VLOOKUP($AJ669,Data_Validation!$A:$D,4,0)</f>
        <v>#N/A</v>
      </c>
      <c r="AR669" s="487" t="s">
        <v>299</v>
      </c>
      <c r="AS669" s="487" t="e">
        <f>+VLOOKUP($AJ669,Data_Validation!$A:$E,5,0)</f>
        <v>#N/A</v>
      </c>
      <c r="AT669" s="904" t="str">
        <f t="shared" si="63"/>
        <v>G534</v>
      </c>
      <c r="AU669" s="488" t="str">
        <f t="shared" si="64"/>
        <v>FRAIS PMNT TARDIF    -C/T</v>
      </c>
      <c r="AV669" s="899">
        <f>IFERROR(INDEX(V669:AG669,1,MATCH(Parametres!$B$3,V$1:AG$1,0)-1)*IF(OR(C669="L",C669="S",C669="I"),-1,1),"")</f>
        <v>0</v>
      </c>
      <c r="AW669" s="899">
        <f t="shared" si="65"/>
        <v>0</v>
      </c>
      <c r="AX669" s="899">
        <f>INDEX(V669:AG669,1,MATCH(Parametres!$B$3,V$1:AG$1,0))*IF(OR(C669="L",C669="S",C669="I"),-1,1)</f>
        <v>0</v>
      </c>
      <c r="AY669" s="487" t="s">
        <v>337</v>
      </c>
      <c r="AZ669" s="487" t="e">
        <f>+VLOOKUP($AJ669,Data_Validation!$A:$E,5,0)</f>
        <v>#N/A</v>
      </c>
    </row>
    <row r="670" spans="1:52" ht="15" customHeight="1">
      <c r="A670" s="706" t="s">
        <v>1148</v>
      </c>
      <c r="B670" s="706">
        <v>2025</v>
      </c>
      <c r="C670" s="706" t="s">
        <v>2600</v>
      </c>
      <c r="D670" s="706" t="s">
        <v>2601</v>
      </c>
      <c r="E670" s="706" t="s">
        <v>333</v>
      </c>
      <c r="F670" s="706" t="s">
        <v>1150</v>
      </c>
      <c r="G670" s="706">
        <v>0</v>
      </c>
      <c r="H670" s="706">
        <v>0</v>
      </c>
      <c r="I670" s="706">
        <v>0</v>
      </c>
      <c r="J670" s="706">
        <v>0</v>
      </c>
      <c r="K670" s="706">
        <v>0</v>
      </c>
      <c r="L670" s="706">
        <v>0</v>
      </c>
      <c r="M670" s="706">
        <v>0</v>
      </c>
      <c r="N670" s="706">
        <v>0</v>
      </c>
      <c r="O670" s="706">
        <v>0</v>
      </c>
      <c r="P670" s="706">
        <v>0</v>
      </c>
      <c r="Q670" s="706">
        <v>0</v>
      </c>
      <c r="R670" s="706">
        <v>0</v>
      </c>
      <c r="S670" s="706">
        <v>0</v>
      </c>
      <c r="T670" s="706">
        <v>0</v>
      </c>
      <c r="U670" s="706">
        <v>0</v>
      </c>
      <c r="V670" s="706">
        <v>0</v>
      </c>
      <c r="W670" s="706">
        <v>0</v>
      </c>
      <c r="X670" s="706">
        <v>0</v>
      </c>
      <c r="Y670" s="706">
        <v>0</v>
      </c>
      <c r="Z670" s="706">
        <v>0</v>
      </c>
      <c r="AA670" s="706">
        <v>0</v>
      </c>
      <c r="AB670" s="706">
        <v>0</v>
      </c>
      <c r="AC670" s="706">
        <v>0</v>
      </c>
      <c r="AD670" s="706">
        <v>0</v>
      </c>
      <c r="AE670" s="706">
        <v>0</v>
      </c>
      <c r="AF670" s="706">
        <v>0</v>
      </c>
      <c r="AG670" s="706">
        <v>0</v>
      </c>
      <c r="AH670" s="706">
        <v>0</v>
      </c>
      <c r="AI670" s="706">
        <v>0</v>
      </c>
      <c r="AJ670" s="905" t="str">
        <f t="shared" si="66"/>
        <v>G535</v>
      </c>
      <c r="AK670" s="905" t="str">
        <f t="shared" si="67"/>
        <v>REV.LOCATION C/T     -C/T</v>
      </c>
      <c r="AL670" s="905">
        <f>IFERROR(INDEX(G670:R670,1,MATCH(Parametres!$B$3,G$1:R$1,0)-1)*IF(OR(F670="L",F670="S",F670="I"),-1,1),"")</f>
        <v>0</v>
      </c>
      <c r="AM670" s="905">
        <f t="shared" si="62"/>
        <v>0</v>
      </c>
      <c r="AN670" s="905">
        <f>INDEX(G670:R670,1,MATCH(Parametres!$B$3,G$1:R$1,0))*IF(OR(F670="L",F670="S",F670="I"),-1,1)</f>
        <v>0</v>
      </c>
      <c r="AO670" s="487" t="e">
        <f>+VLOOKUP($AJ670,Data_Validation!$A:$D,1,0)</f>
        <v>#N/A</v>
      </c>
      <c r="AP670" s="487" t="e">
        <f>+VLOOKUP($AJ670,Data_Validation!$A:$D,3,0)</f>
        <v>#N/A</v>
      </c>
      <c r="AQ670" s="487" t="e">
        <f>+VLOOKUP($AJ670,Data_Validation!$A:$D,4,0)</f>
        <v>#N/A</v>
      </c>
      <c r="AR670" s="487" t="s">
        <v>299</v>
      </c>
      <c r="AS670" s="487" t="e">
        <f>+VLOOKUP($AJ670,Data_Validation!$A:$E,5,0)</f>
        <v>#N/A</v>
      </c>
      <c r="AT670" s="904" t="str">
        <f t="shared" si="63"/>
        <v>G535</v>
      </c>
      <c r="AU670" s="488" t="str">
        <f t="shared" si="64"/>
        <v>REV.LOCATION C/T     -C/T</v>
      </c>
      <c r="AV670" s="899">
        <f>IFERROR(INDEX(V670:AG670,1,MATCH(Parametres!$B$3,V$1:AG$1,0)-1)*IF(OR(C670="L",C670="S",C670="I"),-1,1),"")</f>
        <v>0</v>
      </c>
      <c r="AW670" s="899">
        <f t="shared" si="65"/>
        <v>0</v>
      </c>
      <c r="AX670" s="899">
        <f>INDEX(V670:AG670,1,MATCH(Parametres!$B$3,V$1:AG$1,0))*IF(OR(C670="L",C670="S",C670="I"),-1,1)</f>
        <v>0</v>
      </c>
      <c r="AY670" s="487" t="s">
        <v>337</v>
      </c>
      <c r="AZ670" s="487" t="e">
        <f>+VLOOKUP($AJ670,Data_Validation!$A:$E,5,0)</f>
        <v>#N/A</v>
      </c>
    </row>
    <row r="671" spans="1:52" ht="15" customHeight="1">
      <c r="A671" s="706" t="s">
        <v>1148</v>
      </c>
      <c r="B671" s="706">
        <v>2025</v>
      </c>
      <c r="C671" s="706" t="s">
        <v>2602</v>
      </c>
      <c r="D671" s="706" t="s">
        <v>2603</v>
      </c>
      <c r="E671" s="706" t="s">
        <v>333</v>
      </c>
      <c r="F671" s="706" t="s">
        <v>1150</v>
      </c>
      <c r="G671" s="706">
        <v>0</v>
      </c>
      <c r="H671" s="706">
        <v>0</v>
      </c>
      <c r="I671" s="706">
        <v>0</v>
      </c>
      <c r="J671" s="706">
        <v>0</v>
      </c>
      <c r="K671" s="706">
        <v>0</v>
      </c>
      <c r="L671" s="706">
        <v>0</v>
      </c>
      <c r="M671" s="706">
        <v>0</v>
      </c>
      <c r="N671" s="706">
        <v>0</v>
      </c>
      <c r="O671" s="706">
        <v>0</v>
      </c>
      <c r="P671" s="706">
        <v>0</v>
      </c>
      <c r="Q671" s="706">
        <v>0</v>
      </c>
      <c r="R671" s="706">
        <v>0</v>
      </c>
      <c r="S671" s="706">
        <v>0</v>
      </c>
      <c r="T671" s="706">
        <v>0</v>
      </c>
      <c r="U671" s="706">
        <v>0</v>
      </c>
      <c r="V671" s="706">
        <v>0</v>
      </c>
      <c r="W671" s="706">
        <v>0</v>
      </c>
      <c r="X671" s="706">
        <v>0</v>
      </c>
      <c r="Y671" s="706">
        <v>0</v>
      </c>
      <c r="Z671" s="706">
        <v>0</v>
      </c>
      <c r="AA671" s="706">
        <v>0</v>
      </c>
      <c r="AB671" s="706">
        <v>0</v>
      </c>
      <c r="AC671" s="706">
        <v>0</v>
      </c>
      <c r="AD671" s="706">
        <v>0</v>
      </c>
      <c r="AE671" s="706">
        <v>0</v>
      </c>
      <c r="AF671" s="706">
        <v>0</v>
      </c>
      <c r="AG671" s="706">
        <v>0</v>
      </c>
      <c r="AH671" s="706">
        <v>0</v>
      </c>
      <c r="AI671" s="706">
        <v>0</v>
      </c>
      <c r="AJ671" s="905" t="str">
        <f t="shared" si="66"/>
        <v>G53500</v>
      </c>
      <c r="AK671" s="905" t="str">
        <f t="shared" si="67"/>
        <v>REVENUS LOCATION C/TERME</v>
      </c>
      <c r="AL671" s="905">
        <f>IFERROR(INDEX(G671:R671,1,MATCH(Parametres!$B$3,G$1:R$1,0)-1)*IF(OR(F671="L",F671="S",F671="I"),-1,1),"")</f>
        <v>0</v>
      </c>
      <c r="AM671" s="905">
        <f t="shared" si="62"/>
        <v>0</v>
      </c>
      <c r="AN671" s="905">
        <f>INDEX(G671:R671,1,MATCH(Parametres!$B$3,G$1:R$1,0))*IF(OR(F671="L",F671="S",F671="I"),-1,1)</f>
        <v>0</v>
      </c>
      <c r="AO671" s="487" t="str">
        <f>+VLOOKUP($AJ671,Data_Validation!$A:$D,1,0)</f>
        <v>G53500</v>
      </c>
      <c r="AP671" s="487">
        <f>+VLOOKUP($AJ671,Data_Validation!$A:$D,3,0)</f>
        <v>0</v>
      </c>
      <c r="AQ671" s="487">
        <f>+VLOOKUP($AJ671,Data_Validation!$A:$D,4,0)</f>
        <v>0</v>
      </c>
      <c r="AR671" s="487" t="s">
        <v>299</v>
      </c>
      <c r="AS671" s="487">
        <f>+VLOOKUP($AJ671,Data_Validation!$A:$E,5,0)</f>
        <v>0</v>
      </c>
      <c r="AT671" s="904" t="str">
        <f t="shared" si="63"/>
        <v>G53500</v>
      </c>
      <c r="AU671" s="488" t="str">
        <f t="shared" si="64"/>
        <v>REVENUS LOCATION C/TERME</v>
      </c>
      <c r="AV671" s="899">
        <f>IFERROR(INDEX(V671:AG671,1,MATCH(Parametres!$B$3,V$1:AG$1,0)-1)*IF(OR(C671="L",C671="S",C671="I"),-1,1),"")</f>
        <v>0</v>
      </c>
      <c r="AW671" s="899">
        <f t="shared" si="65"/>
        <v>0</v>
      </c>
      <c r="AX671" s="899">
        <f>INDEX(V671:AG671,1,MATCH(Parametres!$B$3,V$1:AG$1,0))*IF(OR(C671="L",C671="S",C671="I"),-1,1)</f>
        <v>0</v>
      </c>
      <c r="AY671" s="487" t="s">
        <v>337</v>
      </c>
      <c r="AZ671" s="487">
        <f>+VLOOKUP($AJ671,Data_Validation!$A:$E,5,0)</f>
        <v>0</v>
      </c>
    </row>
    <row r="672" spans="1:52" ht="15" customHeight="1">
      <c r="A672" s="706" t="s">
        <v>1148</v>
      </c>
      <c r="B672" s="706">
        <v>2025</v>
      </c>
      <c r="C672" s="706" t="s">
        <v>2604</v>
      </c>
      <c r="D672" s="706" t="s">
        <v>2605</v>
      </c>
      <c r="E672" s="706" t="s">
        <v>333</v>
      </c>
      <c r="F672" s="706" t="s">
        <v>1150</v>
      </c>
      <c r="G672" s="706">
        <v>0</v>
      </c>
      <c r="H672" s="706">
        <v>0</v>
      </c>
      <c r="I672" s="706">
        <v>0</v>
      </c>
      <c r="J672" s="706">
        <v>0</v>
      </c>
      <c r="K672" s="706">
        <v>0</v>
      </c>
      <c r="L672" s="706">
        <v>0</v>
      </c>
      <c r="M672" s="706">
        <v>0</v>
      </c>
      <c r="N672" s="706">
        <v>0</v>
      </c>
      <c r="O672" s="706">
        <v>0</v>
      </c>
      <c r="P672" s="706">
        <v>0</v>
      </c>
      <c r="Q672" s="706">
        <v>0</v>
      </c>
      <c r="R672" s="706">
        <v>0</v>
      </c>
      <c r="S672" s="706">
        <v>0</v>
      </c>
      <c r="T672" s="706">
        <v>0</v>
      </c>
      <c r="U672" s="706">
        <v>0</v>
      </c>
      <c r="V672" s="706">
        <v>0</v>
      </c>
      <c r="W672" s="706">
        <v>0</v>
      </c>
      <c r="X672" s="706">
        <v>0</v>
      </c>
      <c r="Y672" s="706">
        <v>0</v>
      </c>
      <c r="Z672" s="706">
        <v>0</v>
      </c>
      <c r="AA672" s="706">
        <v>0</v>
      </c>
      <c r="AB672" s="706">
        <v>0</v>
      </c>
      <c r="AC672" s="706">
        <v>0</v>
      </c>
      <c r="AD672" s="706">
        <v>0</v>
      </c>
      <c r="AE672" s="706">
        <v>0</v>
      </c>
      <c r="AF672" s="706">
        <v>0</v>
      </c>
      <c r="AG672" s="706">
        <v>0</v>
      </c>
      <c r="AH672" s="706">
        <v>0</v>
      </c>
      <c r="AI672" s="706">
        <v>0</v>
      </c>
      <c r="AJ672" s="905" t="str">
        <f t="shared" si="66"/>
        <v>G536</v>
      </c>
      <c r="AK672" s="905" t="str">
        <f t="shared" si="67"/>
        <v>FRAIS ADMINIST.      -C/T</v>
      </c>
      <c r="AL672" s="905">
        <f>IFERROR(INDEX(G672:R672,1,MATCH(Parametres!$B$3,G$1:R$1,0)-1)*IF(OR(F672="L",F672="S",F672="I"),-1,1),"")</f>
        <v>0</v>
      </c>
      <c r="AM672" s="905">
        <f t="shared" si="62"/>
        <v>0</v>
      </c>
      <c r="AN672" s="905">
        <f>INDEX(G672:R672,1,MATCH(Parametres!$B$3,G$1:R$1,0))*IF(OR(F672="L",F672="S",F672="I"),-1,1)</f>
        <v>0</v>
      </c>
      <c r="AO672" s="487" t="e">
        <f>+VLOOKUP($AJ672,Data_Validation!$A:$D,1,0)</f>
        <v>#N/A</v>
      </c>
      <c r="AP672" s="487" t="e">
        <f>+VLOOKUP($AJ672,Data_Validation!$A:$D,3,0)</f>
        <v>#N/A</v>
      </c>
      <c r="AQ672" s="487" t="e">
        <f>+VLOOKUP($AJ672,Data_Validation!$A:$D,4,0)</f>
        <v>#N/A</v>
      </c>
      <c r="AR672" s="487" t="s">
        <v>299</v>
      </c>
      <c r="AS672" s="487" t="e">
        <f>+VLOOKUP($AJ672,Data_Validation!$A:$E,5,0)</f>
        <v>#N/A</v>
      </c>
      <c r="AT672" s="904" t="str">
        <f t="shared" si="63"/>
        <v>G536</v>
      </c>
      <c r="AU672" s="488" t="str">
        <f t="shared" si="64"/>
        <v>FRAIS ADMINIST.      -C/T</v>
      </c>
      <c r="AV672" s="899">
        <f>IFERROR(INDEX(V672:AG672,1,MATCH(Parametres!$B$3,V$1:AG$1,0)-1)*IF(OR(C672="L",C672="S",C672="I"),-1,1),"")</f>
        <v>0</v>
      </c>
      <c r="AW672" s="899">
        <f t="shared" si="65"/>
        <v>0</v>
      </c>
      <c r="AX672" s="899">
        <f>INDEX(V672:AG672,1,MATCH(Parametres!$B$3,V$1:AG$1,0))*IF(OR(C672="L",C672="S",C672="I"),-1,1)</f>
        <v>0</v>
      </c>
      <c r="AY672" s="487" t="s">
        <v>337</v>
      </c>
      <c r="AZ672" s="487" t="e">
        <f>+VLOOKUP($AJ672,Data_Validation!$A:$E,5,0)</f>
        <v>#N/A</v>
      </c>
    </row>
    <row r="673" spans="1:52" ht="15" customHeight="1">
      <c r="A673" s="706" t="s">
        <v>1148</v>
      </c>
      <c r="B673" s="706">
        <v>2025</v>
      </c>
      <c r="C673" s="706" t="s">
        <v>2606</v>
      </c>
      <c r="D673" s="706" t="s">
        <v>2607</v>
      </c>
      <c r="E673" s="706" t="s">
        <v>333</v>
      </c>
      <c r="F673" s="706" t="s">
        <v>1149</v>
      </c>
      <c r="G673" s="706">
        <v>0</v>
      </c>
      <c r="H673" s="706">
        <v>0</v>
      </c>
      <c r="I673" s="706">
        <v>0</v>
      </c>
      <c r="J673" s="706">
        <v>0</v>
      </c>
      <c r="K673" s="706">
        <v>0</v>
      </c>
      <c r="L673" s="706">
        <v>0</v>
      </c>
      <c r="M673" s="706">
        <v>0</v>
      </c>
      <c r="N673" s="706">
        <v>0</v>
      </c>
      <c r="O673" s="706">
        <v>0</v>
      </c>
      <c r="P673" s="706">
        <v>0</v>
      </c>
      <c r="Q673" s="706">
        <v>0</v>
      </c>
      <c r="R673" s="706">
        <v>0</v>
      </c>
      <c r="S673" s="706">
        <v>0</v>
      </c>
      <c r="T673" s="706">
        <v>0</v>
      </c>
      <c r="U673" s="706">
        <v>0</v>
      </c>
      <c r="V673" s="706">
        <v>0</v>
      </c>
      <c r="W673" s="706">
        <v>0</v>
      </c>
      <c r="X673" s="706">
        <v>0</v>
      </c>
      <c r="Y673" s="706">
        <v>0</v>
      </c>
      <c r="Z673" s="706">
        <v>0</v>
      </c>
      <c r="AA673" s="706">
        <v>0</v>
      </c>
      <c r="AB673" s="706">
        <v>0</v>
      </c>
      <c r="AC673" s="706">
        <v>0</v>
      </c>
      <c r="AD673" s="706">
        <v>0</v>
      </c>
      <c r="AE673" s="706">
        <v>0</v>
      </c>
      <c r="AF673" s="706">
        <v>0</v>
      </c>
      <c r="AG673" s="706">
        <v>0</v>
      </c>
      <c r="AH673" s="706">
        <v>0</v>
      </c>
      <c r="AI673" s="706">
        <v>0</v>
      </c>
      <c r="AJ673" s="905" t="str">
        <f t="shared" si="66"/>
        <v>G541</v>
      </c>
      <c r="AK673" s="905" t="str">
        <f t="shared" si="67"/>
        <v>COMM.ENCAISSE/ASS LOC C&amp;L</v>
      </c>
      <c r="AL673" s="905">
        <f>IFERROR(INDEX(G673:R673,1,MATCH(Parametres!$B$3,G$1:R$1,0)-1)*IF(OR(F673="L",F673="S",F673="I"),-1,1),"")</f>
        <v>0</v>
      </c>
      <c r="AM673" s="905">
        <f t="shared" si="62"/>
        <v>0</v>
      </c>
      <c r="AN673" s="905">
        <f>INDEX(G673:R673,1,MATCH(Parametres!$B$3,G$1:R$1,0))*IF(OR(F673="L",F673="S",F673="I"),-1,1)</f>
        <v>0</v>
      </c>
      <c r="AO673" s="487" t="e">
        <f>+VLOOKUP($AJ673,Data_Validation!$A:$D,1,0)</f>
        <v>#N/A</v>
      </c>
      <c r="AP673" s="487" t="e">
        <f>+VLOOKUP($AJ673,Data_Validation!$A:$D,3,0)</f>
        <v>#N/A</v>
      </c>
      <c r="AQ673" s="487" t="e">
        <f>+VLOOKUP($AJ673,Data_Validation!$A:$D,4,0)</f>
        <v>#N/A</v>
      </c>
      <c r="AR673" s="487" t="s">
        <v>299</v>
      </c>
      <c r="AS673" s="487" t="e">
        <f>+VLOOKUP($AJ673,Data_Validation!$A:$E,5,0)</f>
        <v>#N/A</v>
      </c>
      <c r="AT673" s="904" t="str">
        <f t="shared" si="63"/>
        <v>G541</v>
      </c>
      <c r="AU673" s="488" t="str">
        <f t="shared" si="64"/>
        <v>COMM.ENCAISSE/ASS LOC C&amp;L</v>
      </c>
      <c r="AV673" s="899">
        <f>IFERROR(INDEX(V673:AG673,1,MATCH(Parametres!$B$3,V$1:AG$1,0)-1)*IF(OR(C673="L",C673="S",C673="I"),-1,1),"")</f>
        <v>0</v>
      </c>
      <c r="AW673" s="899">
        <f t="shared" si="65"/>
        <v>0</v>
      </c>
      <c r="AX673" s="899">
        <f>INDEX(V673:AG673,1,MATCH(Parametres!$B$3,V$1:AG$1,0))*IF(OR(C673="L",C673="S",C673="I"),-1,1)</f>
        <v>0</v>
      </c>
      <c r="AY673" s="487" t="s">
        <v>337</v>
      </c>
      <c r="AZ673" s="487" t="e">
        <f>+VLOOKUP($AJ673,Data_Validation!$A:$E,5,0)</f>
        <v>#N/A</v>
      </c>
    </row>
    <row r="674" spans="1:52" ht="15" customHeight="1">
      <c r="A674" s="706" t="s">
        <v>1148</v>
      </c>
      <c r="B674" s="706">
        <v>2025</v>
      </c>
      <c r="C674" s="706" t="s">
        <v>2608</v>
      </c>
      <c r="D674" s="706" t="s">
        <v>2609</v>
      </c>
      <c r="E674" s="706" t="s">
        <v>333</v>
      </c>
      <c r="F674" s="706" t="s">
        <v>1152</v>
      </c>
      <c r="G674" s="706">
        <v>0</v>
      </c>
      <c r="H674" s="706">
        <v>0</v>
      </c>
      <c r="I674" s="706">
        <v>0</v>
      </c>
      <c r="J674" s="706">
        <v>0</v>
      </c>
      <c r="K674" s="706">
        <v>0</v>
      </c>
      <c r="L674" s="706">
        <v>0</v>
      </c>
      <c r="M674" s="706">
        <v>0</v>
      </c>
      <c r="N674" s="706">
        <v>0</v>
      </c>
      <c r="O674" s="706">
        <v>0</v>
      </c>
      <c r="P674" s="706">
        <v>0</v>
      </c>
      <c r="Q674" s="706">
        <v>0</v>
      </c>
      <c r="R674" s="706">
        <v>0</v>
      </c>
      <c r="S674" s="706">
        <v>0</v>
      </c>
      <c r="T674" s="706">
        <v>0</v>
      </c>
      <c r="U674" s="706">
        <v>0</v>
      </c>
      <c r="V674" s="706">
        <v>0</v>
      </c>
      <c r="W674" s="706">
        <v>0</v>
      </c>
      <c r="X674" s="706">
        <v>0</v>
      </c>
      <c r="Y674" s="706">
        <v>0</v>
      </c>
      <c r="Z674" s="706">
        <v>0</v>
      </c>
      <c r="AA674" s="706">
        <v>0</v>
      </c>
      <c r="AB674" s="706">
        <v>0</v>
      </c>
      <c r="AC674" s="706">
        <v>0</v>
      </c>
      <c r="AD674" s="706">
        <v>0</v>
      </c>
      <c r="AE674" s="706">
        <v>0</v>
      </c>
      <c r="AF674" s="706">
        <v>0</v>
      </c>
      <c r="AG674" s="706">
        <v>0</v>
      </c>
      <c r="AH674" s="706">
        <v>0</v>
      </c>
      <c r="AI674" s="706">
        <v>0</v>
      </c>
      <c r="AJ674" s="905" t="str">
        <f t="shared" si="66"/>
        <v>G541C</v>
      </c>
      <c r="AK674" s="905" t="str">
        <f t="shared" si="67"/>
        <v>*COMM.ENCAISSE/ASS.LOC</v>
      </c>
      <c r="AL674" s="905">
        <f>IFERROR(INDEX(G674:R674,1,MATCH(Parametres!$B$3,G$1:R$1,0)-1)*IF(OR(F674="L",F674="S",F674="I"),-1,1),"")</f>
        <v>0</v>
      </c>
      <c r="AM674" s="905">
        <f t="shared" si="62"/>
        <v>0</v>
      </c>
      <c r="AN674" s="905">
        <f>INDEX(G674:R674,1,MATCH(Parametres!$B$3,G$1:R$1,0))*IF(OR(F674="L",F674="S",F674="I"),-1,1)</f>
        <v>0</v>
      </c>
      <c r="AO674" s="487" t="e">
        <f>+VLOOKUP($AJ674,Data_Validation!$A:$D,1,0)</f>
        <v>#N/A</v>
      </c>
      <c r="AP674" s="487" t="e">
        <f>+VLOOKUP($AJ674,Data_Validation!$A:$D,3,0)</f>
        <v>#N/A</v>
      </c>
      <c r="AQ674" s="487" t="e">
        <f>+VLOOKUP($AJ674,Data_Validation!$A:$D,4,0)</f>
        <v>#N/A</v>
      </c>
      <c r="AR674" s="487" t="s">
        <v>299</v>
      </c>
      <c r="AS674" s="487" t="e">
        <f>+VLOOKUP($AJ674,Data_Validation!$A:$E,5,0)</f>
        <v>#N/A</v>
      </c>
      <c r="AT674" s="904" t="str">
        <f t="shared" si="63"/>
        <v>G541C</v>
      </c>
      <c r="AU674" s="488" t="str">
        <f t="shared" si="64"/>
        <v>*COMM.ENCAISSE/ASS.LOC</v>
      </c>
      <c r="AV674" s="899">
        <f>IFERROR(INDEX(V674:AG674,1,MATCH(Parametres!$B$3,V$1:AG$1,0)-1)*IF(OR(C674="L",C674="S",C674="I"),-1,1),"")</f>
        <v>0</v>
      </c>
      <c r="AW674" s="899">
        <f t="shared" si="65"/>
        <v>0</v>
      </c>
      <c r="AX674" s="899">
        <f>INDEX(V674:AG674,1,MATCH(Parametres!$B$3,V$1:AG$1,0))*IF(OR(C674="L",C674="S",C674="I"),-1,1)</f>
        <v>0</v>
      </c>
      <c r="AY674" s="487" t="s">
        <v>337</v>
      </c>
      <c r="AZ674" s="487" t="e">
        <f>+VLOOKUP($AJ674,Data_Validation!$A:$E,5,0)</f>
        <v>#N/A</v>
      </c>
    </row>
    <row r="675" spans="1:52" ht="15" customHeight="1">
      <c r="A675" s="706" t="s">
        <v>1148</v>
      </c>
      <c r="B675" s="706">
        <v>2025</v>
      </c>
      <c r="C675" s="706" t="s">
        <v>2610</v>
      </c>
      <c r="D675" s="706" t="s">
        <v>2611</v>
      </c>
      <c r="E675" s="706" t="s">
        <v>333</v>
      </c>
      <c r="F675" s="706" t="s">
        <v>1149</v>
      </c>
      <c r="G675" s="706">
        <v>0</v>
      </c>
      <c r="H675" s="706">
        <v>0</v>
      </c>
      <c r="I675" s="706">
        <v>0</v>
      </c>
      <c r="J675" s="706">
        <v>0</v>
      </c>
      <c r="K675" s="706">
        <v>0</v>
      </c>
      <c r="L675" s="706">
        <v>0</v>
      </c>
      <c r="M675" s="706">
        <v>0</v>
      </c>
      <c r="N675" s="706">
        <v>0</v>
      </c>
      <c r="O675" s="706">
        <v>0</v>
      </c>
      <c r="P675" s="706">
        <v>0</v>
      </c>
      <c r="Q675" s="706">
        <v>0</v>
      </c>
      <c r="R675" s="706">
        <v>0</v>
      </c>
      <c r="S675" s="706">
        <v>0</v>
      </c>
      <c r="T675" s="706">
        <v>0</v>
      </c>
      <c r="U675" s="706">
        <v>0</v>
      </c>
      <c r="V675" s="706">
        <v>0</v>
      </c>
      <c r="W675" s="706">
        <v>0</v>
      </c>
      <c r="X675" s="706">
        <v>0</v>
      </c>
      <c r="Y675" s="706">
        <v>0</v>
      </c>
      <c r="Z675" s="706">
        <v>0</v>
      </c>
      <c r="AA675" s="706">
        <v>0</v>
      </c>
      <c r="AB675" s="706">
        <v>0</v>
      </c>
      <c r="AC675" s="706">
        <v>0</v>
      </c>
      <c r="AD675" s="706">
        <v>0</v>
      </c>
      <c r="AE675" s="706">
        <v>0</v>
      </c>
      <c r="AF675" s="706">
        <v>0</v>
      </c>
      <c r="AG675" s="706">
        <v>0</v>
      </c>
      <c r="AH675" s="706">
        <v>0</v>
      </c>
      <c r="AI675" s="706">
        <v>0</v>
      </c>
      <c r="AJ675" s="905" t="str">
        <f t="shared" si="66"/>
        <v>G542</v>
      </c>
      <c r="AK675" s="905" t="str">
        <f t="shared" si="67"/>
        <v>ACCESSOIRES LOC C&amp;L TERME</v>
      </c>
      <c r="AL675" s="905">
        <f>IFERROR(INDEX(G675:R675,1,MATCH(Parametres!$B$3,G$1:R$1,0)-1)*IF(OR(F675="L",F675="S",F675="I"),-1,1),"")</f>
        <v>0</v>
      </c>
      <c r="AM675" s="905">
        <f t="shared" si="62"/>
        <v>0</v>
      </c>
      <c r="AN675" s="905">
        <f>INDEX(G675:R675,1,MATCH(Parametres!$B$3,G$1:R$1,0))*IF(OR(F675="L",F675="S",F675="I"),-1,1)</f>
        <v>0</v>
      </c>
      <c r="AO675" s="487" t="e">
        <f>+VLOOKUP($AJ675,Data_Validation!$A:$D,1,0)</f>
        <v>#N/A</v>
      </c>
      <c r="AP675" s="487" t="e">
        <f>+VLOOKUP($AJ675,Data_Validation!$A:$D,3,0)</f>
        <v>#N/A</v>
      </c>
      <c r="AQ675" s="487" t="e">
        <f>+VLOOKUP($AJ675,Data_Validation!$A:$D,4,0)</f>
        <v>#N/A</v>
      </c>
      <c r="AR675" s="487" t="s">
        <v>299</v>
      </c>
      <c r="AS675" s="487" t="e">
        <f>+VLOOKUP($AJ675,Data_Validation!$A:$E,5,0)</f>
        <v>#N/A</v>
      </c>
      <c r="AT675" s="904" t="str">
        <f t="shared" si="63"/>
        <v>G542</v>
      </c>
      <c r="AU675" s="488" t="str">
        <f t="shared" si="64"/>
        <v>ACCESSOIRES LOC C&amp;L TERME</v>
      </c>
      <c r="AV675" s="899">
        <f>IFERROR(INDEX(V675:AG675,1,MATCH(Parametres!$B$3,V$1:AG$1,0)-1)*IF(OR(C675="L",C675="S",C675="I"),-1,1),"")</f>
        <v>0</v>
      </c>
      <c r="AW675" s="899">
        <f t="shared" si="65"/>
        <v>0</v>
      </c>
      <c r="AX675" s="899">
        <f>INDEX(V675:AG675,1,MATCH(Parametres!$B$3,V$1:AG$1,0))*IF(OR(C675="L",C675="S",C675="I"),-1,1)</f>
        <v>0</v>
      </c>
      <c r="AY675" s="487" t="s">
        <v>337</v>
      </c>
      <c r="AZ675" s="487" t="e">
        <f>+VLOOKUP($AJ675,Data_Validation!$A:$E,5,0)</f>
        <v>#N/A</v>
      </c>
    </row>
    <row r="676" spans="1:52" ht="15" customHeight="1">
      <c r="A676" s="706" t="s">
        <v>1148</v>
      </c>
      <c r="B676" s="706">
        <v>2025</v>
      </c>
      <c r="C676" s="706" t="s">
        <v>2612</v>
      </c>
      <c r="D676" s="706" t="s">
        <v>2611</v>
      </c>
      <c r="E676" s="706" t="s">
        <v>333</v>
      </c>
      <c r="F676" s="706" t="s">
        <v>1152</v>
      </c>
      <c r="G676" s="706">
        <v>0</v>
      </c>
      <c r="H676" s="706">
        <v>0</v>
      </c>
      <c r="I676" s="706">
        <v>0</v>
      </c>
      <c r="J676" s="706">
        <v>0</v>
      </c>
      <c r="K676" s="706">
        <v>0</v>
      </c>
      <c r="L676" s="706">
        <v>0</v>
      </c>
      <c r="M676" s="706">
        <v>0</v>
      </c>
      <c r="N676" s="706">
        <v>0</v>
      </c>
      <c r="O676" s="706">
        <v>0</v>
      </c>
      <c r="P676" s="706">
        <v>0</v>
      </c>
      <c r="Q676" s="706">
        <v>0</v>
      </c>
      <c r="R676" s="706">
        <v>0</v>
      </c>
      <c r="S676" s="706">
        <v>0</v>
      </c>
      <c r="T676" s="706">
        <v>0</v>
      </c>
      <c r="U676" s="706">
        <v>0</v>
      </c>
      <c r="V676" s="706">
        <v>0</v>
      </c>
      <c r="W676" s="706">
        <v>0</v>
      </c>
      <c r="X676" s="706">
        <v>0</v>
      </c>
      <c r="Y676" s="706">
        <v>0</v>
      </c>
      <c r="Z676" s="706">
        <v>0</v>
      </c>
      <c r="AA676" s="706">
        <v>0</v>
      </c>
      <c r="AB676" s="706">
        <v>0</v>
      </c>
      <c r="AC676" s="706">
        <v>0</v>
      </c>
      <c r="AD676" s="706">
        <v>0</v>
      </c>
      <c r="AE676" s="706">
        <v>0</v>
      </c>
      <c r="AF676" s="706">
        <v>0</v>
      </c>
      <c r="AG676" s="706">
        <v>0</v>
      </c>
      <c r="AH676" s="706">
        <v>0</v>
      </c>
      <c r="AI676" s="706">
        <v>0</v>
      </c>
      <c r="AJ676" s="905" t="str">
        <f t="shared" si="66"/>
        <v>G542C</v>
      </c>
      <c r="AK676" s="905" t="str">
        <f t="shared" si="67"/>
        <v>ACCESSOIRES LOC C&amp;L TERME</v>
      </c>
      <c r="AL676" s="905">
        <f>IFERROR(INDEX(G676:R676,1,MATCH(Parametres!$B$3,G$1:R$1,0)-1)*IF(OR(F676="L",F676="S",F676="I"),-1,1),"")</f>
        <v>0</v>
      </c>
      <c r="AM676" s="905">
        <f t="shared" si="62"/>
        <v>0</v>
      </c>
      <c r="AN676" s="905">
        <f>INDEX(G676:R676,1,MATCH(Parametres!$B$3,G$1:R$1,0))*IF(OR(F676="L",F676="S",F676="I"),-1,1)</f>
        <v>0</v>
      </c>
      <c r="AO676" s="487" t="e">
        <f>+VLOOKUP($AJ676,Data_Validation!$A:$D,1,0)</f>
        <v>#N/A</v>
      </c>
      <c r="AP676" s="487" t="e">
        <f>+VLOOKUP($AJ676,Data_Validation!$A:$D,3,0)</f>
        <v>#N/A</v>
      </c>
      <c r="AQ676" s="487" t="e">
        <f>+VLOOKUP($AJ676,Data_Validation!$A:$D,4,0)</f>
        <v>#N/A</v>
      </c>
      <c r="AR676" s="487" t="s">
        <v>299</v>
      </c>
      <c r="AS676" s="487" t="e">
        <f>+VLOOKUP($AJ676,Data_Validation!$A:$E,5,0)</f>
        <v>#N/A</v>
      </c>
      <c r="AT676" s="904" t="str">
        <f t="shared" si="63"/>
        <v>G542C</v>
      </c>
      <c r="AU676" s="488" t="str">
        <f t="shared" si="64"/>
        <v>ACCESSOIRES LOC C&amp;L TERME</v>
      </c>
      <c r="AV676" s="899">
        <f>IFERROR(INDEX(V676:AG676,1,MATCH(Parametres!$B$3,V$1:AG$1,0)-1)*IF(OR(C676="L",C676="S",C676="I"),-1,1),"")</f>
        <v>0</v>
      </c>
      <c r="AW676" s="899">
        <f t="shared" si="65"/>
        <v>0</v>
      </c>
      <c r="AX676" s="899">
        <f>INDEX(V676:AG676,1,MATCH(Parametres!$B$3,V$1:AG$1,0))*IF(OR(C676="L",C676="S",C676="I"),-1,1)</f>
        <v>0</v>
      </c>
      <c r="AY676" s="487" t="s">
        <v>337</v>
      </c>
      <c r="AZ676" s="487" t="e">
        <f>+VLOOKUP($AJ676,Data_Validation!$A:$E,5,0)</f>
        <v>#N/A</v>
      </c>
    </row>
    <row r="677" spans="1:52" ht="15" customHeight="1">
      <c r="A677" s="706" t="s">
        <v>1148</v>
      </c>
      <c r="B677" s="706">
        <v>2025</v>
      </c>
      <c r="C677" s="706" t="s">
        <v>2613</v>
      </c>
      <c r="D677" s="706" t="s">
        <v>2614</v>
      </c>
      <c r="E677" s="706" t="s">
        <v>333</v>
      </c>
      <c r="F677" s="706" t="s">
        <v>1149</v>
      </c>
      <c r="G677" s="706">
        <v>0</v>
      </c>
      <c r="H677" s="706">
        <v>0</v>
      </c>
      <c r="I677" s="706">
        <v>0</v>
      </c>
      <c r="J677" s="706">
        <v>0</v>
      </c>
      <c r="K677" s="706">
        <v>0</v>
      </c>
      <c r="L677" s="706">
        <v>0</v>
      </c>
      <c r="M677" s="706">
        <v>0</v>
      </c>
      <c r="N677" s="706">
        <v>0</v>
      </c>
      <c r="O677" s="706">
        <v>0</v>
      </c>
      <c r="P677" s="706">
        <v>0</v>
      </c>
      <c r="Q677" s="706">
        <v>0</v>
      </c>
      <c r="R677" s="706">
        <v>0</v>
      </c>
      <c r="S677" s="706">
        <v>0</v>
      </c>
      <c r="T677" s="706">
        <v>0</v>
      </c>
      <c r="U677" s="706">
        <v>0</v>
      </c>
      <c r="V677" s="706">
        <v>0</v>
      </c>
      <c r="W677" s="706">
        <v>0</v>
      </c>
      <c r="X677" s="706">
        <v>0</v>
      </c>
      <c r="Y677" s="706">
        <v>0</v>
      </c>
      <c r="Z677" s="706">
        <v>0</v>
      </c>
      <c r="AA677" s="706">
        <v>0</v>
      </c>
      <c r="AB677" s="706">
        <v>0</v>
      </c>
      <c r="AC677" s="706">
        <v>0</v>
      </c>
      <c r="AD677" s="706">
        <v>0</v>
      </c>
      <c r="AE677" s="706">
        <v>0</v>
      </c>
      <c r="AF677" s="706">
        <v>0</v>
      </c>
      <c r="AG677" s="706">
        <v>0</v>
      </c>
      <c r="AH677" s="706">
        <v>0</v>
      </c>
      <c r="AI677" s="706">
        <v>0</v>
      </c>
      <c r="AJ677" s="905" t="str">
        <f t="shared" si="66"/>
        <v>G543</v>
      </c>
      <c r="AK677" s="905" t="str">
        <f t="shared" si="67"/>
        <v>PLAN PROT.GM LOC C&amp;L TERM</v>
      </c>
      <c r="AL677" s="905">
        <f>IFERROR(INDEX(G677:R677,1,MATCH(Parametres!$B$3,G$1:R$1,0)-1)*IF(OR(F677="L",F677="S",F677="I"),-1,1),"")</f>
        <v>0</v>
      </c>
      <c r="AM677" s="905">
        <f t="shared" si="62"/>
        <v>0</v>
      </c>
      <c r="AN677" s="905">
        <f>INDEX(G677:R677,1,MATCH(Parametres!$B$3,G$1:R$1,0))*IF(OR(F677="L",F677="S",F677="I"),-1,1)</f>
        <v>0</v>
      </c>
      <c r="AO677" s="487" t="e">
        <f>+VLOOKUP($AJ677,Data_Validation!$A:$D,1,0)</f>
        <v>#N/A</v>
      </c>
      <c r="AP677" s="487" t="e">
        <f>+VLOOKUP($AJ677,Data_Validation!$A:$D,3,0)</f>
        <v>#N/A</v>
      </c>
      <c r="AQ677" s="487" t="e">
        <f>+VLOOKUP($AJ677,Data_Validation!$A:$D,4,0)</f>
        <v>#N/A</v>
      </c>
      <c r="AR677" s="487" t="s">
        <v>299</v>
      </c>
      <c r="AS677" s="487" t="e">
        <f>+VLOOKUP($AJ677,Data_Validation!$A:$E,5,0)</f>
        <v>#N/A</v>
      </c>
      <c r="AT677" s="904" t="str">
        <f t="shared" si="63"/>
        <v>G543</v>
      </c>
      <c r="AU677" s="488" t="str">
        <f t="shared" si="64"/>
        <v>PLAN PROT.GM LOC C&amp;L TERM</v>
      </c>
      <c r="AV677" s="899">
        <f>IFERROR(INDEX(V677:AG677,1,MATCH(Parametres!$B$3,V$1:AG$1,0)-1)*IF(OR(C677="L",C677="S",C677="I"),-1,1),"")</f>
        <v>0</v>
      </c>
      <c r="AW677" s="899">
        <f t="shared" si="65"/>
        <v>0</v>
      </c>
      <c r="AX677" s="899">
        <f>INDEX(V677:AG677,1,MATCH(Parametres!$B$3,V$1:AG$1,0))*IF(OR(C677="L",C677="S",C677="I"),-1,1)</f>
        <v>0</v>
      </c>
      <c r="AY677" s="487" t="s">
        <v>337</v>
      </c>
      <c r="AZ677" s="487" t="e">
        <f>+VLOOKUP($AJ677,Data_Validation!$A:$E,5,0)</f>
        <v>#N/A</v>
      </c>
    </row>
    <row r="678" spans="1:52" ht="15" customHeight="1">
      <c r="A678" s="706" t="s">
        <v>1148</v>
      </c>
      <c r="B678" s="706">
        <v>2025</v>
      </c>
      <c r="C678" s="706" t="s">
        <v>2615</v>
      </c>
      <c r="D678" s="706" t="s">
        <v>2614</v>
      </c>
      <c r="E678" s="706" t="s">
        <v>333</v>
      </c>
      <c r="F678" s="706" t="s">
        <v>1152</v>
      </c>
      <c r="G678" s="706">
        <v>0</v>
      </c>
      <c r="H678" s="706">
        <v>0</v>
      </c>
      <c r="I678" s="706">
        <v>0</v>
      </c>
      <c r="J678" s="706">
        <v>0</v>
      </c>
      <c r="K678" s="706">
        <v>0</v>
      </c>
      <c r="L678" s="706">
        <v>0</v>
      </c>
      <c r="M678" s="706">
        <v>0</v>
      </c>
      <c r="N678" s="706">
        <v>0</v>
      </c>
      <c r="O678" s="706">
        <v>0</v>
      </c>
      <c r="P678" s="706">
        <v>0</v>
      </c>
      <c r="Q678" s="706">
        <v>0</v>
      </c>
      <c r="R678" s="706">
        <v>0</v>
      </c>
      <c r="S678" s="706">
        <v>0</v>
      </c>
      <c r="T678" s="706">
        <v>0</v>
      </c>
      <c r="U678" s="706">
        <v>0</v>
      </c>
      <c r="V678" s="706">
        <v>0</v>
      </c>
      <c r="W678" s="706">
        <v>0</v>
      </c>
      <c r="X678" s="706">
        <v>0</v>
      </c>
      <c r="Y678" s="706">
        <v>0</v>
      </c>
      <c r="Z678" s="706">
        <v>0</v>
      </c>
      <c r="AA678" s="706">
        <v>0</v>
      </c>
      <c r="AB678" s="706">
        <v>0</v>
      </c>
      <c r="AC678" s="706">
        <v>0</v>
      </c>
      <c r="AD678" s="706">
        <v>0</v>
      </c>
      <c r="AE678" s="706">
        <v>0</v>
      </c>
      <c r="AF678" s="706">
        <v>0</v>
      </c>
      <c r="AG678" s="706">
        <v>0</v>
      </c>
      <c r="AH678" s="706">
        <v>0</v>
      </c>
      <c r="AI678" s="706">
        <v>0</v>
      </c>
      <c r="AJ678" s="905" t="str">
        <f t="shared" si="66"/>
        <v>G543C</v>
      </c>
      <c r="AK678" s="905" t="str">
        <f t="shared" si="67"/>
        <v>PLAN PROT.GM LOC C&amp;L TERM</v>
      </c>
      <c r="AL678" s="905">
        <f>IFERROR(INDEX(G678:R678,1,MATCH(Parametres!$B$3,G$1:R$1,0)-1)*IF(OR(F678="L",F678="S",F678="I"),-1,1),"")</f>
        <v>0</v>
      </c>
      <c r="AM678" s="905">
        <f t="shared" si="62"/>
        <v>0</v>
      </c>
      <c r="AN678" s="905">
        <f>INDEX(G678:R678,1,MATCH(Parametres!$B$3,G$1:R$1,0))*IF(OR(F678="L",F678="S",F678="I"),-1,1)</f>
        <v>0</v>
      </c>
      <c r="AO678" s="487" t="e">
        <f>+VLOOKUP($AJ678,Data_Validation!$A:$D,1,0)</f>
        <v>#N/A</v>
      </c>
      <c r="AP678" s="487" t="e">
        <f>+VLOOKUP($AJ678,Data_Validation!$A:$D,3,0)</f>
        <v>#N/A</v>
      </c>
      <c r="AQ678" s="487" t="e">
        <f>+VLOOKUP($AJ678,Data_Validation!$A:$D,4,0)</f>
        <v>#N/A</v>
      </c>
      <c r="AR678" s="487" t="s">
        <v>299</v>
      </c>
      <c r="AS678" s="487" t="e">
        <f>+VLOOKUP($AJ678,Data_Validation!$A:$E,5,0)</f>
        <v>#N/A</v>
      </c>
      <c r="AT678" s="904" t="str">
        <f t="shared" si="63"/>
        <v>G543C</v>
      </c>
      <c r="AU678" s="488" t="str">
        <f t="shared" si="64"/>
        <v>PLAN PROT.GM LOC C&amp;L TERM</v>
      </c>
      <c r="AV678" s="899">
        <f>IFERROR(INDEX(V678:AG678,1,MATCH(Parametres!$B$3,V$1:AG$1,0)-1)*IF(OR(C678="L",C678="S",C678="I"),-1,1),"")</f>
        <v>0</v>
      </c>
      <c r="AW678" s="899">
        <f t="shared" si="65"/>
        <v>0</v>
      </c>
      <c r="AX678" s="899">
        <f>INDEX(V678:AG678,1,MATCH(Parametres!$B$3,V$1:AG$1,0))*IF(OR(C678="L",C678="S",C678="I"),-1,1)</f>
        <v>0</v>
      </c>
      <c r="AY678" s="487" t="s">
        <v>337</v>
      </c>
      <c r="AZ678" s="487" t="e">
        <f>+VLOOKUP($AJ678,Data_Validation!$A:$E,5,0)</f>
        <v>#N/A</v>
      </c>
    </row>
    <row r="679" spans="1:52" ht="15" customHeight="1">
      <c r="A679" s="706" t="s">
        <v>1148</v>
      </c>
      <c r="B679" s="706">
        <v>2025</v>
      </c>
      <c r="C679" s="706" t="s">
        <v>2616</v>
      </c>
      <c r="D679" s="706" t="s">
        <v>2617</v>
      </c>
      <c r="E679" s="706" t="s">
        <v>333</v>
      </c>
      <c r="F679" s="706" t="s">
        <v>1149</v>
      </c>
      <c r="G679" s="706">
        <v>0</v>
      </c>
      <c r="H679" s="706">
        <v>0</v>
      </c>
      <c r="I679" s="706">
        <v>0</v>
      </c>
      <c r="J679" s="706">
        <v>0</v>
      </c>
      <c r="K679" s="706">
        <v>0</v>
      </c>
      <c r="L679" s="706">
        <v>0</v>
      </c>
      <c r="M679" s="706">
        <v>0</v>
      </c>
      <c r="N679" s="706">
        <v>0</v>
      </c>
      <c r="O679" s="706">
        <v>0</v>
      </c>
      <c r="P679" s="706">
        <v>0</v>
      </c>
      <c r="Q679" s="706">
        <v>0</v>
      </c>
      <c r="R679" s="706">
        <v>0</v>
      </c>
      <c r="S679" s="706">
        <v>0</v>
      </c>
      <c r="T679" s="706">
        <v>0</v>
      </c>
      <c r="U679" s="706">
        <v>0</v>
      </c>
      <c r="V679" s="706">
        <v>0</v>
      </c>
      <c r="W679" s="706">
        <v>0</v>
      </c>
      <c r="X679" s="706">
        <v>0</v>
      </c>
      <c r="Y679" s="706">
        <v>0</v>
      </c>
      <c r="Z679" s="706">
        <v>0</v>
      </c>
      <c r="AA679" s="706">
        <v>0</v>
      </c>
      <c r="AB679" s="706">
        <v>0</v>
      </c>
      <c r="AC679" s="706">
        <v>0</v>
      </c>
      <c r="AD679" s="706">
        <v>0</v>
      </c>
      <c r="AE679" s="706">
        <v>0</v>
      </c>
      <c r="AF679" s="706">
        <v>0</v>
      </c>
      <c r="AG679" s="706">
        <v>0</v>
      </c>
      <c r="AH679" s="706">
        <v>0</v>
      </c>
      <c r="AI679" s="706">
        <v>0</v>
      </c>
      <c r="AJ679" s="905" t="str">
        <f t="shared" si="66"/>
        <v>G544</v>
      </c>
      <c r="AK679" s="905" t="str">
        <f t="shared" si="67"/>
        <v>AUTRES PLAN PROT. LOC C&amp;L</v>
      </c>
      <c r="AL679" s="905">
        <f>IFERROR(INDEX(G679:R679,1,MATCH(Parametres!$B$3,G$1:R$1,0)-1)*IF(OR(F679="L",F679="S",F679="I"),-1,1),"")</f>
        <v>0</v>
      </c>
      <c r="AM679" s="905">
        <f t="shared" si="62"/>
        <v>0</v>
      </c>
      <c r="AN679" s="905">
        <f>INDEX(G679:R679,1,MATCH(Parametres!$B$3,G$1:R$1,0))*IF(OR(F679="L",F679="S",F679="I"),-1,1)</f>
        <v>0</v>
      </c>
      <c r="AO679" s="487" t="e">
        <f>+VLOOKUP($AJ679,Data_Validation!$A:$D,1,0)</f>
        <v>#N/A</v>
      </c>
      <c r="AP679" s="487" t="e">
        <f>+VLOOKUP($AJ679,Data_Validation!$A:$D,3,0)</f>
        <v>#N/A</v>
      </c>
      <c r="AQ679" s="487" t="e">
        <f>+VLOOKUP($AJ679,Data_Validation!$A:$D,4,0)</f>
        <v>#N/A</v>
      </c>
      <c r="AR679" s="487" t="s">
        <v>299</v>
      </c>
      <c r="AS679" s="487" t="e">
        <f>+VLOOKUP($AJ679,Data_Validation!$A:$E,5,0)</f>
        <v>#N/A</v>
      </c>
      <c r="AT679" s="904" t="str">
        <f t="shared" si="63"/>
        <v>G544</v>
      </c>
      <c r="AU679" s="488" t="str">
        <f t="shared" si="64"/>
        <v>AUTRES PLAN PROT. LOC C&amp;L</v>
      </c>
      <c r="AV679" s="899">
        <f>IFERROR(INDEX(V679:AG679,1,MATCH(Parametres!$B$3,V$1:AG$1,0)-1)*IF(OR(C679="L",C679="S",C679="I"),-1,1),"")</f>
        <v>0</v>
      </c>
      <c r="AW679" s="899">
        <f t="shared" si="65"/>
        <v>0</v>
      </c>
      <c r="AX679" s="899">
        <f>INDEX(V679:AG679,1,MATCH(Parametres!$B$3,V$1:AG$1,0))*IF(OR(C679="L",C679="S",C679="I"),-1,1)</f>
        <v>0</v>
      </c>
      <c r="AY679" s="487" t="s">
        <v>337</v>
      </c>
      <c r="AZ679" s="487" t="e">
        <f>+VLOOKUP($AJ679,Data_Validation!$A:$E,5,0)</f>
        <v>#N/A</v>
      </c>
    </row>
    <row r="680" spans="1:52" ht="15" customHeight="1">
      <c r="A680" s="706" t="s">
        <v>1148</v>
      </c>
      <c r="B680" s="706">
        <v>2025</v>
      </c>
      <c r="C680" s="706" t="s">
        <v>2618</v>
      </c>
      <c r="D680" s="706" t="s">
        <v>2619</v>
      </c>
      <c r="E680" s="706" t="s">
        <v>333</v>
      </c>
      <c r="F680" s="706" t="s">
        <v>1152</v>
      </c>
      <c r="G680" s="706">
        <v>0</v>
      </c>
      <c r="H680" s="706">
        <v>0</v>
      </c>
      <c r="I680" s="706">
        <v>0</v>
      </c>
      <c r="J680" s="706">
        <v>0</v>
      </c>
      <c r="K680" s="706">
        <v>0</v>
      </c>
      <c r="L680" s="706">
        <v>0</v>
      </c>
      <c r="M680" s="706">
        <v>0</v>
      </c>
      <c r="N680" s="706">
        <v>0</v>
      </c>
      <c r="O680" s="706">
        <v>0</v>
      </c>
      <c r="P680" s="706">
        <v>0</v>
      </c>
      <c r="Q680" s="706">
        <v>0</v>
      </c>
      <c r="R680" s="706">
        <v>0</v>
      </c>
      <c r="S680" s="706">
        <v>0</v>
      </c>
      <c r="T680" s="706">
        <v>0</v>
      </c>
      <c r="U680" s="706">
        <v>0</v>
      </c>
      <c r="V680" s="706">
        <v>0</v>
      </c>
      <c r="W680" s="706">
        <v>0</v>
      </c>
      <c r="X680" s="706">
        <v>0</v>
      </c>
      <c r="Y680" s="706">
        <v>0</v>
      </c>
      <c r="Z680" s="706">
        <v>0</v>
      </c>
      <c r="AA680" s="706">
        <v>0</v>
      </c>
      <c r="AB680" s="706">
        <v>0</v>
      </c>
      <c r="AC680" s="706">
        <v>0</v>
      </c>
      <c r="AD680" s="706">
        <v>0</v>
      </c>
      <c r="AE680" s="706">
        <v>0</v>
      </c>
      <c r="AF680" s="706">
        <v>0</v>
      </c>
      <c r="AG680" s="706">
        <v>0</v>
      </c>
      <c r="AH680" s="706">
        <v>0</v>
      </c>
      <c r="AI680" s="706">
        <v>0</v>
      </c>
      <c r="AJ680" s="905" t="str">
        <f t="shared" si="66"/>
        <v>G544C</v>
      </c>
      <c r="AK680" s="905" t="str">
        <f t="shared" si="67"/>
        <v>AUTRES PLAN PROT.LOC C&amp;L</v>
      </c>
      <c r="AL680" s="905">
        <f>IFERROR(INDEX(G680:R680,1,MATCH(Parametres!$B$3,G$1:R$1,0)-1)*IF(OR(F680="L",F680="S",F680="I"),-1,1),"")</f>
        <v>0</v>
      </c>
      <c r="AM680" s="905">
        <f t="shared" si="62"/>
        <v>0</v>
      </c>
      <c r="AN680" s="905">
        <f>INDEX(G680:R680,1,MATCH(Parametres!$B$3,G$1:R$1,0))*IF(OR(F680="L",F680="S",F680="I"),-1,1)</f>
        <v>0</v>
      </c>
      <c r="AO680" s="487" t="e">
        <f>+VLOOKUP($AJ680,Data_Validation!$A:$D,1,0)</f>
        <v>#N/A</v>
      </c>
      <c r="AP680" s="487" t="e">
        <f>+VLOOKUP($AJ680,Data_Validation!$A:$D,3,0)</f>
        <v>#N/A</v>
      </c>
      <c r="AQ680" s="487" t="e">
        <f>+VLOOKUP($AJ680,Data_Validation!$A:$D,4,0)</f>
        <v>#N/A</v>
      </c>
      <c r="AR680" s="487" t="s">
        <v>299</v>
      </c>
      <c r="AS680" s="487" t="e">
        <f>+VLOOKUP($AJ680,Data_Validation!$A:$E,5,0)</f>
        <v>#N/A</v>
      </c>
      <c r="AT680" s="904" t="str">
        <f t="shared" si="63"/>
        <v>G544C</v>
      </c>
      <c r="AU680" s="488" t="str">
        <f t="shared" si="64"/>
        <v>AUTRES PLAN PROT.LOC C&amp;L</v>
      </c>
      <c r="AV680" s="899">
        <f>IFERROR(INDEX(V680:AG680,1,MATCH(Parametres!$B$3,V$1:AG$1,0)-1)*IF(OR(C680="L",C680="S",C680="I"),-1,1),"")</f>
        <v>0</v>
      </c>
      <c r="AW680" s="899">
        <f t="shared" si="65"/>
        <v>0</v>
      </c>
      <c r="AX680" s="899">
        <f>INDEX(V680:AG680,1,MATCH(Parametres!$B$3,V$1:AG$1,0))*IF(OR(C680="L",C680="S",C680="I"),-1,1)</f>
        <v>0</v>
      </c>
      <c r="AY680" s="487" t="s">
        <v>337</v>
      </c>
      <c r="AZ680" s="487" t="e">
        <f>+VLOOKUP($AJ680,Data_Validation!$A:$E,5,0)</f>
        <v>#N/A</v>
      </c>
    </row>
    <row r="681" spans="1:52" ht="15" hidden="1" customHeight="1">
      <c r="A681" s="706" t="s">
        <v>1148</v>
      </c>
      <c r="B681" s="706">
        <v>2025</v>
      </c>
      <c r="C681" s="706" t="s">
        <v>2620</v>
      </c>
      <c r="D681" s="706" t="s">
        <v>2621</v>
      </c>
      <c r="E681" s="706" t="s">
        <v>1143</v>
      </c>
      <c r="F681" s="706" t="s">
        <v>1152</v>
      </c>
      <c r="G681" s="706">
        <v>0</v>
      </c>
      <c r="H681" s="706">
        <v>0</v>
      </c>
      <c r="I681" s="706">
        <v>0</v>
      </c>
      <c r="J681" s="706">
        <v>0</v>
      </c>
      <c r="K681" s="706">
        <v>0</v>
      </c>
      <c r="L681" s="706">
        <v>0</v>
      </c>
      <c r="M681" s="706">
        <v>0</v>
      </c>
      <c r="N681" s="706">
        <v>0</v>
      </c>
      <c r="O681" s="706">
        <v>0</v>
      </c>
      <c r="P681" s="706">
        <v>0</v>
      </c>
      <c r="Q681" s="706">
        <v>0</v>
      </c>
      <c r="R681" s="706">
        <v>0</v>
      </c>
      <c r="S681" s="706">
        <v>0</v>
      </c>
      <c r="T681" s="706">
        <v>0</v>
      </c>
      <c r="U681" s="706">
        <v>0</v>
      </c>
      <c r="V681" s="706">
        <v>0</v>
      </c>
      <c r="W681" s="706">
        <v>0</v>
      </c>
      <c r="X681" s="706">
        <v>0</v>
      </c>
      <c r="Y681" s="706">
        <v>0</v>
      </c>
      <c r="Z681" s="706">
        <v>0</v>
      </c>
      <c r="AA681" s="706">
        <v>0</v>
      </c>
      <c r="AB681" s="706">
        <v>0</v>
      </c>
      <c r="AC681" s="706">
        <v>0</v>
      </c>
      <c r="AD681" s="706">
        <v>0</v>
      </c>
      <c r="AE681" s="706">
        <v>0</v>
      </c>
      <c r="AF681" s="706">
        <v>0</v>
      </c>
      <c r="AG681" s="706">
        <v>0</v>
      </c>
      <c r="AH681" s="706">
        <v>0</v>
      </c>
      <c r="AI681" s="706">
        <v>0</v>
      </c>
      <c r="AJ681" s="905" t="str">
        <f t="shared" si="66"/>
        <v>G60000</v>
      </c>
      <c r="AK681" s="905" t="str">
        <f t="shared" si="67"/>
        <v>COUT- VOLT</v>
      </c>
      <c r="AL681" s="905">
        <f>IFERROR(INDEX(G681:R681,1,MATCH(Parametres!$B$3,G$1:R$1,0)-1)*IF(OR(F681="L",F681="S",F681="I"),-1,1),"")</f>
        <v>0</v>
      </c>
      <c r="AM681" s="905">
        <f t="shared" si="62"/>
        <v>0</v>
      </c>
      <c r="AN681" s="905">
        <f>INDEX(G681:R681,1,MATCH(Parametres!$B$3,G$1:R$1,0))*IF(OR(F681="L",F681="S",F681="I"),-1,1)</f>
        <v>0</v>
      </c>
      <c r="AO681" s="487" t="str">
        <f>+VLOOKUP($AJ681,Data_Validation!$A:$D,1,0)</f>
        <v>G60000</v>
      </c>
      <c r="AP681" s="487" t="str">
        <f>+VLOOKUP($AJ681,Data_Validation!$A:$D,3,0)</f>
        <v>Véhicules neufs</v>
      </c>
      <c r="AQ681" s="487" t="str">
        <f>+VLOOKUP($AJ681,Data_Validation!$A:$D,4,0)</f>
        <v>Autos détail</v>
      </c>
      <c r="AR681" s="487" t="s">
        <v>299</v>
      </c>
      <c r="AS681" s="487">
        <f>+VLOOKUP($AJ681,Data_Validation!$A:$E,5,0)</f>
        <v>0</v>
      </c>
      <c r="AT681" s="904" t="str">
        <f t="shared" si="63"/>
        <v>G60000</v>
      </c>
      <c r="AU681" s="488" t="str">
        <f t="shared" si="64"/>
        <v>COUT- VOLT</v>
      </c>
      <c r="AV681" s="899">
        <f>IFERROR(INDEX(V681:AG681,1,MATCH(Parametres!$B$3,V$1:AG$1,0)-1)*IF(OR(C681="L",C681="S",C681="I"),-1,1),"")</f>
        <v>0</v>
      </c>
      <c r="AW681" s="899">
        <f t="shared" si="65"/>
        <v>0</v>
      </c>
      <c r="AX681" s="899">
        <f>INDEX(V681:AG681,1,MATCH(Parametres!$B$3,V$1:AG$1,0))*IF(OR(C681="L",C681="S",C681="I"),-1,1)</f>
        <v>0</v>
      </c>
      <c r="AY681" s="487" t="s">
        <v>337</v>
      </c>
      <c r="AZ681" s="487">
        <f>+VLOOKUP($AJ681,Data_Validation!$A:$E,5,0)</f>
        <v>0</v>
      </c>
    </row>
    <row r="682" spans="1:52" ht="15" hidden="1" customHeight="1">
      <c r="A682" s="706" t="s">
        <v>1148</v>
      </c>
      <c r="B682" s="706">
        <v>2025</v>
      </c>
      <c r="C682" s="706" t="s">
        <v>2622</v>
      </c>
      <c r="D682" s="706" t="s">
        <v>2623</v>
      </c>
      <c r="E682" s="706" t="s">
        <v>1143</v>
      </c>
      <c r="F682" s="706" t="s">
        <v>1152</v>
      </c>
      <c r="G682" s="706">
        <v>0</v>
      </c>
      <c r="H682" s="706">
        <v>0</v>
      </c>
      <c r="I682" s="706">
        <v>0</v>
      </c>
      <c r="J682" s="706">
        <v>0</v>
      </c>
      <c r="K682" s="706">
        <v>0</v>
      </c>
      <c r="L682" s="706">
        <v>0</v>
      </c>
      <c r="M682" s="706">
        <v>0</v>
      </c>
      <c r="N682" s="706">
        <v>0</v>
      </c>
      <c r="O682" s="706">
        <v>0</v>
      </c>
      <c r="P682" s="706">
        <v>0</v>
      </c>
      <c r="Q682" s="706">
        <v>0</v>
      </c>
      <c r="R682" s="706">
        <v>0</v>
      </c>
      <c r="S682" s="706">
        <v>0</v>
      </c>
      <c r="T682" s="706">
        <v>0</v>
      </c>
      <c r="U682" s="706">
        <v>0</v>
      </c>
      <c r="V682" s="706">
        <v>0</v>
      </c>
      <c r="W682" s="706">
        <v>0</v>
      </c>
      <c r="X682" s="706">
        <v>0</v>
      </c>
      <c r="Y682" s="706">
        <v>0</v>
      </c>
      <c r="Z682" s="706">
        <v>0</v>
      </c>
      <c r="AA682" s="706">
        <v>0</v>
      </c>
      <c r="AB682" s="706">
        <v>0</v>
      </c>
      <c r="AC682" s="706">
        <v>0</v>
      </c>
      <c r="AD682" s="706">
        <v>0</v>
      </c>
      <c r="AE682" s="706">
        <v>0</v>
      </c>
      <c r="AF682" s="706">
        <v>0</v>
      </c>
      <c r="AG682" s="706">
        <v>0</v>
      </c>
      <c r="AH682" s="706">
        <v>0</v>
      </c>
      <c r="AI682" s="706">
        <v>0</v>
      </c>
      <c r="AJ682" s="905" t="str">
        <f t="shared" si="66"/>
        <v>G60004</v>
      </c>
      <c r="AK682" s="905" t="str">
        <f t="shared" si="67"/>
        <v>COUTANT BUICK REGAL</v>
      </c>
      <c r="AL682" s="905">
        <f>IFERROR(INDEX(G682:R682,1,MATCH(Parametres!$B$3,G$1:R$1,0)-1)*IF(OR(F682="L",F682="S",F682="I"),-1,1),"")</f>
        <v>0</v>
      </c>
      <c r="AM682" s="905">
        <f t="shared" si="62"/>
        <v>0</v>
      </c>
      <c r="AN682" s="905">
        <f>INDEX(G682:R682,1,MATCH(Parametres!$B$3,G$1:R$1,0))*IF(OR(F682="L",F682="S",F682="I"),-1,1)</f>
        <v>0</v>
      </c>
      <c r="AO682" s="487" t="str">
        <f>+VLOOKUP($AJ682,Data_Validation!$A:$D,1,0)</f>
        <v>G60004</v>
      </c>
      <c r="AP682" s="487" t="str">
        <f>+VLOOKUP($AJ682,Data_Validation!$A:$D,3,0)</f>
        <v>Véhicules neufs</v>
      </c>
      <c r="AQ682" s="487" t="str">
        <f>+VLOOKUP($AJ682,Data_Validation!$A:$D,4,0)</f>
        <v>Autos détail</v>
      </c>
      <c r="AR682" s="487" t="s">
        <v>299</v>
      </c>
      <c r="AS682" s="487">
        <f>+VLOOKUP($AJ682,Data_Validation!$A:$E,5,0)</f>
        <v>0</v>
      </c>
      <c r="AT682" s="904" t="str">
        <f t="shared" si="63"/>
        <v>G60004</v>
      </c>
      <c r="AU682" s="488" t="str">
        <f t="shared" si="64"/>
        <v>COUTANT BUICK REGAL</v>
      </c>
      <c r="AV682" s="899">
        <f>IFERROR(INDEX(V682:AG682,1,MATCH(Parametres!$B$3,V$1:AG$1,0)-1)*IF(OR(C682="L",C682="S",C682="I"),-1,1),"")</f>
        <v>0</v>
      </c>
      <c r="AW682" s="899">
        <f t="shared" si="65"/>
        <v>0</v>
      </c>
      <c r="AX682" s="899">
        <f>INDEX(V682:AG682,1,MATCH(Parametres!$B$3,V$1:AG$1,0))*IF(OR(C682="L",C682="S",C682="I"),-1,1)</f>
        <v>0</v>
      </c>
      <c r="AY682" s="487" t="s">
        <v>337</v>
      </c>
      <c r="AZ682" s="487">
        <f>+VLOOKUP($AJ682,Data_Validation!$A:$E,5,0)</f>
        <v>0</v>
      </c>
    </row>
    <row r="683" spans="1:52" ht="15" hidden="1" customHeight="1">
      <c r="A683" s="706" t="s">
        <v>1148</v>
      </c>
      <c r="B683" s="706">
        <v>2025</v>
      </c>
      <c r="C683" s="706" t="s">
        <v>2624</v>
      </c>
      <c r="D683" s="706" t="s">
        <v>2625</v>
      </c>
      <c r="E683" s="706" t="s">
        <v>1143</v>
      </c>
      <c r="F683" s="706" t="s">
        <v>1152</v>
      </c>
      <c r="G683" s="706">
        <v>0</v>
      </c>
      <c r="H683" s="706">
        <v>0</v>
      </c>
      <c r="I683" s="706">
        <v>0</v>
      </c>
      <c r="J683" s="706">
        <v>0</v>
      </c>
      <c r="K683" s="706">
        <v>35093</v>
      </c>
      <c r="L683" s="706">
        <v>35093</v>
      </c>
      <c r="M683" s="706">
        <v>35093</v>
      </c>
      <c r="N683" s="706">
        <v>35093</v>
      </c>
      <c r="O683" s="706">
        <v>35093</v>
      </c>
      <c r="P683" s="706">
        <v>35093</v>
      </c>
      <c r="Q683" s="706">
        <v>35093</v>
      </c>
      <c r="R683" s="706">
        <v>35093</v>
      </c>
      <c r="S683" s="706">
        <v>3190.27</v>
      </c>
      <c r="T683" s="706">
        <v>3190.27</v>
      </c>
      <c r="U683" s="706">
        <v>0</v>
      </c>
      <c r="V683" s="706">
        <v>0</v>
      </c>
      <c r="W683" s="706">
        <v>0</v>
      </c>
      <c r="X683" s="706">
        <v>0</v>
      </c>
      <c r="Y683" s="706">
        <v>0</v>
      </c>
      <c r="Z683" s="706">
        <v>0</v>
      </c>
      <c r="AA683" s="706">
        <v>0</v>
      </c>
      <c r="AB683" s="706">
        <v>0</v>
      </c>
      <c r="AC683" s="706">
        <v>0</v>
      </c>
      <c r="AD683" s="706">
        <v>0</v>
      </c>
      <c r="AE683" s="706">
        <v>0</v>
      </c>
      <c r="AF683" s="706">
        <v>0</v>
      </c>
      <c r="AG683" s="706">
        <v>0</v>
      </c>
      <c r="AH683" s="706">
        <v>0</v>
      </c>
      <c r="AI683" s="706">
        <v>0</v>
      </c>
      <c r="AJ683" s="905" t="str">
        <f t="shared" si="66"/>
        <v>G60100</v>
      </c>
      <c r="AK683" s="905" t="str">
        <f t="shared" si="67"/>
        <v>COUTANT MALIBU</v>
      </c>
      <c r="AL683" s="905">
        <f>IFERROR(INDEX(G683:R683,1,MATCH(Parametres!$B$3,G$1:R$1,0)-1)*IF(OR(F683="L",F683="S",F683="I"),-1,1),"")</f>
        <v>0</v>
      </c>
      <c r="AM683" s="905">
        <f t="shared" si="62"/>
        <v>0</v>
      </c>
      <c r="AN683" s="905">
        <f>INDEX(G683:R683,1,MATCH(Parametres!$B$3,G$1:R$1,0))*IF(OR(F683="L",F683="S",F683="I"),-1,1)</f>
        <v>0</v>
      </c>
      <c r="AO683" s="487" t="str">
        <f>+VLOOKUP($AJ683,Data_Validation!$A:$D,1,0)</f>
        <v>G60100</v>
      </c>
      <c r="AP683" s="487" t="str">
        <f>+VLOOKUP($AJ683,Data_Validation!$A:$D,3,0)</f>
        <v>Véhicules neufs</v>
      </c>
      <c r="AQ683" s="487" t="str">
        <f>+VLOOKUP($AJ683,Data_Validation!$A:$D,4,0)</f>
        <v>Autos détail</v>
      </c>
      <c r="AR683" s="487" t="s">
        <v>299</v>
      </c>
      <c r="AS683" s="487">
        <f>+VLOOKUP($AJ683,Data_Validation!$A:$E,5,0)</f>
        <v>0</v>
      </c>
      <c r="AT683" s="904" t="str">
        <f t="shared" si="63"/>
        <v>G60100</v>
      </c>
      <c r="AU683" s="488" t="str">
        <f t="shared" si="64"/>
        <v>COUTANT MALIBU</v>
      </c>
      <c r="AV683" s="899">
        <f>IFERROR(INDEX(V683:AG683,1,MATCH(Parametres!$B$3,V$1:AG$1,0)-1)*IF(OR(C683="L",C683="S",C683="I"),-1,1),"")</f>
        <v>0</v>
      </c>
      <c r="AW683" s="899">
        <f t="shared" si="65"/>
        <v>0</v>
      </c>
      <c r="AX683" s="899">
        <f>INDEX(V683:AG683,1,MATCH(Parametres!$B$3,V$1:AG$1,0))*IF(OR(C683="L",C683="S",C683="I"),-1,1)</f>
        <v>0</v>
      </c>
      <c r="AY683" s="487" t="s">
        <v>337</v>
      </c>
      <c r="AZ683" s="487">
        <f>+VLOOKUP($AJ683,Data_Validation!$A:$E,5,0)</f>
        <v>0</v>
      </c>
    </row>
    <row r="684" spans="1:52" ht="15" hidden="1" customHeight="1">
      <c r="A684" s="706" t="s">
        <v>1148</v>
      </c>
      <c r="B684" s="706">
        <v>2025</v>
      </c>
      <c r="C684" s="706" t="s">
        <v>2626</v>
      </c>
      <c r="D684" s="706" t="s">
        <v>2627</v>
      </c>
      <c r="E684" s="706" t="s">
        <v>1143</v>
      </c>
      <c r="F684" s="706" t="s">
        <v>1152</v>
      </c>
      <c r="G684" s="706">
        <v>0</v>
      </c>
      <c r="H684" s="706">
        <v>0</v>
      </c>
      <c r="I684" s="706">
        <v>0</v>
      </c>
      <c r="J684" s="706">
        <v>0</v>
      </c>
      <c r="K684" s="706">
        <v>0</v>
      </c>
      <c r="L684" s="706">
        <v>0</v>
      </c>
      <c r="M684" s="706">
        <v>0</v>
      </c>
      <c r="N684" s="706">
        <v>0</v>
      </c>
      <c r="O684" s="706">
        <v>0</v>
      </c>
      <c r="P684" s="706">
        <v>0</v>
      </c>
      <c r="Q684" s="706">
        <v>0</v>
      </c>
      <c r="R684" s="706">
        <v>0</v>
      </c>
      <c r="S684" s="706">
        <v>0</v>
      </c>
      <c r="T684" s="706">
        <v>0</v>
      </c>
      <c r="U684" s="706">
        <v>0</v>
      </c>
      <c r="V684" s="706">
        <v>0</v>
      </c>
      <c r="W684" s="706">
        <v>0</v>
      </c>
      <c r="X684" s="706">
        <v>0</v>
      </c>
      <c r="Y684" s="706">
        <v>0</v>
      </c>
      <c r="Z684" s="706">
        <v>0</v>
      </c>
      <c r="AA684" s="706">
        <v>0</v>
      </c>
      <c r="AB684" s="706">
        <v>0</v>
      </c>
      <c r="AC684" s="706">
        <v>0</v>
      </c>
      <c r="AD684" s="706">
        <v>0</v>
      </c>
      <c r="AE684" s="706">
        <v>0</v>
      </c>
      <c r="AF684" s="706">
        <v>0</v>
      </c>
      <c r="AG684" s="706">
        <v>0</v>
      </c>
      <c r="AH684" s="706">
        <v>0</v>
      </c>
      <c r="AI684" s="706">
        <v>0</v>
      </c>
      <c r="AJ684" s="905" t="str">
        <f t="shared" si="66"/>
        <v>G60101</v>
      </c>
      <c r="AK684" s="905" t="str">
        <f t="shared" si="67"/>
        <v>COUTANT BUICK LACROSSE</v>
      </c>
      <c r="AL684" s="905">
        <f>IFERROR(INDEX(G684:R684,1,MATCH(Parametres!$B$3,G$1:R$1,0)-1)*IF(OR(F684="L",F684="S",F684="I"),-1,1),"")</f>
        <v>0</v>
      </c>
      <c r="AM684" s="905">
        <f t="shared" si="62"/>
        <v>0</v>
      </c>
      <c r="AN684" s="905">
        <f>INDEX(G684:R684,1,MATCH(Parametres!$B$3,G$1:R$1,0))*IF(OR(F684="L",F684="S",F684="I"),-1,1)</f>
        <v>0</v>
      </c>
      <c r="AO684" s="487" t="str">
        <f>+VLOOKUP($AJ684,Data_Validation!$A:$D,1,0)</f>
        <v>G60101</v>
      </c>
      <c r="AP684" s="487" t="str">
        <f>+VLOOKUP($AJ684,Data_Validation!$A:$D,3,0)</f>
        <v>Véhicules neufs</v>
      </c>
      <c r="AQ684" s="487" t="str">
        <f>+VLOOKUP($AJ684,Data_Validation!$A:$D,4,0)</f>
        <v>Autos détail</v>
      </c>
      <c r="AR684" s="487" t="s">
        <v>299</v>
      </c>
      <c r="AS684" s="487">
        <f>+VLOOKUP($AJ684,Data_Validation!$A:$E,5,0)</f>
        <v>0</v>
      </c>
      <c r="AT684" s="904" t="str">
        <f t="shared" si="63"/>
        <v>G60101</v>
      </c>
      <c r="AU684" s="488" t="str">
        <f t="shared" si="64"/>
        <v>COUTANT BUICK LACROSSE</v>
      </c>
      <c r="AV684" s="899">
        <f>IFERROR(INDEX(V684:AG684,1,MATCH(Parametres!$B$3,V$1:AG$1,0)-1)*IF(OR(C684="L",C684="S",C684="I"),-1,1),"")</f>
        <v>0</v>
      </c>
      <c r="AW684" s="899">
        <f t="shared" si="65"/>
        <v>0</v>
      </c>
      <c r="AX684" s="899">
        <f>INDEX(V684:AG684,1,MATCH(Parametres!$B$3,V$1:AG$1,0))*IF(OR(C684="L",C684="S",C684="I"),-1,1)</f>
        <v>0</v>
      </c>
      <c r="AY684" s="487" t="s">
        <v>337</v>
      </c>
      <c r="AZ684" s="487">
        <f>+VLOOKUP($AJ684,Data_Validation!$A:$E,5,0)</f>
        <v>0</v>
      </c>
    </row>
    <row r="685" spans="1:52" ht="15" customHeight="1">
      <c r="A685" s="706" t="s">
        <v>1148</v>
      </c>
      <c r="B685" s="706">
        <v>2025</v>
      </c>
      <c r="C685" s="706" t="s">
        <v>2628</v>
      </c>
      <c r="D685" s="706" t="s">
        <v>2629</v>
      </c>
      <c r="E685" s="706" t="s">
        <v>1143</v>
      </c>
      <c r="F685" s="706" t="s">
        <v>1152</v>
      </c>
      <c r="G685" s="706">
        <v>0</v>
      </c>
      <c r="H685" s="706">
        <v>0</v>
      </c>
      <c r="I685" s="706">
        <v>0</v>
      </c>
      <c r="J685" s="706">
        <v>0</v>
      </c>
      <c r="K685" s="706">
        <v>0</v>
      </c>
      <c r="L685" s="706">
        <v>0</v>
      </c>
      <c r="M685" s="706">
        <v>0</v>
      </c>
      <c r="N685" s="706">
        <v>0</v>
      </c>
      <c r="O685" s="706">
        <v>0</v>
      </c>
      <c r="P685" s="706">
        <v>0</v>
      </c>
      <c r="Q685" s="706">
        <v>0</v>
      </c>
      <c r="R685" s="706">
        <v>0</v>
      </c>
      <c r="S685" s="706">
        <v>0</v>
      </c>
      <c r="T685" s="706">
        <v>0</v>
      </c>
      <c r="U685" s="706">
        <v>0</v>
      </c>
      <c r="V685" s="706">
        <v>0</v>
      </c>
      <c r="W685" s="706">
        <v>0</v>
      </c>
      <c r="X685" s="706">
        <v>0</v>
      </c>
      <c r="Y685" s="706">
        <v>0</v>
      </c>
      <c r="Z685" s="706">
        <v>0</v>
      </c>
      <c r="AA685" s="706">
        <v>0</v>
      </c>
      <c r="AB685" s="706">
        <v>0</v>
      </c>
      <c r="AC685" s="706">
        <v>0</v>
      </c>
      <c r="AD685" s="706">
        <v>0</v>
      </c>
      <c r="AE685" s="706">
        <v>0</v>
      </c>
      <c r="AF685" s="706">
        <v>0</v>
      </c>
      <c r="AG685" s="706">
        <v>0</v>
      </c>
      <c r="AH685" s="706">
        <v>0</v>
      </c>
      <c r="AI685" s="706">
        <v>0</v>
      </c>
      <c r="AJ685" s="905" t="str">
        <f t="shared" si="66"/>
        <v>G60120</v>
      </c>
      <c r="AK685" s="905" t="str">
        <f t="shared" si="67"/>
        <v>COUT-MALIBU          -LOC</v>
      </c>
      <c r="AL685" s="905">
        <f>IFERROR(INDEX(G685:R685,1,MATCH(Parametres!$B$3,G$1:R$1,0)-1)*IF(OR(F685="L",F685="S",F685="I"),-1,1),"")</f>
        <v>0</v>
      </c>
      <c r="AM685" s="905">
        <f t="shared" si="62"/>
        <v>0</v>
      </c>
      <c r="AN685" s="905">
        <f>INDEX(G685:R685,1,MATCH(Parametres!$B$3,G$1:R$1,0))*IF(OR(F685="L",F685="S",F685="I"),-1,1)</f>
        <v>0</v>
      </c>
      <c r="AO685" s="487" t="e">
        <f>+VLOOKUP($AJ685,Data_Validation!$A:$D,1,0)</f>
        <v>#N/A</v>
      </c>
      <c r="AP685" s="487" t="e">
        <f>+VLOOKUP($AJ685,Data_Validation!$A:$D,3,0)</f>
        <v>#N/A</v>
      </c>
      <c r="AQ685" s="487" t="e">
        <f>+VLOOKUP($AJ685,Data_Validation!$A:$D,4,0)</f>
        <v>#N/A</v>
      </c>
      <c r="AR685" s="487" t="s">
        <v>299</v>
      </c>
      <c r="AS685" s="487" t="e">
        <f>+VLOOKUP($AJ685,Data_Validation!$A:$E,5,0)</f>
        <v>#N/A</v>
      </c>
      <c r="AT685" s="904" t="str">
        <f t="shared" si="63"/>
        <v>G60120</v>
      </c>
      <c r="AU685" s="488" t="str">
        <f t="shared" si="64"/>
        <v>COUT-MALIBU          -LOC</v>
      </c>
      <c r="AV685" s="899">
        <f>IFERROR(INDEX(V685:AG685,1,MATCH(Parametres!$B$3,V$1:AG$1,0)-1)*IF(OR(C685="L",C685="S",C685="I"),-1,1),"")</f>
        <v>0</v>
      </c>
      <c r="AW685" s="899">
        <f t="shared" si="65"/>
        <v>0</v>
      </c>
      <c r="AX685" s="899">
        <f>INDEX(V685:AG685,1,MATCH(Parametres!$B$3,V$1:AG$1,0))*IF(OR(C685="L",C685="S",C685="I"),-1,1)</f>
        <v>0</v>
      </c>
      <c r="AY685" s="487" t="s">
        <v>337</v>
      </c>
      <c r="AZ685" s="487" t="e">
        <f>+VLOOKUP($AJ685,Data_Validation!$A:$E,5,0)</f>
        <v>#N/A</v>
      </c>
    </row>
    <row r="686" spans="1:52" ht="15" customHeight="1">
      <c r="A686" s="706" t="s">
        <v>1148</v>
      </c>
      <c r="B686" s="706">
        <v>2025</v>
      </c>
      <c r="C686" s="706" t="s">
        <v>2630</v>
      </c>
      <c r="D686" s="706" t="s">
        <v>2631</v>
      </c>
      <c r="E686" s="706" t="s">
        <v>1143</v>
      </c>
      <c r="F686" s="706" t="s">
        <v>1152</v>
      </c>
      <c r="G686" s="706">
        <v>0</v>
      </c>
      <c r="H686" s="706">
        <v>0</v>
      </c>
      <c r="I686" s="706">
        <v>0</v>
      </c>
      <c r="J686" s="706">
        <v>0</v>
      </c>
      <c r="K686" s="706">
        <v>0</v>
      </c>
      <c r="L686" s="706">
        <v>0</v>
      </c>
      <c r="M686" s="706">
        <v>0</v>
      </c>
      <c r="N686" s="706">
        <v>0</v>
      </c>
      <c r="O686" s="706">
        <v>0</v>
      </c>
      <c r="P686" s="706">
        <v>0</v>
      </c>
      <c r="Q686" s="706">
        <v>0</v>
      </c>
      <c r="R686" s="706">
        <v>0</v>
      </c>
      <c r="S686" s="706">
        <v>0</v>
      </c>
      <c r="T686" s="706">
        <v>0</v>
      </c>
      <c r="U686" s="706">
        <v>0</v>
      </c>
      <c r="V686" s="706">
        <v>0</v>
      </c>
      <c r="W686" s="706">
        <v>0</v>
      </c>
      <c r="X686" s="706">
        <v>0</v>
      </c>
      <c r="Y686" s="706">
        <v>0</v>
      </c>
      <c r="Z686" s="706">
        <v>0</v>
      </c>
      <c r="AA686" s="706">
        <v>0</v>
      </c>
      <c r="AB686" s="706">
        <v>0</v>
      </c>
      <c r="AC686" s="706">
        <v>0</v>
      </c>
      <c r="AD686" s="706">
        <v>0</v>
      </c>
      <c r="AE686" s="706">
        <v>0</v>
      </c>
      <c r="AF686" s="706">
        <v>0</v>
      </c>
      <c r="AG686" s="706">
        <v>0</v>
      </c>
      <c r="AH686" s="706">
        <v>0</v>
      </c>
      <c r="AI686" s="706">
        <v>0</v>
      </c>
      <c r="AJ686" s="905" t="str">
        <f t="shared" si="66"/>
        <v>G602</v>
      </c>
      <c r="AK686" s="905" t="str">
        <f t="shared" si="67"/>
        <v>COUT - GMC CANYON</v>
      </c>
      <c r="AL686" s="905">
        <f>IFERROR(INDEX(G686:R686,1,MATCH(Parametres!$B$3,G$1:R$1,0)-1)*IF(OR(F686="L",F686="S",F686="I"),-1,1),"")</f>
        <v>0</v>
      </c>
      <c r="AM686" s="905">
        <f t="shared" si="62"/>
        <v>0</v>
      </c>
      <c r="AN686" s="905">
        <f>INDEX(G686:R686,1,MATCH(Parametres!$B$3,G$1:R$1,0))*IF(OR(F686="L",F686="S",F686="I"),-1,1)</f>
        <v>0</v>
      </c>
      <c r="AO686" s="487" t="e">
        <f>+VLOOKUP($AJ686,Data_Validation!$A:$D,1,0)</f>
        <v>#N/A</v>
      </c>
      <c r="AP686" s="487" t="e">
        <f>+VLOOKUP($AJ686,Data_Validation!$A:$D,3,0)</f>
        <v>#N/A</v>
      </c>
      <c r="AQ686" s="487" t="e">
        <f>+VLOOKUP($AJ686,Data_Validation!$A:$D,4,0)</f>
        <v>#N/A</v>
      </c>
      <c r="AR686" s="487" t="s">
        <v>299</v>
      </c>
      <c r="AS686" s="487" t="e">
        <f>+VLOOKUP($AJ686,Data_Validation!$A:$E,5,0)</f>
        <v>#N/A</v>
      </c>
      <c r="AT686" s="904" t="str">
        <f t="shared" si="63"/>
        <v>G602</v>
      </c>
      <c r="AU686" s="488" t="str">
        <f t="shared" si="64"/>
        <v>COUT - GMC CANYON</v>
      </c>
      <c r="AV686" s="899">
        <f>IFERROR(INDEX(V686:AG686,1,MATCH(Parametres!$B$3,V$1:AG$1,0)-1)*IF(OR(C686="L",C686="S",C686="I"),-1,1),"")</f>
        <v>0</v>
      </c>
      <c r="AW686" s="899">
        <f t="shared" si="65"/>
        <v>0</v>
      </c>
      <c r="AX686" s="899">
        <f>INDEX(V686:AG686,1,MATCH(Parametres!$B$3,V$1:AG$1,0))*IF(OR(C686="L",C686="S",C686="I"),-1,1)</f>
        <v>0</v>
      </c>
      <c r="AY686" s="487" t="s">
        <v>337</v>
      </c>
      <c r="AZ686" s="487" t="e">
        <f>+VLOOKUP($AJ686,Data_Validation!$A:$E,5,0)</f>
        <v>#N/A</v>
      </c>
    </row>
    <row r="687" spans="1:52" ht="15" customHeight="1">
      <c r="A687" s="706" t="s">
        <v>1148</v>
      </c>
      <c r="B687" s="706">
        <v>2025</v>
      </c>
      <c r="C687" s="706" t="s">
        <v>2632</v>
      </c>
      <c r="D687" s="706" t="s">
        <v>2633</v>
      </c>
      <c r="E687" s="706" t="s">
        <v>1143</v>
      </c>
      <c r="F687" s="706" t="s">
        <v>1152</v>
      </c>
      <c r="G687" s="706">
        <v>0</v>
      </c>
      <c r="H687" s="706">
        <v>0</v>
      </c>
      <c r="I687" s="706">
        <v>0</v>
      </c>
      <c r="J687" s="706">
        <v>0</v>
      </c>
      <c r="K687" s="706">
        <v>0</v>
      </c>
      <c r="L687" s="706">
        <v>0</v>
      </c>
      <c r="M687" s="706">
        <v>0</v>
      </c>
      <c r="N687" s="706">
        <v>0</v>
      </c>
      <c r="O687" s="706">
        <v>0</v>
      </c>
      <c r="P687" s="706">
        <v>0</v>
      </c>
      <c r="Q687" s="706">
        <v>0</v>
      </c>
      <c r="R687" s="706">
        <v>0</v>
      </c>
      <c r="S687" s="706">
        <v>0</v>
      </c>
      <c r="T687" s="706">
        <v>0</v>
      </c>
      <c r="U687" s="706">
        <v>0</v>
      </c>
      <c r="V687" s="706">
        <v>0</v>
      </c>
      <c r="W687" s="706">
        <v>0</v>
      </c>
      <c r="X687" s="706">
        <v>0</v>
      </c>
      <c r="Y687" s="706">
        <v>0</v>
      </c>
      <c r="Z687" s="706">
        <v>0</v>
      </c>
      <c r="AA687" s="706">
        <v>0</v>
      </c>
      <c r="AB687" s="706">
        <v>0</v>
      </c>
      <c r="AC687" s="706">
        <v>0</v>
      </c>
      <c r="AD687" s="706">
        <v>0</v>
      </c>
      <c r="AE687" s="706">
        <v>0</v>
      </c>
      <c r="AF687" s="706">
        <v>0</v>
      </c>
      <c r="AG687" s="706">
        <v>0</v>
      </c>
      <c r="AH687" s="706">
        <v>0</v>
      </c>
      <c r="AI687" s="706">
        <v>0</v>
      </c>
      <c r="AJ687" s="905" t="str">
        <f t="shared" si="66"/>
        <v>G60200</v>
      </c>
      <c r="AK687" s="905" t="str">
        <f t="shared" si="67"/>
        <v>COUT-MALIBU MAXX</v>
      </c>
      <c r="AL687" s="905">
        <f>IFERROR(INDEX(G687:R687,1,MATCH(Parametres!$B$3,G$1:R$1,0)-1)*IF(OR(F687="L",F687="S",F687="I"),-1,1),"")</f>
        <v>0</v>
      </c>
      <c r="AM687" s="905">
        <f t="shared" si="62"/>
        <v>0</v>
      </c>
      <c r="AN687" s="905">
        <f>INDEX(G687:R687,1,MATCH(Parametres!$B$3,G$1:R$1,0))*IF(OR(F687="L",F687="S",F687="I"),-1,1)</f>
        <v>0</v>
      </c>
      <c r="AO687" s="487" t="e">
        <f>+VLOOKUP($AJ687,Data_Validation!$A:$D,1,0)</f>
        <v>#N/A</v>
      </c>
      <c r="AP687" s="487" t="e">
        <f>+VLOOKUP($AJ687,Data_Validation!$A:$D,3,0)</f>
        <v>#N/A</v>
      </c>
      <c r="AQ687" s="487" t="e">
        <f>+VLOOKUP($AJ687,Data_Validation!$A:$D,4,0)</f>
        <v>#N/A</v>
      </c>
      <c r="AR687" s="487" t="s">
        <v>299</v>
      </c>
      <c r="AS687" s="487" t="e">
        <f>+VLOOKUP($AJ687,Data_Validation!$A:$E,5,0)</f>
        <v>#N/A</v>
      </c>
      <c r="AT687" s="904" t="str">
        <f t="shared" si="63"/>
        <v>G60200</v>
      </c>
      <c r="AU687" s="488" t="str">
        <f t="shared" si="64"/>
        <v>COUT-MALIBU MAXX</v>
      </c>
      <c r="AV687" s="899">
        <f>IFERROR(INDEX(V687:AG687,1,MATCH(Parametres!$B$3,V$1:AG$1,0)-1)*IF(OR(C687="L",C687="S",C687="I"),-1,1),"")</f>
        <v>0</v>
      </c>
      <c r="AW687" s="899">
        <f t="shared" si="65"/>
        <v>0</v>
      </c>
      <c r="AX687" s="899">
        <f>INDEX(V687:AG687,1,MATCH(Parametres!$B$3,V$1:AG$1,0))*IF(OR(C687="L",C687="S",C687="I"),-1,1)</f>
        <v>0</v>
      </c>
      <c r="AY687" s="487" t="s">
        <v>337</v>
      </c>
      <c r="AZ687" s="487" t="e">
        <f>+VLOOKUP($AJ687,Data_Validation!$A:$E,5,0)</f>
        <v>#N/A</v>
      </c>
    </row>
    <row r="688" spans="1:52" ht="15" customHeight="1">
      <c r="A688" s="706" t="s">
        <v>1148</v>
      </c>
      <c r="B688" s="706">
        <v>2025</v>
      </c>
      <c r="C688" s="706" t="s">
        <v>2634</v>
      </c>
      <c r="D688" s="706" t="s">
        <v>2635</v>
      </c>
      <c r="E688" s="706" t="s">
        <v>1143</v>
      </c>
      <c r="F688" s="706" t="s">
        <v>1152</v>
      </c>
      <c r="G688" s="706">
        <v>0</v>
      </c>
      <c r="H688" s="706">
        <v>0</v>
      </c>
      <c r="I688" s="706">
        <v>0</v>
      </c>
      <c r="J688" s="706">
        <v>0</v>
      </c>
      <c r="K688" s="706">
        <v>0</v>
      </c>
      <c r="L688" s="706">
        <v>0</v>
      </c>
      <c r="M688" s="706">
        <v>0</v>
      </c>
      <c r="N688" s="706">
        <v>0</v>
      </c>
      <c r="O688" s="706">
        <v>0</v>
      </c>
      <c r="P688" s="706">
        <v>0</v>
      </c>
      <c r="Q688" s="706">
        <v>0</v>
      </c>
      <c r="R688" s="706">
        <v>0</v>
      </c>
      <c r="S688" s="706">
        <v>0</v>
      </c>
      <c r="T688" s="706">
        <v>0</v>
      </c>
      <c r="U688" s="706">
        <v>0</v>
      </c>
      <c r="V688" s="706">
        <v>0</v>
      </c>
      <c r="W688" s="706">
        <v>0</v>
      </c>
      <c r="X688" s="706">
        <v>0</v>
      </c>
      <c r="Y688" s="706">
        <v>0</v>
      </c>
      <c r="Z688" s="706">
        <v>0</v>
      </c>
      <c r="AA688" s="706">
        <v>0</v>
      </c>
      <c r="AB688" s="706">
        <v>0</v>
      </c>
      <c r="AC688" s="706">
        <v>0</v>
      </c>
      <c r="AD688" s="706">
        <v>0</v>
      </c>
      <c r="AE688" s="706">
        <v>0</v>
      </c>
      <c r="AF688" s="706">
        <v>0</v>
      </c>
      <c r="AG688" s="706">
        <v>0</v>
      </c>
      <c r="AH688" s="706">
        <v>0</v>
      </c>
      <c r="AI688" s="706">
        <v>0</v>
      </c>
      <c r="AJ688" s="905" t="str">
        <f t="shared" si="66"/>
        <v>G60201</v>
      </c>
      <c r="AK688" s="905" t="str">
        <f t="shared" si="67"/>
        <v>COUT - SONIC</v>
      </c>
      <c r="AL688" s="905">
        <f>IFERROR(INDEX(G688:R688,1,MATCH(Parametres!$B$3,G$1:R$1,0)-1)*IF(OR(F688="L",F688="S",F688="I"),-1,1),"")</f>
        <v>0</v>
      </c>
      <c r="AM688" s="905">
        <f t="shared" si="62"/>
        <v>0</v>
      </c>
      <c r="AN688" s="905">
        <f>INDEX(G688:R688,1,MATCH(Parametres!$B$3,G$1:R$1,0))*IF(OR(F688="L",F688="S",F688="I"),-1,1)</f>
        <v>0</v>
      </c>
      <c r="AO688" s="487" t="e">
        <f>+VLOOKUP($AJ688,Data_Validation!$A:$D,1,0)</f>
        <v>#N/A</v>
      </c>
      <c r="AP688" s="487" t="e">
        <f>+VLOOKUP($AJ688,Data_Validation!$A:$D,3,0)</f>
        <v>#N/A</v>
      </c>
      <c r="AQ688" s="487" t="e">
        <f>+VLOOKUP($AJ688,Data_Validation!$A:$D,4,0)</f>
        <v>#N/A</v>
      </c>
      <c r="AR688" s="487" t="s">
        <v>299</v>
      </c>
      <c r="AS688" s="487" t="e">
        <f>+VLOOKUP($AJ688,Data_Validation!$A:$E,5,0)</f>
        <v>#N/A</v>
      </c>
      <c r="AT688" s="904" t="str">
        <f t="shared" si="63"/>
        <v>G60201</v>
      </c>
      <c r="AU688" s="488" t="str">
        <f t="shared" si="64"/>
        <v>COUT - SONIC</v>
      </c>
      <c r="AV688" s="899">
        <f>IFERROR(INDEX(V688:AG688,1,MATCH(Parametres!$B$3,V$1:AG$1,0)-1)*IF(OR(C688="L",C688="S",C688="I"),-1,1),"")</f>
        <v>0</v>
      </c>
      <c r="AW688" s="899">
        <f t="shared" si="65"/>
        <v>0</v>
      </c>
      <c r="AX688" s="899">
        <f>INDEX(V688:AG688,1,MATCH(Parametres!$B$3,V$1:AG$1,0))*IF(OR(C688="L",C688="S",C688="I"),-1,1)</f>
        <v>0</v>
      </c>
      <c r="AY688" s="487" t="s">
        <v>337</v>
      </c>
      <c r="AZ688" s="487" t="e">
        <f>+VLOOKUP($AJ688,Data_Validation!$A:$E,5,0)</f>
        <v>#N/A</v>
      </c>
    </row>
    <row r="689" spans="1:52" ht="15" hidden="1" customHeight="1">
      <c r="A689" s="706" t="s">
        <v>1148</v>
      </c>
      <c r="B689" s="706">
        <v>2025</v>
      </c>
      <c r="C689" s="706" t="s">
        <v>2636</v>
      </c>
      <c r="D689" s="706" t="s">
        <v>2637</v>
      </c>
      <c r="E689" s="706" t="s">
        <v>1143</v>
      </c>
      <c r="F689" s="706" t="s">
        <v>1152</v>
      </c>
      <c r="G689" s="706">
        <v>0</v>
      </c>
      <c r="H689" s="706">
        <v>0</v>
      </c>
      <c r="I689" s="706">
        <v>0</v>
      </c>
      <c r="J689" s="706">
        <v>0</v>
      </c>
      <c r="K689" s="706">
        <v>0</v>
      </c>
      <c r="L689" s="706">
        <v>0</v>
      </c>
      <c r="M689" s="706">
        <v>0</v>
      </c>
      <c r="N689" s="706">
        <v>0</v>
      </c>
      <c r="O689" s="706">
        <v>0</v>
      </c>
      <c r="P689" s="706">
        <v>0</v>
      </c>
      <c r="Q689" s="706">
        <v>0</v>
      </c>
      <c r="R689" s="706">
        <v>0</v>
      </c>
      <c r="S689" s="706">
        <v>0</v>
      </c>
      <c r="T689" s="706">
        <v>0</v>
      </c>
      <c r="U689" s="706">
        <v>0</v>
      </c>
      <c r="V689" s="706">
        <v>0</v>
      </c>
      <c r="W689" s="706">
        <v>0</v>
      </c>
      <c r="X689" s="706">
        <v>0</v>
      </c>
      <c r="Y689" s="706">
        <v>0</v>
      </c>
      <c r="Z689" s="706">
        <v>0</v>
      </c>
      <c r="AA689" s="706">
        <v>0</v>
      </c>
      <c r="AB689" s="706">
        <v>0</v>
      </c>
      <c r="AC689" s="706">
        <v>0</v>
      </c>
      <c r="AD689" s="706">
        <v>0</v>
      </c>
      <c r="AE689" s="706">
        <v>0</v>
      </c>
      <c r="AF689" s="706">
        <v>0</v>
      </c>
      <c r="AG689" s="706">
        <v>0</v>
      </c>
      <c r="AH689" s="706">
        <v>0</v>
      </c>
      <c r="AI689" s="706">
        <v>0</v>
      </c>
      <c r="AJ689" s="905" t="str">
        <f t="shared" si="66"/>
        <v>G60204</v>
      </c>
      <c r="AK689" s="905" t="str">
        <f t="shared" si="67"/>
        <v>COUTANT-VERANO</v>
      </c>
      <c r="AL689" s="905">
        <f>IFERROR(INDEX(G689:R689,1,MATCH(Parametres!$B$3,G$1:R$1,0)-1)*IF(OR(F689="L",F689="S",F689="I"),-1,1),"")</f>
        <v>0</v>
      </c>
      <c r="AM689" s="905">
        <f t="shared" si="62"/>
        <v>0</v>
      </c>
      <c r="AN689" s="905">
        <f>INDEX(G689:R689,1,MATCH(Parametres!$B$3,G$1:R$1,0))*IF(OR(F689="L",F689="S",F689="I"),-1,1)</f>
        <v>0</v>
      </c>
      <c r="AO689" s="487" t="str">
        <f>+VLOOKUP($AJ689,Data_Validation!$A:$D,1,0)</f>
        <v>G60204</v>
      </c>
      <c r="AP689" s="487" t="str">
        <f>+VLOOKUP($AJ689,Data_Validation!$A:$D,3,0)</f>
        <v>Véhicules neufs</v>
      </c>
      <c r="AQ689" s="487" t="str">
        <f>+VLOOKUP($AJ689,Data_Validation!$A:$D,4,0)</f>
        <v>Autos détail</v>
      </c>
      <c r="AR689" s="487" t="s">
        <v>299</v>
      </c>
      <c r="AS689" s="487">
        <f>+VLOOKUP($AJ689,Data_Validation!$A:$E,5,0)</f>
        <v>0</v>
      </c>
      <c r="AT689" s="904" t="str">
        <f t="shared" si="63"/>
        <v>G60204</v>
      </c>
      <c r="AU689" s="488" t="str">
        <f t="shared" si="64"/>
        <v>COUTANT-VERANO</v>
      </c>
      <c r="AV689" s="899">
        <f>IFERROR(INDEX(V689:AG689,1,MATCH(Parametres!$B$3,V$1:AG$1,0)-1)*IF(OR(C689="L",C689="S",C689="I"),-1,1),"")</f>
        <v>0</v>
      </c>
      <c r="AW689" s="899">
        <f t="shared" si="65"/>
        <v>0</v>
      </c>
      <c r="AX689" s="899">
        <f>INDEX(V689:AG689,1,MATCH(Parametres!$B$3,V$1:AG$1,0))*IF(OR(C689="L",C689="S",C689="I"),-1,1)</f>
        <v>0</v>
      </c>
      <c r="AY689" s="487" t="s">
        <v>337</v>
      </c>
      <c r="AZ689" s="487">
        <f>+VLOOKUP($AJ689,Data_Validation!$A:$E,5,0)</f>
        <v>0</v>
      </c>
    </row>
    <row r="690" spans="1:52" ht="15" hidden="1" customHeight="1">
      <c r="A690" s="706" t="s">
        <v>1148</v>
      </c>
      <c r="B690" s="706">
        <v>2025</v>
      </c>
      <c r="C690" s="706" t="s">
        <v>2638</v>
      </c>
      <c r="D690" s="706" t="s">
        <v>2639</v>
      </c>
      <c r="E690" s="706" t="s">
        <v>1143</v>
      </c>
      <c r="F690" s="706" t="s">
        <v>1152</v>
      </c>
      <c r="G690" s="706">
        <v>0</v>
      </c>
      <c r="H690" s="706">
        <v>0</v>
      </c>
      <c r="I690" s="706">
        <v>0</v>
      </c>
      <c r="J690" s="706">
        <v>0</v>
      </c>
      <c r="K690" s="706">
        <v>0</v>
      </c>
      <c r="L690" s="706">
        <v>0</v>
      </c>
      <c r="M690" s="706">
        <v>0</v>
      </c>
      <c r="N690" s="706">
        <v>0</v>
      </c>
      <c r="O690" s="706">
        <v>0</v>
      </c>
      <c r="P690" s="706">
        <v>0</v>
      </c>
      <c r="Q690" s="706">
        <v>0</v>
      </c>
      <c r="R690" s="706">
        <v>0</v>
      </c>
      <c r="S690" s="706">
        <v>0</v>
      </c>
      <c r="T690" s="706">
        <v>0</v>
      </c>
      <c r="U690" s="706">
        <v>0</v>
      </c>
      <c r="V690" s="706">
        <v>0</v>
      </c>
      <c r="W690" s="706">
        <v>0</v>
      </c>
      <c r="X690" s="706">
        <v>0</v>
      </c>
      <c r="Y690" s="706">
        <v>0</v>
      </c>
      <c r="Z690" s="706">
        <v>0</v>
      </c>
      <c r="AA690" s="706">
        <v>0</v>
      </c>
      <c r="AB690" s="706">
        <v>0</v>
      </c>
      <c r="AC690" s="706">
        <v>0</v>
      </c>
      <c r="AD690" s="706">
        <v>0</v>
      </c>
      <c r="AE690" s="706">
        <v>0</v>
      </c>
      <c r="AF690" s="706">
        <v>0</v>
      </c>
      <c r="AG690" s="706">
        <v>0</v>
      </c>
      <c r="AH690" s="706">
        <v>0</v>
      </c>
      <c r="AI690" s="706">
        <v>0</v>
      </c>
      <c r="AJ690" s="905" t="str">
        <f t="shared" si="66"/>
        <v>G60300</v>
      </c>
      <c r="AK690" s="905" t="str">
        <f t="shared" si="67"/>
        <v>COUT-IMPALA</v>
      </c>
      <c r="AL690" s="905">
        <f>IFERROR(INDEX(G690:R690,1,MATCH(Parametres!$B$3,G$1:R$1,0)-1)*IF(OR(F690="L",F690="S",F690="I"),-1,1),"")</f>
        <v>0</v>
      </c>
      <c r="AM690" s="905">
        <f t="shared" si="62"/>
        <v>0</v>
      </c>
      <c r="AN690" s="905">
        <f>INDEX(G690:R690,1,MATCH(Parametres!$B$3,G$1:R$1,0))*IF(OR(F690="L",F690="S",F690="I"),-1,1)</f>
        <v>0</v>
      </c>
      <c r="AO690" s="487" t="str">
        <f>+VLOOKUP($AJ690,Data_Validation!$A:$D,1,0)</f>
        <v>G60300</v>
      </c>
      <c r="AP690" s="487" t="str">
        <f>+VLOOKUP($AJ690,Data_Validation!$A:$D,3,0)</f>
        <v>Véhicules neufs</v>
      </c>
      <c r="AQ690" s="487" t="str">
        <f>+VLOOKUP($AJ690,Data_Validation!$A:$D,4,0)</f>
        <v>Autos détail</v>
      </c>
      <c r="AR690" s="487" t="s">
        <v>299</v>
      </c>
      <c r="AS690" s="487">
        <f>+VLOOKUP($AJ690,Data_Validation!$A:$E,5,0)</f>
        <v>0</v>
      </c>
      <c r="AT690" s="904" t="str">
        <f t="shared" si="63"/>
        <v>G60300</v>
      </c>
      <c r="AU690" s="488" t="str">
        <f t="shared" si="64"/>
        <v>COUT-IMPALA</v>
      </c>
      <c r="AV690" s="899">
        <f>IFERROR(INDEX(V690:AG690,1,MATCH(Parametres!$B$3,V$1:AG$1,0)-1)*IF(OR(C690="L",C690="S",C690="I"),-1,1),"")</f>
        <v>0</v>
      </c>
      <c r="AW690" s="899">
        <f t="shared" si="65"/>
        <v>0</v>
      </c>
      <c r="AX690" s="899">
        <f>INDEX(V690:AG690,1,MATCH(Parametres!$B$3,V$1:AG$1,0))*IF(OR(C690="L",C690="S",C690="I"),-1,1)</f>
        <v>0</v>
      </c>
      <c r="AY690" s="487" t="s">
        <v>337</v>
      </c>
      <c r="AZ690" s="487">
        <f>+VLOOKUP($AJ690,Data_Validation!$A:$E,5,0)</f>
        <v>0</v>
      </c>
    </row>
    <row r="691" spans="1:52" ht="15" customHeight="1">
      <c r="A691" s="706" t="s">
        <v>1148</v>
      </c>
      <c r="B691" s="706">
        <v>2025</v>
      </c>
      <c r="C691" s="706" t="s">
        <v>2640</v>
      </c>
      <c r="D691" s="706" t="s">
        <v>2641</v>
      </c>
      <c r="E691" s="706" t="s">
        <v>1143</v>
      </c>
      <c r="F691" s="706" t="s">
        <v>1152</v>
      </c>
      <c r="G691" s="706">
        <v>0</v>
      </c>
      <c r="H691" s="706">
        <v>0</v>
      </c>
      <c r="I691" s="706">
        <v>0</v>
      </c>
      <c r="J691" s="706">
        <v>0</v>
      </c>
      <c r="K691" s="706">
        <v>0</v>
      </c>
      <c r="L691" s="706">
        <v>0</v>
      </c>
      <c r="M691" s="706">
        <v>0</v>
      </c>
      <c r="N691" s="706">
        <v>0</v>
      </c>
      <c r="O691" s="706">
        <v>0</v>
      </c>
      <c r="P691" s="706">
        <v>0</v>
      </c>
      <c r="Q691" s="706">
        <v>0</v>
      </c>
      <c r="R691" s="706">
        <v>0</v>
      </c>
      <c r="S691" s="706">
        <v>0</v>
      </c>
      <c r="T691" s="706">
        <v>0</v>
      </c>
      <c r="U691" s="706">
        <v>0</v>
      </c>
      <c r="V691" s="706">
        <v>0</v>
      </c>
      <c r="W691" s="706">
        <v>0</v>
      </c>
      <c r="X691" s="706">
        <v>0</v>
      </c>
      <c r="Y691" s="706">
        <v>0</v>
      </c>
      <c r="Z691" s="706">
        <v>0</v>
      </c>
      <c r="AA691" s="706">
        <v>0</v>
      </c>
      <c r="AB691" s="706">
        <v>0</v>
      </c>
      <c r="AC691" s="706">
        <v>0</v>
      </c>
      <c r="AD691" s="706">
        <v>0</v>
      </c>
      <c r="AE691" s="706">
        <v>0</v>
      </c>
      <c r="AF691" s="706">
        <v>0</v>
      </c>
      <c r="AG691" s="706">
        <v>0</v>
      </c>
      <c r="AH691" s="706">
        <v>0</v>
      </c>
      <c r="AI691" s="706">
        <v>0</v>
      </c>
      <c r="AJ691" s="905" t="str">
        <f t="shared" si="66"/>
        <v>G60320</v>
      </c>
      <c r="AK691" s="905" t="str">
        <f t="shared" si="67"/>
        <v>COUT-IMPALA          -LOC</v>
      </c>
      <c r="AL691" s="905">
        <f>IFERROR(INDEX(G691:R691,1,MATCH(Parametres!$B$3,G$1:R$1,0)-1)*IF(OR(F691="L",F691="S",F691="I"),-1,1),"")</f>
        <v>0</v>
      </c>
      <c r="AM691" s="905">
        <f t="shared" si="62"/>
        <v>0</v>
      </c>
      <c r="AN691" s="905">
        <f>INDEX(G691:R691,1,MATCH(Parametres!$B$3,G$1:R$1,0))*IF(OR(F691="L",F691="S",F691="I"),-1,1)</f>
        <v>0</v>
      </c>
      <c r="AO691" s="487" t="e">
        <f>+VLOOKUP($AJ691,Data_Validation!$A:$D,1,0)</f>
        <v>#N/A</v>
      </c>
      <c r="AP691" s="487" t="e">
        <f>+VLOOKUP($AJ691,Data_Validation!$A:$D,3,0)</f>
        <v>#N/A</v>
      </c>
      <c r="AQ691" s="487" t="e">
        <f>+VLOOKUP($AJ691,Data_Validation!$A:$D,4,0)</f>
        <v>#N/A</v>
      </c>
      <c r="AR691" s="487" t="s">
        <v>299</v>
      </c>
      <c r="AS691" s="487" t="e">
        <f>+VLOOKUP($AJ691,Data_Validation!$A:$E,5,0)</f>
        <v>#N/A</v>
      </c>
      <c r="AT691" s="904" t="str">
        <f t="shared" si="63"/>
        <v>G60320</v>
      </c>
      <c r="AU691" s="488" t="str">
        <f t="shared" si="64"/>
        <v>COUT-IMPALA          -LOC</v>
      </c>
      <c r="AV691" s="899">
        <f>IFERROR(INDEX(V691:AG691,1,MATCH(Parametres!$B$3,V$1:AG$1,0)-1)*IF(OR(C691="L",C691="S",C691="I"),-1,1),"")</f>
        <v>0</v>
      </c>
      <c r="AW691" s="899">
        <f t="shared" si="65"/>
        <v>0</v>
      </c>
      <c r="AX691" s="899">
        <f>INDEX(V691:AG691,1,MATCH(Parametres!$B$3,V$1:AG$1,0))*IF(OR(C691="L",C691="S",C691="I"),-1,1)</f>
        <v>0</v>
      </c>
      <c r="AY691" s="487" t="s">
        <v>337</v>
      </c>
      <c r="AZ691" s="487" t="e">
        <f>+VLOOKUP($AJ691,Data_Validation!$A:$E,5,0)</f>
        <v>#N/A</v>
      </c>
    </row>
    <row r="692" spans="1:52" ht="15" hidden="1" customHeight="1">
      <c r="A692" s="706" t="s">
        <v>1148</v>
      </c>
      <c r="B692" s="706">
        <v>2025</v>
      </c>
      <c r="C692" s="706" t="s">
        <v>2642</v>
      </c>
      <c r="D692" s="706" t="s">
        <v>2643</v>
      </c>
      <c r="E692" s="706" t="s">
        <v>1143</v>
      </c>
      <c r="F692" s="706" t="s">
        <v>1152</v>
      </c>
      <c r="G692" s="706">
        <v>0</v>
      </c>
      <c r="H692" s="706">
        <v>0</v>
      </c>
      <c r="I692" s="706">
        <v>0</v>
      </c>
      <c r="J692" s="706">
        <v>0</v>
      </c>
      <c r="K692" s="706">
        <v>0</v>
      </c>
      <c r="L692" s="706">
        <v>0</v>
      </c>
      <c r="M692" s="706">
        <v>0</v>
      </c>
      <c r="N692" s="706">
        <v>0</v>
      </c>
      <c r="O692" s="706">
        <v>0</v>
      </c>
      <c r="P692" s="706">
        <v>0</v>
      </c>
      <c r="Q692" s="706">
        <v>0</v>
      </c>
      <c r="R692" s="706">
        <v>0</v>
      </c>
      <c r="S692" s="706">
        <v>0</v>
      </c>
      <c r="T692" s="706">
        <v>0</v>
      </c>
      <c r="U692" s="706">
        <v>0</v>
      </c>
      <c r="V692" s="706">
        <v>0</v>
      </c>
      <c r="W692" s="706">
        <v>0</v>
      </c>
      <c r="X692" s="706">
        <v>0</v>
      </c>
      <c r="Y692" s="706">
        <v>0</v>
      </c>
      <c r="Z692" s="706">
        <v>0</v>
      </c>
      <c r="AA692" s="706">
        <v>0</v>
      </c>
      <c r="AB692" s="706">
        <v>0</v>
      </c>
      <c r="AC692" s="706">
        <v>0</v>
      </c>
      <c r="AD692" s="706">
        <v>0</v>
      </c>
      <c r="AE692" s="706">
        <v>0</v>
      </c>
      <c r="AF692" s="706">
        <v>0</v>
      </c>
      <c r="AG692" s="706">
        <v>0</v>
      </c>
      <c r="AH692" s="706">
        <v>0</v>
      </c>
      <c r="AI692" s="706">
        <v>0</v>
      </c>
      <c r="AJ692" s="905" t="str">
        <f t="shared" si="66"/>
        <v>G60400</v>
      </c>
      <c r="AK692" s="905" t="str">
        <f t="shared" si="67"/>
        <v>COUT- SPARK</v>
      </c>
      <c r="AL692" s="905">
        <f>IFERROR(INDEX(G692:R692,1,MATCH(Parametres!$B$3,G$1:R$1,0)-1)*IF(OR(F692="L",F692="S",F692="I"),-1,1),"")</f>
        <v>0</v>
      </c>
      <c r="AM692" s="905">
        <f t="shared" si="62"/>
        <v>0</v>
      </c>
      <c r="AN692" s="905">
        <f>INDEX(G692:R692,1,MATCH(Parametres!$B$3,G$1:R$1,0))*IF(OR(F692="L",F692="S",F692="I"),-1,1)</f>
        <v>0</v>
      </c>
      <c r="AO692" s="487" t="str">
        <f>+VLOOKUP($AJ692,Data_Validation!$A:$D,1,0)</f>
        <v>G60400</v>
      </c>
      <c r="AP692" s="487" t="str">
        <f>+VLOOKUP($AJ692,Data_Validation!$A:$D,3,0)</f>
        <v>Véhicules neufs</v>
      </c>
      <c r="AQ692" s="487" t="str">
        <f>+VLOOKUP($AJ692,Data_Validation!$A:$D,4,0)</f>
        <v>Autos détail</v>
      </c>
      <c r="AR692" s="487" t="s">
        <v>299</v>
      </c>
      <c r="AS692" s="487">
        <f>+VLOOKUP($AJ692,Data_Validation!$A:$E,5,0)</f>
        <v>0</v>
      </c>
      <c r="AT692" s="904" t="str">
        <f t="shared" si="63"/>
        <v>G60400</v>
      </c>
      <c r="AU692" s="488" t="str">
        <f t="shared" si="64"/>
        <v>COUT- SPARK</v>
      </c>
      <c r="AV692" s="899">
        <f>IFERROR(INDEX(V692:AG692,1,MATCH(Parametres!$B$3,V$1:AG$1,0)-1)*IF(OR(C692="L",C692="S",C692="I"),-1,1),"")</f>
        <v>0</v>
      </c>
      <c r="AW692" s="899">
        <f t="shared" si="65"/>
        <v>0</v>
      </c>
      <c r="AX692" s="899">
        <f>INDEX(V692:AG692,1,MATCH(Parametres!$B$3,V$1:AG$1,0))*IF(OR(C692="L",C692="S",C692="I"),-1,1)</f>
        <v>0</v>
      </c>
      <c r="AY692" s="487" t="s">
        <v>337</v>
      </c>
      <c r="AZ692" s="487">
        <f>+VLOOKUP($AJ692,Data_Validation!$A:$E,5,0)</f>
        <v>0</v>
      </c>
    </row>
    <row r="693" spans="1:52" ht="15" hidden="1" customHeight="1">
      <c r="A693" s="706" t="s">
        <v>1148</v>
      </c>
      <c r="B693" s="706">
        <v>2025</v>
      </c>
      <c r="C693" s="706" t="s">
        <v>2644</v>
      </c>
      <c r="D693" s="706" t="s">
        <v>2645</v>
      </c>
      <c r="E693" s="706" t="s">
        <v>1143</v>
      </c>
      <c r="F693" s="706" t="s">
        <v>1152</v>
      </c>
      <c r="G693" s="706">
        <v>0</v>
      </c>
      <c r="H693" s="706">
        <v>83866.05</v>
      </c>
      <c r="I693" s="706">
        <v>83866.05</v>
      </c>
      <c r="J693" s="706">
        <v>230050.95</v>
      </c>
      <c r="K693" s="706">
        <v>331668.28000000003</v>
      </c>
      <c r="L693" s="706">
        <v>426854.35</v>
      </c>
      <c r="M693" s="706">
        <v>426854.35</v>
      </c>
      <c r="N693" s="706">
        <v>617633.35</v>
      </c>
      <c r="O693" s="706">
        <v>617633.35</v>
      </c>
      <c r="P693" s="706">
        <v>881995.56</v>
      </c>
      <c r="Q693" s="706">
        <v>881995.56</v>
      </c>
      <c r="R693" s="706">
        <v>881995.56</v>
      </c>
      <c r="S693" s="706">
        <v>80181.41</v>
      </c>
      <c r="T693" s="706">
        <v>80181.41</v>
      </c>
      <c r="U693" s="706">
        <v>0</v>
      </c>
      <c r="V693" s="706">
        <v>0</v>
      </c>
      <c r="W693" s="706">
        <v>0</v>
      </c>
      <c r="X693" s="706">
        <v>0</v>
      </c>
      <c r="Y693" s="706">
        <v>0</v>
      </c>
      <c r="Z693" s="706">
        <v>0</v>
      </c>
      <c r="AA693" s="706">
        <v>0</v>
      </c>
      <c r="AB693" s="706">
        <v>0</v>
      </c>
      <c r="AC693" s="706">
        <v>0</v>
      </c>
      <c r="AD693" s="706">
        <v>0</v>
      </c>
      <c r="AE693" s="706">
        <v>0</v>
      </c>
      <c r="AF693" s="706">
        <v>0</v>
      </c>
      <c r="AG693" s="706">
        <v>0</v>
      </c>
      <c r="AH693" s="706">
        <v>0</v>
      </c>
      <c r="AI693" s="706">
        <v>0</v>
      </c>
      <c r="AJ693" s="905" t="str">
        <f t="shared" si="66"/>
        <v>G60500</v>
      </c>
      <c r="AK693" s="905" t="str">
        <f t="shared" si="67"/>
        <v>COUT-CORVETTE</v>
      </c>
      <c r="AL693" s="905">
        <f>IFERROR(INDEX(G693:R693,1,MATCH(Parametres!$B$3,G$1:R$1,0)-1)*IF(OR(F693="L",F693="S",F693="I"),-1,1),"")</f>
        <v>83866.05</v>
      </c>
      <c r="AM693" s="905">
        <f t="shared" si="62"/>
        <v>146184.90000000002</v>
      </c>
      <c r="AN693" s="905">
        <f>INDEX(G693:R693,1,MATCH(Parametres!$B$3,G$1:R$1,0))*IF(OR(F693="L",F693="S",F693="I"),-1,1)</f>
        <v>230050.95</v>
      </c>
      <c r="AO693" s="487" t="str">
        <f>+VLOOKUP($AJ693,Data_Validation!$A:$D,1,0)</f>
        <v>G60500</v>
      </c>
      <c r="AP693" s="487" t="str">
        <f>+VLOOKUP($AJ693,Data_Validation!$A:$D,3,0)</f>
        <v>Véhicules neufs</v>
      </c>
      <c r="AQ693" s="487" t="str">
        <f>+VLOOKUP($AJ693,Data_Validation!$A:$D,4,0)</f>
        <v>Autos détail</v>
      </c>
      <c r="AR693" s="487" t="s">
        <v>299</v>
      </c>
      <c r="AS693" s="487">
        <f>+VLOOKUP($AJ693,Data_Validation!$A:$E,5,0)</f>
        <v>0</v>
      </c>
      <c r="AT693" s="904" t="str">
        <f t="shared" si="63"/>
        <v>G60500</v>
      </c>
      <c r="AU693" s="488" t="str">
        <f t="shared" si="64"/>
        <v>COUT-CORVETTE</v>
      </c>
      <c r="AV693" s="899">
        <f>IFERROR(INDEX(V693:AG693,1,MATCH(Parametres!$B$3,V$1:AG$1,0)-1)*IF(OR(C693="L",C693="S",C693="I"),-1,1),"")</f>
        <v>0</v>
      </c>
      <c r="AW693" s="899">
        <f t="shared" si="65"/>
        <v>0</v>
      </c>
      <c r="AX693" s="899">
        <f>INDEX(V693:AG693,1,MATCH(Parametres!$B$3,V$1:AG$1,0))*IF(OR(C693="L",C693="S",C693="I"),-1,1)</f>
        <v>0</v>
      </c>
      <c r="AY693" s="487" t="s">
        <v>337</v>
      </c>
      <c r="AZ693" s="487">
        <f>+VLOOKUP($AJ693,Data_Validation!$A:$E,5,0)</f>
        <v>0</v>
      </c>
    </row>
    <row r="694" spans="1:52" ht="15" customHeight="1">
      <c r="A694" s="706" t="s">
        <v>1148</v>
      </c>
      <c r="B694" s="706">
        <v>2025</v>
      </c>
      <c r="C694" s="706" t="s">
        <v>2646</v>
      </c>
      <c r="D694" s="706" t="s">
        <v>2647</v>
      </c>
      <c r="E694" s="706" t="s">
        <v>1143</v>
      </c>
      <c r="F694" s="706" t="s">
        <v>1152</v>
      </c>
      <c r="G694" s="706">
        <v>0</v>
      </c>
      <c r="H694" s="706">
        <v>0</v>
      </c>
      <c r="I694" s="706">
        <v>0</v>
      </c>
      <c r="J694" s="706">
        <v>0</v>
      </c>
      <c r="K694" s="706">
        <v>0</v>
      </c>
      <c r="L694" s="706">
        <v>0</v>
      </c>
      <c r="M694" s="706">
        <v>0</v>
      </c>
      <c r="N694" s="706">
        <v>0</v>
      </c>
      <c r="O694" s="706">
        <v>0</v>
      </c>
      <c r="P694" s="706">
        <v>0</v>
      </c>
      <c r="Q694" s="706">
        <v>0</v>
      </c>
      <c r="R694" s="706">
        <v>0</v>
      </c>
      <c r="S694" s="706">
        <v>0</v>
      </c>
      <c r="T694" s="706">
        <v>0</v>
      </c>
      <c r="U694" s="706">
        <v>0</v>
      </c>
      <c r="V694" s="706">
        <v>0</v>
      </c>
      <c r="W694" s="706">
        <v>0</v>
      </c>
      <c r="X694" s="706">
        <v>0</v>
      </c>
      <c r="Y694" s="706">
        <v>0</v>
      </c>
      <c r="Z694" s="706">
        <v>0</v>
      </c>
      <c r="AA694" s="706">
        <v>0</v>
      </c>
      <c r="AB694" s="706">
        <v>0</v>
      </c>
      <c r="AC694" s="706">
        <v>0</v>
      </c>
      <c r="AD694" s="706">
        <v>0</v>
      </c>
      <c r="AE694" s="706">
        <v>0</v>
      </c>
      <c r="AF694" s="706">
        <v>0</v>
      </c>
      <c r="AG694" s="706">
        <v>0</v>
      </c>
      <c r="AH694" s="706">
        <v>0</v>
      </c>
      <c r="AI694" s="706">
        <v>0</v>
      </c>
      <c r="AJ694" s="905" t="str">
        <f t="shared" si="66"/>
        <v>G60600</v>
      </c>
      <c r="AK694" s="905" t="str">
        <f t="shared" si="67"/>
        <v>COUT-AVEO</v>
      </c>
      <c r="AL694" s="905">
        <f>IFERROR(INDEX(G694:R694,1,MATCH(Parametres!$B$3,G$1:R$1,0)-1)*IF(OR(F694="L",F694="S",F694="I"),-1,1),"")</f>
        <v>0</v>
      </c>
      <c r="AM694" s="905">
        <f t="shared" si="62"/>
        <v>0</v>
      </c>
      <c r="AN694" s="905">
        <f>INDEX(G694:R694,1,MATCH(Parametres!$B$3,G$1:R$1,0))*IF(OR(F694="L",F694="S",F694="I"),-1,1)</f>
        <v>0</v>
      </c>
      <c r="AO694" s="487" t="e">
        <f>+VLOOKUP($AJ694,Data_Validation!$A:$D,1,0)</f>
        <v>#N/A</v>
      </c>
      <c r="AP694" s="487" t="e">
        <f>+VLOOKUP($AJ694,Data_Validation!$A:$D,3,0)</f>
        <v>#N/A</v>
      </c>
      <c r="AQ694" s="487" t="e">
        <f>+VLOOKUP($AJ694,Data_Validation!$A:$D,4,0)</f>
        <v>#N/A</v>
      </c>
      <c r="AR694" s="487" t="s">
        <v>299</v>
      </c>
      <c r="AS694" s="487" t="e">
        <f>+VLOOKUP($AJ694,Data_Validation!$A:$E,5,0)</f>
        <v>#N/A</v>
      </c>
      <c r="AT694" s="904" t="str">
        <f t="shared" si="63"/>
        <v>G60600</v>
      </c>
      <c r="AU694" s="488" t="str">
        <f t="shared" si="64"/>
        <v>COUT-AVEO</v>
      </c>
      <c r="AV694" s="899">
        <f>IFERROR(INDEX(V694:AG694,1,MATCH(Parametres!$B$3,V$1:AG$1,0)-1)*IF(OR(C694="L",C694="S",C694="I"),-1,1),"")</f>
        <v>0</v>
      </c>
      <c r="AW694" s="899">
        <f t="shared" si="65"/>
        <v>0</v>
      </c>
      <c r="AX694" s="899">
        <f>INDEX(V694:AG694,1,MATCH(Parametres!$B$3,V$1:AG$1,0))*IF(OR(C694="L",C694="S",C694="I"),-1,1)</f>
        <v>0</v>
      </c>
      <c r="AY694" s="487" t="s">
        <v>337</v>
      </c>
      <c r="AZ694" s="487" t="e">
        <f>+VLOOKUP($AJ694,Data_Validation!$A:$E,5,0)</f>
        <v>#N/A</v>
      </c>
    </row>
    <row r="695" spans="1:52" ht="15" customHeight="1">
      <c r="A695" s="706" t="s">
        <v>1148</v>
      </c>
      <c r="B695" s="706">
        <v>2025</v>
      </c>
      <c r="C695" s="706" t="s">
        <v>2648</v>
      </c>
      <c r="D695" s="706" t="s">
        <v>2649</v>
      </c>
      <c r="E695" s="706" t="s">
        <v>1143</v>
      </c>
      <c r="F695" s="706" t="s">
        <v>1152</v>
      </c>
      <c r="G695" s="706">
        <v>0</v>
      </c>
      <c r="H695" s="706">
        <v>0</v>
      </c>
      <c r="I695" s="706">
        <v>0</v>
      </c>
      <c r="J695" s="706">
        <v>0</v>
      </c>
      <c r="K695" s="706">
        <v>0</v>
      </c>
      <c r="L695" s="706">
        <v>0</v>
      </c>
      <c r="M695" s="706">
        <v>0</v>
      </c>
      <c r="N695" s="706">
        <v>0</v>
      </c>
      <c r="O695" s="706">
        <v>0</v>
      </c>
      <c r="P695" s="706">
        <v>0</v>
      </c>
      <c r="Q695" s="706">
        <v>0</v>
      </c>
      <c r="R695" s="706">
        <v>0</v>
      </c>
      <c r="S695" s="706">
        <v>0</v>
      </c>
      <c r="T695" s="706">
        <v>0</v>
      </c>
      <c r="U695" s="706">
        <v>0</v>
      </c>
      <c r="V695" s="706">
        <v>0</v>
      </c>
      <c r="W695" s="706">
        <v>0</v>
      </c>
      <c r="X695" s="706">
        <v>0</v>
      </c>
      <c r="Y695" s="706">
        <v>0</v>
      </c>
      <c r="Z695" s="706">
        <v>0</v>
      </c>
      <c r="AA695" s="706">
        <v>0</v>
      </c>
      <c r="AB695" s="706">
        <v>0</v>
      </c>
      <c r="AC695" s="706">
        <v>0</v>
      </c>
      <c r="AD695" s="706">
        <v>0</v>
      </c>
      <c r="AE695" s="706">
        <v>0</v>
      </c>
      <c r="AF695" s="706">
        <v>0</v>
      </c>
      <c r="AG695" s="706">
        <v>0</v>
      </c>
      <c r="AH695" s="706">
        <v>0</v>
      </c>
      <c r="AI695" s="706">
        <v>0</v>
      </c>
      <c r="AJ695" s="905" t="str">
        <f t="shared" si="66"/>
        <v>G60620</v>
      </c>
      <c r="AK695" s="905" t="str">
        <f t="shared" si="67"/>
        <v>COUT-AVEO            -LOC</v>
      </c>
      <c r="AL695" s="905">
        <f>IFERROR(INDEX(G695:R695,1,MATCH(Parametres!$B$3,G$1:R$1,0)-1)*IF(OR(F695="L",F695="S",F695="I"),-1,1),"")</f>
        <v>0</v>
      </c>
      <c r="AM695" s="905">
        <f t="shared" si="62"/>
        <v>0</v>
      </c>
      <c r="AN695" s="905">
        <f>INDEX(G695:R695,1,MATCH(Parametres!$B$3,G$1:R$1,0))*IF(OR(F695="L",F695="S",F695="I"),-1,1)</f>
        <v>0</v>
      </c>
      <c r="AO695" s="487" t="e">
        <f>+VLOOKUP($AJ695,Data_Validation!$A:$D,1,0)</f>
        <v>#N/A</v>
      </c>
      <c r="AP695" s="487" t="e">
        <f>+VLOOKUP($AJ695,Data_Validation!$A:$D,3,0)</f>
        <v>#N/A</v>
      </c>
      <c r="AQ695" s="487" t="e">
        <f>+VLOOKUP($AJ695,Data_Validation!$A:$D,4,0)</f>
        <v>#N/A</v>
      </c>
      <c r="AR695" s="487" t="s">
        <v>299</v>
      </c>
      <c r="AS695" s="487" t="e">
        <f>+VLOOKUP($AJ695,Data_Validation!$A:$E,5,0)</f>
        <v>#N/A</v>
      </c>
      <c r="AT695" s="904" t="str">
        <f t="shared" si="63"/>
        <v>G60620</v>
      </c>
      <c r="AU695" s="488" t="str">
        <f t="shared" si="64"/>
        <v>COUT-AVEO            -LOC</v>
      </c>
      <c r="AV695" s="899">
        <f>IFERROR(INDEX(V695:AG695,1,MATCH(Parametres!$B$3,V$1:AG$1,0)-1)*IF(OR(C695="L",C695="S",C695="I"),-1,1),"")</f>
        <v>0</v>
      </c>
      <c r="AW695" s="899">
        <f t="shared" si="65"/>
        <v>0</v>
      </c>
      <c r="AX695" s="899">
        <f>INDEX(V695:AG695,1,MATCH(Parametres!$B$3,V$1:AG$1,0))*IF(OR(C695="L",C695="S",C695="I"),-1,1)</f>
        <v>0</v>
      </c>
      <c r="AY695" s="487" t="s">
        <v>337</v>
      </c>
      <c r="AZ695" s="487" t="e">
        <f>+VLOOKUP($AJ695,Data_Validation!$A:$E,5,0)</f>
        <v>#N/A</v>
      </c>
    </row>
    <row r="696" spans="1:52" ht="15" hidden="1" customHeight="1">
      <c r="A696" s="706" t="s">
        <v>1148</v>
      </c>
      <c r="B696" s="706">
        <v>2025</v>
      </c>
      <c r="C696" s="706" t="s">
        <v>2650</v>
      </c>
      <c r="D696" s="706" t="s">
        <v>2651</v>
      </c>
      <c r="E696" s="706" t="s">
        <v>1143</v>
      </c>
      <c r="F696" s="706" t="s">
        <v>1152</v>
      </c>
      <c r="G696" s="706">
        <v>0</v>
      </c>
      <c r="H696" s="706">
        <v>0</v>
      </c>
      <c r="I696" s="706">
        <v>0</v>
      </c>
      <c r="J696" s="706">
        <v>0</v>
      </c>
      <c r="K696" s="706">
        <v>0</v>
      </c>
      <c r="L696" s="706">
        <v>0</v>
      </c>
      <c r="M696" s="706">
        <v>0</v>
      </c>
      <c r="N696" s="706">
        <v>0</v>
      </c>
      <c r="O696" s="706">
        <v>0</v>
      </c>
      <c r="P696" s="706">
        <v>0</v>
      </c>
      <c r="Q696" s="706">
        <v>0</v>
      </c>
      <c r="R696" s="706">
        <v>0</v>
      </c>
      <c r="S696" s="706">
        <v>0</v>
      </c>
      <c r="T696" s="706">
        <v>0</v>
      </c>
      <c r="U696" s="706">
        <v>0</v>
      </c>
      <c r="V696" s="706">
        <v>0</v>
      </c>
      <c r="W696" s="706">
        <v>0</v>
      </c>
      <c r="X696" s="706">
        <v>0</v>
      </c>
      <c r="Y696" s="706">
        <v>0</v>
      </c>
      <c r="Z696" s="706">
        <v>0</v>
      </c>
      <c r="AA696" s="706">
        <v>0</v>
      </c>
      <c r="AB696" s="706">
        <v>0</v>
      </c>
      <c r="AC696" s="706">
        <v>0</v>
      </c>
      <c r="AD696" s="706">
        <v>0</v>
      </c>
      <c r="AE696" s="706">
        <v>0</v>
      </c>
      <c r="AF696" s="706">
        <v>0</v>
      </c>
      <c r="AG696" s="706">
        <v>0</v>
      </c>
      <c r="AH696" s="706">
        <v>0</v>
      </c>
      <c r="AI696" s="706">
        <v>0</v>
      </c>
      <c r="AJ696" s="905" t="str">
        <f t="shared" si="66"/>
        <v>G60700</v>
      </c>
      <c r="AK696" s="905" t="str">
        <f t="shared" si="67"/>
        <v>COUT BOLT - EV</v>
      </c>
      <c r="AL696" s="905">
        <f>IFERROR(INDEX(G696:R696,1,MATCH(Parametres!$B$3,G$1:R$1,0)-1)*IF(OR(F696="L",F696="S",F696="I"),-1,1),"")</f>
        <v>0</v>
      </c>
      <c r="AM696" s="905">
        <f t="shared" si="62"/>
        <v>0</v>
      </c>
      <c r="AN696" s="905">
        <f>INDEX(G696:R696,1,MATCH(Parametres!$B$3,G$1:R$1,0))*IF(OR(F696="L",F696="S",F696="I"),-1,1)</f>
        <v>0</v>
      </c>
      <c r="AO696" s="487" t="str">
        <f>+VLOOKUP($AJ696,Data_Validation!$A:$D,1,0)</f>
        <v>G60700</v>
      </c>
      <c r="AP696" s="487" t="str">
        <f>+VLOOKUP($AJ696,Data_Validation!$A:$D,3,0)</f>
        <v>Véhicules neufs</v>
      </c>
      <c r="AQ696" s="487" t="str">
        <f>+VLOOKUP($AJ696,Data_Validation!$A:$D,4,0)</f>
        <v>Camions electriques</v>
      </c>
      <c r="AR696" s="487" t="s">
        <v>299</v>
      </c>
      <c r="AS696" s="487">
        <f>+VLOOKUP($AJ696,Data_Validation!$A:$E,5,0)</f>
        <v>0</v>
      </c>
      <c r="AT696" s="904" t="str">
        <f t="shared" si="63"/>
        <v>G60700</v>
      </c>
      <c r="AU696" s="488" t="str">
        <f t="shared" si="64"/>
        <v>COUT BOLT - EV</v>
      </c>
      <c r="AV696" s="899">
        <f>IFERROR(INDEX(V696:AG696,1,MATCH(Parametres!$B$3,V$1:AG$1,0)-1)*IF(OR(C696="L",C696="S",C696="I"),-1,1),"")</f>
        <v>0</v>
      </c>
      <c r="AW696" s="899">
        <f t="shared" si="65"/>
        <v>0</v>
      </c>
      <c r="AX696" s="899">
        <f>INDEX(V696:AG696,1,MATCH(Parametres!$B$3,V$1:AG$1,0))*IF(OR(C696="L",C696="S",C696="I"),-1,1)</f>
        <v>0</v>
      </c>
      <c r="AY696" s="487" t="s">
        <v>337</v>
      </c>
      <c r="AZ696" s="487">
        <f>+VLOOKUP($AJ696,Data_Validation!$A:$E,5,0)</f>
        <v>0</v>
      </c>
    </row>
    <row r="697" spans="1:52" ht="15" customHeight="1">
      <c r="A697" s="706" t="s">
        <v>1148</v>
      </c>
      <c r="B697" s="706">
        <v>2025</v>
      </c>
      <c r="C697" s="706" t="s">
        <v>2652</v>
      </c>
      <c r="D697" s="706" t="s">
        <v>2653</v>
      </c>
      <c r="E697" s="706" t="s">
        <v>1143</v>
      </c>
      <c r="F697" s="706" t="s">
        <v>1152</v>
      </c>
      <c r="G697" s="706">
        <v>0</v>
      </c>
      <c r="H697" s="706">
        <v>0</v>
      </c>
      <c r="I697" s="706">
        <v>0</v>
      </c>
      <c r="J697" s="706">
        <v>0</v>
      </c>
      <c r="K697" s="706">
        <v>0</v>
      </c>
      <c r="L697" s="706">
        <v>0</v>
      </c>
      <c r="M697" s="706">
        <v>0</v>
      </c>
      <c r="N697" s="706">
        <v>0</v>
      </c>
      <c r="O697" s="706">
        <v>0</v>
      </c>
      <c r="P697" s="706">
        <v>0</v>
      </c>
      <c r="Q697" s="706">
        <v>0</v>
      </c>
      <c r="R697" s="706">
        <v>0</v>
      </c>
      <c r="S697" s="706">
        <v>0</v>
      </c>
      <c r="T697" s="706">
        <v>0</v>
      </c>
      <c r="U697" s="706">
        <v>0</v>
      </c>
      <c r="V697" s="706">
        <v>0</v>
      </c>
      <c r="W697" s="706">
        <v>0</v>
      </c>
      <c r="X697" s="706">
        <v>0</v>
      </c>
      <c r="Y697" s="706">
        <v>0</v>
      </c>
      <c r="Z697" s="706">
        <v>0</v>
      </c>
      <c r="AA697" s="706">
        <v>0</v>
      </c>
      <c r="AB697" s="706">
        <v>0</v>
      </c>
      <c r="AC697" s="706">
        <v>0</v>
      </c>
      <c r="AD697" s="706">
        <v>0</v>
      </c>
      <c r="AE697" s="706">
        <v>0</v>
      </c>
      <c r="AF697" s="706">
        <v>0</v>
      </c>
      <c r="AG697" s="706">
        <v>0</v>
      </c>
      <c r="AH697" s="706">
        <v>0</v>
      </c>
      <c r="AI697" s="706">
        <v>0</v>
      </c>
      <c r="AJ697" s="905" t="str">
        <f t="shared" si="66"/>
        <v>G60720</v>
      </c>
      <c r="AK697" s="905" t="str">
        <f t="shared" si="67"/>
        <v>COUT-OPTRA           -LOC</v>
      </c>
      <c r="AL697" s="905">
        <f>IFERROR(INDEX(G697:R697,1,MATCH(Parametres!$B$3,G$1:R$1,0)-1)*IF(OR(F697="L",F697="S",F697="I"),-1,1),"")</f>
        <v>0</v>
      </c>
      <c r="AM697" s="905">
        <f t="shared" si="62"/>
        <v>0</v>
      </c>
      <c r="AN697" s="905">
        <f>INDEX(G697:R697,1,MATCH(Parametres!$B$3,G$1:R$1,0))*IF(OR(F697="L",F697="S",F697="I"),-1,1)</f>
        <v>0</v>
      </c>
      <c r="AO697" s="487" t="e">
        <f>+VLOOKUP($AJ697,Data_Validation!$A:$D,1,0)</f>
        <v>#N/A</v>
      </c>
      <c r="AP697" s="487" t="e">
        <f>+VLOOKUP($AJ697,Data_Validation!$A:$D,3,0)</f>
        <v>#N/A</v>
      </c>
      <c r="AQ697" s="487" t="e">
        <f>+VLOOKUP($AJ697,Data_Validation!$A:$D,4,0)</f>
        <v>#N/A</v>
      </c>
      <c r="AR697" s="487" t="s">
        <v>299</v>
      </c>
      <c r="AS697" s="487" t="e">
        <f>+VLOOKUP($AJ697,Data_Validation!$A:$E,5,0)</f>
        <v>#N/A</v>
      </c>
      <c r="AT697" s="904" t="str">
        <f t="shared" si="63"/>
        <v>G60720</v>
      </c>
      <c r="AU697" s="488" t="str">
        <f t="shared" si="64"/>
        <v>COUT-OPTRA           -LOC</v>
      </c>
      <c r="AV697" s="899">
        <f>IFERROR(INDEX(V697:AG697,1,MATCH(Parametres!$B$3,V$1:AG$1,0)-1)*IF(OR(C697="L",C697="S",C697="I"),-1,1),"")</f>
        <v>0</v>
      </c>
      <c r="AW697" s="899">
        <f t="shared" si="65"/>
        <v>0</v>
      </c>
      <c r="AX697" s="899">
        <f>INDEX(V697:AG697,1,MATCH(Parametres!$B$3,V$1:AG$1,0))*IF(OR(C697="L",C697="S",C697="I"),-1,1)</f>
        <v>0</v>
      </c>
      <c r="AY697" s="487" t="s">
        <v>337</v>
      </c>
      <c r="AZ697" s="487" t="e">
        <f>+VLOOKUP($AJ697,Data_Validation!$A:$E,5,0)</f>
        <v>#N/A</v>
      </c>
    </row>
    <row r="698" spans="1:52" ht="15" customHeight="1">
      <c r="A698" s="706" t="s">
        <v>1148</v>
      </c>
      <c r="B698" s="706">
        <v>2025</v>
      </c>
      <c r="C698" s="706" t="s">
        <v>2654</v>
      </c>
      <c r="D698" s="706" t="s">
        <v>2655</v>
      </c>
      <c r="E698" s="706" t="s">
        <v>1143</v>
      </c>
      <c r="F698" s="706" t="s">
        <v>1152</v>
      </c>
      <c r="G698" s="706">
        <v>0</v>
      </c>
      <c r="H698" s="706">
        <v>0</v>
      </c>
      <c r="I698" s="706">
        <v>0</v>
      </c>
      <c r="J698" s="706">
        <v>0</v>
      </c>
      <c r="K698" s="706">
        <v>0</v>
      </c>
      <c r="L698" s="706">
        <v>0</v>
      </c>
      <c r="M698" s="706">
        <v>0</v>
      </c>
      <c r="N698" s="706">
        <v>0</v>
      </c>
      <c r="O698" s="706">
        <v>0</v>
      </c>
      <c r="P698" s="706">
        <v>0</v>
      </c>
      <c r="Q698" s="706">
        <v>0</v>
      </c>
      <c r="R698" s="706">
        <v>0</v>
      </c>
      <c r="S698" s="706">
        <v>0</v>
      </c>
      <c r="T698" s="706">
        <v>0</v>
      </c>
      <c r="U698" s="706">
        <v>0</v>
      </c>
      <c r="V698" s="706">
        <v>0</v>
      </c>
      <c r="W698" s="706">
        <v>0</v>
      </c>
      <c r="X698" s="706">
        <v>0</v>
      </c>
      <c r="Y698" s="706">
        <v>0</v>
      </c>
      <c r="Z698" s="706">
        <v>0</v>
      </c>
      <c r="AA698" s="706">
        <v>0</v>
      </c>
      <c r="AB698" s="706">
        <v>0</v>
      </c>
      <c r="AC698" s="706">
        <v>0</v>
      </c>
      <c r="AD698" s="706">
        <v>0</v>
      </c>
      <c r="AE698" s="706">
        <v>0</v>
      </c>
      <c r="AF698" s="706">
        <v>0</v>
      </c>
      <c r="AG698" s="706">
        <v>0</v>
      </c>
      <c r="AH698" s="706">
        <v>0</v>
      </c>
      <c r="AI698" s="706">
        <v>0</v>
      </c>
      <c r="AJ698" s="905" t="str">
        <f t="shared" si="66"/>
        <v>G60800</v>
      </c>
      <c r="AK698" s="905" t="str">
        <f t="shared" si="67"/>
        <v>COUT-EPICA</v>
      </c>
      <c r="AL698" s="905">
        <f>IFERROR(INDEX(G698:R698,1,MATCH(Parametres!$B$3,G$1:R$1,0)-1)*IF(OR(F698="L",F698="S",F698="I"),-1,1),"")</f>
        <v>0</v>
      </c>
      <c r="AM698" s="905">
        <f t="shared" si="62"/>
        <v>0</v>
      </c>
      <c r="AN698" s="905">
        <f>INDEX(G698:R698,1,MATCH(Parametres!$B$3,G$1:R$1,0))*IF(OR(F698="L",F698="S",F698="I"),-1,1)</f>
        <v>0</v>
      </c>
      <c r="AO698" s="487" t="e">
        <f>+VLOOKUP($AJ698,Data_Validation!$A:$D,1,0)</f>
        <v>#N/A</v>
      </c>
      <c r="AP698" s="487" t="e">
        <f>+VLOOKUP($AJ698,Data_Validation!$A:$D,3,0)</f>
        <v>#N/A</v>
      </c>
      <c r="AQ698" s="487" t="e">
        <f>+VLOOKUP($AJ698,Data_Validation!$A:$D,4,0)</f>
        <v>#N/A</v>
      </c>
      <c r="AR698" s="487" t="s">
        <v>299</v>
      </c>
      <c r="AS698" s="487" t="e">
        <f>+VLOOKUP($AJ698,Data_Validation!$A:$E,5,0)</f>
        <v>#N/A</v>
      </c>
      <c r="AT698" s="904" t="str">
        <f t="shared" si="63"/>
        <v>G60800</v>
      </c>
      <c r="AU698" s="488" t="str">
        <f t="shared" si="64"/>
        <v>COUT-EPICA</v>
      </c>
      <c r="AV698" s="899">
        <f>IFERROR(INDEX(V698:AG698,1,MATCH(Parametres!$B$3,V$1:AG$1,0)-1)*IF(OR(C698="L",C698="S",C698="I"),-1,1),"")</f>
        <v>0</v>
      </c>
      <c r="AW698" s="899">
        <f t="shared" si="65"/>
        <v>0</v>
      </c>
      <c r="AX698" s="899">
        <f>INDEX(V698:AG698,1,MATCH(Parametres!$B$3,V$1:AG$1,0))*IF(OR(C698="L",C698="S",C698="I"),-1,1)</f>
        <v>0</v>
      </c>
      <c r="AY698" s="487" t="s">
        <v>337</v>
      </c>
      <c r="AZ698" s="487" t="e">
        <f>+VLOOKUP($AJ698,Data_Validation!$A:$E,5,0)</f>
        <v>#N/A</v>
      </c>
    </row>
    <row r="699" spans="1:52" ht="15" customHeight="1">
      <c r="A699" s="706" t="s">
        <v>1148</v>
      </c>
      <c r="B699" s="706">
        <v>2025</v>
      </c>
      <c r="C699" s="706" t="s">
        <v>2656</v>
      </c>
      <c r="D699" s="706" t="s">
        <v>2657</v>
      </c>
      <c r="E699" s="706" t="s">
        <v>1143</v>
      </c>
      <c r="F699" s="706" t="s">
        <v>1152</v>
      </c>
      <c r="G699" s="706">
        <v>0</v>
      </c>
      <c r="H699" s="706">
        <v>0</v>
      </c>
      <c r="I699" s="706">
        <v>0</v>
      </c>
      <c r="J699" s="706">
        <v>0</v>
      </c>
      <c r="K699" s="706">
        <v>0</v>
      </c>
      <c r="L699" s="706">
        <v>0</v>
      </c>
      <c r="M699" s="706">
        <v>0</v>
      </c>
      <c r="N699" s="706">
        <v>0</v>
      </c>
      <c r="O699" s="706">
        <v>0</v>
      </c>
      <c r="P699" s="706">
        <v>0</v>
      </c>
      <c r="Q699" s="706">
        <v>0</v>
      </c>
      <c r="R699" s="706">
        <v>0</v>
      </c>
      <c r="S699" s="706">
        <v>0</v>
      </c>
      <c r="T699" s="706">
        <v>0</v>
      </c>
      <c r="U699" s="706">
        <v>0</v>
      </c>
      <c r="V699" s="706">
        <v>0</v>
      </c>
      <c r="W699" s="706">
        <v>0</v>
      </c>
      <c r="X699" s="706">
        <v>0</v>
      </c>
      <c r="Y699" s="706">
        <v>0</v>
      </c>
      <c r="Z699" s="706">
        <v>0</v>
      </c>
      <c r="AA699" s="706">
        <v>0</v>
      </c>
      <c r="AB699" s="706">
        <v>0</v>
      </c>
      <c r="AC699" s="706">
        <v>0</v>
      </c>
      <c r="AD699" s="706">
        <v>0</v>
      </c>
      <c r="AE699" s="706">
        <v>0</v>
      </c>
      <c r="AF699" s="706">
        <v>0</v>
      </c>
      <c r="AG699" s="706">
        <v>0</v>
      </c>
      <c r="AH699" s="706">
        <v>0</v>
      </c>
      <c r="AI699" s="706">
        <v>0</v>
      </c>
      <c r="AJ699" s="905" t="str">
        <f t="shared" si="66"/>
        <v>G60820</v>
      </c>
      <c r="AK699" s="905" t="str">
        <f t="shared" si="67"/>
        <v>COUT-EPICA           -LOC</v>
      </c>
      <c r="AL699" s="905">
        <f>IFERROR(INDEX(G699:R699,1,MATCH(Parametres!$B$3,G$1:R$1,0)-1)*IF(OR(F699="L",F699="S",F699="I"),-1,1),"")</f>
        <v>0</v>
      </c>
      <c r="AM699" s="905">
        <f t="shared" si="62"/>
        <v>0</v>
      </c>
      <c r="AN699" s="905">
        <f>INDEX(G699:R699,1,MATCH(Parametres!$B$3,G$1:R$1,0))*IF(OR(F699="L",F699="S",F699="I"),-1,1)</f>
        <v>0</v>
      </c>
      <c r="AO699" s="487" t="e">
        <f>+VLOOKUP($AJ699,Data_Validation!$A:$D,1,0)</f>
        <v>#N/A</v>
      </c>
      <c r="AP699" s="487" t="e">
        <f>+VLOOKUP($AJ699,Data_Validation!$A:$D,3,0)</f>
        <v>#N/A</v>
      </c>
      <c r="AQ699" s="487" t="e">
        <f>+VLOOKUP($AJ699,Data_Validation!$A:$D,4,0)</f>
        <v>#N/A</v>
      </c>
      <c r="AR699" s="487" t="s">
        <v>299</v>
      </c>
      <c r="AS699" s="487" t="e">
        <f>+VLOOKUP($AJ699,Data_Validation!$A:$E,5,0)</f>
        <v>#N/A</v>
      </c>
      <c r="AT699" s="904" t="str">
        <f t="shared" si="63"/>
        <v>G60820</v>
      </c>
      <c r="AU699" s="488" t="str">
        <f t="shared" si="64"/>
        <v>COUT-EPICA           -LOC</v>
      </c>
      <c r="AV699" s="899">
        <f>IFERROR(INDEX(V699:AG699,1,MATCH(Parametres!$B$3,V$1:AG$1,0)-1)*IF(OR(C699="L",C699="S",C699="I"),-1,1),"")</f>
        <v>0</v>
      </c>
      <c r="AW699" s="899">
        <f t="shared" si="65"/>
        <v>0</v>
      </c>
      <c r="AX699" s="899">
        <f>INDEX(V699:AG699,1,MATCH(Parametres!$B$3,V$1:AG$1,0))*IF(OR(C699="L",C699="S",C699="I"),-1,1)</f>
        <v>0</v>
      </c>
      <c r="AY699" s="487" t="s">
        <v>337</v>
      </c>
      <c r="AZ699" s="487" t="e">
        <f>+VLOOKUP($AJ699,Data_Validation!$A:$E,5,0)</f>
        <v>#N/A</v>
      </c>
    </row>
    <row r="700" spans="1:52" ht="15" hidden="1" customHeight="1">
      <c r="A700" s="706" t="s">
        <v>1148</v>
      </c>
      <c r="B700" s="706">
        <v>2025</v>
      </c>
      <c r="C700" s="706" t="s">
        <v>2658</v>
      </c>
      <c r="D700" s="706" t="s">
        <v>2659</v>
      </c>
      <c r="E700" s="706" t="s">
        <v>1143</v>
      </c>
      <c r="F700" s="706" t="s">
        <v>1152</v>
      </c>
      <c r="G700" s="706">
        <v>0</v>
      </c>
      <c r="H700" s="706">
        <v>0</v>
      </c>
      <c r="I700" s="706">
        <v>0</v>
      </c>
      <c r="J700" s="706">
        <v>0</v>
      </c>
      <c r="K700" s="706">
        <v>0</v>
      </c>
      <c r="L700" s="706">
        <v>0</v>
      </c>
      <c r="M700" s="706">
        <v>0</v>
      </c>
      <c r="N700" s="706">
        <v>0</v>
      </c>
      <c r="O700" s="706">
        <v>0</v>
      </c>
      <c r="P700" s="706">
        <v>0</v>
      </c>
      <c r="Q700" s="706">
        <v>0</v>
      </c>
      <c r="R700" s="706">
        <v>0</v>
      </c>
      <c r="S700" s="706">
        <v>0</v>
      </c>
      <c r="T700" s="706">
        <v>0</v>
      </c>
      <c r="U700" s="706">
        <v>0</v>
      </c>
      <c r="V700" s="706">
        <v>0</v>
      </c>
      <c r="W700" s="706">
        <v>0</v>
      </c>
      <c r="X700" s="706">
        <v>0</v>
      </c>
      <c r="Y700" s="706">
        <v>0</v>
      </c>
      <c r="Z700" s="706">
        <v>0</v>
      </c>
      <c r="AA700" s="706">
        <v>0</v>
      </c>
      <c r="AB700" s="706">
        <v>0</v>
      </c>
      <c r="AC700" s="706">
        <v>0</v>
      </c>
      <c r="AD700" s="706">
        <v>0</v>
      </c>
      <c r="AE700" s="706">
        <v>0</v>
      </c>
      <c r="AF700" s="706">
        <v>0</v>
      </c>
      <c r="AG700" s="706">
        <v>0</v>
      </c>
      <c r="AH700" s="706">
        <v>0</v>
      </c>
      <c r="AI700" s="706">
        <v>0</v>
      </c>
      <c r="AJ700" s="905" t="str">
        <f t="shared" si="66"/>
        <v>G60900</v>
      </c>
      <c r="AK700" s="905" t="str">
        <f t="shared" si="67"/>
        <v>COUT-COBALT</v>
      </c>
      <c r="AL700" s="905">
        <f>IFERROR(INDEX(G700:R700,1,MATCH(Parametres!$B$3,G$1:R$1,0)-1)*IF(OR(F700="L",F700="S",F700="I"),-1,1),"")</f>
        <v>0</v>
      </c>
      <c r="AM700" s="905">
        <f t="shared" si="62"/>
        <v>0</v>
      </c>
      <c r="AN700" s="905">
        <f>INDEX(G700:R700,1,MATCH(Parametres!$B$3,G$1:R$1,0))*IF(OR(F700="L",F700="S",F700="I"),-1,1)</f>
        <v>0</v>
      </c>
      <c r="AO700" s="487" t="str">
        <f>+VLOOKUP($AJ700,Data_Validation!$A:$D,1,0)</f>
        <v>G60900</v>
      </c>
      <c r="AP700" s="487" t="str">
        <f>+VLOOKUP($AJ700,Data_Validation!$A:$D,3,0)</f>
        <v>Véhicules neufs</v>
      </c>
      <c r="AQ700" s="487" t="str">
        <f>+VLOOKUP($AJ700,Data_Validation!$A:$D,4,0)</f>
        <v>Autos détail</v>
      </c>
      <c r="AR700" s="487" t="s">
        <v>299</v>
      </c>
      <c r="AS700" s="487">
        <f>+VLOOKUP($AJ700,Data_Validation!$A:$E,5,0)</f>
        <v>0</v>
      </c>
      <c r="AT700" s="904" t="str">
        <f t="shared" si="63"/>
        <v>G60900</v>
      </c>
      <c r="AU700" s="488" t="str">
        <f t="shared" si="64"/>
        <v>COUT-COBALT</v>
      </c>
      <c r="AV700" s="899">
        <f>IFERROR(INDEX(V700:AG700,1,MATCH(Parametres!$B$3,V$1:AG$1,0)-1)*IF(OR(C700="L",C700="S",C700="I"),-1,1),"")</f>
        <v>0</v>
      </c>
      <c r="AW700" s="899">
        <f t="shared" si="65"/>
        <v>0</v>
      </c>
      <c r="AX700" s="899">
        <f>INDEX(V700:AG700,1,MATCH(Parametres!$B$3,V$1:AG$1,0))*IF(OR(C700="L",C700="S",C700="I"),-1,1)</f>
        <v>0</v>
      </c>
      <c r="AY700" s="487" t="s">
        <v>337</v>
      </c>
      <c r="AZ700" s="487">
        <f>+VLOOKUP($AJ700,Data_Validation!$A:$E,5,0)</f>
        <v>0</v>
      </c>
    </row>
    <row r="701" spans="1:52" ht="15" customHeight="1">
      <c r="A701" s="706" t="s">
        <v>1148</v>
      </c>
      <c r="B701" s="706">
        <v>2025</v>
      </c>
      <c r="C701" s="706" t="s">
        <v>2660</v>
      </c>
      <c r="D701" s="706" t="s">
        <v>2661</v>
      </c>
      <c r="E701" s="706" t="s">
        <v>1143</v>
      </c>
      <c r="F701" s="706" t="s">
        <v>1152</v>
      </c>
      <c r="G701" s="706">
        <v>0</v>
      </c>
      <c r="H701" s="706">
        <v>0</v>
      </c>
      <c r="I701" s="706">
        <v>0</v>
      </c>
      <c r="J701" s="706">
        <v>0</v>
      </c>
      <c r="K701" s="706">
        <v>0</v>
      </c>
      <c r="L701" s="706">
        <v>0</v>
      </c>
      <c r="M701" s="706">
        <v>0</v>
      </c>
      <c r="N701" s="706">
        <v>0</v>
      </c>
      <c r="O701" s="706">
        <v>0</v>
      </c>
      <c r="P701" s="706">
        <v>0</v>
      </c>
      <c r="Q701" s="706">
        <v>0</v>
      </c>
      <c r="R701" s="706">
        <v>0</v>
      </c>
      <c r="S701" s="706">
        <v>0</v>
      </c>
      <c r="T701" s="706">
        <v>0</v>
      </c>
      <c r="U701" s="706">
        <v>0</v>
      </c>
      <c r="V701" s="706">
        <v>0</v>
      </c>
      <c r="W701" s="706">
        <v>0</v>
      </c>
      <c r="X701" s="706">
        <v>0</v>
      </c>
      <c r="Y701" s="706">
        <v>0</v>
      </c>
      <c r="Z701" s="706">
        <v>0</v>
      </c>
      <c r="AA701" s="706">
        <v>0</v>
      </c>
      <c r="AB701" s="706">
        <v>0</v>
      </c>
      <c r="AC701" s="706">
        <v>0</v>
      </c>
      <c r="AD701" s="706">
        <v>0</v>
      </c>
      <c r="AE701" s="706">
        <v>0</v>
      </c>
      <c r="AF701" s="706">
        <v>0</v>
      </c>
      <c r="AG701" s="706">
        <v>0</v>
      </c>
      <c r="AH701" s="706">
        <v>0</v>
      </c>
      <c r="AI701" s="706">
        <v>0</v>
      </c>
      <c r="AJ701" s="905" t="str">
        <f t="shared" si="66"/>
        <v>G60920</v>
      </c>
      <c r="AK701" s="905" t="str">
        <f t="shared" si="67"/>
        <v>COUT-COBALT          -LOC</v>
      </c>
      <c r="AL701" s="905">
        <f>IFERROR(INDEX(G701:R701,1,MATCH(Parametres!$B$3,G$1:R$1,0)-1)*IF(OR(F701="L",F701="S",F701="I"),-1,1),"")</f>
        <v>0</v>
      </c>
      <c r="AM701" s="905">
        <f t="shared" si="62"/>
        <v>0</v>
      </c>
      <c r="AN701" s="905">
        <f>INDEX(G701:R701,1,MATCH(Parametres!$B$3,G$1:R$1,0))*IF(OR(F701="L",F701="S",F701="I"),-1,1)</f>
        <v>0</v>
      </c>
      <c r="AO701" s="487" t="e">
        <f>+VLOOKUP($AJ701,Data_Validation!$A:$D,1,0)</f>
        <v>#N/A</v>
      </c>
      <c r="AP701" s="487" t="e">
        <f>+VLOOKUP($AJ701,Data_Validation!$A:$D,3,0)</f>
        <v>#N/A</v>
      </c>
      <c r="AQ701" s="487" t="e">
        <f>+VLOOKUP($AJ701,Data_Validation!$A:$D,4,0)</f>
        <v>#N/A</v>
      </c>
      <c r="AR701" s="487" t="s">
        <v>299</v>
      </c>
      <c r="AS701" s="487" t="e">
        <f>+VLOOKUP($AJ701,Data_Validation!$A:$E,5,0)</f>
        <v>#N/A</v>
      </c>
      <c r="AT701" s="904" t="str">
        <f t="shared" si="63"/>
        <v>G60920</v>
      </c>
      <c r="AU701" s="488" t="str">
        <f t="shared" si="64"/>
        <v>COUT-COBALT          -LOC</v>
      </c>
      <c r="AV701" s="899">
        <f>IFERROR(INDEX(V701:AG701,1,MATCH(Parametres!$B$3,V$1:AG$1,0)-1)*IF(OR(C701="L",C701="S",C701="I"),-1,1),"")</f>
        <v>0</v>
      </c>
      <c r="AW701" s="899">
        <f t="shared" si="65"/>
        <v>0</v>
      </c>
      <c r="AX701" s="899">
        <f>INDEX(V701:AG701,1,MATCH(Parametres!$B$3,V$1:AG$1,0))*IF(OR(C701="L",C701="S",C701="I"),-1,1)</f>
        <v>0</v>
      </c>
      <c r="AY701" s="487" t="s">
        <v>337</v>
      </c>
      <c r="AZ701" s="487" t="e">
        <f>+VLOOKUP($AJ701,Data_Validation!$A:$E,5,0)</f>
        <v>#N/A</v>
      </c>
    </row>
    <row r="702" spans="1:52" ht="15" hidden="1" customHeight="1">
      <c r="A702" s="706" t="s">
        <v>1148</v>
      </c>
      <c r="B702" s="706">
        <v>2025</v>
      </c>
      <c r="C702" s="706" t="s">
        <v>2662</v>
      </c>
      <c r="D702" s="706" t="s">
        <v>2663</v>
      </c>
      <c r="E702" s="706" t="s">
        <v>1143</v>
      </c>
      <c r="F702" s="706" t="s">
        <v>1152</v>
      </c>
      <c r="G702" s="706">
        <v>0</v>
      </c>
      <c r="H702" s="706">
        <v>0</v>
      </c>
      <c r="I702" s="706">
        <v>0</v>
      </c>
      <c r="J702" s="706">
        <v>0</v>
      </c>
      <c r="K702" s="706">
        <v>0</v>
      </c>
      <c r="L702" s="706">
        <v>0</v>
      </c>
      <c r="M702" s="706">
        <v>0</v>
      </c>
      <c r="N702" s="706">
        <v>0</v>
      </c>
      <c r="O702" s="706">
        <v>0</v>
      </c>
      <c r="P702" s="706">
        <v>0</v>
      </c>
      <c r="Q702" s="706">
        <v>0</v>
      </c>
      <c r="R702" s="706">
        <v>0</v>
      </c>
      <c r="S702" s="706">
        <v>0</v>
      </c>
      <c r="T702" s="706">
        <v>0</v>
      </c>
      <c r="U702" s="706">
        <v>0</v>
      </c>
      <c r="V702" s="706">
        <v>0</v>
      </c>
      <c r="W702" s="706">
        <v>0</v>
      </c>
      <c r="X702" s="706">
        <v>0</v>
      </c>
      <c r="Y702" s="706">
        <v>0</v>
      </c>
      <c r="Z702" s="706">
        <v>0</v>
      </c>
      <c r="AA702" s="706">
        <v>0</v>
      </c>
      <c r="AB702" s="706">
        <v>0</v>
      </c>
      <c r="AC702" s="706">
        <v>0</v>
      </c>
      <c r="AD702" s="706">
        <v>0</v>
      </c>
      <c r="AE702" s="706">
        <v>0</v>
      </c>
      <c r="AF702" s="706">
        <v>0</v>
      </c>
      <c r="AG702" s="706">
        <v>0</v>
      </c>
      <c r="AH702" s="706">
        <v>0</v>
      </c>
      <c r="AI702" s="706">
        <v>0</v>
      </c>
      <c r="AJ702" s="905" t="str">
        <f t="shared" si="66"/>
        <v>G61000</v>
      </c>
      <c r="AK702" s="905" t="str">
        <f t="shared" si="67"/>
        <v>COUT - CAMARO</v>
      </c>
      <c r="AL702" s="905">
        <f>IFERROR(INDEX(G702:R702,1,MATCH(Parametres!$B$3,G$1:R$1,0)-1)*IF(OR(F702="L",F702="S",F702="I"),-1,1),"")</f>
        <v>0</v>
      </c>
      <c r="AM702" s="905">
        <f t="shared" si="62"/>
        <v>0</v>
      </c>
      <c r="AN702" s="905">
        <f>INDEX(G702:R702,1,MATCH(Parametres!$B$3,G$1:R$1,0))*IF(OR(F702="L",F702="S",F702="I"),-1,1)</f>
        <v>0</v>
      </c>
      <c r="AO702" s="487" t="str">
        <f>+VLOOKUP($AJ702,Data_Validation!$A:$D,1,0)</f>
        <v>G61000</v>
      </c>
      <c r="AP702" s="487" t="str">
        <f>+VLOOKUP($AJ702,Data_Validation!$A:$D,3,0)</f>
        <v>Véhicules neufs</v>
      </c>
      <c r="AQ702" s="487" t="str">
        <f>+VLOOKUP($AJ702,Data_Validation!$A:$D,4,0)</f>
        <v>Autos détail</v>
      </c>
      <c r="AR702" s="487" t="s">
        <v>299</v>
      </c>
      <c r="AS702" s="487">
        <f>+VLOOKUP($AJ702,Data_Validation!$A:$E,5,0)</f>
        <v>0</v>
      </c>
      <c r="AT702" s="904" t="str">
        <f t="shared" si="63"/>
        <v>G61000</v>
      </c>
      <c r="AU702" s="488" t="str">
        <f t="shared" si="64"/>
        <v>COUT - CAMARO</v>
      </c>
      <c r="AV702" s="899">
        <f>IFERROR(INDEX(V702:AG702,1,MATCH(Parametres!$B$3,V$1:AG$1,0)-1)*IF(OR(C702="L",C702="S",C702="I"),-1,1),"")</f>
        <v>0</v>
      </c>
      <c r="AW702" s="899">
        <f t="shared" si="65"/>
        <v>0</v>
      </c>
      <c r="AX702" s="899">
        <f>INDEX(V702:AG702,1,MATCH(Parametres!$B$3,V$1:AG$1,0))*IF(OR(C702="L",C702="S",C702="I"),-1,1)</f>
        <v>0</v>
      </c>
      <c r="AY702" s="487" t="s">
        <v>337</v>
      </c>
      <c r="AZ702" s="487">
        <f>+VLOOKUP($AJ702,Data_Validation!$A:$E,5,0)</f>
        <v>0</v>
      </c>
    </row>
    <row r="703" spans="1:52" ht="15" hidden="1" customHeight="1">
      <c r="A703" s="706" t="s">
        <v>1148</v>
      </c>
      <c r="B703" s="706">
        <v>2025</v>
      </c>
      <c r="C703" s="706" t="s">
        <v>2664</v>
      </c>
      <c r="D703" s="706" t="s">
        <v>2665</v>
      </c>
      <c r="E703" s="706" t="s">
        <v>1143</v>
      </c>
      <c r="F703" s="706" t="s">
        <v>1152</v>
      </c>
      <c r="G703" s="706">
        <v>0</v>
      </c>
      <c r="H703" s="706">
        <v>0</v>
      </c>
      <c r="I703" s="706">
        <v>0</v>
      </c>
      <c r="J703" s="706">
        <v>0</v>
      </c>
      <c r="K703" s="706">
        <v>0</v>
      </c>
      <c r="L703" s="706">
        <v>0</v>
      </c>
      <c r="M703" s="706">
        <v>0</v>
      </c>
      <c r="N703" s="706">
        <v>0</v>
      </c>
      <c r="O703" s="706">
        <v>0</v>
      </c>
      <c r="P703" s="706">
        <v>0</v>
      </c>
      <c r="Q703" s="706">
        <v>0</v>
      </c>
      <c r="R703" s="706">
        <v>0</v>
      </c>
      <c r="S703" s="706">
        <v>0</v>
      </c>
      <c r="T703" s="706">
        <v>0</v>
      </c>
      <c r="U703" s="706">
        <v>0</v>
      </c>
      <c r="V703" s="706">
        <v>0</v>
      </c>
      <c r="W703" s="706">
        <v>0</v>
      </c>
      <c r="X703" s="706">
        <v>0</v>
      </c>
      <c r="Y703" s="706">
        <v>0</v>
      </c>
      <c r="Z703" s="706">
        <v>0</v>
      </c>
      <c r="AA703" s="706">
        <v>0</v>
      </c>
      <c r="AB703" s="706">
        <v>0</v>
      </c>
      <c r="AC703" s="706">
        <v>0</v>
      </c>
      <c r="AD703" s="706">
        <v>0</v>
      </c>
      <c r="AE703" s="706">
        <v>0</v>
      </c>
      <c r="AF703" s="706">
        <v>0</v>
      </c>
      <c r="AG703" s="706">
        <v>0</v>
      </c>
      <c r="AH703" s="706">
        <v>0</v>
      </c>
      <c r="AI703" s="706">
        <v>0</v>
      </c>
      <c r="AJ703" s="905" t="str">
        <f t="shared" si="66"/>
        <v>G61100</v>
      </c>
      <c r="AK703" s="905" t="str">
        <f t="shared" si="67"/>
        <v>COUTANT CRUZE</v>
      </c>
      <c r="AL703" s="905">
        <f>IFERROR(INDEX(G703:R703,1,MATCH(Parametres!$B$3,G$1:R$1,0)-1)*IF(OR(F703="L",F703="S",F703="I"),-1,1),"")</f>
        <v>0</v>
      </c>
      <c r="AM703" s="905">
        <f t="shared" si="62"/>
        <v>0</v>
      </c>
      <c r="AN703" s="905">
        <f>INDEX(G703:R703,1,MATCH(Parametres!$B$3,G$1:R$1,0))*IF(OR(F703="L",F703="S",F703="I"),-1,1)</f>
        <v>0</v>
      </c>
      <c r="AO703" s="487" t="str">
        <f>+VLOOKUP($AJ703,Data_Validation!$A:$D,1,0)</f>
        <v>G61100</v>
      </c>
      <c r="AP703" s="487" t="str">
        <f>+VLOOKUP($AJ703,Data_Validation!$A:$D,3,0)</f>
        <v>Véhicules neufs</v>
      </c>
      <c r="AQ703" s="487" t="str">
        <f>+VLOOKUP($AJ703,Data_Validation!$A:$D,4,0)</f>
        <v>Autos détail</v>
      </c>
      <c r="AR703" s="487" t="s">
        <v>299</v>
      </c>
      <c r="AS703" s="487">
        <f>+VLOOKUP($AJ703,Data_Validation!$A:$E,5,0)</f>
        <v>0</v>
      </c>
      <c r="AT703" s="904" t="str">
        <f t="shared" si="63"/>
        <v>G61100</v>
      </c>
      <c r="AU703" s="488" t="str">
        <f t="shared" si="64"/>
        <v>COUTANT CRUZE</v>
      </c>
      <c r="AV703" s="899">
        <f>IFERROR(INDEX(V703:AG703,1,MATCH(Parametres!$B$3,V$1:AG$1,0)-1)*IF(OR(C703="L",C703="S",C703="I"),-1,1),"")</f>
        <v>0</v>
      </c>
      <c r="AW703" s="899">
        <f t="shared" si="65"/>
        <v>0</v>
      </c>
      <c r="AX703" s="899">
        <f>INDEX(V703:AG703,1,MATCH(Parametres!$B$3,V$1:AG$1,0))*IF(OR(C703="L",C703="S",C703="I"),-1,1)</f>
        <v>0</v>
      </c>
      <c r="AY703" s="487" t="s">
        <v>337</v>
      </c>
      <c r="AZ703" s="487">
        <f>+VLOOKUP($AJ703,Data_Validation!$A:$E,5,0)</f>
        <v>0</v>
      </c>
    </row>
    <row r="704" spans="1:52" ht="15" customHeight="1">
      <c r="A704" s="706" t="s">
        <v>1148</v>
      </c>
      <c r="B704" s="706">
        <v>2025</v>
      </c>
      <c r="C704" s="706" t="s">
        <v>2666</v>
      </c>
      <c r="D704" s="706" t="s">
        <v>2667</v>
      </c>
      <c r="E704" s="706" t="s">
        <v>333</v>
      </c>
      <c r="F704" s="706" t="s">
        <v>1152</v>
      </c>
      <c r="G704" s="706">
        <v>0</v>
      </c>
      <c r="H704" s="706">
        <v>0</v>
      </c>
      <c r="I704" s="706">
        <v>0</v>
      </c>
      <c r="J704" s="706">
        <v>0</v>
      </c>
      <c r="K704" s="706">
        <v>0</v>
      </c>
      <c r="L704" s="706">
        <v>0</v>
      </c>
      <c r="M704" s="706">
        <v>0</v>
      </c>
      <c r="N704" s="706">
        <v>0</v>
      </c>
      <c r="O704" s="706">
        <v>0</v>
      </c>
      <c r="P704" s="706">
        <v>0</v>
      </c>
      <c r="Q704" s="706">
        <v>0</v>
      </c>
      <c r="R704" s="706">
        <v>0</v>
      </c>
      <c r="S704" s="706">
        <v>0</v>
      </c>
      <c r="T704" s="706">
        <v>0</v>
      </c>
      <c r="U704" s="706">
        <v>0</v>
      </c>
      <c r="V704" s="706">
        <v>0</v>
      </c>
      <c r="W704" s="706">
        <v>0</v>
      </c>
      <c r="X704" s="706">
        <v>0</v>
      </c>
      <c r="Y704" s="706">
        <v>0</v>
      </c>
      <c r="Z704" s="706">
        <v>0</v>
      </c>
      <c r="AA704" s="706">
        <v>0</v>
      </c>
      <c r="AB704" s="706">
        <v>0</v>
      </c>
      <c r="AC704" s="706">
        <v>0</v>
      </c>
      <c r="AD704" s="706">
        <v>0</v>
      </c>
      <c r="AE704" s="706">
        <v>0</v>
      </c>
      <c r="AF704" s="706">
        <v>0</v>
      </c>
      <c r="AG704" s="706">
        <v>0</v>
      </c>
      <c r="AH704" s="706">
        <v>0</v>
      </c>
      <c r="AI704" s="706">
        <v>0</v>
      </c>
      <c r="AJ704" s="905" t="str">
        <f t="shared" si="66"/>
        <v>G61600</v>
      </c>
      <c r="AK704" s="905" t="str">
        <f t="shared" si="67"/>
        <v>INDEMNITE MARKETING AUTOS</v>
      </c>
      <c r="AL704" s="905">
        <f>IFERROR(INDEX(G704:R704,1,MATCH(Parametres!$B$3,G$1:R$1,0)-1)*IF(OR(F704="L",F704="S",F704="I"),-1,1),"")</f>
        <v>0</v>
      </c>
      <c r="AM704" s="905">
        <f t="shared" si="62"/>
        <v>0</v>
      </c>
      <c r="AN704" s="905">
        <f>INDEX(G704:R704,1,MATCH(Parametres!$B$3,G$1:R$1,0))*IF(OR(F704="L",F704="S",F704="I"),-1,1)</f>
        <v>0</v>
      </c>
      <c r="AO704" s="487" t="str">
        <f>+VLOOKUP($AJ704,Data_Validation!$A:$D,1,0)</f>
        <v>G61600</v>
      </c>
      <c r="AP704" s="487">
        <f>+VLOOKUP($AJ704,Data_Validation!$A:$D,3,0)</f>
        <v>0</v>
      </c>
      <c r="AQ704" s="487">
        <f>+VLOOKUP($AJ704,Data_Validation!$A:$D,4,0)</f>
        <v>0</v>
      </c>
      <c r="AR704" s="487" t="s">
        <v>299</v>
      </c>
      <c r="AS704" s="487">
        <f>+VLOOKUP($AJ704,Data_Validation!$A:$E,5,0)</f>
        <v>0</v>
      </c>
      <c r="AT704" s="904" t="str">
        <f t="shared" si="63"/>
        <v>G61600</v>
      </c>
      <c r="AU704" s="488" t="str">
        <f t="shared" si="64"/>
        <v>INDEMNITE MARKETING AUTOS</v>
      </c>
      <c r="AV704" s="899">
        <f>IFERROR(INDEX(V704:AG704,1,MATCH(Parametres!$B$3,V$1:AG$1,0)-1)*IF(OR(C704="L",C704="S",C704="I"),-1,1),"")</f>
        <v>0</v>
      </c>
      <c r="AW704" s="899">
        <f t="shared" si="65"/>
        <v>0</v>
      </c>
      <c r="AX704" s="899">
        <f>INDEX(V704:AG704,1,MATCH(Parametres!$B$3,V$1:AG$1,0))*IF(OR(C704="L",C704="S",C704="I"),-1,1)</f>
        <v>0</v>
      </c>
      <c r="AY704" s="487" t="s">
        <v>337</v>
      </c>
      <c r="AZ704" s="487">
        <f>+VLOOKUP($AJ704,Data_Validation!$A:$E,5,0)</f>
        <v>0</v>
      </c>
    </row>
    <row r="705" spans="1:52" ht="15" customHeight="1">
      <c r="A705" s="706" t="s">
        <v>1148</v>
      </c>
      <c r="B705" s="706">
        <v>2025</v>
      </c>
      <c r="C705" s="706" t="s">
        <v>2668</v>
      </c>
      <c r="D705" s="706" t="s">
        <v>2669</v>
      </c>
      <c r="E705" s="706" t="s">
        <v>1143</v>
      </c>
      <c r="F705" s="706" t="s">
        <v>1152</v>
      </c>
      <c r="G705" s="706">
        <v>0</v>
      </c>
      <c r="H705" s="706">
        <v>0</v>
      </c>
      <c r="I705" s="706">
        <v>0</v>
      </c>
      <c r="J705" s="706">
        <v>0</v>
      </c>
      <c r="K705" s="706">
        <v>0</v>
      </c>
      <c r="L705" s="706">
        <v>0</v>
      </c>
      <c r="M705" s="706">
        <v>0</v>
      </c>
      <c r="N705" s="706">
        <v>0</v>
      </c>
      <c r="O705" s="706">
        <v>0</v>
      </c>
      <c r="P705" s="706">
        <v>0</v>
      </c>
      <c r="Q705" s="706">
        <v>0</v>
      </c>
      <c r="R705" s="706">
        <v>0</v>
      </c>
      <c r="S705" s="706">
        <v>0</v>
      </c>
      <c r="T705" s="706">
        <v>0</v>
      </c>
      <c r="U705" s="706">
        <v>0</v>
      </c>
      <c r="V705" s="706">
        <v>0</v>
      </c>
      <c r="W705" s="706">
        <v>0</v>
      </c>
      <c r="X705" s="706">
        <v>0</v>
      </c>
      <c r="Y705" s="706">
        <v>0</v>
      </c>
      <c r="Z705" s="706">
        <v>0</v>
      </c>
      <c r="AA705" s="706">
        <v>0</v>
      </c>
      <c r="AB705" s="706">
        <v>0</v>
      </c>
      <c r="AC705" s="706">
        <v>0</v>
      </c>
      <c r="AD705" s="706">
        <v>0</v>
      </c>
      <c r="AE705" s="706">
        <v>0</v>
      </c>
      <c r="AF705" s="706">
        <v>0</v>
      </c>
      <c r="AG705" s="706">
        <v>0</v>
      </c>
      <c r="AH705" s="706">
        <v>0</v>
      </c>
      <c r="AI705" s="706">
        <v>0</v>
      </c>
      <c r="AJ705" s="905" t="str">
        <f t="shared" si="66"/>
        <v>G61700</v>
      </c>
      <c r="AK705" s="905" t="str">
        <f t="shared" si="67"/>
        <v>COUT-AUTRES CHEV AUTOS</v>
      </c>
      <c r="AL705" s="905">
        <f>IFERROR(INDEX(G705:R705,1,MATCH(Parametres!$B$3,G$1:R$1,0)-1)*IF(OR(F705="L",F705="S",F705="I"),-1,1),"")</f>
        <v>0</v>
      </c>
      <c r="AM705" s="905">
        <f t="shared" si="62"/>
        <v>0</v>
      </c>
      <c r="AN705" s="905">
        <f>INDEX(G705:R705,1,MATCH(Parametres!$B$3,G$1:R$1,0))*IF(OR(F705="L",F705="S",F705="I"),-1,1)</f>
        <v>0</v>
      </c>
      <c r="AO705" s="487" t="e">
        <f>+VLOOKUP($AJ705,Data_Validation!$A:$D,1,0)</f>
        <v>#N/A</v>
      </c>
      <c r="AP705" s="487" t="e">
        <f>+VLOOKUP($AJ705,Data_Validation!$A:$D,3,0)</f>
        <v>#N/A</v>
      </c>
      <c r="AQ705" s="487" t="e">
        <f>+VLOOKUP($AJ705,Data_Validation!$A:$D,4,0)</f>
        <v>#N/A</v>
      </c>
      <c r="AR705" s="487" t="s">
        <v>299</v>
      </c>
      <c r="AS705" s="487" t="e">
        <f>+VLOOKUP($AJ705,Data_Validation!$A:$E,5,0)</f>
        <v>#N/A</v>
      </c>
      <c r="AT705" s="904" t="str">
        <f t="shared" si="63"/>
        <v>G61700</v>
      </c>
      <c r="AU705" s="488" t="str">
        <f t="shared" si="64"/>
        <v>COUT-AUTRES CHEV AUTOS</v>
      </c>
      <c r="AV705" s="899">
        <f>IFERROR(INDEX(V705:AG705,1,MATCH(Parametres!$B$3,V$1:AG$1,0)-1)*IF(OR(C705="L",C705="S",C705="I"),-1,1),"")</f>
        <v>0</v>
      </c>
      <c r="AW705" s="899">
        <f t="shared" si="65"/>
        <v>0</v>
      </c>
      <c r="AX705" s="899">
        <f>INDEX(V705:AG705,1,MATCH(Parametres!$B$3,V$1:AG$1,0))*IF(OR(C705="L",C705="S",C705="I"),-1,1)</f>
        <v>0</v>
      </c>
      <c r="AY705" s="487" t="s">
        <v>337</v>
      </c>
      <c r="AZ705" s="487" t="e">
        <f>+VLOOKUP($AJ705,Data_Validation!$A:$E,5,0)</f>
        <v>#N/A</v>
      </c>
    </row>
    <row r="706" spans="1:52" ht="15" customHeight="1">
      <c r="A706" s="706" t="s">
        <v>1148</v>
      </c>
      <c r="B706" s="706">
        <v>2025</v>
      </c>
      <c r="C706" s="706" t="s">
        <v>2670</v>
      </c>
      <c r="D706" s="706" t="s">
        <v>2671</v>
      </c>
      <c r="E706" s="706" t="s">
        <v>1143</v>
      </c>
      <c r="F706" s="706" t="s">
        <v>1152</v>
      </c>
      <c r="G706" s="706">
        <v>0</v>
      </c>
      <c r="H706" s="706">
        <v>0</v>
      </c>
      <c r="I706" s="706">
        <v>0</v>
      </c>
      <c r="J706" s="706">
        <v>0</v>
      </c>
      <c r="K706" s="706">
        <v>0</v>
      </c>
      <c r="L706" s="706">
        <v>0</v>
      </c>
      <c r="M706" s="706">
        <v>0</v>
      </c>
      <c r="N706" s="706">
        <v>0</v>
      </c>
      <c r="O706" s="706">
        <v>0</v>
      </c>
      <c r="P706" s="706">
        <v>0</v>
      </c>
      <c r="Q706" s="706">
        <v>0</v>
      </c>
      <c r="R706" s="706">
        <v>0</v>
      </c>
      <c r="S706" s="706">
        <v>0</v>
      </c>
      <c r="T706" s="706">
        <v>0</v>
      </c>
      <c r="U706" s="706">
        <v>0</v>
      </c>
      <c r="V706" s="706">
        <v>0</v>
      </c>
      <c r="W706" s="706">
        <v>0</v>
      </c>
      <c r="X706" s="706">
        <v>0</v>
      </c>
      <c r="Y706" s="706">
        <v>0</v>
      </c>
      <c r="Z706" s="706">
        <v>0</v>
      </c>
      <c r="AA706" s="706">
        <v>0</v>
      </c>
      <c r="AB706" s="706">
        <v>0</v>
      </c>
      <c r="AC706" s="706">
        <v>0</v>
      </c>
      <c r="AD706" s="706">
        <v>0</v>
      </c>
      <c r="AE706" s="706">
        <v>0</v>
      </c>
      <c r="AF706" s="706">
        <v>0</v>
      </c>
      <c r="AG706" s="706">
        <v>0</v>
      </c>
      <c r="AH706" s="706">
        <v>0</v>
      </c>
      <c r="AI706" s="706">
        <v>0</v>
      </c>
      <c r="AJ706" s="905" t="str">
        <f t="shared" si="66"/>
        <v>G61720</v>
      </c>
      <c r="AK706" s="905" t="str">
        <f t="shared" si="67"/>
        <v>COUT-AUTRE CHEV.AUTOS-LOC</v>
      </c>
      <c r="AL706" s="905">
        <f>IFERROR(INDEX(G706:R706,1,MATCH(Parametres!$B$3,G$1:R$1,0)-1)*IF(OR(F706="L",F706="S",F706="I"),-1,1),"")</f>
        <v>0</v>
      </c>
      <c r="AM706" s="905">
        <f t="shared" si="62"/>
        <v>0</v>
      </c>
      <c r="AN706" s="905">
        <f>INDEX(G706:R706,1,MATCH(Parametres!$B$3,G$1:R$1,0))*IF(OR(F706="L",F706="S",F706="I"),-1,1)</f>
        <v>0</v>
      </c>
      <c r="AO706" s="487" t="e">
        <f>+VLOOKUP($AJ706,Data_Validation!$A:$D,1,0)</f>
        <v>#N/A</v>
      </c>
      <c r="AP706" s="487" t="e">
        <f>+VLOOKUP($AJ706,Data_Validation!$A:$D,3,0)</f>
        <v>#N/A</v>
      </c>
      <c r="AQ706" s="487" t="e">
        <f>+VLOOKUP($AJ706,Data_Validation!$A:$D,4,0)</f>
        <v>#N/A</v>
      </c>
      <c r="AR706" s="487" t="s">
        <v>299</v>
      </c>
      <c r="AS706" s="487" t="e">
        <f>+VLOOKUP($AJ706,Data_Validation!$A:$E,5,0)</f>
        <v>#N/A</v>
      </c>
      <c r="AT706" s="904" t="str">
        <f t="shared" si="63"/>
        <v>G61720</v>
      </c>
      <c r="AU706" s="488" t="str">
        <f t="shared" si="64"/>
        <v>COUT-AUTRE CHEV.AUTOS-LOC</v>
      </c>
      <c r="AV706" s="899">
        <f>IFERROR(INDEX(V706:AG706,1,MATCH(Parametres!$B$3,V$1:AG$1,0)-1)*IF(OR(C706="L",C706="S",C706="I"),-1,1),"")</f>
        <v>0</v>
      </c>
      <c r="AW706" s="899">
        <f t="shared" si="65"/>
        <v>0</v>
      </c>
      <c r="AX706" s="899">
        <f>INDEX(V706:AG706,1,MATCH(Parametres!$B$3,V$1:AG$1,0))*IF(OR(C706="L",C706="S",C706="I"),-1,1)</f>
        <v>0</v>
      </c>
      <c r="AY706" s="487" t="s">
        <v>337</v>
      </c>
      <c r="AZ706" s="487" t="e">
        <f>+VLOOKUP($AJ706,Data_Validation!$A:$E,5,0)</f>
        <v>#N/A</v>
      </c>
    </row>
    <row r="707" spans="1:52" ht="15" customHeight="1">
      <c r="A707" s="706" t="s">
        <v>1148</v>
      </c>
      <c r="B707" s="706">
        <v>2025</v>
      </c>
      <c r="C707" s="706" t="s">
        <v>2672</v>
      </c>
      <c r="D707" s="706" t="s">
        <v>2673</v>
      </c>
      <c r="E707" s="706" t="s">
        <v>1143</v>
      </c>
      <c r="F707" s="706" t="s">
        <v>1152</v>
      </c>
      <c r="G707" s="706">
        <v>0</v>
      </c>
      <c r="H707" s="706">
        <v>0</v>
      </c>
      <c r="I707" s="706">
        <v>0</v>
      </c>
      <c r="J707" s="706">
        <v>0.15</v>
      </c>
      <c r="K707" s="706">
        <v>0</v>
      </c>
      <c r="L707" s="706">
        <v>0</v>
      </c>
      <c r="M707" s="706">
        <v>0</v>
      </c>
      <c r="N707" s="706">
        <v>0</v>
      </c>
      <c r="O707" s="706">
        <v>0</v>
      </c>
      <c r="P707" s="706">
        <v>0</v>
      </c>
      <c r="Q707" s="706">
        <v>0</v>
      </c>
      <c r="R707" s="706">
        <v>0</v>
      </c>
      <c r="S707" s="706">
        <v>0</v>
      </c>
      <c r="T707" s="706">
        <v>0</v>
      </c>
      <c r="U707" s="706">
        <v>0</v>
      </c>
      <c r="V707" s="706">
        <v>0</v>
      </c>
      <c r="W707" s="706">
        <v>0</v>
      </c>
      <c r="X707" s="706">
        <v>0</v>
      </c>
      <c r="Y707" s="706">
        <v>0</v>
      </c>
      <c r="Z707" s="706">
        <v>0</v>
      </c>
      <c r="AA707" s="706">
        <v>0</v>
      </c>
      <c r="AB707" s="706">
        <v>0</v>
      </c>
      <c r="AC707" s="706">
        <v>0</v>
      </c>
      <c r="AD707" s="706">
        <v>0</v>
      </c>
      <c r="AE707" s="706">
        <v>0</v>
      </c>
      <c r="AF707" s="706">
        <v>0</v>
      </c>
      <c r="AG707" s="706">
        <v>0</v>
      </c>
      <c r="AH707" s="706">
        <v>0</v>
      </c>
      <c r="AI707" s="706">
        <v>0</v>
      </c>
      <c r="AJ707" s="905" t="str">
        <f t="shared" si="66"/>
        <v>G61799</v>
      </c>
      <c r="AK707" s="905" t="str">
        <f t="shared" si="67"/>
        <v>COUT-ECHANGE CONCESSION.</v>
      </c>
      <c r="AL707" s="905">
        <f>IFERROR(INDEX(G707:R707,1,MATCH(Parametres!$B$3,G$1:R$1,0)-1)*IF(OR(F707="L",F707="S",F707="I"),-1,1),"")</f>
        <v>0</v>
      </c>
      <c r="AM707" s="905">
        <f t="shared" si="62"/>
        <v>0.15</v>
      </c>
      <c r="AN707" s="905">
        <f>INDEX(G707:R707,1,MATCH(Parametres!$B$3,G$1:R$1,0))*IF(OR(F707="L",F707="S",F707="I"),-1,1)</f>
        <v>0.15</v>
      </c>
      <c r="AO707" s="487" t="str">
        <f>+VLOOKUP($AJ707,Data_Validation!$A:$D,1,0)</f>
        <v>G61799</v>
      </c>
      <c r="AP707" s="487">
        <f>+VLOOKUP($AJ707,Data_Validation!$A:$D,3,0)</f>
        <v>0</v>
      </c>
      <c r="AQ707" s="487">
        <f>+VLOOKUP($AJ707,Data_Validation!$A:$D,4,0)</f>
        <v>0</v>
      </c>
      <c r="AR707" s="487" t="s">
        <v>299</v>
      </c>
      <c r="AS707" s="487">
        <f>+VLOOKUP($AJ707,Data_Validation!$A:$E,5,0)</f>
        <v>0</v>
      </c>
      <c r="AT707" s="904" t="str">
        <f t="shared" si="63"/>
        <v>G61799</v>
      </c>
      <c r="AU707" s="488" t="str">
        <f t="shared" si="64"/>
        <v>COUT-ECHANGE CONCESSION.</v>
      </c>
      <c r="AV707" s="899">
        <f>IFERROR(INDEX(V707:AG707,1,MATCH(Parametres!$B$3,V$1:AG$1,0)-1)*IF(OR(C707="L",C707="S",C707="I"),-1,1),"")</f>
        <v>0</v>
      </c>
      <c r="AW707" s="899">
        <f t="shared" si="65"/>
        <v>0</v>
      </c>
      <c r="AX707" s="899">
        <f>INDEX(V707:AG707,1,MATCH(Parametres!$B$3,V$1:AG$1,0))*IF(OR(C707="L",C707="S",C707="I"),-1,1)</f>
        <v>0</v>
      </c>
      <c r="AY707" s="487" t="s">
        <v>337</v>
      </c>
      <c r="AZ707" s="487">
        <f>+VLOOKUP($AJ707,Data_Validation!$A:$E,5,0)</f>
        <v>0</v>
      </c>
    </row>
    <row r="708" spans="1:52" ht="15" customHeight="1">
      <c r="A708" s="706" t="s">
        <v>1148</v>
      </c>
      <c r="B708" s="706">
        <v>2025</v>
      </c>
      <c r="C708" s="706" t="s">
        <v>2674</v>
      </c>
      <c r="D708" s="706" t="s">
        <v>2675</v>
      </c>
      <c r="E708" s="706" t="s">
        <v>1143</v>
      </c>
      <c r="F708" s="706" t="s">
        <v>1152</v>
      </c>
      <c r="G708" s="706">
        <v>0</v>
      </c>
      <c r="H708" s="706">
        <v>0</v>
      </c>
      <c r="I708" s="706">
        <v>0</v>
      </c>
      <c r="J708" s="706">
        <v>0</v>
      </c>
      <c r="K708" s="706">
        <v>0</v>
      </c>
      <c r="L708" s="706">
        <v>0</v>
      </c>
      <c r="M708" s="706">
        <v>0</v>
      </c>
      <c r="N708" s="706">
        <v>0</v>
      </c>
      <c r="O708" s="706">
        <v>0</v>
      </c>
      <c r="P708" s="706">
        <v>0</v>
      </c>
      <c r="Q708" s="706">
        <v>0</v>
      </c>
      <c r="R708" s="706">
        <v>0</v>
      </c>
      <c r="S708" s="706">
        <v>0</v>
      </c>
      <c r="T708" s="706">
        <v>0</v>
      </c>
      <c r="U708" s="706">
        <v>0</v>
      </c>
      <c r="V708" s="706">
        <v>0</v>
      </c>
      <c r="W708" s="706">
        <v>0</v>
      </c>
      <c r="X708" s="706">
        <v>0</v>
      </c>
      <c r="Y708" s="706">
        <v>0</v>
      </c>
      <c r="Z708" s="706">
        <v>0</v>
      </c>
      <c r="AA708" s="706">
        <v>0</v>
      </c>
      <c r="AB708" s="706">
        <v>0</v>
      </c>
      <c r="AC708" s="706">
        <v>0</v>
      </c>
      <c r="AD708" s="706">
        <v>0</v>
      </c>
      <c r="AE708" s="706">
        <v>0</v>
      </c>
      <c r="AF708" s="706">
        <v>0</v>
      </c>
      <c r="AG708" s="706">
        <v>0</v>
      </c>
      <c r="AH708" s="706">
        <v>0</v>
      </c>
      <c r="AI708" s="706">
        <v>0</v>
      </c>
      <c r="AJ708" s="905" t="str">
        <f t="shared" si="66"/>
        <v>G61800</v>
      </c>
      <c r="AK708" s="905" t="str">
        <f t="shared" si="67"/>
        <v>COUTANT AUTRE CHEVROLET</v>
      </c>
      <c r="AL708" s="905">
        <f>IFERROR(INDEX(G708:R708,1,MATCH(Parametres!$B$3,G$1:R$1,0)-1)*IF(OR(F708="L",F708="S",F708="I"),-1,1),"")</f>
        <v>0</v>
      </c>
      <c r="AM708" s="905">
        <f t="shared" ref="AM708:AM771" si="68">AN708-AL708</f>
        <v>0</v>
      </c>
      <c r="AN708" s="905">
        <f>INDEX(G708:R708,1,MATCH(Parametres!$B$3,G$1:R$1,0))*IF(OR(F708="L",F708="S",F708="I"),-1,1)</f>
        <v>0</v>
      </c>
      <c r="AO708" s="487" t="e">
        <f>+VLOOKUP($AJ708,Data_Validation!$A:$D,1,0)</f>
        <v>#N/A</v>
      </c>
      <c r="AP708" s="487" t="e">
        <f>+VLOOKUP($AJ708,Data_Validation!$A:$D,3,0)</f>
        <v>#N/A</v>
      </c>
      <c r="AQ708" s="487" t="e">
        <f>+VLOOKUP($AJ708,Data_Validation!$A:$D,4,0)</f>
        <v>#N/A</v>
      </c>
      <c r="AR708" s="487" t="s">
        <v>299</v>
      </c>
      <c r="AS708" s="487" t="e">
        <f>+VLOOKUP($AJ708,Data_Validation!$A:$E,5,0)</f>
        <v>#N/A</v>
      </c>
      <c r="AT708" s="904" t="str">
        <f t="shared" ref="AT708:AT771" si="69">C708</f>
        <v>G61800</v>
      </c>
      <c r="AU708" s="488" t="str">
        <f t="shared" ref="AU708:AU771" si="70">D708</f>
        <v>COUTANT AUTRE CHEVROLET</v>
      </c>
      <c r="AV708" s="899">
        <f>IFERROR(INDEX(V708:AG708,1,MATCH(Parametres!$B$3,V$1:AG$1,0)-1)*IF(OR(C708="L",C708="S",C708="I"),-1,1),"")</f>
        <v>0</v>
      </c>
      <c r="AW708" s="899">
        <f t="shared" ref="AW708:AW771" si="71">AX708-AV708</f>
        <v>0</v>
      </c>
      <c r="AX708" s="899">
        <f>INDEX(V708:AG708,1,MATCH(Parametres!$B$3,V$1:AG$1,0))*IF(OR(C708="L",C708="S",C708="I"),-1,1)</f>
        <v>0</v>
      </c>
      <c r="AY708" s="487" t="s">
        <v>337</v>
      </c>
      <c r="AZ708" s="487" t="e">
        <f>+VLOOKUP($AJ708,Data_Validation!$A:$E,5,0)</f>
        <v>#N/A</v>
      </c>
    </row>
    <row r="709" spans="1:52" ht="15" customHeight="1">
      <c r="A709" s="706" t="s">
        <v>1148</v>
      </c>
      <c r="B709" s="706">
        <v>2025</v>
      </c>
      <c r="C709" s="706" t="s">
        <v>2676</v>
      </c>
      <c r="D709" s="706" t="s">
        <v>2677</v>
      </c>
      <c r="E709" s="706" t="s">
        <v>1143</v>
      </c>
      <c r="F709" s="706" t="s">
        <v>1152</v>
      </c>
      <c r="G709" s="706">
        <v>0</v>
      </c>
      <c r="H709" s="706">
        <v>0</v>
      </c>
      <c r="I709" s="706">
        <v>0</v>
      </c>
      <c r="J709" s="706">
        <v>0</v>
      </c>
      <c r="K709" s="706">
        <v>0</v>
      </c>
      <c r="L709" s="706">
        <v>0</v>
      </c>
      <c r="M709" s="706">
        <v>0</v>
      </c>
      <c r="N709" s="706">
        <v>0</v>
      </c>
      <c r="O709" s="706">
        <v>0</v>
      </c>
      <c r="P709" s="706">
        <v>0</v>
      </c>
      <c r="Q709" s="706">
        <v>0</v>
      </c>
      <c r="R709" s="706">
        <v>0</v>
      </c>
      <c r="S709" s="706">
        <v>0</v>
      </c>
      <c r="T709" s="706">
        <v>0</v>
      </c>
      <c r="U709" s="706">
        <v>0</v>
      </c>
      <c r="V709" s="706">
        <v>0</v>
      </c>
      <c r="W709" s="706">
        <v>0</v>
      </c>
      <c r="X709" s="706">
        <v>0</v>
      </c>
      <c r="Y709" s="706">
        <v>0</v>
      </c>
      <c r="Z709" s="706">
        <v>0</v>
      </c>
      <c r="AA709" s="706">
        <v>0</v>
      </c>
      <c r="AB709" s="706">
        <v>0</v>
      </c>
      <c r="AC709" s="706">
        <v>0</v>
      </c>
      <c r="AD709" s="706">
        <v>0</v>
      </c>
      <c r="AE709" s="706">
        <v>0</v>
      </c>
      <c r="AF709" s="706">
        <v>0</v>
      </c>
      <c r="AG709" s="706">
        <v>0</v>
      </c>
      <c r="AH709" s="706">
        <v>0</v>
      </c>
      <c r="AI709" s="706">
        <v>0</v>
      </c>
      <c r="AJ709" s="905" t="str">
        <f t="shared" si="66"/>
        <v>G62000</v>
      </c>
      <c r="AK709" s="905" t="str">
        <f t="shared" si="67"/>
        <v>COUT-PARC VOITURES</v>
      </c>
      <c r="AL709" s="905">
        <f>IFERROR(INDEX(G709:R709,1,MATCH(Parametres!$B$3,G$1:R$1,0)-1)*IF(OR(F709="L",F709="S",F709="I"),-1,1),"")</f>
        <v>0</v>
      </c>
      <c r="AM709" s="905">
        <f t="shared" si="68"/>
        <v>0</v>
      </c>
      <c r="AN709" s="905">
        <f>INDEX(G709:R709,1,MATCH(Parametres!$B$3,G$1:R$1,0))*IF(OR(F709="L",F709="S",F709="I"),-1,1)</f>
        <v>0</v>
      </c>
      <c r="AO709" s="487" t="e">
        <f>+VLOOKUP($AJ709,Data_Validation!$A:$D,1,0)</f>
        <v>#N/A</v>
      </c>
      <c r="AP709" s="487" t="e">
        <f>+VLOOKUP($AJ709,Data_Validation!$A:$D,3,0)</f>
        <v>#N/A</v>
      </c>
      <c r="AQ709" s="487" t="e">
        <f>+VLOOKUP($AJ709,Data_Validation!$A:$D,4,0)</f>
        <v>#N/A</v>
      </c>
      <c r="AR709" s="487" t="s">
        <v>299</v>
      </c>
      <c r="AS709" s="487" t="e">
        <f>+VLOOKUP($AJ709,Data_Validation!$A:$E,5,0)</f>
        <v>#N/A</v>
      </c>
      <c r="AT709" s="904" t="str">
        <f t="shared" si="69"/>
        <v>G62000</v>
      </c>
      <c r="AU709" s="488" t="str">
        <f t="shared" si="70"/>
        <v>COUT-PARC VOITURES</v>
      </c>
      <c r="AV709" s="899">
        <f>IFERROR(INDEX(V709:AG709,1,MATCH(Parametres!$B$3,V$1:AG$1,0)-1)*IF(OR(C709="L",C709="S",C709="I"),-1,1),"")</f>
        <v>0</v>
      </c>
      <c r="AW709" s="899">
        <f t="shared" si="71"/>
        <v>0</v>
      </c>
      <c r="AX709" s="899">
        <f>INDEX(V709:AG709,1,MATCH(Parametres!$B$3,V$1:AG$1,0))*IF(OR(C709="L",C709="S",C709="I"),-1,1)</f>
        <v>0</v>
      </c>
      <c r="AY709" s="487" t="s">
        <v>337</v>
      </c>
      <c r="AZ709" s="487" t="e">
        <f>+VLOOKUP($AJ709,Data_Validation!$A:$E,5,0)</f>
        <v>#N/A</v>
      </c>
    </row>
    <row r="710" spans="1:52" ht="15" customHeight="1">
      <c r="A710" s="706" t="s">
        <v>1148</v>
      </c>
      <c r="B710" s="706">
        <v>2025</v>
      </c>
      <c r="C710" s="706" t="s">
        <v>2678</v>
      </c>
      <c r="D710" s="706" t="s">
        <v>2679</v>
      </c>
      <c r="E710" s="706" t="s">
        <v>1143</v>
      </c>
      <c r="F710" s="706" t="s">
        <v>1152</v>
      </c>
      <c r="G710" s="706">
        <v>0</v>
      </c>
      <c r="H710" s="706">
        <v>0</v>
      </c>
      <c r="I710" s="706">
        <v>0</v>
      </c>
      <c r="J710" s="706">
        <v>0</v>
      </c>
      <c r="K710" s="706">
        <v>0</v>
      </c>
      <c r="L710" s="706">
        <v>0</v>
      </c>
      <c r="M710" s="706">
        <v>0</v>
      </c>
      <c r="N710" s="706">
        <v>0</v>
      </c>
      <c r="O710" s="706">
        <v>0</v>
      </c>
      <c r="P710" s="706">
        <v>0</v>
      </c>
      <c r="Q710" s="706">
        <v>0</v>
      </c>
      <c r="R710" s="706">
        <v>0</v>
      </c>
      <c r="S710" s="706">
        <v>0</v>
      </c>
      <c r="T710" s="706">
        <v>0</v>
      </c>
      <c r="U710" s="706">
        <v>0</v>
      </c>
      <c r="V710" s="706">
        <v>0</v>
      </c>
      <c r="W710" s="706">
        <v>0</v>
      </c>
      <c r="X710" s="706">
        <v>0</v>
      </c>
      <c r="Y710" s="706">
        <v>0</v>
      </c>
      <c r="Z710" s="706">
        <v>0</v>
      </c>
      <c r="AA710" s="706">
        <v>0</v>
      </c>
      <c r="AB710" s="706">
        <v>0</v>
      </c>
      <c r="AC710" s="706">
        <v>0</v>
      </c>
      <c r="AD710" s="706">
        <v>0</v>
      </c>
      <c r="AE710" s="706">
        <v>0</v>
      </c>
      <c r="AF710" s="706">
        <v>0</v>
      </c>
      <c r="AG710" s="706">
        <v>0</v>
      </c>
      <c r="AH710" s="706">
        <v>0</v>
      </c>
      <c r="AI710" s="706">
        <v>0</v>
      </c>
      <c r="AJ710" s="905" t="str">
        <f t="shared" si="66"/>
        <v>G62100</v>
      </c>
      <c r="AK710" s="905" t="str">
        <f t="shared" si="67"/>
        <v>COUT-VOITURES INTERNE</v>
      </c>
      <c r="AL710" s="905">
        <f>IFERROR(INDEX(G710:R710,1,MATCH(Parametres!$B$3,G$1:R$1,0)-1)*IF(OR(F710="L",F710="S",F710="I"),-1,1),"")</f>
        <v>0</v>
      </c>
      <c r="AM710" s="905">
        <f t="shared" si="68"/>
        <v>0</v>
      </c>
      <c r="AN710" s="905">
        <f>INDEX(G710:R710,1,MATCH(Parametres!$B$3,G$1:R$1,0))*IF(OR(F710="L",F710="S",F710="I"),-1,1)</f>
        <v>0</v>
      </c>
      <c r="AO710" s="487" t="e">
        <f>+VLOOKUP($AJ710,Data_Validation!$A:$D,1,0)</f>
        <v>#N/A</v>
      </c>
      <c r="AP710" s="487" t="e">
        <f>+VLOOKUP($AJ710,Data_Validation!$A:$D,3,0)</f>
        <v>#N/A</v>
      </c>
      <c r="AQ710" s="487" t="e">
        <f>+VLOOKUP($AJ710,Data_Validation!$A:$D,4,0)</f>
        <v>#N/A</v>
      </c>
      <c r="AR710" s="487" t="s">
        <v>299</v>
      </c>
      <c r="AS710" s="487" t="e">
        <f>+VLOOKUP($AJ710,Data_Validation!$A:$E,5,0)</f>
        <v>#N/A</v>
      </c>
      <c r="AT710" s="904" t="str">
        <f t="shared" si="69"/>
        <v>G62100</v>
      </c>
      <c r="AU710" s="488" t="str">
        <f t="shared" si="70"/>
        <v>COUT-VOITURES INTERNE</v>
      </c>
      <c r="AV710" s="899">
        <f>IFERROR(INDEX(V710:AG710,1,MATCH(Parametres!$B$3,V$1:AG$1,0)-1)*IF(OR(C710="L",C710="S",C710="I"),-1,1),"")</f>
        <v>0</v>
      </c>
      <c r="AW710" s="899">
        <f t="shared" si="71"/>
        <v>0</v>
      </c>
      <c r="AX710" s="899">
        <f>INDEX(V710:AG710,1,MATCH(Parametres!$B$3,V$1:AG$1,0))*IF(OR(C710="L",C710="S",C710="I"),-1,1)</f>
        <v>0</v>
      </c>
      <c r="AY710" s="487" t="s">
        <v>337</v>
      </c>
      <c r="AZ710" s="487" t="e">
        <f>+VLOOKUP($AJ710,Data_Validation!$A:$E,5,0)</f>
        <v>#N/A</v>
      </c>
    </row>
    <row r="711" spans="1:52" ht="15" customHeight="1">
      <c r="A711" s="706" t="s">
        <v>1148</v>
      </c>
      <c r="B711" s="706">
        <v>2025</v>
      </c>
      <c r="C711" s="706" t="s">
        <v>2680</v>
      </c>
      <c r="D711" s="706" t="s">
        <v>2681</v>
      </c>
      <c r="E711" s="706" t="s">
        <v>1143</v>
      </c>
      <c r="F711" s="706" t="s">
        <v>1152</v>
      </c>
      <c r="G711" s="706">
        <v>0</v>
      </c>
      <c r="H711" s="706">
        <v>0</v>
      </c>
      <c r="I711" s="706">
        <v>0</v>
      </c>
      <c r="J711" s="706">
        <v>0</v>
      </c>
      <c r="K711" s="706">
        <v>0</v>
      </c>
      <c r="L711" s="706">
        <v>0</v>
      </c>
      <c r="M711" s="706">
        <v>0</v>
      </c>
      <c r="N711" s="706">
        <v>0</v>
      </c>
      <c r="O711" s="706">
        <v>0</v>
      </c>
      <c r="P711" s="706">
        <v>0</v>
      </c>
      <c r="Q711" s="706">
        <v>0</v>
      </c>
      <c r="R711" s="706">
        <v>0</v>
      </c>
      <c r="S711" s="706">
        <v>0</v>
      </c>
      <c r="T711" s="706">
        <v>0</v>
      </c>
      <c r="U711" s="706">
        <v>0</v>
      </c>
      <c r="V711" s="706">
        <v>0</v>
      </c>
      <c r="W711" s="706">
        <v>0</v>
      </c>
      <c r="X711" s="706">
        <v>0</v>
      </c>
      <c r="Y711" s="706">
        <v>0</v>
      </c>
      <c r="Z711" s="706">
        <v>0</v>
      </c>
      <c r="AA711" s="706">
        <v>0</v>
      </c>
      <c r="AB711" s="706">
        <v>0</v>
      </c>
      <c r="AC711" s="706">
        <v>0</v>
      </c>
      <c r="AD711" s="706">
        <v>0</v>
      </c>
      <c r="AE711" s="706">
        <v>0</v>
      </c>
      <c r="AF711" s="706">
        <v>0</v>
      </c>
      <c r="AG711" s="706">
        <v>0</v>
      </c>
      <c r="AH711" s="706">
        <v>0</v>
      </c>
      <c r="AI711" s="706">
        <v>0</v>
      </c>
      <c r="AJ711" s="905" t="str">
        <f t="shared" si="66"/>
        <v>G62300</v>
      </c>
      <c r="AK711" s="905" t="str">
        <f t="shared" si="67"/>
        <v>COUT-VENTURE-UPLANDER</v>
      </c>
      <c r="AL711" s="905">
        <f>IFERROR(INDEX(G711:R711,1,MATCH(Parametres!$B$3,G$1:R$1,0)-1)*IF(OR(F711="L",F711="S",F711="I"),-1,1),"")</f>
        <v>0</v>
      </c>
      <c r="AM711" s="905">
        <f t="shared" si="68"/>
        <v>0</v>
      </c>
      <c r="AN711" s="905">
        <f>INDEX(G711:R711,1,MATCH(Parametres!$B$3,G$1:R$1,0))*IF(OR(F711="L",F711="S",F711="I"),-1,1)</f>
        <v>0</v>
      </c>
      <c r="AO711" s="487" t="e">
        <f>+VLOOKUP($AJ711,Data_Validation!$A:$D,1,0)</f>
        <v>#N/A</v>
      </c>
      <c r="AP711" s="487" t="e">
        <f>+VLOOKUP($AJ711,Data_Validation!$A:$D,3,0)</f>
        <v>#N/A</v>
      </c>
      <c r="AQ711" s="487" t="e">
        <f>+VLOOKUP($AJ711,Data_Validation!$A:$D,4,0)</f>
        <v>#N/A</v>
      </c>
      <c r="AR711" s="487" t="s">
        <v>299</v>
      </c>
      <c r="AS711" s="487" t="e">
        <f>+VLOOKUP($AJ711,Data_Validation!$A:$E,5,0)</f>
        <v>#N/A</v>
      </c>
      <c r="AT711" s="904" t="str">
        <f t="shared" si="69"/>
        <v>G62300</v>
      </c>
      <c r="AU711" s="488" t="str">
        <f t="shared" si="70"/>
        <v>COUT-VENTURE-UPLANDER</v>
      </c>
      <c r="AV711" s="899">
        <f>IFERROR(INDEX(V711:AG711,1,MATCH(Parametres!$B$3,V$1:AG$1,0)-1)*IF(OR(C711="L",C711="S",C711="I"),-1,1),"")</f>
        <v>0</v>
      </c>
      <c r="AW711" s="899">
        <f t="shared" si="71"/>
        <v>0</v>
      </c>
      <c r="AX711" s="899">
        <f>INDEX(V711:AG711,1,MATCH(Parametres!$B$3,V$1:AG$1,0))*IF(OR(C711="L",C711="S",C711="I"),-1,1)</f>
        <v>0</v>
      </c>
      <c r="AY711" s="487" t="s">
        <v>337</v>
      </c>
      <c r="AZ711" s="487" t="e">
        <f>+VLOOKUP($AJ711,Data_Validation!$A:$E,5,0)</f>
        <v>#N/A</v>
      </c>
    </row>
    <row r="712" spans="1:52" ht="15" customHeight="1">
      <c r="A712" s="706" t="s">
        <v>1148</v>
      </c>
      <c r="B712" s="706">
        <v>2025</v>
      </c>
      <c r="C712" s="706" t="s">
        <v>2682</v>
      </c>
      <c r="D712" s="706" t="s">
        <v>2683</v>
      </c>
      <c r="E712" s="706" t="s">
        <v>1143</v>
      </c>
      <c r="F712" s="706" t="s">
        <v>1152</v>
      </c>
      <c r="G712" s="706">
        <v>0</v>
      </c>
      <c r="H712" s="706">
        <v>0</v>
      </c>
      <c r="I712" s="706">
        <v>0</v>
      </c>
      <c r="J712" s="706">
        <v>0</v>
      </c>
      <c r="K712" s="706">
        <v>0</v>
      </c>
      <c r="L712" s="706">
        <v>0</v>
      </c>
      <c r="M712" s="706">
        <v>0</v>
      </c>
      <c r="N712" s="706">
        <v>0</v>
      </c>
      <c r="O712" s="706">
        <v>0</v>
      </c>
      <c r="P712" s="706">
        <v>0</v>
      </c>
      <c r="Q712" s="706">
        <v>0</v>
      </c>
      <c r="R712" s="706">
        <v>0</v>
      </c>
      <c r="S712" s="706">
        <v>0</v>
      </c>
      <c r="T712" s="706">
        <v>0</v>
      </c>
      <c r="U712" s="706">
        <v>0</v>
      </c>
      <c r="V712" s="706">
        <v>0</v>
      </c>
      <c r="W712" s="706">
        <v>0</v>
      </c>
      <c r="X712" s="706">
        <v>0</v>
      </c>
      <c r="Y712" s="706">
        <v>0</v>
      </c>
      <c r="Z712" s="706">
        <v>0</v>
      </c>
      <c r="AA712" s="706">
        <v>0</v>
      </c>
      <c r="AB712" s="706">
        <v>0</v>
      </c>
      <c r="AC712" s="706">
        <v>0</v>
      </c>
      <c r="AD712" s="706">
        <v>0</v>
      </c>
      <c r="AE712" s="706">
        <v>0</v>
      </c>
      <c r="AF712" s="706">
        <v>0</v>
      </c>
      <c r="AG712" s="706">
        <v>0</v>
      </c>
      <c r="AH712" s="706">
        <v>0</v>
      </c>
      <c r="AI712" s="706">
        <v>0</v>
      </c>
      <c r="AJ712" s="905" t="str">
        <f t="shared" si="66"/>
        <v>G62312</v>
      </c>
      <c r="AK712" s="905" t="str">
        <f t="shared" si="67"/>
        <v>COUT-KODIAK/TOPKICK 4/5</v>
      </c>
      <c r="AL712" s="905">
        <f>IFERROR(INDEX(G712:R712,1,MATCH(Parametres!$B$3,G$1:R$1,0)-1)*IF(OR(F712="L",F712="S",F712="I"),-1,1),"")</f>
        <v>0</v>
      </c>
      <c r="AM712" s="905">
        <f t="shared" si="68"/>
        <v>0</v>
      </c>
      <c r="AN712" s="905">
        <f>INDEX(G712:R712,1,MATCH(Parametres!$B$3,G$1:R$1,0))*IF(OR(F712="L",F712="S",F712="I"),-1,1)</f>
        <v>0</v>
      </c>
      <c r="AO712" s="487" t="e">
        <f>+VLOOKUP($AJ712,Data_Validation!$A:$D,1,0)</f>
        <v>#N/A</v>
      </c>
      <c r="AP712" s="487" t="e">
        <f>+VLOOKUP($AJ712,Data_Validation!$A:$D,3,0)</f>
        <v>#N/A</v>
      </c>
      <c r="AQ712" s="487" t="e">
        <f>+VLOOKUP($AJ712,Data_Validation!$A:$D,4,0)</f>
        <v>#N/A</v>
      </c>
      <c r="AR712" s="487" t="s">
        <v>299</v>
      </c>
      <c r="AS712" s="487" t="e">
        <f>+VLOOKUP($AJ712,Data_Validation!$A:$E,5,0)</f>
        <v>#N/A</v>
      </c>
      <c r="AT712" s="904" t="str">
        <f t="shared" si="69"/>
        <v>G62312</v>
      </c>
      <c r="AU712" s="488" t="str">
        <f t="shared" si="70"/>
        <v>COUT-KODIAK/TOPKICK 4/5</v>
      </c>
      <c r="AV712" s="899">
        <f>IFERROR(INDEX(V712:AG712,1,MATCH(Parametres!$B$3,V$1:AG$1,0)-1)*IF(OR(C712="L",C712="S",C712="I"),-1,1),"")</f>
        <v>0</v>
      </c>
      <c r="AW712" s="899">
        <f t="shared" si="71"/>
        <v>0</v>
      </c>
      <c r="AX712" s="899">
        <f>INDEX(V712:AG712,1,MATCH(Parametres!$B$3,V$1:AG$1,0))*IF(OR(C712="L",C712="S",C712="I"),-1,1)</f>
        <v>0</v>
      </c>
      <c r="AY712" s="487" t="s">
        <v>337</v>
      </c>
      <c r="AZ712" s="487" t="e">
        <f>+VLOOKUP($AJ712,Data_Validation!$A:$E,5,0)</f>
        <v>#N/A</v>
      </c>
    </row>
    <row r="713" spans="1:52" ht="15" customHeight="1">
      <c r="A713" s="706" t="s">
        <v>1148</v>
      </c>
      <c r="B713" s="706">
        <v>2025</v>
      </c>
      <c r="C713" s="706" t="s">
        <v>2684</v>
      </c>
      <c r="D713" s="706" t="s">
        <v>2685</v>
      </c>
      <c r="E713" s="706" t="s">
        <v>1143</v>
      </c>
      <c r="F713" s="706" t="s">
        <v>1152</v>
      </c>
      <c r="G713" s="706">
        <v>0</v>
      </c>
      <c r="H713" s="706">
        <v>0</v>
      </c>
      <c r="I713" s="706">
        <v>0</v>
      </c>
      <c r="J713" s="706">
        <v>0</v>
      </c>
      <c r="K713" s="706">
        <v>0</v>
      </c>
      <c r="L713" s="706">
        <v>0</v>
      </c>
      <c r="M713" s="706">
        <v>0</v>
      </c>
      <c r="N713" s="706">
        <v>0</v>
      </c>
      <c r="O713" s="706">
        <v>0</v>
      </c>
      <c r="P713" s="706">
        <v>0</v>
      </c>
      <c r="Q713" s="706">
        <v>0</v>
      </c>
      <c r="R713" s="706">
        <v>0</v>
      </c>
      <c r="S713" s="706">
        <v>0</v>
      </c>
      <c r="T713" s="706">
        <v>0</v>
      </c>
      <c r="U713" s="706">
        <v>0</v>
      </c>
      <c r="V713" s="706">
        <v>0</v>
      </c>
      <c r="W713" s="706">
        <v>0</v>
      </c>
      <c r="X713" s="706">
        <v>0</v>
      </c>
      <c r="Y713" s="706">
        <v>0</v>
      </c>
      <c r="Z713" s="706">
        <v>0</v>
      </c>
      <c r="AA713" s="706">
        <v>0</v>
      </c>
      <c r="AB713" s="706">
        <v>0</v>
      </c>
      <c r="AC713" s="706">
        <v>0</v>
      </c>
      <c r="AD713" s="706">
        <v>0</v>
      </c>
      <c r="AE713" s="706">
        <v>0</v>
      </c>
      <c r="AF713" s="706">
        <v>0</v>
      </c>
      <c r="AG713" s="706">
        <v>0</v>
      </c>
      <c r="AH713" s="706">
        <v>0</v>
      </c>
      <c r="AI713" s="706">
        <v>0</v>
      </c>
      <c r="AJ713" s="905" t="str">
        <f t="shared" si="66"/>
        <v>G62320</v>
      </c>
      <c r="AK713" s="905" t="str">
        <f t="shared" si="67"/>
        <v>COUT-VENTURE-UPLAN   -LOC</v>
      </c>
      <c r="AL713" s="905">
        <f>IFERROR(INDEX(G713:R713,1,MATCH(Parametres!$B$3,G$1:R$1,0)-1)*IF(OR(F713="L",F713="S",F713="I"),-1,1),"")</f>
        <v>0</v>
      </c>
      <c r="AM713" s="905">
        <f t="shared" si="68"/>
        <v>0</v>
      </c>
      <c r="AN713" s="905">
        <f>INDEX(G713:R713,1,MATCH(Parametres!$B$3,G$1:R$1,0))*IF(OR(F713="L",F713="S",F713="I"),-1,1)</f>
        <v>0</v>
      </c>
      <c r="AO713" s="487" t="e">
        <f>+VLOOKUP($AJ713,Data_Validation!$A:$D,1,0)</f>
        <v>#N/A</v>
      </c>
      <c r="AP713" s="487" t="e">
        <f>+VLOOKUP($AJ713,Data_Validation!$A:$D,3,0)</f>
        <v>#N/A</v>
      </c>
      <c r="AQ713" s="487" t="e">
        <f>+VLOOKUP($AJ713,Data_Validation!$A:$D,4,0)</f>
        <v>#N/A</v>
      </c>
      <c r="AR713" s="487" t="s">
        <v>299</v>
      </c>
      <c r="AS713" s="487" t="e">
        <f>+VLOOKUP($AJ713,Data_Validation!$A:$E,5,0)</f>
        <v>#N/A</v>
      </c>
      <c r="AT713" s="904" t="str">
        <f t="shared" si="69"/>
        <v>G62320</v>
      </c>
      <c r="AU713" s="488" t="str">
        <f t="shared" si="70"/>
        <v>COUT-VENTURE-UPLAN   -LOC</v>
      </c>
      <c r="AV713" s="899">
        <f>IFERROR(INDEX(V713:AG713,1,MATCH(Parametres!$B$3,V$1:AG$1,0)-1)*IF(OR(C713="L",C713="S",C713="I"),-1,1),"")</f>
        <v>0</v>
      </c>
      <c r="AW713" s="899">
        <f t="shared" si="71"/>
        <v>0</v>
      </c>
      <c r="AX713" s="899">
        <f>INDEX(V713:AG713,1,MATCH(Parametres!$B$3,V$1:AG$1,0))*IF(OR(C713="L",C713="S",C713="I"),-1,1)</f>
        <v>0</v>
      </c>
      <c r="AY713" s="487" t="s">
        <v>337</v>
      </c>
      <c r="AZ713" s="487" t="e">
        <f>+VLOOKUP($AJ713,Data_Validation!$A:$E,5,0)</f>
        <v>#N/A</v>
      </c>
    </row>
    <row r="714" spans="1:52" ht="15" hidden="1" customHeight="1">
      <c r="A714" s="706" t="s">
        <v>1148</v>
      </c>
      <c r="B714" s="706">
        <v>2025</v>
      </c>
      <c r="C714" s="706" t="s">
        <v>2686</v>
      </c>
      <c r="D714" s="706" t="s">
        <v>2687</v>
      </c>
      <c r="E714" s="706" t="s">
        <v>1143</v>
      </c>
      <c r="F714" s="706" t="s">
        <v>1152</v>
      </c>
      <c r="G714" s="706">
        <v>77580.850000000006</v>
      </c>
      <c r="H714" s="706">
        <v>155911.85</v>
      </c>
      <c r="I714" s="706">
        <v>279068.34000000003</v>
      </c>
      <c r="J714" s="706">
        <v>279068.34000000003</v>
      </c>
      <c r="K714" s="706">
        <v>279868.21999999997</v>
      </c>
      <c r="L714" s="706">
        <v>457680.33</v>
      </c>
      <c r="M714" s="706">
        <v>507759.87</v>
      </c>
      <c r="N714" s="706">
        <v>554604.89</v>
      </c>
      <c r="O714" s="706">
        <v>645444.44999999995</v>
      </c>
      <c r="P714" s="706">
        <v>645444.44999999995</v>
      </c>
      <c r="Q714" s="706">
        <v>731852.01</v>
      </c>
      <c r="R714" s="706">
        <v>731852.01</v>
      </c>
      <c r="S714" s="706">
        <v>66532</v>
      </c>
      <c r="T714" s="706">
        <v>66532</v>
      </c>
      <c r="U714" s="706">
        <v>0</v>
      </c>
      <c r="V714" s="706">
        <v>0</v>
      </c>
      <c r="W714" s="706">
        <v>0</v>
      </c>
      <c r="X714" s="706">
        <v>0</v>
      </c>
      <c r="Y714" s="706">
        <v>0</v>
      </c>
      <c r="Z714" s="706">
        <v>0</v>
      </c>
      <c r="AA714" s="706">
        <v>0</v>
      </c>
      <c r="AB714" s="706">
        <v>0</v>
      </c>
      <c r="AC714" s="706">
        <v>0</v>
      </c>
      <c r="AD714" s="706">
        <v>0</v>
      </c>
      <c r="AE714" s="706">
        <v>0</v>
      </c>
      <c r="AF714" s="706">
        <v>0</v>
      </c>
      <c r="AG714" s="706">
        <v>0</v>
      </c>
      <c r="AH714" s="706">
        <v>0</v>
      </c>
      <c r="AI714" s="706">
        <v>0</v>
      </c>
      <c r="AJ714" s="905" t="str">
        <f t="shared" si="66"/>
        <v>G62400</v>
      </c>
      <c r="AK714" s="905" t="str">
        <f t="shared" si="67"/>
        <v>COUT-TERRAIN</v>
      </c>
      <c r="AL714" s="905">
        <f>IFERROR(INDEX(G714:R714,1,MATCH(Parametres!$B$3,G$1:R$1,0)-1)*IF(OR(F714="L",F714="S",F714="I"),-1,1),"")</f>
        <v>279068.34000000003</v>
      </c>
      <c r="AM714" s="905">
        <f t="shared" si="68"/>
        <v>0</v>
      </c>
      <c r="AN714" s="905">
        <f>INDEX(G714:R714,1,MATCH(Parametres!$B$3,G$1:R$1,0))*IF(OR(F714="L",F714="S",F714="I"),-1,1)</f>
        <v>279068.34000000003</v>
      </c>
      <c r="AO714" s="487" t="str">
        <f>+VLOOKUP($AJ714,Data_Validation!$A:$D,1,0)</f>
        <v>G62400</v>
      </c>
      <c r="AP714" s="487" t="str">
        <f>+VLOOKUP($AJ714,Data_Validation!$A:$D,3,0)</f>
        <v>Véhicules neufs</v>
      </c>
      <c r="AQ714" s="487" t="str">
        <f>+VLOOKUP($AJ714,Data_Validation!$A:$D,4,0)</f>
        <v>Camions détail</v>
      </c>
      <c r="AR714" s="487" t="s">
        <v>299</v>
      </c>
      <c r="AS714" s="487">
        <f>+VLOOKUP($AJ714,Data_Validation!$A:$E,5,0)</f>
        <v>0</v>
      </c>
      <c r="AT714" s="904" t="str">
        <f t="shared" si="69"/>
        <v>G62400</v>
      </c>
      <c r="AU714" s="488" t="str">
        <f t="shared" si="70"/>
        <v>COUT-TERRAIN</v>
      </c>
      <c r="AV714" s="899">
        <f>IFERROR(INDEX(V714:AG714,1,MATCH(Parametres!$B$3,V$1:AG$1,0)-1)*IF(OR(C714="L",C714="S",C714="I"),-1,1),"")</f>
        <v>0</v>
      </c>
      <c r="AW714" s="899">
        <f t="shared" si="71"/>
        <v>0</v>
      </c>
      <c r="AX714" s="899">
        <f>INDEX(V714:AG714,1,MATCH(Parametres!$B$3,V$1:AG$1,0))*IF(OR(C714="L",C714="S",C714="I"),-1,1)</f>
        <v>0</v>
      </c>
      <c r="AY714" s="487" t="s">
        <v>337</v>
      </c>
      <c r="AZ714" s="487">
        <f>+VLOOKUP($AJ714,Data_Validation!$A:$E,5,0)</f>
        <v>0</v>
      </c>
    </row>
    <row r="715" spans="1:52" ht="15" hidden="1" customHeight="1">
      <c r="A715" s="706" t="s">
        <v>1148</v>
      </c>
      <c r="B715" s="706">
        <v>2025</v>
      </c>
      <c r="C715" s="706" t="s">
        <v>2688</v>
      </c>
      <c r="D715" s="706" t="s">
        <v>2689</v>
      </c>
      <c r="E715" s="706" t="s">
        <v>1143</v>
      </c>
      <c r="F715" s="706" t="s">
        <v>1152</v>
      </c>
      <c r="G715" s="706">
        <v>0</v>
      </c>
      <c r="H715" s="706">
        <v>0</v>
      </c>
      <c r="I715" s="706">
        <v>0</v>
      </c>
      <c r="J715" s="706">
        <v>0</v>
      </c>
      <c r="K715" s="706">
        <v>0</v>
      </c>
      <c r="L715" s="706">
        <v>0</v>
      </c>
      <c r="M715" s="706">
        <v>0</v>
      </c>
      <c r="N715" s="706">
        <v>0</v>
      </c>
      <c r="O715" s="706">
        <v>0</v>
      </c>
      <c r="P715" s="706">
        <v>0</v>
      </c>
      <c r="Q715" s="706">
        <v>0</v>
      </c>
      <c r="R715" s="706">
        <v>0</v>
      </c>
      <c r="S715" s="706">
        <v>0</v>
      </c>
      <c r="T715" s="706">
        <v>0</v>
      </c>
      <c r="U715" s="706">
        <v>0</v>
      </c>
      <c r="V715" s="706">
        <v>0</v>
      </c>
      <c r="W715" s="706">
        <v>0</v>
      </c>
      <c r="X715" s="706">
        <v>0</v>
      </c>
      <c r="Y715" s="706">
        <v>0</v>
      </c>
      <c r="Z715" s="706">
        <v>0</v>
      </c>
      <c r="AA715" s="706">
        <v>0</v>
      </c>
      <c r="AB715" s="706">
        <v>0</v>
      </c>
      <c r="AC715" s="706">
        <v>0</v>
      </c>
      <c r="AD715" s="706">
        <v>0</v>
      </c>
      <c r="AE715" s="706">
        <v>0</v>
      </c>
      <c r="AF715" s="706">
        <v>0</v>
      </c>
      <c r="AG715" s="706">
        <v>0</v>
      </c>
      <c r="AH715" s="706">
        <v>0</v>
      </c>
      <c r="AI715" s="706">
        <v>0</v>
      </c>
      <c r="AJ715" s="905" t="str">
        <f t="shared" si="66"/>
        <v>G62401</v>
      </c>
      <c r="AK715" s="905" t="str">
        <f t="shared" si="67"/>
        <v>COUT BOLT EUV</v>
      </c>
      <c r="AL715" s="905">
        <f>IFERROR(INDEX(G715:R715,1,MATCH(Parametres!$B$3,G$1:R$1,0)-1)*IF(OR(F715="L",F715="S",F715="I"),-1,1),"")</f>
        <v>0</v>
      </c>
      <c r="AM715" s="905">
        <f t="shared" si="68"/>
        <v>0</v>
      </c>
      <c r="AN715" s="905">
        <f>INDEX(G715:R715,1,MATCH(Parametres!$B$3,G$1:R$1,0))*IF(OR(F715="L",F715="S",F715="I"),-1,1)</f>
        <v>0</v>
      </c>
      <c r="AO715" s="487" t="str">
        <f>+VLOOKUP($AJ715,Data_Validation!$A:$D,1,0)</f>
        <v>G62401</v>
      </c>
      <c r="AP715" s="487" t="str">
        <f>+VLOOKUP($AJ715,Data_Validation!$A:$D,3,0)</f>
        <v>Véhicules neufs</v>
      </c>
      <c r="AQ715" s="487" t="str">
        <f>+VLOOKUP($AJ715,Data_Validation!$A:$D,4,0)</f>
        <v>Camions electriques</v>
      </c>
      <c r="AR715" s="487" t="s">
        <v>299</v>
      </c>
      <c r="AS715" s="487">
        <f>+VLOOKUP($AJ715,Data_Validation!$A:$E,5,0)</f>
        <v>0</v>
      </c>
      <c r="AT715" s="904" t="str">
        <f t="shared" si="69"/>
        <v>G62401</v>
      </c>
      <c r="AU715" s="488" t="str">
        <f t="shared" si="70"/>
        <v>COUT BOLT EUV</v>
      </c>
      <c r="AV715" s="899">
        <f>IFERROR(INDEX(V715:AG715,1,MATCH(Parametres!$B$3,V$1:AG$1,0)-1)*IF(OR(C715="L",C715="S",C715="I"),-1,1),"")</f>
        <v>0</v>
      </c>
      <c r="AW715" s="899">
        <f t="shared" si="71"/>
        <v>0</v>
      </c>
      <c r="AX715" s="899">
        <f>INDEX(V715:AG715,1,MATCH(Parametres!$B$3,V$1:AG$1,0))*IF(OR(C715="L",C715="S",C715="I"),-1,1)</f>
        <v>0</v>
      </c>
      <c r="AY715" s="487" t="s">
        <v>337</v>
      </c>
      <c r="AZ715" s="487">
        <f>+VLOOKUP($AJ715,Data_Validation!$A:$E,5,0)</f>
        <v>0</v>
      </c>
    </row>
    <row r="716" spans="1:52" ht="15" customHeight="1">
      <c r="A716" s="706" t="s">
        <v>1148</v>
      </c>
      <c r="B716" s="706">
        <v>2025</v>
      </c>
      <c r="C716" s="706" t="s">
        <v>2690</v>
      </c>
      <c r="D716" s="706" t="s">
        <v>2691</v>
      </c>
      <c r="E716" s="706" t="s">
        <v>1143</v>
      </c>
      <c r="F716" s="706" t="s">
        <v>1152</v>
      </c>
      <c r="G716" s="706">
        <v>0</v>
      </c>
      <c r="H716" s="706">
        <v>0</v>
      </c>
      <c r="I716" s="706">
        <v>0</v>
      </c>
      <c r="J716" s="706">
        <v>0</v>
      </c>
      <c r="K716" s="706">
        <v>0</v>
      </c>
      <c r="L716" s="706">
        <v>0</v>
      </c>
      <c r="M716" s="706">
        <v>0</v>
      </c>
      <c r="N716" s="706">
        <v>0</v>
      </c>
      <c r="O716" s="706">
        <v>0</v>
      </c>
      <c r="P716" s="706">
        <v>0</v>
      </c>
      <c r="Q716" s="706">
        <v>0</v>
      </c>
      <c r="R716" s="706">
        <v>0</v>
      </c>
      <c r="S716" s="706">
        <v>0</v>
      </c>
      <c r="T716" s="706">
        <v>0</v>
      </c>
      <c r="U716" s="706">
        <v>0</v>
      </c>
      <c r="V716" s="706">
        <v>0</v>
      </c>
      <c r="W716" s="706">
        <v>0</v>
      </c>
      <c r="X716" s="706">
        <v>0</v>
      </c>
      <c r="Y716" s="706">
        <v>0</v>
      </c>
      <c r="Z716" s="706">
        <v>0</v>
      </c>
      <c r="AA716" s="706">
        <v>0</v>
      </c>
      <c r="AB716" s="706">
        <v>0</v>
      </c>
      <c r="AC716" s="706">
        <v>0</v>
      </c>
      <c r="AD716" s="706">
        <v>0</v>
      </c>
      <c r="AE716" s="706">
        <v>0</v>
      </c>
      <c r="AF716" s="706">
        <v>0</v>
      </c>
      <c r="AG716" s="706">
        <v>0</v>
      </c>
      <c r="AH716" s="706">
        <v>0</v>
      </c>
      <c r="AI716" s="706">
        <v>0</v>
      </c>
      <c r="AJ716" s="905" t="str">
        <f t="shared" si="66"/>
        <v>G62412</v>
      </c>
      <c r="AK716" s="905" t="str">
        <f t="shared" si="67"/>
        <v>COUT-TOPKICK 6/7/8 C</v>
      </c>
      <c r="AL716" s="905">
        <f>IFERROR(INDEX(G716:R716,1,MATCH(Parametres!$B$3,G$1:R$1,0)-1)*IF(OR(F716="L",F716="S",F716="I"),-1,1),"")</f>
        <v>0</v>
      </c>
      <c r="AM716" s="905">
        <f t="shared" si="68"/>
        <v>0</v>
      </c>
      <c r="AN716" s="905">
        <f>INDEX(G716:R716,1,MATCH(Parametres!$B$3,G$1:R$1,0))*IF(OR(F716="L",F716="S",F716="I"),-1,1)</f>
        <v>0</v>
      </c>
      <c r="AO716" s="487" t="e">
        <f>+VLOOKUP($AJ716,Data_Validation!$A:$D,1,0)</f>
        <v>#N/A</v>
      </c>
      <c r="AP716" s="487" t="e">
        <f>+VLOOKUP($AJ716,Data_Validation!$A:$D,3,0)</f>
        <v>#N/A</v>
      </c>
      <c r="AQ716" s="487" t="e">
        <f>+VLOOKUP($AJ716,Data_Validation!$A:$D,4,0)</f>
        <v>#N/A</v>
      </c>
      <c r="AR716" s="487" t="s">
        <v>299</v>
      </c>
      <c r="AS716" s="487" t="e">
        <f>+VLOOKUP($AJ716,Data_Validation!$A:$E,5,0)</f>
        <v>#N/A</v>
      </c>
      <c r="AT716" s="904" t="str">
        <f t="shared" si="69"/>
        <v>G62412</v>
      </c>
      <c r="AU716" s="488" t="str">
        <f t="shared" si="70"/>
        <v>COUT-TOPKICK 6/7/8 C</v>
      </c>
      <c r="AV716" s="899">
        <f>IFERROR(INDEX(V716:AG716,1,MATCH(Parametres!$B$3,V$1:AG$1,0)-1)*IF(OR(C716="L",C716="S",C716="I"),-1,1),"")</f>
        <v>0</v>
      </c>
      <c r="AW716" s="899">
        <f t="shared" si="71"/>
        <v>0</v>
      </c>
      <c r="AX716" s="899">
        <f>INDEX(V716:AG716,1,MATCH(Parametres!$B$3,V$1:AG$1,0))*IF(OR(C716="L",C716="S",C716="I"),-1,1)</f>
        <v>0</v>
      </c>
      <c r="AY716" s="487" t="s">
        <v>337</v>
      </c>
      <c r="AZ716" s="487" t="e">
        <f>+VLOOKUP($AJ716,Data_Validation!$A:$E,5,0)</f>
        <v>#N/A</v>
      </c>
    </row>
    <row r="717" spans="1:52" ht="15" hidden="1" customHeight="1">
      <c r="A717" s="706" t="s">
        <v>1148</v>
      </c>
      <c r="B717" s="706">
        <v>2025</v>
      </c>
      <c r="C717" s="706" t="s">
        <v>2692</v>
      </c>
      <c r="D717" s="706" t="s">
        <v>2693</v>
      </c>
      <c r="E717" s="706" t="s">
        <v>1143</v>
      </c>
      <c r="F717" s="706" t="s">
        <v>1152</v>
      </c>
      <c r="G717" s="706">
        <v>0</v>
      </c>
      <c r="H717" s="706">
        <v>0</v>
      </c>
      <c r="I717" s="706">
        <v>0</v>
      </c>
      <c r="J717" s="706">
        <v>0</v>
      </c>
      <c r="K717" s="706">
        <v>0</v>
      </c>
      <c r="L717" s="706">
        <v>0</v>
      </c>
      <c r="M717" s="706">
        <v>0</v>
      </c>
      <c r="N717" s="706">
        <v>0</v>
      </c>
      <c r="O717" s="706">
        <v>0</v>
      </c>
      <c r="P717" s="706">
        <v>0</v>
      </c>
      <c r="Q717" s="706">
        <v>0</v>
      </c>
      <c r="R717" s="706">
        <v>0</v>
      </c>
      <c r="S717" s="706">
        <v>0</v>
      </c>
      <c r="T717" s="706">
        <v>0</v>
      </c>
      <c r="U717" s="706">
        <v>0</v>
      </c>
      <c r="V717" s="706">
        <v>0</v>
      </c>
      <c r="W717" s="706">
        <v>0</v>
      </c>
      <c r="X717" s="706">
        <v>0</v>
      </c>
      <c r="Y717" s="706">
        <v>0</v>
      </c>
      <c r="Z717" s="706">
        <v>0</v>
      </c>
      <c r="AA717" s="706">
        <v>0</v>
      </c>
      <c r="AB717" s="706">
        <v>0</v>
      </c>
      <c r="AC717" s="706">
        <v>0</v>
      </c>
      <c r="AD717" s="706">
        <v>0</v>
      </c>
      <c r="AE717" s="706">
        <v>0</v>
      </c>
      <c r="AF717" s="706">
        <v>0</v>
      </c>
      <c r="AG717" s="706">
        <v>0</v>
      </c>
      <c r="AH717" s="706">
        <v>0</v>
      </c>
      <c r="AI717" s="706">
        <v>0</v>
      </c>
      <c r="AJ717" s="905" t="str">
        <f t="shared" si="66"/>
        <v>G62500</v>
      </c>
      <c r="AK717" s="905" t="str">
        <f t="shared" si="67"/>
        <v>COUT-G EXPRESS</v>
      </c>
      <c r="AL717" s="905">
        <f>IFERROR(INDEX(G717:R717,1,MATCH(Parametres!$B$3,G$1:R$1,0)-1)*IF(OR(F717="L",F717="S",F717="I"),-1,1),"")</f>
        <v>0</v>
      </c>
      <c r="AM717" s="905">
        <f t="shared" si="68"/>
        <v>0</v>
      </c>
      <c r="AN717" s="905">
        <f>INDEX(G717:R717,1,MATCH(Parametres!$B$3,G$1:R$1,0))*IF(OR(F717="L",F717="S",F717="I"),-1,1)</f>
        <v>0</v>
      </c>
      <c r="AO717" s="487" t="str">
        <f>+VLOOKUP($AJ717,Data_Validation!$A:$D,1,0)</f>
        <v>G62500</v>
      </c>
      <c r="AP717" s="487" t="str">
        <f>+VLOOKUP($AJ717,Data_Validation!$A:$D,3,0)</f>
        <v>Véhicules neufs</v>
      </c>
      <c r="AQ717" s="487" t="str">
        <f>+VLOOKUP($AJ717,Data_Validation!$A:$D,4,0)</f>
        <v>Camions détail</v>
      </c>
      <c r="AR717" s="487" t="s">
        <v>299</v>
      </c>
      <c r="AS717" s="487">
        <f>+VLOOKUP($AJ717,Data_Validation!$A:$E,5,0)</f>
        <v>0</v>
      </c>
      <c r="AT717" s="904" t="str">
        <f t="shared" si="69"/>
        <v>G62500</v>
      </c>
      <c r="AU717" s="488" t="str">
        <f t="shared" si="70"/>
        <v>COUT-G EXPRESS</v>
      </c>
      <c r="AV717" s="899">
        <f>IFERROR(INDEX(V717:AG717,1,MATCH(Parametres!$B$3,V$1:AG$1,0)-1)*IF(OR(C717="L",C717="S",C717="I"),-1,1),"")</f>
        <v>0</v>
      </c>
      <c r="AW717" s="899">
        <f t="shared" si="71"/>
        <v>0</v>
      </c>
      <c r="AX717" s="899">
        <f>INDEX(V717:AG717,1,MATCH(Parametres!$B$3,V$1:AG$1,0))*IF(OR(C717="L",C717="S",C717="I"),-1,1)</f>
        <v>0</v>
      </c>
      <c r="AY717" s="487" t="s">
        <v>337</v>
      </c>
      <c r="AZ717" s="487">
        <f>+VLOOKUP($AJ717,Data_Validation!$A:$E,5,0)</f>
        <v>0</v>
      </c>
    </row>
    <row r="718" spans="1:52" ht="15" hidden="1" customHeight="1">
      <c r="A718" s="706" t="s">
        <v>1148</v>
      </c>
      <c r="B718" s="706">
        <v>2025</v>
      </c>
      <c r="C718" s="706" t="s">
        <v>2694</v>
      </c>
      <c r="D718" s="706" t="s">
        <v>2695</v>
      </c>
      <c r="E718" s="706" t="s">
        <v>1143</v>
      </c>
      <c r="F718" s="706" t="s">
        <v>1152</v>
      </c>
      <c r="G718" s="706">
        <v>0</v>
      </c>
      <c r="H718" s="706">
        <v>0</v>
      </c>
      <c r="I718" s="706">
        <v>0</v>
      </c>
      <c r="J718" s="706">
        <v>0</v>
      </c>
      <c r="K718" s="706">
        <v>0</v>
      </c>
      <c r="L718" s="706">
        <v>0</v>
      </c>
      <c r="M718" s="706">
        <v>0</v>
      </c>
      <c r="N718" s="706">
        <v>0</v>
      </c>
      <c r="O718" s="706">
        <v>0</v>
      </c>
      <c r="P718" s="706">
        <v>0</v>
      </c>
      <c r="Q718" s="706">
        <v>65566</v>
      </c>
      <c r="R718" s="706">
        <v>65566</v>
      </c>
      <c r="S718" s="706">
        <v>5960.55</v>
      </c>
      <c r="T718" s="706">
        <v>5960.55</v>
      </c>
      <c r="U718" s="706">
        <v>0</v>
      </c>
      <c r="V718" s="706">
        <v>0</v>
      </c>
      <c r="W718" s="706">
        <v>0</v>
      </c>
      <c r="X718" s="706">
        <v>0</v>
      </c>
      <c r="Y718" s="706">
        <v>0</v>
      </c>
      <c r="Z718" s="706">
        <v>0</v>
      </c>
      <c r="AA718" s="706">
        <v>0</v>
      </c>
      <c r="AB718" s="706">
        <v>0</v>
      </c>
      <c r="AC718" s="706">
        <v>0</v>
      </c>
      <c r="AD718" s="706">
        <v>0</v>
      </c>
      <c r="AE718" s="706">
        <v>0</v>
      </c>
      <c r="AF718" s="706">
        <v>0</v>
      </c>
      <c r="AG718" s="706">
        <v>0</v>
      </c>
      <c r="AH718" s="706">
        <v>0</v>
      </c>
      <c r="AI718" s="706">
        <v>0</v>
      </c>
      <c r="AJ718" s="905" t="str">
        <f t="shared" si="66"/>
        <v>G62502</v>
      </c>
      <c r="AK718" s="905" t="str">
        <f t="shared" si="67"/>
        <v>COUTANT SAVANA</v>
      </c>
      <c r="AL718" s="905">
        <f>IFERROR(INDEX(G718:R718,1,MATCH(Parametres!$B$3,G$1:R$1,0)-1)*IF(OR(F718="L",F718="S",F718="I"),-1,1),"")</f>
        <v>0</v>
      </c>
      <c r="AM718" s="905">
        <f t="shared" si="68"/>
        <v>0</v>
      </c>
      <c r="AN718" s="905">
        <f>INDEX(G718:R718,1,MATCH(Parametres!$B$3,G$1:R$1,0))*IF(OR(F718="L",F718="S",F718="I"),-1,1)</f>
        <v>0</v>
      </c>
      <c r="AO718" s="487" t="str">
        <f>+VLOOKUP($AJ718,Data_Validation!$A:$D,1,0)</f>
        <v>G62502</v>
      </c>
      <c r="AP718" s="487" t="str">
        <f>+VLOOKUP($AJ718,Data_Validation!$A:$D,3,0)</f>
        <v>Véhicules neufs</v>
      </c>
      <c r="AQ718" s="487" t="str">
        <f>+VLOOKUP($AJ718,Data_Validation!$A:$D,4,0)</f>
        <v>Camions electriques</v>
      </c>
      <c r="AR718" s="487" t="s">
        <v>299</v>
      </c>
      <c r="AS718" s="487">
        <f>+VLOOKUP($AJ718,Data_Validation!$A:$E,5,0)</f>
        <v>0</v>
      </c>
      <c r="AT718" s="904" t="str">
        <f t="shared" si="69"/>
        <v>G62502</v>
      </c>
      <c r="AU718" s="488" t="str">
        <f t="shared" si="70"/>
        <v>COUTANT SAVANA</v>
      </c>
      <c r="AV718" s="899">
        <f>IFERROR(INDEX(V718:AG718,1,MATCH(Parametres!$B$3,V$1:AG$1,0)-1)*IF(OR(C718="L",C718="S",C718="I"),-1,1),"")</f>
        <v>0</v>
      </c>
      <c r="AW718" s="899">
        <f t="shared" si="71"/>
        <v>0</v>
      </c>
      <c r="AX718" s="899">
        <f>INDEX(V718:AG718,1,MATCH(Parametres!$B$3,V$1:AG$1,0))*IF(OR(C718="L",C718="S",C718="I"),-1,1)</f>
        <v>0</v>
      </c>
      <c r="AY718" s="487" t="s">
        <v>337</v>
      </c>
      <c r="AZ718" s="487">
        <f>+VLOOKUP($AJ718,Data_Validation!$A:$E,5,0)</f>
        <v>0</v>
      </c>
    </row>
    <row r="719" spans="1:52" ht="15" customHeight="1">
      <c r="A719" s="706" t="s">
        <v>1148</v>
      </c>
      <c r="B719" s="706">
        <v>2025</v>
      </c>
      <c r="C719" s="706" t="s">
        <v>2696</v>
      </c>
      <c r="D719" s="706" t="s">
        <v>2697</v>
      </c>
      <c r="E719" s="706" t="s">
        <v>1143</v>
      </c>
      <c r="F719" s="706" t="s">
        <v>1152</v>
      </c>
      <c r="G719" s="706">
        <v>0</v>
      </c>
      <c r="H719" s="706">
        <v>0</v>
      </c>
      <c r="I719" s="706">
        <v>0</v>
      </c>
      <c r="J719" s="706">
        <v>0</v>
      </c>
      <c r="K719" s="706">
        <v>0</v>
      </c>
      <c r="L719" s="706">
        <v>0</v>
      </c>
      <c r="M719" s="706">
        <v>0</v>
      </c>
      <c r="N719" s="706">
        <v>0</v>
      </c>
      <c r="O719" s="706">
        <v>0</v>
      </c>
      <c r="P719" s="706">
        <v>0</v>
      </c>
      <c r="Q719" s="706">
        <v>0</v>
      </c>
      <c r="R719" s="706">
        <v>0</v>
      </c>
      <c r="S719" s="706">
        <v>0</v>
      </c>
      <c r="T719" s="706">
        <v>0</v>
      </c>
      <c r="U719" s="706">
        <v>0</v>
      </c>
      <c r="V719" s="706">
        <v>0</v>
      </c>
      <c r="W719" s="706">
        <v>0</v>
      </c>
      <c r="X719" s="706">
        <v>0</v>
      </c>
      <c r="Y719" s="706">
        <v>0</v>
      </c>
      <c r="Z719" s="706">
        <v>0</v>
      </c>
      <c r="AA719" s="706">
        <v>0</v>
      </c>
      <c r="AB719" s="706">
        <v>0</v>
      </c>
      <c r="AC719" s="706">
        <v>0</v>
      </c>
      <c r="AD719" s="706">
        <v>0</v>
      </c>
      <c r="AE719" s="706">
        <v>0</v>
      </c>
      <c r="AF719" s="706">
        <v>0</v>
      </c>
      <c r="AG719" s="706">
        <v>0</v>
      </c>
      <c r="AH719" s="706">
        <v>0</v>
      </c>
      <c r="AI719" s="706">
        <v>0</v>
      </c>
      <c r="AJ719" s="905" t="str">
        <f t="shared" si="66"/>
        <v>G62512</v>
      </c>
      <c r="AK719" s="905" t="str">
        <f t="shared" si="67"/>
        <v>COUT-TOPKICK 6/7/8</v>
      </c>
      <c r="AL719" s="905">
        <f>IFERROR(INDEX(G719:R719,1,MATCH(Parametres!$B$3,G$1:R$1,0)-1)*IF(OR(F719="L",F719="S",F719="I"),-1,1),"")</f>
        <v>0</v>
      </c>
      <c r="AM719" s="905">
        <f t="shared" si="68"/>
        <v>0</v>
      </c>
      <c r="AN719" s="905">
        <f>INDEX(G719:R719,1,MATCH(Parametres!$B$3,G$1:R$1,0))*IF(OR(F719="L",F719="S",F719="I"),-1,1)</f>
        <v>0</v>
      </c>
      <c r="AO719" s="487" t="e">
        <f>+VLOOKUP($AJ719,Data_Validation!$A:$D,1,0)</f>
        <v>#N/A</v>
      </c>
      <c r="AP719" s="487" t="e">
        <f>+VLOOKUP($AJ719,Data_Validation!$A:$D,3,0)</f>
        <v>#N/A</v>
      </c>
      <c r="AQ719" s="487" t="e">
        <f>+VLOOKUP($AJ719,Data_Validation!$A:$D,4,0)</f>
        <v>#N/A</v>
      </c>
      <c r="AR719" s="487" t="s">
        <v>299</v>
      </c>
      <c r="AS719" s="487" t="e">
        <f>+VLOOKUP($AJ719,Data_Validation!$A:$E,5,0)</f>
        <v>#N/A</v>
      </c>
      <c r="AT719" s="904" t="str">
        <f t="shared" si="69"/>
        <v>G62512</v>
      </c>
      <c r="AU719" s="488" t="str">
        <f t="shared" si="70"/>
        <v>COUT-TOPKICK 6/7/8</v>
      </c>
      <c r="AV719" s="899">
        <f>IFERROR(INDEX(V719:AG719,1,MATCH(Parametres!$B$3,V$1:AG$1,0)-1)*IF(OR(C719="L",C719="S",C719="I"),-1,1),"")</f>
        <v>0</v>
      </c>
      <c r="AW719" s="899">
        <f t="shared" si="71"/>
        <v>0</v>
      </c>
      <c r="AX719" s="899">
        <f>INDEX(V719:AG719,1,MATCH(Parametres!$B$3,V$1:AG$1,0))*IF(OR(C719="L",C719="S",C719="I"),-1,1)</f>
        <v>0</v>
      </c>
      <c r="AY719" s="487" t="s">
        <v>337</v>
      </c>
      <c r="AZ719" s="487" t="e">
        <f>+VLOOKUP($AJ719,Data_Validation!$A:$E,5,0)</f>
        <v>#N/A</v>
      </c>
    </row>
    <row r="720" spans="1:52" ht="15" customHeight="1">
      <c r="A720" s="706" t="s">
        <v>1148</v>
      </c>
      <c r="B720" s="706">
        <v>2025</v>
      </c>
      <c r="C720" s="706" t="s">
        <v>2698</v>
      </c>
      <c r="D720" s="706" t="s">
        <v>2699</v>
      </c>
      <c r="E720" s="706" t="s">
        <v>1143</v>
      </c>
      <c r="F720" s="706" t="s">
        <v>1152</v>
      </c>
      <c r="G720" s="706">
        <v>0</v>
      </c>
      <c r="H720" s="706">
        <v>0</v>
      </c>
      <c r="I720" s="706">
        <v>0</v>
      </c>
      <c r="J720" s="706">
        <v>0</v>
      </c>
      <c r="K720" s="706">
        <v>0</v>
      </c>
      <c r="L720" s="706">
        <v>0</v>
      </c>
      <c r="M720" s="706">
        <v>0</v>
      </c>
      <c r="N720" s="706">
        <v>0</v>
      </c>
      <c r="O720" s="706">
        <v>0</v>
      </c>
      <c r="P720" s="706">
        <v>0</v>
      </c>
      <c r="Q720" s="706">
        <v>0</v>
      </c>
      <c r="R720" s="706">
        <v>0</v>
      </c>
      <c r="S720" s="706">
        <v>0</v>
      </c>
      <c r="T720" s="706">
        <v>0</v>
      </c>
      <c r="U720" s="706">
        <v>0</v>
      </c>
      <c r="V720" s="706">
        <v>0</v>
      </c>
      <c r="W720" s="706">
        <v>0</v>
      </c>
      <c r="X720" s="706">
        <v>0</v>
      </c>
      <c r="Y720" s="706">
        <v>0</v>
      </c>
      <c r="Z720" s="706">
        <v>0</v>
      </c>
      <c r="AA720" s="706">
        <v>0</v>
      </c>
      <c r="AB720" s="706">
        <v>0</v>
      </c>
      <c r="AC720" s="706">
        <v>0</v>
      </c>
      <c r="AD720" s="706">
        <v>0</v>
      </c>
      <c r="AE720" s="706">
        <v>0</v>
      </c>
      <c r="AF720" s="706">
        <v>0</v>
      </c>
      <c r="AG720" s="706">
        <v>0</v>
      </c>
      <c r="AH720" s="706">
        <v>0</v>
      </c>
      <c r="AI720" s="706">
        <v>0</v>
      </c>
      <c r="AJ720" s="905" t="str">
        <f t="shared" si="66"/>
        <v>G62520</v>
      </c>
      <c r="AK720" s="905" t="str">
        <f t="shared" si="67"/>
        <v>COUT-G EXPRESS       -LOC</v>
      </c>
      <c r="AL720" s="905">
        <f>IFERROR(INDEX(G720:R720,1,MATCH(Parametres!$B$3,G$1:R$1,0)-1)*IF(OR(F720="L",F720="S",F720="I"),-1,1),"")</f>
        <v>0</v>
      </c>
      <c r="AM720" s="905">
        <f t="shared" si="68"/>
        <v>0</v>
      </c>
      <c r="AN720" s="905">
        <f>INDEX(G720:R720,1,MATCH(Parametres!$B$3,G$1:R$1,0))*IF(OR(F720="L",F720="S",F720="I"),-1,1)</f>
        <v>0</v>
      </c>
      <c r="AO720" s="487" t="e">
        <f>+VLOOKUP($AJ720,Data_Validation!$A:$D,1,0)</f>
        <v>#N/A</v>
      </c>
      <c r="AP720" s="487" t="e">
        <f>+VLOOKUP($AJ720,Data_Validation!$A:$D,3,0)</f>
        <v>#N/A</v>
      </c>
      <c r="AQ720" s="487" t="e">
        <f>+VLOOKUP($AJ720,Data_Validation!$A:$D,4,0)</f>
        <v>#N/A</v>
      </c>
      <c r="AR720" s="487" t="s">
        <v>299</v>
      </c>
      <c r="AS720" s="487" t="e">
        <f>+VLOOKUP($AJ720,Data_Validation!$A:$E,5,0)</f>
        <v>#N/A</v>
      </c>
      <c r="AT720" s="904" t="str">
        <f t="shared" si="69"/>
        <v>G62520</v>
      </c>
      <c r="AU720" s="488" t="str">
        <f t="shared" si="70"/>
        <v>COUT-G EXPRESS       -LOC</v>
      </c>
      <c r="AV720" s="899">
        <f>IFERROR(INDEX(V720:AG720,1,MATCH(Parametres!$B$3,V$1:AG$1,0)-1)*IF(OR(C720="L",C720="S",C720="I"),-1,1),"")</f>
        <v>0</v>
      </c>
      <c r="AW720" s="899">
        <f t="shared" si="71"/>
        <v>0</v>
      </c>
      <c r="AX720" s="899">
        <f>INDEX(V720:AG720,1,MATCH(Parametres!$B$3,V$1:AG$1,0))*IF(OR(C720="L",C720="S",C720="I"),-1,1)</f>
        <v>0</v>
      </c>
      <c r="AY720" s="487" t="s">
        <v>337</v>
      </c>
      <c r="AZ720" s="487" t="e">
        <f>+VLOOKUP($AJ720,Data_Validation!$A:$E,5,0)</f>
        <v>#N/A</v>
      </c>
    </row>
    <row r="721" spans="1:52" ht="15" hidden="1" customHeight="1">
      <c r="A721" s="706" t="s">
        <v>1148</v>
      </c>
      <c r="B721" s="706">
        <v>2025</v>
      </c>
      <c r="C721" s="706" t="s">
        <v>2700</v>
      </c>
      <c r="D721" s="706" t="s">
        <v>2701</v>
      </c>
      <c r="E721" s="706" t="s">
        <v>1143</v>
      </c>
      <c r="F721" s="706" t="s">
        <v>1152</v>
      </c>
      <c r="G721" s="706">
        <v>0</v>
      </c>
      <c r="H721" s="706">
        <v>0</v>
      </c>
      <c r="I721" s="706">
        <v>122776.14</v>
      </c>
      <c r="J721" s="706">
        <v>174871.43</v>
      </c>
      <c r="K721" s="706">
        <v>234978.29</v>
      </c>
      <c r="L721" s="706">
        <v>414453.04</v>
      </c>
      <c r="M721" s="706">
        <v>470546.68</v>
      </c>
      <c r="N721" s="706">
        <v>522016.33</v>
      </c>
      <c r="O721" s="706">
        <v>574367.27</v>
      </c>
      <c r="P721" s="706">
        <v>644986.6</v>
      </c>
      <c r="Q721" s="706">
        <v>701545.57</v>
      </c>
      <c r="R721" s="706">
        <v>701545.57</v>
      </c>
      <c r="S721" s="706">
        <v>63776.87</v>
      </c>
      <c r="T721" s="706">
        <v>63776.87</v>
      </c>
      <c r="U721" s="706">
        <v>0</v>
      </c>
      <c r="V721" s="706">
        <v>0</v>
      </c>
      <c r="W721" s="706">
        <v>0</v>
      </c>
      <c r="X721" s="706">
        <v>0</v>
      </c>
      <c r="Y721" s="706">
        <v>0</v>
      </c>
      <c r="Z721" s="706">
        <v>0</v>
      </c>
      <c r="AA721" s="706">
        <v>0</v>
      </c>
      <c r="AB721" s="706">
        <v>0</v>
      </c>
      <c r="AC721" s="706">
        <v>0</v>
      </c>
      <c r="AD721" s="706">
        <v>0</v>
      </c>
      <c r="AE721" s="706">
        <v>0</v>
      </c>
      <c r="AF721" s="706">
        <v>0</v>
      </c>
      <c r="AG721" s="706">
        <v>0</v>
      </c>
      <c r="AH721" s="706">
        <v>0</v>
      </c>
      <c r="AI721" s="706">
        <v>0</v>
      </c>
      <c r="AJ721" s="905" t="str">
        <f t="shared" si="66"/>
        <v>G62600</v>
      </c>
      <c r="AK721" s="905" t="str">
        <f t="shared" si="67"/>
        <v>COUT-SPICKUP/COLORADO</v>
      </c>
      <c r="AL721" s="905">
        <f>IFERROR(INDEX(G721:R721,1,MATCH(Parametres!$B$3,G$1:R$1,0)-1)*IF(OR(F721="L",F721="S",F721="I"),-1,1),"")</f>
        <v>122776.14</v>
      </c>
      <c r="AM721" s="905">
        <f t="shared" si="68"/>
        <v>52095.289999999994</v>
      </c>
      <c r="AN721" s="905">
        <f>INDEX(G721:R721,1,MATCH(Parametres!$B$3,G$1:R$1,0))*IF(OR(F721="L",F721="S",F721="I"),-1,1)</f>
        <v>174871.43</v>
      </c>
      <c r="AO721" s="487" t="str">
        <f>+VLOOKUP($AJ721,Data_Validation!$A:$D,1,0)</f>
        <v>G62600</v>
      </c>
      <c r="AP721" s="487" t="str">
        <f>+VLOOKUP($AJ721,Data_Validation!$A:$D,3,0)</f>
        <v>Véhicules neufs</v>
      </c>
      <c r="AQ721" s="487" t="str">
        <f>+VLOOKUP($AJ721,Data_Validation!$A:$D,4,0)</f>
        <v>Camions détail</v>
      </c>
      <c r="AR721" s="487" t="s">
        <v>299</v>
      </c>
      <c r="AS721" s="487">
        <f>+VLOOKUP($AJ721,Data_Validation!$A:$E,5,0)</f>
        <v>0</v>
      </c>
      <c r="AT721" s="904" t="str">
        <f t="shared" si="69"/>
        <v>G62600</v>
      </c>
      <c r="AU721" s="488" t="str">
        <f t="shared" si="70"/>
        <v>COUT-SPICKUP/COLORADO</v>
      </c>
      <c r="AV721" s="899">
        <f>IFERROR(INDEX(V721:AG721,1,MATCH(Parametres!$B$3,V$1:AG$1,0)-1)*IF(OR(C721="L",C721="S",C721="I"),-1,1),"")</f>
        <v>0</v>
      </c>
      <c r="AW721" s="899">
        <f t="shared" si="71"/>
        <v>0</v>
      </c>
      <c r="AX721" s="899">
        <f>INDEX(V721:AG721,1,MATCH(Parametres!$B$3,V$1:AG$1,0))*IF(OR(C721="L",C721="S",C721="I"),-1,1)</f>
        <v>0</v>
      </c>
      <c r="AY721" s="487" t="s">
        <v>337</v>
      </c>
      <c r="AZ721" s="487">
        <f>+VLOOKUP($AJ721,Data_Validation!$A:$E,5,0)</f>
        <v>0</v>
      </c>
    </row>
    <row r="722" spans="1:52" ht="15" hidden="1" customHeight="1">
      <c r="A722" s="706" t="s">
        <v>1148</v>
      </c>
      <c r="B722" s="706">
        <v>2025</v>
      </c>
      <c r="C722" s="706" t="s">
        <v>2702</v>
      </c>
      <c r="D722" s="706" t="s">
        <v>2631</v>
      </c>
      <c r="E722" s="706" t="s">
        <v>1143</v>
      </c>
      <c r="F722" s="706" t="s">
        <v>1152</v>
      </c>
      <c r="G722" s="706">
        <v>104461.68</v>
      </c>
      <c r="H722" s="706">
        <v>104461.68</v>
      </c>
      <c r="I722" s="706">
        <v>158892.51</v>
      </c>
      <c r="J722" s="706">
        <v>158892.51</v>
      </c>
      <c r="K722" s="706">
        <v>213024.51</v>
      </c>
      <c r="L722" s="706">
        <v>267706.51</v>
      </c>
      <c r="M722" s="706">
        <v>377162.96</v>
      </c>
      <c r="N722" s="706">
        <v>433758.16</v>
      </c>
      <c r="O722" s="706">
        <v>493831.32</v>
      </c>
      <c r="P722" s="706">
        <v>493831.32</v>
      </c>
      <c r="Q722" s="706">
        <v>561687.65</v>
      </c>
      <c r="R722" s="706">
        <v>561687.65</v>
      </c>
      <c r="S722" s="706">
        <v>51062.51</v>
      </c>
      <c r="T722" s="706">
        <v>51062.51</v>
      </c>
      <c r="U722" s="706">
        <v>0</v>
      </c>
      <c r="V722" s="706">
        <v>0</v>
      </c>
      <c r="W722" s="706">
        <v>0</v>
      </c>
      <c r="X722" s="706">
        <v>0</v>
      </c>
      <c r="Y722" s="706">
        <v>0</v>
      </c>
      <c r="Z722" s="706">
        <v>0</v>
      </c>
      <c r="AA722" s="706">
        <v>0</v>
      </c>
      <c r="AB722" s="706">
        <v>0</v>
      </c>
      <c r="AC722" s="706">
        <v>0</v>
      </c>
      <c r="AD722" s="706">
        <v>0</v>
      </c>
      <c r="AE722" s="706">
        <v>0</v>
      </c>
      <c r="AF722" s="706">
        <v>0</v>
      </c>
      <c r="AG722" s="706">
        <v>0</v>
      </c>
      <c r="AH722" s="706">
        <v>0</v>
      </c>
      <c r="AI722" s="706">
        <v>0</v>
      </c>
      <c r="AJ722" s="905" t="str">
        <f t="shared" si="66"/>
        <v>G62602</v>
      </c>
      <c r="AK722" s="905" t="str">
        <f t="shared" si="67"/>
        <v>COUT - GMC CANYON</v>
      </c>
      <c r="AL722" s="905">
        <f>IFERROR(INDEX(G722:R722,1,MATCH(Parametres!$B$3,G$1:R$1,0)-1)*IF(OR(F722="L",F722="S",F722="I"),-1,1),"")</f>
        <v>158892.51</v>
      </c>
      <c r="AM722" s="905">
        <f t="shared" si="68"/>
        <v>0</v>
      </c>
      <c r="AN722" s="905">
        <f>INDEX(G722:R722,1,MATCH(Parametres!$B$3,G$1:R$1,0))*IF(OR(F722="L",F722="S",F722="I"),-1,1)</f>
        <v>158892.51</v>
      </c>
      <c r="AO722" s="487" t="str">
        <f>+VLOOKUP($AJ722,Data_Validation!$A:$D,1,0)</f>
        <v>G62602</v>
      </c>
      <c r="AP722" s="487" t="str">
        <f>+VLOOKUP($AJ722,Data_Validation!$A:$D,3,0)</f>
        <v>Véhicules neufs</v>
      </c>
      <c r="AQ722" s="487" t="str">
        <f>+VLOOKUP($AJ722,Data_Validation!$A:$D,4,0)</f>
        <v>Camions détail</v>
      </c>
      <c r="AR722" s="487" t="s">
        <v>299</v>
      </c>
      <c r="AS722" s="487">
        <f>+VLOOKUP($AJ722,Data_Validation!$A:$E,5,0)</f>
        <v>0</v>
      </c>
      <c r="AT722" s="904" t="str">
        <f t="shared" si="69"/>
        <v>G62602</v>
      </c>
      <c r="AU722" s="488" t="str">
        <f t="shared" si="70"/>
        <v>COUT - GMC CANYON</v>
      </c>
      <c r="AV722" s="899">
        <f>IFERROR(INDEX(V722:AG722,1,MATCH(Parametres!$B$3,V$1:AG$1,0)-1)*IF(OR(C722="L",C722="S",C722="I"),-1,1),"")</f>
        <v>0</v>
      </c>
      <c r="AW722" s="899">
        <f t="shared" si="71"/>
        <v>0</v>
      </c>
      <c r="AX722" s="899">
        <f>INDEX(V722:AG722,1,MATCH(Parametres!$B$3,V$1:AG$1,0))*IF(OR(C722="L",C722="S",C722="I"),-1,1)</f>
        <v>0</v>
      </c>
      <c r="AY722" s="487" t="s">
        <v>337</v>
      </c>
      <c r="AZ722" s="487">
        <f>+VLOOKUP($AJ722,Data_Validation!$A:$E,5,0)</f>
        <v>0</v>
      </c>
    </row>
    <row r="723" spans="1:52" ht="15" hidden="1" customHeight="1">
      <c r="A723" s="706" t="s">
        <v>1148</v>
      </c>
      <c r="B723" s="706">
        <v>2025</v>
      </c>
      <c r="C723" s="706" t="s">
        <v>2703</v>
      </c>
      <c r="D723" s="706" t="s">
        <v>2704</v>
      </c>
      <c r="E723" s="706" t="s">
        <v>1143</v>
      </c>
      <c r="F723" s="706" t="s">
        <v>1152</v>
      </c>
      <c r="G723" s="706">
        <v>0</v>
      </c>
      <c r="H723" s="706">
        <v>0</v>
      </c>
      <c r="I723" s="706">
        <v>169841.63</v>
      </c>
      <c r="J723" s="706">
        <v>214587.07</v>
      </c>
      <c r="K723" s="706">
        <v>306829.92</v>
      </c>
      <c r="L723" s="706">
        <v>306829.92</v>
      </c>
      <c r="M723" s="706">
        <v>306829.92</v>
      </c>
      <c r="N723" s="706">
        <v>356866.17</v>
      </c>
      <c r="O723" s="706">
        <v>406583.07</v>
      </c>
      <c r="P723" s="706">
        <v>459592.57</v>
      </c>
      <c r="Q723" s="706">
        <v>509958.33</v>
      </c>
      <c r="R723" s="706">
        <v>616348.07999999996</v>
      </c>
      <c r="S723" s="706">
        <v>46359.85</v>
      </c>
      <c r="T723" s="706">
        <v>46359.85</v>
      </c>
      <c r="U723" s="706">
        <v>0</v>
      </c>
      <c r="V723" s="706">
        <v>0</v>
      </c>
      <c r="W723" s="706">
        <v>0</v>
      </c>
      <c r="X723" s="706">
        <v>0</v>
      </c>
      <c r="Y723" s="706">
        <v>0</v>
      </c>
      <c r="Z723" s="706">
        <v>0</v>
      </c>
      <c r="AA723" s="706">
        <v>0</v>
      </c>
      <c r="AB723" s="706">
        <v>0</v>
      </c>
      <c r="AC723" s="706">
        <v>0</v>
      </c>
      <c r="AD723" s="706">
        <v>0</v>
      </c>
      <c r="AE723" s="706">
        <v>0</v>
      </c>
      <c r="AF723" s="706">
        <v>0</v>
      </c>
      <c r="AG723" s="706">
        <v>0</v>
      </c>
      <c r="AH723" s="706">
        <v>0</v>
      </c>
      <c r="AI723" s="706">
        <v>0</v>
      </c>
      <c r="AJ723" s="905" t="str">
        <f t="shared" ref="AJ723:AJ786" si="72">C723</f>
        <v>G62612</v>
      </c>
      <c r="AK723" s="905" t="str">
        <f t="shared" ref="AK723:AK786" si="73">D723</f>
        <v>COUT-BUICK ENVISION</v>
      </c>
      <c r="AL723" s="905">
        <f>IFERROR(INDEX(G723:R723,1,MATCH(Parametres!$B$3,G$1:R$1,0)-1)*IF(OR(F723="L",F723="S",F723="I"),-1,1),"")</f>
        <v>169841.63</v>
      </c>
      <c r="AM723" s="905">
        <f t="shared" si="68"/>
        <v>44745.440000000002</v>
      </c>
      <c r="AN723" s="905">
        <f>INDEX(G723:R723,1,MATCH(Parametres!$B$3,G$1:R$1,0))*IF(OR(F723="L",F723="S",F723="I"),-1,1)</f>
        <v>214587.07</v>
      </c>
      <c r="AO723" s="487" t="str">
        <f>+VLOOKUP($AJ723,Data_Validation!$A:$D,1,0)</f>
        <v>G62612</v>
      </c>
      <c r="AP723" s="487" t="str">
        <f>+VLOOKUP($AJ723,Data_Validation!$A:$D,3,0)</f>
        <v>Véhicules neufs</v>
      </c>
      <c r="AQ723" s="487" t="str">
        <f>+VLOOKUP($AJ723,Data_Validation!$A:$D,4,0)</f>
        <v>Camions détail</v>
      </c>
      <c r="AR723" s="487" t="s">
        <v>299</v>
      </c>
      <c r="AS723" s="487">
        <f>+VLOOKUP($AJ723,Data_Validation!$A:$E,5,0)</f>
        <v>0</v>
      </c>
      <c r="AT723" s="904" t="str">
        <f t="shared" si="69"/>
        <v>G62612</v>
      </c>
      <c r="AU723" s="488" t="str">
        <f t="shared" si="70"/>
        <v>COUT-BUICK ENVISION</v>
      </c>
      <c r="AV723" s="899">
        <f>IFERROR(INDEX(V723:AG723,1,MATCH(Parametres!$B$3,V$1:AG$1,0)-1)*IF(OR(C723="L",C723="S",C723="I"),-1,1),"")</f>
        <v>0</v>
      </c>
      <c r="AW723" s="899">
        <f t="shared" si="71"/>
        <v>0</v>
      </c>
      <c r="AX723" s="899">
        <f>INDEX(V723:AG723,1,MATCH(Parametres!$B$3,V$1:AG$1,0))*IF(OR(C723="L",C723="S",C723="I"),-1,1)</f>
        <v>0</v>
      </c>
      <c r="AY723" s="487" t="s">
        <v>337</v>
      </c>
      <c r="AZ723" s="487">
        <f>+VLOOKUP($AJ723,Data_Validation!$A:$E,5,0)</f>
        <v>0</v>
      </c>
    </row>
    <row r="724" spans="1:52" ht="15" hidden="1" customHeight="1">
      <c r="A724" s="706" t="s">
        <v>1148</v>
      </c>
      <c r="B724" s="706">
        <v>2025</v>
      </c>
      <c r="C724" s="706" t="s">
        <v>2705</v>
      </c>
      <c r="D724" s="706" t="s">
        <v>2706</v>
      </c>
      <c r="E724" s="706" t="s">
        <v>1143</v>
      </c>
      <c r="F724" s="706" t="s">
        <v>1152</v>
      </c>
      <c r="G724" s="706">
        <v>31955.040000000001</v>
      </c>
      <c r="H724" s="706">
        <v>64547.040000000001</v>
      </c>
      <c r="I724" s="706">
        <v>94623.28</v>
      </c>
      <c r="J724" s="706">
        <v>162071.6</v>
      </c>
      <c r="K724" s="706">
        <v>326858.71999999997</v>
      </c>
      <c r="L724" s="706">
        <v>326858.71999999997</v>
      </c>
      <c r="M724" s="706">
        <v>419389.04</v>
      </c>
      <c r="N724" s="706">
        <v>481836.04</v>
      </c>
      <c r="O724" s="706">
        <v>512296.54</v>
      </c>
      <c r="P724" s="706">
        <v>611875.81000000006</v>
      </c>
      <c r="Q724" s="706">
        <v>712987.96</v>
      </c>
      <c r="R724" s="706">
        <v>782141.61</v>
      </c>
      <c r="S724" s="706">
        <v>64817.09</v>
      </c>
      <c r="T724" s="706">
        <v>64817.09</v>
      </c>
      <c r="U724" s="706">
        <v>0</v>
      </c>
      <c r="V724" s="706">
        <v>0</v>
      </c>
      <c r="W724" s="706">
        <v>0</v>
      </c>
      <c r="X724" s="706">
        <v>0</v>
      </c>
      <c r="Y724" s="706">
        <v>0</v>
      </c>
      <c r="Z724" s="706">
        <v>0</v>
      </c>
      <c r="AA724" s="706">
        <v>0</v>
      </c>
      <c r="AB724" s="706">
        <v>0</v>
      </c>
      <c r="AC724" s="706">
        <v>0</v>
      </c>
      <c r="AD724" s="706">
        <v>0</v>
      </c>
      <c r="AE724" s="706">
        <v>0</v>
      </c>
      <c r="AF724" s="706">
        <v>0</v>
      </c>
      <c r="AG724" s="706">
        <v>0</v>
      </c>
      <c r="AH724" s="706">
        <v>0</v>
      </c>
      <c r="AI724" s="706">
        <v>0</v>
      </c>
      <c r="AJ724" s="905" t="str">
        <f t="shared" si="72"/>
        <v>G62613</v>
      </c>
      <c r="AK724" s="905" t="str">
        <f t="shared" si="73"/>
        <v>COUT-BUICK ENVISTA</v>
      </c>
      <c r="AL724" s="905">
        <f>IFERROR(INDEX(G724:R724,1,MATCH(Parametres!$B$3,G$1:R$1,0)-1)*IF(OR(F724="L",F724="S",F724="I"),-1,1),"")</f>
        <v>94623.28</v>
      </c>
      <c r="AM724" s="905">
        <f t="shared" si="68"/>
        <v>67448.320000000007</v>
      </c>
      <c r="AN724" s="905">
        <f>INDEX(G724:R724,1,MATCH(Parametres!$B$3,G$1:R$1,0))*IF(OR(F724="L",F724="S",F724="I"),-1,1)</f>
        <v>162071.6</v>
      </c>
      <c r="AO724" s="487" t="str">
        <f>+VLOOKUP($AJ724,Data_Validation!$A:$D,1,0)</f>
        <v>G62613</v>
      </c>
      <c r="AP724" s="487" t="str">
        <f>+VLOOKUP($AJ724,Data_Validation!$A:$D,3,0)</f>
        <v>Véhicules neufs</v>
      </c>
      <c r="AQ724" s="487" t="str">
        <f>+VLOOKUP($AJ724,Data_Validation!$A:$D,4,0)</f>
        <v>Camions détail</v>
      </c>
      <c r="AR724" s="487" t="s">
        <v>299</v>
      </c>
      <c r="AS724" s="487">
        <f>+VLOOKUP($AJ724,Data_Validation!$A:$E,5,0)</f>
        <v>0</v>
      </c>
      <c r="AT724" s="904" t="str">
        <f t="shared" si="69"/>
        <v>G62613</v>
      </c>
      <c r="AU724" s="488" t="str">
        <f t="shared" si="70"/>
        <v>COUT-BUICK ENVISTA</v>
      </c>
      <c r="AV724" s="899">
        <f>IFERROR(INDEX(V724:AG724,1,MATCH(Parametres!$B$3,V$1:AG$1,0)-1)*IF(OR(C724="L",C724="S",C724="I"),-1,1),"")</f>
        <v>0</v>
      </c>
      <c r="AW724" s="899">
        <f t="shared" si="71"/>
        <v>0</v>
      </c>
      <c r="AX724" s="899">
        <f>INDEX(V724:AG724,1,MATCH(Parametres!$B$3,V$1:AG$1,0))*IF(OR(C724="L",C724="S",C724="I"),-1,1)</f>
        <v>0</v>
      </c>
      <c r="AY724" s="487" t="s">
        <v>337</v>
      </c>
      <c r="AZ724" s="487">
        <f>+VLOOKUP($AJ724,Data_Validation!$A:$E,5,0)</f>
        <v>0</v>
      </c>
    </row>
    <row r="725" spans="1:52" ht="15" customHeight="1">
      <c r="A725" s="706" t="s">
        <v>1148</v>
      </c>
      <c r="B725" s="706">
        <v>2025</v>
      </c>
      <c r="C725" s="706" t="s">
        <v>2707</v>
      </c>
      <c r="D725" s="706" t="s">
        <v>2708</v>
      </c>
      <c r="E725" s="706" t="s">
        <v>1143</v>
      </c>
      <c r="F725" s="706" t="s">
        <v>1152</v>
      </c>
      <c r="G725" s="706">
        <v>0</v>
      </c>
      <c r="H725" s="706">
        <v>0</v>
      </c>
      <c r="I725" s="706">
        <v>0</v>
      </c>
      <c r="J725" s="706">
        <v>0</v>
      </c>
      <c r="K725" s="706">
        <v>0</v>
      </c>
      <c r="L725" s="706">
        <v>0</v>
      </c>
      <c r="M725" s="706">
        <v>0</v>
      </c>
      <c r="N725" s="706">
        <v>0</v>
      </c>
      <c r="O725" s="706">
        <v>0</v>
      </c>
      <c r="P725" s="706">
        <v>0</v>
      </c>
      <c r="Q725" s="706">
        <v>0</v>
      </c>
      <c r="R725" s="706">
        <v>0</v>
      </c>
      <c r="S725" s="706">
        <v>0</v>
      </c>
      <c r="T725" s="706">
        <v>0</v>
      </c>
      <c r="U725" s="706">
        <v>0</v>
      </c>
      <c r="V725" s="706">
        <v>0</v>
      </c>
      <c r="W725" s="706">
        <v>0</v>
      </c>
      <c r="X725" s="706">
        <v>0</v>
      </c>
      <c r="Y725" s="706">
        <v>0</v>
      </c>
      <c r="Z725" s="706">
        <v>0</v>
      </c>
      <c r="AA725" s="706">
        <v>0</v>
      </c>
      <c r="AB725" s="706">
        <v>0</v>
      </c>
      <c r="AC725" s="706">
        <v>0</v>
      </c>
      <c r="AD725" s="706">
        <v>0</v>
      </c>
      <c r="AE725" s="706">
        <v>0</v>
      </c>
      <c r="AF725" s="706">
        <v>0</v>
      </c>
      <c r="AG725" s="706">
        <v>0</v>
      </c>
      <c r="AH725" s="706">
        <v>0</v>
      </c>
      <c r="AI725" s="706">
        <v>0</v>
      </c>
      <c r="AJ725" s="905" t="str">
        <f t="shared" si="72"/>
        <v>G62620</v>
      </c>
      <c r="AK725" s="905" t="str">
        <f t="shared" si="73"/>
        <v>COUT-SPICKUP/COLORADO-LOC</v>
      </c>
      <c r="AL725" s="905">
        <f>IFERROR(INDEX(G725:R725,1,MATCH(Parametres!$B$3,G$1:R$1,0)-1)*IF(OR(F725="L",F725="S",F725="I"),-1,1),"")</f>
        <v>0</v>
      </c>
      <c r="AM725" s="905">
        <f t="shared" si="68"/>
        <v>0</v>
      </c>
      <c r="AN725" s="905">
        <f>INDEX(G725:R725,1,MATCH(Parametres!$B$3,G$1:R$1,0))*IF(OR(F725="L",F725="S",F725="I"),-1,1)</f>
        <v>0</v>
      </c>
      <c r="AO725" s="487" t="e">
        <f>+VLOOKUP($AJ725,Data_Validation!$A:$D,1,0)</f>
        <v>#N/A</v>
      </c>
      <c r="AP725" s="487" t="e">
        <f>+VLOOKUP($AJ725,Data_Validation!$A:$D,3,0)</f>
        <v>#N/A</v>
      </c>
      <c r="AQ725" s="487" t="e">
        <f>+VLOOKUP($AJ725,Data_Validation!$A:$D,4,0)</f>
        <v>#N/A</v>
      </c>
      <c r="AR725" s="487" t="s">
        <v>299</v>
      </c>
      <c r="AS725" s="487" t="e">
        <f>+VLOOKUP($AJ725,Data_Validation!$A:$E,5,0)</f>
        <v>#N/A</v>
      </c>
      <c r="AT725" s="904" t="str">
        <f t="shared" si="69"/>
        <v>G62620</v>
      </c>
      <c r="AU725" s="488" t="str">
        <f t="shared" si="70"/>
        <v>COUT-SPICKUP/COLORADO-LOC</v>
      </c>
      <c r="AV725" s="899">
        <f>IFERROR(INDEX(V725:AG725,1,MATCH(Parametres!$B$3,V$1:AG$1,0)-1)*IF(OR(C725="L",C725="S",C725="I"),-1,1),"")</f>
        <v>0</v>
      </c>
      <c r="AW725" s="899">
        <f t="shared" si="71"/>
        <v>0</v>
      </c>
      <c r="AX725" s="899">
        <f>INDEX(V725:AG725,1,MATCH(Parametres!$B$3,V$1:AG$1,0))*IF(OR(C725="L",C725="S",C725="I"),-1,1)</f>
        <v>0</v>
      </c>
      <c r="AY725" s="487" t="s">
        <v>337</v>
      </c>
      <c r="AZ725" s="487" t="e">
        <f>+VLOOKUP($AJ725,Data_Validation!$A:$E,5,0)</f>
        <v>#N/A</v>
      </c>
    </row>
    <row r="726" spans="1:52" ht="15" hidden="1" customHeight="1">
      <c r="A726" s="706" t="s">
        <v>1148</v>
      </c>
      <c r="B726" s="706">
        <v>2025</v>
      </c>
      <c r="C726" s="706" t="s">
        <v>2709</v>
      </c>
      <c r="D726" s="706" t="s">
        <v>2710</v>
      </c>
      <c r="E726" s="706" t="s">
        <v>1143</v>
      </c>
      <c r="F726" s="706" t="s">
        <v>1152</v>
      </c>
      <c r="G726" s="706">
        <v>0</v>
      </c>
      <c r="H726" s="706">
        <v>57382.07</v>
      </c>
      <c r="I726" s="706">
        <v>112334.47</v>
      </c>
      <c r="J726" s="706">
        <v>112883.56</v>
      </c>
      <c r="K726" s="706">
        <v>112883.56</v>
      </c>
      <c r="L726" s="706">
        <v>112883.56</v>
      </c>
      <c r="M726" s="706">
        <v>173423.06</v>
      </c>
      <c r="N726" s="706">
        <v>227357.06</v>
      </c>
      <c r="O726" s="706">
        <v>286095.06</v>
      </c>
      <c r="P726" s="706">
        <v>286095.06</v>
      </c>
      <c r="Q726" s="706">
        <v>353795.06</v>
      </c>
      <c r="R726" s="706">
        <v>542027.15</v>
      </c>
      <c r="S726" s="706">
        <v>32163.19</v>
      </c>
      <c r="T726" s="706">
        <v>32163.19</v>
      </c>
      <c r="U726" s="706">
        <v>0</v>
      </c>
      <c r="V726" s="706">
        <v>0</v>
      </c>
      <c r="W726" s="706">
        <v>0</v>
      </c>
      <c r="X726" s="706">
        <v>0</v>
      </c>
      <c r="Y726" s="706">
        <v>0</v>
      </c>
      <c r="Z726" s="706">
        <v>0</v>
      </c>
      <c r="AA726" s="706">
        <v>0</v>
      </c>
      <c r="AB726" s="706">
        <v>0</v>
      </c>
      <c r="AC726" s="706">
        <v>0</v>
      </c>
      <c r="AD726" s="706">
        <v>0</v>
      </c>
      <c r="AE726" s="706">
        <v>0</v>
      </c>
      <c r="AF726" s="706">
        <v>0</v>
      </c>
      <c r="AG726" s="706">
        <v>0</v>
      </c>
      <c r="AH726" s="706">
        <v>0</v>
      </c>
      <c r="AI726" s="706">
        <v>0</v>
      </c>
      <c r="AJ726" s="905" t="str">
        <f t="shared" si="72"/>
        <v>G62700</v>
      </c>
      <c r="AK726" s="905" t="str">
        <f t="shared" si="73"/>
        <v>COUT-TRAVERSE</v>
      </c>
      <c r="AL726" s="905">
        <f>IFERROR(INDEX(G726:R726,1,MATCH(Parametres!$B$3,G$1:R$1,0)-1)*IF(OR(F726="L",F726="S",F726="I"),-1,1),"")</f>
        <v>112334.47</v>
      </c>
      <c r="AM726" s="905">
        <f t="shared" si="68"/>
        <v>549.08999999999651</v>
      </c>
      <c r="AN726" s="905">
        <f>INDEX(G726:R726,1,MATCH(Parametres!$B$3,G$1:R$1,0))*IF(OR(F726="L",F726="S",F726="I"),-1,1)</f>
        <v>112883.56</v>
      </c>
      <c r="AO726" s="487" t="str">
        <f>+VLOOKUP($AJ726,Data_Validation!$A:$D,1,0)</f>
        <v>G62700</v>
      </c>
      <c r="AP726" s="487" t="str">
        <f>+VLOOKUP($AJ726,Data_Validation!$A:$D,3,0)</f>
        <v>Véhicules neufs</v>
      </c>
      <c r="AQ726" s="487" t="str">
        <f>+VLOOKUP($AJ726,Data_Validation!$A:$D,4,0)</f>
        <v>Camions détail</v>
      </c>
      <c r="AR726" s="487" t="s">
        <v>299</v>
      </c>
      <c r="AS726" s="487">
        <f>+VLOOKUP($AJ726,Data_Validation!$A:$E,5,0)</f>
        <v>0</v>
      </c>
      <c r="AT726" s="904" t="str">
        <f t="shared" si="69"/>
        <v>G62700</v>
      </c>
      <c r="AU726" s="488" t="str">
        <f t="shared" si="70"/>
        <v>COUT-TRAVERSE</v>
      </c>
      <c r="AV726" s="899">
        <f>IFERROR(INDEX(V726:AG726,1,MATCH(Parametres!$B$3,V$1:AG$1,0)-1)*IF(OR(C726="L",C726="S",C726="I"),-1,1),"")</f>
        <v>0</v>
      </c>
      <c r="AW726" s="899">
        <f t="shared" si="71"/>
        <v>0</v>
      </c>
      <c r="AX726" s="899">
        <f>INDEX(V726:AG726,1,MATCH(Parametres!$B$3,V$1:AG$1,0))*IF(OR(C726="L",C726="S",C726="I"),-1,1)</f>
        <v>0</v>
      </c>
      <c r="AY726" s="487" t="s">
        <v>337</v>
      </c>
      <c r="AZ726" s="487">
        <f>+VLOOKUP($AJ726,Data_Validation!$A:$E,5,0)</f>
        <v>0</v>
      </c>
    </row>
    <row r="727" spans="1:52" ht="15" hidden="1" customHeight="1">
      <c r="A727" s="706" t="s">
        <v>1148</v>
      </c>
      <c r="B727" s="706">
        <v>2025</v>
      </c>
      <c r="C727" s="706" t="s">
        <v>2711</v>
      </c>
      <c r="D727" s="706" t="s">
        <v>2712</v>
      </c>
      <c r="E727" s="706" t="s">
        <v>1143</v>
      </c>
      <c r="F727" s="706" t="s">
        <v>1152</v>
      </c>
      <c r="G727" s="706">
        <v>0</v>
      </c>
      <c r="H727" s="706">
        <v>0</v>
      </c>
      <c r="I727" s="706">
        <v>0</v>
      </c>
      <c r="J727" s="706">
        <v>63346.8</v>
      </c>
      <c r="K727" s="706">
        <v>63346.8</v>
      </c>
      <c r="L727" s="706">
        <v>63346.8</v>
      </c>
      <c r="M727" s="706">
        <v>63346.8</v>
      </c>
      <c r="N727" s="706">
        <v>126187.8</v>
      </c>
      <c r="O727" s="706">
        <v>126187.8</v>
      </c>
      <c r="P727" s="706">
        <v>198584</v>
      </c>
      <c r="Q727" s="706">
        <v>259236.72</v>
      </c>
      <c r="R727" s="706">
        <v>259236.72</v>
      </c>
      <c r="S727" s="706">
        <v>23566.97</v>
      </c>
      <c r="T727" s="706">
        <v>23566.97</v>
      </c>
      <c r="U727" s="706">
        <v>0</v>
      </c>
      <c r="V727" s="706">
        <v>0</v>
      </c>
      <c r="W727" s="706">
        <v>0</v>
      </c>
      <c r="X727" s="706">
        <v>0</v>
      </c>
      <c r="Y727" s="706">
        <v>0</v>
      </c>
      <c r="Z727" s="706">
        <v>0</v>
      </c>
      <c r="AA727" s="706">
        <v>0</v>
      </c>
      <c r="AB727" s="706">
        <v>0</v>
      </c>
      <c r="AC727" s="706">
        <v>0</v>
      </c>
      <c r="AD727" s="706">
        <v>0</v>
      </c>
      <c r="AE727" s="706">
        <v>0</v>
      </c>
      <c r="AF727" s="706">
        <v>0</v>
      </c>
      <c r="AG727" s="706">
        <v>0</v>
      </c>
      <c r="AH727" s="706">
        <v>0</v>
      </c>
      <c r="AI727" s="706">
        <v>0</v>
      </c>
      <c r="AJ727" s="905" t="str">
        <f t="shared" si="72"/>
        <v>G62800</v>
      </c>
      <c r="AK727" s="905" t="str">
        <f t="shared" si="73"/>
        <v>COÛTANT BUICK ENCLAVE</v>
      </c>
      <c r="AL727" s="905">
        <f>IFERROR(INDEX(G727:R727,1,MATCH(Parametres!$B$3,G$1:R$1,0)-1)*IF(OR(F727="L",F727="S",F727="I"),-1,1),"")</f>
        <v>0</v>
      </c>
      <c r="AM727" s="905">
        <f t="shared" si="68"/>
        <v>63346.8</v>
      </c>
      <c r="AN727" s="905">
        <f>INDEX(G727:R727,1,MATCH(Parametres!$B$3,G$1:R$1,0))*IF(OR(F727="L",F727="S",F727="I"),-1,1)</f>
        <v>63346.8</v>
      </c>
      <c r="AO727" s="487" t="str">
        <f>+VLOOKUP($AJ727,Data_Validation!$A:$D,1,0)</f>
        <v>G62800</v>
      </c>
      <c r="AP727" s="487" t="str">
        <f>+VLOOKUP($AJ727,Data_Validation!$A:$D,3,0)</f>
        <v>Véhicules neufs</v>
      </c>
      <c r="AQ727" s="487" t="str">
        <f>+VLOOKUP($AJ727,Data_Validation!$A:$D,4,0)</f>
        <v>Camions détail</v>
      </c>
      <c r="AR727" s="487" t="s">
        <v>299</v>
      </c>
      <c r="AS727" s="487">
        <f>+VLOOKUP($AJ727,Data_Validation!$A:$E,5,0)</f>
        <v>0</v>
      </c>
      <c r="AT727" s="904" t="str">
        <f t="shared" si="69"/>
        <v>G62800</v>
      </c>
      <c r="AU727" s="488" t="str">
        <f t="shared" si="70"/>
        <v>COÛTANT BUICK ENCLAVE</v>
      </c>
      <c r="AV727" s="899">
        <f>IFERROR(INDEX(V727:AG727,1,MATCH(Parametres!$B$3,V$1:AG$1,0)-1)*IF(OR(C727="L",C727="S",C727="I"),-1,1),"")</f>
        <v>0</v>
      </c>
      <c r="AW727" s="899">
        <f t="shared" si="71"/>
        <v>0</v>
      </c>
      <c r="AX727" s="899">
        <f>INDEX(V727:AG727,1,MATCH(Parametres!$B$3,V$1:AG$1,0))*IF(OR(C727="L",C727="S",C727="I"),-1,1)</f>
        <v>0</v>
      </c>
      <c r="AY727" s="487" t="s">
        <v>337</v>
      </c>
      <c r="AZ727" s="487">
        <f>+VLOOKUP($AJ727,Data_Validation!$A:$E,5,0)</f>
        <v>0</v>
      </c>
    </row>
    <row r="728" spans="1:52" ht="15" hidden="1" customHeight="1">
      <c r="A728" s="706" t="s">
        <v>1148</v>
      </c>
      <c r="B728" s="706">
        <v>2025</v>
      </c>
      <c r="C728" s="706" t="s">
        <v>2713</v>
      </c>
      <c r="D728" s="706" t="s">
        <v>2714</v>
      </c>
      <c r="E728" s="706" t="s">
        <v>1143</v>
      </c>
      <c r="F728" s="706" t="s">
        <v>1152</v>
      </c>
      <c r="G728" s="706">
        <v>40461.35</v>
      </c>
      <c r="H728" s="706">
        <v>40461.35</v>
      </c>
      <c r="I728" s="706">
        <v>110323.53</v>
      </c>
      <c r="J728" s="706">
        <v>110323.53</v>
      </c>
      <c r="K728" s="706">
        <v>142877.76000000001</v>
      </c>
      <c r="L728" s="706">
        <v>142877.76000000001</v>
      </c>
      <c r="M728" s="706">
        <v>178683.68</v>
      </c>
      <c r="N728" s="706">
        <v>214914.46</v>
      </c>
      <c r="O728" s="706">
        <v>214914.46</v>
      </c>
      <c r="P728" s="706">
        <v>214914.46</v>
      </c>
      <c r="Q728" s="706">
        <v>254594.09</v>
      </c>
      <c r="R728" s="706">
        <v>365626.11</v>
      </c>
      <c r="S728" s="706">
        <v>23144.92</v>
      </c>
      <c r="T728" s="706">
        <v>23144.92</v>
      </c>
      <c r="U728" s="706">
        <v>0</v>
      </c>
      <c r="V728" s="706">
        <v>0</v>
      </c>
      <c r="W728" s="706">
        <v>0</v>
      </c>
      <c r="X728" s="706">
        <v>0</v>
      </c>
      <c r="Y728" s="706">
        <v>0</v>
      </c>
      <c r="Z728" s="706">
        <v>0</v>
      </c>
      <c r="AA728" s="706">
        <v>0</v>
      </c>
      <c r="AB728" s="706">
        <v>0</v>
      </c>
      <c r="AC728" s="706">
        <v>0</v>
      </c>
      <c r="AD728" s="706">
        <v>0</v>
      </c>
      <c r="AE728" s="706">
        <v>0</v>
      </c>
      <c r="AF728" s="706">
        <v>0</v>
      </c>
      <c r="AG728" s="706">
        <v>0</v>
      </c>
      <c r="AH728" s="706">
        <v>0</v>
      </c>
      <c r="AI728" s="706">
        <v>0</v>
      </c>
      <c r="AJ728" s="905" t="str">
        <f t="shared" si="72"/>
        <v>G62804</v>
      </c>
      <c r="AK728" s="905" t="str">
        <f t="shared" si="73"/>
        <v>COUT BUICK ENCORE</v>
      </c>
      <c r="AL728" s="905">
        <f>IFERROR(INDEX(G728:R728,1,MATCH(Parametres!$B$3,G$1:R$1,0)-1)*IF(OR(F728="L",F728="S",F728="I"),-1,1),"")</f>
        <v>110323.53</v>
      </c>
      <c r="AM728" s="905">
        <f t="shared" si="68"/>
        <v>0</v>
      </c>
      <c r="AN728" s="905">
        <f>INDEX(G728:R728,1,MATCH(Parametres!$B$3,G$1:R$1,0))*IF(OR(F728="L",F728="S",F728="I"),-1,1)</f>
        <v>110323.53</v>
      </c>
      <c r="AO728" s="487" t="str">
        <f>+VLOOKUP($AJ728,Data_Validation!$A:$D,1,0)</f>
        <v>G62804</v>
      </c>
      <c r="AP728" s="487" t="str">
        <f>+VLOOKUP($AJ728,Data_Validation!$A:$D,3,0)</f>
        <v>Véhicules neufs</v>
      </c>
      <c r="AQ728" s="487" t="str">
        <f>+VLOOKUP($AJ728,Data_Validation!$A:$D,4,0)</f>
        <v>Camions détail</v>
      </c>
      <c r="AR728" s="487" t="s">
        <v>299</v>
      </c>
      <c r="AS728" s="487">
        <f>+VLOOKUP($AJ728,Data_Validation!$A:$E,5,0)</f>
        <v>0</v>
      </c>
      <c r="AT728" s="904" t="str">
        <f t="shared" si="69"/>
        <v>G62804</v>
      </c>
      <c r="AU728" s="488" t="str">
        <f t="shared" si="70"/>
        <v>COUT BUICK ENCORE</v>
      </c>
      <c r="AV728" s="899">
        <f>IFERROR(INDEX(V728:AG728,1,MATCH(Parametres!$B$3,V$1:AG$1,0)-1)*IF(OR(C728="L",C728="S",C728="I"),-1,1),"")</f>
        <v>0</v>
      </c>
      <c r="AW728" s="899">
        <f t="shared" si="71"/>
        <v>0</v>
      </c>
      <c r="AX728" s="899">
        <f>INDEX(V728:AG728,1,MATCH(Parametres!$B$3,V$1:AG$1,0))*IF(OR(C728="L",C728="S",C728="I"),-1,1)</f>
        <v>0</v>
      </c>
      <c r="AY728" s="487" t="s">
        <v>337</v>
      </c>
      <c r="AZ728" s="487">
        <f>+VLOOKUP($AJ728,Data_Validation!$A:$E,5,0)</f>
        <v>0</v>
      </c>
    </row>
    <row r="729" spans="1:52" ht="15" customHeight="1">
      <c r="A729" s="706" t="s">
        <v>1148</v>
      </c>
      <c r="B729" s="706">
        <v>2025</v>
      </c>
      <c r="C729" s="706" t="s">
        <v>2715</v>
      </c>
      <c r="D729" s="706" t="s">
        <v>2716</v>
      </c>
      <c r="E729" s="706" t="s">
        <v>1143</v>
      </c>
      <c r="F729" s="706" t="s">
        <v>1152</v>
      </c>
      <c r="G729" s="706">
        <v>0</v>
      </c>
      <c r="H729" s="706">
        <v>0</v>
      </c>
      <c r="I729" s="706">
        <v>0</v>
      </c>
      <c r="J729" s="706">
        <v>0</v>
      </c>
      <c r="K729" s="706">
        <v>0</v>
      </c>
      <c r="L729" s="706">
        <v>0</v>
      </c>
      <c r="M729" s="706">
        <v>0</v>
      </c>
      <c r="N729" s="706">
        <v>0</v>
      </c>
      <c r="O729" s="706">
        <v>0</v>
      </c>
      <c r="P729" s="706">
        <v>0</v>
      </c>
      <c r="Q729" s="706">
        <v>0</v>
      </c>
      <c r="R729" s="706">
        <v>0</v>
      </c>
      <c r="S729" s="706">
        <v>0</v>
      </c>
      <c r="T729" s="706">
        <v>0</v>
      </c>
      <c r="U729" s="706">
        <v>0</v>
      </c>
      <c r="V729" s="706">
        <v>0</v>
      </c>
      <c r="W729" s="706">
        <v>0</v>
      </c>
      <c r="X729" s="706">
        <v>0</v>
      </c>
      <c r="Y729" s="706">
        <v>0</v>
      </c>
      <c r="Z729" s="706">
        <v>0</v>
      </c>
      <c r="AA729" s="706">
        <v>0</v>
      </c>
      <c r="AB729" s="706">
        <v>0</v>
      </c>
      <c r="AC729" s="706">
        <v>0</v>
      </c>
      <c r="AD729" s="706">
        <v>0</v>
      </c>
      <c r="AE729" s="706">
        <v>0</v>
      </c>
      <c r="AF729" s="706">
        <v>0</v>
      </c>
      <c r="AG729" s="706">
        <v>0</v>
      </c>
      <c r="AH729" s="706">
        <v>0</v>
      </c>
      <c r="AI729" s="706">
        <v>0</v>
      </c>
      <c r="AJ729" s="905" t="str">
        <f t="shared" si="72"/>
        <v>G62820</v>
      </c>
      <c r="AK729" s="905" t="str">
        <f t="shared" si="73"/>
        <v>COUT-TRAIL BALZER    -LOC</v>
      </c>
      <c r="AL729" s="905">
        <f>IFERROR(INDEX(G729:R729,1,MATCH(Parametres!$B$3,G$1:R$1,0)-1)*IF(OR(F729="L",F729="S",F729="I"),-1,1),"")</f>
        <v>0</v>
      </c>
      <c r="AM729" s="905">
        <f t="shared" si="68"/>
        <v>0</v>
      </c>
      <c r="AN729" s="905">
        <f>INDEX(G729:R729,1,MATCH(Parametres!$B$3,G$1:R$1,0))*IF(OR(F729="L",F729="S",F729="I"),-1,1)</f>
        <v>0</v>
      </c>
      <c r="AO729" s="487" t="e">
        <f>+VLOOKUP($AJ729,Data_Validation!$A:$D,1,0)</f>
        <v>#N/A</v>
      </c>
      <c r="AP729" s="487" t="e">
        <f>+VLOOKUP($AJ729,Data_Validation!$A:$D,3,0)</f>
        <v>#N/A</v>
      </c>
      <c r="AQ729" s="487" t="e">
        <f>+VLOOKUP($AJ729,Data_Validation!$A:$D,4,0)</f>
        <v>#N/A</v>
      </c>
      <c r="AR729" s="487" t="s">
        <v>299</v>
      </c>
      <c r="AS729" s="487" t="e">
        <f>+VLOOKUP($AJ729,Data_Validation!$A:$E,5,0)</f>
        <v>#N/A</v>
      </c>
      <c r="AT729" s="904" t="str">
        <f t="shared" si="69"/>
        <v>G62820</v>
      </c>
      <c r="AU729" s="488" t="str">
        <f t="shared" si="70"/>
        <v>COUT-TRAIL BALZER    -LOC</v>
      </c>
      <c r="AV729" s="899">
        <f>IFERROR(INDEX(V729:AG729,1,MATCH(Parametres!$B$3,V$1:AG$1,0)-1)*IF(OR(C729="L",C729="S",C729="I"),-1,1),"")</f>
        <v>0</v>
      </c>
      <c r="AW729" s="899">
        <f t="shared" si="71"/>
        <v>0</v>
      </c>
      <c r="AX729" s="899">
        <f>INDEX(V729:AG729,1,MATCH(Parametres!$B$3,V$1:AG$1,0))*IF(OR(C729="L",C729="S",C729="I"),-1,1)</f>
        <v>0</v>
      </c>
      <c r="AY729" s="487" t="s">
        <v>337</v>
      </c>
      <c r="AZ729" s="487" t="e">
        <f>+VLOOKUP($AJ729,Data_Validation!$A:$E,5,0)</f>
        <v>#N/A</v>
      </c>
    </row>
    <row r="730" spans="1:52" ht="15" hidden="1" customHeight="1">
      <c r="A730" s="706" t="s">
        <v>1148</v>
      </c>
      <c r="B730" s="706">
        <v>2025</v>
      </c>
      <c r="C730" s="706" t="s">
        <v>2717</v>
      </c>
      <c r="D730" s="706" t="s">
        <v>2718</v>
      </c>
      <c r="E730" s="706" t="s">
        <v>1143</v>
      </c>
      <c r="F730" s="706" t="s">
        <v>1152</v>
      </c>
      <c r="G730" s="706">
        <v>117173.65</v>
      </c>
      <c r="H730" s="706">
        <v>117586.47</v>
      </c>
      <c r="I730" s="706">
        <v>179306.29</v>
      </c>
      <c r="J730" s="706">
        <v>299692.28999999998</v>
      </c>
      <c r="K730" s="706">
        <v>449773.68</v>
      </c>
      <c r="L730" s="706">
        <v>509598.68</v>
      </c>
      <c r="M730" s="706">
        <v>629220.31000000006</v>
      </c>
      <c r="N730" s="706">
        <v>977605.61</v>
      </c>
      <c r="O730" s="706">
        <v>1226274.25</v>
      </c>
      <c r="P730" s="706">
        <v>1509387.18</v>
      </c>
      <c r="Q730" s="706">
        <v>1741155.9</v>
      </c>
      <c r="R730" s="706">
        <v>1899563.04</v>
      </c>
      <c r="S730" s="706">
        <v>158286.9</v>
      </c>
      <c r="T730" s="706">
        <v>158286.9</v>
      </c>
      <c r="U730" s="706">
        <v>0</v>
      </c>
      <c r="V730" s="706">
        <v>0</v>
      </c>
      <c r="W730" s="706">
        <v>0</v>
      </c>
      <c r="X730" s="706">
        <v>0</v>
      </c>
      <c r="Y730" s="706">
        <v>0</v>
      </c>
      <c r="Z730" s="706">
        <v>0</v>
      </c>
      <c r="AA730" s="706">
        <v>0</v>
      </c>
      <c r="AB730" s="706">
        <v>0</v>
      </c>
      <c r="AC730" s="706">
        <v>0</v>
      </c>
      <c r="AD730" s="706">
        <v>0</v>
      </c>
      <c r="AE730" s="706">
        <v>0</v>
      </c>
      <c r="AF730" s="706">
        <v>0</v>
      </c>
      <c r="AG730" s="706">
        <v>0</v>
      </c>
      <c r="AH730" s="706">
        <v>0</v>
      </c>
      <c r="AI730" s="706">
        <v>0</v>
      </c>
      <c r="AJ730" s="905" t="str">
        <f t="shared" si="72"/>
        <v>G62850</v>
      </c>
      <c r="AK730" s="905" t="str">
        <f t="shared" si="73"/>
        <v>COUTANT CHEVROLET TRAX</v>
      </c>
      <c r="AL730" s="905">
        <f>IFERROR(INDEX(G730:R730,1,MATCH(Parametres!$B$3,G$1:R$1,0)-1)*IF(OR(F730="L",F730="S",F730="I"),-1,1),"")</f>
        <v>179306.29</v>
      </c>
      <c r="AM730" s="905">
        <f t="shared" si="68"/>
        <v>120385.99999999997</v>
      </c>
      <c r="AN730" s="905">
        <f>INDEX(G730:R730,1,MATCH(Parametres!$B$3,G$1:R$1,0))*IF(OR(F730="L",F730="S",F730="I"),-1,1)</f>
        <v>299692.28999999998</v>
      </c>
      <c r="AO730" s="487" t="str">
        <f>+VLOOKUP($AJ730,Data_Validation!$A:$D,1,0)</f>
        <v>G62850</v>
      </c>
      <c r="AP730" s="487" t="str">
        <f>+VLOOKUP($AJ730,Data_Validation!$A:$D,3,0)</f>
        <v>Véhicules neufs</v>
      </c>
      <c r="AQ730" s="487" t="str">
        <f>+VLOOKUP($AJ730,Data_Validation!$A:$D,4,0)</f>
        <v>Camions détail</v>
      </c>
      <c r="AR730" s="487" t="s">
        <v>299</v>
      </c>
      <c r="AS730" s="487">
        <f>+VLOOKUP($AJ730,Data_Validation!$A:$E,5,0)</f>
        <v>0</v>
      </c>
      <c r="AT730" s="904" t="str">
        <f t="shared" si="69"/>
        <v>G62850</v>
      </c>
      <c r="AU730" s="488" t="str">
        <f t="shared" si="70"/>
        <v>COUTANT CHEVROLET TRAX</v>
      </c>
      <c r="AV730" s="899">
        <f>IFERROR(INDEX(V730:AG730,1,MATCH(Parametres!$B$3,V$1:AG$1,0)-1)*IF(OR(C730="L",C730="S",C730="I"),-1,1),"")</f>
        <v>0</v>
      </c>
      <c r="AW730" s="899">
        <f t="shared" si="71"/>
        <v>0</v>
      </c>
      <c r="AX730" s="899">
        <f>INDEX(V730:AG730,1,MATCH(Parametres!$B$3,V$1:AG$1,0))*IF(OR(C730="L",C730="S",C730="I"),-1,1)</f>
        <v>0</v>
      </c>
      <c r="AY730" s="487" t="s">
        <v>337</v>
      </c>
      <c r="AZ730" s="487">
        <f>+VLOOKUP($AJ730,Data_Validation!$A:$E,5,0)</f>
        <v>0</v>
      </c>
    </row>
    <row r="731" spans="1:52" ht="15" hidden="1" customHeight="1">
      <c r="A731" s="706" t="s">
        <v>1148</v>
      </c>
      <c r="B731" s="706">
        <v>2025</v>
      </c>
      <c r="C731" s="706" t="s">
        <v>2719</v>
      </c>
      <c r="D731" s="706" t="s">
        <v>2720</v>
      </c>
      <c r="E731" s="706" t="s">
        <v>1143</v>
      </c>
      <c r="F731" s="706" t="s">
        <v>1152</v>
      </c>
      <c r="G731" s="706">
        <v>94299.5</v>
      </c>
      <c r="H731" s="706">
        <v>455643.34</v>
      </c>
      <c r="I731" s="706">
        <v>581277.34</v>
      </c>
      <c r="J731" s="706">
        <v>581277.34</v>
      </c>
      <c r="K731" s="706">
        <v>943975.48</v>
      </c>
      <c r="L731" s="706">
        <v>1200166.6200000001</v>
      </c>
      <c r="M731" s="706">
        <v>1379033.86</v>
      </c>
      <c r="N731" s="706">
        <v>1465583.86</v>
      </c>
      <c r="O731" s="706">
        <v>1543069.36</v>
      </c>
      <c r="P731" s="706">
        <v>1817552.91</v>
      </c>
      <c r="Q731" s="706">
        <v>2093427.67</v>
      </c>
      <c r="R731" s="706">
        <v>2192241.16</v>
      </c>
      <c r="S731" s="706">
        <v>190311.61</v>
      </c>
      <c r="T731" s="706">
        <v>190311.61</v>
      </c>
      <c r="U731" s="706">
        <v>0</v>
      </c>
      <c r="V731" s="706">
        <v>0</v>
      </c>
      <c r="W731" s="706">
        <v>0</v>
      </c>
      <c r="X731" s="706">
        <v>0</v>
      </c>
      <c r="Y731" s="706">
        <v>0</v>
      </c>
      <c r="Z731" s="706">
        <v>0</v>
      </c>
      <c r="AA731" s="706">
        <v>0</v>
      </c>
      <c r="AB731" s="706">
        <v>0</v>
      </c>
      <c r="AC731" s="706">
        <v>0</v>
      </c>
      <c r="AD731" s="706">
        <v>0</v>
      </c>
      <c r="AE731" s="706">
        <v>0</v>
      </c>
      <c r="AF731" s="706">
        <v>0</v>
      </c>
      <c r="AG731" s="706">
        <v>0</v>
      </c>
      <c r="AH731" s="706">
        <v>0</v>
      </c>
      <c r="AI731" s="706">
        <v>0</v>
      </c>
      <c r="AJ731" s="905" t="str">
        <f t="shared" si="72"/>
        <v>G62900</v>
      </c>
      <c r="AK731" s="905" t="str">
        <f t="shared" si="73"/>
        <v>COUT-TAHOE/SUBURBAN</v>
      </c>
      <c r="AL731" s="905">
        <f>IFERROR(INDEX(G731:R731,1,MATCH(Parametres!$B$3,G$1:R$1,0)-1)*IF(OR(F731="L",F731="S",F731="I"),-1,1),"")</f>
        <v>581277.34</v>
      </c>
      <c r="AM731" s="905">
        <f t="shared" si="68"/>
        <v>0</v>
      </c>
      <c r="AN731" s="905">
        <f>INDEX(G731:R731,1,MATCH(Parametres!$B$3,G$1:R$1,0))*IF(OR(F731="L",F731="S",F731="I"),-1,1)</f>
        <v>581277.34</v>
      </c>
      <c r="AO731" s="487" t="str">
        <f>+VLOOKUP($AJ731,Data_Validation!$A:$D,1,0)</f>
        <v>G62900</v>
      </c>
      <c r="AP731" s="487" t="str">
        <f>+VLOOKUP($AJ731,Data_Validation!$A:$D,3,0)</f>
        <v>Véhicules neufs</v>
      </c>
      <c r="AQ731" s="487" t="str">
        <f>+VLOOKUP($AJ731,Data_Validation!$A:$D,4,0)</f>
        <v>Camions détail</v>
      </c>
      <c r="AR731" s="487" t="s">
        <v>299</v>
      </c>
      <c r="AS731" s="487">
        <f>+VLOOKUP($AJ731,Data_Validation!$A:$E,5,0)</f>
        <v>0</v>
      </c>
      <c r="AT731" s="904" t="str">
        <f t="shared" si="69"/>
        <v>G62900</v>
      </c>
      <c r="AU731" s="488" t="str">
        <f t="shared" si="70"/>
        <v>COUT-TAHOE/SUBURBAN</v>
      </c>
      <c r="AV731" s="899">
        <f>IFERROR(INDEX(V731:AG731,1,MATCH(Parametres!$B$3,V$1:AG$1,0)-1)*IF(OR(C731="L",C731="S",C731="I"),-1,1),"")</f>
        <v>0</v>
      </c>
      <c r="AW731" s="899">
        <f t="shared" si="71"/>
        <v>0</v>
      </c>
      <c r="AX731" s="899">
        <f>INDEX(V731:AG731,1,MATCH(Parametres!$B$3,V$1:AG$1,0))*IF(OR(C731="L",C731="S",C731="I"),-1,1)</f>
        <v>0</v>
      </c>
      <c r="AY731" s="487" t="s">
        <v>337</v>
      </c>
      <c r="AZ731" s="487">
        <f>+VLOOKUP($AJ731,Data_Validation!$A:$E,5,0)</f>
        <v>0</v>
      </c>
    </row>
    <row r="732" spans="1:52" ht="15" hidden="1" customHeight="1">
      <c r="A732" s="706" t="s">
        <v>1148</v>
      </c>
      <c r="B732" s="706">
        <v>2025</v>
      </c>
      <c r="C732" s="706" t="s">
        <v>2721</v>
      </c>
      <c r="D732" s="706" t="s">
        <v>2722</v>
      </c>
      <c r="E732" s="706" t="s">
        <v>1143</v>
      </c>
      <c r="F732" s="706" t="s">
        <v>1152</v>
      </c>
      <c r="G732" s="706">
        <v>278511.09000000003</v>
      </c>
      <c r="H732" s="706">
        <v>1102697.24</v>
      </c>
      <c r="I732" s="706">
        <v>1728103.15</v>
      </c>
      <c r="J732" s="706">
        <v>2573904.5699999998</v>
      </c>
      <c r="K732" s="706">
        <v>3151795.92</v>
      </c>
      <c r="L732" s="706">
        <v>4139513.37</v>
      </c>
      <c r="M732" s="706">
        <v>5110297.5599999996</v>
      </c>
      <c r="N732" s="706">
        <v>6405579.96</v>
      </c>
      <c r="O732" s="706">
        <v>6899826.4199999999</v>
      </c>
      <c r="P732" s="706">
        <v>7252665.4000000004</v>
      </c>
      <c r="Q732" s="706">
        <v>7485075.6200000001</v>
      </c>
      <c r="R732" s="706">
        <v>8188924.3300000001</v>
      </c>
      <c r="S732" s="706">
        <v>680461.42</v>
      </c>
      <c r="T732" s="706">
        <v>680461.42</v>
      </c>
      <c r="U732" s="706">
        <v>0</v>
      </c>
      <c r="V732" s="706">
        <v>0</v>
      </c>
      <c r="W732" s="706">
        <v>0</v>
      </c>
      <c r="X732" s="706">
        <v>0</v>
      </c>
      <c r="Y732" s="706">
        <v>0</v>
      </c>
      <c r="Z732" s="706">
        <v>0</v>
      </c>
      <c r="AA732" s="706">
        <v>0</v>
      </c>
      <c r="AB732" s="706">
        <v>0</v>
      </c>
      <c r="AC732" s="706">
        <v>0</v>
      </c>
      <c r="AD732" s="706">
        <v>0</v>
      </c>
      <c r="AE732" s="706">
        <v>0</v>
      </c>
      <c r="AF732" s="706">
        <v>0</v>
      </c>
      <c r="AG732" s="706">
        <v>0</v>
      </c>
      <c r="AH732" s="706">
        <v>0</v>
      </c>
      <c r="AI732" s="706">
        <v>0</v>
      </c>
      <c r="AJ732" s="905" t="str">
        <f t="shared" si="72"/>
        <v>G63000</v>
      </c>
      <c r="AK732" s="905" t="str">
        <f t="shared" si="73"/>
        <v>COUT-CL 1500 SILVERADO</v>
      </c>
      <c r="AL732" s="905">
        <f>IFERROR(INDEX(G732:R732,1,MATCH(Parametres!$B$3,G$1:R$1,0)-1)*IF(OR(F732="L",F732="S",F732="I"),-1,1),"")</f>
        <v>1728103.15</v>
      </c>
      <c r="AM732" s="905">
        <f t="shared" si="68"/>
        <v>845801.41999999993</v>
      </c>
      <c r="AN732" s="905">
        <f>INDEX(G732:R732,1,MATCH(Parametres!$B$3,G$1:R$1,0))*IF(OR(F732="L",F732="S",F732="I"),-1,1)</f>
        <v>2573904.5699999998</v>
      </c>
      <c r="AO732" s="487" t="str">
        <f>+VLOOKUP($AJ732,Data_Validation!$A:$D,1,0)</f>
        <v>G63000</v>
      </c>
      <c r="AP732" s="487" t="str">
        <f>+VLOOKUP($AJ732,Data_Validation!$A:$D,3,0)</f>
        <v>Véhicules neufs</v>
      </c>
      <c r="AQ732" s="487" t="str">
        <f>+VLOOKUP($AJ732,Data_Validation!$A:$D,4,0)</f>
        <v>Camions détail</v>
      </c>
      <c r="AR732" s="487" t="s">
        <v>299</v>
      </c>
      <c r="AS732" s="487">
        <f>+VLOOKUP($AJ732,Data_Validation!$A:$E,5,0)</f>
        <v>0</v>
      </c>
      <c r="AT732" s="904" t="str">
        <f t="shared" si="69"/>
        <v>G63000</v>
      </c>
      <c r="AU732" s="488" t="str">
        <f t="shared" si="70"/>
        <v>COUT-CL 1500 SILVERADO</v>
      </c>
      <c r="AV732" s="899">
        <f>IFERROR(INDEX(V732:AG732,1,MATCH(Parametres!$B$3,V$1:AG$1,0)-1)*IF(OR(C732="L",C732="S",C732="I"),-1,1),"")</f>
        <v>0</v>
      </c>
      <c r="AW732" s="899">
        <f t="shared" si="71"/>
        <v>0</v>
      </c>
      <c r="AX732" s="899">
        <f>INDEX(V732:AG732,1,MATCH(Parametres!$B$3,V$1:AG$1,0))*IF(OR(C732="L",C732="S",C732="I"),-1,1)</f>
        <v>0</v>
      </c>
      <c r="AY732" s="487" t="s">
        <v>337</v>
      </c>
      <c r="AZ732" s="487">
        <f>+VLOOKUP($AJ732,Data_Validation!$A:$E,5,0)</f>
        <v>0</v>
      </c>
    </row>
    <row r="733" spans="1:52" ht="15" hidden="1" customHeight="1">
      <c r="A733" s="706" t="s">
        <v>1148</v>
      </c>
      <c r="B733" s="706">
        <v>2025</v>
      </c>
      <c r="C733" s="706" t="s">
        <v>2723</v>
      </c>
      <c r="D733" s="706" t="s">
        <v>2724</v>
      </c>
      <c r="E733" s="706" t="s">
        <v>1143</v>
      </c>
      <c r="F733" s="706" t="s">
        <v>1152</v>
      </c>
      <c r="G733" s="706">
        <v>113294.8</v>
      </c>
      <c r="H733" s="706">
        <v>113294.8</v>
      </c>
      <c r="I733" s="706">
        <v>113294.8</v>
      </c>
      <c r="J733" s="706">
        <v>196692.31</v>
      </c>
      <c r="K733" s="706">
        <v>303157.34999999998</v>
      </c>
      <c r="L733" s="706">
        <v>303157.34999999998</v>
      </c>
      <c r="M733" s="706">
        <v>303157.34999999998</v>
      </c>
      <c r="N733" s="706">
        <v>303157.34999999998</v>
      </c>
      <c r="O733" s="706">
        <v>512599.45</v>
      </c>
      <c r="P733" s="706">
        <v>732036.05</v>
      </c>
      <c r="Q733" s="706">
        <v>838782.6</v>
      </c>
      <c r="R733" s="706">
        <v>838782.6</v>
      </c>
      <c r="S733" s="706">
        <v>76252.960000000006</v>
      </c>
      <c r="T733" s="706">
        <v>76252.960000000006</v>
      </c>
      <c r="U733" s="706">
        <v>0</v>
      </c>
      <c r="V733" s="706">
        <v>0</v>
      </c>
      <c r="W733" s="706">
        <v>0</v>
      </c>
      <c r="X733" s="706">
        <v>0</v>
      </c>
      <c r="Y733" s="706">
        <v>0</v>
      </c>
      <c r="Z733" s="706">
        <v>0</v>
      </c>
      <c r="AA733" s="706">
        <v>0</v>
      </c>
      <c r="AB733" s="706">
        <v>0</v>
      </c>
      <c r="AC733" s="706">
        <v>0</v>
      </c>
      <c r="AD733" s="706">
        <v>0</v>
      </c>
      <c r="AE733" s="706">
        <v>0</v>
      </c>
      <c r="AF733" s="706">
        <v>0</v>
      </c>
      <c r="AG733" s="706">
        <v>0</v>
      </c>
      <c r="AH733" s="706">
        <v>0</v>
      </c>
      <c r="AI733" s="706">
        <v>0</v>
      </c>
      <c r="AJ733" s="905" t="str">
        <f t="shared" si="72"/>
        <v>G63001</v>
      </c>
      <c r="AK733" s="905" t="str">
        <f t="shared" si="73"/>
        <v>COUT - SILVERADO EV</v>
      </c>
      <c r="AL733" s="905">
        <f>IFERROR(INDEX(G733:R733,1,MATCH(Parametres!$B$3,G$1:R$1,0)-1)*IF(OR(F733="L",F733="S",F733="I"),-1,1),"")</f>
        <v>113294.8</v>
      </c>
      <c r="AM733" s="905">
        <f t="shared" si="68"/>
        <v>83397.509999999995</v>
      </c>
      <c r="AN733" s="905">
        <f>INDEX(G733:R733,1,MATCH(Parametres!$B$3,G$1:R$1,0))*IF(OR(F733="L",F733="S",F733="I"),-1,1)</f>
        <v>196692.31</v>
      </c>
      <c r="AO733" s="487" t="str">
        <f>+VLOOKUP($AJ733,Data_Validation!$A:$D,1,0)</f>
        <v>G63001</v>
      </c>
      <c r="AP733" s="487" t="str">
        <f>+VLOOKUP($AJ733,Data_Validation!$A:$D,3,0)</f>
        <v>Véhicules neufs</v>
      </c>
      <c r="AQ733" s="487" t="str">
        <f>+VLOOKUP($AJ733,Data_Validation!$A:$D,4,0)</f>
        <v>Camions electriques</v>
      </c>
      <c r="AR733" s="487" t="s">
        <v>299</v>
      </c>
      <c r="AS733" s="487">
        <f>+VLOOKUP($AJ733,Data_Validation!$A:$E,5,0)</f>
        <v>0</v>
      </c>
      <c r="AT733" s="904" t="str">
        <f t="shared" si="69"/>
        <v>G63001</v>
      </c>
      <c r="AU733" s="488" t="str">
        <f t="shared" si="70"/>
        <v>COUT - SILVERADO EV</v>
      </c>
      <c r="AV733" s="899">
        <f>IFERROR(INDEX(V733:AG733,1,MATCH(Parametres!$B$3,V$1:AG$1,0)-1)*IF(OR(C733="L",C733="S",C733="I"),-1,1),"")</f>
        <v>0</v>
      </c>
      <c r="AW733" s="899">
        <f t="shared" si="71"/>
        <v>0</v>
      </c>
      <c r="AX733" s="899">
        <f>INDEX(V733:AG733,1,MATCH(Parametres!$B$3,V$1:AG$1,0))*IF(OR(C733="L",C733="S",C733="I"),-1,1)</f>
        <v>0</v>
      </c>
      <c r="AY733" s="487" t="s">
        <v>337</v>
      </c>
      <c r="AZ733" s="487">
        <f>+VLOOKUP($AJ733,Data_Validation!$A:$E,5,0)</f>
        <v>0</v>
      </c>
    </row>
    <row r="734" spans="1:52" ht="15" hidden="1" customHeight="1">
      <c r="A734" s="706" t="s">
        <v>1148</v>
      </c>
      <c r="B734" s="706">
        <v>2025</v>
      </c>
      <c r="C734" s="706" t="s">
        <v>2725</v>
      </c>
      <c r="D734" s="706" t="s">
        <v>2726</v>
      </c>
      <c r="E734" s="706" t="s">
        <v>1143</v>
      </c>
      <c r="F734" s="706" t="s">
        <v>1152</v>
      </c>
      <c r="G734" s="706">
        <v>0</v>
      </c>
      <c r="H734" s="706">
        <v>271713.34999999998</v>
      </c>
      <c r="I734" s="706">
        <v>675718.45</v>
      </c>
      <c r="J734" s="706">
        <v>974521.42</v>
      </c>
      <c r="K734" s="706">
        <v>974521.42</v>
      </c>
      <c r="L734" s="706">
        <v>1077278.3700000001</v>
      </c>
      <c r="M734" s="706">
        <v>1272360.19</v>
      </c>
      <c r="N734" s="706">
        <v>1577240.41</v>
      </c>
      <c r="O734" s="706">
        <v>1788693.64</v>
      </c>
      <c r="P734" s="706">
        <v>2194503.4700000002</v>
      </c>
      <c r="Q734" s="706">
        <v>2312063.58</v>
      </c>
      <c r="R734" s="706">
        <v>2555114.3199999998</v>
      </c>
      <c r="S734" s="706">
        <v>210187.6</v>
      </c>
      <c r="T734" s="706">
        <v>210187.6</v>
      </c>
      <c r="U734" s="706">
        <v>0</v>
      </c>
      <c r="V734" s="706">
        <v>0</v>
      </c>
      <c r="W734" s="706">
        <v>0</v>
      </c>
      <c r="X734" s="706">
        <v>0</v>
      </c>
      <c r="Y734" s="706">
        <v>0</v>
      </c>
      <c r="Z734" s="706">
        <v>0</v>
      </c>
      <c r="AA734" s="706">
        <v>0</v>
      </c>
      <c r="AB734" s="706">
        <v>0</v>
      </c>
      <c r="AC734" s="706">
        <v>0</v>
      </c>
      <c r="AD734" s="706">
        <v>0</v>
      </c>
      <c r="AE734" s="706">
        <v>0</v>
      </c>
      <c r="AF734" s="706">
        <v>0</v>
      </c>
      <c r="AG734" s="706">
        <v>0</v>
      </c>
      <c r="AH734" s="706">
        <v>0</v>
      </c>
      <c r="AI734" s="706">
        <v>0</v>
      </c>
      <c r="AJ734" s="905" t="str">
        <f t="shared" si="72"/>
        <v>G63002</v>
      </c>
      <c r="AK734" s="905" t="str">
        <f t="shared" si="73"/>
        <v>COUT - YUKON</v>
      </c>
      <c r="AL734" s="905">
        <f>IFERROR(INDEX(G734:R734,1,MATCH(Parametres!$B$3,G$1:R$1,0)-1)*IF(OR(F734="L",F734="S",F734="I"),-1,1),"")</f>
        <v>675718.45</v>
      </c>
      <c r="AM734" s="905">
        <f t="shared" si="68"/>
        <v>298802.97000000009</v>
      </c>
      <c r="AN734" s="905">
        <f>INDEX(G734:R734,1,MATCH(Parametres!$B$3,G$1:R$1,0))*IF(OR(F734="L",F734="S",F734="I"),-1,1)</f>
        <v>974521.42</v>
      </c>
      <c r="AO734" s="487" t="str">
        <f>+VLOOKUP($AJ734,Data_Validation!$A:$D,1,0)</f>
        <v>G63002</v>
      </c>
      <c r="AP734" s="487" t="str">
        <f>+VLOOKUP($AJ734,Data_Validation!$A:$D,3,0)</f>
        <v>Véhicules neufs</v>
      </c>
      <c r="AQ734" s="487" t="str">
        <f>+VLOOKUP($AJ734,Data_Validation!$A:$D,4,0)</f>
        <v>Camions détail</v>
      </c>
      <c r="AR734" s="487" t="s">
        <v>299</v>
      </c>
      <c r="AS734" s="487">
        <f>+VLOOKUP($AJ734,Data_Validation!$A:$E,5,0)</f>
        <v>0</v>
      </c>
      <c r="AT734" s="904" t="str">
        <f t="shared" si="69"/>
        <v>G63002</v>
      </c>
      <c r="AU734" s="488" t="str">
        <f t="shared" si="70"/>
        <v>COUT - YUKON</v>
      </c>
      <c r="AV734" s="899">
        <f>IFERROR(INDEX(V734:AG734,1,MATCH(Parametres!$B$3,V$1:AG$1,0)-1)*IF(OR(C734="L",C734="S",C734="I"),-1,1),"")</f>
        <v>0</v>
      </c>
      <c r="AW734" s="899">
        <f t="shared" si="71"/>
        <v>0</v>
      </c>
      <c r="AX734" s="899">
        <f>INDEX(V734:AG734,1,MATCH(Parametres!$B$3,V$1:AG$1,0))*IF(OR(C734="L",C734="S",C734="I"),-1,1)</f>
        <v>0</v>
      </c>
      <c r="AY734" s="487" t="s">
        <v>337</v>
      </c>
      <c r="AZ734" s="487">
        <f>+VLOOKUP($AJ734,Data_Validation!$A:$E,5,0)</f>
        <v>0</v>
      </c>
    </row>
    <row r="735" spans="1:52" ht="15" customHeight="1">
      <c r="A735" s="706" t="s">
        <v>1148</v>
      </c>
      <c r="B735" s="706">
        <v>2025</v>
      </c>
      <c r="C735" s="706" t="s">
        <v>2727</v>
      </c>
      <c r="D735" s="706" t="s">
        <v>2728</v>
      </c>
      <c r="E735" s="706" t="s">
        <v>1143</v>
      </c>
      <c r="F735" s="706" t="s">
        <v>1152</v>
      </c>
      <c r="G735" s="706">
        <v>0</v>
      </c>
      <c r="H735" s="706">
        <v>0</v>
      </c>
      <c r="I735" s="706">
        <v>0</v>
      </c>
      <c r="J735" s="706">
        <v>0</v>
      </c>
      <c r="K735" s="706">
        <v>0</v>
      </c>
      <c r="L735" s="706">
        <v>0</v>
      </c>
      <c r="M735" s="706">
        <v>0</v>
      </c>
      <c r="N735" s="706">
        <v>0</v>
      </c>
      <c r="O735" s="706">
        <v>0</v>
      </c>
      <c r="P735" s="706">
        <v>0</v>
      </c>
      <c r="Q735" s="706">
        <v>0</v>
      </c>
      <c r="R735" s="706">
        <v>0</v>
      </c>
      <c r="S735" s="706">
        <v>0</v>
      </c>
      <c r="T735" s="706">
        <v>0</v>
      </c>
      <c r="U735" s="706">
        <v>0</v>
      </c>
      <c r="V735" s="706">
        <v>0</v>
      </c>
      <c r="W735" s="706">
        <v>0</v>
      </c>
      <c r="X735" s="706">
        <v>0</v>
      </c>
      <c r="Y735" s="706">
        <v>0</v>
      </c>
      <c r="Z735" s="706">
        <v>0</v>
      </c>
      <c r="AA735" s="706">
        <v>0</v>
      </c>
      <c r="AB735" s="706">
        <v>0</v>
      </c>
      <c r="AC735" s="706">
        <v>0</v>
      </c>
      <c r="AD735" s="706">
        <v>0</v>
      </c>
      <c r="AE735" s="706">
        <v>0</v>
      </c>
      <c r="AF735" s="706">
        <v>0</v>
      </c>
      <c r="AG735" s="706">
        <v>0</v>
      </c>
      <c r="AH735" s="706">
        <v>0</v>
      </c>
      <c r="AI735" s="706">
        <v>0</v>
      </c>
      <c r="AJ735" s="905" t="str">
        <f t="shared" si="72"/>
        <v>G63020</v>
      </c>
      <c r="AK735" s="905" t="str">
        <f t="shared" si="73"/>
        <v>COUT-CL 1500 SILVERAD-LOC</v>
      </c>
      <c r="AL735" s="905">
        <f>IFERROR(INDEX(G735:R735,1,MATCH(Parametres!$B$3,G$1:R$1,0)-1)*IF(OR(F735="L",F735="S",F735="I"),-1,1),"")</f>
        <v>0</v>
      </c>
      <c r="AM735" s="905">
        <f t="shared" si="68"/>
        <v>0</v>
      </c>
      <c r="AN735" s="905">
        <f>INDEX(G735:R735,1,MATCH(Parametres!$B$3,G$1:R$1,0))*IF(OR(F735="L",F735="S",F735="I"),-1,1)</f>
        <v>0</v>
      </c>
      <c r="AO735" s="487" t="e">
        <f>+VLOOKUP($AJ735,Data_Validation!$A:$D,1,0)</f>
        <v>#N/A</v>
      </c>
      <c r="AP735" s="487" t="e">
        <f>+VLOOKUP($AJ735,Data_Validation!$A:$D,3,0)</f>
        <v>#N/A</v>
      </c>
      <c r="AQ735" s="487" t="e">
        <f>+VLOOKUP($AJ735,Data_Validation!$A:$D,4,0)</f>
        <v>#N/A</v>
      </c>
      <c r="AR735" s="487" t="s">
        <v>299</v>
      </c>
      <c r="AS735" s="487" t="e">
        <f>+VLOOKUP($AJ735,Data_Validation!$A:$E,5,0)</f>
        <v>#N/A</v>
      </c>
      <c r="AT735" s="904" t="str">
        <f t="shared" si="69"/>
        <v>G63020</v>
      </c>
      <c r="AU735" s="488" t="str">
        <f t="shared" si="70"/>
        <v>COUT-CL 1500 SILVERAD-LOC</v>
      </c>
      <c r="AV735" s="899">
        <f>IFERROR(INDEX(V735:AG735,1,MATCH(Parametres!$B$3,V$1:AG$1,0)-1)*IF(OR(C735="L",C735="S",C735="I"),-1,1),"")</f>
        <v>0</v>
      </c>
      <c r="AW735" s="899">
        <f t="shared" si="71"/>
        <v>0</v>
      </c>
      <c r="AX735" s="899">
        <f>INDEX(V735:AG735,1,MATCH(Parametres!$B$3,V$1:AG$1,0))*IF(OR(C735="L",C735="S",C735="I"),-1,1)</f>
        <v>0</v>
      </c>
      <c r="AY735" s="487" t="s">
        <v>337</v>
      </c>
      <c r="AZ735" s="487" t="e">
        <f>+VLOOKUP($AJ735,Data_Validation!$A:$E,5,0)</f>
        <v>#N/A</v>
      </c>
    </row>
    <row r="736" spans="1:52" ht="15" hidden="1" customHeight="1">
      <c r="A736" s="706" t="s">
        <v>1148</v>
      </c>
      <c r="B736" s="706">
        <v>2025</v>
      </c>
      <c r="C736" s="706" t="s">
        <v>2729</v>
      </c>
      <c r="D736" s="706" t="s">
        <v>2730</v>
      </c>
      <c r="E736" s="706" t="s">
        <v>1143</v>
      </c>
      <c r="F736" s="706" t="s">
        <v>1152</v>
      </c>
      <c r="G736" s="706">
        <v>293491.15000000002</v>
      </c>
      <c r="H736" s="706">
        <v>584322.18000000005</v>
      </c>
      <c r="I736" s="706">
        <v>881194.22</v>
      </c>
      <c r="J736" s="706">
        <v>1142640.6399999999</v>
      </c>
      <c r="K736" s="706">
        <v>1478678.29</v>
      </c>
      <c r="L736" s="706">
        <v>1576687.93</v>
      </c>
      <c r="M736" s="706">
        <v>2213510.85</v>
      </c>
      <c r="N736" s="706">
        <v>2676534.9300000002</v>
      </c>
      <c r="O736" s="706">
        <v>2676534.9300000002</v>
      </c>
      <c r="P736" s="706">
        <v>2770273.93</v>
      </c>
      <c r="Q736" s="706">
        <v>3059236.88</v>
      </c>
      <c r="R736" s="706">
        <v>3249366.56</v>
      </c>
      <c r="S736" s="706">
        <v>278112.44</v>
      </c>
      <c r="T736" s="706">
        <v>278112.44</v>
      </c>
      <c r="U736" s="706">
        <v>0</v>
      </c>
      <c r="V736" s="706">
        <v>0</v>
      </c>
      <c r="W736" s="706">
        <v>0</v>
      </c>
      <c r="X736" s="706">
        <v>0</v>
      </c>
      <c r="Y736" s="706">
        <v>0</v>
      </c>
      <c r="Z736" s="706">
        <v>0</v>
      </c>
      <c r="AA736" s="706">
        <v>0</v>
      </c>
      <c r="AB736" s="706">
        <v>0</v>
      </c>
      <c r="AC736" s="706">
        <v>0</v>
      </c>
      <c r="AD736" s="706">
        <v>0</v>
      </c>
      <c r="AE736" s="706">
        <v>0</v>
      </c>
      <c r="AF736" s="706">
        <v>0</v>
      </c>
      <c r="AG736" s="706">
        <v>0</v>
      </c>
      <c r="AH736" s="706">
        <v>0</v>
      </c>
      <c r="AI736" s="706">
        <v>0</v>
      </c>
      <c r="AJ736" s="905" t="str">
        <f t="shared" si="72"/>
        <v>G63100</v>
      </c>
      <c r="AK736" s="905" t="str">
        <f t="shared" si="73"/>
        <v>COUT-CL 2500 SILVERADO</v>
      </c>
      <c r="AL736" s="905">
        <f>IFERROR(INDEX(G736:R736,1,MATCH(Parametres!$B$3,G$1:R$1,0)-1)*IF(OR(F736="L",F736="S",F736="I"),-1,1),"")</f>
        <v>881194.22</v>
      </c>
      <c r="AM736" s="905">
        <f t="shared" si="68"/>
        <v>261446.41999999993</v>
      </c>
      <c r="AN736" s="905">
        <f>INDEX(G736:R736,1,MATCH(Parametres!$B$3,G$1:R$1,0))*IF(OR(F736="L",F736="S",F736="I"),-1,1)</f>
        <v>1142640.6399999999</v>
      </c>
      <c r="AO736" s="487" t="str">
        <f>+VLOOKUP($AJ736,Data_Validation!$A:$D,1,0)</f>
        <v>G63100</v>
      </c>
      <c r="AP736" s="487" t="str">
        <f>+VLOOKUP($AJ736,Data_Validation!$A:$D,3,0)</f>
        <v>Véhicules neufs</v>
      </c>
      <c r="AQ736" s="487" t="str">
        <f>+VLOOKUP($AJ736,Data_Validation!$A:$D,4,0)</f>
        <v>Camions détail</v>
      </c>
      <c r="AR736" s="487" t="s">
        <v>299</v>
      </c>
      <c r="AS736" s="487">
        <f>+VLOOKUP($AJ736,Data_Validation!$A:$E,5,0)</f>
        <v>0</v>
      </c>
      <c r="AT736" s="904" t="str">
        <f t="shared" si="69"/>
        <v>G63100</v>
      </c>
      <c r="AU736" s="488" t="str">
        <f t="shared" si="70"/>
        <v>COUT-CL 2500 SILVERADO</v>
      </c>
      <c r="AV736" s="899">
        <f>IFERROR(INDEX(V736:AG736,1,MATCH(Parametres!$B$3,V$1:AG$1,0)-1)*IF(OR(C736="L",C736="S",C736="I"),-1,1),"")</f>
        <v>0</v>
      </c>
      <c r="AW736" s="899">
        <f t="shared" si="71"/>
        <v>0</v>
      </c>
      <c r="AX736" s="899">
        <f>INDEX(V736:AG736,1,MATCH(Parametres!$B$3,V$1:AG$1,0))*IF(OR(C736="L",C736="S",C736="I"),-1,1)</f>
        <v>0</v>
      </c>
      <c r="AY736" s="487" t="s">
        <v>337</v>
      </c>
      <c r="AZ736" s="487">
        <f>+VLOOKUP($AJ736,Data_Validation!$A:$E,5,0)</f>
        <v>0</v>
      </c>
    </row>
    <row r="737" spans="1:52" ht="15" hidden="1" customHeight="1">
      <c r="A737" s="706" t="s">
        <v>1148</v>
      </c>
      <c r="B737" s="706">
        <v>2025</v>
      </c>
      <c r="C737" s="706" t="s">
        <v>2731</v>
      </c>
      <c r="D737" s="706" t="s">
        <v>2732</v>
      </c>
      <c r="E737" s="706" t="s">
        <v>1143</v>
      </c>
      <c r="F737" s="706" t="s">
        <v>1152</v>
      </c>
      <c r="G737" s="706">
        <v>610987.49</v>
      </c>
      <c r="H737" s="706">
        <v>1325041.32</v>
      </c>
      <c r="I737" s="706">
        <v>2098442.98</v>
      </c>
      <c r="J737" s="706">
        <v>3051094.03</v>
      </c>
      <c r="K737" s="706">
        <v>3458973.51</v>
      </c>
      <c r="L737" s="706">
        <v>4221399.4000000004</v>
      </c>
      <c r="M737" s="706">
        <v>4945016.84</v>
      </c>
      <c r="N737" s="706">
        <v>5522978.2800000003</v>
      </c>
      <c r="O737" s="706">
        <v>5844437.0499999998</v>
      </c>
      <c r="P737" s="706">
        <v>6471188.5599999996</v>
      </c>
      <c r="Q737" s="706">
        <v>6807730.7300000004</v>
      </c>
      <c r="R737" s="706">
        <v>7056939.3099999996</v>
      </c>
      <c r="S737" s="706">
        <v>618884.61</v>
      </c>
      <c r="T737" s="706">
        <v>618884.61</v>
      </c>
      <c r="U737" s="706">
        <v>0</v>
      </c>
      <c r="V737" s="706">
        <v>0</v>
      </c>
      <c r="W737" s="706">
        <v>0</v>
      </c>
      <c r="X737" s="706">
        <v>0</v>
      </c>
      <c r="Y737" s="706">
        <v>0</v>
      </c>
      <c r="Z737" s="706">
        <v>0</v>
      </c>
      <c r="AA737" s="706">
        <v>0</v>
      </c>
      <c r="AB737" s="706">
        <v>0</v>
      </c>
      <c r="AC737" s="706">
        <v>0</v>
      </c>
      <c r="AD737" s="706">
        <v>0</v>
      </c>
      <c r="AE737" s="706">
        <v>0</v>
      </c>
      <c r="AF737" s="706">
        <v>0</v>
      </c>
      <c r="AG737" s="706">
        <v>0</v>
      </c>
      <c r="AH737" s="706">
        <v>0</v>
      </c>
      <c r="AI737" s="706">
        <v>0</v>
      </c>
      <c r="AJ737" s="905" t="str">
        <f t="shared" si="72"/>
        <v>G63102</v>
      </c>
      <c r="AK737" s="905" t="str">
        <f t="shared" si="73"/>
        <v>COUTANT CL 1500 SIERRA</v>
      </c>
      <c r="AL737" s="905">
        <f>IFERROR(INDEX(G737:R737,1,MATCH(Parametres!$B$3,G$1:R$1,0)-1)*IF(OR(F737="L",F737="S",F737="I"),-1,1),"")</f>
        <v>2098442.98</v>
      </c>
      <c r="AM737" s="905">
        <f t="shared" si="68"/>
        <v>952651.04999999981</v>
      </c>
      <c r="AN737" s="905">
        <f>INDEX(G737:R737,1,MATCH(Parametres!$B$3,G$1:R$1,0))*IF(OR(F737="L",F737="S",F737="I"),-1,1)</f>
        <v>3051094.03</v>
      </c>
      <c r="AO737" s="487" t="str">
        <f>+VLOOKUP($AJ737,Data_Validation!$A:$D,1,0)</f>
        <v>G63102</v>
      </c>
      <c r="AP737" s="487" t="str">
        <f>+VLOOKUP($AJ737,Data_Validation!$A:$D,3,0)</f>
        <v>Véhicules neufs</v>
      </c>
      <c r="AQ737" s="487" t="str">
        <f>+VLOOKUP($AJ737,Data_Validation!$A:$D,4,0)</f>
        <v>Camions détail</v>
      </c>
      <c r="AR737" s="487" t="s">
        <v>299</v>
      </c>
      <c r="AS737" s="487">
        <f>+VLOOKUP($AJ737,Data_Validation!$A:$E,5,0)</f>
        <v>0</v>
      </c>
      <c r="AT737" s="904" t="str">
        <f t="shared" si="69"/>
        <v>G63102</v>
      </c>
      <c r="AU737" s="488" t="str">
        <f t="shared" si="70"/>
        <v>COUTANT CL 1500 SIERRA</v>
      </c>
      <c r="AV737" s="899">
        <f>IFERROR(INDEX(V737:AG737,1,MATCH(Parametres!$B$3,V$1:AG$1,0)-1)*IF(OR(C737="L",C737="S",C737="I"),-1,1),"")</f>
        <v>0</v>
      </c>
      <c r="AW737" s="899">
        <f t="shared" si="71"/>
        <v>0</v>
      </c>
      <c r="AX737" s="899">
        <f>INDEX(V737:AG737,1,MATCH(Parametres!$B$3,V$1:AG$1,0))*IF(OR(C737="L",C737="S",C737="I"),-1,1)</f>
        <v>0</v>
      </c>
      <c r="AY737" s="487" t="s">
        <v>337</v>
      </c>
      <c r="AZ737" s="487">
        <f>+VLOOKUP($AJ737,Data_Validation!$A:$E,5,0)</f>
        <v>0</v>
      </c>
    </row>
    <row r="738" spans="1:52" ht="15" hidden="1" customHeight="1">
      <c r="A738" s="706" t="s">
        <v>1148</v>
      </c>
      <c r="B738" s="706">
        <v>2025</v>
      </c>
      <c r="C738" s="706" t="s">
        <v>2733</v>
      </c>
      <c r="D738" s="706" t="s">
        <v>2734</v>
      </c>
      <c r="E738" s="706" t="s">
        <v>1143</v>
      </c>
      <c r="F738" s="706" t="s">
        <v>1152</v>
      </c>
      <c r="G738" s="706">
        <v>120449.57</v>
      </c>
      <c r="H738" s="706">
        <v>120449.57</v>
      </c>
      <c r="I738" s="706">
        <v>237761.39</v>
      </c>
      <c r="J738" s="706">
        <v>351411.53</v>
      </c>
      <c r="K738" s="706">
        <v>568404.61</v>
      </c>
      <c r="L738" s="706">
        <v>781308.19</v>
      </c>
      <c r="M738" s="706">
        <v>1093941.74</v>
      </c>
      <c r="N738" s="706">
        <v>1093941.74</v>
      </c>
      <c r="O738" s="706">
        <v>1189987.79</v>
      </c>
      <c r="P738" s="706">
        <v>1298416.33</v>
      </c>
      <c r="Q738" s="706">
        <v>1298416.33</v>
      </c>
      <c r="R738" s="706">
        <v>1298416.33</v>
      </c>
      <c r="S738" s="706">
        <v>118037.85</v>
      </c>
      <c r="T738" s="706">
        <v>118037.85</v>
      </c>
      <c r="U738" s="706">
        <v>0</v>
      </c>
      <c r="V738" s="706">
        <v>0</v>
      </c>
      <c r="W738" s="706">
        <v>0</v>
      </c>
      <c r="X738" s="706">
        <v>0</v>
      </c>
      <c r="Y738" s="706">
        <v>0</v>
      </c>
      <c r="Z738" s="706">
        <v>0</v>
      </c>
      <c r="AA738" s="706">
        <v>0</v>
      </c>
      <c r="AB738" s="706">
        <v>0</v>
      </c>
      <c r="AC738" s="706">
        <v>0</v>
      </c>
      <c r="AD738" s="706">
        <v>0</v>
      </c>
      <c r="AE738" s="706">
        <v>0</v>
      </c>
      <c r="AF738" s="706">
        <v>0</v>
      </c>
      <c r="AG738" s="706">
        <v>0</v>
      </c>
      <c r="AH738" s="706">
        <v>0</v>
      </c>
      <c r="AI738" s="706">
        <v>0</v>
      </c>
      <c r="AJ738" s="905" t="str">
        <f t="shared" si="72"/>
        <v>G63103</v>
      </c>
      <c r="AK738" s="905" t="str">
        <f t="shared" si="73"/>
        <v>COUT - SIERRA EV</v>
      </c>
      <c r="AL738" s="905">
        <f>IFERROR(INDEX(G738:R738,1,MATCH(Parametres!$B$3,G$1:R$1,0)-1)*IF(OR(F738="L",F738="S",F738="I"),-1,1),"")</f>
        <v>237761.39</v>
      </c>
      <c r="AM738" s="905">
        <f t="shared" si="68"/>
        <v>113650.14000000001</v>
      </c>
      <c r="AN738" s="905">
        <f>INDEX(G738:R738,1,MATCH(Parametres!$B$3,G$1:R$1,0))*IF(OR(F738="L",F738="S",F738="I"),-1,1)</f>
        <v>351411.53</v>
      </c>
      <c r="AO738" s="487" t="str">
        <f>+VLOOKUP($AJ738,Data_Validation!$A:$D,1,0)</f>
        <v>G63103</v>
      </c>
      <c r="AP738" s="487" t="str">
        <f>+VLOOKUP($AJ738,Data_Validation!$A:$D,3,0)</f>
        <v>Véhicules neufs</v>
      </c>
      <c r="AQ738" s="487" t="str">
        <f>+VLOOKUP($AJ738,Data_Validation!$A:$D,4,0)</f>
        <v>Camions electriques</v>
      </c>
      <c r="AR738" s="487" t="s">
        <v>299</v>
      </c>
      <c r="AS738" s="487">
        <f>+VLOOKUP($AJ738,Data_Validation!$A:$E,5,0)</f>
        <v>0</v>
      </c>
      <c r="AT738" s="904" t="str">
        <f t="shared" si="69"/>
        <v>G63103</v>
      </c>
      <c r="AU738" s="488" t="str">
        <f t="shared" si="70"/>
        <v>COUT - SIERRA EV</v>
      </c>
      <c r="AV738" s="899">
        <f>IFERROR(INDEX(V738:AG738,1,MATCH(Parametres!$B$3,V$1:AG$1,0)-1)*IF(OR(C738="L",C738="S",C738="I"),-1,1),"")</f>
        <v>0</v>
      </c>
      <c r="AW738" s="899">
        <f t="shared" si="71"/>
        <v>0</v>
      </c>
      <c r="AX738" s="899">
        <f>INDEX(V738:AG738,1,MATCH(Parametres!$B$3,V$1:AG$1,0))*IF(OR(C738="L",C738="S",C738="I"),-1,1)</f>
        <v>0</v>
      </c>
      <c r="AY738" s="487" t="s">
        <v>337</v>
      </c>
      <c r="AZ738" s="487">
        <f>+VLOOKUP($AJ738,Data_Validation!$A:$E,5,0)</f>
        <v>0</v>
      </c>
    </row>
    <row r="739" spans="1:52" ht="15" customHeight="1">
      <c r="A739" s="706" t="s">
        <v>1148</v>
      </c>
      <c r="B739" s="706">
        <v>2025</v>
      </c>
      <c r="C739" s="706" t="s">
        <v>2735</v>
      </c>
      <c r="D739" s="706" t="s">
        <v>2736</v>
      </c>
      <c r="E739" s="706" t="s">
        <v>1143</v>
      </c>
      <c r="F739" s="706" t="s">
        <v>1152</v>
      </c>
      <c r="G739" s="706">
        <v>0</v>
      </c>
      <c r="H739" s="706">
        <v>0</v>
      </c>
      <c r="I739" s="706">
        <v>0</v>
      </c>
      <c r="J739" s="706">
        <v>0</v>
      </c>
      <c r="K739" s="706">
        <v>0</v>
      </c>
      <c r="L739" s="706">
        <v>0</v>
      </c>
      <c r="M739" s="706">
        <v>0</v>
      </c>
      <c r="N739" s="706">
        <v>0</v>
      </c>
      <c r="O739" s="706">
        <v>0</v>
      </c>
      <c r="P739" s="706">
        <v>0</v>
      </c>
      <c r="Q739" s="706">
        <v>0</v>
      </c>
      <c r="R739" s="706">
        <v>0</v>
      </c>
      <c r="S739" s="706">
        <v>0</v>
      </c>
      <c r="T739" s="706">
        <v>0</v>
      </c>
      <c r="U739" s="706">
        <v>0</v>
      </c>
      <c r="V739" s="706">
        <v>0</v>
      </c>
      <c r="W739" s="706">
        <v>0</v>
      </c>
      <c r="X739" s="706">
        <v>0</v>
      </c>
      <c r="Y739" s="706">
        <v>0</v>
      </c>
      <c r="Z739" s="706">
        <v>0</v>
      </c>
      <c r="AA739" s="706">
        <v>0</v>
      </c>
      <c r="AB739" s="706">
        <v>0</v>
      </c>
      <c r="AC739" s="706">
        <v>0</v>
      </c>
      <c r="AD739" s="706">
        <v>0</v>
      </c>
      <c r="AE739" s="706">
        <v>0</v>
      </c>
      <c r="AF739" s="706">
        <v>0</v>
      </c>
      <c r="AG739" s="706">
        <v>0</v>
      </c>
      <c r="AH739" s="706">
        <v>0</v>
      </c>
      <c r="AI739" s="706">
        <v>0</v>
      </c>
      <c r="AJ739" s="905" t="str">
        <f t="shared" si="72"/>
        <v>G63120</v>
      </c>
      <c r="AK739" s="905" t="str">
        <f t="shared" si="73"/>
        <v>COUT-CL 2500 SILVERAD-LOC</v>
      </c>
      <c r="AL739" s="905">
        <f>IFERROR(INDEX(G739:R739,1,MATCH(Parametres!$B$3,G$1:R$1,0)-1)*IF(OR(F739="L",F739="S",F739="I"),-1,1),"")</f>
        <v>0</v>
      </c>
      <c r="AM739" s="905">
        <f t="shared" si="68"/>
        <v>0</v>
      </c>
      <c r="AN739" s="905">
        <f>INDEX(G739:R739,1,MATCH(Parametres!$B$3,G$1:R$1,0))*IF(OR(F739="L",F739="S",F739="I"),-1,1)</f>
        <v>0</v>
      </c>
      <c r="AO739" s="487" t="e">
        <f>+VLOOKUP($AJ739,Data_Validation!$A:$D,1,0)</f>
        <v>#N/A</v>
      </c>
      <c r="AP739" s="487" t="e">
        <f>+VLOOKUP($AJ739,Data_Validation!$A:$D,3,0)</f>
        <v>#N/A</v>
      </c>
      <c r="AQ739" s="487" t="e">
        <f>+VLOOKUP($AJ739,Data_Validation!$A:$D,4,0)</f>
        <v>#N/A</v>
      </c>
      <c r="AR739" s="487" t="s">
        <v>299</v>
      </c>
      <c r="AS739" s="487" t="e">
        <f>+VLOOKUP($AJ739,Data_Validation!$A:$E,5,0)</f>
        <v>#N/A</v>
      </c>
      <c r="AT739" s="904" t="str">
        <f t="shared" si="69"/>
        <v>G63120</v>
      </c>
      <c r="AU739" s="488" t="str">
        <f t="shared" si="70"/>
        <v>COUT-CL 2500 SILVERAD-LOC</v>
      </c>
      <c r="AV739" s="899">
        <f>IFERROR(INDEX(V739:AG739,1,MATCH(Parametres!$B$3,V$1:AG$1,0)-1)*IF(OR(C739="L",C739="S",C739="I"),-1,1),"")</f>
        <v>0</v>
      </c>
      <c r="AW739" s="899">
        <f t="shared" si="71"/>
        <v>0</v>
      </c>
      <c r="AX739" s="899">
        <f>INDEX(V739:AG739,1,MATCH(Parametres!$B$3,V$1:AG$1,0))*IF(OR(C739="L",C739="S",C739="I"),-1,1)</f>
        <v>0</v>
      </c>
      <c r="AY739" s="487" t="s">
        <v>337</v>
      </c>
      <c r="AZ739" s="487" t="e">
        <f>+VLOOKUP($AJ739,Data_Validation!$A:$E,5,0)</f>
        <v>#N/A</v>
      </c>
    </row>
    <row r="740" spans="1:52" ht="15" hidden="1" customHeight="1">
      <c r="A740" s="706" t="s">
        <v>1148</v>
      </c>
      <c r="B740" s="706">
        <v>2025</v>
      </c>
      <c r="C740" s="706" t="s">
        <v>2737</v>
      </c>
      <c r="D740" s="706" t="s">
        <v>2738</v>
      </c>
      <c r="E740" s="706" t="s">
        <v>1143</v>
      </c>
      <c r="F740" s="706" t="s">
        <v>1152</v>
      </c>
      <c r="G740" s="706">
        <v>0</v>
      </c>
      <c r="H740" s="706">
        <v>0</v>
      </c>
      <c r="I740" s="706">
        <v>0</v>
      </c>
      <c r="J740" s="706">
        <v>0</v>
      </c>
      <c r="K740" s="706">
        <v>0</v>
      </c>
      <c r="L740" s="706">
        <v>88039.46</v>
      </c>
      <c r="M740" s="706">
        <v>88039.46</v>
      </c>
      <c r="N740" s="706">
        <v>88039.46</v>
      </c>
      <c r="O740" s="706">
        <v>88039.46</v>
      </c>
      <c r="P740" s="706">
        <v>88039.46</v>
      </c>
      <c r="Q740" s="706">
        <v>88039.46</v>
      </c>
      <c r="R740" s="706">
        <v>88039.46</v>
      </c>
      <c r="S740" s="706">
        <v>8003.59</v>
      </c>
      <c r="T740" s="706">
        <v>8003.59</v>
      </c>
      <c r="U740" s="706">
        <v>0</v>
      </c>
      <c r="V740" s="706">
        <v>0</v>
      </c>
      <c r="W740" s="706">
        <v>0</v>
      </c>
      <c r="X740" s="706">
        <v>0</v>
      </c>
      <c r="Y740" s="706">
        <v>0</v>
      </c>
      <c r="Z740" s="706">
        <v>0</v>
      </c>
      <c r="AA740" s="706">
        <v>0</v>
      </c>
      <c r="AB740" s="706">
        <v>0</v>
      </c>
      <c r="AC740" s="706">
        <v>0</v>
      </c>
      <c r="AD740" s="706">
        <v>0</v>
      </c>
      <c r="AE740" s="706">
        <v>0</v>
      </c>
      <c r="AF740" s="706">
        <v>0</v>
      </c>
      <c r="AG740" s="706">
        <v>0</v>
      </c>
      <c r="AH740" s="706">
        <v>0</v>
      </c>
      <c r="AI740" s="706">
        <v>0</v>
      </c>
      <c r="AJ740" s="905" t="str">
        <f t="shared" si="72"/>
        <v>G63200</v>
      </c>
      <c r="AK740" s="905" t="str">
        <f t="shared" si="73"/>
        <v>COUT-CL 3500 SILVERADO</v>
      </c>
      <c r="AL740" s="905">
        <f>IFERROR(INDEX(G740:R740,1,MATCH(Parametres!$B$3,G$1:R$1,0)-1)*IF(OR(F740="L",F740="S",F740="I"),-1,1),"")</f>
        <v>0</v>
      </c>
      <c r="AM740" s="905">
        <f t="shared" si="68"/>
        <v>0</v>
      </c>
      <c r="AN740" s="905">
        <f>INDEX(G740:R740,1,MATCH(Parametres!$B$3,G$1:R$1,0))*IF(OR(F740="L",F740="S",F740="I"),-1,1)</f>
        <v>0</v>
      </c>
      <c r="AO740" s="487" t="str">
        <f>+VLOOKUP($AJ740,Data_Validation!$A:$D,1,0)</f>
        <v>G63200</v>
      </c>
      <c r="AP740" s="487" t="str">
        <f>+VLOOKUP($AJ740,Data_Validation!$A:$D,3,0)</f>
        <v>Véhicules neufs</v>
      </c>
      <c r="AQ740" s="487" t="str">
        <f>+VLOOKUP($AJ740,Data_Validation!$A:$D,4,0)</f>
        <v>Camions détail</v>
      </c>
      <c r="AR740" s="487" t="s">
        <v>299</v>
      </c>
      <c r="AS740" s="487">
        <f>+VLOOKUP($AJ740,Data_Validation!$A:$E,5,0)</f>
        <v>0</v>
      </c>
      <c r="AT740" s="904" t="str">
        <f t="shared" si="69"/>
        <v>G63200</v>
      </c>
      <c r="AU740" s="488" t="str">
        <f t="shared" si="70"/>
        <v>COUT-CL 3500 SILVERADO</v>
      </c>
      <c r="AV740" s="899">
        <f>IFERROR(INDEX(V740:AG740,1,MATCH(Parametres!$B$3,V$1:AG$1,0)-1)*IF(OR(C740="L",C740="S",C740="I"),-1,1),"")</f>
        <v>0</v>
      </c>
      <c r="AW740" s="899">
        <f t="shared" si="71"/>
        <v>0</v>
      </c>
      <c r="AX740" s="899">
        <f>INDEX(V740:AG740,1,MATCH(Parametres!$B$3,V$1:AG$1,0))*IF(OR(C740="L",C740="S",C740="I"),-1,1)</f>
        <v>0</v>
      </c>
      <c r="AY740" s="487" t="s">
        <v>337</v>
      </c>
      <c r="AZ740" s="487">
        <f>+VLOOKUP($AJ740,Data_Validation!$A:$E,5,0)</f>
        <v>0</v>
      </c>
    </row>
    <row r="741" spans="1:52" ht="15" hidden="1" customHeight="1">
      <c r="A741" s="706" t="s">
        <v>1148</v>
      </c>
      <c r="B741" s="706">
        <v>2025</v>
      </c>
      <c r="C741" s="706" t="s">
        <v>2739</v>
      </c>
      <c r="D741" s="706" t="s">
        <v>2740</v>
      </c>
      <c r="E741" s="706" t="s">
        <v>1143</v>
      </c>
      <c r="F741" s="706" t="s">
        <v>1152</v>
      </c>
      <c r="G741" s="706">
        <v>447295.58</v>
      </c>
      <c r="H741" s="706">
        <v>763613.71</v>
      </c>
      <c r="I741" s="706">
        <v>966645.28</v>
      </c>
      <c r="J741" s="706">
        <v>1197865.23</v>
      </c>
      <c r="K741" s="706">
        <v>1756411.18</v>
      </c>
      <c r="L741" s="706">
        <v>2350646.6800000002</v>
      </c>
      <c r="M741" s="706">
        <v>2946299.4</v>
      </c>
      <c r="N741" s="706">
        <v>3242392.11</v>
      </c>
      <c r="O741" s="706">
        <v>3676835.23</v>
      </c>
      <c r="P741" s="706">
        <v>4116158.07</v>
      </c>
      <c r="Q741" s="706">
        <v>4425149.84</v>
      </c>
      <c r="R741" s="706">
        <v>4642554.45</v>
      </c>
      <c r="S741" s="706">
        <v>402286.35</v>
      </c>
      <c r="T741" s="706">
        <v>402286.35</v>
      </c>
      <c r="U741" s="706">
        <v>0</v>
      </c>
      <c r="V741" s="706">
        <v>0</v>
      </c>
      <c r="W741" s="706">
        <v>0</v>
      </c>
      <c r="X741" s="706">
        <v>0</v>
      </c>
      <c r="Y741" s="706">
        <v>0</v>
      </c>
      <c r="Z741" s="706">
        <v>0</v>
      </c>
      <c r="AA741" s="706">
        <v>0</v>
      </c>
      <c r="AB741" s="706">
        <v>0</v>
      </c>
      <c r="AC741" s="706">
        <v>0</v>
      </c>
      <c r="AD741" s="706">
        <v>0</v>
      </c>
      <c r="AE741" s="706">
        <v>0</v>
      </c>
      <c r="AF741" s="706">
        <v>0</v>
      </c>
      <c r="AG741" s="706">
        <v>0</v>
      </c>
      <c r="AH741" s="706">
        <v>0</v>
      </c>
      <c r="AI741" s="706">
        <v>0</v>
      </c>
      <c r="AJ741" s="905" t="str">
        <f t="shared" si="72"/>
        <v>G63202</v>
      </c>
      <c r="AK741" s="905" t="str">
        <f t="shared" si="73"/>
        <v>COUT- CL 2500 SIERRA</v>
      </c>
      <c r="AL741" s="905">
        <f>IFERROR(INDEX(G741:R741,1,MATCH(Parametres!$B$3,G$1:R$1,0)-1)*IF(OR(F741="L",F741="S",F741="I"),-1,1),"")</f>
        <v>966645.28</v>
      </c>
      <c r="AM741" s="905">
        <f t="shared" si="68"/>
        <v>231219.94999999995</v>
      </c>
      <c r="AN741" s="905">
        <f>INDEX(G741:R741,1,MATCH(Parametres!$B$3,G$1:R$1,0))*IF(OR(F741="L",F741="S",F741="I"),-1,1)</f>
        <v>1197865.23</v>
      </c>
      <c r="AO741" s="487" t="str">
        <f>+VLOOKUP($AJ741,Data_Validation!$A:$D,1,0)</f>
        <v>G63202</v>
      </c>
      <c r="AP741" s="487" t="str">
        <f>+VLOOKUP($AJ741,Data_Validation!$A:$D,3,0)</f>
        <v>Véhicules neufs</v>
      </c>
      <c r="AQ741" s="487" t="str">
        <f>+VLOOKUP($AJ741,Data_Validation!$A:$D,4,0)</f>
        <v>Camions détail</v>
      </c>
      <c r="AR741" s="487" t="s">
        <v>299</v>
      </c>
      <c r="AS741" s="487">
        <f>+VLOOKUP($AJ741,Data_Validation!$A:$E,5,0)</f>
        <v>0</v>
      </c>
      <c r="AT741" s="904" t="str">
        <f t="shared" si="69"/>
        <v>G63202</v>
      </c>
      <c r="AU741" s="488" t="str">
        <f t="shared" si="70"/>
        <v>COUT- CL 2500 SIERRA</v>
      </c>
      <c r="AV741" s="899">
        <f>IFERROR(INDEX(V741:AG741,1,MATCH(Parametres!$B$3,V$1:AG$1,0)-1)*IF(OR(C741="L",C741="S",C741="I"),-1,1),"")</f>
        <v>0</v>
      </c>
      <c r="AW741" s="899">
        <f t="shared" si="71"/>
        <v>0</v>
      </c>
      <c r="AX741" s="899">
        <f>INDEX(V741:AG741,1,MATCH(Parametres!$B$3,V$1:AG$1,0))*IF(OR(C741="L",C741="S",C741="I"),-1,1)</f>
        <v>0</v>
      </c>
      <c r="AY741" s="487" t="s">
        <v>337</v>
      </c>
      <c r="AZ741" s="487">
        <f>+VLOOKUP($AJ741,Data_Validation!$A:$E,5,0)</f>
        <v>0</v>
      </c>
    </row>
    <row r="742" spans="1:52" ht="15" hidden="1" customHeight="1">
      <c r="A742" s="706" t="s">
        <v>1148</v>
      </c>
      <c r="B742" s="706">
        <v>2025</v>
      </c>
      <c r="C742" s="706" t="s">
        <v>2741</v>
      </c>
      <c r="D742" s="706" t="s">
        <v>2742</v>
      </c>
      <c r="E742" s="706" t="s">
        <v>1143</v>
      </c>
      <c r="F742" s="706" t="s">
        <v>1152</v>
      </c>
      <c r="G742" s="706">
        <v>0</v>
      </c>
      <c r="H742" s="706">
        <v>0</v>
      </c>
      <c r="I742" s="706">
        <v>0</v>
      </c>
      <c r="J742" s="706">
        <v>0</v>
      </c>
      <c r="K742" s="706">
        <v>0</v>
      </c>
      <c r="L742" s="706">
        <v>0</v>
      </c>
      <c r="M742" s="706">
        <v>0</v>
      </c>
      <c r="N742" s="706">
        <v>0</v>
      </c>
      <c r="O742" s="706">
        <v>0</v>
      </c>
      <c r="P742" s="706">
        <v>0</v>
      </c>
      <c r="Q742" s="706">
        <v>0</v>
      </c>
      <c r="R742" s="706">
        <v>0</v>
      </c>
      <c r="S742" s="706">
        <v>0</v>
      </c>
      <c r="T742" s="706">
        <v>0</v>
      </c>
      <c r="U742" s="706">
        <v>0</v>
      </c>
      <c r="V742" s="706">
        <v>0</v>
      </c>
      <c r="W742" s="706">
        <v>0</v>
      </c>
      <c r="X742" s="706">
        <v>0</v>
      </c>
      <c r="Y742" s="706">
        <v>0</v>
      </c>
      <c r="Z742" s="706">
        <v>0</v>
      </c>
      <c r="AA742" s="706">
        <v>0</v>
      </c>
      <c r="AB742" s="706">
        <v>0</v>
      </c>
      <c r="AC742" s="706">
        <v>0</v>
      </c>
      <c r="AD742" s="706">
        <v>0</v>
      </c>
      <c r="AE742" s="706">
        <v>0</v>
      </c>
      <c r="AF742" s="706">
        <v>0</v>
      </c>
      <c r="AG742" s="706">
        <v>0</v>
      </c>
      <c r="AH742" s="706">
        <v>0</v>
      </c>
      <c r="AI742" s="706">
        <v>0</v>
      </c>
      <c r="AJ742" s="905" t="str">
        <f t="shared" si="72"/>
        <v>G63203</v>
      </c>
      <c r="AK742" s="905" t="str">
        <f t="shared" si="73"/>
        <v>COUTANT - SIERRA 3500</v>
      </c>
      <c r="AL742" s="905">
        <f>IFERROR(INDEX(G742:R742,1,MATCH(Parametres!$B$3,G$1:R$1,0)-1)*IF(OR(F742="L",F742="S",F742="I"),-1,1),"")</f>
        <v>0</v>
      </c>
      <c r="AM742" s="905">
        <f t="shared" si="68"/>
        <v>0</v>
      </c>
      <c r="AN742" s="905">
        <f>INDEX(G742:R742,1,MATCH(Parametres!$B$3,G$1:R$1,0))*IF(OR(F742="L",F742="S",F742="I"),-1,1)</f>
        <v>0</v>
      </c>
      <c r="AO742" s="487" t="str">
        <f>+VLOOKUP($AJ742,Data_Validation!$A:$D,1,0)</f>
        <v>G63203</v>
      </c>
      <c r="AP742" s="487" t="str">
        <f>+VLOOKUP($AJ742,Data_Validation!$A:$D,3,0)</f>
        <v>Véhicules neufs</v>
      </c>
      <c r="AQ742" s="487" t="str">
        <f>+VLOOKUP($AJ742,Data_Validation!$A:$D,4,0)</f>
        <v>Camions détail</v>
      </c>
      <c r="AR742" s="487" t="s">
        <v>299</v>
      </c>
      <c r="AS742" s="487">
        <f>+VLOOKUP($AJ742,Data_Validation!$A:$E,5,0)</f>
        <v>0</v>
      </c>
      <c r="AT742" s="904" t="str">
        <f t="shared" si="69"/>
        <v>G63203</v>
      </c>
      <c r="AU742" s="488" t="str">
        <f t="shared" si="70"/>
        <v>COUTANT - SIERRA 3500</v>
      </c>
      <c r="AV742" s="899">
        <f>IFERROR(INDEX(V742:AG742,1,MATCH(Parametres!$B$3,V$1:AG$1,0)-1)*IF(OR(C742="L",C742="S",C742="I"),-1,1),"")</f>
        <v>0</v>
      </c>
      <c r="AW742" s="899">
        <f t="shared" si="71"/>
        <v>0</v>
      </c>
      <c r="AX742" s="899">
        <f>INDEX(V742:AG742,1,MATCH(Parametres!$B$3,V$1:AG$1,0))*IF(OR(C742="L",C742="S",C742="I"),-1,1)</f>
        <v>0</v>
      </c>
      <c r="AY742" s="487" t="s">
        <v>337</v>
      </c>
      <c r="AZ742" s="487">
        <f>+VLOOKUP($AJ742,Data_Validation!$A:$E,5,0)</f>
        <v>0</v>
      </c>
    </row>
    <row r="743" spans="1:52" ht="15" hidden="1" customHeight="1">
      <c r="A743" s="706" t="s">
        <v>1148</v>
      </c>
      <c r="B743" s="706">
        <v>2025</v>
      </c>
      <c r="C743" s="706" t="s">
        <v>2743</v>
      </c>
      <c r="D743" s="706" t="s">
        <v>2744</v>
      </c>
      <c r="E743" s="706" t="s">
        <v>1143</v>
      </c>
      <c r="F743" s="706" t="s">
        <v>1152</v>
      </c>
      <c r="G743" s="706">
        <v>0</v>
      </c>
      <c r="H743" s="706">
        <v>0</v>
      </c>
      <c r="I743" s="706">
        <v>0</v>
      </c>
      <c r="J743" s="706">
        <v>0</v>
      </c>
      <c r="K743" s="706">
        <v>0</v>
      </c>
      <c r="L743" s="706">
        <v>0</v>
      </c>
      <c r="M743" s="706">
        <v>0</v>
      </c>
      <c r="N743" s="706">
        <v>0</v>
      </c>
      <c r="O743" s="706">
        <v>0</v>
      </c>
      <c r="P743" s="706">
        <v>0</v>
      </c>
      <c r="Q743" s="706">
        <v>0</v>
      </c>
      <c r="R743" s="706">
        <v>0</v>
      </c>
      <c r="S743" s="706">
        <v>0</v>
      </c>
      <c r="T743" s="706">
        <v>0</v>
      </c>
      <c r="U743" s="706">
        <v>0</v>
      </c>
      <c r="V743" s="706">
        <v>0</v>
      </c>
      <c r="W743" s="706">
        <v>0</v>
      </c>
      <c r="X743" s="706">
        <v>0</v>
      </c>
      <c r="Y743" s="706">
        <v>0</v>
      </c>
      <c r="Z743" s="706">
        <v>0</v>
      </c>
      <c r="AA743" s="706">
        <v>0</v>
      </c>
      <c r="AB743" s="706">
        <v>0</v>
      </c>
      <c r="AC743" s="706">
        <v>0</v>
      </c>
      <c r="AD743" s="706">
        <v>0</v>
      </c>
      <c r="AE743" s="706">
        <v>0</v>
      </c>
      <c r="AF743" s="706">
        <v>0</v>
      </c>
      <c r="AG743" s="706">
        <v>0</v>
      </c>
      <c r="AH743" s="706">
        <v>0</v>
      </c>
      <c r="AI743" s="706">
        <v>0</v>
      </c>
      <c r="AJ743" s="905" t="str">
        <f t="shared" si="72"/>
        <v>G63300</v>
      </c>
      <c r="AK743" s="905" t="str">
        <f t="shared" si="73"/>
        <v>COUT-BLAZER</v>
      </c>
      <c r="AL743" s="905">
        <f>IFERROR(INDEX(G743:R743,1,MATCH(Parametres!$B$3,G$1:R$1,0)-1)*IF(OR(F743="L",F743="S",F743="I"),-1,1),"")</f>
        <v>0</v>
      </c>
      <c r="AM743" s="905">
        <f t="shared" si="68"/>
        <v>0</v>
      </c>
      <c r="AN743" s="905">
        <f>INDEX(G743:R743,1,MATCH(Parametres!$B$3,G$1:R$1,0))*IF(OR(F743="L",F743="S",F743="I"),-1,1)</f>
        <v>0</v>
      </c>
      <c r="AO743" s="487" t="str">
        <f>+VLOOKUP($AJ743,Data_Validation!$A:$D,1,0)</f>
        <v>G63300</v>
      </c>
      <c r="AP743" s="487" t="str">
        <f>+VLOOKUP($AJ743,Data_Validation!$A:$D,3,0)</f>
        <v>Véhicules neufs</v>
      </c>
      <c r="AQ743" s="487" t="str">
        <f>+VLOOKUP($AJ743,Data_Validation!$A:$D,4,0)</f>
        <v>Camions détail</v>
      </c>
      <c r="AR743" s="487" t="s">
        <v>299</v>
      </c>
      <c r="AS743" s="487">
        <f>+VLOOKUP($AJ743,Data_Validation!$A:$E,5,0)</f>
        <v>0</v>
      </c>
      <c r="AT743" s="904" t="str">
        <f t="shared" si="69"/>
        <v>G63300</v>
      </c>
      <c r="AU743" s="488" t="str">
        <f t="shared" si="70"/>
        <v>COUT-BLAZER</v>
      </c>
      <c r="AV743" s="899">
        <f>IFERROR(INDEX(V743:AG743,1,MATCH(Parametres!$B$3,V$1:AG$1,0)-1)*IF(OR(C743="L",C743="S",C743="I"),-1,1),"")</f>
        <v>0</v>
      </c>
      <c r="AW743" s="899">
        <f t="shared" si="71"/>
        <v>0</v>
      </c>
      <c r="AX743" s="899">
        <f>INDEX(V743:AG743,1,MATCH(Parametres!$B$3,V$1:AG$1,0))*IF(OR(C743="L",C743="S",C743="I"),-1,1)</f>
        <v>0</v>
      </c>
      <c r="AY743" s="487" t="s">
        <v>337</v>
      </c>
      <c r="AZ743" s="487">
        <f>+VLOOKUP($AJ743,Data_Validation!$A:$E,5,0)</f>
        <v>0</v>
      </c>
    </row>
    <row r="744" spans="1:52" ht="15" hidden="1" customHeight="1">
      <c r="A744" s="706" t="s">
        <v>1148</v>
      </c>
      <c r="B744" s="706">
        <v>2025</v>
      </c>
      <c r="C744" s="706" t="s">
        <v>2745</v>
      </c>
      <c r="D744" s="706" t="s">
        <v>2746</v>
      </c>
      <c r="E744" s="706" t="s">
        <v>1143</v>
      </c>
      <c r="F744" s="706" t="s">
        <v>1152</v>
      </c>
      <c r="G744" s="706">
        <v>0</v>
      </c>
      <c r="H744" s="706">
        <v>0</v>
      </c>
      <c r="I744" s="706">
        <v>74887.62</v>
      </c>
      <c r="J744" s="706">
        <v>200296.84</v>
      </c>
      <c r="K744" s="706">
        <v>200296.84</v>
      </c>
      <c r="L744" s="706">
        <v>320646.59000000003</v>
      </c>
      <c r="M744" s="706">
        <v>383013.06</v>
      </c>
      <c r="N744" s="706">
        <v>506749.84</v>
      </c>
      <c r="O744" s="706">
        <v>567964.37</v>
      </c>
      <c r="P744" s="706">
        <v>627382.4</v>
      </c>
      <c r="Q744" s="706">
        <v>693886.81</v>
      </c>
      <c r="R744" s="706">
        <v>1083750.78</v>
      </c>
      <c r="S744" s="706">
        <v>63080.62</v>
      </c>
      <c r="T744" s="706">
        <v>63080.62</v>
      </c>
      <c r="U744" s="706">
        <v>0</v>
      </c>
      <c r="V744" s="706">
        <v>0</v>
      </c>
      <c r="W744" s="706">
        <v>0</v>
      </c>
      <c r="X744" s="706">
        <v>0</v>
      </c>
      <c r="Y744" s="706">
        <v>0</v>
      </c>
      <c r="Z744" s="706">
        <v>0</v>
      </c>
      <c r="AA744" s="706">
        <v>0</v>
      </c>
      <c r="AB744" s="706">
        <v>0</v>
      </c>
      <c r="AC744" s="706">
        <v>0</v>
      </c>
      <c r="AD744" s="706">
        <v>0</v>
      </c>
      <c r="AE744" s="706">
        <v>0</v>
      </c>
      <c r="AF744" s="706">
        <v>0</v>
      </c>
      <c r="AG744" s="706">
        <v>0</v>
      </c>
      <c r="AH744" s="706">
        <v>0</v>
      </c>
      <c r="AI744" s="706">
        <v>0</v>
      </c>
      <c r="AJ744" s="905" t="str">
        <f t="shared" si="72"/>
        <v>G63301</v>
      </c>
      <c r="AK744" s="905" t="str">
        <f t="shared" si="73"/>
        <v>COUT-BLAZER EV</v>
      </c>
      <c r="AL744" s="905">
        <f>IFERROR(INDEX(G744:R744,1,MATCH(Parametres!$B$3,G$1:R$1,0)-1)*IF(OR(F744="L",F744="S",F744="I"),-1,1),"")</f>
        <v>74887.62</v>
      </c>
      <c r="AM744" s="905">
        <f t="shared" si="68"/>
        <v>125409.22</v>
      </c>
      <c r="AN744" s="905">
        <f>INDEX(G744:R744,1,MATCH(Parametres!$B$3,G$1:R$1,0))*IF(OR(F744="L",F744="S",F744="I"),-1,1)</f>
        <v>200296.84</v>
      </c>
      <c r="AO744" s="487" t="str">
        <f>+VLOOKUP($AJ744,Data_Validation!$A:$D,1,0)</f>
        <v>G63301</v>
      </c>
      <c r="AP744" s="487" t="str">
        <f>+VLOOKUP($AJ744,Data_Validation!$A:$D,3,0)</f>
        <v>Véhicules neufs</v>
      </c>
      <c r="AQ744" s="487" t="str">
        <f>+VLOOKUP($AJ744,Data_Validation!$A:$D,4,0)</f>
        <v>Camions electriques</v>
      </c>
      <c r="AR744" s="487" t="s">
        <v>299</v>
      </c>
      <c r="AS744" s="487">
        <f>+VLOOKUP($AJ744,Data_Validation!$A:$E,5,0)</f>
        <v>0</v>
      </c>
      <c r="AT744" s="904" t="str">
        <f t="shared" si="69"/>
        <v>G63301</v>
      </c>
      <c r="AU744" s="488" t="str">
        <f t="shared" si="70"/>
        <v>COUT-BLAZER EV</v>
      </c>
      <c r="AV744" s="899">
        <f>IFERROR(INDEX(V744:AG744,1,MATCH(Parametres!$B$3,V$1:AG$1,0)-1)*IF(OR(C744="L",C744="S",C744="I"),-1,1),"")</f>
        <v>0</v>
      </c>
      <c r="AW744" s="899">
        <f t="shared" si="71"/>
        <v>0</v>
      </c>
      <c r="AX744" s="899">
        <f>INDEX(V744:AG744,1,MATCH(Parametres!$B$3,V$1:AG$1,0))*IF(OR(C744="L",C744="S",C744="I"),-1,1)</f>
        <v>0</v>
      </c>
      <c r="AY744" s="487" t="s">
        <v>337</v>
      </c>
      <c r="AZ744" s="487">
        <f>+VLOOKUP($AJ744,Data_Validation!$A:$E,5,0)</f>
        <v>0</v>
      </c>
    </row>
    <row r="745" spans="1:52" ht="15" customHeight="1">
      <c r="A745" s="706" t="s">
        <v>1148</v>
      </c>
      <c r="B745" s="706">
        <v>2025</v>
      </c>
      <c r="C745" s="706" t="s">
        <v>2747</v>
      </c>
      <c r="D745" s="706" t="s">
        <v>2748</v>
      </c>
      <c r="E745" s="706" t="s">
        <v>1143</v>
      </c>
      <c r="F745" s="706" t="s">
        <v>1152</v>
      </c>
      <c r="G745" s="706">
        <v>0</v>
      </c>
      <c r="H745" s="706">
        <v>0</v>
      </c>
      <c r="I745" s="706">
        <v>0</v>
      </c>
      <c r="J745" s="706">
        <v>0</v>
      </c>
      <c r="K745" s="706">
        <v>0</v>
      </c>
      <c r="L745" s="706">
        <v>0</v>
      </c>
      <c r="M745" s="706">
        <v>0</v>
      </c>
      <c r="N745" s="706">
        <v>0</v>
      </c>
      <c r="O745" s="706">
        <v>0</v>
      </c>
      <c r="P745" s="706">
        <v>0</v>
      </c>
      <c r="Q745" s="706">
        <v>0</v>
      </c>
      <c r="R745" s="706">
        <v>0</v>
      </c>
      <c r="S745" s="706">
        <v>0</v>
      </c>
      <c r="T745" s="706">
        <v>0</v>
      </c>
      <c r="U745" s="706">
        <v>0</v>
      </c>
      <c r="V745" s="706">
        <v>0</v>
      </c>
      <c r="W745" s="706">
        <v>0</v>
      </c>
      <c r="X745" s="706">
        <v>0</v>
      </c>
      <c r="Y745" s="706">
        <v>0</v>
      </c>
      <c r="Z745" s="706">
        <v>0</v>
      </c>
      <c r="AA745" s="706">
        <v>0</v>
      </c>
      <c r="AB745" s="706">
        <v>0</v>
      </c>
      <c r="AC745" s="706">
        <v>0</v>
      </c>
      <c r="AD745" s="706">
        <v>0</v>
      </c>
      <c r="AE745" s="706">
        <v>0</v>
      </c>
      <c r="AF745" s="706">
        <v>0</v>
      </c>
      <c r="AG745" s="706">
        <v>0</v>
      </c>
      <c r="AH745" s="706">
        <v>0</v>
      </c>
      <c r="AI745" s="706">
        <v>0</v>
      </c>
      <c r="AJ745" s="905" t="str">
        <f t="shared" si="72"/>
        <v>G63320</v>
      </c>
      <c r="AK745" s="905" t="str">
        <f t="shared" si="73"/>
        <v>COUT-CL 3500 SILVERAD-LOC</v>
      </c>
      <c r="AL745" s="905">
        <f>IFERROR(INDEX(G745:R745,1,MATCH(Parametres!$B$3,G$1:R$1,0)-1)*IF(OR(F745="L",F745="S",F745="I"),-1,1),"")</f>
        <v>0</v>
      </c>
      <c r="AM745" s="905">
        <f t="shared" si="68"/>
        <v>0</v>
      </c>
      <c r="AN745" s="905">
        <f>INDEX(G745:R745,1,MATCH(Parametres!$B$3,G$1:R$1,0))*IF(OR(F745="L",F745="S",F745="I"),-1,1)</f>
        <v>0</v>
      </c>
      <c r="AO745" s="487" t="e">
        <f>+VLOOKUP($AJ745,Data_Validation!$A:$D,1,0)</f>
        <v>#N/A</v>
      </c>
      <c r="AP745" s="487" t="e">
        <f>+VLOOKUP($AJ745,Data_Validation!$A:$D,3,0)</f>
        <v>#N/A</v>
      </c>
      <c r="AQ745" s="487" t="e">
        <f>+VLOOKUP($AJ745,Data_Validation!$A:$D,4,0)</f>
        <v>#N/A</v>
      </c>
      <c r="AR745" s="487" t="s">
        <v>299</v>
      </c>
      <c r="AS745" s="487" t="e">
        <f>+VLOOKUP($AJ745,Data_Validation!$A:$E,5,0)</f>
        <v>#N/A</v>
      </c>
      <c r="AT745" s="904" t="str">
        <f t="shared" si="69"/>
        <v>G63320</v>
      </c>
      <c r="AU745" s="488" t="str">
        <f t="shared" si="70"/>
        <v>COUT-CL 3500 SILVERAD-LOC</v>
      </c>
      <c r="AV745" s="899">
        <f>IFERROR(INDEX(V745:AG745,1,MATCH(Parametres!$B$3,V$1:AG$1,0)-1)*IF(OR(C745="L",C745="S",C745="I"),-1,1),"")</f>
        <v>0</v>
      </c>
      <c r="AW745" s="899">
        <f t="shared" si="71"/>
        <v>0</v>
      </c>
      <c r="AX745" s="899">
        <f>INDEX(V745:AG745,1,MATCH(Parametres!$B$3,V$1:AG$1,0))*IF(OR(C745="L",C745="S",C745="I"),-1,1)</f>
        <v>0</v>
      </c>
      <c r="AY745" s="487" t="s">
        <v>337</v>
      </c>
      <c r="AZ745" s="487" t="e">
        <f>+VLOOKUP($AJ745,Data_Validation!$A:$E,5,0)</f>
        <v>#N/A</v>
      </c>
    </row>
    <row r="746" spans="1:52" ht="15" hidden="1" customHeight="1">
      <c r="A746" s="706" t="s">
        <v>1148</v>
      </c>
      <c r="B746" s="706">
        <v>2025</v>
      </c>
      <c r="C746" s="706" t="s">
        <v>2749</v>
      </c>
      <c r="D746" s="706" t="s">
        <v>2750</v>
      </c>
      <c r="E746" s="706" t="s">
        <v>1143</v>
      </c>
      <c r="F746" s="706" t="s">
        <v>1152</v>
      </c>
      <c r="G746" s="706">
        <v>0</v>
      </c>
      <c r="H746" s="706">
        <v>0</v>
      </c>
      <c r="I746" s="706">
        <v>73335.62</v>
      </c>
      <c r="J746" s="706">
        <v>114280.98</v>
      </c>
      <c r="K746" s="706">
        <v>192114.3</v>
      </c>
      <c r="L746" s="706">
        <v>273291.3</v>
      </c>
      <c r="M746" s="706">
        <v>342917.8</v>
      </c>
      <c r="N746" s="706">
        <v>461536.34</v>
      </c>
      <c r="O746" s="706">
        <v>636151.05000000005</v>
      </c>
      <c r="P746" s="706">
        <v>977446.88</v>
      </c>
      <c r="Q746" s="706">
        <v>1056963.76</v>
      </c>
      <c r="R746" s="706">
        <v>1056963.76</v>
      </c>
      <c r="S746" s="706">
        <v>96087.61</v>
      </c>
      <c r="T746" s="706">
        <v>96087.61</v>
      </c>
      <c r="U746" s="706">
        <v>0</v>
      </c>
      <c r="V746" s="706">
        <v>0</v>
      </c>
      <c r="W746" s="706">
        <v>0</v>
      </c>
      <c r="X746" s="706">
        <v>0</v>
      </c>
      <c r="Y746" s="706">
        <v>0</v>
      </c>
      <c r="Z746" s="706">
        <v>0</v>
      </c>
      <c r="AA746" s="706">
        <v>0</v>
      </c>
      <c r="AB746" s="706">
        <v>0</v>
      </c>
      <c r="AC746" s="706">
        <v>0</v>
      </c>
      <c r="AD746" s="706">
        <v>0</v>
      </c>
      <c r="AE746" s="706">
        <v>0</v>
      </c>
      <c r="AF746" s="706">
        <v>0</v>
      </c>
      <c r="AG746" s="706">
        <v>0</v>
      </c>
      <c r="AH746" s="706">
        <v>0</v>
      </c>
      <c r="AI746" s="706">
        <v>0</v>
      </c>
      <c r="AJ746" s="905" t="str">
        <f t="shared" si="72"/>
        <v>G63400</v>
      </c>
      <c r="AK746" s="905" t="str">
        <f t="shared" si="73"/>
        <v>COUTANT EQUINOX</v>
      </c>
      <c r="AL746" s="905">
        <f>IFERROR(INDEX(G746:R746,1,MATCH(Parametres!$B$3,G$1:R$1,0)-1)*IF(OR(F746="L",F746="S",F746="I"),-1,1),"")</f>
        <v>73335.62</v>
      </c>
      <c r="AM746" s="905">
        <f t="shared" si="68"/>
        <v>40945.360000000001</v>
      </c>
      <c r="AN746" s="905">
        <f>INDEX(G746:R746,1,MATCH(Parametres!$B$3,G$1:R$1,0))*IF(OR(F746="L",F746="S",F746="I"),-1,1)</f>
        <v>114280.98</v>
      </c>
      <c r="AO746" s="487" t="str">
        <f>+VLOOKUP($AJ746,Data_Validation!$A:$D,1,0)</f>
        <v>G63400</v>
      </c>
      <c r="AP746" s="487" t="str">
        <f>+VLOOKUP($AJ746,Data_Validation!$A:$D,3,0)</f>
        <v>Véhicules neufs</v>
      </c>
      <c r="AQ746" s="487" t="str">
        <f>+VLOOKUP($AJ746,Data_Validation!$A:$D,4,0)</f>
        <v>Camions détail</v>
      </c>
      <c r="AR746" s="487" t="s">
        <v>299</v>
      </c>
      <c r="AS746" s="487">
        <f>+VLOOKUP($AJ746,Data_Validation!$A:$E,5,0)</f>
        <v>0</v>
      </c>
      <c r="AT746" s="904" t="str">
        <f t="shared" si="69"/>
        <v>G63400</v>
      </c>
      <c r="AU746" s="488" t="str">
        <f t="shared" si="70"/>
        <v>COUTANT EQUINOX</v>
      </c>
      <c r="AV746" s="899">
        <f>IFERROR(INDEX(V746:AG746,1,MATCH(Parametres!$B$3,V$1:AG$1,0)-1)*IF(OR(C746="L",C746="S",C746="I"),-1,1),"")</f>
        <v>0</v>
      </c>
      <c r="AW746" s="899">
        <f t="shared" si="71"/>
        <v>0</v>
      </c>
      <c r="AX746" s="899">
        <f>INDEX(V746:AG746,1,MATCH(Parametres!$B$3,V$1:AG$1,0))*IF(OR(C746="L",C746="S",C746="I"),-1,1)</f>
        <v>0</v>
      </c>
      <c r="AY746" s="487" t="s">
        <v>337</v>
      </c>
      <c r="AZ746" s="487">
        <f>+VLOOKUP($AJ746,Data_Validation!$A:$E,5,0)</f>
        <v>0</v>
      </c>
    </row>
    <row r="747" spans="1:52" ht="15" hidden="1" customHeight="1">
      <c r="A747" s="706" t="s">
        <v>1148</v>
      </c>
      <c r="B747" s="706">
        <v>2025</v>
      </c>
      <c r="C747" s="706" t="s">
        <v>2751</v>
      </c>
      <c r="D747" s="706" t="s">
        <v>2752</v>
      </c>
      <c r="E747" s="706" t="s">
        <v>1143</v>
      </c>
      <c r="F747" s="706" t="s">
        <v>1152</v>
      </c>
      <c r="G747" s="706">
        <v>686084.28</v>
      </c>
      <c r="H747" s="706">
        <v>802972.93</v>
      </c>
      <c r="I747" s="706">
        <v>858595.17</v>
      </c>
      <c r="J747" s="706">
        <v>1323828.8</v>
      </c>
      <c r="K747" s="706">
        <v>3155515.09</v>
      </c>
      <c r="L747" s="706">
        <v>4182254.28</v>
      </c>
      <c r="M747" s="706">
        <v>4910474.6100000003</v>
      </c>
      <c r="N747" s="706">
        <v>5384578.1699999999</v>
      </c>
      <c r="O747" s="706">
        <v>6459596.79</v>
      </c>
      <c r="P747" s="706">
        <v>6852647.7599999998</v>
      </c>
      <c r="Q747" s="706">
        <v>7346392.8399999999</v>
      </c>
      <c r="R747" s="706">
        <v>7957701.21</v>
      </c>
      <c r="S747" s="706">
        <v>667853.89</v>
      </c>
      <c r="T747" s="706">
        <v>667853.89</v>
      </c>
      <c r="U747" s="706">
        <v>0</v>
      </c>
      <c r="V747" s="706">
        <v>0</v>
      </c>
      <c r="W747" s="706">
        <v>0</v>
      </c>
      <c r="X747" s="706">
        <v>0</v>
      </c>
      <c r="Y747" s="706">
        <v>0</v>
      </c>
      <c r="Z747" s="706">
        <v>0</v>
      </c>
      <c r="AA747" s="706">
        <v>0</v>
      </c>
      <c r="AB747" s="706">
        <v>0</v>
      </c>
      <c r="AC747" s="706">
        <v>0</v>
      </c>
      <c r="AD747" s="706">
        <v>0</v>
      </c>
      <c r="AE747" s="706">
        <v>0</v>
      </c>
      <c r="AF747" s="706">
        <v>0</v>
      </c>
      <c r="AG747" s="706">
        <v>0</v>
      </c>
      <c r="AH747" s="706">
        <v>0</v>
      </c>
      <c r="AI747" s="706">
        <v>0</v>
      </c>
      <c r="AJ747" s="905" t="str">
        <f t="shared" si="72"/>
        <v>G63401</v>
      </c>
      <c r="AK747" s="905" t="str">
        <f t="shared" si="73"/>
        <v>COUT - EQUINOX EV</v>
      </c>
      <c r="AL747" s="905">
        <f>IFERROR(INDEX(G747:R747,1,MATCH(Parametres!$B$3,G$1:R$1,0)-1)*IF(OR(F747="L",F747="S",F747="I"),-1,1),"")</f>
        <v>858595.17</v>
      </c>
      <c r="AM747" s="905">
        <f t="shared" si="68"/>
        <v>465233.63</v>
      </c>
      <c r="AN747" s="905">
        <f>INDEX(G747:R747,1,MATCH(Parametres!$B$3,G$1:R$1,0))*IF(OR(F747="L",F747="S",F747="I"),-1,1)</f>
        <v>1323828.8</v>
      </c>
      <c r="AO747" s="487" t="str">
        <f>+VLOOKUP($AJ747,Data_Validation!$A:$D,1,0)</f>
        <v>G63401</v>
      </c>
      <c r="AP747" s="487" t="str">
        <f>+VLOOKUP($AJ747,Data_Validation!$A:$D,3,0)</f>
        <v>Véhicules neufs</v>
      </c>
      <c r="AQ747" s="487" t="str">
        <f>+VLOOKUP($AJ747,Data_Validation!$A:$D,4,0)</f>
        <v>Camions electriques</v>
      </c>
      <c r="AR747" s="487" t="s">
        <v>299</v>
      </c>
      <c r="AS747" s="487">
        <f>+VLOOKUP($AJ747,Data_Validation!$A:$E,5,0)</f>
        <v>0</v>
      </c>
      <c r="AT747" s="904" t="str">
        <f t="shared" si="69"/>
        <v>G63401</v>
      </c>
      <c r="AU747" s="488" t="str">
        <f t="shared" si="70"/>
        <v>COUT - EQUINOX EV</v>
      </c>
      <c r="AV747" s="899">
        <f>IFERROR(INDEX(V747:AG747,1,MATCH(Parametres!$B$3,V$1:AG$1,0)-1)*IF(OR(C747="L",C747="S",C747="I"),-1,1),"")</f>
        <v>0</v>
      </c>
      <c r="AW747" s="899">
        <f t="shared" si="71"/>
        <v>0</v>
      </c>
      <c r="AX747" s="899">
        <f>INDEX(V747:AG747,1,MATCH(Parametres!$B$3,V$1:AG$1,0))*IF(OR(C747="L",C747="S",C747="I"),-1,1)</f>
        <v>0</v>
      </c>
      <c r="AY747" s="487" t="s">
        <v>337</v>
      </c>
      <c r="AZ747" s="487">
        <f>+VLOOKUP($AJ747,Data_Validation!$A:$E,5,0)</f>
        <v>0</v>
      </c>
    </row>
    <row r="748" spans="1:52" ht="15" customHeight="1">
      <c r="A748" s="706" t="s">
        <v>1148</v>
      </c>
      <c r="B748" s="706">
        <v>2025</v>
      </c>
      <c r="C748" s="706" t="s">
        <v>2753</v>
      </c>
      <c r="D748" s="706" t="s">
        <v>2754</v>
      </c>
      <c r="E748" s="706" t="s">
        <v>1143</v>
      </c>
      <c r="F748" s="706" t="s">
        <v>1152</v>
      </c>
      <c r="G748" s="706">
        <v>0</v>
      </c>
      <c r="H748" s="706">
        <v>0</v>
      </c>
      <c r="I748" s="706">
        <v>0</v>
      </c>
      <c r="J748" s="706">
        <v>0</v>
      </c>
      <c r="K748" s="706">
        <v>0</v>
      </c>
      <c r="L748" s="706">
        <v>0</v>
      </c>
      <c r="M748" s="706">
        <v>0</v>
      </c>
      <c r="N748" s="706">
        <v>0</v>
      </c>
      <c r="O748" s="706">
        <v>0</v>
      </c>
      <c r="P748" s="706">
        <v>0</v>
      </c>
      <c r="Q748" s="706">
        <v>0</v>
      </c>
      <c r="R748" s="706">
        <v>0</v>
      </c>
      <c r="S748" s="706">
        <v>0</v>
      </c>
      <c r="T748" s="706">
        <v>0</v>
      </c>
      <c r="U748" s="706">
        <v>0</v>
      </c>
      <c r="V748" s="706">
        <v>0</v>
      </c>
      <c r="W748" s="706">
        <v>0</v>
      </c>
      <c r="X748" s="706">
        <v>0</v>
      </c>
      <c r="Y748" s="706">
        <v>0</v>
      </c>
      <c r="Z748" s="706">
        <v>0</v>
      </c>
      <c r="AA748" s="706">
        <v>0</v>
      </c>
      <c r="AB748" s="706">
        <v>0</v>
      </c>
      <c r="AC748" s="706">
        <v>0</v>
      </c>
      <c r="AD748" s="706">
        <v>0</v>
      </c>
      <c r="AE748" s="706">
        <v>0</v>
      </c>
      <c r="AF748" s="706">
        <v>0</v>
      </c>
      <c r="AG748" s="706">
        <v>0</v>
      </c>
      <c r="AH748" s="706">
        <v>0</v>
      </c>
      <c r="AI748" s="706">
        <v>0</v>
      </c>
      <c r="AJ748" s="905" t="str">
        <f t="shared" si="72"/>
        <v>G63420</v>
      </c>
      <c r="AK748" s="905" t="str">
        <f t="shared" si="73"/>
        <v>COUT-TRACKER         -LOC</v>
      </c>
      <c r="AL748" s="905">
        <f>IFERROR(INDEX(G748:R748,1,MATCH(Parametres!$B$3,G$1:R$1,0)-1)*IF(OR(F748="L",F748="S",F748="I"),-1,1),"")</f>
        <v>0</v>
      </c>
      <c r="AM748" s="905">
        <f t="shared" si="68"/>
        <v>0</v>
      </c>
      <c r="AN748" s="905">
        <f>INDEX(G748:R748,1,MATCH(Parametres!$B$3,G$1:R$1,0))*IF(OR(F748="L",F748="S",F748="I"),-1,1)</f>
        <v>0</v>
      </c>
      <c r="AO748" s="487" t="e">
        <f>+VLOOKUP($AJ748,Data_Validation!$A:$D,1,0)</f>
        <v>#N/A</v>
      </c>
      <c r="AP748" s="487" t="e">
        <f>+VLOOKUP($AJ748,Data_Validation!$A:$D,3,0)</f>
        <v>#N/A</v>
      </c>
      <c r="AQ748" s="487" t="e">
        <f>+VLOOKUP($AJ748,Data_Validation!$A:$D,4,0)</f>
        <v>#N/A</v>
      </c>
      <c r="AR748" s="487" t="s">
        <v>299</v>
      </c>
      <c r="AS748" s="487" t="e">
        <f>+VLOOKUP($AJ748,Data_Validation!$A:$E,5,0)</f>
        <v>#N/A</v>
      </c>
      <c r="AT748" s="904" t="str">
        <f t="shared" si="69"/>
        <v>G63420</v>
      </c>
      <c r="AU748" s="488" t="str">
        <f t="shared" si="70"/>
        <v>COUT-TRACKER         -LOC</v>
      </c>
      <c r="AV748" s="899">
        <f>IFERROR(INDEX(V748:AG748,1,MATCH(Parametres!$B$3,V$1:AG$1,0)-1)*IF(OR(C748="L",C748="S",C748="I"),-1,1),"")</f>
        <v>0</v>
      </c>
      <c r="AW748" s="899">
        <f t="shared" si="71"/>
        <v>0</v>
      </c>
      <c r="AX748" s="899">
        <f>INDEX(V748:AG748,1,MATCH(Parametres!$B$3,V$1:AG$1,0))*IF(OR(C748="L",C748="S",C748="I"),-1,1)</f>
        <v>0</v>
      </c>
      <c r="AY748" s="487" t="s">
        <v>337</v>
      </c>
      <c r="AZ748" s="487" t="e">
        <f>+VLOOKUP($AJ748,Data_Validation!$A:$E,5,0)</f>
        <v>#N/A</v>
      </c>
    </row>
    <row r="749" spans="1:52" ht="15" hidden="1" customHeight="1">
      <c r="A749" s="706" t="s">
        <v>1148</v>
      </c>
      <c r="B749" s="706">
        <v>2025</v>
      </c>
      <c r="C749" s="706" t="s">
        <v>2755</v>
      </c>
      <c r="D749" s="706" t="s">
        <v>2756</v>
      </c>
      <c r="E749" s="706" t="s">
        <v>1143</v>
      </c>
      <c r="F749" s="706" t="s">
        <v>1152</v>
      </c>
      <c r="G749" s="706">
        <v>0</v>
      </c>
      <c r="H749" s="706">
        <v>0</v>
      </c>
      <c r="I749" s="706">
        <v>0</v>
      </c>
      <c r="J749" s="706">
        <v>0</v>
      </c>
      <c r="K749" s="706">
        <v>0</v>
      </c>
      <c r="L749" s="706">
        <v>0</v>
      </c>
      <c r="M749" s="706">
        <v>0</v>
      </c>
      <c r="N749" s="706">
        <v>0</v>
      </c>
      <c r="O749" s="706">
        <v>0</v>
      </c>
      <c r="P749" s="706">
        <v>0</v>
      </c>
      <c r="Q749" s="706">
        <v>0</v>
      </c>
      <c r="R749" s="706">
        <v>0</v>
      </c>
      <c r="S749" s="706">
        <v>0</v>
      </c>
      <c r="T749" s="706">
        <v>0</v>
      </c>
      <c r="U749" s="706">
        <v>0</v>
      </c>
      <c r="V749" s="706">
        <v>0</v>
      </c>
      <c r="W749" s="706">
        <v>0</v>
      </c>
      <c r="X749" s="706">
        <v>0</v>
      </c>
      <c r="Y749" s="706">
        <v>0</v>
      </c>
      <c r="Z749" s="706">
        <v>0</v>
      </c>
      <c r="AA749" s="706">
        <v>0</v>
      </c>
      <c r="AB749" s="706">
        <v>0</v>
      </c>
      <c r="AC749" s="706">
        <v>0</v>
      </c>
      <c r="AD749" s="706">
        <v>0</v>
      </c>
      <c r="AE749" s="706">
        <v>0</v>
      </c>
      <c r="AF749" s="706">
        <v>0</v>
      </c>
      <c r="AG749" s="706">
        <v>0</v>
      </c>
      <c r="AH749" s="706">
        <v>0</v>
      </c>
      <c r="AI749" s="706">
        <v>0</v>
      </c>
      <c r="AJ749" s="905" t="str">
        <f t="shared" si="72"/>
        <v>G63500</v>
      </c>
      <c r="AK749" s="905" t="str">
        <f t="shared" si="73"/>
        <v>COUT CHEV CITY</v>
      </c>
      <c r="AL749" s="905">
        <f>IFERROR(INDEX(G749:R749,1,MATCH(Parametres!$B$3,G$1:R$1,0)-1)*IF(OR(F749="L",F749="S",F749="I"),-1,1),"")</f>
        <v>0</v>
      </c>
      <c r="AM749" s="905">
        <f t="shared" si="68"/>
        <v>0</v>
      </c>
      <c r="AN749" s="905">
        <f>INDEX(G749:R749,1,MATCH(Parametres!$B$3,G$1:R$1,0))*IF(OR(F749="L",F749="S",F749="I"),-1,1)</f>
        <v>0</v>
      </c>
      <c r="AO749" s="487" t="str">
        <f>+VLOOKUP($AJ749,Data_Validation!$A:$D,1,0)</f>
        <v>G63500</v>
      </c>
      <c r="AP749" s="487" t="str">
        <f>+VLOOKUP($AJ749,Data_Validation!$A:$D,3,0)</f>
        <v>Véhicules neufs</v>
      </c>
      <c r="AQ749" s="487" t="str">
        <f>+VLOOKUP($AJ749,Data_Validation!$A:$D,4,0)</f>
        <v>Camions détail</v>
      </c>
      <c r="AR749" s="487" t="s">
        <v>299</v>
      </c>
      <c r="AS749" s="487">
        <f>+VLOOKUP($AJ749,Data_Validation!$A:$E,5,0)</f>
        <v>0</v>
      </c>
      <c r="AT749" s="904" t="str">
        <f t="shared" si="69"/>
        <v>G63500</v>
      </c>
      <c r="AU749" s="488" t="str">
        <f t="shared" si="70"/>
        <v>COUT CHEV CITY</v>
      </c>
      <c r="AV749" s="899">
        <f>IFERROR(INDEX(V749:AG749,1,MATCH(Parametres!$B$3,V$1:AG$1,0)-1)*IF(OR(C749="L",C749="S",C749="I"),-1,1),"")</f>
        <v>0</v>
      </c>
      <c r="AW749" s="899">
        <f t="shared" si="71"/>
        <v>0</v>
      </c>
      <c r="AX749" s="899">
        <f>INDEX(V749:AG749,1,MATCH(Parametres!$B$3,V$1:AG$1,0))*IF(OR(C749="L",C749="S",C749="I"),-1,1)</f>
        <v>0</v>
      </c>
      <c r="AY749" s="487" t="s">
        <v>337</v>
      </c>
      <c r="AZ749" s="487">
        <f>+VLOOKUP($AJ749,Data_Validation!$A:$E,5,0)</f>
        <v>0</v>
      </c>
    </row>
    <row r="750" spans="1:52" ht="15" hidden="1" customHeight="1">
      <c r="A750" s="706" t="s">
        <v>1148</v>
      </c>
      <c r="B750" s="706">
        <v>2025</v>
      </c>
      <c r="C750" s="706" t="s">
        <v>2757</v>
      </c>
      <c r="D750" s="706" t="s">
        <v>2758</v>
      </c>
      <c r="E750" s="706" t="s">
        <v>1143</v>
      </c>
      <c r="F750" s="706" t="s">
        <v>1152</v>
      </c>
      <c r="G750" s="706">
        <v>211153.94</v>
      </c>
      <c r="H750" s="706">
        <v>327903.02</v>
      </c>
      <c r="I750" s="706">
        <v>445738.17</v>
      </c>
      <c r="J750" s="706">
        <v>445738.17</v>
      </c>
      <c r="K750" s="706">
        <v>561201.63</v>
      </c>
      <c r="L750" s="706">
        <v>697860.09</v>
      </c>
      <c r="M750" s="706">
        <v>697860.09</v>
      </c>
      <c r="N750" s="706">
        <v>697860.09</v>
      </c>
      <c r="O750" s="706">
        <v>697860.09</v>
      </c>
      <c r="P750" s="706">
        <v>697860.09</v>
      </c>
      <c r="Q750" s="706">
        <v>697860.09</v>
      </c>
      <c r="R750" s="706">
        <v>697860.09</v>
      </c>
      <c r="S750" s="706">
        <v>63441.83</v>
      </c>
      <c r="T750" s="706">
        <v>63441.83</v>
      </c>
      <c r="U750" s="706">
        <v>0</v>
      </c>
      <c r="V750" s="706">
        <v>0</v>
      </c>
      <c r="W750" s="706">
        <v>0</v>
      </c>
      <c r="X750" s="706">
        <v>0</v>
      </c>
      <c r="Y750" s="706">
        <v>0</v>
      </c>
      <c r="Z750" s="706">
        <v>0</v>
      </c>
      <c r="AA750" s="706">
        <v>0</v>
      </c>
      <c r="AB750" s="706">
        <v>0</v>
      </c>
      <c r="AC750" s="706">
        <v>0</v>
      </c>
      <c r="AD750" s="706">
        <v>0</v>
      </c>
      <c r="AE750" s="706">
        <v>0</v>
      </c>
      <c r="AF750" s="706">
        <v>0</v>
      </c>
      <c r="AG750" s="706">
        <v>0</v>
      </c>
      <c r="AH750" s="706">
        <v>0</v>
      </c>
      <c r="AI750" s="706">
        <v>0</v>
      </c>
      <c r="AJ750" s="905" t="str">
        <f t="shared" si="72"/>
        <v>G63501</v>
      </c>
      <c r="AK750" s="905" t="str">
        <f t="shared" si="73"/>
        <v>COUT - HUMMER EV SUV</v>
      </c>
      <c r="AL750" s="905">
        <f>IFERROR(INDEX(G750:R750,1,MATCH(Parametres!$B$3,G$1:R$1,0)-1)*IF(OR(F750="L",F750="S",F750="I"),-1,1),"")</f>
        <v>445738.17</v>
      </c>
      <c r="AM750" s="905">
        <f t="shared" si="68"/>
        <v>0</v>
      </c>
      <c r="AN750" s="905">
        <f>INDEX(G750:R750,1,MATCH(Parametres!$B$3,G$1:R$1,0))*IF(OR(F750="L",F750="S",F750="I"),-1,1)</f>
        <v>445738.17</v>
      </c>
      <c r="AO750" s="487" t="str">
        <f>+VLOOKUP($AJ750,Data_Validation!$A:$D,1,0)</f>
        <v>G63501</v>
      </c>
      <c r="AP750" s="487" t="str">
        <f>+VLOOKUP($AJ750,Data_Validation!$A:$D,3,0)</f>
        <v>Véhicules neufs</v>
      </c>
      <c r="AQ750" s="487" t="str">
        <f>+VLOOKUP($AJ750,Data_Validation!$A:$D,4,0)</f>
        <v>Camions electriques</v>
      </c>
      <c r="AR750" s="487" t="s">
        <v>299</v>
      </c>
      <c r="AS750" s="487">
        <f>+VLOOKUP($AJ750,Data_Validation!$A:$E,5,0)</f>
        <v>0</v>
      </c>
      <c r="AT750" s="904" t="str">
        <f t="shared" si="69"/>
        <v>G63501</v>
      </c>
      <c r="AU750" s="488" t="str">
        <f t="shared" si="70"/>
        <v>COUT - HUMMER EV SUV</v>
      </c>
      <c r="AV750" s="899">
        <f>IFERROR(INDEX(V750:AG750,1,MATCH(Parametres!$B$3,V$1:AG$1,0)-1)*IF(OR(C750="L",C750="S",C750="I"),-1,1),"")</f>
        <v>0</v>
      </c>
      <c r="AW750" s="899">
        <f t="shared" si="71"/>
        <v>0</v>
      </c>
      <c r="AX750" s="899">
        <f>INDEX(V750:AG750,1,MATCH(Parametres!$B$3,V$1:AG$1,0))*IF(OR(C750="L",C750="S",C750="I"),-1,1)</f>
        <v>0</v>
      </c>
      <c r="AY750" s="487" t="s">
        <v>337</v>
      </c>
      <c r="AZ750" s="487">
        <f>+VLOOKUP($AJ750,Data_Validation!$A:$E,5,0)</f>
        <v>0</v>
      </c>
    </row>
    <row r="751" spans="1:52" ht="15" customHeight="1">
      <c r="A751" s="706" t="s">
        <v>1148</v>
      </c>
      <c r="B751" s="706">
        <v>2025</v>
      </c>
      <c r="C751" s="706" t="s">
        <v>2759</v>
      </c>
      <c r="D751" s="706" t="s">
        <v>2760</v>
      </c>
      <c r="E751" s="706" t="s">
        <v>1143</v>
      </c>
      <c r="F751" s="706" t="s">
        <v>1152</v>
      </c>
      <c r="G751" s="706">
        <v>0</v>
      </c>
      <c r="H751" s="706">
        <v>0</v>
      </c>
      <c r="I751" s="706">
        <v>0</v>
      </c>
      <c r="J751" s="706">
        <v>0</v>
      </c>
      <c r="K751" s="706">
        <v>0</v>
      </c>
      <c r="L751" s="706">
        <v>0</v>
      </c>
      <c r="M751" s="706">
        <v>0</v>
      </c>
      <c r="N751" s="706">
        <v>0</v>
      </c>
      <c r="O751" s="706">
        <v>0</v>
      </c>
      <c r="P751" s="706">
        <v>0</v>
      </c>
      <c r="Q751" s="706">
        <v>0</v>
      </c>
      <c r="R751" s="706">
        <v>0</v>
      </c>
      <c r="S751" s="706">
        <v>0</v>
      </c>
      <c r="T751" s="706">
        <v>0</v>
      </c>
      <c r="U751" s="706">
        <v>0</v>
      </c>
      <c r="V751" s="706">
        <v>0</v>
      </c>
      <c r="W751" s="706">
        <v>0</v>
      </c>
      <c r="X751" s="706">
        <v>0</v>
      </c>
      <c r="Y751" s="706">
        <v>0</v>
      </c>
      <c r="Z751" s="706">
        <v>0</v>
      </c>
      <c r="AA751" s="706">
        <v>0</v>
      </c>
      <c r="AB751" s="706">
        <v>0</v>
      </c>
      <c r="AC751" s="706">
        <v>0</v>
      </c>
      <c r="AD751" s="706">
        <v>0</v>
      </c>
      <c r="AE751" s="706">
        <v>0</v>
      </c>
      <c r="AF751" s="706">
        <v>0</v>
      </c>
      <c r="AG751" s="706">
        <v>0</v>
      </c>
      <c r="AH751" s="706">
        <v>0</v>
      </c>
      <c r="AI751" s="706">
        <v>0</v>
      </c>
      <c r="AJ751" s="905" t="str">
        <f t="shared" si="72"/>
        <v>G63520</v>
      </c>
      <c r="AK751" s="905" t="str">
        <f t="shared" si="73"/>
        <v>COUT-SSR             -LOC</v>
      </c>
      <c r="AL751" s="905">
        <f>IFERROR(INDEX(G751:R751,1,MATCH(Parametres!$B$3,G$1:R$1,0)-1)*IF(OR(F751="L",F751="S",F751="I"),-1,1),"")</f>
        <v>0</v>
      </c>
      <c r="AM751" s="905">
        <f t="shared" si="68"/>
        <v>0</v>
      </c>
      <c r="AN751" s="905">
        <f>INDEX(G751:R751,1,MATCH(Parametres!$B$3,G$1:R$1,0))*IF(OR(F751="L",F751="S",F751="I"),-1,1)</f>
        <v>0</v>
      </c>
      <c r="AO751" s="487" t="e">
        <f>+VLOOKUP($AJ751,Data_Validation!$A:$D,1,0)</f>
        <v>#N/A</v>
      </c>
      <c r="AP751" s="487" t="e">
        <f>+VLOOKUP($AJ751,Data_Validation!$A:$D,3,0)</f>
        <v>#N/A</v>
      </c>
      <c r="AQ751" s="487" t="e">
        <f>+VLOOKUP($AJ751,Data_Validation!$A:$D,4,0)</f>
        <v>#N/A</v>
      </c>
      <c r="AR751" s="487" t="s">
        <v>299</v>
      </c>
      <c r="AS751" s="487" t="e">
        <f>+VLOOKUP($AJ751,Data_Validation!$A:$E,5,0)</f>
        <v>#N/A</v>
      </c>
      <c r="AT751" s="904" t="str">
        <f t="shared" si="69"/>
        <v>G63520</v>
      </c>
      <c r="AU751" s="488" t="str">
        <f t="shared" si="70"/>
        <v>COUT-SSR             -LOC</v>
      </c>
      <c r="AV751" s="899">
        <f>IFERROR(INDEX(V751:AG751,1,MATCH(Parametres!$B$3,V$1:AG$1,0)-1)*IF(OR(C751="L",C751="S",C751="I"),-1,1),"")</f>
        <v>0</v>
      </c>
      <c r="AW751" s="899">
        <f t="shared" si="71"/>
        <v>0</v>
      </c>
      <c r="AX751" s="899">
        <f>INDEX(V751:AG751,1,MATCH(Parametres!$B$3,V$1:AG$1,0))*IF(OR(C751="L",C751="S",C751="I"),-1,1)</f>
        <v>0</v>
      </c>
      <c r="AY751" s="487" t="s">
        <v>337</v>
      </c>
      <c r="AZ751" s="487" t="e">
        <f>+VLOOKUP($AJ751,Data_Validation!$A:$E,5,0)</f>
        <v>#N/A</v>
      </c>
    </row>
    <row r="752" spans="1:52" ht="15" hidden="1" customHeight="1">
      <c r="A752" s="706" t="s">
        <v>1148</v>
      </c>
      <c r="B752" s="706">
        <v>2025</v>
      </c>
      <c r="C752" s="706" t="s">
        <v>2761</v>
      </c>
      <c r="D752" s="706" t="s">
        <v>2762</v>
      </c>
      <c r="E752" s="706" t="s">
        <v>1143</v>
      </c>
      <c r="F752" s="706" t="s">
        <v>1152</v>
      </c>
      <c r="G752" s="706">
        <v>96953.67</v>
      </c>
      <c r="H752" s="706">
        <v>97063.62</v>
      </c>
      <c r="I752" s="706">
        <v>130920.76</v>
      </c>
      <c r="J752" s="706">
        <v>164750.79999999999</v>
      </c>
      <c r="K752" s="706">
        <v>165031.84</v>
      </c>
      <c r="L752" s="706">
        <v>237513.82</v>
      </c>
      <c r="M752" s="706">
        <v>237513.82</v>
      </c>
      <c r="N752" s="706">
        <v>351481.02</v>
      </c>
      <c r="O752" s="706">
        <v>388795.46</v>
      </c>
      <c r="P752" s="706">
        <v>459361.31</v>
      </c>
      <c r="Q752" s="706">
        <v>490292.35</v>
      </c>
      <c r="R752" s="706">
        <v>490292.35</v>
      </c>
      <c r="S752" s="706">
        <v>44572.03</v>
      </c>
      <c r="T752" s="706">
        <v>44572.03</v>
      </c>
      <c r="U752" s="706">
        <v>0</v>
      </c>
      <c r="V752" s="706">
        <v>0</v>
      </c>
      <c r="W752" s="706">
        <v>0</v>
      </c>
      <c r="X752" s="706">
        <v>0</v>
      </c>
      <c r="Y752" s="706">
        <v>0</v>
      </c>
      <c r="Z752" s="706">
        <v>0</v>
      </c>
      <c r="AA752" s="706">
        <v>0</v>
      </c>
      <c r="AB752" s="706">
        <v>0</v>
      </c>
      <c r="AC752" s="706">
        <v>0</v>
      </c>
      <c r="AD752" s="706">
        <v>0</v>
      </c>
      <c r="AE752" s="706">
        <v>0</v>
      </c>
      <c r="AF752" s="706">
        <v>0</v>
      </c>
      <c r="AG752" s="706">
        <v>0</v>
      </c>
      <c r="AH752" s="706">
        <v>0</v>
      </c>
      <c r="AI752" s="706">
        <v>0</v>
      </c>
      <c r="AJ752" s="905" t="str">
        <f t="shared" si="72"/>
        <v>G63600</v>
      </c>
      <c r="AK752" s="905" t="str">
        <f t="shared" si="73"/>
        <v>COUT-TRAIL BLAZER</v>
      </c>
      <c r="AL752" s="905">
        <f>IFERROR(INDEX(G752:R752,1,MATCH(Parametres!$B$3,G$1:R$1,0)-1)*IF(OR(F752="L",F752="S",F752="I"),-1,1),"")</f>
        <v>130920.76</v>
      </c>
      <c r="AM752" s="905">
        <f t="shared" si="68"/>
        <v>33830.039999999994</v>
      </c>
      <c r="AN752" s="905">
        <f>INDEX(G752:R752,1,MATCH(Parametres!$B$3,G$1:R$1,0))*IF(OR(F752="L",F752="S",F752="I"),-1,1)</f>
        <v>164750.79999999999</v>
      </c>
      <c r="AO752" s="487" t="str">
        <f>+VLOOKUP($AJ752,Data_Validation!$A:$D,1,0)</f>
        <v>G63600</v>
      </c>
      <c r="AP752" s="487" t="str">
        <f>+VLOOKUP($AJ752,Data_Validation!$A:$D,3,0)</f>
        <v>Véhicules neufs</v>
      </c>
      <c r="AQ752" s="487" t="str">
        <f>+VLOOKUP($AJ752,Data_Validation!$A:$D,4,0)</f>
        <v>Camions détail</v>
      </c>
      <c r="AR752" s="487" t="s">
        <v>299</v>
      </c>
      <c r="AS752" s="487">
        <f>+VLOOKUP($AJ752,Data_Validation!$A:$E,5,0)</f>
        <v>0</v>
      </c>
      <c r="AT752" s="904" t="str">
        <f t="shared" si="69"/>
        <v>G63600</v>
      </c>
      <c r="AU752" s="488" t="str">
        <f t="shared" si="70"/>
        <v>COUT-TRAIL BLAZER</v>
      </c>
      <c r="AV752" s="899">
        <f>IFERROR(INDEX(V752:AG752,1,MATCH(Parametres!$B$3,V$1:AG$1,0)-1)*IF(OR(C752="L",C752="S",C752="I"),-1,1),"")</f>
        <v>0</v>
      </c>
      <c r="AW752" s="899">
        <f t="shared" si="71"/>
        <v>0</v>
      </c>
      <c r="AX752" s="899">
        <f>INDEX(V752:AG752,1,MATCH(Parametres!$B$3,V$1:AG$1,0))*IF(OR(C752="L",C752="S",C752="I"),-1,1)</f>
        <v>0</v>
      </c>
      <c r="AY752" s="487" t="s">
        <v>337</v>
      </c>
      <c r="AZ752" s="487">
        <f>+VLOOKUP($AJ752,Data_Validation!$A:$E,5,0)</f>
        <v>0</v>
      </c>
    </row>
    <row r="753" spans="1:52" ht="15" hidden="1" customHeight="1">
      <c r="A753" s="706" t="s">
        <v>1148</v>
      </c>
      <c r="B753" s="706">
        <v>2025</v>
      </c>
      <c r="C753" s="706" t="s">
        <v>2763</v>
      </c>
      <c r="D753" s="706" t="s">
        <v>2764</v>
      </c>
      <c r="E753" s="706" t="s">
        <v>1143</v>
      </c>
      <c r="F753" s="706" t="s">
        <v>1152</v>
      </c>
      <c r="G753" s="706">
        <v>0</v>
      </c>
      <c r="H753" s="706">
        <v>0</v>
      </c>
      <c r="I753" s="706">
        <v>62631</v>
      </c>
      <c r="J753" s="706">
        <v>126595</v>
      </c>
      <c r="K753" s="706">
        <v>126595</v>
      </c>
      <c r="L753" s="706">
        <v>188385</v>
      </c>
      <c r="M753" s="706">
        <v>299560.5</v>
      </c>
      <c r="N753" s="706">
        <v>299560.5</v>
      </c>
      <c r="O753" s="706">
        <v>299560.5</v>
      </c>
      <c r="P753" s="706">
        <v>299560.5</v>
      </c>
      <c r="Q753" s="706">
        <v>299560.5</v>
      </c>
      <c r="R753" s="706">
        <v>422113.36</v>
      </c>
      <c r="S753" s="706">
        <v>27232.77</v>
      </c>
      <c r="T753" s="706">
        <v>27232.77</v>
      </c>
      <c r="U753" s="706">
        <v>0</v>
      </c>
      <c r="V753" s="706">
        <v>0</v>
      </c>
      <c r="W753" s="706">
        <v>0</v>
      </c>
      <c r="X753" s="706">
        <v>0</v>
      </c>
      <c r="Y753" s="706">
        <v>0</v>
      </c>
      <c r="Z753" s="706">
        <v>0</v>
      </c>
      <c r="AA753" s="706">
        <v>0</v>
      </c>
      <c r="AB753" s="706">
        <v>0</v>
      </c>
      <c r="AC753" s="706">
        <v>0</v>
      </c>
      <c r="AD753" s="706">
        <v>0</v>
      </c>
      <c r="AE753" s="706">
        <v>0</v>
      </c>
      <c r="AF753" s="706">
        <v>0</v>
      </c>
      <c r="AG753" s="706">
        <v>0</v>
      </c>
      <c r="AH753" s="706">
        <v>0</v>
      </c>
      <c r="AI753" s="706">
        <v>0</v>
      </c>
      <c r="AJ753" s="905" t="str">
        <f t="shared" si="72"/>
        <v>G63602</v>
      </c>
      <c r="AK753" s="905" t="str">
        <f t="shared" si="73"/>
        <v>COÛT- GMC  ACADIA</v>
      </c>
      <c r="AL753" s="905">
        <f>IFERROR(INDEX(G753:R753,1,MATCH(Parametres!$B$3,G$1:R$1,0)-1)*IF(OR(F753="L",F753="S",F753="I"),-1,1),"")</f>
        <v>62631</v>
      </c>
      <c r="AM753" s="905">
        <f t="shared" si="68"/>
        <v>63964</v>
      </c>
      <c r="AN753" s="905">
        <f>INDEX(G753:R753,1,MATCH(Parametres!$B$3,G$1:R$1,0))*IF(OR(F753="L",F753="S",F753="I"),-1,1)</f>
        <v>126595</v>
      </c>
      <c r="AO753" s="487" t="str">
        <f>+VLOOKUP($AJ753,Data_Validation!$A:$D,1,0)</f>
        <v>G63602</v>
      </c>
      <c r="AP753" s="487" t="str">
        <f>+VLOOKUP($AJ753,Data_Validation!$A:$D,3,0)</f>
        <v>Véhicules neufs</v>
      </c>
      <c r="AQ753" s="487" t="str">
        <f>+VLOOKUP($AJ753,Data_Validation!$A:$D,4,0)</f>
        <v>Camions détail</v>
      </c>
      <c r="AR753" s="487" t="s">
        <v>299</v>
      </c>
      <c r="AS753" s="487">
        <f>+VLOOKUP($AJ753,Data_Validation!$A:$E,5,0)</f>
        <v>0</v>
      </c>
      <c r="AT753" s="904" t="str">
        <f t="shared" si="69"/>
        <v>G63602</v>
      </c>
      <c r="AU753" s="488" t="str">
        <f t="shared" si="70"/>
        <v>COÛT- GMC  ACADIA</v>
      </c>
      <c r="AV753" s="899">
        <f>IFERROR(INDEX(V753:AG753,1,MATCH(Parametres!$B$3,V$1:AG$1,0)-1)*IF(OR(C753="L",C753="S",C753="I"),-1,1),"")</f>
        <v>0</v>
      </c>
      <c r="AW753" s="899">
        <f t="shared" si="71"/>
        <v>0</v>
      </c>
      <c r="AX753" s="899">
        <f>INDEX(V753:AG753,1,MATCH(Parametres!$B$3,V$1:AG$1,0))*IF(OR(C753="L",C753="S",C753="I"),-1,1)</f>
        <v>0</v>
      </c>
      <c r="AY753" s="487" t="s">
        <v>337</v>
      </c>
      <c r="AZ753" s="487">
        <f>+VLOOKUP($AJ753,Data_Validation!$A:$E,5,0)</f>
        <v>0</v>
      </c>
    </row>
    <row r="754" spans="1:52" ht="15" customHeight="1">
      <c r="A754" s="706" t="s">
        <v>1148</v>
      </c>
      <c r="B754" s="706">
        <v>2025</v>
      </c>
      <c r="C754" s="706" t="s">
        <v>2765</v>
      </c>
      <c r="D754" s="706" t="s">
        <v>2766</v>
      </c>
      <c r="E754" s="706" t="s">
        <v>1143</v>
      </c>
      <c r="F754" s="706" t="s">
        <v>1152</v>
      </c>
      <c r="G754" s="706">
        <v>0</v>
      </c>
      <c r="H754" s="706">
        <v>0</v>
      </c>
      <c r="I754" s="706">
        <v>0</v>
      </c>
      <c r="J754" s="706">
        <v>0</v>
      </c>
      <c r="K754" s="706">
        <v>0</v>
      </c>
      <c r="L754" s="706">
        <v>0</v>
      </c>
      <c r="M754" s="706">
        <v>0</v>
      </c>
      <c r="N754" s="706">
        <v>0</v>
      </c>
      <c r="O754" s="706">
        <v>0</v>
      </c>
      <c r="P754" s="706">
        <v>0</v>
      </c>
      <c r="Q754" s="706">
        <v>0</v>
      </c>
      <c r="R754" s="706">
        <v>0</v>
      </c>
      <c r="S754" s="706">
        <v>0</v>
      </c>
      <c r="T754" s="706">
        <v>0</v>
      </c>
      <c r="U754" s="706">
        <v>0</v>
      </c>
      <c r="V754" s="706">
        <v>0</v>
      </c>
      <c r="W754" s="706">
        <v>0</v>
      </c>
      <c r="X754" s="706">
        <v>0</v>
      </c>
      <c r="Y754" s="706">
        <v>0</v>
      </c>
      <c r="Z754" s="706">
        <v>0</v>
      </c>
      <c r="AA754" s="706">
        <v>0</v>
      </c>
      <c r="AB754" s="706">
        <v>0</v>
      </c>
      <c r="AC754" s="706">
        <v>0</v>
      </c>
      <c r="AD754" s="706">
        <v>0</v>
      </c>
      <c r="AE754" s="706">
        <v>0</v>
      </c>
      <c r="AF754" s="706">
        <v>0</v>
      </c>
      <c r="AG754" s="706">
        <v>0</v>
      </c>
      <c r="AH754" s="706">
        <v>0</v>
      </c>
      <c r="AI754" s="706">
        <v>0</v>
      </c>
      <c r="AJ754" s="905" t="str">
        <f t="shared" si="72"/>
        <v>G63800</v>
      </c>
      <c r="AK754" s="905" t="str">
        <f t="shared" si="73"/>
        <v>COUT-CHEV CAMION AUTRE</v>
      </c>
      <c r="AL754" s="905">
        <f>IFERROR(INDEX(G754:R754,1,MATCH(Parametres!$B$3,G$1:R$1,0)-1)*IF(OR(F754="L",F754="S",F754="I"),-1,1),"")</f>
        <v>0</v>
      </c>
      <c r="AM754" s="905">
        <f t="shared" si="68"/>
        <v>0</v>
      </c>
      <c r="AN754" s="905">
        <f>INDEX(G754:R754,1,MATCH(Parametres!$B$3,G$1:R$1,0))*IF(OR(F754="L",F754="S",F754="I"),-1,1)</f>
        <v>0</v>
      </c>
      <c r="AO754" s="487" t="e">
        <f>+VLOOKUP($AJ754,Data_Validation!$A:$D,1,0)</f>
        <v>#N/A</v>
      </c>
      <c r="AP754" s="487" t="e">
        <f>+VLOOKUP($AJ754,Data_Validation!$A:$D,3,0)</f>
        <v>#N/A</v>
      </c>
      <c r="AQ754" s="487" t="e">
        <f>+VLOOKUP($AJ754,Data_Validation!$A:$D,4,0)</f>
        <v>#N/A</v>
      </c>
      <c r="AR754" s="487" t="s">
        <v>299</v>
      </c>
      <c r="AS754" s="487" t="e">
        <f>+VLOOKUP($AJ754,Data_Validation!$A:$E,5,0)</f>
        <v>#N/A</v>
      </c>
      <c r="AT754" s="904" t="str">
        <f t="shared" si="69"/>
        <v>G63800</v>
      </c>
      <c r="AU754" s="488" t="str">
        <f t="shared" si="70"/>
        <v>COUT-CHEV CAMION AUTRE</v>
      </c>
      <c r="AV754" s="899">
        <f>IFERROR(INDEX(V754:AG754,1,MATCH(Parametres!$B$3,V$1:AG$1,0)-1)*IF(OR(C754="L",C754="S",C754="I"),-1,1),"")</f>
        <v>0</v>
      </c>
      <c r="AW754" s="899">
        <f t="shared" si="71"/>
        <v>0</v>
      </c>
      <c r="AX754" s="899">
        <f>INDEX(V754:AG754,1,MATCH(Parametres!$B$3,V$1:AG$1,0))*IF(OR(C754="L",C754="S",C754="I"),-1,1)</f>
        <v>0</v>
      </c>
      <c r="AY754" s="487" t="s">
        <v>337</v>
      </c>
      <c r="AZ754" s="487" t="e">
        <f>+VLOOKUP($AJ754,Data_Validation!$A:$E,5,0)</f>
        <v>#N/A</v>
      </c>
    </row>
    <row r="755" spans="1:52" ht="15" customHeight="1">
      <c r="A755" s="706" t="s">
        <v>1148</v>
      </c>
      <c r="B755" s="706">
        <v>2025</v>
      </c>
      <c r="C755" s="706" t="s">
        <v>2767</v>
      </c>
      <c r="D755" s="706" t="s">
        <v>2768</v>
      </c>
      <c r="E755" s="706" t="s">
        <v>1143</v>
      </c>
      <c r="F755" s="706" t="s">
        <v>1152</v>
      </c>
      <c r="G755" s="706">
        <v>0</v>
      </c>
      <c r="H755" s="706">
        <v>0</v>
      </c>
      <c r="I755" s="706">
        <v>0</v>
      </c>
      <c r="J755" s="706">
        <v>0</v>
      </c>
      <c r="K755" s="706">
        <v>0</v>
      </c>
      <c r="L755" s="706">
        <v>0</v>
      </c>
      <c r="M755" s="706">
        <v>0</v>
      </c>
      <c r="N755" s="706">
        <v>0</v>
      </c>
      <c r="O755" s="706">
        <v>0</v>
      </c>
      <c r="P755" s="706">
        <v>0</v>
      </c>
      <c r="Q755" s="706">
        <v>0</v>
      </c>
      <c r="R755" s="706">
        <v>0</v>
      </c>
      <c r="S755" s="706">
        <v>0</v>
      </c>
      <c r="T755" s="706">
        <v>0</v>
      </c>
      <c r="U755" s="706">
        <v>0</v>
      </c>
      <c r="V755" s="706">
        <v>0</v>
      </c>
      <c r="W755" s="706">
        <v>0</v>
      </c>
      <c r="X755" s="706">
        <v>0</v>
      </c>
      <c r="Y755" s="706">
        <v>0</v>
      </c>
      <c r="Z755" s="706">
        <v>0</v>
      </c>
      <c r="AA755" s="706">
        <v>0</v>
      </c>
      <c r="AB755" s="706">
        <v>0</v>
      </c>
      <c r="AC755" s="706">
        <v>0</v>
      </c>
      <c r="AD755" s="706">
        <v>0</v>
      </c>
      <c r="AE755" s="706">
        <v>0</v>
      </c>
      <c r="AF755" s="706">
        <v>0</v>
      </c>
      <c r="AG755" s="706">
        <v>0</v>
      </c>
      <c r="AH755" s="706">
        <v>0</v>
      </c>
      <c r="AI755" s="706">
        <v>0</v>
      </c>
      <c r="AJ755" s="905" t="str">
        <f t="shared" si="72"/>
        <v>G63820</v>
      </c>
      <c r="AK755" s="905" t="str">
        <f t="shared" si="73"/>
        <v>COUT-CHEV CAMION AUTR-LOC</v>
      </c>
      <c r="AL755" s="905">
        <f>IFERROR(INDEX(G755:R755,1,MATCH(Parametres!$B$3,G$1:R$1,0)-1)*IF(OR(F755="L",F755="S",F755="I"),-1,1),"")</f>
        <v>0</v>
      </c>
      <c r="AM755" s="905">
        <f t="shared" si="68"/>
        <v>0</v>
      </c>
      <c r="AN755" s="905">
        <f>INDEX(G755:R755,1,MATCH(Parametres!$B$3,G$1:R$1,0))*IF(OR(F755="L",F755="S",F755="I"),-1,1)</f>
        <v>0</v>
      </c>
      <c r="AO755" s="487" t="e">
        <f>+VLOOKUP($AJ755,Data_Validation!$A:$D,1,0)</f>
        <v>#N/A</v>
      </c>
      <c r="AP755" s="487" t="e">
        <f>+VLOOKUP($AJ755,Data_Validation!$A:$D,3,0)</f>
        <v>#N/A</v>
      </c>
      <c r="AQ755" s="487" t="e">
        <f>+VLOOKUP($AJ755,Data_Validation!$A:$D,4,0)</f>
        <v>#N/A</v>
      </c>
      <c r="AR755" s="487" t="s">
        <v>299</v>
      </c>
      <c r="AS755" s="487" t="e">
        <f>+VLOOKUP($AJ755,Data_Validation!$A:$E,5,0)</f>
        <v>#N/A</v>
      </c>
      <c r="AT755" s="904" t="str">
        <f t="shared" si="69"/>
        <v>G63820</v>
      </c>
      <c r="AU755" s="488" t="str">
        <f t="shared" si="70"/>
        <v>COUT-CHEV CAMION AUTR-LOC</v>
      </c>
      <c r="AV755" s="899">
        <f>IFERROR(INDEX(V755:AG755,1,MATCH(Parametres!$B$3,V$1:AG$1,0)-1)*IF(OR(C755="L",C755="S",C755="I"),-1,1),"")</f>
        <v>0</v>
      </c>
      <c r="AW755" s="899">
        <f t="shared" si="71"/>
        <v>0</v>
      </c>
      <c r="AX755" s="899">
        <f>INDEX(V755:AG755,1,MATCH(Parametres!$B$3,V$1:AG$1,0))*IF(OR(C755="L",C755="S",C755="I"),-1,1)</f>
        <v>0</v>
      </c>
      <c r="AY755" s="487" t="s">
        <v>337</v>
      </c>
      <c r="AZ755" s="487" t="e">
        <f>+VLOOKUP($AJ755,Data_Validation!$A:$E,5,0)</f>
        <v>#N/A</v>
      </c>
    </row>
    <row r="756" spans="1:52" ht="15" hidden="1" customHeight="1">
      <c r="A756" s="706" t="s">
        <v>1148</v>
      </c>
      <c r="B756" s="706">
        <v>2025</v>
      </c>
      <c r="C756" s="706" t="s">
        <v>2769</v>
      </c>
      <c r="D756" s="706" t="s">
        <v>2770</v>
      </c>
      <c r="E756" s="706" t="s">
        <v>1143</v>
      </c>
      <c r="F756" s="706" t="s">
        <v>1152</v>
      </c>
      <c r="G756" s="706">
        <v>4972663.12</v>
      </c>
      <c r="H756" s="706">
        <v>8801172.3800000008</v>
      </c>
      <c r="I756" s="706">
        <v>19622351.420000002</v>
      </c>
      <c r="J756" s="706">
        <v>32836492.559999999</v>
      </c>
      <c r="K756" s="706">
        <v>44627932.789999999</v>
      </c>
      <c r="L756" s="706">
        <v>57769450.590000004</v>
      </c>
      <c r="M756" s="706">
        <v>63667134.869999997</v>
      </c>
      <c r="N756" s="706">
        <v>66521250.469999999</v>
      </c>
      <c r="O756" s="706">
        <v>71348241.409999996</v>
      </c>
      <c r="P756" s="706">
        <v>80767653.829999998</v>
      </c>
      <c r="Q756" s="706">
        <v>90845743.540000007</v>
      </c>
      <c r="R756" s="706">
        <v>94916608.150000006</v>
      </c>
      <c r="S756" s="706">
        <v>8258703.96</v>
      </c>
      <c r="T756" s="706">
        <v>8258703.96</v>
      </c>
      <c r="U756" s="706">
        <v>0</v>
      </c>
      <c r="V756" s="706">
        <v>0</v>
      </c>
      <c r="W756" s="706">
        <v>0</v>
      </c>
      <c r="X756" s="706">
        <v>0</v>
      </c>
      <c r="Y756" s="706">
        <v>0</v>
      </c>
      <c r="Z756" s="706">
        <v>0</v>
      </c>
      <c r="AA756" s="706">
        <v>0</v>
      </c>
      <c r="AB756" s="706">
        <v>0</v>
      </c>
      <c r="AC756" s="706">
        <v>0</v>
      </c>
      <c r="AD756" s="706">
        <v>0</v>
      </c>
      <c r="AE756" s="706">
        <v>0</v>
      </c>
      <c r="AF756" s="706">
        <v>0</v>
      </c>
      <c r="AG756" s="706">
        <v>0</v>
      </c>
      <c r="AH756" s="706">
        <v>0</v>
      </c>
      <c r="AI756" s="706">
        <v>0</v>
      </c>
      <c r="AJ756" s="905" t="str">
        <f t="shared" si="72"/>
        <v>G64000</v>
      </c>
      <c r="AK756" s="905" t="str">
        <f t="shared" si="73"/>
        <v>COÛTANT PARC CAMIONS</v>
      </c>
      <c r="AL756" s="905">
        <f>IFERROR(INDEX(G756:R756,1,MATCH(Parametres!$B$3,G$1:R$1,0)-1)*IF(OR(F756="L",F756="S",F756="I"),-1,1),"")</f>
        <v>19622351.420000002</v>
      </c>
      <c r="AM756" s="905">
        <f t="shared" si="68"/>
        <v>13214141.139999997</v>
      </c>
      <c r="AN756" s="905">
        <f>INDEX(G756:R756,1,MATCH(Parametres!$B$3,G$1:R$1,0))*IF(OR(F756="L",F756="S",F756="I"),-1,1)</f>
        <v>32836492.559999999</v>
      </c>
      <c r="AO756" s="487" t="str">
        <f>+VLOOKUP($AJ756,Data_Validation!$A:$D,1,0)</f>
        <v>G64000</v>
      </c>
      <c r="AP756" s="487" t="str">
        <f>+VLOOKUP($AJ756,Data_Validation!$A:$D,3,0)</f>
        <v>Véhicules neufs</v>
      </c>
      <c r="AQ756" s="487" t="str">
        <f>+VLOOKUP($AJ756,Data_Validation!$A:$D,4,0)</f>
        <v>Flottes</v>
      </c>
      <c r="AR756" s="487" t="s">
        <v>299</v>
      </c>
      <c r="AS756" s="487">
        <f>+VLOOKUP($AJ756,Data_Validation!$A:$E,5,0)</f>
        <v>0</v>
      </c>
      <c r="AT756" s="904" t="str">
        <f t="shared" si="69"/>
        <v>G64000</v>
      </c>
      <c r="AU756" s="488" t="str">
        <f t="shared" si="70"/>
        <v>COÛTANT PARC CAMIONS</v>
      </c>
      <c r="AV756" s="899">
        <f>IFERROR(INDEX(V756:AG756,1,MATCH(Parametres!$B$3,V$1:AG$1,0)-1)*IF(OR(C756="L",C756="S",C756="I"),-1,1),"")</f>
        <v>0</v>
      </c>
      <c r="AW756" s="899">
        <f t="shared" si="71"/>
        <v>0</v>
      </c>
      <c r="AX756" s="899">
        <f>INDEX(V756:AG756,1,MATCH(Parametres!$B$3,V$1:AG$1,0))*IF(OR(C756="L",C756="S",C756="I"),-1,1)</f>
        <v>0</v>
      </c>
      <c r="AY756" s="487" t="s">
        <v>337</v>
      </c>
      <c r="AZ756" s="487">
        <f>+VLOOKUP($AJ756,Data_Validation!$A:$E,5,0)</f>
        <v>0</v>
      </c>
    </row>
    <row r="757" spans="1:52" ht="15" hidden="1" customHeight="1">
      <c r="A757" s="706" t="s">
        <v>1148</v>
      </c>
      <c r="B757" s="706">
        <v>2025</v>
      </c>
      <c r="C757" s="706" t="s">
        <v>2771</v>
      </c>
      <c r="D757" s="706" t="s">
        <v>2772</v>
      </c>
      <c r="E757" s="706" t="s">
        <v>1143</v>
      </c>
      <c r="F757" s="706" t="s">
        <v>1152</v>
      </c>
      <c r="G757" s="706">
        <v>0</v>
      </c>
      <c r="H757" s="706">
        <v>0</v>
      </c>
      <c r="I757" s="706">
        <v>0</v>
      </c>
      <c r="J757" s="706">
        <v>0</v>
      </c>
      <c r="K757" s="706">
        <v>0</v>
      </c>
      <c r="L757" s="706">
        <v>0</v>
      </c>
      <c r="M757" s="706">
        <v>0</v>
      </c>
      <c r="N757" s="706">
        <v>0</v>
      </c>
      <c r="O757" s="706">
        <v>0</v>
      </c>
      <c r="P757" s="706">
        <v>0</v>
      </c>
      <c r="Q757" s="706">
        <v>0</v>
      </c>
      <c r="R757" s="706">
        <v>0</v>
      </c>
      <c r="S757" s="706">
        <v>0</v>
      </c>
      <c r="T757" s="706">
        <v>0</v>
      </c>
      <c r="U757" s="706">
        <v>0</v>
      </c>
      <c r="V757" s="706">
        <v>0</v>
      </c>
      <c r="W757" s="706">
        <v>0</v>
      </c>
      <c r="X757" s="706">
        <v>0</v>
      </c>
      <c r="Y757" s="706">
        <v>0</v>
      </c>
      <c r="Z757" s="706">
        <v>0</v>
      </c>
      <c r="AA757" s="706">
        <v>0</v>
      </c>
      <c r="AB757" s="706">
        <v>0</v>
      </c>
      <c r="AC757" s="706">
        <v>0</v>
      </c>
      <c r="AD757" s="706">
        <v>0</v>
      </c>
      <c r="AE757" s="706">
        <v>0</v>
      </c>
      <c r="AF757" s="706">
        <v>0</v>
      </c>
      <c r="AG757" s="706">
        <v>0</v>
      </c>
      <c r="AH757" s="706">
        <v>0</v>
      </c>
      <c r="AI757" s="706">
        <v>0</v>
      </c>
      <c r="AJ757" s="905" t="str">
        <f t="shared" si="72"/>
        <v>G64100</v>
      </c>
      <c r="AK757" s="905" t="str">
        <f t="shared" si="73"/>
        <v>COUT-CAMIONS INTERNE</v>
      </c>
      <c r="AL757" s="905">
        <f>IFERROR(INDEX(G757:R757,1,MATCH(Parametres!$B$3,G$1:R$1,0)-1)*IF(OR(F757="L",F757="S",F757="I"),-1,1),"")</f>
        <v>0</v>
      </c>
      <c r="AM757" s="905">
        <f t="shared" si="68"/>
        <v>0</v>
      </c>
      <c r="AN757" s="905">
        <f>INDEX(G757:R757,1,MATCH(Parametres!$B$3,G$1:R$1,0))*IF(OR(F757="L",F757="S",F757="I"),-1,1)</f>
        <v>0</v>
      </c>
      <c r="AO757" s="487" t="str">
        <f>+VLOOKUP($AJ757,Data_Validation!$A:$D,1,0)</f>
        <v>G64100</v>
      </c>
      <c r="AP757" s="487" t="str">
        <f>+VLOOKUP($AJ757,Data_Validation!$A:$D,3,0)</f>
        <v>Véhicules neufs</v>
      </c>
      <c r="AQ757" s="487" t="str">
        <f>+VLOOKUP($AJ757,Data_Validation!$A:$D,4,0)</f>
        <v>Flottes</v>
      </c>
      <c r="AR757" s="487" t="s">
        <v>299</v>
      </c>
      <c r="AS757" s="487">
        <f>+VLOOKUP($AJ757,Data_Validation!$A:$E,5,0)</f>
        <v>0</v>
      </c>
      <c r="AT757" s="904" t="str">
        <f t="shared" si="69"/>
        <v>G64100</v>
      </c>
      <c r="AU757" s="488" t="str">
        <f t="shared" si="70"/>
        <v>COUT-CAMIONS INTERNE</v>
      </c>
      <c r="AV757" s="899">
        <f>IFERROR(INDEX(V757:AG757,1,MATCH(Parametres!$B$3,V$1:AG$1,0)-1)*IF(OR(C757="L",C757="S",C757="I"),-1,1),"")</f>
        <v>0</v>
      </c>
      <c r="AW757" s="899">
        <f t="shared" si="71"/>
        <v>0</v>
      </c>
      <c r="AX757" s="899">
        <f>INDEX(V757:AG757,1,MATCH(Parametres!$B$3,V$1:AG$1,0))*IF(OR(C757="L",C757="S",C757="I"),-1,1)</f>
        <v>0</v>
      </c>
      <c r="AY757" s="487" t="s">
        <v>337</v>
      </c>
      <c r="AZ757" s="487">
        <f>+VLOOKUP($AJ757,Data_Validation!$A:$E,5,0)</f>
        <v>0</v>
      </c>
    </row>
    <row r="758" spans="1:52" ht="15" hidden="1" customHeight="1">
      <c r="A758" s="706" t="s">
        <v>1148</v>
      </c>
      <c r="B758" s="706">
        <v>2025</v>
      </c>
      <c r="C758" s="706" t="s">
        <v>2773</v>
      </c>
      <c r="D758" s="706" t="s">
        <v>2774</v>
      </c>
      <c r="E758" s="706" t="s">
        <v>333</v>
      </c>
      <c r="F758" s="706" t="s">
        <v>1152</v>
      </c>
      <c r="G758" s="706">
        <v>43919.41</v>
      </c>
      <c r="H758" s="706">
        <v>82786.240000000005</v>
      </c>
      <c r="I758" s="706">
        <v>126658.23</v>
      </c>
      <c r="J758" s="706">
        <v>161083.98000000001</v>
      </c>
      <c r="K758" s="706">
        <v>201040.9</v>
      </c>
      <c r="L758" s="706">
        <v>254292.31</v>
      </c>
      <c r="M758" s="706">
        <v>299737.01</v>
      </c>
      <c r="N758" s="706">
        <v>354291.91</v>
      </c>
      <c r="O758" s="706">
        <v>398046.11</v>
      </c>
      <c r="P758" s="706">
        <v>440993.81</v>
      </c>
      <c r="Q758" s="706">
        <v>486615.03</v>
      </c>
      <c r="R758" s="706">
        <v>533481.87</v>
      </c>
      <c r="S758" s="706">
        <v>44237.73</v>
      </c>
      <c r="T758" s="706">
        <v>44237.73</v>
      </c>
      <c r="U758" s="706">
        <v>0</v>
      </c>
      <c r="V758" s="706">
        <v>0</v>
      </c>
      <c r="W758" s="706">
        <v>0</v>
      </c>
      <c r="X758" s="706">
        <v>0</v>
      </c>
      <c r="Y758" s="706">
        <v>0</v>
      </c>
      <c r="Z758" s="706">
        <v>0</v>
      </c>
      <c r="AA758" s="706">
        <v>0</v>
      </c>
      <c r="AB758" s="706">
        <v>0</v>
      </c>
      <c r="AC758" s="706">
        <v>0</v>
      </c>
      <c r="AD758" s="706">
        <v>0</v>
      </c>
      <c r="AE758" s="706">
        <v>0</v>
      </c>
      <c r="AF758" s="706">
        <v>0</v>
      </c>
      <c r="AG758" s="706">
        <v>0</v>
      </c>
      <c r="AH758" s="706">
        <v>0</v>
      </c>
      <c r="AI758" s="706">
        <v>0</v>
      </c>
      <c r="AJ758" s="905" t="str">
        <f t="shared" si="72"/>
        <v>G64300</v>
      </c>
      <c r="AK758" s="905" t="str">
        <f t="shared" si="73"/>
        <v>COUT-PLAN PROTECTION</v>
      </c>
      <c r="AL758" s="905">
        <f>IFERROR(INDEX(G758:R758,1,MATCH(Parametres!$B$3,G$1:R$1,0)-1)*IF(OR(F758="L",F758="S",F758="I"),-1,1),"")</f>
        <v>126658.23</v>
      </c>
      <c r="AM758" s="905">
        <f t="shared" si="68"/>
        <v>34425.750000000015</v>
      </c>
      <c r="AN758" s="905">
        <f>INDEX(G758:R758,1,MATCH(Parametres!$B$3,G$1:R$1,0))*IF(OR(F758="L",F758="S",F758="I"),-1,1)</f>
        <v>161083.98000000001</v>
      </c>
      <c r="AO758" s="487" t="str">
        <f>+VLOOKUP($AJ758,Data_Validation!$A:$D,1,0)</f>
        <v>G64300</v>
      </c>
      <c r="AP758" s="487" t="str">
        <f>+VLOOKUP($AJ758,Data_Validation!$A:$D,3,0)</f>
        <v>Véhicules neufs</v>
      </c>
      <c r="AQ758" s="487" t="str">
        <f>+VLOOKUP($AJ758,Data_Validation!$A:$D,4,0)</f>
        <v>Rev. Protections</v>
      </c>
      <c r="AR758" s="487" t="s">
        <v>299</v>
      </c>
      <c r="AS758" s="487">
        <f>+VLOOKUP($AJ758,Data_Validation!$A:$E,5,0)</f>
        <v>0</v>
      </c>
      <c r="AT758" s="904" t="str">
        <f t="shared" si="69"/>
        <v>G64300</v>
      </c>
      <c r="AU758" s="488" t="str">
        <f t="shared" si="70"/>
        <v>COUT-PLAN PROTECTION</v>
      </c>
      <c r="AV758" s="899">
        <f>IFERROR(INDEX(V758:AG758,1,MATCH(Parametres!$B$3,V$1:AG$1,0)-1)*IF(OR(C758="L",C758="S",C758="I"),-1,1),"")</f>
        <v>0</v>
      </c>
      <c r="AW758" s="899">
        <f t="shared" si="71"/>
        <v>0</v>
      </c>
      <c r="AX758" s="899">
        <f>INDEX(V758:AG758,1,MATCH(Parametres!$B$3,V$1:AG$1,0))*IF(OR(C758="L",C758="S",C758="I"),-1,1)</f>
        <v>0</v>
      </c>
      <c r="AY758" s="487" t="s">
        <v>337</v>
      </c>
      <c r="AZ758" s="487">
        <f>+VLOOKUP($AJ758,Data_Validation!$A:$E,5,0)</f>
        <v>0</v>
      </c>
    </row>
    <row r="759" spans="1:52" ht="15" hidden="1" customHeight="1">
      <c r="A759" s="706" t="s">
        <v>1148</v>
      </c>
      <c r="B759" s="706">
        <v>2025</v>
      </c>
      <c r="C759" s="706" t="s">
        <v>2775</v>
      </c>
      <c r="D759" s="706" t="s">
        <v>2776</v>
      </c>
      <c r="E759" s="706" t="s">
        <v>333</v>
      </c>
      <c r="F759" s="706" t="s">
        <v>1152</v>
      </c>
      <c r="G759" s="706">
        <v>0</v>
      </c>
      <c r="H759" s="706">
        <v>0</v>
      </c>
      <c r="I759" s="706">
        <v>0</v>
      </c>
      <c r="J759" s="706">
        <v>0</v>
      </c>
      <c r="K759" s="706">
        <v>0</v>
      </c>
      <c r="L759" s="706">
        <v>0</v>
      </c>
      <c r="M759" s="706">
        <v>0</v>
      </c>
      <c r="N759" s="706">
        <v>0</v>
      </c>
      <c r="O759" s="706">
        <v>0</v>
      </c>
      <c r="P759" s="706">
        <v>0</v>
      </c>
      <c r="Q759" s="706">
        <v>0</v>
      </c>
      <c r="R759" s="706">
        <v>0</v>
      </c>
      <c r="S759" s="706">
        <v>0</v>
      </c>
      <c r="T759" s="706">
        <v>0</v>
      </c>
      <c r="U759" s="706">
        <v>0</v>
      </c>
      <c r="V759" s="706">
        <v>0</v>
      </c>
      <c r="W759" s="706">
        <v>0</v>
      </c>
      <c r="X759" s="706">
        <v>0</v>
      </c>
      <c r="Y759" s="706">
        <v>0</v>
      </c>
      <c r="Z759" s="706">
        <v>0</v>
      </c>
      <c r="AA759" s="706">
        <v>0</v>
      </c>
      <c r="AB759" s="706">
        <v>0</v>
      </c>
      <c r="AC759" s="706">
        <v>0</v>
      </c>
      <c r="AD759" s="706">
        <v>0</v>
      </c>
      <c r="AE759" s="706">
        <v>0</v>
      </c>
      <c r="AF759" s="706">
        <v>0</v>
      </c>
      <c r="AG759" s="706">
        <v>0</v>
      </c>
      <c r="AH759" s="706">
        <v>0</v>
      </c>
      <c r="AI759" s="706">
        <v>0</v>
      </c>
      <c r="AJ759" s="905" t="str">
        <f t="shared" si="72"/>
        <v>G64400</v>
      </c>
      <c r="AK759" s="905" t="str">
        <f t="shared" si="73"/>
        <v>COÛTANT PROTECTION PLUS</v>
      </c>
      <c r="AL759" s="905">
        <f>IFERROR(INDEX(G759:R759,1,MATCH(Parametres!$B$3,G$1:R$1,0)-1)*IF(OR(F759="L",F759="S",F759="I"),-1,1),"")</f>
        <v>0</v>
      </c>
      <c r="AM759" s="905">
        <f t="shared" si="68"/>
        <v>0</v>
      </c>
      <c r="AN759" s="905">
        <f>INDEX(G759:R759,1,MATCH(Parametres!$B$3,G$1:R$1,0))*IF(OR(F759="L",F759="S",F759="I"),-1,1)</f>
        <v>0</v>
      </c>
      <c r="AO759" s="487" t="str">
        <f>+VLOOKUP($AJ759,Data_Validation!$A:$D,1,0)</f>
        <v>G64400</v>
      </c>
      <c r="AP759" s="487" t="str">
        <f>+VLOOKUP($AJ759,Data_Validation!$A:$D,3,0)</f>
        <v>Véhicules neufs</v>
      </c>
      <c r="AQ759" s="487" t="str">
        <f>+VLOOKUP($AJ759,Data_Validation!$A:$D,4,0)</f>
        <v>Rev. Protections</v>
      </c>
      <c r="AR759" s="487" t="s">
        <v>299</v>
      </c>
      <c r="AS759" s="487">
        <f>+VLOOKUP($AJ759,Data_Validation!$A:$E,5,0)</f>
        <v>0</v>
      </c>
      <c r="AT759" s="904" t="str">
        <f t="shared" si="69"/>
        <v>G64400</v>
      </c>
      <c r="AU759" s="488" t="str">
        <f t="shared" si="70"/>
        <v>COÛTANT PROTECTION PLUS</v>
      </c>
      <c r="AV759" s="899">
        <f>IFERROR(INDEX(V759:AG759,1,MATCH(Parametres!$B$3,V$1:AG$1,0)-1)*IF(OR(C759="L",C759="S",C759="I"),-1,1),"")</f>
        <v>0</v>
      </c>
      <c r="AW759" s="899">
        <f t="shared" si="71"/>
        <v>0</v>
      </c>
      <c r="AX759" s="899">
        <f>INDEX(V759:AG759,1,MATCH(Parametres!$B$3,V$1:AG$1,0))*IF(OR(C759="L",C759="S",C759="I"),-1,1)</f>
        <v>0</v>
      </c>
      <c r="AY759" s="487" t="s">
        <v>337</v>
      </c>
      <c r="AZ759" s="487">
        <f>+VLOOKUP($AJ759,Data_Validation!$A:$E,5,0)</f>
        <v>0</v>
      </c>
    </row>
    <row r="760" spans="1:52" ht="15" hidden="1" customHeight="1">
      <c r="A760" s="706" t="s">
        <v>1148</v>
      </c>
      <c r="B760" s="706">
        <v>2025</v>
      </c>
      <c r="C760" s="706" t="s">
        <v>2777</v>
      </c>
      <c r="D760" s="706" t="s">
        <v>2778</v>
      </c>
      <c r="E760" s="706" t="s">
        <v>333</v>
      </c>
      <c r="F760" s="706" t="s">
        <v>1152</v>
      </c>
      <c r="G760" s="706">
        <v>0</v>
      </c>
      <c r="H760" s="706">
        <v>0</v>
      </c>
      <c r="I760" s="706">
        <v>0</v>
      </c>
      <c r="J760" s="706">
        <v>618.29999999999995</v>
      </c>
      <c r="K760" s="706">
        <v>618.29999999999995</v>
      </c>
      <c r="L760" s="706">
        <v>618.29999999999995</v>
      </c>
      <c r="M760" s="706">
        <v>618.29999999999995</v>
      </c>
      <c r="N760" s="706">
        <v>618.29999999999995</v>
      </c>
      <c r="O760" s="706">
        <v>618.29999999999995</v>
      </c>
      <c r="P760" s="706">
        <v>534.70000000000005</v>
      </c>
      <c r="Q760" s="706">
        <v>534.70000000000005</v>
      </c>
      <c r="R760" s="706">
        <v>1511.76</v>
      </c>
      <c r="S760" s="706">
        <v>48.61</v>
      </c>
      <c r="T760" s="706">
        <v>48.61</v>
      </c>
      <c r="U760" s="706">
        <v>0</v>
      </c>
      <c r="V760" s="706">
        <v>0</v>
      </c>
      <c r="W760" s="706">
        <v>0</v>
      </c>
      <c r="X760" s="706">
        <v>0</v>
      </c>
      <c r="Y760" s="706">
        <v>0</v>
      </c>
      <c r="Z760" s="706">
        <v>0</v>
      </c>
      <c r="AA760" s="706">
        <v>0</v>
      </c>
      <c r="AB760" s="706">
        <v>0</v>
      </c>
      <c r="AC760" s="706">
        <v>0</v>
      </c>
      <c r="AD760" s="706">
        <v>0</v>
      </c>
      <c r="AE760" s="706">
        <v>0</v>
      </c>
      <c r="AF760" s="706">
        <v>0</v>
      </c>
      <c r="AG760" s="706">
        <v>0</v>
      </c>
      <c r="AH760" s="706">
        <v>0</v>
      </c>
      <c r="AI760" s="706">
        <v>0</v>
      </c>
      <c r="AJ760" s="905" t="str">
        <f t="shared" si="72"/>
        <v>G64501</v>
      </c>
      <c r="AK760" s="905" t="str">
        <f t="shared" si="73"/>
        <v>COUT-ANTIROUILLE</v>
      </c>
      <c r="AL760" s="905">
        <f>IFERROR(INDEX(G760:R760,1,MATCH(Parametres!$B$3,G$1:R$1,0)-1)*IF(OR(F760="L",F760="S",F760="I"),-1,1),"")</f>
        <v>0</v>
      </c>
      <c r="AM760" s="905">
        <f t="shared" si="68"/>
        <v>618.29999999999995</v>
      </c>
      <c r="AN760" s="905">
        <f>INDEX(G760:R760,1,MATCH(Parametres!$B$3,G$1:R$1,0))*IF(OR(F760="L",F760="S",F760="I"),-1,1)</f>
        <v>618.29999999999995</v>
      </c>
      <c r="AO760" s="487" t="str">
        <f>+VLOOKUP($AJ760,Data_Validation!$A:$D,1,0)</f>
        <v>G64501</v>
      </c>
      <c r="AP760" s="487" t="str">
        <f>+VLOOKUP($AJ760,Data_Validation!$A:$D,3,0)</f>
        <v>Véhicules neufs</v>
      </c>
      <c r="AQ760" s="487" t="str">
        <f>+VLOOKUP($AJ760,Data_Validation!$A:$D,4,0)</f>
        <v>Rev. Autres</v>
      </c>
      <c r="AR760" s="487" t="s">
        <v>299</v>
      </c>
      <c r="AS760" s="487">
        <f>+VLOOKUP($AJ760,Data_Validation!$A:$E,5,0)</f>
        <v>0</v>
      </c>
      <c r="AT760" s="904" t="str">
        <f t="shared" si="69"/>
        <v>G64501</v>
      </c>
      <c r="AU760" s="488" t="str">
        <f t="shared" si="70"/>
        <v>COUT-ANTIROUILLE</v>
      </c>
      <c r="AV760" s="899">
        <f>IFERROR(INDEX(V760:AG760,1,MATCH(Parametres!$B$3,V$1:AG$1,0)-1)*IF(OR(C760="L",C760="S",C760="I"),-1,1),"")</f>
        <v>0</v>
      </c>
      <c r="AW760" s="899">
        <f t="shared" si="71"/>
        <v>0</v>
      </c>
      <c r="AX760" s="899">
        <f>INDEX(V760:AG760,1,MATCH(Parametres!$B$3,V$1:AG$1,0))*IF(OR(C760="L",C760="S",C760="I"),-1,1)</f>
        <v>0</v>
      </c>
      <c r="AY760" s="487" t="s">
        <v>337</v>
      </c>
      <c r="AZ760" s="487">
        <f>+VLOOKUP($AJ760,Data_Validation!$A:$E,5,0)</f>
        <v>0</v>
      </c>
    </row>
    <row r="761" spans="1:52" ht="15" hidden="1" customHeight="1">
      <c r="A761" s="706" t="s">
        <v>1148</v>
      </c>
      <c r="B761" s="706">
        <v>2025</v>
      </c>
      <c r="C761" s="706" t="s">
        <v>2779</v>
      </c>
      <c r="D761" s="706" t="s">
        <v>2387</v>
      </c>
      <c r="E761" s="706" t="s">
        <v>333</v>
      </c>
      <c r="F761" s="706" t="s">
        <v>1152</v>
      </c>
      <c r="G761" s="706">
        <v>3384</v>
      </c>
      <c r="H761" s="706">
        <v>4008</v>
      </c>
      <c r="I761" s="706">
        <v>5130</v>
      </c>
      <c r="J761" s="706">
        <v>4164</v>
      </c>
      <c r="K761" s="706">
        <v>8456</v>
      </c>
      <c r="L761" s="706">
        <v>12793</v>
      </c>
      <c r="M761" s="706">
        <v>13213</v>
      </c>
      <c r="N761" s="706">
        <v>17952</v>
      </c>
      <c r="O761" s="706">
        <v>21630.7</v>
      </c>
      <c r="P761" s="706">
        <v>23463.68</v>
      </c>
      <c r="Q761" s="706">
        <v>26612.49</v>
      </c>
      <c r="R761" s="706">
        <v>27366.240000000002</v>
      </c>
      <c r="S761" s="706">
        <v>2419.3200000000002</v>
      </c>
      <c r="T761" s="706">
        <v>2419.3200000000002</v>
      </c>
      <c r="U761" s="706">
        <v>0</v>
      </c>
      <c r="V761" s="706">
        <v>0</v>
      </c>
      <c r="W761" s="706">
        <v>0</v>
      </c>
      <c r="X761" s="706">
        <v>0</v>
      </c>
      <c r="Y761" s="706">
        <v>0</v>
      </c>
      <c r="Z761" s="706">
        <v>0</v>
      </c>
      <c r="AA761" s="706">
        <v>0</v>
      </c>
      <c r="AB761" s="706">
        <v>0</v>
      </c>
      <c r="AC761" s="706">
        <v>0</v>
      </c>
      <c r="AD761" s="706">
        <v>0</v>
      </c>
      <c r="AE761" s="706">
        <v>0</v>
      </c>
      <c r="AF761" s="706">
        <v>0</v>
      </c>
      <c r="AG761" s="706">
        <v>0</v>
      </c>
      <c r="AH761" s="706">
        <v>0</v>
      </c>
      <c r="AI761" s="706">
        <v>0</v>
      </c>
      <c r="AJ761" s="905" t="str">
        <f t="shared" si="72"/>
        <v>G64503</v>
      </c>
      <c r="AK761" s="905" t="str">
        <f t="shared" si="73"/>
        <v>V.TEINTÉE-PEINTURE-TISSUS</v>
      </c>
      <c r="AL761" s="905">
        <f>IFERROR(INDEX(G761:R761,1,MATCH(Parametres!$B$3,G$1:R$1,0)-1)*IF(OR(F761="L",F761="S",F761="I"),-1,1),"")</f>
        <v>5130</v>
      </c>
      <c r="AM761" s="905">
        <f t="shared" si="68"/>
        <v>-966</v>
      </c>
      <c r="AN761" s="905">
        <f>INDEX(G761:R761,1,MATCH(Parametres!$B$3,G$1:R$1,0))*IF(OR(F761="L",F761="S",F761="I"),-1,1)</f>
        <v>4164</v>
      </c>
      <c r="AO761" s="487" t="str">
        <f>+VLOOKUP($AJ761,Data_Validation!$A:$D,1,0)</f>
        <v>G64503</v>
      </c>
      <c r="AP761" s="487" t="str">
        <f>+VLOOKUP($AJ761,Data_Validation!$A:$D,3,0)</f>
        <v>Véhicules neufs</v>
      </c>
      <c r="AQ761" s="487" t="str">
        <f>+VLOOKUP($AJ761,Data_Validation!$A:$D,4,0)</f>
        <v>Rev. Autres</v>
      </c>
      <c r="AR761" s="487" t="s">
        <v>299</v>
      </c>
      <c r="AS761" s="487">
        <f>+VLOOKUP($AJ761,Data_Validation!$A:$E,5,0)</f>
        <v>0</v>
      </c>
      <c r="AT761" s="904" t="str">
        <f t="shared" si="69"/>
        <v>G64503</v>
      </c>
      <c r="AU761" s="488" t="str">
        <f t="shared" si="70"/>
        <v>V.TEINTÉE-PEINTURE-TISSUS</v>
      </c>
      <c r="AV761" s="899">
        <f>IFERROR(INDEX(V761:AG761,1,MATCH(Parametres!$B$3,V$1:AG$1,0)-1)*IF(OR(C761="L",C761="S",C761="I"),-1,1),"")</f>
        <v>0</v>
      </c>
      <c r="AW761" s="899">
        <f t="shared" si="71"/>
        <v>0</v>
      </c>
      <c r="AX761" s="899">
        <f>INDEX(V761:AG761,1,MATCH(Parametres!$B$3,V$1:AG$1,0))*IF(OR(C761="L",C761="S",C761="I"),-1,1)</f>
        <v>0</v>
      </c>
      <c r="AY761" s="487" t="s">
        <v>337</v>
      </c>
      <c r="AZ761" s="487">
        <f>+VLOOKUP($AJ761,Data_Validation!$A:$E,5,0)</f>
        <v>0</v>
      </c>
    </row>
    <row r="762" spans="1:52" ht="15" hidden="1" customHeight="1">
      <c r="A762" s="706" t="s">
        <v>1148</v>
      </c>
      <c r="B762" s="706">
        <v>2025</v>
      </c>
      <c r="C762" s="706" t="s">
        <v>2780</v>
      </c>
      <c r="D762" s="706" t="s">
        <v>2781</v>
      </c>
      <c r="E762" s="706" t="s">
        <v>333</v>
      </c>
      <c r="F762" s="706" t="s">
        <v>1152</v>
      </c>
      <c r="G762" s="706">
        <v>10419.5</v>
      </c>
      <c r="H762" s="706">
        <v>14891.8</v>
      </c>
      <c r="I762" s="706">
        <v>19093.900000000001</v>
      </c>
      <c r="J762" s="706">
        <v>22500.06</v>
      </c>
      <c r="K762" s="706">
        <v>28361.06</v>
      </c>
      <c r="L762" s="706">
        <v>33113.46</v>
      </c>
      <c r="M762" s="706">
        <v>36182.26</v>
      </c>
      <c r="N762" s="706">
        <v>43404.160000000003</v>
      </c>
      <c r="O762" s="706">
        <v>53663.360000000001</v>
      </c>
      <c r="P762" s="706">
        <v>68643.360000000001</v>
      </c>
      <c r="Q762" s="706">
        <v>80100.259999999995</v>
      </c>
      <c r="R762" s="706">
        <v>90963.56</v>
      </c>
      <c r="S762" s="706">
        <v>7281.84</v>
      </c>
      <c r="T762" s="706">
        <v>7281.84</v>
      </c>
      <c r="U762" s="706">
        <v>0</v>
      </c>
      <c r="V762" s="706">
        <v>0</v>
      </c>
      <c r="W762" s="706">
        <v>0</v>
      </c>
      <c r="X762" s="706">
        <v>0</v>
      </c>
      <c r="Y762" s="706">
        <v>0</v>
      </c>
      <c r="Z762" s="706">
        <v>0</v>
      </c>
      <c r="AA762" s="706">
        <v>0</v>
      </c>
      <c r="AB762" s="706">
        <v>0</v>
      </c>
      <c r="AC762" s="706">
        <v>0</v>
      </c>
      <c r="AD762" s="706">
        <v>0</v>
      </c>
      <c r="AE762" s="706">
        <v>0</v>
      </c>
      <c r="AF762" s="706">
        <v>0</v>
      </c>
      <c r="AG762" s="706">
        <v>0</v>
      </c>
      <c r="AH762" s="706">
        <v>0</v>
      </c>
      <c r="AI762" s="706">
        <v>0</v>
      </c>
      <c r="AJ762" s="905" t="str">
        <f t="shared" si="72"/>
        <v>G64504</v>
      </c>
      <c r="AK762" s="905" t="str">
        <f t="shared" si="73"/>
        <v>COUT-VALEUR REMPLACEMENT</v>
      </c>
      <c r="AL762" s="905">
        <f>IFERROR(INDEX(G762:R762,1,MATCH(Parametres!$B$3,G$1:R$1,0)-1)*IF(OR(F762="L",F762="S",F762="I"),-1,1),"")</f>
        <v>19093.900000000001</v>
      </c>
      <c r="AM762" s="905">
        <f t="shared" si="68"/>
        <v>3406.16</v>
      </c>
      <c r="AN762" s="905">
        <f>INDEX(G762:R762,1,MATCH(Parametres!$B$3,G$1:R$1,0))*IF(OR(F762="L",F762="S",F762="I"),-1,1)</f>
        <v>22500.06</v>
      </c>
      <c r="AO762" s="487" t="str">
        <f>+VLOOKUP($AJ762,Data_Validation!$A:$D,1,0)</f>
        <v>G64504</v>
      </c>
      <c r="AP762" s="487" t="str">
        <f>+VLOOKUP($AJ762,Data_Validation!$A:$D,3,0)</f>
        <v>Véhicules neufs</v>
      </c>
      <c r="AQ762" s="487" t="str">
        <f>+VLOOKUP($AJ762,Data_Validation!$A:$D,4,0)</f>
        <v>Rev. Protections</v>
      </c>
      <c r="AR762" s="487" t="s">
        <v>299</v>
      </c>
      <c r="AS762" s="487">
        <f>+VLOOKUP($AJ762,Data_Validation!$A:$E,5,0)</f>
        <v>0</v>
      </c>
      <c r="AT762" s="904" t="str">
        <f t="shared" si="69"/>
        <v>G64504</v>
      </c>
      <c r="AU762" s="488" t="str">
        <f t="shared" si="70"/>
        <v>COUT-VALEUR REMPLACEMENT</v>
      </c>
      <c r="AV762" s="899">
        <f>IFERROR(INDEX(V762:AG762,1,MATCH(Parametres!$B$3,V$1:AG$1,0)-1)*IF(OR(C762="L",C762="S",C762="I"),-1,1),"")</f>
        <v>0</v>
      </c>
      <c r="AW762" s="899">
        <f t="shared" si="71"/>
        <v>0</v>
      </c>
      <c r="AX762" s="899">
        <f>INDEX(V762:AG762,1,MATCH(Parametres!$B$3,V$1:AG$1,0))*IF(OR(C762="L",C762="S",C762="I"),-1,1)</f>
        <v>0</v>
      </c>
      <c r="AY762" s="487" t="s">
        <v>337</v>
      </c>
      <c r="AZ762" s="487">
        <f>+VLOOKUP($AJ762,Data_Validation!$A:$E,5,0)</f>
        <v>0</v>
      </c>
    </row>
    <row r="763" spans="1:52" ht="15" hidden="1" customHeight="1">
      <c r="A763" s="706" t="s">
        <v>1148</v>
      </c>
      <c r="B763" s="706">
        <v>2025</v>
      </c>
      <c r="C763" s="706" t="s">
        <v>2782</v>
      </c>
      <c r="D763" s="706" t="s">
        <v>2783</v>
      </c>
      <c r="E763" s="706" t="s">
        <v>333</v>
      </c>
      <c r="F763" s="706" t="s">
        <v>1152</v>
      </c>
      <c r="G763" s="706">
        <v>4620</v>
      </c>
      <c r="H763" s="706">
        <v>7590</v>
      </c>
      <c r="I763" s="706">
        <v>9570</v>
      </c>
      <c r="J763" s="706">
        <v>11550</v>
      </c>
      <c r="K763" s="706">
        <v>16830</v>
      </c>
      <c r="L763" s="706">
        <v>20460</v>
      </c>
      <c r="M763" s="706">
        <v>28380</v>
      </c>
      <c r="N763" s="706">
        <v>35758.959999999999</v>
      </c>
      <c r="O763" s="706">
        <v>38329.96</v>
      </c>
      <c r="P763" s="706">
        <v>39649.96</v>
      </c>
      <c r="Q763" s="706">
        <v>41498.959999999999</v>
      </c>
      <c r="R763" s="706">
        <v>43920.03</v>
      </c>
      <c r="S763" s="706">
        <v>3772.63</v>
      </c>
      <c r="T763" s="706">
        <v>3772.63</v>
      </c>
      <c r="U763" s="706">
        <v>0</v>
      </c>
      <c r="V763" s="706">
        <v>0</v>
      </c>
      <c r="W763" s="706">
        <v>0</v>
      </c>
      <c r="X763" s="706">
        <v>0</v>
      </c>
      <c r="Y763" s="706">
        <v>0</v>
      </c>
      <c r="Z763" s="706">
        <v>0</v>
      </c>
      <c r="AA763" s="706">
        <v>0</v>
      </c>
      <c r="AB763" s="706">
        <v>0</v>
      </c>
      <c r="AC763" s="706">
        <v>0</v>
      </c>
      <c r="AD763" s="706">
        <v>0</v>
      </c>
      <c r="AE763" s="706">
        <v>0</v>
      </c>
      <c r="AF763" s="706">
        <v>0</v>
      </c>
      <c r="AG763" s="706">
        <v>0</v>
      </c>
      <c r="AH763" s="706">
        <v>0</v>
      </c>
      <c r="AI763" s="706">
        <v>0</v>
      </c>
      <c r="AJ763" s="905" t="str">
        <f t="shared" si="72"/>
        <v>G64505</v>
      </c>
      <c r="AK763" s="905" t="str">
        <f t="shared" si="73"/>
        <v>COUT-ANTIVOL ET TAG</v>
      </c>
      <c r="AL763" s="905">
        <f>IFERROR(INDEX(G763:R763,1,MATCH(Parametres!$B$3,G$1:R$1,0)-1)*IF(OR(F763="L",F763="S",F763="I"),-1,1),"")</f>
        <v>9570</v>
      </c>
      <c r="AM763" s="905">
        <f t="shared" si="68"/>
        <v>1980</v>
      </c>
      <c r="AN763" s="905">
        <f>INDEX(G763:R763,1,MATCH(Parametres!$B$3,G$1:R$1,0))*IF(OR(F763="L",F763="S",F763="I"),-1,1)</f>
        <v>11550</v>
      </c>
      <c r="AO763" s="487" t="str">
        <f>+VLOOKUP($AJ763,Data_Validation!$A:$D,1,0)</f>
        <v>G64505</v>
      </c>
      <c r="AP763" s="487" t="str">
        <f>+VLOOKUP($AJ763,Data_Validation!$A:$D,3,0)</f>
        <v>Véhicules neufs</v>
      </c>
      <c r="AQ763" s="487" t="str">
        <f>+VLOOKUP($AJ763,Data_Validation!$A:$D,4,0)</f>
        <v>Rev. Autres</v>
      </c>
      <c r="AR763" s="487" t="s">
        <v>299</v>
      </c>
      <c r="AS763" s="487">
        <f>+VLOOKUP($AJ763,Data_Validation!$A:$E,5,0)</f>
        <v>0</v>
      </c>
      <c r="AT763" s="904" t="str">
        <f t="shared" si="69"/>
        <v>G64505</v>
      </c>
      <c r="AU763" s="488" t="str">
        <f t="shared" si="70"/>
        <v>COUT-ANTIVOL ET TAG</v>
      </c>
      <c r="AV763" s="899">
        <f>IFERROR(INDEX(V763:AG763,1,MATCH(Parametres!$B$3,V$1:AG$1,0)-1)*IF(OR(C763="L",C763="S",C763="I"),-1,1),"")</f>
        <v>0</v>
      </c>
      <c r="AW763" s="899">
        <f t="shared" si="71"/>
        <v>0</v>
      </c>
      <c r="AX763" s="899">
        <f>INDEX(V763:AG763,1,MATCH(Parametres!$B$3,V$1:AG$1,0))*IF(OR(C763="L",C763="S",C763="I"),-1,1)</f>
        <v>0</v>
      </c>
      <c r="AY763" s="487" t="s">
        <v>337</v>
      </c>
      <c r="AZ763" s="487">
        <f>+VLOOKUP($AJ763,Data_Validation!$A:$E,5,0)</f>
        <v>0</v>
      </c>
    </row>
    <row r="764" spans="1:52" ht="15" hidden="1" customHeight="1">
      <c r="A764" s="706" t="s">
        <v>1148</v>
      </c>
      <c r="B764" s="706">
        <v>2025</v>
      </c>
      <c r="C764" s="706" t="s">
        <v>2784</v>
      </c>
      <c r="D764" s="706" t="s">
        <v>2785</v>
      </c>
      <c r="E764" s="706" t="s">
        <v>1143</v>
      </c>
      <c r="F764" s="706" t="s">
        <v>1152</v>
      </c>
      <c r="G764" s="706">
        <v>0</v>
      </c>
      <c r="H764" s="706">
        <v>0</v>
      </c>
      <c r="I764" s="706">
        <v>0</v>
      </c>
      <c r="J764" s="706">
        <v>0</v>
      </c>
      <c r="K764" s="706">
        <v>0</v>
      </c>
      <c r="L764" s="706">
        <v>0</v>
      </c>
      <c r="M764" s="706">
        <v>0</v>
      </c>
      <c r="N764" s="706">
        <v>0</v>
      </c>
      <c r="O764" s="706">
        <v>0</v>
      </c>
      <c r="P764" s="706">
        <v>0</v>
      </c>
      <c r="Q764" s="706">
        <v>0</v>
      </c>
      <c r="R764" s="706">
        <v>0</v>
      </c>
      <c r="S764" s="706">
        <v>0</v>
      </c>
      <c r="T764" s="706">
        <v>0</v>
      </c>
      <c r="U764" s="706">
        <v>0</v>
      </c>
      <c r="V764" s="706">
        <v>0</v>
      </c>
      <c r="W764" s="706">
        <v>0</v>
      </c>
      <c r="X764" s="706">
        <v>0</v>
      </c>
      <c r="Y764" s="706">
        <v>0</v>
      </c>
      <c r="Z764" s="706">
        <v>0</v>
      </c>
      <c r="AA764" s="706">
        <v>0</v>
      </c>
      <c r="AB764" s="706">
        <v>0</v>
      </c>
      <c r="AC764" s="706">
        <v>0</v>
      </c>
      <c r="AD764" s="706">
        <v>0</v>
      </c>
      <c r="AE764" s="706">
        <v>0</v>
      </c>
      <c r="AF764" s="706">
        <v>0</v>
      </c>
      <c r="AG764" s="706">
        <v>0</v>
      </c>
      <c r="AH764" s="706">
        <v>0</v>
      </c>
      <c r="AI764" s="706">
        <v>0</v>
      </c>
      <c r="AJ764" s="905" t="str">
        <f t="shared" si="72"/>
        <v>G64600</v>
      </c>
      <c r="AK764" s="905" t="str">
        <f t="shared" si="73"/>
        <v>COUT-AUTO OCC.DET.OPTIMUM</v>
      </c>
      <c r="AL764" s="905">
        <f>IFERROR(INDEX(G764:R764,1,MATCH(Parametres!$B$3,G$1:R$1,0)-1)*IF(OR(F764="L",F764="S",F764="I"),-1,1),"")</f>
        <v>0</v>
      </c>
      <c r="AM764" s="905">
        <f t="shared" si="68"/>
        <v>0</v>
      </c>
      <c r="AN764" s="905">
        <f>INDEX(G764:R764,1,MATCH(Parametres!$B$3,G$1:R$1,0))*IF(OR(F764="L",F764="S",F764="I"),-1,1)</f>
        <v>0</v>
      </c>
      <c r="AO764" s="487" t="str">
        <f>+VLOOKUP($AJ764,Data_Validation!$A:$D,1,0)</f>
        <v>G64600</v>
      </c>
      <c r="AP764" s="487" t="str">
        <f>+VLOOKUP($AJ764,Data_Validation!$A:$D,3,0)</f>
        <v>Véhicules usagés</v>
      </c>
      <c r="AQ764" s="487" t="str">
        <f>+VLOOKUP($AJ764,Data_Validation!$A:$D,4,0)</f>
        <v>Certifié</v>
      </c>
      <c r="AR764" s="487" t="s">
        <v>299</v>
      </c>
      <c r="AS764" s="487">
        <f>+VLOOKUP($AJ764,Data_Validation!$A:$E,5,0)</f>
        <v>0</v>
      </c>
      <c r="AT764" s="904" t="str">
        <f t="shared" si="69"/>
        <v>G64600</v>
      </c>
      <c r="AU764" s="488" t="str">
        <f t="shared" si="70"/>
        <v>COUT-AUTO OCC.DET.OPTIMUM</v>
      </c>
      <c r="AV764" s="899">
        <f>IFERROR(INDEX(V764:AG764,1,MATCH(Parametres!$B$3,V$1:AG$1,0)-1)*IF(OR(C764="L",C764="S",C764="I"),-1,1),"")</f>
        <v>0</v>
      </c>
      <c r="AW764" s="899">
        <f t="shared" si="71"/>
        <v>0</v>
      </c>
      <c r="AX764" s="899">
        <f>INDEX(V764:AG764,1,MATCH(Parametres!$B$3,V$1:AG$1,0))*IF(OR(C764="L",C764="S",C764="I"),-1,1)</f>
        <v>0</v>
      </c>
      <c r="AY764" s="487" t="s">
        <v>337</v>
      </c>
      <c r="AZ764" s="487">
        <f>+VLOOKUP($AJ764,Data_Validation!$A:$E,5,0)</f>
        <v>0</v>
      </c>
    </row>
    <row r="765" spans="1:52" ht="15" hidden="1" customHeight="1">
      <c r="A765" s="706" t="s">
        <v>1148</v>
      </c>
      <c r="B765" s="706">
        <v>2025</v>
      </c>
      <c r="C765" s="706" t="s">
        <v>2786</v>
      </c>
      <c r="D765" s="706" t="s">
        <v>2787</v>
      </c>
      <c r="E765" s="706" t="s">
        <v>1143</v>
      </c>
      <c r="F765" s="706" t="s">
        <v>1152</v>
      </c>
      <c r="G765" s="706">
        <v>56018.28</v>
      </c>
      <c r="H765" s="706">
        <v>268723.23</v>
      </c>
      <c r="I765" s="706">
        <v>402698.33</v>
      </c>
      <c r="J765" s="706">
        <v>535980.68999999994</v>
      </c>
      <c r="K765" s="706">
        <v>581372.28</v>
      </c>
      <c r="L765" s="706">
        <v>665745.19999999995</v>
      </c>
      <c r="M765" s="706">
        <v>742255.06</v>
      </c>
      <c r="N765" s="706">
        <v>788417.23</v>
      </c>
      <c r="O765" s="706">
        <v>865383.82</v>
      </c>
      <c r="P765" s="706">
        <v>917052.72</v>
      </c>
      <c r="Q765" s="706">
        <v>917794.19</v>
      </c>
      <c r="R765" s="706">
        <v>917794.19</v>
      </c>
      <c r="S765" s="706">
        <v>83435.839999999997</v>
      </c>
      <c r="T765" s="706">
        <v>83435.839999999997</v>
      </c>
      <c r="U765" s="706">
        <v>0</v>
      </c>
      <c r="V765" s="706">
        <v>0</v>
      </c>
      <c r="W765" s="706">
        <v>0</v>
      </c>
      <c r="X765" s="706">
        <v>0</v>
      </c>
      <c r="Y765" s="706">
        <v>0</v>
      </c>
      <c r="Z765" s="706">
        <v>0</v>
      </c>
      <c r="AA765" s="706">
        <v>0</v>
      </c>
      <c r="AB765" s="706">
        <v>0</v>
      </c>
      <c r="AC765" s="706">
        <v>0</v>
      </c>
      <c r="AD765" s="706">
        <v>0</v>
      </c>
      <c r="AE765" s="706">
        <v>0</v>
      </c>
      <c r="AF765" s="706">
        <v>0</v>
      </c>
      <c r="AG765" s="706">
        <v>0</v>
      </c>
      <c r="AH765" s="706">
        <v>0</v>
      </c>
      <c r="AI765" s="706">
        <v>0</v>
      </c>
      <c r="AJ765" s="905" t="str">
        <f t="shared" si="72"/>
        <v>G64601</v>
      </c>
      <c r="AK765" s="905" t="str">
        <f t="shared" si="73"/>
        <v>COUT-AUTO OCC.DET.AUTRES</v>
      </c>
      <c r="AL765" s="905">
        <f>IFERROR(INDEX(G765:R765,1,MATCH(Parametres!$B$3,G$1:R$1,0)-1)*IF(OR(F765="L",F765="S",F765="I"),-1,1),"")</f>
        <v>402698.33</v>
      </c>
      <c r="AM765" s="905">
        <f t="shared" si="68"/>
        <v>133282.35999999993</v>
      </c>
      <c r="AN765" s="905">
        <f>INDEX(G765:R765,1,MATCH(Parametres!$B$3,G$1:R$1,0))*IF(OR(F765="L",F765="S",F765="I"),-1,1)</f>
        <v>535980.68999999994</v>
      </c>
      <c r="AO765" s="487" t="str">
        <f>+VLOOKUP($AJ765,Data_Validation!$A:$D,1,0)</f>
        <v>G64601</v>
      </c>
      <c r="AP765" s="487" t="str">
        <f>+VLOOKUP($AJ765,Data_Validation!$A:$D,3,0)</f>
        <v>Véhicules usagés</v>
      </c>
      <c r="AQ765" s="487" t="str">
        <f>+VLOOKUP($AJ765,Data_Validation!$A:$D,4,0)</f>
        <v>Non Certifié</v>
      </c>
      <c r="AR765" s="487" t="s">
        <v>299</v>
      </c>
      <c r="AS765" s="487">
        <f>+VLOOKUP($AJ765,Data_Validation!$A:$E,5,0)</f>
        <v>0</v>
      </c>
      <c r="AT765" s="904" t="str">
        <f t="shared" si="69"/>
        <v>G64601</v>
      </c>
      <c r="AU765" s="488" t="str">
        <f t="shared" si="70"/>
        <v>COUT-AUTO OCC.DET.AUTRES</v>
      </c>
      <c r="AV765" s="899">
        <f>IFERROR(INDEX(V765:AG765,1,MATCH(Parametres!$B$3,V$1:AG$1,0)-1)*IF(OR(C765="L",C765="S",C765="I"),-1,1),"")</f>
        <v>0</v>
      </c>
      <c r="AW765" s="899">
        <f t="shared" si="71"/>
        <v>0</v>
      </c>
      <c r="AX765" s="899">
        <f>INDEX(V765:AG765,1,MATCH(Parametres!$B$3,V$1:AG$1,0))*IF(OR(C765="L",C765="S",C765="I"),-1,1)</f>
        <v>0</v>
      </c>
      <c r="AY765" s="487" t="s">
        <v>337</v>
      </c>
      <c r="AZ765" s="487">
        <f>+VLOOKUP($AJ765,Data_Validation!$A:$E,5,0)</f>
        <v>0</v>
      </c>
    </row>
    <row r="766" spans="1:52" ht="15" hidden="1" customHeight="1">
      <c r="A766" s="706" t="s">
        <v>1148</v>
      </c>
      <c r="B766" s="706">
        <v>2025</v>
      </c>
      <c r="C766" s="706" t="s">
        <v>2788</v>
      </c>
      <c r="D766" s="706" t="s">
        <v>2789</v>
      </c>
      <c r="E766" s="706" t="s">
        <v>1143</v>
      </c>
      <c r="F766" s="706" t="s">
        <v>1152</v>
      </c>
      <c r="G766" s="706">
        <v>0</v>
      </c>
      <c r="H766" s="706">
        <v>0</v>
      </c>
      <c r="I766" s="706">
        <v>0</v>
      </c>
      <c r="J766" s="706">
        <v>0</v>
      </c>
      <c r="K766" s="706">
        <v>0</v>
      </c>
      <c r="L766" s="706">
        <v>0</v>
      </c>
      <c r="M766" s="706">
        <v>0</v>
      </c>
      <c r="N766" s="706">
        <v>0</v>
      </c>
      <c r="O766" s="706">
        <v>0</v>
      </c>
      <c r="P766" s="706">
        <v>0</v>
      </c>
      <c r="Q766" s="706">
        <v>0</v>
      </c>
      <c r="R766" s="706">
        <v>0</v>
      </c>
      <c r="S766" s="706">
        <v>0</v>
      </c>
      <c r="T766" s="706">
        <v>0</v>
      </c>
      <c r="U766" s="706">
        <v>0</v>
      </c>
      <c r="V766" s="706">
        <v>0</v>
      </c>
      <c r="W766" s="706">
        <v>0</v>
      </c>
      <c r="X766" s="706">
        <v>0</v>
      </c>
      <c r="Y766" s="706">
        <v>0</v>
      </c>
      <c r="Z766" s="706">
        <v>0</v>
      </c>
      <c r="AA766" s="706">
        <v>0</v>
      </c>
      <c r="AB766" s="706">
        <v>0</v>
      </c>
      <c r="AC766" s="706">
        <v>0</v>
      </c>
      <c r="AD766" s="706">
        <v>0</v>
      </c>
      <c r="AE766" s="706">
        <v>0</v>
      </c>
      <c r="AF766" s="706">
        <v>0</v>
      </c>
      <c r="AG766" s="706">
        <v>0</v>
      </c>
      <c r="AH766" s="706">
        <v>0</v>
      </c>
      <c r="AI766" s="706">
        <v>0</v>
      </c>
      <c r="AJ766" s="905" t="str">
        <f t="shared" si="72"/>
        <v>G64620</v>
      </c>
      <c r="AK766" s="905" t="str">
        <f t="shared" si="73"/>
        <v>COUT-LOC.AUTO USAGE OPT.</v>
      </c>
      <c r="AL766" s="905">
        <f>IFERROR(INDEX(G766:R766,1,MATCH(Parametres!$B$3,G$1:R$1,0)-1)*IF(OR(F766="L",F766="S",F766="I"),-1,1),"")</f>
        <v>0</v>
      </c>
      <c r="AM766" s="905">
        <f t="shared" si="68"/>
        <v>0</v>
      </c>
      <c r="AN766" s="905">
        <f>INDEX(G766:R766,1,MATCH(Parametres!$B$3,G$1:R$1,0))*IF(OR(F766="L",F766="S",F766="I"),-1,1)</f>
        <v>0</v>
      </c>
      <c r="AO766" s="487" t="str">
        <f>+VLOOKUP($AJ766,Data_Validation!$A:$D,1,0)</f>
        <v>G64620</v>
      </c>
      <c r="AP766" s="487" t="str">
        <f>+VLOOKUP($AJ766,Data_Validation!$A:$D,3,0)</f>
        <v>Véhicules usagés</v>
      </c>
      <c r="AQ766" s="487" t="str">
        <f>+VLOOKUP($AJ766,Data_Validation!$A:$D,4,0)</f>
        <v>Certifié</v>
      </c>
      <c r="AR766" s="487" t="s">
        <v>299</v>
      </c>
      <c r="AS766" s="487">
        <f>+VLOOKUP($AJ766,Data_Validation!$A:$E,5,0)</f>
        <v>0</v>
      </c>
      <c r="AT766" s="904" t="str">
        <f t="shared" si="69"/>
        <v>G64620</v>
      </c>
      <c r="AU766" s="488" t="str">
        <f t="shared" si="70"/>
        <v>COUT-LOC.AUTO USAGE OPT.</v>
      </c>
      <c r="AV766" s="899">
        <f>IFERROR(INDEX(V766:AG766,1,MATCH(Parametres!$B$3,V$1:AG$1,0)-1)*IF(OR(C766="L",C766="S",C766="I"),-1,1),"")</f>
        <v>0</v>
      </c>
      <c r="AW766" s="899">
        <f t="shared" si="71"/>
        <v>0</v>
      </c>
      <c r="AX766" s="899">
        <f>INDEX(V766:AG766,1,MATCH(Parametres!$B$3,V$1:AG$1,0))*IF(OR(C766="L",C766="S",C766="I"),-1,1)</f>
        <v>0</v>
      </c>
      <c r="AY766" s="487" t="s">
        <v>337</v>
      </c>
      <c r="AZ766" s="487">
        <f>+VLOOKUP($AJ766,Data_Validation!$A:$E,5,0)</f>
        <v>0</v>
      </c>
    </row>
    <row r="767" spans="1:52" ht="15" customHeight="1">
      <c r="A767" s="706" t="s">
        <v>1148</v>
      </c>
      <c r="B767" s="706">
        <v>2025</v>
      </c>
      <c r="C767" s="706" t="s">
        <v>2790</v>
      </c>
      <c r="D767" s="706" t="s">
        <v>2791</v>
      </c>
      <c r="E767" s="706" t="s">
        <v>333</v>
      </c>
      <c r="F767" s="706" t="s">
        <v>1152</v>
      </c>
      <c r="G767" s="706">
        <v>0</v>
      </c>
      <c r="H767" s="706">
        <v>0</v>
      </c>
      <c r="I767" s="706">
        <v>0</v>
      </c>
      <c r="J767" s="706">
        <v>0</v>
      </c>
      <c r="K767" s="706">
        <v>0</v>
      </c>
      <c r="L767" s="706">
        <v>0</v>
      </c>
      <c r="M767" s="706">
        <v>0</v>
      </c>
      <c r="N767" s="706">
        <v>0</v>
      </c>
      <c r="O767" s="706">
        <v>0</v>
      </c>
      <c r="P767" s="706">
        <v>0</v>
      </c>
      <c r="Q767" s="706">
        <v>0</v>
      </c>
      <c r="R767" s="706">
        <v>0</v>
      </c>
      <c r="S767" s="706">
        <v>0</v>
      </c>
      <c r="T767" s="706">
        <v>0</v>
      </c>
      <c r="U767" s="706">
        <v>0</v>
      </c>
      <c r="V767" s="706">
        <v>0</v>
      </c>
      <c r="W767" s="706">
        <v>0</v>
      </c>
      <c r="X767" s="706">
        <v>0</v>
      </c>
      <c r="Y767" s="706">
        <v>0</v>
      </c>
      <c r="Z767" s="706">
        <v>0</v>
      </c>
      <c r="AA767" s="706">
        <v>0</v>
      </c>
      <c r="AB767" s="706">
        <v>0</v>
      </c>
      <c r="AC767" s="706">
        <v>0</v>
      </c>
      <c r="AD767" s="706">
        <v>0</v>
      </c>
      <c r="AE767" s="706">
        <v>0</v>
      </c>
      <c r="AF767" s="706">
        <v>0</v>
      </c>
      <c r="AG767" s="706">
        <v>0</v>
      </c>
      <c r="AH767" s="706">
        <v>0</v>
      </c>
      <c r="AI767" s="706">
        <v>0</v>
      </c>
      <c r="AJ767" s="905" t="str">
        <f t="shared" si="72"/>
        <v>G64700</v>
      </c>
      <c r="AK767" s="905" t="str">
        <f t="shared" si="73"/>
        <v>REMISE NEUF VOIT.DET.OPT</v>
      </c>
      <c r="AL767" s="905">
        <f>IFERROR(INDEX(G767:R767,1,MATCH(Parametres!$B$3,G$1:R$1,0)-1)*IF(OR(F767="L",F767="S",F767="I"),-1,1),"")</f>
        <v>0</v>
      </c>
      <c r="AM767" s="905">
        <f t="shared" si="68"/>
        <v>0</v>
      </c>
      <c r="AN767" s="905">
        <f>INDEX(G767:R767,1,MATCH(Parametres!$B$3,G$1:R$1,0))*IF(OR(F767="L",F767="S",F767="I"),-1,1)</f>
        <v>0</v>
      </c>
      <c r="AO767" s="487" t="str">
        <f>+VLOOKUP($AJ767,Data_Validation!$A:$D,1,0)</f>
        <v>G64700</v>
      </c>
      <c r="AP767" s="487">
        <f>+VLOOKUP($AJ767,Data_Validation!$A:$D,3,0)</f>
        <v>0</v>
      </c>
      <c r="AQ767" s="487">
        <f>+VLOOKUP($AJ767,Data_Validation!$A:$D,4,0)</f>
        <v>0</v>
      </c>
      <c r="AR767" s="487" t="s">
        <v>299</v>
      </c>
      <c r="AS767" s="487">
        <f>+VLOOKUP($AJ767,Data_Validation!$A:$E,5,0)</f>
        <v>0</v>
      </c>
      <c r="AT767" s="904" t="str">
        <f t="shared" si="69"/>
        <v>G64700</v>
      </c>
      <c r="AU767" s="488" t="str">
        <f t="shared" si="70"/>
        <v>REMISE NEUF VOIT.DET.OPT</v>
      </c>
      <c r="AV767" s="899">
        <f>IFERROR(INDEX(V767:AG767,1,MATCH(Parametres!$B$3,V$1:AG$1,0)-1)*IF(OR(C767="L",C767="S",C767="I"),-1,1),"")</f>
        <v>0</v>
      </c>
      <c r="AW767" s="899">
        <f t="shared" si="71"/>
        <v>0</v>
      </c>
      <c r="AX767" s="899">
        <f>INDEX(V767:AG767,1,MATCH(Parametres!$B$3,V$1:AG$1,0))*IF(OR(C767="L",C767="S",C767="I"),-1,1)</f>
        <v>0</v>
      </c>
      <c r="AY767" s="487" t="s">
        <v>337</v>
      </c>
      <c r="AZ767" s="487">
        <f>+VLOOKUP($AJ767,Data_Validation!$A:$E,5,0)</f>
        <v>0</v>
      </c>
    </row>
    <row r="768" spans="1:52" ht="15" customHeight="1">
      <c r="A768" s="706" t="s">
        <v>1148</v>
      </c>
      <c r="B768" s="706">
        <v>2025</v>
      </c>
      <c r="C768" s="706" t="s">
        <v>2792</v>
      </c>
      <c r="D768" s="706" t="s">
        <v>2793</v>
      </c>
      <c r="E768" s="706" t="s">
        <v>333</v>
      </c>
      <c r="F768" s="706" t="s">
        <v>1152</v>
      </c>
      <c r="G768" s="706">
        <v>0</v>
      </c>
      <c r="H768" s="706">
        <v>0</v>
      </c>
      <c r="I768" s="706">
        <v>0</v>
      </c>
      <c r="J768" s="706">
        <v>0</v>
      </c>
      <c r="K768" s="706">
        <v>0</v>
      </c>
      <c r="L768" s="706">
        <v>0</v>
      </c>
      <c r="M768" s="706">
        <v>0</v>
      </c>
      <c r="N768" s="706">
        <v>0</v>
      </c>
      <c r="O768" s="706">
        <v>0</v>
      </c>
      <c r="P768" s="706">
        <v>0</v>
      </c>
      <c r="Q768" s="706">
        <v>0</v>
      </c>
      <c r="R768" s="706">
        <v>0</v>
      </c>
      <c r="S768" s="706">
        <v>0</v>
      </c>
      <c r="T768" s="706">
        <v>0</v>
      </c>
      <c r="U768" s="706">
        <v>0</v>
      </c>
      <c r="V768" s="706">
        <v>0</v>
      </c>
      <c r="W768" s="706">
        <v>0</v>
      </c>
      <c r="X768" s="706">
        <v>0</v>
      </c>
      <c r="Y768" s="706">
        <v>0</v>
      </c>
      <c r="Z768" s="706">
        <v>0</v>
      </c>
      <c r="AA768" s="706">
        <v>0</v>
      </c>
      <c r="AB768" s="706">
        <v>0</v>
      </c>
      <c r="AC768" s="706">
        <v>0</v>
      </c>
      <c r="AD768" s="706">
        <v>0</v>
      </c>
      <c r="AE768" s="706">
        <v>0</v>
      </c>
      <c r="AF768" s="706">
        <v>0</v>
      </c>
      <c r="AG768" s="706">
        <v>0</v>
      </c>
      <c r="AH768" s="706">
        <v>0</v>
      </c>
      <c r="AI768" s="706">
        <v>0</v>
      </c>
      <c r="AJ768" s="905" t="str">
        <f t="shared" si="72"/>
        <v>G64701</v>
      </c>
      <c r="AK768" s="905" t="str">
        <f t="shared" si="73"/>
        <v>REMISE NEUF VOIT.DET.AUTR</v>
      </c>
      <c r="AL768" s="905">
        <f>IFERROR(INDEX(G768:R768,1,MATCH(Parametres!$B$3,G$1:R$1,0)-1)*IF(OR(F768="L",F768="S",F768="I"),-1,1),"")</f>
        <v>0</v>
      </c>
      <c r="AM768" s="905">
        <f t="shared" si="68"/>
        <v>0</v>
      </c>
      <c r="AN768" s="905">
        <f>INDEX(G768:R768,1,MATCH(Parametres!$B$3,G$1:R$1,0))*IF(OR(F768="L",F768="S",F768="I"),-1,1)</f>
        <v>0</v>
      </c>
      <c r="AO768" s="487" t="str">
        <f>+VLOOKUP($AJ768,Data_Validation!$A:$D,1,0)</f>
        <v>G64701</v>
      </c>
      <c r="AP768" s="487">
        <f>+VLOOKUP($AJ768,Data_Validation!$A:$D,3,0)</f>
        <v>0</v>
      </c>
      <c r="AQ768" s="487">
        <f>+VLOOKUP($AJ768,Data_Validation!$A:$D,4,0)</f>
        <v>0</v>
      </c>
      <c r="AR768" s="487" t="s">
        <v>299</v>
      </c>
      <c r="AS768" s="487">
        <f>+VLOOKUP($AJ768,Data_Validation!$A:$E,5,0)</f>
        <v>0</v>
      </c>
      <c r="AT768" s="904" t="str">
        <f t="shared" si="69"/>
        <v>G64701</v>
      </c>
      <c r="AU768" s="488" t="str">
        <f t="shared" si="70"/>
        <v>REMISE NEUF VOIT.DET.AUTR</v>
      </c>
      <c r="AV768" s="899">
        <f>IFERROR(INDEX(V768:AG768,1,MATCH(Parametres!$B$3,V$1:AG$1,0)-1)*IF(OR(C768="L",C768="S",C768="I"),-1,1),"")</f>
        <v>0</v>
      </c>
      <c r="AW768" s="899">
        <f t="shared" si="71"/>
        <v>0</v>
      </c>
      <c r="AX768" s="899">
        <f>INDEX(V768:AG768,1,MATCH(Parametres!$B$3,V$1:AG$1,0))*IF(OR(C768="L",C768="S",C768="I"),-1,1)</f>
        <v>0</v>
      </c>
      <c r="AY768" s="487" t="s">
        <v>337</v>
      </c>
      <c r="AZ768" s="487">
        <f>+VLOOKUP($AJ768,Data_Validation!$A:$E,5,0)</f>
        <v>0</v>
      </c>
    </row>
    <row r="769" spans="1:52" ht="15" customHeight="1">
      <c r="A769" s="706" t="s">
        <v>1148</v>
      </c>
      <c r="B769" s="706">
        <v>2025</v>
      </c>
      <c r="C769" s="706" t="s">
        <v>2794</v>
      </c>
      <c r="D769" s="706" t="s">
        <v>2795</v>
      </c>
      <c r="E769" s="706" t="s">
        <v>333</v>
      </c>
      <c r="F769" s="706" t="s">
        <v>1152</v>
      </c>
      <c r="G769" s="706">
        <v>0</v>
      </c>
      <c r="H769" s="706">
        <v>0</v>
      </c>
      <c r="I769" s="706">
        <v>0</v>
      </c>
      <c r="J769" s="706">
        <v>0</v>
      </c>
      <c r="K769" s="706">
        <v>0</v>
      </c>
      <c r="L769" s="706">
        <v>0</v>
      </c>
      <c r="M769" s="706">
        <v>0</v>
      </c>
      <c r="N769" s="706">
        <v>0</v>
      </c>
      <c r="O769" s="706">
        <v>0</v>
      </c>
      <c r="P769" s="706">
        <v>0</v>
      </c>
      <c r="Q769" s="706">
        <v>0</v>
      </c>
      <c r="R769" s="706">
        <v>0</v>
      </c>
      <c r="S769" s="706">
        <v>0</v>
      </c>
      <c r="T769" s="706">
        <v>0</v>
      </c>
      <c r="U769" s="706">
        <v>0</v>
      </c>
      <c r="V769" s="706">
        <v>0</v>
      </c>
      <c r="W769" s="706">
        <v>0</v>
      </c>
      <c r="X769" s="706">
        <v>0</v>
      </c>
      <c r="Y769" s="706">
        <v>0</v>
      </c>
      <c r="Z769" s="706">
        <v>0</v>
      </c>
      <c r="AA769" s="706">
        <v>0</v>
      </c>
      <c r="AB769" s="706">
        <v>0</v>
      </c>
      <c r="AC769" s="706">
        <v>0</v>
      </c>
      <c r="AD769" s="706">
        <v>0</v>
      </c>
      <c r="AE769" s="706">
        <v>0</v>
      </c>
      <c r="AF769" s="706">
        <v>0</v>
      </c>
      <c r="AG769" s="706">
        <v>0</v>
      </c>
      <c r="AH769" s="706">
        <v>0</v>
      </c>
      <c r="AI769" s="706">
        <v>0</v>
      </c>
      <c r="AJ769" s="905" t="str">
        <f t="shared" si="72"/>
        <v>G64720</v>
      </c>
      <c r="AK769" s="905" t="str">
        <f t="shared" si="73"/>
        <v>REM.NEUF LOC.AUTO DET.OPT</v>
      </c>
      <c r="AL769" s="905">
        <f>IFERROR(INDEX(G769:R769,1,MATCH(Parametres!$B$3,G$1:R$1,0)-1)*IF(OR(F769="L",F769="S",F769="I"),-1,1),"")</f>
        <v>0</v>
      </c>
      <c r="AM769" s="905">
        <f t="shared" si="68"/>
        <v>0</v>
      </c>
      <c r="AN769" s="905">
        <f>INDEX(G769:R769,1,MATCH(Parametres!$B$3,G$1:R$1,0))*IF(OR(F769="L",F769="S",F769="I"),-1,1)</f>
        <v>0</v>
      </c>
      <c r="AO769" s="487" t="str">
        <f>+VLOOKUP($AJ769,Data_Validation!$A:$D,1,0)</f>
        <v>G64720</v>
      </c>
      <c r="AP769" s="487">
        <f>+VLOOKUP($AJ769,Data_Validation!$A:$D,3,0)</f>
        <v>0</v>
      </c>
      <c r="AQ769" s="487">
        <f>+VLOOKUP($AJ769,Data_Validation!$A:$D,4,0)</f>
        <v>0</v>
      </c>
      <c r="AR769" s="487" t="s">
        <v>299</v>
      </c>
      <c r="AS769" s="487">
        <f>+VLOOKUP($AJ769,Data_Validation!$A:$E,5,0)</f>
        <v>0</v>
      </c>
      <c r="AT769" s="904" t="str">
        <f t="shared" si="69"/>
        <v>G64720</v>
      </c>
      <c r="AU769" s="488" t="str">
        <f t="shared" si="70"/>
        <v>REM.NEUF LOC.AUTO DET.OPT</v>
      </c>
      <c r="AV769" s="899">
        <f>IFERROR(INDEX(V769:AG769,1,MATCH(Parametres!$B$3,V$1:AG$1,0)-1)*IF(OR(C769="L",C769="S",C769="I"),-1,1),"")</f>
        <v>0</v>
      </c>
      <c r="AW769" s="899">
        <f t="shared" si="71"/>
        <v>0</v>
      </c>
      <c r="AX769" s="899">
        <f>INDEX(V769:AG769,1,MATCH(Parametres!$B$3,V$1:AG$1,0))*IF(OR(C769="L",C769="S",C769="I"),-1,1)</f>
        <v>0</v>
      </c>
      <c r="AY769" s="487" t="s">
        <v>337</v>
      </c>
      <c r="AZ769" s="487">
        <f>+VLOOKUP($AJ769,Data_Validation!$A:$E,5,0)</f>
        <v>0</v>
      </c>
    </row>
    <row r="770" spans="1:52" ht="15" hidden="1" customHeight="1">
      <c r="A770" s="706" t="s">
        <v>1148</v>
      </c>
      <c r="B770" s="706">
        <v>2025</v>
      </c>
      <c r="C770" s="706" t="s">
        <v>2796</v>
      </c>
      <c r="D770" s="706" t="s">
        <v>2797</v>
      </c>
      <c r="E770" s="706" t="s">
        <v>1143</v>
      </c>
      <c r="F770" s="706" t="s">
        <v>1152</v>
      </c>
      <c r="G770" s="706">
        <v>44864</v>
      </c>
      <c r="H770" s="706">
        <v>79551.25</v>
      </c>
      <c r="I770" s="706">
        <v>277328.21000000002</v>
      </c>
      <c r="J770" s="706">
        <v>570744.94999999995</v>
      </c>
      <c r="K770" s="706">
        <v>836905.22</v>
      </c>
      <c r="L770" s="706">
        <v>891151.38</v>
      </c>
      <c r="M770" s="706">
        <v>910927.38</v>
      </c>
      <c r="N770" s="706">
        <v>970427.38</v>
      </c>
      <c r="O770" s="706">
        <v>1213350.8500000001</v>
      </c>
      <c r="P770" s="706">
        <v>1303571.0900000001</v>
      </c>
      <c r="Q770" s="706">
        <v>1356956.09</v>
      </c>
      <c r="R770" s="706">
        <v>1588095.09</v>
      </c>
      <c r="S770" s="706">
        <v>123359.64</v>
      </c>
      <c r="T770" s="706">
        <v>123359.64</v>
      </c>
      <c r="U770" s="706">
        <v>0</v>
      </c>
      <c r="V770" s="706">
        <v>0</v>
      </c>
      <c r="W770" s="706">
        <v>0</v>
      </c>
      <c r="X770" s="706">
        <v>0</v>
      </c>
      <c r="Y770" s="706">
        <v>0</v>
      </c>
      <c r="Z770" s="706">
        <v>0</v>
      </c>
      <c r="AA770" s="706">
        <v>0</v>
      </c>
      <c r="AB770" s="706">
        <v>0</v>
      </c>
      <c r="AC770" s="706">
        <v>0</v>
      </c>
      <c r="AD770" s="706">
        <v>0</v>
      </c>
      <c r="AE770" s="706">
        <v>0</v>
      </c>
      <c r="AF770" s="706">
        <v>0</v>
      </c>
      <c r="AG770" s="706">
        <v>0</v>
      </c>
      <c r="AH770" s="706">
        <v>0</v>
      </c>
      <c r="AI770" s="706">
        <v>0</v>
      </c>
      <c r="AJ770" s="905" t="str">
        <f t="shared" si="72"/>
        <v>G64800</v>
      </c>
      <c r="AK770" s="905" t="str">
        <f t="shared" si="73"/>
        <v>COUT-AUTOS USAGES EN GROS</v>
      </c>
      <c r="AL770" s="905">
        <f>IFERROR(INDEX(G770:R770,1,MATCH(Parametres!$B$3,G$1:R$1,0)-1)*IF(OR(F770="L",F770="S",F770="I"),-1,1),"")</f>
        <v>277328.21000000002</v>
      </c>
      <c r="AM770" s="905">
        <f t="shared" si="68"/>
        <v>293416.73999999993</v>
      </c>
      <c r="AN770" s="905">
        <f>INDEX(G770:R770,1,MATCH(Parametres!$B$3,G$1:R$1,0))*IF(OR(F770="L",F770="S",F770="I"),-1,1)</f>
        <v>570744.94999999995</v>
      </c>
      <c r="AO770" s="487" t="str">
        <f>+VLOOKUP($AJ770,Data_Validation!$A:$D,1,0)</f>
        <v>G64800</v>
      </c>
      <c r="AP770" s="487" t="str">
        <f>+VLOOKUP($AJ770,Data_Validation!$A:$D,3,0)</f>
        <v>Véhicules usagés</v>
      </c>
      <c r="AQ770" s="487" t="str">
        <f>+VLOOKUP($AJ770,Data_Validation!$A:$D,4,0)</f>
        <v>Ventes au Gros</v>
      </c>
      <c r="AR770" s="487" t="s">
        <v>299</v>
      </c>
      <c r="AS770" s="487">
        <f>+VLOOKUP($AJ770,Data_Validation!$A:$E,5,0)</f>
        <v>0</v>
      </c>
      <c r="AT770" s="904" t="str">
        <f t="shared" si="69"/>
        <v>G64800</v>
      </c>
      <c r="AU770" s="488" t="str">
        <f t="shared" si="70"/>
        <v>COUT-AUTOS USAGES EN GROS</v>
      </c>
      <c r="AV770" s="899">
        <f>IFERROR(INDEX(V770:AG770,1,MATCH(Parametres!$B$3,V$1:AG$1,0)-1)*IF(OR(C770="L",C770="S",C770="I"),-1,1),"")</f>
        <v>0</v>
      </c>
      <c r="AW770" s="899">
        <f t="shared" si="71"/>
        <v>0</v>
      </c>
      <c r="AX770" s="899">
        <f>INDEX(V770:AG770,1,MATCH(Parametres!$B$3,V$1:AG$1,0))*IF(OR(C770="L",C770="S",C770="I"),-1,1)</f>
        <v>0</v>
      </c>
      <c r="AY770" s="487" t="s">
        <v>337</v>
      </c>
      <c r="AZ770" s="487">
        <f>+VLOOKUP($AJ770,Data_Validation!$A:$E,5,0)</f>
        <v>0</v>
      </c>
    </row>
    <row r="771" spans="1:52" ht="15" customHeight="1">
      <c r="A771" s="706" t="s">
        <v>1148</v>
      </c>
      <c r="B771" s="706">
        <v>2025</v>
      </c>
      <c r="C771" s="706" t="s">
        <v>2798</v>
      </c>
      <c r="D771" s="706" t="s">
        <v>2799</v>
      </c>
      <c r="E771" s="706" t="s">
        <v>333</v>
      </c>
      <c r="F771" s="706" t="s">
        <v>1152</v>
      </c>
      <c r="G771" s="706">
        <v>0</v>
      </c>
      <c r="H771" s="706">
        <v>0</v>
      </c>
      <c r="I771" s="706">
        <v>0</v>
      </c>
      <c r="J771" s="706">
        <v>0</v>
      </c>
      <c r="K771" s="706">
        <v>0</v>
      </c>
      <c r="L771" s="706">
        <v>0</v>
      </c>
      <c r="M771" s="706">
        <v>0</v>
      </c>
      <c r="N771" s="706">
        <v>0</v>
      </c>
      <c r="O771" s="706">
        <v>0</v>
      </c>
      <c r="P771" s="706">
        <v>0</v>
      </c>
      <c r="Q771" s="706">
        <v>0</v>
      </c>
      <c r="R771" s="706">
        <v>0</v>
      </c>
      <c r="S771" s="706">
        <v>0</v>
      </c>
      <c r="T771" s="706">
        <v>0</v>
      </c>
      <c r="U771" s="706">
        <v>0</v>
      </c>
      <c r="V771" s="706">
        <v>0</v>
      </c>
      <c r="W771" s="706">
        <v>0</v>
      </c>
      <c r="X771" s="706">
        <v>0</v>
      </c>
      <c r="Y771" s="706">
        <v>0</v>
      </c>
      <c r="Z771" s="706">
        <v>0</v>
      </c>
      <c r="AA771" s="706">
        <v>0</v>
      </c>
      <c r="AB771" s="706">
        <v>0</v>
      </c>
      <c r="AC771" s="706">
        <v>0</v>
      </c>
      <c r="AD771" s="706">
        <v>0</v>
      </c>
      <c r="AE771" s="706">
        <v>0</v>
      </c>
      <c r="AF771" s="706">
        <v>0</v>
      </c>
      <c r="AG771" s="706">
        <v>0</v>
      </c>
      <c r="AH771" s="706">
        <v>0</v>
      </c>
      <c r="AI771" s="706">
        <v>0</v>
      </c>
      <c r="AJ771" s="905" t="str">
        <f t="shared" si="72"/>
        <v>G64900</v>
      </c>
      <c r="AK771" s="905" t="str">
        <f t="shared" si="73"/>
        <v>RECTIFICATION STOCK AUTO</v>
      </c>
      <c r="AL771" s="905">
        <f>IFERROR(INDEX(G771:R771,1,MATCH(Parametres!$B$3,G$1:R$1,0)-1)*IF(OR(F771="L",F771="S",F771="I"),-1,1),"")</f>
        <v>0</v>
      </c>
      <c r="AM771" s="905">
        <f t="shared" si="68"/>
        <v>0</v>
      </c>
      <c r="AN771" s="905">
        <f>INDEX(G771:R771,1,MATCH(Parametres!$B$3,G$1:R$1,0))*IF(OR(F771="L",F771="S",F771="I"),-1,1)</f>
        <v>0</v>
      </c>
      <c r="AO771" s="487" t="str">
        <f>+VLOOKUP($AJ771,Data_Validation!$A:$D,1,0)</f>
        <v>G64900</v>
      </c>
      <c r="AP771" s="487">
        <f>+VLOOKUP($AJ771,Data_Validation!$A:$D,3,0)</f>
        <v>0</v>
      </c>
      <c r="AQ771" s="487">
        <f>+VLOOKUP($AJ771,Data_Validation!$A:$D,4,0)</f>
        <v>0</v>
      </c>
      <c r="AR771" s="487" t="s">
        <v>299</v>
      </c>
      <c r="AS771" s="487">
        <f>+VLOOKUP($AJ771,Data_Validation!$A:$E,5,0)</f>
        <v>0</v>
      </c>
      <c r="AT771" s="904" t="str">
        <f t="shared" si="69"/>
        <v>G64900</v>
      </c>
      <c r="AU771" s="488" t="str">
        <f t="shared" si="70"/>
        <v>RECTIFICATION STOCK AUTO</v>
      </c>
      <c r="AV771" s="899">
        <f>IFERROR(INDEX(V771:AG771,1,MATCH(Parametres!$B$3,V$1:AG$1,0)-1)*IF(OR(C771="L",C771="S",C771="I"),-1,1),"")</f>
        <v>0</v>
      </c>
      <c r="AW771" s="899">
        <f t="shared" si="71"/>
        <v>0</v>
      </c>
      <c r="AX771" s="899">
        <f>INDEX(V771:AG771,1,MATCH(Parametres!$B$3,V$1:AG$1,0))*IF(OR(C771="L",C771="S",C771="I"),-1,1)</f>
        <v>0</v>
      </c>
      <c r="AY771" s="487" t="s">
        <v>337</v>
      </c>
      <c r="AZ771" s="487">
        <f>+VLOOKUP($AJ771,Data_Validation!$A:$E,5,0)</f>
        <v>0</v>
      </c>
    </row>
    <row r="772" spans="1:52" ht="15" hidden="1" customHeight="1">
      <c r="A772" s="706" t="s">
        <v>1148</v>
      </c>
      <c r="B772" s="706">
        <v>2025</v>
      </c>
      <c r="C772" s="706" t="s">
        <v>2800</v>
      </c>
      <c r="D772" s="706" t="s">
        <v>2801</v>
      </c>
      <c r="E772" s="706" t="s">
        <v>1143</v>
      </c>
      <c r="F772" s="706" t="s">
        <v>1152</v>
      </c>
      <c r="G772" s="706">
        <v>0</v>
      </c>
      <c r="H772" s="706">
        <v>0</v>
      </c>
      <c r="I772" s="706">
        <v>0</v>
      </c>
      <c r="J772" s="706">
        <v>0</v>
      </c>
      <c r="K772" s="706">
        <v>0</v>
      </c>
      <c r="L772" s="706">
        <v>0</v>
      </c>
      <c r="M772" s="706">
        <v>0</v>
      </c>
      <c r="N772" s="706">
        <v>0</v>
      </c>
      <c r="O772" s="706">
        <v>0</v>
      </c>
      <c r="P772" s="706">
        <v>0</v>
      </c>
      <c r="Q772" s="706">
        <v>0</v>
      </c>
      <c r="R772" s="706">
        <v>0</v>
      </c>
      <c r="S772" s="706">
        <v>0</v>
      </c>
      <c r="T772" s="706">
        <v>0</v>
      </c>
      <c r="U772" s="706">
        <v>0</v>
      </c>
      <c r="V772" s="706">
        <v>0</v>
      </c>
      <c r="W772" s="706">
        <v>0</v>
      </c>
      <c r="X772" s="706">
        <v>0</v>
      </c>
      <c r="Y772" s="706">
        <v>0</v>
      </c>
      <c r="Z772" s="706">
        <v>0</v>
      </c>
      <c r="AA772" s="706">
        <v>0</v>
      </c>
      <c r="AB772" s="706">
        <v>0</v>
      </c>
      <c r="AC772" s="706">
        <v>0</v>
      </c>
      <c r="AD772" s="706">
        <v>0</v>
      </c>
      <c r="AE772" s="706">
        <v>0</v>
      </c>
      <c r="AF772" s="706">
        <v>0</v>
      </c>
      <c r="AG772" s="706">
        <v>0</v>
      </c>
      <c r="AH772" s="706">
        <v>0</v>
      </c>
      <c r="AI772" s="706">
        <v>0</v>
      </c>
      <c r="AJ772" s="905" t="str">
        <f t="shared" si="72"/>
        <v>G65000</v>
      </c>
      <c r="AK772" s="905" t="str">
        <f t="shared" si="73"/>
        <v>COUT-OCC.DETAIL    *WSALE</v>
      </c>
      <c r="AL772" s="905">
        <f>IFERROR(INDEX(G772:R772,1,MATCH(Parametres!$B$3,G$1:R$1,0)-1)*IF(OR(F772="L",F772="S",F772="I"),-1,1),"")</f>
        <v>0</v>
      </c>
      <c r="AM772" s="905">
        <f t="shared" ref="AM772:AM794" si="74">AN772-AL772</f>
        <v>0</v>
      </c>
      <c r="AN772" s="905">
        <f>INDEX(G772:R772,1,MATCH(Parametres!$B$3,G$1:R$1,0))*IF(OR(F772="L",F772="S",F772="I"),-1,1)</f>
        <v>0</v>
      </c>
      <c r="AO772" s="487" t="str">
        <f>+VLOOKUP($AJ772,Data_Validation!$A:$D,1,0)</f>
        <v>G65000</v>
      </c>
      <c r="AP772" s="487" t="str">
        <f>+VLOOKUP($AJ772,Data_Validation!$A:$D,3,0)</f>
        <v>Véhicules usagés</v>
      </c>
      <c r="AQ772" s="487" t="str">
        <f>+VLOOKUP($AJ772,Data_Validation!$A:$D,4,0)</f>
        <v>Ventes au Gros</v>
      </c>
      <c r="AR772" s="487" t="s">
        <v>299</v>
      </c>
      <c r="AS772" s="487" t="str">
        <f>+VLOOKUP($AJ772,Data_Validation!$A:$E,5,0)</f>
        <v>Oui</v>
      </c>
      <c r="AT772" s="904" t="str">
        <f t="shared" ref="AT772:AT794" si="75">C772</f>
        <v>G65000</v>
      </c>
      <c r="AU772" s="488" t="str">
        <f t="shared" ref="AU772:AU794" si="76">D772</f>
        <v>COUT-OCC.DETAIL    *WSALE</v>
      </c>
      <c r="AV772" s="899">
        <f>IFERROR(INDEX(V772:AG772,1,MATCH(Parametres!$B$3,V$1:AG$1,0)-1)*IF(OR(C772="L",C772="S",C772="I"),-1,1),"")</f>
        <v>0</v>
      </c>
      <c r="AW772" s="899">
        <f t="shared" ref="AW772:AW794" si="77">AX772-AV772</f>
        <v>0</v>
      </c>
      <c r="AX772" s="899">
        <f>INDEX(V772:AG772,1,MATCH(Parametres!$B$3,V$1:AG$1,0))*IF(OR(C772="L",C772="S",C772="I"),-1,1)</f>
        <v>0</v>
      </c>
      <c r="AY772" s="487" t="s">
        <v>337</v>
      </c>
      <c r="AZ772" s="487" t="str">
        <f>+VLOOKUP($AJ772,Data_Validation!$A:$E,5,0)</f>
        <v>Oui</v>
      </c>
    </row>
    <row r="773" spans="1:52" ht="15" hidden="1" customHeight="1">
      <c r="A773" s="706" t="s">
        <v>1148</v>
      </c>
      <c r="B773" s="706">
        <v>2025</v>
      </c>
      <c r="C773" s="706" t="s">
        <v>2802</v>
      </c>
      <c r="D773" s="706" t="s">
        <v>2803</v>
      </c>
      <c r="E773" s="706" t="s">
        <v>1143</v>
      </c>
      <c r="F773" s="706" t="s">
        <v>1152</v>
      </c>
      <c r="G773" s="706">
        <v>0</v>
      </c>
      <c r="H773" s="706">
        <v>24484.28</v>
      </c>
      <c r="I773" s="706">
        <v>189360.83</v>
      </c>
      <c r="J773" s="706">
        <v>264551.09000000003</v>
      </c>
      <c r="K773" s="706">
        <v>483200.98</v>
      </c>
      <c r="L773" s="706">
        <v>555027.94999999995</v>
      </c>
      <c r="M773" s="706">
        <v>827073.06</v>
      </c>
      <c r="N773" s="706">
        <v>1249513.92</v>
      </c>
      <c r="O773" s="706">
        <v>1689443.1</v>
      </c>
      <c r="P773" s="706">
        <v>2541413.25</v>
      </c>
      <c r="Q773" s="706">
        <v>2822899.24</v>
      </c>
      <c r="R773" s="706">
        <v>3369704.53</v>
      </c>
      <c r="S773" s="706">
        <v>256627.20000000001</v>
      </c>
      <c r="T773" s="706">
        <v>256627.20000000001</v>
      </c>
      <c r="U773" s="706">
        <v>0</v>
      </c>
      <c r="V773" s="706">
        <v>0</v>
      </c>
      <c r="W773" s="706">
        <v>0</v>
      </c>
      <c r="X773" s="706">
        <v>0</v>
      </c>
      <c r="Y773" s="706">
        <v>0</v>
      </c>
      <c r="Z773" s="706">
        <v>0</v>
      </c>
      <c r="AA773" s="706">
        <v>0</v>
      </c>
      <c r="AB773" s="706">
        <v>0</v>
      </c>
      <c r="AC773" s="706">
        <v>0</v>
      </c>
      <c r="AD773" s="706">
        <v>0</v>
      </c>
      <c r="AE773" s="706">
        <v>0</v>
      </c>
      <c r="AF773" s="706">
        <v>0</v>
      </c>
      <c r="AG773" s="706">
        <v>0</v>
      </c>
      <c r="AH773" s="706">
        <v>0</v>
      </c>
      <c r="AI773" s="706">
        <v>0</v>
      </c>
      <c r="AJ773" s="905" t="str">
        <f t="shared" si="72"/>
        <v>G65001</v>
      </c>
      <c r="AK773" s="905" t="str">
        <f t="shared" si="73"/>
        <v>COUT-CAMION OCC.DET.AUTR</v>
      </c>
      <c r="AL773" s="905">
        <f>IFERROR(INDEX(G773:R773,1,MATCH(Parametres!$B$3,G$1:R$1,0)-1)*IF(OR(F773="L",F773="S",F773="I"),-1,1),"")</f>
        <v>189360.83</v>
      </c>
      <c r="AM773" s="905">
        <f t="shared" si="74"/>
        <v>75190.260000000038</v>
      </c>
      <c r="AN773" s="905">
        <f>INDEX(G773:R773,1,MATCH(Parametres!$B$3,G$1:R$1,0))*IF(OR(F773="L",F773="S",F773="I"),-1,1)</f>
        <v>264551.09000000003</v>
      </c>
      <c r="AO773" s="487" t="str">
        <f>+VLOOKUP($AJ773,Data_Validation!$A:$D,1,0)</f>
        <v>G65001</v>
      </c>
      <c r="AP773" s="487" t="str">
        <f>+VLOOKUP($AJ773,Data_Validation!$A:$D,3,0)</f>
        <v>Véhicules usagés</v>
      </c>
      <c r="AQ773" s="487" t="str">
        <f>+VLOOKUP($AJ773,Data_Validation!$A:$D,4,0)</f>
        <v>Non Certifié</v>
      </c>
      <c r="AR773" s="487" t="s">
        <v>299</v>
      </c>
      <c r="AS773" s="487">
        <f>+VLOOKUP($AJ773,Data_Validation!$A:$E,5,0)</f>
        <v>0</v>
      </c>
      <c r="AT773" s="904" t="str">
        <f t="shared" si="75"/>
        <v>G65001</v>
      </c>
      <c r="AU773" s="488" t="str">
        <f t="shared" si="76"/>
        <v>COUT-CAMION OCC.DET.AUTR</v>
      </c>
      <c r="AV773" s="899">
        <f>IFERROR(INDEX(V773:AG773,1,MATCH(Parametres!$B$3,V$1:AG$1,0)-1)*IF(OR(C773="L",C773="S",C773="I"),-1,1),"")</f>
        <v>0</v>
      </c>
      <c r="AW773" s="899">
        <f t="shared" si="77"/>
        <v>0</v>
      </c>
      <c r="AX773" s="899">
        <f>INDEX(V773:AG773,1,MATCH(Parametres!$B$3,V$1:AG$1,0))*IF(OR(C773="L",C773="S",C773="I"),-1,1)</f>
        <v>0</v>
      </c>
      <c r="AY773" s="487" t="s">
        <v>337</v>
      </c>
      <c r="AZ773" s="487">
        <f>+VLOOKUP($AJ773,Data_Validation!$A:$E,5,0)</f>
        <v>0</v>
      </c>
    </row>
    <row r="774" spans="1:52" ht="15" customHeight="1">
      <c r="A774" s="706" t="s">
        <v>1148</v>
      </c>
      <c r="B774" s="706">
        <v>2025</v>
      </c>
      <c r="C774" s="706" t="s">
        <v>2804</v>
      </c>
      <c r="D774" s="706" t="s">
        <v>2805</v>
      </c>
      <c r="E774" s="706" t="s">
        <v>1143</v>
      </c>
      <c r="F774" s="706" t="s">
        <v>1152</v>
      </c>
      <c r="G774" s="706">
        <v>0</v>
      </c>
      <c r="H774" s="706">
        <v>0</v>
      </c>
      <c r="I774" s="706">
        <v>0</v>
      </c>
      <c r="J774" s="706">
        <v>0</v>
      </c>
      <c r="K774" s="706">
        <v>0</v>
      </c>
      <c r="L774" s="706">
        <v>0</v>
      </c>
      <c r="M774" s="706">
        <v>0</v>
      </c>
      <c r="N774" s="706">
        <v>0</v>
      </c>
      <c r="O774" s="706">
        <v>0</v>
      </c>
      <c r="P774" s="706">
        <v>0</v>
      </c>
      <c r="Q774" s="706">
        <v>0</v>
      </c>
      <c r="R774" s="706">
        <v>0</v>
      </c>
      <c r="S774" s="706">
        <v>0</v>
      </c>
      <c r="T774" s="706">
        <v>0</v>
      </c>
      <c r="U774" s="706">
        <v>0</v>
      </c>
      <c r="V774" s="706">
        <v>0</v>
      </c>
      <c r="W774" s="706">
        <v>0</v>
      </c>
      <c r="X774" s="706">
        <v>0</v>
      </c>
      <c r="Y774" s="706">
        <v>0</v>
      </c>
      <c r="Z774" s="706">
        <v>0</v>
      </c>
      <c r="AA774" s="706">
        <v>0</v>
      </c>
      <c r="AB774" s="706">
        <v>0</v>
      </c>
      <c r="AC774" s="706">
        <v>0</v>
      </c>
      <c r="AD774" s="706">
        <v>0</v>
      </c>
      <c r="AE774" s="706">
        <v>0</v>
      </c>
      <c r="AF774" s="706">
        <v>0</v>
      </c>
      <c r="AG774" s="706">
        <v>0</v>
      </c>
      <c r="AH774" s="706">
        <v>0</v>
      </c>
      <c r="AI774" s="706">
        <v>0</v>
      </c>
      <c r="AJ774" s="905" t="str">
        <f t="shared" si="72"/>
        <v>G65020</v>
      </c>
      <c r="AK774" s="905" t="str">
        <f t="shared" si="73"/>
        <v>COUT-LOC.CAM.USAGE OPT.</v>
      </c>
      <c r="AL774" s="905">
        <f>IFERROR(INDEX(G774:R774,1,MATCH(Parametres!$B$3,G$1:R$1,0)-1)*IF(OR(F774="L",F774="S",F774="I"),-1,1),"")</f>
        <v>0</v>
      </c>
      <c r="AM774" s="905">
        <f t="shared" si="74"/>
        <v>0</v>
      </c>
      <c r="AN774" s="905">
        <f>INDEX(G774:R774,1,MATCH(Parametres!$B$3,G$1:R$1,0))*IF(OR(F774="L",F774="S",F774="I"),-1,1)</f>
        <v>0</v>
      </c>
      <c r="AO774" s="487" t="e">
        <f>+VLOOKUP($AJ774,Data_Validation!$A:$D,1,0)</f>
        <v>#N/A</v>
      </c>
      <c r="AP774" s="487" t="e">
        <f>+VLOOKUP($AJ774,Data_Validation!$A:$D,3,0)</f>
        <v>#N/A</v>
      </c>
      <c r="AQ774" s="487" t="e">
        <f>+VLOOKUP($AJ774,Data_Validation!$A:$D,4,0)</f>
        <v>#N/A</v>
      </c>
      <c r="AR774" s="487" t="s">
        <v>299</v>
      </c>
      <c r="AS774" s="487" t="e">
        <f>+VLOOKUP($AJ774,Data_Validation!$A:$E,5,0)</f>
        <v>#N/A</v>
      </c>
      <c r="AT774" s="904" t="str">
        <f t="shared" si="75"/>
        <v>G65020</v>
      </c>
      <c r="AU774" s="488" t="str">
        <f t="shared" si="76"/>
        <v>COUT-LOC.CAM.USAGE OPT.</v>
      </c>
      <c r="AV774" s="899">
        <f>IFERROR(INDEX(V774:AG774,1,MATCH(Parametres!$B$3,V$1:AG$1,0)-1)*IF(OR(C774="L",C774="S",C774="I"),-1,1),"")</f>
        <v>0</v>
      </c>
      <c r="AW774" s="899">
        <f t="shared" si="77"/>
        <v>0</v>
      </c>
      <c r="AX774" s="899">
        <f>INDEX(V774:AG774,1,MATCH(Parametres!$B$3,V$1:AG$1,0))*IF(OR(C774="L",C774="S",C774="I"),-1,1)</f>
        <v>0</v>
      </c>
      <c r="AY774" s="487" t="s">
        <v>337</v>
      </c>
      <c r="AZ774" s="487" t="e">
        <f>+VLOOKUP($AJ774,Data_Validation!$A:$E,5,0)</f>
        <v>#N/A</v>
      </c>
    </row>
    <row r="775" spans="1:52" ht="15" customHeight="1">
      <c r="A775" s="706" t="s">
        <v>1148</v>
      </c>
      <c r="B775" s="706">
        <v>2025</v>
      </c>
      <c r="C775" s="706" t="s">
        <v>2806</v>
      </c>
      <c r="D775" s="706" t="s">
        <v>2807</v>
      </c>
      <c r="E775" s="706" t="s">
        <v>333</v>
      </c>
      <c r="F775" s="706" t="s">
        <v>1152</v>
      </c>
      <c r="G775" s="706">
        <v>0</v>
      </c>
      <c r="H775" s="706">
        <v>0</v>
      </c>
      <c r="I775" s="706">
        <v>0</v>
      </c>
      <c r="J775" s="706">
        <v>0</v>
      </c>
      <c r="K775" s="706">
        <v>0</v>
      </c>
      <c r="L775" s="706">
        <v>0</v>
      </c>
      <c r="M775" s="706">
        <v>0</v>
      </c>
      <c r="N775" s="706">
        <v>0</v>
      </c>
      <c r="O775" s="706">
        <v>0</v>
      </c>
      <c r="P775" s="706">
        <v>0</v>
      </c>
      <c r="Q775" s="706">
        <v>0</v>
      </c>
      <c r="R775" s="706">
        <v>0</v>
      </c>
      <c r="S775" s="706">
        <v>0</v>
      </c>
      <c r="T775" s="706">
        <v>0</v>
      </c>
      <c r="U775" s="706">
        <v>0</v>
      </c>
      <c r="V775" s="706">
        <v>0</v>
      </c>
      <c r="W775" s="706">
        <v>0</v>
      </c>
      <c r="X775" s="706">
        <v>0</v>
      </c>
      <c r="Y775" s="706">
        <v>0</v>
      </c>
      <c r="Z775" s="706">
        <v>0</v>
      </c>
      <c r="AA775" s="706">
        <v>0</v>
      </c>
      <c r="AB775" s="706">
        <v>0</v>
      </c>
      <c r="AC775" s="706">
        <v>0</v>
      </c>
      <c r="AD775" s="706">
        <v>0</v>
      </c>
      <c r="AE775" s="706">
        <v>0</v>
      </c>
      <c r="AF775" s="706">
        <v>0</v>
      </c>
      <c r="AG775" s="706">
        <v>0</v>
      </c>
      <c r="AH775" s="706">
        <v>0</v>
      </c>
      <c r="AI775" s="706">
        <v>0</v>
      </c>
      <c r="AJ775" s="905" t="str">
        <f t="shared" si="72"/>
        <v>G65100</v>
      </c>
      <c r="AK775" s="905" t="str">
        <f t="shared" si="73"/>
        <v>REMISE NEUF CAM.DET.OPT.</v>
      </c>
      <c r="AL775" s="905">
        <f>IFERROR(INDEX(G775:R775,1,MATCH(Parametres!$B$3,G$1:R$1,0)-1)*IF(OR(F775="L",F775="S",F775="I"),-1,1),"")</f>
        <v>0</v>
      </c>
      <c r="AM775" s="905">
        <f t="shared" si="74"/>
        <v>0</v>
      </c>
      <c r="AN775" s="905">
        <f>INDEX(G775:R775,1,MATCH(Parametres!$B$3,G$1:R$1,0))*IF(OR(F775="L",F775="S",F775="I"),-1,1)</f>
        <v>0</v>
      </c>
      <c r="AO775" s="487" t="str">
        <f>+VLOOKUP($AJ775,Data_Validation!$A:$D,1,0)</f>
        <v>G65100</v>
      </c>
      <c r="AP775" s="487">
        <f>+VLOOKUP($AJ775,Data_Validation!$A:$D,3,0)</f>
        <v>0</v>
      </c>
      <c r="AQ775" s="487">
        <f>+VLOOKUP($AJ775,Data_Validation!$A:$D,4,0)</f>
        <v>0</v>
      </c>
      <c r="AR775" s="487" t="s">
        <v>299</v>
      </c>
      <c r="AS775" s="487">
        <f>+VLOOKUP($AJ775,Data_Validation!$A:$E,5,0)</f>
        <v>0</v>
      </c>
      <c r="AT775" s="904" t="str">
        <f t="shared" si="75"/>
        <v>G65100</v>
      </c>
      <c r="AU775" s="488" t="str">
        <f t="shared" si="76"/>
        <v>REMISE NEUF CAM.DET.OPT.</v>
      </c>
      <c r="AV775" s="899">
        <f>IFERROR(INDEX(V775:AG775,1,MATCH(Parametres!$B$3,V$1:AG$1,0)-1)*IF(OR(C775="L",C775="S",C775="I"),-1,1),"")</f>
        <v>0</v>
      </c>
      <c r="AW775" s="899">
        <f t="shared" si="77"/>
        <v>0</v>
      </c>
      <c r="AX775" s="899">
        <f>INDEX(V775:AG775,1,MATCH(Parametres!$B$3,V$1:AG$1,0))*IF(OR(C775="L",C775="S",C775="I"),-1,1)</f>
        <v>0</v>
      </c>
      <c r="AY775" s="487" t="s">
        <v>337</v>
      </c>
      <c r="AZ775" s="487">
        <f>+VLOOKUP($AJ775,Data_Validation!$A:$E,5,0)</f>
        <v>0</v>
      </c>
    </row>
    <row r="776" spans="1:52" ht="15" customHeight="1">
      <c r="A776" s="706" t="s">
        <v>1148</v>
      </c>
      <c r="B776" s="706">
        <v>2025</v>
      </c>
      <c r="C776" s="706" t="s">
        <v>2808</v>
      </c>
      <c r="D776" s="706" t="s">
        <v>2809</v>
      </c>
      <c r="E776" s="706" t="s">
        <v>333</v>
      </c>
      <c r="F776" s="706" t="s">
        <v>1152</v>
      </c>
      <c r="G776" s="706">
        <v>0</v>
      </c>
      <c r="H776" s="706">
        <v>0</v>
      </c>
      <c r="I776" s="706">
        <v>0</v>
      </c>
      <c r="J776" s="706">
        <v>0</v>
      </c>
      <c r="K776" s="706">
        <v>0</v>
      </c>
      <c r="L776" s="706">
        <v>0</v>
      </c>
      <c r="M776" s="706">
        <v>0</v>
      </c>
      <c r="N776" s="706">
        <v>0</v>
      </c>
      <c r="O776" s="706">
        <v>0</v>
      </c>
      <c r="P776" s="706">
        <v>0</v>
      </c>
      <c r="Q776" s="706">
        <v>0</v>
      </c>
      <c r="R776" s="706">
        <v>0</v>
      </c>
      <c r="S776" s="706">
        <v>0</v>
      </c>
      <c r="T776" s="706">
        <v>0</v>
      </c>
      <c r="U776" s="706">
        <v>0</v>
      </c>
      <c r="V776" s="706">
        <v>0</v>
      </c>
      <c r="W776" s="706">
        <v>0</v>
      </c>
      <c r="X776" s="706">
        <v>0</v>
      </c>
      <c r="Y776" s="706">
        <v>0</v>
      </c>
      <c r="Z776" s="706">
        <v>0</v>
      </c>
      <c r="AA776" s="706">
        <v>0</v>
      </c>
      <c r="AB776" s="706">
        <v>0</v>
      </c>
      <c r="AC776" s="706">
        <v>0</v>
      </c>
      <c r="AD776" s="706">
        <v>0</v>
      </c>
      <c r="AE776" s="706">
        <v>0</v>
      </c>
      <c r="AF776" s="706">
        <v>0</v>
      </c>
      <c r="AG776" s="706">
        <v>0</v>
      </c>
      <c r="AH776" s="706">
        <v>0</v>
      </c>
      <c r="AI776" s="706">
        <v>0</v>
      </c>
      <c r="AJ776" s="905" t="str">
        <f t="shared" si="72"/>
        <v>G65101</v>
      </c>
      <c r="AK776" s="905" t="str">
        <f t="shared" si="73"/>
        <v>REMISE NEUF CAM.DET.AUTRE</v>
      </c>
      <c r="AL776" s="905">
        <f>IFERROR(INDEX(G776:R776,1,MATCH(Parametres!$B$3,G$1:R$1,0)-1)*IF(OR(F776="L",F776="S",F776="I"),-1,1),"")</f>
        <v>0</v>
      </c>
      <c r="AM776" s="905">
        <f t="shared" si="74"/>
        <v>0</v>
      </c>
      <c r="AN776" s="905">
        <f>INDEX(G776:R776,1,MATCH(Parametres!$B$3,G$1:R$1,0))*IF(OR(F776="L",F776="S",F776="I"),-1,1)</f>
        <v>0</v>
      </c>
      <c r="AO776" s="487" t="str">
        <f>+VLOOKUP($AJ776,Data_Validation!$A:$D,1,0)</f>
        <v>G65101</v>
      </c>
      <c r="AP776" s="487">
        <f>+VLOOKUP($AJ776,Data_Validation!$A:$D,3,0)</f>
        <v>0</v>
      </c>
      <c r="AQ776" s="487">
        <f>+VLOOKUP($AJ776,Data_Validation!$A:$D,4,0)</f>
        <v>0</v>
      </c>
      <c r="AR776" s="487" t="s">
        <v>299</v>
      </c>
      <c r="AS776" s="487">
        <f>+VLOOKUP($AJ776,Data_Validation!$A:$E,5,0)</f>
        <v>0</v>
      </c>
      <c r="AT776" s="904" t="str">
        <f t="shared" si="75"/>
        <v>G65101</v>
      </c>
      <c r="AU776" s="488" t="str">
        <f t="shared" si="76"/>
        <v>REMISE NEUF CAM.DET.AUTRE</v>
      </c>
      <c r="AV776" s="899">
        <f>IFERROR(INDEX(V776:AG776,1,MATCH(Parametres!$B$3,V$1:AG$1,0)-1)*IF(OR(C776="L",C776="S",C776="I"),-1,1),"")</f>
        <v>0</v>
      </c>
      <c r="AW776" s="899">
        <f t="shared" si="77"/>
        <v>0</v>
      </c>
      <c r="AX776" s="899">
        <f>INDEX(V776:AG776,1,MATCH(Parametres!$B$3,V$1:AG$1,0))*IF(OR(C776="L",C776="S",C776="I"),-1,1)</f>
        <v>0</v>
      </c>
      <c r="AY776" s="487" t="s">
        <v>337</v>
      </c>
      <c r="AZ776" s="487">
        <f>+VLOOKUP($AJ776,Data_Validation!$A:$E,5,0)</f>
        <v>0</v>
      </c>
    </row>
    <row r="777" spans="1:52" ht="15" customHeight="1">
      <c r="A777" s="706" t="s">
        <v>1148</v>
      </c>
      <c r="B777" s="706">
        <v>2025</v>
      </c>
      <c r="C777" s="706" t="s">
        <v>2810</v>
      </c>
      <c r="D777" s="706" t="s">
        <v>2811</v>
      </c>
      <c r="E777" s="706" t="s">
        <v>333</v>
      </c>
      <c r="F777" s="706" t="s">
        <v>1152</v>
      </c>
      <c r="G777" s="706">
        <v>0</v>
      </c>
      <c r="H777" s="706">
        <v>0</v>
      </c>
      <c r="I777" s="706">
        <v>0</v>
      </c>
      <c r="J777" s="706">
        <v>0</v>
      </c>
      <c r="K777" s="706">
        <v>0</v>
      </c>
      <c r="L777" s="706">
        <v>0</v>
      </c>
      <c r="M777" s="706">
        <v>0</v>
      </c>
      <c r="N777" s="706">
        <v>0</v>
      </c>
      <c r="O777" s="706">
        <v>0</v>
      </c>
      <c r="P777" s="706">
        <v>0</v>
      </c>
      <c r="Q777" s="706">
        <v>0</v>
      </c>
      <c r="R777" s="706">
        <v>0</v>
      </c>
      <c r="S777" s="706">
        <v>0</v>
      </c>
      <c r="T777" s="706">
        <v>0</v>
      </c>
      <c r="U777" s="706">
        <v>0</v>
      </c>
      <c r="V777" s="706">
        <v>0</v>
      </c>
      <c r="W777" s="706">
        <v>0</v>
      </c>
      <c r="X777" s="706">
        <v>0</v>
      </c>
      <c r="Y777" s="706">
        <v>0</v>
      </c>
      <c r="Z777" s="706">
        <v>0</v>
      </c>
      <c r="AA777" s="706">
        <v>0</v>
      </c>
      <c r="AB777" s="706">
        <v>0</v>
      </c>
      <c r="AC777" s="706">
        <v>0</v>
      </c>
      <c r="AD777" s="706">
        <v>0</v>
      </c>
      <c r="AE777" s="706">
        <v>0</v>
      </c>
      <c r="AF777" s="706">
        <v>0</v>
      </c>
      <c r="AG777" s="706">
        <v>0</v>
      </c>
      <c r="AH777" s="706">
        <v>0</v>
      </c>
      <c r="AI777" s="706">
        <v>0</v>
      </c>
      <c r="AJ777" s="905" t="str">
        <f t="shared" si="72"/>
        <v>G65120</v>
      </c>
      <c r="AK777" s="905" t="str">
        <f t="shared" si="73"/>
        <v>REM.NEUF LOC.CAM.DET.OPT.</v>
      </c>
      <c r="AL777" s="905">
        <f>IFERROR(INDEX(G777:R777,1,MATCH(Parametres!$B$3,G$1:R$1,0)-1)*IF(OR(F777="L",F777="S",F777="I"),-1,1),"")</f>
        <v>0</v>
      </c>
      <c r="AM777" s="905">
        <f t="shared" si="74"/>
        <v>0</v>
      </c>
      <c r="AN777" s="905">
        <f>INDEX(G777:R777,1,MATCH(Parametres!$B$3,G$1:R$1,0))*IF(OR(F777="L",F777="S",F777="I"),-1,1)</f>
        <v>0</v>
      </c>
      <c r="AO777" s="487" t="str">
        <f>+VLOOKUP($AJ777,Data_Validation!$A:$D,1,0)</f>
        <v>G65120</v>
      </c>
      <c r="AP777" s="487">
        <f>+VLOOKUP($AJ777,Data_Validation!$A:$D,3,0)</f>
        <v>0</v>
      </c>
      <c r="AQ777" s="487">
        <f>+VLOOKUP($AJ777,Data_Validation!$A:$D,4,0)</f>
        <v>0</v>
      </c>
      <c r="AR777" s="487" t="s">
        <v>299</v>
      </c>
      <c r="AS777" s="487">
        <f>+VLOOKUP($AJ777,Data_Validation!$A:$E,5,0)</f>
        <v>0</v>
      </c>
      <c r="AT777" s="904" t="str">
        <f t="shared" si="75"/>
        <v>G65120</v>
      </c>
      <c r="AU777" s="488" t="str">
        <f t="shared" si="76"/>
        <v>REM.NEUF LOC.CAM.DET.OPT.</v>
      </c>
      <c r="AV777" s="899">
        <f>IFERROR(INDEX(V777:AG777,1,MATCH(Parametres!$B$3,V$1:AG$1,0)-1)*IF(OR(C777="L",C777="S",C777="I"),-1,1),"")</f>
        <v>0</v>
      </c>
      <c r="AW777" s="899">
        <f t="shared" si="77"/>
        <v>0</v>
      </c>
      <c r="AX777" s="899">
        <f>INDEX(V777:AG777,1,MATCH(Parametres!$B$3,V$1:AG$1,0))*IF(OR(C777="L",C777="S",C777="I"),-1,1)</f>
        <v>0</v>
      </c>
      <c r="AY777" s="487" t="s">
        <v>337</v>
      </c>
      <c r="AZ777" s="487">
        <f>+VLOOKUP($AJ777,Data_Validation!$A:$E,5,0)</f>
        <v>0</v>
      </c>
    </row>
    <row r="778" spans="1:52" ht="15" hidden="1" customHeight="1">
      <c r="A778" s="706" t="s">
        <v>1148</v>
      </c>
      <c r="B778" s="706">
        <v>2025</v>
      </c>
      <c r="C778" s="706" t="s">
        <v>2812</v>
      </c>
      <c r="D778" s="706" t="s">
        <v>2813</v>
      </c>
      <c r="E778" s="706" t="s">
        <v>1143</v>
      </c>
      <c r="F778" s="706" t="s">
        <v>1152</v>
      </c>
      <c r="G778" s="706">
        <v>704689.81</v>
      </c>
      <c r="H778" s="706">
        <v>1837062.43</v>
      </c>
      <c r="I778" s="706">
        <v>3319843.07</v>
      </c>
      <c r="J778" s="706">
        <v>5268466.13</v>
      </c>
      <c r="K778" s="706">
        <v>8184949.5599999996</v>
      </c>
      <c r="L778" s="706">
        <v>11839813.720000001</v>
      </c>
      <c r="M778" s="706">
        <v>13455814.99</v>
      </c>
      <c r="N778" s="706">
        <v>16460316.810000001</v>
      </c>
      <c r="O778" s="706">
        <v>18364456.210000001</v>
      </c>
      <c r="P778" s="706">
        <v>19403890.859999999</v>
      </c>
      <c r="Q778" s="706">
        <v>20632906.920000002</v>
      </c>
      <c r="R778" s="706">
        <v>21446545.41</v>
      </c>
      <c r="S778" s="706">
        <v>1875718.81</v>
      </c>
      <c r="T778" s="706">
        <v>1875718.81</v>
      </c>
      <c r="U778" s="706">
        <v>0</v>
      </c>
      <c r="V778" s="706">
        <v>0</v>
      </c>
      <c r="W778" s="706">
        <v>0</v>
      </c>
      <c r="X778" s="706">
        <v>0</v>
      </c>
      <c r="Y778" s="706">
        <v>0</v>
      </c>
      <c r="Z778" s="706">
        <v>0</v>
      </c>
      <c r="AA778" s="706">
        <v>0</v>
      </c>
      <c r="AB778" s="706">
        <v>0</v>
      </c>
      <c r="AC778" s="706">
        <v>0</v>
      </c>
      <c r="AD778" s="706">
        <v>0</v>
      </c>
      <c r="AE778" s="706">
        <v>0</v>
      </c>
      <c r="AF778" s="706">
        <v>0</v>
      </c>
      <c r="AG778" s="706">
        <v>0</v>
      </c>
      <c r="AH778" s="706">
        <v>0</v>
      </c>
      <c r="AI778" s="706">
        <v>0</v>
      </c>
      <c r="AJ778" s="905" t="str">
        <f t="shared" si="72"/>
        <v>G65200</v>
      </c>
      <c r="AK778" s="905" t="str">
        <f t="shared" si="73"/>
        <v>COUT-CAM. OCCASION GROS</v>
      </c>
      <c r="AL778" s="905">
        <f>IFERROR(INDEX(G778:R778,1,MATCH(Parametres!$B$3,G$1:R$1,0)-1)*IF(OR(F778="L",F778="S",F778="I"),-1,1),"")</f>
        <v>3319843.07</v>
      </c>
      <c r="AM778" s="905">
        <f t="shared" si="74"/>
        <v>1948623.06</v>
      </c>
      <c r="AN778" s="905">
        <f>INDEX(G778:R778,1,MATCH(Parametres!$B$3,G$1:R$1,0))*IF(OR(F778="L",F778="S",F778="I"),-1,1)</f>
        <v>5268466.13</v>
      </c>
      <c r="AO778" s="487" t="str">
        <f>+VLOOKUP($AJ778,Data_Validation!$A:$D,1,0)</f>
        <v>G65200</v>
      </c>
      <c r="AP778" s="487" t="str">
        <f>+VLOOKUP($AJ778,Data_Validation!$A:$D,3,0)</f>
        <v>Véhicules usagés</v>
      </c>
      <c r="AQ778" s="487" t="str">
        <f>+VLOOKUP($AJ778,Data_Validation!$A:$D,4,0)</f>
        <v>Ventes au Gros</v>
      </c>
      <c r="AR778" s="487" t="s">
        <v>299</v>
      </c>
      <c r="AS778" s="487">
        <f>+VLOOKUP($AJ778,Data_Validation!$A:$E,5,0)</f>
        <v>0</v>
      </c>
      <c r="AT778" s="904" t="str">
        <f t="shared" si="75"/>
        <v>G65200</v>
      </c>
      <c r="AU778" s="488" t="str">
        <f t="shared" si="76"/>
        <v>COUT-CAM. OCCASION GROS</v>
      </c>
      <c r="AV778" s="899">
        <f>IFERROR(INDEX(V778:AG778,1,MATCH(Parametres!$B$3,V$1:AG$1,0)-1)*IF(OR(C778="L",C778="S",C778="I"),-1,1),"")</f>
        <v>0</v>
      </c>
      <c r="AW778" s="899">
        <f t="shared" si="77"/>
        <v>0</v>
      </c>
      <c r="AX778" s="899">
        <f>INDEX(V778:AG778,1,MATCH(Parametres!$B$3,V$1:AG$1,0))*IF(OR(C778="L",C778="S",C778="I"),-1,1)</f>
        <v>0</v>
      </c>
      <c r="AY778" s="487" t="s">
        <v>337</v>
      </c>
      <c r="AZ778" s="487">
        <f>+VLOOKUP($AJ778,Data_Validation!$A:$E,5,0)</f>
        <v>0</v>
      </c>
    </row>
    <row r="779" spans="1:52" ht="15" hidden="1" customHeight="1">
      <c r="A779" s="706" t="s">
        <v>1148</v>
      </c>
      <c r="B779" s="706">
        <v>2025</v>
      </c>
      <c r="C779" s="706" t="s">
        <v>2814</v>
      </c>
      <c r="D779" s="706" t="s">
        <v>2815</v>
      </c>
      <c r="E779" s="706" t="s">
        <v>1143</v>
      </c>
      <c r="F779" s="706" t="s">
        <v>1152</v>
      </c>
      <c r="G779" s="706">
        <v>1821687.04</v>
      </c>
      <c r="H779" s="706">
        <v>4560647.04</v>
      </c>
      <c r="I779" s="706">
        <v>8593597.0399999991</v>
      </c>
      <c r="J779" s="706">
        <v>11590087.039999999</v>
      </c>
      <c r="K779" s="706">
        <v>12521887.039999999</v>
      </c>
      <c r="L779" s="706">
        <v>13915560.67</v>
      </c>
      <c r="M779" s="706">
        <v>15999490.67</v>
      </c>
      <c r="N779" s="706">
        <v>19904220.670000002</v>
      </c>
      <c r="O779" s="706">
        <v>23129370.670000002</v>
      </c>
      <c r="P779" s="706">
        <v>26575968.170000002</v>
      </c>
      <c r="Q779" s="706">
        <v>35966700.670000002</v>
      </c>
      <c r="R779" s="706">
        <v>43843558.170000002</v>
      </c>
      <c r="S779" s="706">
        <v>3269700.06</v>
      </c>
      <c r="T779" s="706">
        <v>3269700.06</v>
      </c>
      <c r="U779" s="706">
        <v>0</v>
      </c>
      <c r="V779" s="706">
        <v>0</v>
      </c>
      <c r="W779" s="706">
        <v>0</v>
      </c>
      <c r="X779" s="706">
        <v>0</v>
      </c>
      <c r="Y779" s="706">
        <v>0</v>
      </c>
      <c r="Z779" s="706">
        <v>0</v>
      </c>
      <c r="AA779" s="706">
        <v>0</v>
      </c>
      <c r="AB779" s="706">
        <v>0</v>
      </c>
      <c r="AC779" s="706">
        <v>0</v>
      </c>
      <c r="AD779" s="706">
        <v>0</v>
      </c>
      <c r="AE779" s="706">
        <v>0</v>
      </c>
      <c r="AF779" s="706">
        <v>0</v>
      </c>
      <c r="AG779" s="706">
        <v>0</v>
      </c>
      <c r="AH779" s="706">
        <v>0</v>
      </c>
      <c r="AI779" s="706">
        <v>0</v>
      </c>
      <c r="AJ779" s="905" t="str">
        <f t="shared" si="72"/>
        <v>G65201</v>
      </c>
      <c r="AK779" s="905" t="str">
        <f t="shared" si="73"/>
        <v>COUT - WHOLESALE W</v>
      </c>
      <c r="AL779" s="905">
        <f>IFERROR(INDEX(G779:R779,1,MATCH(Parametres!$B$3,G$1:R$1,0)-1)*IF(OR(F779="L",F779="S",F779="I"),-1,1),"")</f>
        <v>8593597.0399999991</v>
      </c>
      <c r="AM779" s="905">
        <f t="shared" si="74"/>
        <v>2996490</v>
      </c>
      <c r="AN779" s="905">
        <f>INDEX(G779:R779,1,MATCH(Parametres!$B$3,G$1:R$1,0))*IF(OR(F779="L",F779="S",F779="I"),-1,1)</f>
        <v>11590087.039999999</v>
      </c>
      <c r="AO779" s="487" t="str">
        <f>+VLOOKUP($AJ779,Data_Validation!$A:$D,1,0)</f>
        <v>G65201</v>
      </c>
      <c r="AP779" s="487" t="str">
        <f>+VLOOKUP($AJ779,Data_Validation!$A:$D,3,0)</f>
        <v>Wholesale autres</v>
      </c>
      <c r="AQ779" s="487" t="str">
        <f>+VLOOKUP($AJ779,Data_Validation!$A:$D,4,0)</f>
        <v>Wholesale Luxueux</v>
      </c>
      <c r="AR779" s="487" t="s">
        <v>299</v>
      </c>
      <c r="AS779" s="487">
        <f>+VLOOKUP($AJ779,Data_Validation!$A:$E,5,0)</f>
        <v>0</v>
      </c>
      <c r="AT779" s="904" t="str">
        <f t="shared" si="75"/>
        <v>G65201</v>
      </c>
      <c r="AU779" s="488" t="str">
        <f t="shared" si="76"/>
        <v>COUT - WHOLESALE W</v>
      </c>
      <c r="AV779" s="899">
        <f>IFERROR(INDEX(V779:AG779,1,MATCH(Parametres!$B$3,V$1:AG$1,0)-1)*IF(OR(C779="L",C779="S",C779="I"),-1,1),"")</f>
        <v>0</v>
      </c>
      <c r="AW779" s="899">
        <f t="shared" si="77"/>
        <v>0</v>
      </c>
      <c r="AX779" s="899">
        <f>INDEX(V779:AG779,1,MATCH(Parametres!$B$3,V$1:AG$1,0))*IF(OR(C779="L",C779="S",C779="I"),-1,1)</f>
        <v>0</v>
      </c>
      <c r="AY779" s="487" t="s">
        <v>337</v>
      </c>
      <c r="AZ779" s="487">
        <f>+VLOOKUP($AJ779,Data_Validation!$A:$E,5,0)</f>
        <v>0</v>
      </c>
    </row>
    <row r="780" spans="1:52" ht="15" customHeight="1">
      <c r="A780" s="706" t="s">
        <v>1148</v>
      </c>
      <c r="B780" s="706">
        <v>2025</v>
      </c>
      <c r="C780" s="706" t="s">
        <v>2816</v>
      </c>
      <c r="D780" s="706" t="s">
        <v>2817</v>
      </c>
      <c r="E780" s="706" t="s">
        <v>333</v>
      </c>
      <c r="F780" s="706" t="s">
        <v>1152</v>
      </c>
      <c r="G780" s="706">
        <v>0</v>
      </c>
      <c r="H780" s="706">
        <v>0</v>
      </c>
      <c r="I780" s="706">
        <v>0</v>
      </c>
      <c r="J780" s="706">
        <v>0</v>
      </c>
      <c r="K780" s="706">
        <v>0</v>
      </c>
      <c r="L780" s="706">
        <v>0</v>
      </c>
      <c r="M780" s="706">
        <v>0</v>
      </c>
      <c r="N780" s="706">
        <v>0</v>
      </c>
      <c r="O780" s="706">
        <v>0</v>
      </c>
      <c r="P780" s="706">
        <v>0</v>
      </c>
      <c r="Q780" s="706">
        <v>0</v>
      </c>
      <c r="R780" s="706">
        <v>-117738.1</v>
      </c>
      <c r="S780" s="706">
        <v>0</v>
      </c>
      <c r="T780" s="706">
        <v>0</v>
      </c>
      <c r="U780" s="706">
        <v>0</v>
      </c>
      <c r="V780" s="706">
        <v>0</v>
      </c>
      <c r="W780" s="706">
        <v>0</v>
      </c>
      <c r="X780" s="706">
        <v>0</v>
      </c>
      <c r="Y780" s="706">
        <v>0</v>
      </c>
      <c r="Z780" s="706">
        <v>0</v>
      </c>
      <c r="AA780" s="706">
        <v>0</v>
      </c>
      <c r="AB780" s="706">
        <v>0</v>
      </c>
      <c r="AC780" s="706">
        <v>0</v>
      </c>
      <c r="AD780" s="706">
        <v>0</v>
      </c>
      <c r="AE780" s="706">
        <v>0</v>
      </c>
      <c r="AF780" s="706">
        <v>0</v>
      </c>
      <c r="AG780" s="706">
        <v>0</v>
      </c>
      <c r="AH780" s="706">
        <v>0</v>
      </c>
      <c r="AI780" s="706">
        <v>0</v>
      </c>
      <c r="AJ780" s="905" t="str">
        <f t="shared" si="72"/>
        <v>G65300</v>
      </c>
      <c r="AK780" s="905" t="str">
        <f t="shared" si="73"/>
        <v>RECTIFICATION/STOCK/TRUCK</v>
      </c>
      <c r="AL780" s="905">
        <f>IFERROR(INDEX(G780:R780,1,MATCH(Parametres!$B$3,G$1:R$1,0)-1)*IF(OR(F780="L",F780="S",F780="I"),-1,1),"")</f>
        <v>0</v>
      </c>
      <c r="AM780" s="905">
        <f t="shared" si="74"/>
        <v>0</v>
      </c>
      <c r="AN780" s="905">
        <f>INDEX(G780:R780,1,MATCH(Parametres!$B$3,G$1:R$1,0))*IF(OR(F780="L",F780="S",F780="I"),-1,1)</f>
        <v>0</v>
      </c>
      <c r="AO780" s="487" t="str">
        <f>+VLOOKUP($AJ780,Data_Validation!$A:$D,1,0)</f>
        <v>G65300</v>
      </c>
      <c r="AP780" s="487">
        <f>+VLOOKUP($AJ780,Data_Validation!$A:$D,3,0)</f>
        <v>0</v>
      </c>
      <c r="AQ780" s="487">
        <f>+VLOOKUP($AJ780,Data_Validation!$A:$D,4,0)</f>
        <v>0</v>
      </c>
      <c r="AR780" s="487" t="s">
        <v>299</v>
      </c>
      <c r="AS780" s="487">
        <f>+VLOOKUP($AJ780,Data_Validation!$A:$E,5,0)</f>
        <v>0</v>
      </c>
      <c r="AT780" s="904" t="str">
        <f t="shared" ref="AT780" si="78">C780</f>
        <v>G65300</v>
      </c>
      <c r="AU780" s="488" t="str">
        <f t="shared" ref="AU780" si="79">D780</f>
        <v>RECTIFICATION/STOCK/TRUCK</v>
      </c>
      <c r="AV780" s="899">
        <f>IFERROR(INDEX(V780:AG780,1,MATCH(Parametres!$B$3,V$1:AG$1,0)-1)*IF(OR(C780="L",C780="S",C780="I"),-1,1),"")</f>
        <v>0</v>
      </c>
      <c r="AW780" s="899">
        <f t="shared" ref="AW780" si="80">AX780-AV780</f>
        <v>0</v>
      </c>
      <c r="AX780" s="899">
        <f>INDEX(V780:AG780,1,MATCH(Parametres!$B$3,V$1:AG$1,0))*IF(OR(C780="L",C780="S",C780="I"),-1,1)</f>
        <v>0</v>
      </c>
      <c r="AY780" s="487" t="s">
        <v>337</v>
      </c>
      <c r="AZ780" s="487">
        <f>+VLOOKUP($AJ780,Data_Validation!$A:$E,5,0)</f>
        <v>0</v>
      </c>
    </row>
    <row r="781" spans="1:52" ht="15" hidden="1" customHeight="1">
      <c r="A781" s="706" t="s">
        <v>1148</v>
      </c>
      <c r="B781" s="706">
        <v>2025</v>
      </c>
      <c r="C781" s="706" t="s">
        <v>2818</v>
      </c>
      <c r="D781" s="706" t="s">
        <v>2819</v>
      </c>
      <c r="E781" s="706" t="s">
        <v>333</v>
      </c>
      <c r="F781" s="706" t="s">
        <v>1152</v>
      </c>
      <c r="G781" s="706">
        <v>7270.79</v>
      </c>
      <c r="H781" s="706">
        <v>10702.79</v>
      </c>
      <c r="I781" s="706">
        <v>20599.61</v>
      </c>
      <c r="J781" s="706">
        <v>27214.61</v>
      </c>
      <c r="K781" s="706">
        <v>34188.61</v>
      </c>
      <c r="L781" s="706">
        <v>34188.61</v>
      </c>
      <c r="M781" s="706">
        <v>38073.61</v>
      </c>
      <c r="N781" s="706">
        <v>44278.61</v>
      </c>
      <c r="O781" s="706">
        <v>56514.61</v>
      </c>
      <c r="P781" s="706">
        <v>70862.61</v>
      </c>
      <c r="Q781" s="706">
        <v>74881.61</v>
      </c>
      <c r="R781" s="706">
        <v>91537.24</v>
      </c>
      <c r="S781" s="706">
        <v>6807.42</v>
      </c>
      <c r="T781" s="706">
        <v>6807.42</v>
      </c>
      <c r="U781" s="706">
        <v>0</v>
      </c>
      <c r="V781" s="706">
        <v>0</v>
      </c>
      <c r="W781" s="706">
        <v>0</v>
      </c>
      <c r="X781" s="706">
        <v>0</v>
      </c>
      <c r="Y781" s="706">
        <v>0</v>
      </c>
      <c r="Z781" s="706">
        <v>0</v>
      </c>
      <c r="AA781" s="706">
        <v>0</v>
      </c>
      <c r="AB781" s="706">
        <v>0</v>
      </c>
      <c r="AC781" s="706">
        <v>0</v>
      </c>
      <c r="AD781" s="706">
        <v>0</v>
      </c>
      <c r="AE781" s="706">
        <v>0</v>
      </c>
      <c r="AF781" s="706">
        <v>0</v>
      </c>
      <c r="AG781" s="706">
        <v>0</v>
      </c>
      <c r="AH781" s="706">
        <v>0</v>
      </c>
      <c r="AI781" s="706">
        <v>0</v>
      </c>
      <c r="AJ781" s="905" t="str">
        <f t="shared" si="72"/>
        <v>G65400</v>
      </c>
      <c r="AK781" s="905" t="str">
        <f t="shared" si="73"/>
        <v>COUT-PLAN PROTECTION USAG</v>
      </c>
      <c r="AL781" s="905">
        <f>IFERROR(INDEX(G781:R781,1,MATCH(Parametres!$B$3,G$1:R$1,0)-1)*IF(OR(F781="L",F781="S",F781="I"),-1,1),"")</f>
        <v>20599.61</v>
      </c>
      <c r="AM781" s="905">
        <f t="shared" si="74"/>
        <v>6615</v>
      </c>
      <c r="AN781" s="905">
        <f>INDEX(G781:R781,1,MATCH(Parametres!$B$3,G$1:R$1,0))*IF(OR(F781="L",F781="S",F781="I"),-1,1)</f>
        <v>27214.61</v>
      </c>
      <c r="AO781" s="487" t="str">
        <f>+VLOOKUP($AJ781,Data_Validation!$A:$D,1,0)</f>
        <v>G65400</v>
      </c>
      <c r="AP781" s="487" t="str">
        <f>+VLOOKUP($AJ781,Data_Validation!$A:$D,3,0)</f>
        <v>Véhicules usagés</v>
      </c>
      <c r="AQ781" s="487" t="str">
        <f>+VLOOKUP($AJ781,Data_Validation!$A:$D,4,0)</f>
        <v>Rev. Protections</v>
      </c>
      <c r="AR781" s="487" t="s">
        <v>299</v>
      </c>
      <c r="AS781" s="487">
        <f>+VLOOKUP($AJ781,Data_Validation!$A:$E,5,0)</f>
        <v>0</v>
      </c>
      <c r="AT781" s="904" t="str">
        <f t="shared" si="75"/>
        <v>G65400</v>
      </c>
      <c r="AU781" s="488" t="str">
        <f t="shared" si="76"/>
        <v>COUT-PLAN PROTECTION USAG</v>
      </c>
      <c r="AV781" s="899">
        <f>IFERROR(INDEX(V781:AG781,1,MATCH(Parametres!$B$3,V$1:AG$1,0)-1)*IF(OR(C781="L",C781="S",C781="I"),-1,1),"")</f>
        <v>0</v>
      </c>
      <c r="AW781" s="899">
        <f t="shared" si="77"/>
        <v>0</v>
      </c>
      <c r="AX781" s="899">
        <f>INDEX(V781:AG781,1,MATCH(Parametres!$B$3,V$1:AG$1,0))*IF(OR(C781="L",C781="S",C781="I"),-1,1)</f>
        <v>0</v>
      </c>
      <c r="AY781" s="487" t="s">
        <v>337</v>
      </c>
      <c r="AZ781" s="487">
        <f>+VLOOKUP($AJ781,Data_Validation!$A:$E,5,0)</f>
        <v>0</v>
      </c>
    </row>
    <row r="782" spans="1:52" ht="15" hidden="1" customHeight="1">
      <c r="A782" s="706" t="s">
        <v>1148</v>
      </c>
      <c r="B782" s="706">
        <v>2025</v>
      </c>
      <c r="C782" s="706" t="s">
        <v>2820</v>
      </c>
      <c r="D782" s="706" t="s">
        <v>2821</v>
      </c>
      <c r="E782" s="706" t="s">
        <v>1143</v>
      </c>
      <c r="F782" s="706" t="s">
        <v>1152</v>
      </c>
      <c r="G782" s="706">
        <v>0</v>
      </c>
      <c r="H782" s="706">
        <v>0</v>
      </c>
      <c r="I782" s="706">
        <v>0</v>
      </c>
      <c r="J782" s="706">
        <v>0</v>
      </c>
      <c r="K782" s="706">
        <v>0</v>
      </c>
      <c r="L782" s="706">
        <v>0</v>
      </c>
      <c r="M782" s="706">
        <v>0</v>
      </c>
      <c r="N782" s="706">
        <v>0</v>
      </c>
      <c r="O782" s="706">
        <v>0</v>
      </c>
      <c r="P782" s="706">
        <v>0</v>
      </c>
      <c r="Q782" s="706">
        <v>0</v>
      </c>
      <c r="R782" s="706">
        <v>0</v>
      </c>
      <c r="S782" s="706">
        <v>0</v>
      </c>
      <c r="T782" s="706">
        <v>0</v>
      </c>
      <c r="U782" s="706">
        <v>0</v>
      </c>
      <c r="V782" s="706">
        <v>0</v>
      </c>
      <c r="W782" s="706">
        <v>0</v>
      </c>
      <c r="X782" s="706">
        <v>0</v>
      </c>
      <c r="Y782" s="706">
        <v>0</v>
      </c>
      <c r="Z782" s="706">
        <v>0</v>
      </c>
      <c r="AA782" s="706">
        <v>0</v>
      </c>
      <c r="AB782" s="706">
        <v>0</v>
      </c>
      <c r="AC782" s="706">
        <v>0</v>
      </c>
      <c r="AD782" s="706">
        <v>0</v>
      </c>
      <c r="AE782" s="706">
        <v>0</v>
      </c>
      <c r="AF782" s="706">
        <v>0</v>
      </c>
      <c r="AG782" s="706">
        <v>0</v>
      </c>
      <c r="AH782" s="706">
        <v>0</v>
      </c>
      <c r="AI782" s="706">
        <v>0</v>
      </c>
      <c r="AJ782" s="905" t="str">
        <f t="shared" si="72"/>
        <v>G65500</v>
      </c>
      <c r="AK782" s="905" t="str">
        <f t="shared" si="73"/>
        <v>RETOUR DE LOCATION-COUT</v>
      </c>
      <c r="AL782" s="905">
        <f>IFERROR(INDEX(G782:R782,1,MATCH(Parametres!$B$3,G$1:R$1,0)-1)*IF(OR(F782="L",F782="S",F782="I"),-1,1),"")</f>
        <v>0</v>
      </c>
      <c r="AM782" s="905">
        <f t="shared" si="74"/>
        <v>0</v>
      </c>
      <c r="AN782" s="905">
        <f>INDEX(G782:R782,1,MATCH(Parametres!$B$3,G$1:R$1,0))*IF(OR(F782="L",F782="S",F782="I"),-1,1)</f>
        <v>0</v>
      </c>
      <c r="AO782" s="487" t="str">
        <f>+VLOOKUP($AJ782,Data_Validation!$A:$D,1,0)</f>
        <v>G65500</v>
      </c>
      <c r="AP782" s="487" t="str">
        <f>+VLOOKUP($AJ782,Data_Validation!$A:$D,3,0)</f>
        <v>Véhicules usagés</v>
      </c>
      <c r="AQ782" s="487" t="str">
        <f>+VLOOKUP($AJ782,Data_Validation!$A:$D,4,0)</f>
        <v>Rev. Protections</v>
      </c>
      <c r="AR782" s="487" t="s">
        <v>299</v>
      </c>
      <c r="AS782" s="487">
        <f>+VLOOKUP($AJ782,Data_Validation!$A:$E,5,0)</f>
        <v>0</v>
      </c>
      <c r="AT782" s="904" t="str">
        <f t="shared" si="75"/>
        <v>G65500</v>
      </c>
      <c r="AU782" s="488" t="str">
        <f t="shared" si="76"/>
        <v>RETOUR DE LOCATION-COUT</v>
      </c>
      <c r="AV782" s="899">
        <f>IFERROR(INDEX(V782:AG782,1,MATCH(Parametres!$B$3,V$1:AG$1,0)-1)*IF(OR(C782="L",C782="S",C782="I"),-1,1),"")</f>
        <v>0</v>
      </c>
      <c r="AW782" s="899">
        <f t="shared" si="77"/>
        <v>0</v>
      </c>
      <c r="AX782" s="899">
        <f>INDEX(V782:AG782,1,MATCH(Parametres!$B$3,V$1:AG$1,0))*IF(OR(C782="L",C782="S",C782="I"),-1,1)</f>
        <v>0</v>
      </c>
      <c r="AY782" s="487" t="s">
        <v>337</v>
      </c>
      <c r="AZ782" s="487">
        <f>+VLOOKUP($AJ782,Data_Validation!$A:$E,5,0)</f>
        <v>0</v>
      </c>
    </row>
    <row r="783" spans="1:52" ht="15" hidden="1" customHeight="1">
      <c r="A783" s="706" t="s">
        <v>1148</v>
      </c>
      <c r="B783" s="706">
        <v>2025</v>
      </c>
      <c r="C783" s="706" t="s">
        <v>2822</v>
      </c>
      <c r="D783" s="706" t="s">
        <v>2823</v>
      </c>
      <c r="E783" s="706" t="s">
        <v>333</v>
      </c>
      <c r="F783" s="706" t="s">
        <v>1152</v>
      </c>
      <c r="G783" s="706">
        <v>942.2</v>
      </c>
      <c r="H783" s="706">
        <v>942.2</v>
      </c>
      <c r="I783" s="706">
        <v>3394.3</v>
      </c>
      <c r="J783" s="706">
        <v>3394.3</v>
      </c>
      <c r="K783" s="706">
        <v>3394.3</v>
      </c>
      <c r="L783" s="706">
        <v>3394.3</v>
      </c>
      <c r="M783" s="706">
        <v>4109.7</v>
      </c>
      <c r="N783" s="706">
        <v>6614.3</v>
      </c>
      <c r="O783" s="706">
        <v>6614.3</v>
      </c>
      <c r="P783" s="706">
        <v>8869.7000000000007</v>
      </c>
      <c r="Q783" s="706">
        <v>979.9</v>
      </c>
      <c r="R783" s="706">
        <v>979.9</v>
      </c>
      <c r="S783" s="706">
        <v>89.08</v>
      </c>
      <c r="T783" s="706">
        <v>89.08</v>
      </c>
      <c r="U783" s="706">
        <v>0</v>
      </c>
      <c r="V783" s="706">
        <v>0</v>
      </c>
      <c r="W783" s="706">
        <v>0</v>
      </c>
      <c r="X783" s="706">
        <v>0</v>
      </c>
      <c r="Y783" s="706">
        <v>0</v>
      </c>
      <c r="Z783" s="706">
        <v>0</v>
      </c>
      <c r="AA783" s="706">
        <v>0</v>
      </c>
      <c r="AB783" s="706">
        <v>0</v>
      </c>
      <c r="AC783" s="706">
        <v>0</v>
      </c>
      <c r="AD783" s="706">
        <v>0</v>
      </c>
      <c r="AE783" s="706">
        <v>0</v>
      </c>
      <c r="AF783" s="706">
        <v>0</v>
      </c>
      <c r="AG783" s="706">
        <v>0</v>
      </c>
      <c r="AH783" s="706">
        <v>0</v>
      </c>
      <c r="AI783" s="706">
        <v>0</v>
      </c>
      <c r="AJ783" s="905" t="str">
        <f t="shared" si="72"/>
        <v>G65600</v>
      </c>
      <c r="AK783" s="905" t="str">
        <f t="shared" si="73"/>
        <v>COUT-REMPLACEMENT USAGES</v>
      </c>
      <c r="AL783" s="905">
        <f>IFERROR(INDEX(G783:R783,1,MATCH(Parametres!$B$3,G$1:R$1,0)-1)*IF(OR(F783="L",F783="S",F783="I"),-1,1),"")</f>
        <v>3394.3</v>
      </c>
      <c r="AM783" s="905">
        <f t="shared" si="74"/>
        <v>0</v>
      </c>
      <c r="AN783" s="905">
        <f>INDEX(G783:R783,1,MATCH(Parametres!$B$3,G$1:R$1,0))*IF(OR(F783="L",F783="S",F783="I"),-1,1)</f>
        <v>3394.3</v>
      </c>
      <c r="AO783" s="487" t="str">
        <f>+VLOOKUP($AJ783,Data_Validation!$A:$D,1,0)</f>
        <v>G65600</v>
      </c>
      <c r="AP783" s="487" t="str">
        <f>+VLOOKUP($AJ783,Data_Validation!$A:$D,3,0)</f>
        <v>Véhicules usagés</v>
      </c>
      <c r="AQ783" s="487" t="str">
        <f>+VLOOKUP($AJ783,Data_Validation!$A:$D,4,0)</f>
        <v>Rev. Protections</v>
      </c>
      <c r="AR783" s="487" t="s">
        <v>299</v>
      </c>
      <c r="AS783" s="487">
        <f>+VLOOKUP($AJ783,Data_Validation!$A:$E,5,0)</f>
        <v>0</v>
      </c>
      <c r="AT783" s="904" t="str">
        <f t="shared" si="75"/>
        <v>G65600</v>
      </c>
      <c r="AU783" s="488" t="str">
        <f t="shared" si="76"/>
        <v>COUT-REMPLACEMENT USAGES</v>
      </c>
      <c r="AV783" s="899">
        <f>IFERROR(INDEX(V783:AG783,1,MATCH(Parametres!$B$3,V$1:AG$1,0)-1)*IF(OR(C783="L",C783="S",C783="I"),-1,1),"")</f>
        <v>0</v>
      </c>
      <c r="AW783" s="899">
        <f t="shared" si="77"/>
        <v>0</v>
      </c>
      <c r="AX783" s="899">
        <f>INDEX(V783:AG783,1,MATCH(Parametres!$B$3,V$1:AG$1,0))*IF(OR(C783="L",C783="S",C783="I"),-1,1)</f>
        <v>0</v>
      </c>
      <c r="AY783" s="487" t="s">
        <v>337</v>
      </c>
      <c r="AZ783" s="487">
        <f>+VLOOKUP($AJ783,Data_Validation!$A:$E,5,0)</f>
        <v>0</v>
      </c>
    </row>
    <row r="784" spans="1:52" ht="15" hidden="1" customHeight="1">
      <c r="A784" s="706" t="s">
        <v>1148</v>
      </c>
      <c r="B784" s="706">
        <v>2025</v>
      </c>
      <c r="C784" s="706" t="s">
        <v>2824</v>
      </c>
      <c r="D784" s="706" t="s">
        <v>2825</v>
      </c>
      <c r="E784" s="706" t="s">
        <v>1152</v>
      </c>
      <c r="F784" s="706" t="s">
        <v>1152</v>
      </c>
      <c r="G784" s="706">
        <v>0</v>
      </c>
      <c r="H784" s="706">
        <v>0</v>
      </c>
      <c r="I784" s="706">
        <v>311917.56</v>
      </c>
      <c r="J784" s="706">
        <v>597727.63</v>
      </c>
      <c r="K784" s="706">
        <v>597577.55000000005</v>
      </c>
      <c r="L784" s="706">
        <v>597577.55000000005</v>
      </c>
      <c r="M784" s="706">
        <v>597577.12</v>
      </c>
      <c r="N784" s="706">
        <v>729876</v>
      </c>
      <c r="O784" s="706">
        <v>729817.91</v>
      </c>
      <c r="P784" s="706">
        <v>729817.91</v>
      </c>
      <c r="Q784" s="706">
        <v>729817.91</v>
      </c>
      <c r="R784" s="706">
        <v>737953.9</v>
      </c>
      <c r="S784" s="706">
        <v>66347.08</v>
      </c>
      <c r="T784" s="706">
        <v>66347.08</v>
      </c>
      <c r="U784" s="706">
        <v>0</v>
      </c>
      <c r="V784" s="706">
        <v>0</v>
      </c>
      <c r="W784" s="706">
        <v>0</v>
      </c>
      <c r="X784" s="706">
        <v>0</v>
      </c>
      <c r="Y784" s="706">
        <v>0</v>
      </c>
      <c r="Z784" s="706">
        <v>0</v>
      </c>
      <c r="AA784" s="706">
        <v>0</v>
      </c>
      <c r="AB784" s="706">
        <v>0</v>
      </c>
      <c r="AC784" s="706">
        <v>0</v>
      </c>
      <c r="AD784" s="706">
        <v>0</v>
      </c>
      <c r="AE784" s="706">
        <v>0</v>
      </c>
      <c r="AF784" s="706">
        <v>0</v>
      </c>
      <c r="AG784" s="706">
        <v>0</v>
      </c>
      <c r="AH784" s="706">
        <v>0</v>
      </c>
      <c r="AI784" s="706">
        <v>0</v>
      </c>
      <c r="AJ784" s="905" t="str">
        <f t="shared" si="72"/>
        <v>G65601</v>
      </c>
      <c r="AK784" s="905" t="str">
        <f t="shared" si="73"/>
        <v>COUT VEH U.S.A</v>
      </c>
      <c r="AL784" s="905">
        <f>IFERROR(INDEX(G784:R784,1,MATCH(Parametres!$B$3,G$1:R$1,0)-1)*IF(OR(F784="L",F784="S",F784="I"),-1,1),"")</f>
        <v>311917.56</v>
      </c>
      <c r="AM784" s="905">
        <f t="shared" si="74"/>
        <v>285810.07</v>
      </c>
      <c r="AN784" s="905">
        <f>INDEX(G784:R784,1,MATCH(Parametres!$B$3,G$1:R$1,0))*IF(OR(F784="L",F784="S",F784="I"),-1,1)</f>
        <v>597727.63</v>
      </c>
      <c r="AO784" s="487" t="str">
        <f>+VLOOKUP($AJ784,Data_Validation!$A:$D,1,0)</f>
        <v>G65601</v>
      </c>
      <c r="AP784" s="487" t="str">
        <f>+VLOOKUP($AJ784,Data_Validation!$A:$D,3,0)</f>
        <v>Wholesale autres</v>
      </c>
      <c r="AQ784" s="487" t="str">
        <f>+VLOOKUP($AJ784,Data_Validation!$A:$D,4,0)</f>
        <v>Wholesale USA</v>
      </c>
      <c r="AR784" s="487" t="s">
        <v>299</v>
      </c>
      <c r="AS784" s="487">
        <f>+VLOOKUP($AJ784,Data_Validation!$A:$E,5,0)</f>
        <v>0</v>
      </c>
      <c r="AT784" s="904" t="str">
        <f t="shared" si="75"/>
        <v>G65601</v>
      </c>
      <c r="AU784" s="488" t="str">
        <f t="shared" si="76"/>
        <v>COUT VEH U.S.A</v>
      </c>
      <c r="AV784" s="899">
        <f>IFERROR(INDEX(V784:AG784,1,MATCH(Parametres!$B$3,V$1:AG$1,0)-1)*IF(OR(C784="L",C784="S",C784="I"),-1,1),"")</f>
        <v>0</v>
      </c>
      <c r="AW784" s="899">
        <f t="shared" si="77"/>
        <v>0</v>
      </c>
      <c r="AX784" s="899">
        <f>INDEX(V784:AG784,1,MATCH(Parametres!$B$3,V$1:AG$1,0))*IF(OR(C784="L",C784="S",C784="I"),-1,1)</f>
        <v>0</v>
      </c>
      <c r="AY784" s="487" t="s">
        <v>337</v>
      </c>
      <c r="AZ784" s="487">
        <f>+VLOOKUP($AJ784,Data_Validation!$A:$E,5,0)</f>
        <v>0</v>
      </c>
    </row>
    <row r="785" spans="1:52" ht="15" hidden="1" customHeight="1">
      <c r="A785" s="706" t="s">
        <v>1148</v>
      </c>
      <c r="B785" s="706">
        <v>2025</v>
      </c>
      <c r="C785" s="706" t="s">
        <v>2826</v>
      </c>
      <c r="D785" s="706" t="s">
        <v>2827</v>
      </c>
      <c r="E785" s="706" t="s">
        <v>333</v>
      </c>
      <c r="F785" s="706" t="s">
        <v>1152</v>
      </c>
      <c r="G785" s="706">
        <v>0</v>
      </c>
      <c r="H785" s="706">
        <v>0</v>
      </c>
      <c r="I785" s="706">
        <v>0</v>
      </c>
      <c r="J785" s="706">
        <v>0</v>
      </c>
      <c r="K785" s="706">
        <v>0</v>
      </c>
      <c r="L785" s="706">
        <v>0</v>
      </c>
      <c r="M785" s="706">
        <v>0</v>
      </c>
      <c r="N785" s="706">
        <v>0</v>
      </c>
      <c r="O785" s="706">
        <v>0</v>
      </c>
      <c r="P785" s="706">
        <v>0</v>
      </c>
      <c r="Q785" s="706">
        <v>0</v>
      </c>
      <c r="R785" s="706">
        <v>-72910</v>
      </c>
      <c r="S785" s="706">
        <v>0</v>
      </c>
      <c r="T785" s="706">
        <v>0</v>
      </c>
      <c r="U785" s="706">
        <v>0</v>
      </c>
      <c r="V785" s="706">
        <v>0</v>
      </c>
      <c r="W785" s="706">
        <v>0</v>
      </c>
      <c r="X785" s="706">
        <v>0</v>
      </c>
      <c r="Y785" s="706">
        <v>0</v>
      </c>
      <c r="Z785" s="706">
        <v>0</v>
      </c>
      <c r="AA785" s="706">
        <v>0</v>
      </c>
      <c r="AB785" s="706">
        <v>0</v>
      </c>
      <c r="AC785" s="706">
        <v>0</v>
      </c>
      <c r="AD785" s="706">
        <v>0</v>
      </c>
      <c r="AE785" s="706">
        <v>0</v>
      </c>
      <c r="AF785" s="706">
        <v>0</v>
      </c>
      <c r="AG785" s="706">
        <v>0</v>
      </c>
      <c r="AH785" s="706">
        <v>0</v>
      </c>
      <c r="AI785" s="706">
        <v>0</v>
      </c>
      <c r="AJ785" s="905" t="str">
        <f t="shared" si="72"/>
        <v>G65602</v>
      </c>
      <c r="AK785" s="905" t="str">
        <f t="shared" si="73"/>
        <v>COUT VENTE USA -AJUSTMENT</v>
      </c>
      <c r="AL785" s="905">
        <f>IFERROR(INDEX(G785:R785,1,MATCH(Parametres!$B$3,G$1:R$1,0)-1)*IF(OR(F785="L",F785="S",F785="I"),-1,1),"")</f>
        <v>0</v>
      </c>
      <c r="AM785" s="905">
        <f t="shared" si="74"/>
        <v>0</v>
      </c>
      <c r="AN785" s="905">
        <f>INDEX(G785:R785,1,MATCH(Parametres!$B$3,G$1:R$1,0))*IF(OR(F785="L",F785="S",F785="I"),-1,1)</f>
        <v>0</v>
      </c>
      <c r="AO785" s="487" t="str">
        <f>+VLOOKUP($AJ785,Data_Validation!$A:$D,1,0)</f>
        <v>G65602</v>
      </c>
      <c r="AP785" s="487" t="str">
        <f>+VLOOKUP($AJ785,Data_Validation!$A:$D,3,0)</f>
        <v>Wholesale autres</v>
      </c>
      <c r="AQ785" s="487" t="str">
        <f>+VLOOKUP($AJ785,Data_Validation!$A:$D,4,0)</f>
        <v>Wholesale USA</v>
      </c>
      <c r="AR785" s="487" t="s">
        <v>299</v>
      </c>
      <c r="AS785" s="487">
        <f>+VLOOKUP($AJ785,Data_Validation!$A:$E,5,0)</f>
        <v>0</v>
      </c>
      <c r="AT785" s="904" t="str">
        <f t="shared" si="75"/>
        <v>G65602</v>
      </c>
      <c r="AU785" s="488" t="str">
        <f t="shared" si="76"/>
        <v>COUT VENTE USA -AJUSTMENT</v>
      </c>
      <c r="AV785" s="899">
        <f>IFERROR(INDEX(V785:AG785,1,MATCH(Parametres!$B$3,V$1:AG$1,0)-1)*IF(OR(C785="L",C785="S",C785="I"),-1,1),"")</f>
        <v>0</v>
      </c>
      <c r="AW785" s="899">
        <f t="shared" si="77"/>
        <v>0</v>
      </c>
      <c r="AX785" s="899">
        <f>INDEX(V785:AG785,1,MATCH(Parametres!$B$3,V$1:AG$1,0))*IF(OR(C785="L",C785="S",C785="I"),-1,1)</f>
        <v>0</v>
      </c>
      <c r="AY785" s="487" t="s">
        <v>337</v>
      </c>
      <c r="AZ785" s="487">
        <f>+VLOOKUP($AJ785,Data_Validation!$A:$E,5,0)</f>
        <v>0</v>
      </c>
    </row>
    <row r="786" spans="1:52" ht="15" hidden="1" customHeight="1">
      <c r="A786" s="706" t="s">
        <v>1148</v>
      </c>
      <c r="B786" s="706">
        <v>2025</v>
      </c>
      <c r="C786" s="706" t="s">
        <v>2828</v>
      </c>
      <c r="D786" s="706" t="s">
        <v>2829</v>
      </c>
      <c r="E786" s="706" t="s">
        <v>1143</v>
      </c>
      <c r="F786" s="706" t="s">
        <v>1152</v>
      </c>
      <c r="G786" s="706">
        <v>464346.31</v>
      </c>
      <c r="H786" s="706">
        <v>1277723.18</v>
      </c>
      <c r="I786" s="706">
        <v>4015863.9</v>
      </c>
      <c r="J786" s="706">
        <v>8500196.0199999996</v>
      </c>
      <c r="K786" s="706">
        <v>14970767.51</v>
      </c>
      <c r="L786" s="706">
        <v>20509420.649999999</v>
      </c>
      <c r="M786" s="706">
        <v>22500685.84</v>
      </c>
      <c r="N786" s="706">
        <v>24725787.18</v>
      </c>
      <c r="O786" s="706">
        <v>25285451.940000001</v>
      </c>
      <c r="P786" s="706">
        <v>25477225.460000001</v>
      </c>
      <c r="Q786" s="706">
        <v>26058272.370000001</v>
      </c>
      <c r="R786" s="706">
        <v>26874577.129999999</v>
      </c>
      <c r="S786" s="706">
        <v>2368933.85</v>
      </c>
      <c r="T786" s="706">
        <v>2368933.85</v>
      </c>
      <c r="U786" s="706">
        <v>0</v>
      </c>
      <c r="V786" s="706">
        <v>0</v>
      </c>
      <c r="W786" s="706">
        <v>0</v>
      </c>
      <c r="X786" s="706">
        <v>0</v>
      </c>
      <c r="Y786" s="706">
        <v>0</v>
      </c>
      <c r="Z786" s="706">
        <v>0</v>
      </c>
      <c r="AA786" s="706">
        <v>0</v>
      </c>
      <c r="AB786" s="706">
        <v>0</v>
      </c>
      <c r="AC786" s="706">
        <v>0</v>
      </c>
      <c r="AD786" s="706">
        <v>0</v>
      </c>
      <c r="AE786" s="706">
        <v>0</v>
      </c>
      <c r="AF786" s="706">
        <v>0</v>
      </c>
      <c r="AG786" s="706">
        <v>0</v>
      </c>
      <c r="AH786" s="706">
        <v>0</v>
      </c>
      <c r="AI786" s="706">
        <v>0</v>
      </c>
      <c r="AJ786" s="905" t="str">
        <f t="shared" si="72"/>
        <v>G65603</v>
      </c>
      <c r="AK786" s="905" t="str">
        <f t="shared" si="73"/>
        <v>COUTANT VENTES USA</v>
      </c>
      <c r="AL786" s="905">
        <f>IFERROR(INDEX(G786:R786,1,MATCH(Parametres!$B$3,G$1:R$1,0)-1)*IF(OR(F786="L",F786="S",F786="I"),-1,1),"")</f>
        <v>4015863.9</v>
      </c>
      <c r="AM786" s="905">
        <f t="shared" si="74"/>
        <v>4484332.1199999992</v>
      </c>
      <c r="AN786" s="905">
        <f>INDEX(G786:R786,1,MATCH(Parametres!$B$3,G$1:R$1,0))*IF(OR(F786="L",F786="S",F786="I"),-1,1)</f>
        <v>8500196.0199999996</v>
      </c>
      <c r="AO786" s="487" t="str">
        <f>+VLOOKUP($AJ786,Data_Validation!$A:$D,1,0)</f>
        <v>G65603</v>
      </c>
      <c r="AP786" s="487" t="str">
        <f>+VLOOKUP($AJ786,Data_Validation!$A:$D,3,0)</f>
        <v>Wholesale autres</v>
      </c>
      <c r="AQ786" s="487" t="str">
        <f>+VLOOKUP($AJ786,Data_Validation!$A:$D,4,0)</f>
        <v>Wholesale USA</v>
      </c>
      <c r="AR786" s="487" t="s">
        <v>299</v>
      </c>
      <c r="AS786" s="487">
        <f>+VLOOKUP($AJ786,Data_Validation!$A:$E,5,0)</f>
        <v>0</v>
      </c>
      <c r="AT786" s="904" t="str">
        <f t="shared" si="75"/>
        <v>G65603</v>
      </c>
      <c r="AU786" s="488" t="str">
        <f t="shared" si="76"/>
        <v>COUTANT VENTES USA</v>
      </c>
      <c r="AV786" s="899">
        <f>IFERROR(INDEX(V786:AG786,1,MATCH(Parametres!$B$3,V$1:AG$1,0)-1)*IF(OR(C786="L",C786="S",C786="I"),-1,1),"")</f>
        <v>0</v>
      </c>
      <c r="AW786" s="899">
        <f t="shared" si="77"/>
        <v>0</v>
      </c>
      <c r="AX786" s="899">
        <f>INDEX(V786:AG786,1,MATCH(Parametres!$B$3,V$1:AG$1,0))*IF(OR(C786="L",C786="S",C786="I"),-1,1)</f>
        <v>0</v>
      </c>
      <c r="AY786" s="487" t="s">
        <v>337</v>
      </c>
      <c r="AZ786" s="487">
        <f>+VLOOKUP($AJ786,Data_Validation!$A:$E,5,0)</f>
        <v>0</v>
      </c>
    </row>
    <row r="787" spans="1:52" ht="15" hidden="1" customHeight="1">
      <c r="A787" s="706" t="s">
        <v>1148</v>
      </c>
      <c r="B787" s="706">
        <v>2025</v>
      </c>
      <c r="C787" s="706" t="s">
        <v>2834</v>
      </c>
      <c r="D787" s="706" t="s">
        <v>2835</v>
      </c>
      <c r="E787" s="706" t="s">
        <v>333</v>
      </c>
      <c r="F787" s="706" t="s">
        <v>1152</v>
      </c>
      <c r="G787" s="706">
        <v>14474.16</v>
      </c>
      <c r="H787" s="706">
        <v>29346.1</v>
      </c>
      <c r="I787" s="706">
        <v>44467.79</v>
      </c>
      <c r="J787" s="706">
        <v>67298.929999999993</v>
      </c>
      <c r="K787" s="706">
        <v>88268.58</v>
      </c>
      <c r="L787" s="706">
        <v>104775.46</v>
      </c>
      <c r="M787" s="706">
        <v>119621.1</v>
      </c>
      <c r="N787" s="706">
        <v>135408.21</v>
      </c>
      <c r="O787" s="706">
        <v>149631.84</v>
      </c>
      <c r="P787" s="706">
        <v>172492.56</v>
      </c>
      <c r="Q787" s="706">
        <v>202066.14</v>
      </c>
      <c r="R787" s="706">
        <v>219145.89</v>
      </c>
      <c r="S787" s="706">
        <v>18369.650000000001</v>
      </c>
      <c r="T787" s="706">
        <v>18369.650000000001</v>
      </c>
      <c r="U787" s="706">
        <v>0</v>
      </c>
      <c r="V787" s="706">
        <v>0</v>
      </c>
      <c r="W787" s="706">
        <v>0</v>
      </c>
      <c r="X787" s="706">
        <v>0</v>
      </c>
      <c r="Y787" s="706">
        <v>0</v>
      </c>
      <c r="Z787" s="706">
        <v>0</v>
      </c>
      <c r="AA787" s="706">
        <v>0</v>
      </c>
      <c r="AB787" s="706">
        <v>0</v>
      </c>
      <c r="AC787" s="706">
        <v>0</v>
      </c>
      <c r="AD787" s="706">
        <v>0</v>
      </c>
      <c r="AE787" s="706">
        <v>0</v>
      </c>
      <c r="AF787" s="706">
        <v>0</v>
      </c>
      <c r="AG787" s="706">
        <v>0</v>
      </c>
      <c r="AH787" s="706">
        <v>0</v>
      </c>
      <c r="AI787" s="706">
        <v>0</v>
      </c>
      <c r="AJ787" s="905" t="str">
        <f t="shared" ref="AJ787:AJ794" si="81">C787</f>
        <v>G66010</v>
      </c>
      <c r="AK787" s="905" t="str">
        <f t="shared" ref="AK787:AK794" si="82">D787</f>
        <v>COUT CLIENT VOIT CAM LEG.</v>
      </c>
      <c r="AL787" s="905">
        <f>IFERROR(INDEX(G787:R787,1,MATCH(Parametres!$B$3,G$1:R$1,0)-1)*IF(OR(F787="L",F787="S",F787="I"),-1,1),"")</f>
        <v>44467.79</v>
      </c>
      <c r="AM787" s="905">
        <f t="shared" si="74"/>
        <v>22831.139999999992</v>
      </c>
      <c r="AN787" s="905">
        <f>INDEX(G787:R787,1,MATCH(Parametres!$B$3,G$1:R$1,0))*IF(OR(F787="L",F787="S",F787="I"),-1,1)</f>
        <v>67298.929999999993</v>
      </c>
      <c r="AO787" s="487" t="str">
        <f>+VLOOKUP($AJ787,Data_Validation!$A:$D,1,0)</f>
        <v>G66010</v>
      </c>
      <c r="AP787" s="487" t="str">
        <f>+VLOOKUP($AJ787,Data_Validation!$A:$D,3,0)</f>
        <v>Service</v>
      </c>
      <c r="AQ787" s="487" t="str">
        <f>+VLOOKUP($AJ787,Data_Validation!$A:$D,4,0)</f>
        <v>M/O Client</v>
      </c>
      <c r="AR787" s="487" t="s">
        <v>299</v>
      </c>
      <c r="AS787" s="487">
        <f>+VLOOKUP($AJ787,Data_Validation!$A:$E,5,0)</f>
        <v>0</v>
      </c>
      <c r="AT787" s="904" t="str">
        <f t="shared" si="75"/>
        <v>G66010</v>
      </c>
      <c r="AU787" s="488" t="str">
        <f t="shared" si="76"/>
        <v>COUT CLIENT VOIT CAM LEG.</v>
      </c>
      <c r="AV787" s="899">
        <f>IFERROR(INDEX(V787:AG787,1,MATCH(Parametres!$B$3,V$1:AG$1,0)-1)*IF(OR(C787="L",C787="S",C787="I"),-1,1),"")</f>
        <v>0</v>
      </c>
      <c r="AW787" s="899">
        <f t="shared" si="77"/>
        <v>0</v>
      </c>
      <c r="AX787" s="899">
        <f>INDEX(V787:AG787,1,MATCH(Parametres!$B$3,V$1:AG$1,0))*IF(OR(C787="L",C787="S",C787="I"),-1,1)</f>
        <v>0</v>
      </c>
      <c r="AY787" s="487" t="s">
        <v>337</v>
      </c>
      <c r="AZ787" s="487">
        <f>+VLOOKUP($AJ787,Data_Validation!$A:$E,5,0)</f>
        <v>0</v>
      </c>
    </row>
    <row r="788" spans="1:52" ht="15" hidden="1" customHeight="1">
      <c r="A788" s="706" t="s">
        <v>1148</v>
      </c>
      <c r="B788" s="706">
        <v>2025</v>
      </c>
      <c r="C788" s="706" t="s">
        <v>2836</v>
      </c>
      <c r="D788" s="706" t="s">
        <v>2837</v>
      </c>
      <c r="E788" s="706" t="s">
        <v>333</v>
      </c>
      <c r="F788" s="706" t="s">
        <v>1152</v>
      </c>
      <c r="G788" s="706">
        <v>0</v>
      </c>
      <c r="H788" s="706">
        <v>0</v>
      </c>
      <c r="I788" s="706">
        <v>0</v>
      </c>
      <c r="J788" s="706">
        <v>0</v>
      </c>
      <c r="K788" s="706">
        <v>0</v>
      </c>
      <c r="L788" s="706">
        <v>0</v>
      </c>
      <c r="M788" s="706">
        <v>0</v>
      </c>
      <c r="N788" s="706">
        <v>0</v>
      </c>
      <c r="O788" s="706">
        <v>0</v>
      </c>
      <c r="P788" s="706">
        <v>0</v>
      </c>
      <c r="Q788" s="706">
        <v>0</v>
      </c>
      <c r="R788" s="706">
        <v>0</v>
      </c>
      <c r="S788" s="706">
        <v>0</v>
      </c>
      <c r="T788" s="706">
        <v>0</v>
      </c>
      <c r="U788" s="706">
        <v>0</v>
      </c>
      <c r="V788" s="706">
        <v>0</v>
      </c>
      <c r="W788" s="706">
        <v>0</v>
      </c>
      <c r="X788" s="706">
        <v>0</v>
      </c>
      <c r="Y788" s="706">
        <v>0</v>
      </c>
      <c r="Z788" s="706">
        <v>0</v>
      </c>
      <c r="AA788" s="706">
        <v>0</v>
      </c>
      <c r="AB788" s="706">
        <v>0</v>
      </c>
      <c r="AC788" s="706">
        <v>0</v>
      </c>
      <c r="AD788" s="706">
        <v>0</v>
      </c>
      <c r="AE788" s="706">
        <v>0</v>
      </c>
      <c r="AF788" s="706">
        <v>0</v>
      </c>
      <c r="AG788" s="706">
        <v>0</v>
      </c>
      <c r="AH788" s="706">
        <v>0</v>
      </c>
      <c r="AI788" s="706">
        <v>0</v>
      </c>
      <c r="AJ788" s="905" t="str">
        <f t="shared" si="81"/>
        <v>G66020</v>
      </c>
      <c r="AK788" s="905" t="str">
        <f t="shared" si="82"/>
        <v>COUT CON.SER.VOIT CAM LEG</v>
      </c>
      <c r="AL788" s="905">
        <f>IFERROR(INDEX(G788:R788,1,MATCH(Parametres!$B$3,G$1:R$1,0)-1)*IF(OR(F788="L",F788="S",F788="I"),-1,1),"")</f>
        <v>0</v>
      </c>
      <c r="AM788" s="905">
        <f t="shared" si="74"/>
        <v>0</v>
      </c>
      <c r="AN788" s="905">
        <f>INDEX(G788:R788,1,MATCH(Parametres!$B$3,G$1:R$1,0))*IF(OR(F788="L",F788="S",F788="I"),-1,1)</f>
        <v>0</v>
      </c>
      <c r="AO788" s="487" t="str">
        <f>+VLOOKUP($AJ788,Data_Validation!$A:$D,1,0)</f>
        <v>G66020</v>
      </c>
      <c r="AP788" s="487" t="str">
        <f>+VLOOKUP($AJ788,Data_Validation!$A:$D,3,0)</f>
        <v>Service</v>
      </c>
      <c r="AQ788" s="487" t="str">
        <f>+VLOOKUP($AJ788,Data_Validation!$A:$D,4,0)</f>
        <v>M/O Garantie</v>
      </c>
      <c r="AR788" s="487" t="s">
        <v>299</v>
      </c>
      <c r="AS788" s="487">
        <f>+VLOOKUP($AJ788,Data_Validation!$A:$E,5,0)</f>
        <v>0</v>
      </c>
      <c r="AT788" s="904" t="str">
        <f t="shared" si="75"/>
        <v>G66020</v>
      </c>
      <c r="AU788" s="488" t="str">
        <f t="shared" si="76"/>
        <v>COUT CON.SER.VOIT CAM LEG</v>
      </c>
      <c r="AV788" s="899">
        <f>IFERROR(INDEX(V788:AG788,1,MATCH(Parametres!$B$3,V$1:AG$1,0)-1)*IF(OR(C788="L",C788="S",C788="I"),-1,1),"")</f>
        <v>0</v>
      </c>
      <c r="AW788" s="899">
        <f t="shared" si="77"/>
        <v>0</v>
      </c>
      <c r="AX788" s="899">
        <f>INDEX(V788:AG788,1,MATCH(Parametres!$B$3,V$1:AG$1,0))*IF(OR(C788="L",C788="S",C788="I"),-1,1)</f>
        <v>0</v>
      </c>
      <c r="AY788" s="487" t="s">
        <v>337</v>
      </c>
      <c r="AZ788" s="487">
        <f>+VLOOKUP($AJ788,Data_Validation!$A:$E,5,0)</f>
        <v>0</v>
      </c>
    </row>
    <row r="789" spans="1:52" ht="15" customHeight="1">
      <c r="A789" s="706" t="s">
        <v>1148</v>
      </c>
      <c r="B789" s="706">
        <v>2025</v>
      </c>
      <c r="C789" s="706" t="s">
        <v>2838</v>
      </c>
      <c r="D789" s="706" t="s">
        <v>2839</v>
      </c>
      <c r="E789" s="706" t="s">
        <v>333</v>
      </c>
      <c r="F789" s="706" t="s">
        <v>1152</v>
      </c>
      <c r="G789" s="706">
        <v>0</v>
      </c>
      <c r="H789" s="706">
        <v>0</v>
      </c>
      <c r="I789" s="706">
        <v>0</v>
      </c>
      <c r="J789" s="706">
        <v>0</v>
      </c>
      <c r="K789" s="706">
        <v>0</v>
      </c>
      <c r="L789" s="706">
        <v>0</v>
      </c>
      <c r="M789" s="706">
        <v>0</v>
      </c>
      <c r="N789" s="706">
        <v>0</v>
      </c>
      <c r="O789" s="706">
        <v>0</v>
      </c>
      <c r="P789" s="706">
        <v>0</v>
      </c>
      <c r="Q789" s="706">
        <v>0</v>
      </c>
      <c r="R789" s="706">
        <v>0</v>
      </c>
      <c r="S789" s="706">
        <v>0</v>
      </c>
      <c r="T789" s="706">
        <v>0</v>
      </c>
      <c r="U789" s="706">
        <v>0</v>
      </c>
      <c r="V789" s="706">
        <v>0</v>
      </c>
      <c r="W789" s="706">
        <v>0</v>
      </c>
      <c r="X789" s="706">
        <v>0</v>
      </c>
      <c r="Y789" s="706">
        <v>0</v>
      </c>
      <c r="Z789" s="706">
        <v>0</v>
      </c>
      <c r="AA789" s="706">
        <v>0</v>
      </c>
      <c r="AB789" s="706">
        <v>0</v>
      </c>
      <c r="AC789" s="706">
        <v>0</v>
      </c>
      <c r="AD789" s="706">
        <v>0</v>
      </c>
      <c r="AE789" s="706">
        <v>0</v>
      </c>
      <c r="AF789" s="706">
        <v>0</v>
      </c>
      <c r="AG789" s="706">
        <v>0</v>
      </c>
      <c r="AH789" s="706">
        <v>0</v>
      </c>
      <c r="AI789" s="706">
        <v>0</v>
      </c>
      <c r="AJ789" s="905" t="str">
        <f t="shared" si="81"/>
        <v>G66030</v>
      </c>
      <c r="AK789" s="905" t="str">
        <f t="shared" si="82"/>
        <v>COUT-M.D.PLAN PROT.A.AUTO</v>
      </c>
      <c r="AL789" s="905">
        <f>IFERROR(INDEX(G789:R789,1,MATCH(Parametres!$B$3,G$1:R$1,0)-1)*IF(OR(F789="L",F789="S",F789="I"),-1,1),"")</f>
        <v>0</v>
      </c>
      <c r="AM789" s="905">
        <f t="shared" si="74"/>
        <v>0</v>
      </c>
      <c r="AN789" s="905">
        <f>INDEX(G789:R789,1,MATCH(Parametres!$B$3,G$1:R$1,0))*IF(OR(F789="L",F789="S",F789="I"),-1,1)</f>
        <v>0</v>
      </c>
      <c r="AO789" s="487" t="e">
        <f>+VLOOKUP($AJ789,Data_Validation!$A:$D,1,0)</f>
        <v>#N/A</v>
      </c>
      <c r="AP789" s="487" t="e">
        <f>+VLOOKUP($AJ789,Data_Validation!$A:$D,3,0)</f>
        <v>#N/A</v>
      </c>
      <c r="AQ789" s="487" t="e">
        <f>+VLOOKUP($AJ789,Data_Validation!$A:$D,4,0)</f>
        <v>#N/A</v>
      </c>
      <c r="AR789" s="487" t="s">
        <v>299</v>
      </c>
      <c r="AS789" s="487" t="e">
        <f>+VLOOKUP($AJ789,Data_Validation!$A:$E,5,0)</f>
        <v>#N/A</v>
      </c>
      <c r="AT789" s="904" t="str">
        <f t="shared" si="75"/>
        <v>G66030</v>
      </c>
      <c r="AU789" s="488" t="str">
        <f t="shared" si="76"/>
        <v>COUT-M.D.PLAN PROT.A.AUTO</v>
      </c>
      <c r="AV789" s="899">
        <f>IFERROR(INDEX(V789:AG789,1,MATCH(Parametres!$B$3,V$1:AG$1,0)-1)*IF(OR(C789="L",C789="S",C789="I"),-1,1),"")</f>
        <v>0</v>
      </c>
      <c r="AW789" s="899">
        <f t="shared" si="77"/>
        <v>0</v>
      </c>
      <c r="AX789" s="899">
        <f>INDEX(V789:AG789,1,MATCH(Parametres!$B$3,V$1:AG$1,0))*IF(OR(C789="L",C789="S",C789="I"),-1,1)</f>
        <v>0</v>
      </c>
      <c r="AY789" s="487" t="s">
        <v>337</v>
      </c>
      <c r="AZ789" s="487" t="e">
        <f>+VLOOKUP($AJ789,Data_Validation!$A:$E,5,0)</f>
        <v>#N/A</v>
      </c>
    </row>
    <row r="790" spans="1:52" ht="15" hidden="1" customHeight="1">
      <c r="A790" s="706" t="s">
        <v>1148</v>
      </c>
      <c r="B790" s="706">
        <v>2025</v>
      </c>
      <c r="C790" s="706" t="s">
        <v>2840</v>
      </c>
      <c r="D790" s="706" t="s">
        <v>2841</v>
      </c>
      <c r="E790" s="706" t="s">
        <v>333</v>
      </c>
      <c r="F790" s="706" t="s">
        <v>1152</v>
      </c>
      <c r="G790" s="706">
        <v>3485.2</v>
      </c>
      <c r="H790" s="706">
        <v>5758.36</v>
      </c>
      <c r="I790" s="706">
        <v>9061.8799999999992</v>
      </c>
      <c r="J790" s="706">
        <v>11597.44</v>
      </c>
      <c r="K790" s="706">
        <v>12845.2</v>
      </c>
      <c r="L790" s="706">
        <v>14036.59</v>
      </c>
      <c r="M790" s="706">
        <v>14508.64</v>
      </c>
      <c r="N790" s="706">
        <v>15042.91</v>
      </c>
      <c r="O790" s="706">
        <v>15535.29</v>
      </c>
      <c r="P790" s="706">
        <v>16182.42</v>
      </c>
      <c r="Q790" s="706">
        <v>16405.34</v>
      </c>
      <c r="R790" s="706">
        <v>16558.240000000002</v>
      </c>
      <c r="S790" s="706">
        <v>1491.39</v>
      </c>
      <c r="T790" s="706">
        <v>1491.39</v>
      </c>
      <c r="U790" s="706">
        <v>0</v>
      </c>
      <c r="V790" s="706">
        <v>0</v>
      </c>
      <c r="W790" s="706">
        <v>0</v>
      </c>
      <c r="X790" s="706">
        <v>0</v>
      </c>
      <c r="Y790" s="706">
        <v>0</v>
      </c>
      <c r="Z790" s="706">
        <v>0</v>
      </c>
      <c r="AA790" s="706">
        <v>0</v>
      </c>
      <c r="AB790" s="706">
        <v>0</v>
      </c>
      <c r="AC790" s="706">
        <v>0</v>
      </c>
      <c r="AD790" s="706">
        <v>0</v>
      </c>
      <c r="AE790" s="706">
        <v>0</v>
      </c>
      <c r="AF790" s="706">
        <v>0</v>
      </c>
      <c r="AG790" s="706">
        <v>0</v>
      </c>
      <c r="AH790" s="706">
        <v>0</v>
      </c>
      <c r="AI790" s="706">
        <v>0</v>
      </c>
      <c r="AJ790" s="905" t="str">
        <f t="shared" si="81"/>
        <v>G66040</v>
      </c>
      <c r="AK790" s="905" t="str">
        <f t="shared" si="82"/>
        <v>COUT SER RAP.VOIT CAM LEG</v>
      </c>
      <c r="AL790" s="905">
        <f>IFERROR(INDEX(G790:R790,1,MATCH(Parametres!$B$3,G$1:R$1,0)-1)*IF(OR(F790="L",F790="S",F790="I"),-1,1),"")</f>
        <v>9061.8799999999992</v>
      </c>
      <c r="AM790" s="905">
        <f t="shared" si="74"/>
        <v>2535.5600000000013</v>
      </c>
      <c r="AN790" s="905">
        <f>INDEX(G790:R790,1,MATCH(Parametres!$B$3,G$1:R$1,0))*IF(OR(F790="L",F790="S",F790="I"),-1,1)</f>
        <v>11597.44</v>
      </c>
      <c r="AO790" s="487" t="str">
        <f>+VLOOKUP($AJ790,Data_Validation!$A:$D,1,0)</f>
        <v>G66040</v>
      </c>
      <c r="AP790" s="487" t="str">
        <f>+VLOOKUP($AJ790,Data_Validation!$A:$D,3,0)</f>
        <v>Service</v>
      </c>
      <c r="AQ790" s="487" t="str">
        <f>+VLOOKUP($AJ790,Data_Validation!$A:$D,4,0)</f>
        <v>M/O Client</v>
      </c>
      <c r="AR790" s="487" t="s">
        <v>299</v>
      </c>
      <c r="AS790" s="487">
        <f>+VLOOKUP($AJ790,Data_Validation!$A:$E,5,0)</f>
        <v>0</v>
      </c>
      <c r="AT790" s="904" t="str">
        <f t="shared" si="75"/>
        <v>G66040</v>
      </c>
      <c r="AU790" s="488" t="str">
        <f t="shared" si="76"/>
        <v>COUT SER RAP.VOIT CAM LEG</v>
      </c>
      <c r="AV790" s="899">
        <f>IFERROR(INDEX(V790:AG790,1,MATCH(Parametres!$B$3,V$1:AG$1,0)-1)*IF(OR(C790="L",C790="S",C790="I"),-1,1),"")</f>
        <v>0</v>
      </c>
      <c r="AW790" s="899">
        <f t="shared" si="77"/>
        <v>0</v>
      </c>
      <c r="AX790" s="899">
        <f>INDEX(V790:AG790,1,MATCH(Parametres!$B$3,V$1:AG$1,0))*IF(OR(C790="L",C790="S",C790="I"),-1,1)</f>
        <v>0</v>
      </c>
      <c r="AY790" s="487" t="s">
        <v>337</v>
      </c>
      <c r="AZ790" s="487">
        <f>+VLOOKUP($AJ790,Data_Validation!$A:$E,5,0)</f>
        <v>0</v>
      </c>
    </row>
    <row r="791" spans="1:52" ht="15" hidden="1" customHeight="1">
      <c r="A791" s="706" t="s">
        <v>1148</v>
      </c>
      <c r="B791" s="706">
        <v>2025</v>
      </c>
      <c r="C791" s="706" t="s">
        <v>2842</v>
      </c>
      <c r="D791" s="706" t="s">
        <v>2843</v>
      </c>
      <c r="E791" s="706" t="s">
        <v>333</v>
      </c>
      <c r="F791" s="706" t="s">
        <v>1152</v>
      </c>
      <c r="G791" s="706">
        <v>23028.63</v>
      </c>
      <c r="H791" s="706">
        <v>42214.09</v>
      </c>
      <c r="I791" s="706">
        <v>68653.429999999993</v>
      </c>
      <c r="J791" s="706">
        <v>90714.93</v>
      </c>
      <c r="K791" s="706">
        <v>109964.12</v>
      </c>
      <c r="L791" s="706">
        <v>130045.58</v>
      </c>
      <c r="M791" s="706">
        <v>151130.01</v>
      </c>
      <c r="N791" s="706">
        <v>167868.49</v>
      </c>
      <c r="O791" s="706">
        <v>185425.03</v>
      </c>
      <c r="P791" s="706">
        <v>208064.5</v>
      </c>
      <c r="Q791" s="706">
        <v>226710.22</v>
      </c>
      <c r="R791" s="706">
        <v>244174.49</v>
      </c>
      <c r="S791" s="706">
        <v>20610.02</v>
      </c>
      <c r="T791" s="706">
        <v>20610.02</v>
      </c>
      <c r="U791" s="706">
        <v>0</v>
      </c>
      <c r="V791" s="706">
        <v>0</v>
      </c>
      <c r="W791" s="706">
        <v>0</v>
      </c>
      <c r="X791" s="706">
        <v>0</v>
      </c>
      <c r="Y791" s="706">
        <v>0</v>
      </c>
      <c r="Z791" s="706">
        <v>0</v>
      </c>
      <c r="AA791" s="706">
        <v>0</v>
      </c>
      <c r="AB791" s="706">
        <v>0</v>
      </c>
      <c r="AC791" s="706">
        <v>0</v>
      </c>
      <c r="AD791" s="706">
        <v>0</v>
      </c>
      <c r="AE791" s="706">
        <v>0</v>
      </c>
      <c r="AF791" s="706">
        <v>0</v>
      </c>
      <c r="AG791" s="706">
        <v>0</v>
      </c>
      <c r="AH791" s="706">
        <v>0</v>
      </c>
      <c r="AI791" s="706">
        <v>0</v>
      </c>
      <c r="AJ791" s="905" t="str">
        <f t="shared" si="81"/>
        <v>G66110</v>
      </c>
      <c r="AK791" s="905" t="str">
        <f t="shared" si="82"/>
        <v>COUT CLIENTS CAMION MOYEN</v>
      </c>
      <c r="AL791" s="905">
        <f>IFERROR(INDEX(G791:R791,1,MATCH(Parametres!$B$3,G$1:R$1,0)-1)*IF(OR(F791="L",F791="S",F791="I"),-1,1),"")</f>
        <v>68653.429999999993</v>
      </c>
      <c r="AM791" s="905">
        <f t="shared" si="74"/>
        <v>22061.5</v>
      </c>
      <c r="AN791" s="905">
        <f>INDEX(G791:R791,1,MATCH(Parametres!$B$3,G$1:R$1,0))*IF(OR(F791="L",F791="S",F791="I"),-1,1)</f>
        <v>90714.93</v>
      </c>
      <c r="AO791" s="487" t="str">
        <f>+VLOOKUP($AJ791,Data_Validation!$A:$D,1,0)</f>
        <v>G66110</v>
      </c>
      <c r="AP791" s="487" t="str">
        <f>+VLOOKUP($AJ791,Data_Validation!$A:$D,3,0)</f>
        <v>SAAQ</v>
      </c>
      <c r="AQ791" s="487" t="str">
        <f>+VLOOKUP($AJ791,Data_Validation!$A:$D,4,0)</f>
        <v>Inspection - Véhicules Légers</v>
      </c>
      <c r="AR791" s="487" t="s">
        <v>299</v>
      </c>
      <c r="AS791" s="487">
        <f>+VLOOKUP($AJ791,Data_Validation!$A:$E,5,0)</f>
        <v>0</v>
      </c>
      <c r="AT791" s="904" t="str">
        <f t="shared" si="75"/>
        <v>G66110</v>
      </c>
      <c r="AU791" s="488" t="str">
        <f t="shared" si="76"/>
        <v>COUT CLIENTS CAMION MOYEN</v>
      </c>
      <c r="AV791" s="899">
        <f>IFERROR(INDEX(V791:AG791,1,MATCH(Parametres!$B$3,V$1:AG$1,0)-1)*IF(OR(C791="L",C791="S",C791="I"),-1,1),"")</f>
        <v>0</v>
      </c>
      <c r="AW791" s="899">
        <f t="shared" si="77"/>
        <v>0</v>
      </c>
      <c r="AX791" s="899">
        <f>INDEX(V791:AG791,1,MATCH(Parametres!$B$3,V$1:AG$1,0))*IF(OR(C791="L",C791="S",C791="I"),-1,1)</f>
        <v>0</v>
      </c>
      <c r="AY791" s="487" t="s">
        <v>337</v>
      </c>
      <c r="AZ791" s="487">
        <f>+VLOOKUP($AJ791,Data_Validation!$A:$E,5,0)</f>
        <v>0</v>
      </c>
    </row>
    <row r="792" spans="1:52" ht="15" hidden="1" customHeight="1">
      <c r="A792" s="706" t="s">
        <v>1148</v>
      </c>
      <c r="B792" s="706">
        <v>2025</v>
      </c>
      <c r="C792" s="706" t="s">
        <v>2844</v>
      </c>
      <c r="D792" s="706" t="s">
        <v>2845</v>
      </c>
      <c r="E792" s="706" t="s">
        <v>333</v>
      </c>
      <c r="F792" s="706" t="s">
        <v>1152</v>
      </c>
      <c r="G792" s="706">
        <v>0</v>
      </c>
      <c r="H792" s="706">
        <v>0</v>
      </c>
      <c r="I792" s="706">
        <v>0</v>
      </c>
      <c r="J792" s="706">
        <v>0</v>
      </c>
      <c r="K792" s="706">
        <v>0</v>
      </c>
      <c r="L792" s="706">
        <v>0</v>
      </c>
      <c r="M792" s="706">
        <v>0</v>
      </c>
      <c r="N792" s="706">
        <v>0</v>
      </c>
      <c r="O792" s="706">
        <v>0</v>
      </c>
      <c r="P792" s="706">
        <v>0</v>
      </c>
      <c r="Q792" s="706">
        <v>0</v>
      </c>
      <c r="R792" s="706">
        <v>0</v>
      </c>
      <c r="S792" s="706">
        <v>0</v>
      </c>
      <c r="T792" s="706">
        <v>0</v>
      </c>
      <c r="U792" s="706">
        <v>0</v>
      </c>
      <c r="V792" s="706">
        <v>0</v>
      </c>
      <c r="W792" s="706">
        <v>0</v>
      </c>
      <c r="X792" s="706">
        <v>0</v>
      </c>
      <c r="Y792" s="706">
        <v>0</v>
      </c>
      <c r="Z792" s="706">
        <v>0</v>
      </c>
      <c r="AA792" s="706">
        <v>0</v>
      </c>
      <c r="AB792" s="706">
        <v>0</v>
      </c>
      <c r="AC792" s="706">
        <v>0</v>
      </c>
      <c r="AD792" s="706">
        <v>0</v>
      </c>
      <c r="AE792" s="706">
        <v>0</v>
      </c>
      <c r="AF792" s="706">
        <v>0</v>
      </c>
      <c r="AG792" s="706">
        <v>0</v>
      </c>
      <c r="AH792" s="706">
        <v>0</v>
      </c>
      <c r="AI792" s="706">
        <v>0</v>
      </c>
      <c r="AJ792" s="905" t="str">
        <f t="shared" si="81"/>
        <v>G66120</v>
      </c>
      <c r="AK792" s="905" t="str">
        <f t="shared" si="82"/>
        <v>COUT CLAIM CAMIONS MOYEN</v>
      </c>
      <c r="AL792" s="905">
        <f>IFERROR(INDEX(G792:R792,1,MATCH(Parametres!$B$3,G$1:R$1,0)-1)*IF(OR(F792="L",F792="S",F792="I"),-1,1),"")</f>
        <v>0</v>
      </c>
      <c r="AM792" s="905">
        <f t="shared" si="74"/>
        <v>0</v>
      </c>
      <c r="AN792" s="905">
        <f>INDEX(G792:R792,1,MATCH(Parametres!$B$3,G$1:R$1,0))*IF(OR(F792="L",F792="S",F792="I"),-1,1)</f>
        <v>0</v>
      </c>
      <c r="AO792" s="487" t="str">
        <f>+VLOOKUP($AJ792,Data_Validation!$A:$D,1,0)</f>
        <v>G66120</v>
      </c>
      <c r="AP792" s="487" t="str">
        <f>+VLOOKUP($AJ792,Data_Validation!$A:$D,3,0)</f>
        <v>SAAQ</v>
      </c>
      <c r="AQ792" s="487" t="str">
        <f>+VLOOKUP($AJ792,Data_Validation!$A:$D,4,0)</f>
        <v>Inspection - Véhicules Interne</v>
      </c>
      <c r="AR792" s="487" t="s">
        <v>299</v>
      </c>
      <c r="AS792" s="487">
        <f>+VLOOKUP($AJ792,Data_Validation!$A:$E,5,0)</f>
        <v>0</v>
      </c>
      <c r="AT792" s="904" t="str">
        <f t="shared" si="75"/>
        <v>G66120</v>
      </c>
      <c r="AU792" s="488" t="str">
        <f t="shared" si="76"/>
        <v>COUT CLAIM CAMIONS MOYEN</v>
      </c>
      <c r="AV792" s="899">
        <f>IFERROR(INDEX(V792:AG792,1,MATCH(Parametres!$B$3,V$1:AG$1,0)-1)*IF(OR(C792="L",C792="S",C792="I"),-1,1),"")</f>
        <v>0</v>
      </c>
      <c r="AW792" s="899">
        <f t="shared" si="77"/>
        <v>0</v>
      </c>
      <c r="AX792" s="899">
        <f>INDEX(V792:AG792,1,MATCH(Parametres!$B$3,V$1:AG$1,0))*IF(OR(C792="L",C792="S",C792="I"),-1,1)</f>
        <v>0</v>
      </c>
      <c r="AY792" s="487" t="s">
        <v>337</v>
      </c>
      <c r="AZ792" s="487">
        <f>+VLOOKUP($AJ792,Data_Validation!$A:$E,5,0)</f>
        <v>0</v>
      </c>
    </row>
    <row r="793" spans="1:52" ht="15" hidden="1" customHeight="1">
      <c r="A793" s="706" t="s">
        <v>1148</v>
      </c>
      <c r="B793" s="706">
        <v>2025</v>
      </c>
      <c r="C793" s="706" t="s">
        <v>2846</v>
      </c>
      <c r="D793" s="706" t="s">
        <v>2847</v>
      </c>
      <c r="E793" s="706" t="s">
        <v>333</v>
      </c>
      <c r="F793" s="706" t="s">
        <v>1152</v>
      </c>
      <c r="G793" s="706">
        <v>0</v>
      </c>
      <c r="H793" s="706">
        <v>0</v>
      </c>
      <c r="I793" s="706">
        <v>0</v>
      </c>
      <c r="J793" s="706">
        <v>0</v>
      </c>
      <c r="K793" s="706">
        <v>0</v>
      </c>
      <c r="L793" s="706">
        <v>0</v>
      </c>
      <c r="M793" s="706">
        <v>0</v>
      </c>
      <c r="N793" s="706">
        <v>0</v>
      </c>
      <c r="O793" s="706">
        <v>0</v>
      </c>
      <c r="P793" s="706">
        <v>0</v>
      </c>
      <c r="Q793" s="706">
        <v>0</v>
      </c>
      <c r="R793" s="706">
        <v>0</v>
      </c>
      <c r="S793" s="706">
        <v>0</v>
      </c>
      <c r="T793" s="706">
        <v>0</v>
      </c>
      <c r="U793" s="706">
        <v>0</v>
      </c>
      <c r="V793" s="706">
        <v>0</v>
      </c>
      <c r="W793" s="706">
        <v>0</v>
      </c>
      <c r="X793" s="706">
        <v>0</v>
      </c>
      <c r="Y793" s="706">
        <v>0</v>
      </c>
      <c r="Z793" s="706">
        <v>0</v>
      </c>
      <c r="AA793" s="706">
        <v>0</v>
      </c>
      <c r="AB793" s="706">
        <v>0</v>
      </c>
      <c r="AC793" s="706">
        <v>0</v>
      </c>
      <c r="AD793" s="706">
        <v>0</v>
      </c>
      <c r="AE793" s="706">
        <v>0</v>
      </c>
      <c r="AF793" s="706">
        <v>0</v>
      </c>
      <c r="AG793" s="706">
        <v>0</v>
      </c>
      <c r="AH793" s="706">
        <v>0</v>
      </c>
      <c r="AI793" s="706">
        <v>0</v>
      </c>
      <c r="AJ793" s="905" t="str">
        <f t="shared" si="81"/>
        <v>G66140</v>
      </c>
      <c r="AK793" s="905" t="str">
        <f t="shared" si="82"/>
        <v>COUT SER RAP.CAMION MOYEN</v>
      </c>
      <c r="AL793" s="905">
        <f>IFERROR(INDEX(G793:R793,1,MATCH(Parametres!$B$3,G$1:R$1,0)-1)*IF(OR(F793="L",F793="S",F793="I"),-1,1),"")</f>
        <v>0</v>
      </c>
      <c r="AM793" s="905">
        <f t="shared" si="74"/>
        <v>0</v>
      </c>
      <c r="AN793" s="905">
        <f>INDEX(G793:R793,1,MATCH(Parametres!$B$3,G$1:R$1,0))*IF(OR(F793="L",F793="S",F793="I"),-1,1)</f>
        <v>0</v>
      </c>
      <c r="AO793" s="487" t="str">
        <f>+VLOOKUP($AJ793,Data_Validation!$A:$D,1,0)</f>
        <v>G66140</v>
      </c>
      <c r="AP793" s="487" t="str">
        <f>+VLOOKUP($AJ793,Data_Validation!$A:$D,3,0)</f>
        <v>SAAQ</v>
      </c>
      <c r="AQ793" s="487" t="str">
        <f>+VLOOKUP($AJ793,Data_Validation!$A:$D,4,0)</f>
        <v>Inspection - Véhicules Lourds</v>
      </c>
      <c r="AR793" s="487" t="s">
        <v>299</v>
      </c>
      <c r="AS793" s="487">
        <f>+VLOOKUP($AJ793,Data_Validation!$A:$E,5,0)</f>
        <v>0</v>
      </c>
      <c r="AT793" s="904" t="str">
        <f t="shared" si="75"/>
        <v>G66140</v>
      </c>
      <c r="AU793" s="488" t="str">
        <f t="shared" si="76"/>
        <v>COUT SER RAP.CAMION MOYEN</v>
      </c>
      <c r="AV793" s="899">
        <f>IFERROR(INDEX(V793:AG793,1,MATCH(Parametres!$B$3,V$1:AG$1,0)-1)*IF(OR(C793="L",C793="S",C793="I"),-1,1),"")</f>
        <v>0</v>
      </c>
      <c r="AW793" s="899">
        <f t="shared" si="77"/>
        <v>0</v>
      </c>
      <c r="AX793" s="899">
        <f>INDEX(V793:AG793,1,MATCH(Parametres!$B$3,V$1:AG$1,0))*IF(OR(C793="L",C793="S",C793="I"),-1,1)</f>
        <v>0</v>
      </c>
      <c r="AY793" s="487" t="s">
        <v>337</v>
      </c>
      <c r="AZ793" s="487">
        <f>+VLOOKUP($AJ793,Data_Validation!$A:$E,5,0)</f>
        <v>0</v>
      </c>
    </row>
    <row r="794" spans="1:52" ht="15" hidden="1" customHeight="1">
      <c r="A794" s="706" t="s">
        <v>1148</v>
      </c>
      <c r="B794" s="706">
        <v>2025</v>
      </c>
      <c r="C794" s="706" t="s">
        <v>2848</v>
      </c>
      <c r="D794" s="706" t="s">
        <v>2849</v>
      </c>
      <c r="E794" s="706" t="s">
        <v>333</v>
      </c>
      <c r="F794" s="706" t="s">
        <v>1152</v>
      </c>
      <c r="G794" s="706">
        <v>12191.04</v>
      </c>
      <c r="H794" s="706">
        <v>26588.38</v>
      </c>
      <c r="I794" s="706">
        <v>49325.26</v>
      </c>
      <c r="J794" s="706">
        <v>62737.81</v>
      </c>
      <c r="K794" s="706">
        <v>83403.23</v>
      </c>
      <c r="L794" s="706">
        <v>98375.24</v>
      </c>
      <c r="M794" s="706">
        <v>110849.52</v>
      </c>
      <c r="N794" s="706">
        <v>127894.27</v>
      </c>
      <c r="O794" s="706">
        <v>147664.71</v>
      </c>
      <c r="P794" s="706">
        <v>163100.34</v>
      </c>
      <c r="Q794" s="706">
        <v>173106.43</v>
      </c>
      <c r="R794" s="706">
        <v>185246.93</v>
      </c>
      <c r="S794" s="706">
        <v>15736.95</v>
      </c>
      <c r="T794" s="706">
        <v>15736.95</v>
      </c>
      <c r="U794" s="706">
        <v>0</v>
      </c>
      <c r="V794" s="706">
        <v>0</v>
      </c>
      <c r="W794" s="706">
        <v>0</v>
      </c>
      <c r="X794" s="706">
        <v>0</v>
      </c>
      <c r="Y794" s="706">
        <v>0</v>
      </c>
      <c r="Z794" s="706">
        <v>0</v>
      </c>
      <c r="AA794" s="706">
        <v>0</v>
      </c>
      <c r="AB794" s="706">
        <v>0</v>
      </c>
      <c r="AC794" s="706">
        <v>0</v>
      </c>
      <c r="AD794" s="706">
        <v>0</v>
      </c>
      <c r="AE794" s="706">
        <v>0</v>
      </c>
      <c r="AF794" s="706">
        <v>0</v>
      </c>
      <c r="AG794" s="706">
        <v>0</v>
      </c>
      <c r="AH794" s="706">
        <v>0</v>
      </c>
      <c r="AI794" s="706">
        <v>0</v>
      </c>
      <c r="AJ794" s="905" t="str">
        <f t="shared" si="81"/>
        <v>G66200</v>
      </c>
      <c r="AK794" s="905" t="str">
        <f t="shared" si="82"/>
        <v>COUT-M.D. GARANTIE</v>
      </c>
      <c r="AL794" s="905">
        <f>IFERROR(INDEX(G794:R794,1,MATCH(Parametres!$B$3,G$1:R$1,0)-1)*IF(OR(F794="L",F794="S",F794="I"),-1,1),"")</f>
        <v>49325.26</v>
      </c>
      <c r="AM794" s="905">
        <f t="shared" si="74"/>
        <v>13412.549999999996</v>
      </c>
      <c r="AN794" s="905">
        <f>INDEX(G794:R794,1,MATCH(Parametres!$B$3,G$1:R$1,0))*IF(OR(F794="L",F794="S",F794="I"),-1,1)</f>
        <v>62737.81</v>
      </c>
      <c r="AO794" s="487" t="str">
        <f>+VLOOKUP($AJ794,Data_Validation!$A:$D,1,0)</f>
        <v>G66200</v>
      </c>
      <c r="AP794" s="487" t="str">
        <f>+VLOOKUP($AJ794,Data_Validation!$A:$D,3,0)</f>
        <v>Service</v>
      </c>
      <c r="AQ794" s="487" t="str">
        <f>+VLOOKUP($AJ794,Data_Validation!$A:$D,4,0)</f>
        <v>M/O Garantie</v>
      </c>
      <c r="AR794" s="487" t="s">
        <v>299</v>
      </c>
      <c r="AS794" s="487">
        <f>+VLOOKUP($AJ794,Data_Validation!$A:$E,5,0)</f>
        <v>0</v>
      </c>
      <c r="AT794" s="904" t="str">
        <f t="shared" si="75"/>
        <v>G66200</v>
      </c>
      <c r="AU794" s="488" t="str">
        <f t="shared" si="76"/>
        <v>COUT-M.D. GARANTIE</v>
      </c>
      <c r="AV794" s="899">
        <f>IFERROR(INDEX(V794:AG794,1,MATCH(Parametres!$B$3,V$1:AG$1,0)-1)*IF(OR(C794="L",C794="S",C794="I"),-1,1),"")</f>
        <v>0</v>
      </c>
      <c r="AW794" s="899">
        <f t="shared" si="77"/>
        <v>0</v>
      </c>
      <c r="AX794" s="899">
        <f>INDEX(V794:AG794,1,MATCH(Parametres!$B$3,V$1:AG$1,0))*IF(OR(C794="L",C794="S",C794="I"),-1,1)</f>
        <v>0</v>
      </c>
      <c r="AY794" s="487" t="s">
        <v>337</v>
      </c>
      <c r="AZ794" s="487">
        <f>+VLOOKUP($AJ794,Data_Validation!$A:$E,5,0)</f>
        <v>0</v>
      </c>
    </row>
    <row r="795" spans="1:52" ht="15" hidden="1" customHeight="1">
      <c r="A795" s="706" t="s">
        <v>1148</v>
      </c>
      <c r="B795" s="706">
        <v>2025</v>
      </c>
      <c r="C795" s="706" t="s">
        <v>2850</v>
      </c>
      <c r="D795" s="706" t="s">
        <v>2851</v>
      </c>
      <c r="E795" s="706" t="s">
        <v>333</v>
      </c>
      <c r="F795" s="706" t="s">
        <v>1152</v>
      </c>
      <c r="G795" s="706">
        <v>18846.91</v>
      </c>
      <c r="H795" s="706">
        <v>28652.240000000002</v>
      </c>
      <c r="I795" s="706">
        <v>42426.28</v>
      </c>
      <c r="J795" s="706">
        <v>61204.74</v>
      </c>
      <c r="K795" s="706">
        <v>76082.3</v>
      </c>
      <c r="L795" s="706">
        <v>86121.77</v>
      </c>
      <c r="M795" s="706">
        <v>96395.94</v>
      </c>
      <c r="N795" s="706">
        <v>110509.83</v>
      </c>
      <c r="O795" s="706">
        <v>123692.3</v>
      </c>
      <c r="P795" s="706">
        <v>138754.70000000001</v>
      </c>
      <c r="Q795" s="706">
        <v>153565.18</v>
      </c>
      <c r="R795" s="706">
        <v>168606.74</v>
      </c>
      <c r="S795" s="706">
        <v>13960.47</v>
      </c>
      <c r="T795" s="706">
        <v>13960.47</v>
      </c>
      <c r="U795" s="706">
        <v>0</v>
      </c>
      <c r="V795" s="706">
        <v>0</v>
      </c>
      <c r="W795" s="706">
        <v>0</v>
      </c>
      <c r="X795" s="706">
        <v>0</v>
      </c>
      <c r="Y795" s="706">
        <v>0</v>
      </c>
      <c r="Z795" s="706">
        <v>0</v>
      </c>
      <c r="AA795" s="706">
        <v>0</v>
      </c>
      <c r="AB795" s="706">
        <v>0</v>
      </c>
      <c r="AC795" s="706">
        <v>0</v>
      </c>
      <c r="AD795" s="706">
        <v>0</v>
      </c>
      <c r="AE795" s="706">
        <v>0</v>
      </c>
      <c r="AF795" s="706">
        <v>0</v>
      </c>
      <c r="AG795" s="706">
        <v>0</v>
      </c>
      <c r="AH795" s="706">
        <v>0</v>
      </c>
      <c r="AI795" s="706">
        <v>0</v>
      </c>
      <c r="AJ795" s="905" t="str">
        <f t="shared" ref="AJ795:AJ858" si="83">C795</f>
        <v>G66300</v>
      </c>
      <c r="AK795" s="905" t="str">
        <f t="shared" ref="AK795:AK858" si="84">D795</f>
        <v>COUT-M.D. INTERNE</v>
      </c>
      <c r="AL795" s="905">
        <f>IFERROR(INDEX(G795:R795,1,MATCH(Parametres!$B$3,G$1:R$1,0)-1)*IF(OR(F795="L",F795="S",F795="I"),-1,1),"")</f>
        <v>42426.28</v>
      </c>
      <c r="AM795" s="905">
        <f t="shared" ref="AM795:AM858" si="85">AN795-AL795</f>
        <v>18778.46</v>
      </c>
      <c r="AN795" s="905">
        <f>INDEX(G795:R795,1,MATCH(Parametres!$B$3,G$1:R$1,0))*IF(OR(F795="L",F795="S",F795="I"),-1,1)</f>
        <v>61204.74</v>
      </c>
      <c r="AO795" s="487" t="str">
        <f>+VLOOKUP($AJ795,Data_Validation!$A:$D,1,0)</f>
        <v>G66300</v>
      </c>
      <c r="AP795" s="487" t="str">
        <f>+VLOOKUP($AJ795,Data_Validation!$A:$D,3,0)</f>
        <v>Service</v>
      </c>
      <c r="AQ795" s="487" t="str">
        <f>+VLOOKUP($AJ795,Data_Validation!$A:$D,4,0)</f>
        <v>M/O Interne</v>
      </c>
      <c r="AR795" s="487" t="s">
        <v>299</v>
      </c>
      <c r="AS795" s="487">
        <f>+VLOOKUP($AJ795,Data_Validation!$A:$E,5,0)</f>
        <v>0</v>
      </c>
      <c r="AT795" s="904" t="str">
        <f t="shared" ref="AT795:AT858" si="86">C795</f>
        <v>G66300</v>
      </c>
      <c r="AU795" s="488" t="str">
        <f t="shared" ref="AU795:AU858" si="87">D795</f>
        <v>COUT-M.D. INTERNE</v>
      </c>
      <c r="AV795" s="899">
        <f>IFERROR(INDEX(V795:AG795,1,MATCH(Parametres!$B$3,V$1:AG$1,0)-1)*IF(OR(C795="L",C795="S",C795="I"),-1,1),"")</f>
        <v>0</v>
      </c>
      <c r="AW795" s="899">
        <f t="shared" ref="AW795:AW858" si="88">AX795-AV795</f>
        <v>0</v>
      </c>
      <c r="AX795" s="899">
        <f>INDEX(V795:AG795,1,MATCH(Parametres!$B$3,V$1:AG$1,0))*IF(OR(C795="L",C795="S",C795="I"),-1,1)</f>
        <v>0</v>
      </c>
      <c r="AY795" s="487" t="s">
        <v>337</v>
      </c>
      <c r="AZ795" s="487">
        <f>+VLOOKUP($AJ795,Data_Validation!$A:$E,5,0)</f>
        <v>0</v>
      </c>
    </row>
    <row r="796" spans="1:52" ht="15" hidden="1" customHeight="1">
      <c r="A796" s="706" t="s">
        <v>1148</v>
      </c>
      <c r="B796" s="706">
        <v>2025</v>
      </c>
      <c r="C796" s="706" t="s">
        <v>2852</v>
      </c>
      <c r="D796" s="706" t="s">
        <v>2853</v>
      </c>
      <c r="E796" s="706" t="s">
        <v>333</v>
      </c>
      <c r="F796" s="706" t="s">
        <v>1152</v>
      </c>
      <c r="G796" s="706">
        <v>26.51</v>
      </c>
      <c r="H796" s="706">
        <v>26.51</v>
      </c>
      <c r="I796" s="706">
        <v>67.819999999999993</v>
      </c>
      <c r="J796" s="706">
        <v>162.22999999999999</v>
      </c>
      <c r="K796" s="706">
        <v>624.79</v>
      </c>
      <c r="L796" s="706">
        <v>1074.82</v>
      </c>
      <c r="M796" s="706">
        <v>1804.85</v>
      </c>
      <c r="N796" s="706">
        <v>2307.4</v>
      </c>
      <c r="O796" s="706">
        <v>2519.5500000000002</v>
      </c>
      <c r="P796" s="706">
        <v>2936.96</v>
      </c>
      <c r="Q796" s="706">
        <v>3410.42</v>
      </c>
      <c r="R796" s="706">
        <v>3461.35</v>
      </c>
      <c r="S796" s="706">
        <v>310.04000000000002</v>
      </c>
      <c r="T796" s="706">
        <v>310.04000000000002</v>
      </c>
      <c r="U796" s="706">
        <v>0</v>
      </c>
      <c r="V796" s="706">
        <v>0</v>
      </c>
      <c r="W796" s="706">
        <v>0</v>
      </c>
      <c r="X796" s="706">
        <v>0</v>
      </c>
      <c r="Y796" s="706">
        <v>0</v>
      </c>
      <c r="Z796" s="706">
        <v>0</v>
      </c>
      <c r="AA796" s="706">
        <v>0</v>
      </c>
      <c r="AB796" s="706">
        <v>0</v>
      </c>
      <c r="AC796" s="706">
        <v>0</v>
      </c>
      <c r="AD796" s="706">
        <v>0</v>
      </c>
      <c r="AE796" s="706">
        <v>0</v>
      </c>
      <c r="AF796" s="706">
        <v>0</v>
      </c>
      <c r="AG796" s="706">
        <v>0</v>
      </c>
      <c r="AH796" s="706">
        <v>0</v>
      </c>
      <c r="AI796" s="706">
        <v>0</v>
      </c>
      <c r="AJ796" s="905" t="str">
        <f t="shared" si="83"/>
        <v>G66320</v>
      </c>
      <c r="AK796" s="905" t="str">
        <f t="shared" si="84"/>
        <v>COUT-MO INTERNE CAM MOYEN</v>
      </c>
      <c r="AL796" s="905">
        <f>IFERROR(INDEX(G796:R796,1,MATCH(Parametres!$B$3,G$1:R$1,0)-1)*IF(OR(F796="L",F796="S",F796="I"),-1,1),"")</f>
        <v>67.819999999999993</v>
      </c>
      <c r="AM796" s="905">
        <f t="shared" si="85"/>
        <v>94.41</v>
      </c>
      <c r="AN796" s="905">
        <f>INDEX(G796:R796,1,MATCH(Parametres!$B$3,G$1:R$1,0))*IF(OR(F796="L",F796="S",F796="I"),-1,1)</f>
        <v>162.22999999999999</v>
      </c>
      <c r="AO796" s="487" t="str">
        <f>+VLOOKUP($AJ796,Data_Validation!$A:$D,1,0)</f>
        <v>G66320</v>
      </c>
      <c r="AP796" s="487" t="str">
        <f>+VLOOKUP($AJ796,Data_Validation!$A:$D,3,0)</f>
        <v>SAAQ</v>
      </c>
      <c r="AQ796" s="487" t="str">
        <f>+VLOOKUP($AJ796,Data_Validation!$A:$D,4,0)</f>
        <v>Inspection - Véhicules Interne</v>
      </c>
      <c r="AR796" s="487" t="s">
        <v>299</v>
      </c>
      <c r="AS796" s="487">
        <f>+VLOOKUP($AJ796,Data_Validation!$A:$E,5,0)</f>
        <v>0</v>
      </c>
      <c r="AT796" s="904" t="str">
        <f t="shared" si="86"/>
        <v>G66320</v>
      </c>
      <c r="AU796" s="488" t="str">
        <f t="shared" si="87"/>
        <v>COUT-MO INTERNE CAM MOYEN</v>
      </c>
      <c r="AV796" s="899">
        <f>IFERROR(INDEX(V796:AG796,1,MATCH(Parametres!$B$3,V$1:AG$1,0)-1)*IF(OR(C796="L",C796="S",C796="I"),-1,1),"")</f>
        <v>0</v>
      </c>
      <c r="AW796" s="899">
        <f t="shared" si="88"/>
        <v>0</v>
      </c>
      <c r="AX796" s="899">
        <f>INDEX(V796:AG796,1,MATCH(Parametres!$B$3,V$1:AG$1,0))*IF(OR(C796="L",C796="S",C796="I"),-1,1)</f>
        <v>0</v>
      </c>
      <c r="AY796" s="487" t="s">
        <v>337</v>
      </c>
      <c r="AZ796" s="487">
        <f>+VLOOKUP($AJ796,Data_Validation!$A:$E,5,0)</f>
        <v>0</v>
      </c>
    </row>
    <row r="797" spans="1:52" ht="15" hidden="1" customHeight="1">
      <c r="A797" s="706" t="s">
        <v>1148</v>
      </c>
      <c r="B797" s="706">
        <v>2025</v>
      </c>
      <c r="C797" s="706" t="s">
        <v>2854</v>
      </c>
      <c r="D797" s="706" t="s">
        <v>2855</v>
      </c>
      <c r="E797" s="706" t="s">
        <v>333</v>
      </c>
      <c r="F797" s="706" t="s">
        <v>1152</v>
      </c>
      <c r="G797" s="706">
        <v>5597.19</v>
      </c>
      <c r="H797" s="706">
        <v>10564</v>
      </c>
      <c r="I797" s="706">
        <v>18228.099999999999</v>
      </c>
      <c r="J797" s="706">
        <v>25569.69</v>
      </c>
      <c r="K797" s="706">
        <v>33052.15</v>
      </c>
      <c r="L797" s="706">
        <v>41385.620000000003</v>
      </c>
      <c r="M797" s="706">
        <v>45926.15</v>
      </c>
      <c r="N797" s="706">
        <v>47616.54</v>
      </c>
      <c r="O797" s="706">
        <v>51841.19</v>
      </c>
      <c r="P797" s="706">
        <v>57355.91</v>
      </c>
      <c r="Q797" s="706">
        <v>59595.54</v>
      </c>
      <c r="R797" s="706">
        <v>63401.06</v>
      </c>
      <c r="S797" s="706">
        <v>5417.78</v>
      </c>
      <c r="T797" s="706">
        <v>5417.78</v>
      </c>
      <c r="U797" s="706">
        <v>0</v>
      </c>
      <c r="V797" s="706">
        <v>0</v>
      </c>
      <c r="W797" s="706">
        <v>0</v>
      </c>
      <c r="X797" s="706">
        <v>0</v>
      </c>
      <c r="Y797" s="706">
        <v>0</v>
      </c>
      <c r="Z797" s="706">
        <v>0</v>
      </c>
      <c r="AA797" s="706">
        <v>0</v>
      </c>
      <c r="AB797" s="706">
        <v>0</v>
      </c>
      <c r="AC797" s="706">
        <v>0</v>
      </c>
      <c r="AD797" s="706">
        <v>0</v>
      </c>
      <c r="AE797" s="706">
        <v>0</v>
      </c>
      <c r="AF797" s="706">
        <v>0</v>
      </c>
      <c r="AG797" s="706">
        <v>0</v>
      </c>
      <c r="AH797" s="706">
        <v>0</v>
      </c>
      <c r="AI797" s="706">
        <v>0</v>
      </c>
      <c r="AJ797" s="905" t="str">
        <f t="shared" si="83"/>
        <v>G66400</v>
      </c>
      <c r="AK797" s="905" t="str">
        <f t="shared" si="84"/>
        <v>COUT-M.D. INSP.</v>
      </c>
      <c r="AL797" s="905">
        <f>IFERROR(INDEX(G797:R797,1,MATCH(Parametres!$B$3,G$1:R$1,0)-1)*IF(OR(F797="L",F797="S",F797="I"),-1,1),"")</f>
        <v>18228.099999999999</v>
      </c>
      <c r="AM797" s="905">
        <f t="shared" si="85"/>
        <v>7341.59</v>
      </c>
      <c r="AN797" s="905">
        <f>INDEX(G797:R797,1,MATCH(Parametres!$B$3,G$1:R$1,0))*IF(OR(F797="L",F797="S",F797="I"),-1,1)</f>
        <v>25569.69</v>
      </c>
      <c r="AO797" s="487" t="str">
        <f>+VLOOKUP($AJ797,Data_Validation!$A:$D,1,0)</f>
        <v>G66400</v>
      </c>
      <c r="AP797" s="487" t="str">
        <f>+VLOOKUP($AJ797,Data_Validation!$A:$D,3,0)</f>
        <v>Service</v>
      </c>
      <c r="AQ797" s="487" t="str">
        <f>+VLOOKUP($AJ797,Data_Validation!$A:$D,4,0)</f>
        <v>M/O Interne</v>
      </c>
      <c r="AR797" s="487" t="s">
        <v>299</v>
      </c>
      <c r="AS797" s="487">
        <f>+VLOOKUP($AJ797,Data_Validation!$A:$E,5,0)</f>
        <v>0</v>
      </c>
      <c r="AT797" s="904" t="str">
        <f t="shared" si="86"/>
        <v>G66400</v>
      </c>
      <c r="AU797" s="488" t="str">
        <f t="shared" si="87"/>
        <v>COUT-M.D. INSP.</v>
      </c>
      <c r="AV797" s="899">
        <f>IFERROR(INDEX(V797:AG797,1,MATCH(Parametres!$B$3,V$1:AG$1,0)-1)*IF(OR(C797="L",C797="S",C797="I"),-1,1),"")</f>
        <v>0</v>
      </c>
      <c r="AW797" s="899">
        <f t="shared" si="88"/>
        <v>0</v>
      </c>
      <c r="AX797" s="899">
        <f>INDEX(V797:AG797,1,MATCH(Parametres!$B$3,V$1:AG$1,0))*IF(OR(C797="L",C797="S",C797="I"),-1,1)</f>
        <v>0</v>
      </c>
      <c r="AY797" s="487" t="s">
        <v>337</v>
      </c>
      <c r="AZ797" s="487">
        <f>+VLOOKUP($AJ797,Data_Validation!$A:$E,5,0)</f>
        <v>0</v>
      </c>
    </row>
    <row r="798" spans="1:52" ht="15" customHeight="1">
      <c r="A798" s="706" t="s">
        <v>1148</v>
      </c>
      <c r="B798" s="706">
        <v>2025</v>
      </c>
      <c r="C798" s="706" t="s">
        <v>2856</v>
      </c>
      <c r="D798" s="706" t="s">
        <v>2857</v>
      </c>
      <c r="E798" s="706" t="s">
        <v>333</v>
      </c>
      <c r="F798" s="706" t="s">
        <v>1152</v>
      </c>
      <c r="G798" s="706">
        <v>0</v>
      </c>
      <c r="H798" s="706">
        <v>0</v>
      </c>
      <c r="I798" s="706">
        <v>0</v>
      </c>
      <c r="J798" s="706">
        <v>0</v>
      </c>
      <c r="K798" s="706">
        <v>0</v>
      </c>
      <c r="L798" s="706">
        <v>0</v>
      </c>
      <c r="M798" s="706">
        <v>0</v>
      </c>
      <c r="N798" s="706">
        <v>0</v>
      </c>
      <c r="O798" s="706">
        <v>0</v>
      </c>
      <c r="P798" s="706">
        <v>0</v>
      </c>
      <c r="Q798" s="706">
        <v>0</v>
      </c>
      <c r="R798" s="706">
        <v>0</v>
      </c>
      <c r="S798" s="706">
        <v>0</v>
      </c>
      <c r="T798" s="706">
        <v>0</v>
      </c>
      <c r="U798" s="706">
        <v>0</v>
      </c>
      <c r="V798" s="706">
        <v>0</v>
      </c>
      <c r="W798" s="706">
        <v>0</v>
      </c>
      <c r="X798" s="706">
        <v>0</v>
      </c>
      <c r="Y798" s="706">
        <v>0</v>
      </c>
      <c r="Z798" s="706">
        <v>0</v>
      </c>
      <c r="AA798" s="706">
        <v>0</v>
      </c>
      <c r="AB798" s="706">
        <v>0</v>
      </c>
      <c r="AC798" s="706">
        <v>0</v>
      </c>
      <c r="AD798" s="706">
        <v>0</v>
      </c>
      <c r="AE798" s="706">
        <v>0</v>
      </c>
      <c r="AF798" s="706">
        <v>0</v>
      </c>
      <c r="AG798" s="706">
        <v>0</v>
      </c>
      <c r="AH798" s="706">
        <v>0</v>
      </c>
      <c r="AI798" s="706">
        <v>0</v>
      </c>
      <c r="AJ798" s="905" t="str">
        <f t="shared" si="83"/>
        <v>G66420</v>
      </c>
      <c r="AK798" s="905" t="str">
        <f t="shared" si="84"/>
        <v>COUT-MO INSPECTON PDI</v>
      </c>
      <c r="AL798" s="905">
        <f>IFERROR(INDEX(G798:R798,1,MATCH(Parametres!$B$3,G$1:R$1,0)-1)*IF(OR(F798="L",F798="S",F798="I"),-1,1),"")</f>
        <v>0</v>
      </c>
      <c r="AM798" s="905">
        <f t="shared" si="85"/>
        <v>0</v>
      </c>
      <c r="AN798" s="905">
        <f>INDEX(G798:R798,1,MATCH(Parametres!$B$3,G$1:R$1,0))*IF(OR(F798="L",F798="S",F798="I"),-1,1)</f>
        <v>0</v>
      </c>
      <c r="AO798" s="487" t="e">
        <f>+VLOOKUP($AJ798,Data_Validation!$A:$D,1,0)</f>
        <v>#N/A</v>
      </c>
      <c r="AP798" s="487" t="e">
        <f>+VLOOKUP($AJ798,Data_Validation!$A:$D,3,0)</f>
        <v>#N/A</v>
      </c>
      <c r="AQ798" s="487" t="e">
        <f>+VLOOKUP($AJ798,Data_Validation!$A:$D,4,0)</f>
        <v>#N/A</v>
      </c>
      <c r="AR798" s="487" t="s">
        <v>299</v>
      </c>
      <c r="AS798" s="487" t="e">
        <f>+VLOOKUP($AJ798,Data_Validation!$A:$E,5,0)</f>
        <v>#N/A</v>
      </c>
      <c r="AT798" s="904" t="str">
        <f t="shared" si="86"/>
        <v>G66420</v>
      </c>
      <c r="AU798" s="488" t="str">
        <f t="shared" si="87"/>
        <v>COUT-MO INSPECTON PDI</v>
      </c>
      <c r="AV798" s="899">
        <f>IFERROR(INDEX(V798:AG798,1,MATCH(Parametres!$B$3,V$1:AG$1,0)-1)*IF(OR(C798="L",C798="S",C798="I"),-1,1),"")</f>
        <v>0</v>
      </c>
      <c r="AW798" s="899">
        <f t="shared" si="88"/>
        <v>0</v>
      </c>
      <c r="AX798" s="899">
        <f>INDEX(V798:AG798,1,MATCH(Parametres!$B$3,V$1:AG$1,0))*IF(OR(C798="L",C798="S",C798="I"),-1,1)</f>
        <v>0</v>
      </c>
      <c r="AY798" s="487" t="s">
        <v>337</v>
      </c>
      <c r="AZ798" s="487" t="e">
        <f>+VLOOKUP($AJ798,Data_Validation!$A:$E,5,0)</f>
        <v>#N/A</v>
      </c>
    </row>
    <row r="799" spans="1:52" ht="15" hidden="1" customHeight="1">
      <c r="A799" s="706" t="s">
        <v>1148</v>
      </c>
      <c r="B799" s="706">
        <v>2025</v>
      </c>
      <c r="C799" s="706" t="s">
        <v>2858</v>
      </c>
      <c r="D799" s="706" t="s">
        <v>2859</v>
      </c>
      <c r="E799" s="706" t="s">
        <v>333</v>
      </c>
      <c r="F799" s="706" t="s">
        <v>1152</v>
      </c>
      <c r="G799" s="706">
        <v>-4351.97</v>
      </c>
      <c r="H799" s="706">
        <v>-9715.91</v>
      </c>
      <c r="I799" s="706">
        <v>-15388.43</v>
      </c>
      <c r="J799" s="706">
        <v>-16480.3</v>
      </c>
      <c r="K799" s="706">
        <v>-23942.25</v>
      </c>
      <c r="L799" s="706">
        <v>-20195.849999999999</v>
      </c>
      <c r="M799" s="706">
        <v>-21987.74</v>
      </c>
      <c r="N799" s="706">
        <v>-23291.599999999999</v>
      </c>
      <c r="O799" s="706">
        <v>-24960.49</v>
      </c>
      <c r="P799" s="706">
        <v>-24970.18</v>
      </c>
      <c r="Q799" s="706">
        <v>-18629.88</v>
      </c>
      <c r="R799" s="706">
        <v>-15617.08</v>
      </c>
      <c r="S799" s="706">
        <v>-1693.63</v>
      </c>
      <c r="T799" s="706">
        <v>-1693.63</v>
      </c>
      <c r="U799" s="706">
        <v>0</v>
      </c>
      <c r="V799" s="706">
        <v>0</v>
      </c>
      <c r="W799" s="706">
        <v>0</v>
      </c>
      <c r="X799" s="706">
        <v>0</v>
      </c>
      <c r="Y799" s="706">
        <v>0</v>
      </c>
      <c r="Z799" s="706">
        <v>0</v>
      </c>
      <c r="AA799" s="706">
        <v>0</v>
      </c>
      <c r="AB799" s="706">
        <v>0</v>
      </c>
      <c r="AC799" s="706">
        <v>0</v>
      </c>
      <c r="AD799" s="706">
        <v>0</v>
      </c>
      <c r="AE799" s="706">
        <v>0</v>
      </c>
      <c r="AF799" s="706">
        <v>0</v>
      </c>
      <c r="AG799" s="706">
        <v>0</v>
      </c>
      <c r="AH799" s="706">
        <v>0</v>
      </c>
      <c r="AI799" s="706">
        <v>0</v>
      </c>
      <c r="AJ799" s="905" t="str">
        <f t="shared" si="83"/>
        <v>G66500</v>
      </c>
      <c r="AK799" s="905" t="str">
        <f t="shared" si="84"/>
        <v>TEMPS PERDU SERVICE</v>
      </c>
      <c r="AL799" s="905">
        <f>IFERROR(INDEX(G799:R799,1,MATCH(Parametres!$B$3,G$1:R$1,0)-1)*IF(OR(F799="L",F799="S",F799="I"),-1,1),"")</f>
        <v>-15388.43</v>
      </c>
      <c r="AM799" s="905">
        <f t="shared" si="85"/>
        <v>-1091.869999999999</v>
      </c>
      <c r="AN799" s="905">
        <f>INDEX(G799:R799,1,MATCH(Parametres!$B$3,G$1:R$1,0))*IF(OR(F799="L",F799="S",F799="I"),-1,1)</f>
        <v>-16480.3</v>
      </c>
      <c r="AO799" s="487" t="str">
        <f>+VLOOKUP($AJ799,Data_Validation!$A:$D,1,0)</f>
        <v>G66500</v>
      </c>
      <c r="AP799" s="487" t="str">
        <f>+VLOOKUP($AJ799,Data_Validation!$A:$D,3,0)</f>
        <v>Service</v>
      </c>
      <c r="AQ799" s="487" t="str">
        <f>+VLOOKUP($AJ799,Data_Validation!$A:$D,4,0)</f>
        <v>Ajustement M/O</v>
      </c>
      <c r="AR799" s="487" t="s">
        <v>299</v>
      </c>
      <c r="AS799" s="487">
        <f>+VLOOKUP($AJ799,Data_Validation!$A:$E,5,0)</f>
        <v>0</v>
      </c>
      <c r="AT799" s="904" t="str">
        <f t="shared" si="86"/>
        <v>G66500</v>
      </c>
      <c r="AU799" s="488" t="str">
        <f t="shared" si="87"/>
        <v>TEMPS PERDU SERVICE</v>
      </c>
      <c r="AV799" s="899">
        <f>IFERROR(INDEX(V799:AG799,1,MATCH(Parametres!$B$3,V$1:AG$1,0)-1)*IF(OR(C799="L",C799="S",C799="I"),-1,1),"")</f>
        <v>0</v>
      </c>
      <c r="AW799" s="899">
        <f t="shared" si="88"/>
        <v>0</v>
      </c>
      <c r="AX799" s="899">
        <f>INDEX(V799:AG799,1,MATCH(Parametres!$B$3,V$1:AG$1,0))*IF(OR(C799="L",C799="S",C799="I"),-1,1)</f>
        <v>0</v>
      </c>
      <c r="AY799" s="487" t="s">
        <v>337</v>
      </c>
      <c r="AZ799" s="487">
        <f>+VLOOKUP($AJ799,Data_Validation!$A:$E,5,0)</f>
        <v>0</v>
      </c>
    </row>
    <row r="800" spans="1:52" ht="15" hidden="1" customHeight="1">
      <c r="A800" s="706" t="s">
        <v>1148</v>
      </c>
      <c r="B800" s="706">
        <v>2025</v>
      </c>
      <c r="C800" s="706" t="s">
        <v>2860</v>
      </c>
      <c r="D800" s="706" t="s">
        <v>2861</v>
      </c>
      <c r="E800" s="706" t="s">
        <v>333</v>
      </c>
      <c r="F800" s="706" t="s">
        <v>1152</v>
      </c>
      <c r="G800" s="706">
        <v>13358.05</v>
      </c>
      <c r="H800" s="706">
        <v>23040.15</v>
      </c>
      <c r="I800" s="706">
        <v>33053.4</v>
      </c>
      <c r="J800" s="706">
        <v>59592.43</v>
      </c>
      <c r="K800" s="706">
        <v>75610.89</v>
      </c>
      <c r="L800" s="706">
        <v>103082.07</v>
      </c>
      <c r="M800" s="706">
        <v>119921.75</v>
      </c>
      <c r="N800" s="706">
        <v>140204.43</v>
      </c>
      <c r="O800" s="706">
        <v>154648.20000000001</v>
      </c>
      <c r="P800" s="706">
        <v>175285.35</v>
      </c>
      <c r="Q800" s="706">
        <v>184039.23</v>
      </c>
      <c r="R800" s="706">
        <v>190263.18</v>
      </c>
      <c r="S800" s="706">
        <v>16730.84</v>
      </c>
      <c r="T800" s="706">
        <v>16730.84</v>
      </c>
      <c r="U800" s="706">
        <v>0</v>
      </c>
      <c r="V800" s="706">
        <v>0</v>
      </c>
      <c r="W800" s="706">
        <v>0</v>
      </c>
      <c r="X800" s="706">
        <v>0</v>
      </c>
      <c r="Y800" s="706">
        <v>0</v>
      </c>
      <c r="Z800" s="706">
        <v>0</v>
      </c>
      <c r="AA800" s="706">
        <v>0</v>
      </c>
      <c r="AB800" s="706">
        <v>0</v>
      </c>
      <c r="AC800" s="706">
        <v>0</v>
      </c>
      <c r="AD800" s="706">
        <v>0</v>
      </c>
      <c r="AE800" s="706">
        <v>0</v>
      </c>
      <c r="AF800" s="706">
        <v>0</v>
      </c>
      <c r="AG800" s="706">
        <v>0</v>
      </c>
      <c r="AH800" s="706">
        <v>0</v>
      </c>
      <c r="AI800" s="706">
        <v>0</v>
      </c>
      <c r="AJ800" s="905" t="str">
        <f t="shared" si="83"/>
        <v>G66600</v>
      </c>
      <c r="AK800" s="905" t="str">
        <f t="shared" si="84"/>
        <v>COUT-SOUS-CONTRATS SERV.</v>
      </c>
      <c r="AL800" s="905">
        <f>IFERROR(INDEX(G800:R800,1,MATCH(Parametres!$B$3,G$1:R$1,0)-1)*IF(OR(F800="L",F800="S",F800="I"),-1,1),"")</f>
        <v>33053.4</v>
      </c>
      <c r="AM800" s="905">
        <f t="shared" si="85"/>
        <v>26539.03</v>
      </c>
      <c r="AN800" s="905">
        <f>INDEX(G800:R800,1,MATCH(Parametres!$B$3,G$1:R$1,0))*IF(OR(F800="L",F800="S",F800="I"),-1,1)</f>
        <v>59592.43</v>
      </c>
      <c r="AO800" s="487" t="str">
        <f>+VLOOKUP($AJ800,Data_Validation!$A:$D,1,0)</f>
        <v>G66600</v>
      </c>
      <c r="AP800" s="487" t="str">
        <f>+VLOOKUP($AJ800,Data_Validation!$A:$D,3,0)</f>
        <v>Service</v>
      </c>
      <c r="AQ800" s="487" t="str">
        <f>+VLOOKUP($AJ800,Data_Validation!$A:$D,4,0)</f>
        <v>Sous-traitement</v>
      </c>
      <c r="AR800" s="487" t="s">
        <v>299</v>
      </c>
      <c r="AS800" s="487">
        <f>+VLOOKUP($AJ800,Data_Validation!$A:$E,5,0)</f>
        <v>0</v>
      </c>
      <c r="AT800" s="904" t="str">
        <f t="shared" si="86"/>
        <v>G66600</v>
      </c>
      <c r="AU800" s="488" t="str">
        <f t="shared" si="87"/>
        <v>COUT-SOUS-CONTRATS SERV.</v>
      </c>
      <c r="AV800" s="899">
        <f>IFERROR(INDEX(V800:AG800,1,MATCH(Parametres!$B$3,V$1:AG$1,0)-1)*IF(OR(C800="L",C800="S",C800="I"),-1,1),"")</f>
        <v>0</v>
      </c>
      <c r="AW800" s="899">
        <f t="shared" si="88"/>
        <v>0</v>
      </c>
      <c r="AX800" s="899">
        <f>INDEX(V800:AG800,1,MATCH(Parametres!$B$3,V$1:AG$1,0))*IF(OR(C800="L",C800="S",C800="I"),-1,1)</f>
        <v>0</v>
      </c>
      <c r="AY800" s="487" t="s">
        <v>337</v>
      </c>
      <c r="AZ800" s="487">
        <f>+VLOOKUP($AJ800,Data_Validation!$A:$E,5,0)</f>
        <v>0</v>
      </c>
    </row>
    <row r="801" spans="1:52" ht="15" hidden="1" customHeight="1">
      <c r="A801" s="706" t="s">
        <v>1148</v>
      </c>
      <c r="B801" s="706">
        <v>2025</v>
      </c>
      <c r="C801" s="706" t="s">
        <v>2862</v>
      </c>
      <c r="D801" s="706" t="s">
        <v>2863</v>
      </c>
      <c r="E801" s="706" t="s">
        <v>333</v>
      </c>
      <c r="F801" s="706" t="s">
        <v>1152</v>
      </c>
      <c r="G801" s="706">
        <v>0</v>
      </c>
      <c r="H801" s="706">
        <v>0</v>
      </c>
      <c r="I801" s="706">
        <v>0</v>
      </c>
      <c r="J801" s="706">
        <v>0</v>
      </c>
      <c r="K801" s="706">
        <v>0</v>
      </c>
      <c r="L801" s="706">
        <v>0</v>
      </c>
      <c r="M801" s="706">
        <v>0</v>
      </c>
      <c r="N801" s="706">
        <v>0</v>
      </c>
      <c r="O801" s="706">
        <v>0</v>
      </c>
      <c r="P801" s="706">
        <v>0</v>
      </c>
      <c r="Q801" s="706">
        <v>0</v>
      </c>
      <c r="R801" s="706">
        <v>0</v>
      </c>
      <c r="S801" s="706">
        <v>0</v>
      </c>
      <c r="T801" s="706">
        <v>0</v>
      </c>
      <c r="U801" s="706">
        <v>0</v>
      </c>
      <c r="V801" s="706">
        <v>0</v>
      </c>
      <c r="W801" s="706">
        <v>0</v>
      </c>
      <c r="X801" s="706">
        <v>0</v>
      </c>
      <c r="Y801" s="706">
        <v>0</v>
      </c>
      <c r="Z801" s="706">
        <v>0</v>
      </c>
      <c r="AA801" s="706">
        <v>0</v>
      </c>
      <c r="AB801" s="706">
        <v>0</v>
      </c>
      <c r="AC801" s="706">
        <v>0</v>
      </c>
      <c r="AD801" s="706">
        <v>0</v>
      </c>
      <c r="AE801" s="706">
        <v>0</v>
      </c>
      <c r="AF801" s="706">
        <v>0</v>
      </c>
      <c r="AG801" s="706">
        <v>0</v>
      </c>
      <c r="AH801" s="706">
        <v>0</v>
      </c>
      <c r="AI801" s="706">
        <v>0</v>
      </c>
      <c r="AJ801" s="905" t="str">
        <f t="shared" si="83"/>
        <v>G66610</v>
      </c>
      <c r="AK801" s="905" t="str">
        <f t="shared" si="84"/>
        <v>COUT-REPAR. PARE-BRISES</v>
      </c>
      <c r="AL801" s="905">
        <f>IFERROR(INDEX(G801:R801,1,MATCH(Parametres!$B$3,G$1:R$1,0)-1)*IF(OR(F801="L",F801="S",F801="I"),-1,1),"")</f>
        <v>0</v>
      </c>
      <c r="AM801" s="905">
        <f t="shared" si="85"/>
        <v>0</v>
      </c>
      <c r="AN801" s="905">
        <f>INDEX(G801:R801,1,MATCH(Parametres!$B$3,G$1:R$1,0))*IF(OR(F801="L",F801="S",F801="I"),-1,1)</f>
        <v>0</v>
      </c>
      <c r="AO801" s="487" t="str">
        <f>+VLOOKUP($AJ801,Data_Validation!$A:$D,1,0)</f>
        <v>G66610</v>
      </c>
      <c r="AP801" s="487" t="str">
        <f>+VLOOKUP($AJ801,Data_Validation!$A:$D,3,0)</f>
        <v>SAAQ</v>
      </c>
      <c r="AQ801" s="487" t="str">
        <f>+VLOOKUP($AJ801,Data_Validation!$A:$D,4,0)</f>
        <v>Inspection - Véhicules Interne</v>
      </c>
      <c r="AR801" s="487" t="s">
        <v>299</v>
      </c>
      <c r="AS801" s="487">
        <f>+VLOOKUP($AJ801,Data_Validation!$A:$E,5,0)</f>
        <v>0</v>
      </c>
      <c r="AT801" s="904" t="str">
        <f t="shared" si="86"/>
        <v>G66610</v>
      </c>
      <c r="AU801" s="488" t="str">
        <f t="shared" si="87"/>
        <v>COUT-REPAR. PARE-BRISES</v>
      </c>
      <c r="AV801" s="899">
        <f>IFERROR(INDEX(V801:AG801,1,MATCH(Parametres!$B$3,V$1:AG$1,0)-1)*IF(OR(C801="L",C801="S",C801="I"),-1,1),"")</f>
        <v>0</v>
      </c>
      <c r="AW801" s="899">
        <f t="shared" si="88"/>
        <v>0</v>
      </c>
      <c r="AX801" s="899">
        <f>INDEX(V801:AG801,1,MATCH(Parametres!$B$3,V$1:AG$1,0))*IF(OR(C801="L",C801="S",C801="I"),-1,1)</f>
        <v>0</v>
      </c>
      <c r="AY801" s="487" t="s">
        <v>337</v>
      </c>
      <c r="AZ801" s="487">
        <f>+VLOOKUP($AJ801,Data_Validation!$A:$E,5,0)</f>
        <v>0</v>
      </c>
    </row>
    <row r="802" spans="1:52" ht="15" customHeight="1">
      <c r="A802" s="706" t="s">
        <v>1148</v>
      </c>
      <c r="B802" s="706">
        <v>2025</v>
      </c>
      <c r="C802" s="706" t="s">
        <v>2864</v>
      </c>
      <c r="D802" s="706" t="s">
        <v>2865</v>
      </c>
      <c r="E802" s="706" t="s">
        <v>333</v>
      </c>
      <c r="F802" s="706" t="s">
        <v>1152</v>
      </c>
      <c r="G802" s="706">
        <v>0</v>
      </c>
      <c r="H802" s="706">
        <v>0</v>
      </c>
      <c r="I802" s="706">
        <v>0</v>
      </c>
      <c r="J802" s="706">
        <v>0</v>
      </c>
      <c r="K802" s="706">
        <v>0</v>
      </c>
      <c r="L802" s="706">
        <v>0</v>
      </c>
      <c r="M802" s="706">
        <v>0</v>
      </c>
      <c r="N802" s="706">
        <v>0</v>
      </c>
      <c r="O802" s="706">
        <v>0</v>
      </c>
      <c r="P802" s="706">
        <v>0</v>
      </c>
      <c r="Q802" s="706">
        <v>0</v>
      </c>
      <c r="R802" s="706">
        <v>0</v>
      </c>
      <c r="S802" s="706">
        <v>0</v>
      </c>
      <c r="T802" s="706">
        <v>0</v>
      </c>
      <c r="U802" s="706">
        <v>0</v>
      </c>
      <c r="V802" s="706">
        <v>0</v>
      </c>
      <c r="W802" s="706">
        <v>0</v>
      </c>
      <c r="X802" s="706">
        <v>0</v>
      </c>
      <c r="Y802" s="706">
        <v>0</v>
      </c>
      <c r="Z802" s="706">
        <v>0</v>
      </c>
      <c r="AA802" s="706">
        <v>0</v>
      </c>
      <c r="AB802" s="706">
        <v>0</v>
      </c>
      <c r="AC802" s="706">
        <v>0</v>
      </c>
      <c r="AD802" s="706">
        <v>0</v>
      </c>
      <c r="AE802" s="706">
        <v>0</v>
      </c>
      <c r="AF802" s="706">
        <v>0</v>
      </c>
      <c r="AG802" s="706">
        <v>0</v>
      </c>
      <c r="AH802" s="706">
        <v>0</v>
      </c>
      <c r="AI802" s="706">
        <v>0</v>
      </c>
      <c r="AJ802" s="905" t="str">
        <f t="shared" si="83"/>
        <v>G66611</v>
      </c>
      <c r="AK802" s="905" t="str">
        <f t="shared" si="84"/>
        <v>SUPER VITRE COUT SUBLET</v>
      </c>
      <c r="AL802" s="905">
        <f>IFERROR(INDEX(G802:R802,1,MATCH(Parametres!$B$3,G$1:R$1,0)-1)*IF(OR(F802="L",F802="S",F802="I"),-1,1),"")</f>
        <v>0</v>
      </c>
      <c r="AM802" s="905">
        <f t="shared" si="85"/>
        <v>0</v>
      </c>
      <c r="AN802" s="905">
        <f>INDEX(G802:R802,1,MATCH(Parametres!$B$3,G$1:R$1,0))*IF(OR(F802="L",F802="S",F802="I"),-1,1)</f>
        <v>0</v>
      </c>
      <c r="AO802" s="487" t="e">
        <f>+VLOOKUP($AJ802,Data_Validation!$A:$D,1,0)</f>
        <v>#N/A</v>
      </c>
      <c r="AP802" s="487" t="e">
        <f>+VLOOKUP($AJ802,Data_Validation!$A:$D,3,0)</f>
        <v>#N/A</v>
      </c>
      <c r="AQ802" s="487" t="e">
        <f>+VLOOKUP($AJ802,Data_Validation!$A:$D,4,0)</f>
        <v>#N/A</v>
      </c>
      <c r="AR802" s="487" t="s">
        <v>299</v>
      </c>
      <c r="AS802" s="487" t="e">
        <f>+VLOOKUP($AJ802,Data_Validation!$A:$E,5,0)</f>
        <v>#N/A</v>
      </c>
      <c r="AT802" s="904" t="str">
        <f t="shared" si="86"/>
        <v>G66611</v>
      </c>
      <c r="AU802" s="488" t="str">
        <f t="shared" si="87"/>
        <v>SUPER VITRE COUT SUBLET</v>
      </c>
      <c r="AV802" s="899">
        <f>IFERROR(INDEX(V802:AG802,1,MATCH(Parametres!$B$3,V$1:AG$1,0)-1)*IF(OR(C802="L",C802="S",C802="I"),-1,1),"")</f>
        <v>0</v>
      </c>
      <c r="AW802" s="899">
        <f t="shared" si="88"/>
        <v>0</v>
      </c>
      <c r="AX802" s="899">
        <f>INDEX(V802:AG802,1,MATCH(Parametres!$B$3,V$1:AG$1,0))*IF(OR(C802="L",C802="S",C802="I"),-1,1)</f>
        <v>0</v>
      </c>
      <c r="AY802" s="487" t="s">
        <v>337</v>
      </c>
      <c r="AZ802" s="487" t="e">
        <f>+VLOOKUP($AJ802,Data_Validation!$A:$E,5,0)</f>
        <v>#N/A</v>
      </c>
    </row>
    <row r="803" spans="1:52" ht="15" hidden="1" customHeight="1">
      <c r="A803" s="706" t="s">
        <v>1148</v>
      </c>
      <c r="B803" s="706">
        <v>2025</v>
      </c>
      <c r="C803" s="706" t="s">
        <v>2866</v>
      </c>
      <c r="D803" s="706" t="s">
        <v>2867</v>
      </c>
      <c r="E803" s="706" t="s">
        <v>333</v>
      </c>
      <c r="F803" s="706" t="s">
        <v>1152</v>
      </c>
      <c r="G803" s="706">
        <v>40369.550000000003</v>
      </c>
      <c r="H803" s="706">
        <v>75167.399999999994</v>
      </c>
      <c r="I803" s="706">
        <v>110077.19</v>
      </c>
      <c r="J803" s="706">
        <v>152298.59</v>
      </c>
      <c r="K803" s="706">
        <v>198181.41</v>
      </c>
      <c r="L803" s="706">
        <v>228054.64</v>
      </c>
      <c r="M803" s="706">
        <v>262957.71999999997</v>
      </c>
      <c r="N803" s="706">
        <v>291425.81</v>
      </c>
      <c r="O803" s="706">
        <v>323914.53999999998</v>
      </c>
      <c r="P803" s="706">
        <v>373354.22</v>
      </c>
      <c r="Q803" s="706">
        <v>423790.11</v>
      </c>
      <c r="R803" s="706">
        <v>468891.26</v>
      </c>
      <c r="S803" s="706">
        <v>38526.370000000003</v>
      </c>
      <c r="T803" s="706">
        <v>38526.370000000003</v>
      </c>
      <c r="U803" s="706">
        <v>0</v>
      </c>
      <c r="V803" s="706">
        <v>0</v>
      </c>
      <c r="W803" s="706">
        <v>0</v>
      </c>
      <c r="X803" s="706">
        <v>0</v>
      </c>
      <c r="Y803" s="706">
        <v>0</v>
      </c>
      <c r="Z803" s="706">
        <v>0</v>
      </c>
      <c r="AA803" s="706">
        <v>0</v>
      </c>
      <c r="AB803" s="706">
        <v>0</v>
      </c>
      <c r="AC803" s="706">
        <v>0</v>
      </c>
      <c r="AD803" s="706">
        <v>0</v>
      </c>
      <c r="AE803" s="706">
        <v>0</v>
      </c>
      <c r="AF803" s="706">
        <v>0</v>
      </c>
      <c r="AG803" s="706">
        <v>0</v>
      </c>
      <c r="AH803" s="706">
        <v>0</v>
      </c>
      <c r="AI803" s="706">
        <v>0</v>
      </c>
      <c r="AJ803" s="905" t="str">
        <f t="shared" si="83"/>
        <v>G66710</v>
      </c>
      <c r="AK803" s="905" t="str">
        <f t="shared" si="84"/>
        <v>COUT P&amp;A SERV.CLIENT AUTO</v>
      </c>
      <c r="AL803" s="905">
        <f>IFERROR(INDEX(G803:R803,1,MATCH(Parametres!$B$3,G$1:R$1,0)-1)*IF(OR(F803="L",F803="S",F803="I"),-1,1),"")</f>
        <v>110077.19</v>
      </c>
      <c r="AM803" s="905">
        <f t="shared" si="85"/>
        <v>42221.399999999994</v>
      </c>
      <c r="AN803" s="905">
        <f>INDEX(G803:R803,1,MATCH(Parametres!$B$3,G$1:R$1,0))*IF(OR(F803="L",F803="S",F803="I"),-1,1)</f>
        <v>152298.59</v>
      </c>
      <c r="AO803" s="487" t="str">
        <f>+VLOOKUP($AJ803,Data_Validation!$A:$D,1,0)</f>
        <v>G66710</v>
      </c>
      <c r="AP803" s="487" t="str">
        <f>+VLOOKUP($AJ803,Data_Validation!$A:$D,3,0)</f>
        <v>Pièces</v>
      </c>
      <c r="AQ803" s="487" t="str">
        <f>+VLOOKUP($AJ803,Data_Validation!$A:$D,4,0)</f>
        <v>Pièces Ro Clients</v>
      </c>
      <c r="AR803" s="487" t="s">
        <v>299</v>
      </c>
      <c r="AS803" s="487">
        <f>+VLOOKUP($AJ803,Data_Validation!$A:$E,5,0)</f>
        <v>0</v>
      </c>
      <c r="AT803" s="904" t="str">
        <f t="shared" si="86"/>
        <v>G66710</v>
      </c>
      <c r="AU803" s="488" t="str">
        <f t="shared" si="87"/>
        <v>COUT P&amp;A SERV.CLIENT AUTO</v>
      </c>
      <c r="AV803" s="899">
        <f>IFERROR(INDEX(V803:AG803,1,MATCH(Parametres!$B$3,V$1:AG$1,0)-1)*IF(OR(C803="L",C803="S",C803="I"),-1,1),"")</f>
        <v>0</v>
      </c>
      <c r="AW803" s="899">
        <f t="shared" si="88"/>
        <v>0</v>
      </c>
      <c r="AX803" s="899">
        <f>INDEX(V803:AG803,1,MATCH(Parametres!$B$3,V$1:AG$1,0))*IF(OR(C803="L",C803="S",C803="I"),-1,1)</f>
        <v>0</v>
      </c>
      <c r="AY803" s="487" t="s">
        <v>337</v>
      </c>
      <c r="AZ803" s="487">
        <f>+VLOOKUP($AJ803,Data_Validation!$A:$E,5,0)</f>
        <v>0</v>
      </c>
    </row>
    <row r="804" spans="1:52" ht="15" hidden="1" customHeight="1">
      <c r="A804" s="706" t="s">
        <v>1148</v>
      </c>
      <c r="B804" s="706">
        <v>2025</v>
      </c>
      <c r="C804" s="706" t="s">
        <v>2868</v>
      </c>
      <c r="D804" s="706" t="s">
        <v>2869</v>
      </c>
      <c r="E804" s="706" t="s">
        <v>333</v>
      </c>
      <c r="F804" s="706" t="s">
        <v>1152</v>
      </c>
      <c r="G804" s="706">
        <v>0</v>
      </c>
      <c r="H804" s="706">
        <v>0</v>
      </c>
      <c r="I804" s="706">
        <v>0</v>
      </c>
      <c r="J804" s="706">
        <v>0</v>
      </c>
      <c r="K804" s="706">
        <v>0</v>
      </c>
      <c r="L804" s="706">
        <v>0</v>
      </c>
      <c r="M804" s="706">
        <v>0</v>
      </c>
      <c r="N804" s="706">
        <v>0</v>
      </c>
      <c r="O804" s="706">
        <v>0</v>
      </c>
      <c r="P804" s="706">
        <v>0</v>
      </c>
      <c r="Q804" s="706">
        <v>0</v>
      </c>
      <c r="R804" s="706">
        <v>0</v>
      </c>
      <c r="S804" s="706">
        <v>0</v>
      </c>
      <c r="T804" s="706">
        <v>0</v>
      </c>
      <c r="U804" s="706">
        <v>0</v>
      </c>
      <c r="V804" s="706">
        <v>0</v>
      </c>
      <c r="W804" s="706">
        <v>0</v>
      </c>
      <c r="X804" s="706">
        <v>0</v>
      </c>
      <c r="Y804" s="706">
        <v>0</v>
      </c>
      <c r="Z804" s="706">
        <v>0</v>
      </c>
      <c r="AA804" s="706">
        <v>0</v>
      </c>
      <c r="AB804" s="706">
        <v>0</v>
      </c>
      <c r="AC804" s="706">
        <v>0</v>
      </c>
      <c r="AD804" s="706">
        <v>0</v>
      </c>
      <c r="AE804" s="706">
        <v>0</v>
      </c>
      <c r="AF804" s="706">
        <v>0</v>
      </c>
      <c r="AG804" s="706">
        <v>0</v>
      </c>
      <c r="AH804" s="706">
        <v>0</v>
      </c>
      <c r="AI804" s="706">
        <v>0</v>
      </c>
      <c r="AJ804" s="905" t="str">
        <f t="shared" si="83"/>
        <v>G66720</v>
      </c>
      <c r="AK804" s="905" t="str">
        <f t="shared" si="84"/>
        <v>COUT-P&amp;A SERV.PL.PROT.AUT</v>
      </c>
      <c r="AL804" s="905">
        <f>IFERROR(INDEX(G804:R804,1,MATCH(Parametres!$B$3,G$1:R$1,0)-1)*IF(OR(F804="L",F804="S",F804="I"),-1,1),"")</f>
        <v>0</v>
      </c>
      <c r="AM804" s="905">
        <f t="shared" si="85"/>
        <v>0</v>
      </c>
      <c r="AN804" s="905">
        <f>INDEX(G804:R804,1,MATCH(Parametres!$B$3,G$1:R$1,0))*IF(OR(F804="L",F804="S",F804="I"),-1,1)</f>
        <v>0</v>
      </c>
      <c r="AO804" s="487" t="str">
        <f>+VLOOKUP($AJ804,Data_Validation!$A:$D,1,0)</f>
        <v>G66720</v>
      </c>
      <c r="AP804" s="487" t="str">
        <f>+VLOOKUP($AJ804,Data_Validation!$A:$D,3,0)</f>
        <v>Pièces</v>
      </c>
      <c r="AQ804" s="487" t="str">
        <f>+VLOOKUP($AJ804,Data_Validation!$A:$D,4,0)</f>
        <v>Pièces Ro Clients</v>
      </c>
      <c r="AR804" s="487" t="s">
        <v>299</v>
      </c>
      <c r="AS804" s="487">
        <f>+VLOOKUP($AJ804,Data_Validation!$A:$E,5,0)</f>
        <v>0</v>
      </c>
      <c r="AT804" s="904" t="str">
        <f t="shared" si="86"/>
        <v>G66720</v>
      </c>
      <c r="AU804" s="488" t="str">
        <f t="shared" si="87"/>
        <v>COUT-P&amp;A SERV.PL.PROT.AUT</v>
      </c>
      <c r="AV804" s="899">
        <f>IFERROR(INDEX(V804:AG804,1,MATCH(Parametres!$B$3,V$1:AG$1,0)-1)*IF(OR(C804="L",C804="S",C804="I"),-1,1),"")</f>
        <v>0</v>
      </c>
      <c r="AW804" s="899">
        <f t="shared" si="88"/>
        <v>0</v>
      </c>
      <c r="AX804" s="899">
        <f>INDEX(V804:AG804,1,MATCH(Parametres!$B$3,V$1:AG$1,0))*IF(OR(C804="L",C804="S",C804="I"),-1,1)</f>
        <v>0</v>
      </c>
      <c r="AY804" s="487" t="s">
        <v>337</v>
      </c>
      <c r="AZ804" s="487">
        <f>+VLOOKUP($AJ804,Data_Validation!$A:$E,5,0)</f>
        <v>0</v>
      </c>
    </row>
    <row r="805" spans="1:52" ht="15" customHeight="1">
      <c r="A805" s="706" t="s">
        <v>1148</v>
      </c>
      <c r="B805" s="706">
        <v>2025</v>
      </c>
      <c r="C805" s="706" t="s">
        <v>2870</v>
      </c>
      <c r="D805" s="706" t="s">
        <v>2871</v>
      </c>
      <c r="E805" s="706" t="s">
        <v>333</v>
      </c>
      <c r="F805" s="706" t="s">
        <v>1152</v>
      </c>
      <c r="G805" s="706">
        <v>0</v>
      </c>
      <c r="H805" s="706">
        <v>0</v>
      </c>
      <c r="I805" s="706">
        <v>0</v>
      </c>
      <c r="J805" s="706">
        <v>0</v>
      </c>
      <c r="K805" s="706">
        <v>0</v>
      </c>
      <c r="L805" s="706">
        <v>0</v>
      </c>
      <c r="M805" s="706">
        <v>0</v>
      </c>
      <c r="N805" s="706">
        <v>0</v>
      </c>
      <c r="O805" s="706">
        <v>0</v>
      </c>
      <c r="P805" s="706">
        <v>0</v>
      </c>
      <c r="Q805" s="706">
        <v>0</v>
      </c>
      <c r="R805" s="706">
        <v>0</v>
      </c>
      <c r="S805" s="706">
        <v>0</v>
      </c>
      <c r="T805" s="706">
        <v>0</v>
      </c>
      <c r="U805" s="706">
        <v>0</v>
      </c>
      <c r="V805" s="706">
        <v>0</v>
      </c>
      <c r="W805" s="706">
        <v>0</v>
      </c>
      <c r="X805" s="706">
        <v>0</v>
      </c>
      <c r="Y805" s="706">
        <v>0</v>
      </c>
      <c r="Z805" s="706">
        <v>0</v>
      </c>
      <c r="AA805" s="706">
        <v>0</v>
      </c>
      <c r="AB805" s="706">
        <v>0</v>
      </c>
      <c r="AC805" s="706">
        <v>0</v>
      </c>
      <c r="AD805" s="706">
        <v>0</v>
      </c>
      <c r="AE805" s="706">
        <v>0</v>
      </c>
      <c r="AF805" s="706">
        <v>0</v>
      </c>
      <c r="AG805" s="706">
        <v>0</v>
      </c>
      <c r="AH805" s="706">
        <v>0</v>
      </c>
      <c r="AI805" s="706">
        <v>0</v>
      </c>
      <c r="AJ805" s="905" t="str">
        <f t="shared" si="83"/>
        <v>G66740</v>
      </c>
      <c r="AK805" s="905" t="str">
        <f t="shared" si="84"/>
        <v>P&amp;A GOOD VOIT CAM LEGER</v>
      </c>
      <c r="AL805" s="905">
        <f>IFERROR(INDEX(G805:R805,1,MATCH(Parametres!$B$3,G$1:R$1,0)-1)*IF(OR(F805="L",F805="S",F805="I"),-1,1),"")</f>
        <v>0</v>
      </c>
      <c r="AM805" s="905">
        <f t="shared" si="85"/>
        <v>0</v>
      </c>
      <c r="AN805" s="905">
        <f>INDEX(G805:R805,1,MATCH(Parametres!$B$3,G$1:R$1,0))*IF(OR(F805="L",F805="S",F805="I"),-1,1)</f>
        <v>0</v>
      </c>
      <c r="AO805" s="487" t="str">
        <f>+VLOOKUP($AJ805,Data_Validation!$A:$D,1,0)</f>
        <v>G66740</v>
      </c>
      <c r="AP805" s="487">
        <f>+VLOOKUP($AJ805,Data_Validation!$A:$D,3,0)</f>
        <v>0</v>
      </c>
      <c r="AQ805" s="487">
        <f>+VLOOKUP($AJ805,Data_Validation!$A:$D,4,0)</f>
        <v>0</v>
      </c>
      <c r="AR805" s="487" t="s">
        <v>299</v>
      </c>
      <c r="AS805" s="487">
        <f>+VLOOKUP($AJ805,Data_Validation!$A:$E,5,0)</f>
        <v>0</v>
      </c>
      <c r="AT805" s="904" t="str">
        <f t="shared" si="86"/>
        <v>G66740</v>
      </c>
      <c r="AU805" s="488" t="str">
        <f t="shared" si="87"/>
        <v>P&amp;A GOOD VOIT CAM LEGER</v>
      </c>
      <c r="AV805" s="899">
        <f>IFERROR(INDEX(V805:AG805,1,MATCH(Parametres!$B$3,V$1:AG$1,0)-1)*IF(OR(C805="L",C805="S",C805="I"),-1,1),"")</f>
        <v>0</v>
      </c>
      <c r="AW805" s="899">
        <f t="shared" si="88"/>
        <v>0</v>
      </c>
      <c r="AX805" s="899">
        <f>INDEX(V805:AG805,1,MATCH(Parametres!$B$3,V$1:AG$1,0))*IF(OR(C805="L",C805="S",C805="I"),-1,1)</f>
        <v>0</v>
      </c>
      <c r="AY805" s="487" t="s">
        <v>337</v>
      </c>
      <c r="AZ805" s="487">
        <f>+VLOOKUP($AJ805,Data_Validation!$A:$E,5,0)</f>
        <v>0</v>
      </c>
    </row>
    <row r="806" spans="1:52" ht="15" customHeight="1">
      <c r="A806" s="706" t="s">
        <v>1148</v>
      </c>
      <c r="B806" s="706">
        <v>2025</v>
      </c>
      <c r="C806" s="706" t="s">
        <v>2872</v>
      </c>
      <c r="D806" s="706" t="s">
        <v>2873</v>
      </c>
      <c r="E806" s="706" t="s">
        <v>333</v>
      </c>
      <c r="F806" s="706" t="s">
        <v>1152</v>
      </c>
      <c r="G806" s="706">
        <v>0</v>
      </c>
      <c r="H806" s="706">
        <v>0</v>
      </c>
      <c r="I806" s="706">
        <v>0</v>
      </c>
      <c r="J806" s="706">
        <v>0</v>
      </c>
      <c r="K806" s="706">
        <v>0</v>
      </c>
      <c r="L806" s="706">
        <v>0</v>
      </c>
      <c r="M806" s="706">
        <v>0</v>
      </c>
      <c r="N806" s="706">
        <v>0</v>
      </c>
      <c r="O806" s="706">
        <v>0</v>
      </c>
      <c r="P806" s="706">
        <v>0</v>
      </c>
      <c r="Q806" s="706">
        <v>0</v>
      </c>
      <c r="R806" s="706">
        <v>0</v>
      </c>
      <c r="S806" s="706">
        <v>0</v>
      </c>
      <c r="T806" s="706">
        <v>0</v>
      </c>
      <c r="U806" s="706">
        <v>0</v>
      </c>
      <c r="V806" s="706">
        <v>0</v>
      </c>
      <c r="W806" s="706">
        <v>0</v>
      </c>
      <c r="X806" s="706">
        <v>0</v>
      </c>
      <c r="Y806" s="706">
        <v>0</v>
      </c>
      <c r="Z806" s="706">
        <v>0</v>
      </c>
      <c r="AA806" s="706">
        <v>0</v>
      </c>
      <c r="AB806" s="706">
        <v>0</v>
      </c>
      <c r="AC806" s="706">
        <v>0</v>
      </c>
      <c r="AD806" s="706">
        <v>0</v>
      </c>
      <c r="AE806" s="706">
        <v>0</v>
      </c>
      <c r="AF806" s="706">
        <v>0</v>
      </c>
      <c r="AG806" s="706">
        <v>0</v>
      </c>
      <c r="AH806" s="706">
        <v>0</v>
      </c>
      <c r="AI806" s="706">
        <v>0</v>
      </c>
      <c r="AJ806" s="905" t="str">
        <f t="shared" si="83"/>
        <v>G66800</v>
      </c>
      <c r="AK806" s="905" t="str">
        <f t="shared" si="84"/>
        <v>COUT-VOIT.OCC.EN GROS-DET</v>
      </c>
      <c r="AL806" s="905">
        <f>IFERROR(INDEX(G806:R806,1,MATCH(Parametres!$B$3,G$1:R$1,0)-1)*IF(OR(F806="L",F806="S",F806="I"),-1,1),"")</f>
        <v>0</v>
      </c>
      <c r="AM806" s="905">
        <f t="shared" si="85"/>
        <v>0</v>
      </c>
      <c r="AN806" s="905">
        <f>INDEX(G806:R806,1,MATCH(Parametres!$B$3,G$1:R$1,0))*IF(OR(F806="L",F806="S",F806="I"),-1,1)</f>
        <v>0</v>
      </c>
      <c r="AO806" s="487" t="str">
        <f>+VLOOKUP($AJ806,Data_Validation!$A:$D,1,0)</f>
        <v>G66800</v>
      </c>
      <c r="AP806" s="487">
        <f>+VLOOKUP($AJ806,Data_Validation!$A:$D,3,0)</f>
        <v>0</v>
      </c>
      <c r="AQ806" s="487">
        <f>+VLOOKUP($AJ806,Data_Validation!$A:$D,4,0)</f>
        <v>0</v>
      </c>
      <c r="AR806" s="487" t="s">
        <v>299</v>
      </c>
      <c r="AS806" s="487">
        <f>+VLOOKUP($AJ806,Data_Validation!$A:$E,5,0)</f>
        <v>0</v>
      </c>
      <c r="AT806" s="904" t="str">
        <f t="shared" si="86"/>
        <v>G66800</v>
      </c>
      <c r="AU806" s="488" t="str">
        <f t="shared" si="87"/>
        <v>COUT-VOIT.OCC.EN GROS-DET</v>
      </c>
      <c r="AV806" s="899">
        <f>IFERROR(INDEX(V806:AG806,1,MATCH(Parametres!$B$3,V$1:AG$1,0)-1)*IF(OR(C806="L",C806="S",C806="I"),-1,1),"")</f>
        <v>0</v>
      </c>
      <c r="AW806" s="899">
        <f t="shared" si="88"/>
        <v>0</v>
      </c>
      <c r="AX806" s="899">
        <f>INDEX(V806:AG806,1,MATCH(Parametres!$B$3,V$1:AG$1,0))*IF(OR(C806="L",C806="S",C806="I"),-1,1)</f>
        <v>0</v>
      </c>
      <c r="AY806" s="487" t="s">
        <v>337</v>
      </c>
      <c r="AZ806" s="487">
        <f>+VLOOKUP($AJ806,Data_Validation!$A:$E,5,0)</f>
        <v>0</v>
      </c>
    </row>
    <row r="807" spans="1:52" ht="15" customHeight="1">
      <c r="A807" s="706" t="s">
        <v>1148</v>
      </c>
      <c r="B807" s="706">
        <v>2025</v>
      </c>
      <c r="C807" s="706" t="s">
        <v>2874</v>
      </c>
      <c r="D807" s="706" t="s">
        <v>2875</v>
      </c>
      <c r="E807" s="706" t="s">
        <v>333</v>
      </c>
      <c r="F807" s="706" t="s">
        <v>1152</v>
      </c>
      <c r="G807" s="706">
        <v>0</v>
      </c>
      <c r="H807" s="706">
        <v>0</v>
      </c>
      <c r="I807" s="706">
        <v>0</v>
      </c>
      <c r="J807" s="706">
        <v>0</v>
      </c>
      <c r="K807" s="706">
        <v>0</v>
      </c>
      <c r="L807" s="706">
        <v>0</v>
      </c>
      <c r="M807" s="706">
        <v>0</v>
      </c>
      <c r="N807" s="706">
        <v>0</v>
      </c>
      <c r="O807" s="706">
        <v>0</v>
      </c>
      <c r="P807" s="706">
        <v>0</v>
      </c>
      <c r="Q807" s="706">
        <v>0</v>
      </c>
      <c r="R807" s="706">
        <v>0</v>
      </c>
      <c r="S807" s="706">
        <v>0</v>
      </c>
      <c r="T807" s="706">
        <v>0</v>
      </c>
      <c r="U807" s="706">
        <v>0</v>
      </c>
      <c r="V807" s="706">
        <v>0</v>
      </c>
      <c r="W807" s="706">
        <v>0</v>
      </c>
      <c r="X807" s="706">
        <v>0</v>
      </c>
      <c r="Y807" s="706">
        <v>0</v>
      </c>
      <c r="Z807" s="706">
        <v>0</v>
      </c>
      <c r="AA807" s="706">
        <v>0</v>
      </c>
      <c r="AB807" s="706">
        <v>0</v>
      </c>
      <c r="AC807" s="706">
        <v>0</v>
      </c>
      <c r="AD807" s="706">
        <v>0</v>
      </c>
      <c r="AE807" s="706">
        <v>0</v>
      </c>
      <c r="AF807" s="706">
        <v>0</v>
      </c>
      <c r="AG807" s="706">
        <v>0</v>
      </c>
      <c r="AH807" s="706">
        <v>0</v>
      </c>
      <c r="AI807" s="706">
        <v>0</v>
      </c>
      <c r="AJ807" s="905" t="str">
        <f t="shared" si="83"/>
        <v>G66810</v>
      </c>
      <c r="AK807" s="905" t="str">
        <f t="shared" si="84"/>
        <v>COUT-P&amp;A SERV.CLIENT CAM.</v>
      </c>
      <c r="AL807" s="905">
        <f>IFERROR(INDEX(G807:R807,1,MATCH(Parametres!$B$3,G$1:R$1,0)-1)*IF(OR(F807="L",F807="S",F807="I"),-1,1),"")</f>
        <v>0</v>
      </c>
      <c r="AM807" s="905">
        <f t="shared" si="85"/>
        <v>0</v>
      </c>
      <c r="AN807" s="905">
        <f>INDEX(G807:R807,1,MATCH(Parametres!$B$3,G$1:R$1,0))*IF(OR(F807="L",F807="S",F807="I"),-1,1)</f>
        <v>0</v>
      </c>
      <c r="AO807" s="487" t="str">
        <f>+VLOOKUP($AJ807,Data_Validation!$A:$D,1,0)</f>
        <v>G66810</v>
      </c>
      <c r="AP807" s="487">
        <f>+VLOOKUP($AJ807,Data_Validation!$A:$D,3,0)</f>
        <v>0</v>
      </c>
      <c r="AQ807" s="487">
        <f>+VLOOKUP($AJ807,Data_Validation!$A:$D,4,0)</f>
        <v>0</v>
      </c>
      <c r="AR807" s="487" t="s">
        <v>299</v>
      </c>
      <c r="AS807" s="487">
        <f>+VLOOKUP($AJ807,Data_Validation!$A:$E,5,0)</f>
        <v>0</v>
      </c>
      <c r="AT807" s="904" t="str">
        <f t="shared" si="86"/>
        <v>G66810</v>
      </c>
      <c r="AU807" s="488" t="str">
        <f t="shared" si="87"/>
        <v>COUT-P&amp;A SERV.CLIENT CAM.</v>
      </c>
      <c r="AV807" s="899">
        <f>IFERROR(INDEX(V807:AG807,1,MATCH(Parametres!$B$3,V$1:AG$1,0)-1)*IF(OR(C807="L",C807="S",C807="I"),-1,1),"")</f>
        <v>0</v>
      </c>
      <c r="AW807" s="899">
        <f t="shared" si="88"/>
        <v>0</v>
      </c>
      <c r="AX807" s="899">
        <f>INDEX(V807:AG807,1,MATCH(Parametres!$B$3,V$1:AG$1,0))*IF(OR(C807="L",C807="S",C807="I"),-1,1)</f>
        <v>0</v>
      </c>
      <c r="AY807" s="487" t="s">
        <v>337</v>
      </c>
      <c r="AZ807" s="487">
        <f>+VLOOKUP($AJ807,Data_Validation!$A:$E,5,0)</f>
        <v>0</v>
      </c>
    </row>
    <row r="808" spans="1:52" ht="15" customHeight="1">
      <c r="A808" s="706" t="s">
        <v>1148</v>
      </c>
      <c r="B808" s="706">
        <v>2025</v>
      </c>
      <c r="C808" s="706" t="s">
        <v>2876</v>
      </c>
      <c r="D808" s="706" t="s">
        <v>2877</v>
      </c>
      <c r="E808" s="706" t="s">
        <v>333</v>
      </c>
      <c r="F808" s="706" t="s">
        <v>1152</v>
      </c>
      <c r="G808" s="706">
        <v>0</v>
      </c>
      <c r="H808" s="706">
        <v>0</v>
      </c>
      <c r="I808" s="706">
        <v>0</v>
      </c>
      <c r="J808" s="706">
        <v>0</v>
      </c>
      <c r="K808" s="706">
        <v>0</v>
      </c>
      <c r="L808" s="706">
        <v>0</v>
      </c>
      <c r="M808" s="706">
        <v>0</v>
      </c>
      <c r="N808" s="706">
        <v>0</v>
      </c>
      <c r="O808" s="706">
        <v>0</v>
      </c>
      <c r="P808" s="706">
        <v>0</v>
      </c>
      <c r="Q808" s="706">
        <v>0</v>
      </c>
      <c r="R808" s="706">
        <v>0</v>
      </c>
      <c r="S808" s="706">
        <v>0</v>
      </c>
      <c r="T808" s="706">
        <v>0</v>
      </c>
      <c r="U808" s="706">
        <v>0</v>
      </c>
      <c r="V808" s="706">
        <v>0</v>
      </c>
      <c r="W808" s="706">
        <v>0</v>
      </c>
      <c r="X808" s="706">
        <v>0</v>
      </c>
      <c r="Y808" s="706">
        <v>0</v>
      </c>
      <c r="Z808" s="706">
        <v>0</v>
      </c>
      <c r="AA808" s="706">
        <v>0</v>
      </c>
      <c r="AB808" s="706">
        <v>0</v>
      </c>
      <c r="AC808" s="706">
        <v>0</v>
      </c>
      <c r="AD808" s="706">
        <v>0</v>
      </c>
      <c r="AE808" s="706">
        <v>0</v>
      </c>
      <c r="AF808" s="706">
        <v>0</v>
      </c>
      <c r="AG808" s="706">
        <v>0</v>
      </c>
      <c r="AH808" s="706">
        <v>0</v>
      </c>
      <c r="AI808" s="706">
        <v>0</v>
      </c>
      <c r="AJ808" s="905" t="str">
        <f t="shared" si="83"/>
        <v>G66840</v>
      </c>
      <c r="AK808" s="905" t="str">
        <f t="shared" si="84"/>
        <v>COUT-P&amp;A GOODWRENCH CAM.</v>
      </c>
      <c r="AL808" s="905">
        <f>IFERROR(INDEX(G808:R808,1,MATCH(Parametres!$B$3,G$1:R$1,0)-1)*IF(OR(F808="L",F808="S",F808="I"),-1,1),"")</f>
        <v>0</v>
      </c>
      <c r="AM808" s="905">
        <f t="shared" si="85"/>
        <v>0</v>
      </c>
      <c r="AN808" s="905">
        <f>INDEX(G808:R808,1,MATCH(Parametres!$B$3,G$1:R$1,0))*IF(OR(F808="L",F808="S",F808="I"),-1,1)</f>
        <v>0</v>
      </c>
      <c r="AO808" s="487" t="e">
        <f>+VLOOKUP($AJ808,Data_Validation!$A:$D,1,0)</f>
        <v>#N/A</v>
      </c>
      <c r="AP808" s="487" t="e">
        <f>+VLOOKUP($AJ808,Data_Validation!$A:$D,3,0)</f>
        <v>#N/A</v>
      </c>
      <c r="AQ808" s="487" t="e">
        <f>+VLOOKUP($AJ808,Data_Validation!$A:$D,4,0)</f>
        <v>#N/A</v>
      </c>
      <c r="AR808" s="487" t="s">
        <v>299</v>
      </c>
      <c r="AS808" s="487" t="e">
        <f>+VLOOKUP($AJ808,Data_Validation!$A:$E,5,0)</f>
        <v>#N/A</v>
      </c>
      <c r="AT808" s="904" t="str">
        <f t="shared" si="86"/>
        <v>G66840</v>
      </c>
      <c r="AU808" s="488" t="str">
        <f t="shared" si="87"/>
        <v>COUT-P&amp;A GOODWRENCH CAM.</v>
      </c>
      <c r="AV808" s="899">
        <f>IFERROR(INDEX(V808:AG808,1,MATCH(Parametres!$B$3,V$1:AG$1,0)-1)*IF(OR(C808="L",C808="S",C808="I"),-1,1),"")</f>
        <v>0</v>
      </c>
      <c r="AW808" s="899">
        <f t="shared" si="88"/>
        <v>0</v>
      </c>
      <c r="AX808" s="899">
        <f>INDEX(V808:AG808,1,MATCH(Parametres!$B$3,V$1:AG$1,0))*IF(OR(C808="L",C808="S",C808="I"),-1,1)</f>
        <v>0</v>
      </c>
      <c r="AY808" s="487" t="s">
        <v>337</v>
      </c>
      <c r="AZ808" s="487" t="e">
        <f>+VLOOKUP($AJ808,Data_Validation!$A:$E,5,0)</f>
        <v>#N/A</v>
      </c>
    </row>
    <row r="809" spans="1:52" ht="15" hidden="1" customHeight="1">
      <c r="A809" s="706" t="s">
        <v>1148</v>
      </c>
      <c r="B809" s="706">
        <v>2025</v>
      </c>
      <c r="C809" s="706" t="s">
        <v>2878</v>
      </c>
      <c r="D809" s="706" t="s">
        <v>2879</v>
      </c>
      <c r="E809" s="706" t="s">
        <v>333</v>
      </c>
      <c r="F809" s="706" t="s">
        <v>1152</v>
      </c>
      <c r="G809" s="706">
        <v>0</v>
      </c>
      <c r="H809" s="706">
        <v>0</v>
      </c>
      <c r="I809" s="706">
        <v>0</v>
      </c>
      <c r="J809" s="706">
        <v>0</v>
      </c>
      <c r="K809" s="706">
        <v>0</v>
      </c>
      <c r="L809" s="706">
        <v>8092.18</v>
      </c>
      <c r="M809" s="706">
        <v>9461.89</v>
      </c>
      <c r="N809" s="706">
        <v>12116.83</v>
      </c>
      <c r="O809" s="706">
        <v>12116.83</v>
      </c>
      <c r="P809" s="706">
        <v>12261.82</v>
      </c>
      <c r="Q809" s="706">
        <v>19058.400000000001</v>
      </c>
      <c r="R809" s="706">
        <v>23238.87</v>
      </c>
      <c r="S809" s="706">
        <v>1732.58</v>
      </c>
      <c r="T809" s="706">
        <v>1732.58</v>
      </c>
      <c r="U809" s="706">
        <v>0</v>
      </c>
      <c r="V809" s="706">
        <v>0</v>
      </c>
      <c r="W809" s="706">
        <v>0</v>
      </c>
      <c r="X809" s="706">
        <v>0</v>
      </c>
      <c r="Y809" s="706">
        <v>0</v>
      </c>
      <c r="Z809" s="706">
        <v>0</v>
      </c>
      <c r="AA809" s="706">
        <v>0</v>
      </c>
      <c r="AB809" s="706">
        <v>0</v>
      </c>
      <c r="AC809" s="706">
        <v>0</v>
      </c>
      <c r="AD809" s="706">
        <v>0</v>
      </c>
      <c r="AE809" s="706">
        <v>0</v>
      </c>
      <c r="AF809" s="706">
        <v>0</v>
      </c>
      <c r="AG809" s="706">
        <v>0</v>
      </c>
      <c r="AH809" s="706">
        <v>0</v>
      </c>
      <c r="AI809" s="706">
        <v>0</v>
      </c>
      <c r="AJ809" s="905" t="str">
        <f t="shared" si="83"/>
        <v>G66900</v>
      </c>
      <c r="AK809" s="905" t="str">
        <f t="shared" si="84"/>
        <v>COUT MATERIEL ATELIER</v>
      </c>
      <c r="AL809" s="905">
        <f>IFERROR(INDEX(G809:R809,1,MATCH(Parametres!$B$3,G$1:R$1,0)-1)*IF(OR(F809="L",F809="S",F809="I"),-1,1),"")</f>
        <v>0</v>
      </c>
      <c r="AM809" s="905">
        <f t="shared" si="85"/>
        <v>0</v>
      </c>
      <c r="AN809" s="905">
        <f>INDEX(G809:R809,1,MATCH(Parametres!$B$3,G$1:R$1,0))*IF(OR(F809="L",F809="S",F809="I"),-1,1)</f>
        <v>0</v>
      </c>
      <c r="AO809" s="487" t="str">
        <f>+VLOOKUP($AJ809,Data_Validation!$A:$D,1,0)</f>
        <v>G66900</v>
      </c>
      <c r="AP809" s="487" t="str">
        <f>+VLOOKUP($AJ809,Data_Validation!$A:$D,3,0)</f>
        <v>Service</v>
      </c>
      <c r="AQ809" s="487" t="str">
        <f>+VLOOKUP($AJ809,Data_Validation!$A:$D,4,0)</f>
        <v>Sous-traitement</v>
      </c>
      <c r="AR809" s="487" t="s">
        <v>299</v>
      </c>
      <c r="AS809" s="487">
        <f>+VLOOKUP($AJ809,Data_Validation!$A:$E,5,0)</f>
        <v>0</v>
      </c>
      <c r="AT809" s="904" t="str">
        <f t="shared" si="86"/>
        <v>G66900</v>
      </c>
      <c r="AU809" s="488" t="str">
        <f t="shared" si="87"/>
        <v>COUT MATERIEL ATELIER</v>
      </c>
      <c r="AV809" s="899">
        <f>IFERROR(INDEX(V809:AG809,1,MATCH(Parametres!$B$3,V$1:AG$1,0)-1)*IF(OR(C809="L",C809="S",C809="I"),-1,1),"")</f>
        <v>0</v>
      </c>
      <c r="AW809" s="899">
        <f t="shared" si="88"/>
        <v>0</v>
      </c>
      <c r="AX809" s="899">
        <f>INDEX(V809:AG809,1,MATCH(Parametres!$B$3,V$1:AG$1,0))*IF(OR(C809="L",C809="S",C809="I"),-1,1)</f>
        <v>0</v>
      </c>
      <c r="AY809" s="487" t="s">
        <v>337</v>
      </c>
      <c r="AZ809" s="487">
        <f>+VLOOKUP($AJ809,Data_Validation!$A:$E,5,0)</f>
        <v>0</v>
      </c>
    </row>
    <row r="810" spans="1:52" ht="15" hidden="1" customHeight="1">
      <c r="A810" s="706" t="s">
        <v>1148</v>
      </c>
      <c r="B810" s="706">
        <v>2025</v>
      </c>
      <c r="C810" s="706" t="s">
        <v>2880</v>
      </c>
      <c r="D810" s="706" t="s">
        <v>2881</v>
      </c>
      <c r="E810" s="706" t="s">
        <v>333</v>
      </c>
      <c r="F810" s="706" t="s">
        <v>1152</v>
      </c>
      <c r="G810" s="706">
        <v>0</v>
      </c>
      <c r="H810" s="706">
        <v>0</v>
      </c>
      <c r="I810" s="706">
        <v>0</v>
      </c>
      <c r="J810" s="706">
        <v>0</v>
      </c>
      <c r="K810" s="706">
        <v>0</v>
      </c>
      <c r="L810" s="706">
        <v>0</v>
      </c>
      <c r="M810" s="706">
        <v>0</v>
      </c>
      <c r="N810" s="706">
        <v>0</v>
      </c>
      <c r="O810" s="706">
        <v>0</v>
      </c>
      <c r="P810" s="706">
        <v>0</v>
      </c>
      <c r="Q810" s="706">
        <v>0</v>
      </c>
      <c r="R810" s="706">
        <v>0</v>
      </c>
      <c r="S810" s="706">
        <v>0</v>
      </c>
      <c r="T810" s="706">
        <v>0</v>
      </c>
      <c r="U810" s="706">
        <v>0</v>
      </c>
      <c r="V810" s="706">
        <v>0</v>
      </c>
      <c r="W810" s="706">
        <v>0</v>
      </c>
      <c r="X810" s="706">
        <v>0</v>
      </c>
      <c r="Y810" s="706">
        <v>0</v>
      </c>
      <c r="Z810" s="706">
        <v>0</v>
      </c>
      <c r="AA810" s="706">
        <v>0</v>
      </c>
      <c r="AB810" s="706">
        <v>0</v>
      </c>
      <c r="AC810" s="706">
        <v>0</v>
      </c>
      <c r="AD810" s="706">
        <v>0</v>
      </c>
      <c r="AE810" s="706">
        <v>0</v>
      </c>
      <c r="AF810" s="706">
        <v>0</v>
      </c>
      <c r="AG810" s="706">
        <v>0</v>
      </c>
      <c r="AH810" s="706">
        <v>0</v>
      </c>
      <c r="AI810" s="706">
        <v>0</v>
      </c>
      <c r="AJ810" s="905" t="str">
        <f t="shared" si="83"/>
        <v>G67000</v>
      </c>
      <c r="AK810" s="905" t="str">
        <f t="shared" si="84"/>
        <v>COUT-M.D. PEINTURE</v>
      </c>
      <c r="AL810" s="905">
        <f>IFERROR(INDEX(G810:R810,1,MATCH(Parametres!$B$3,G$1:R$1,0)-1)*IF(OR(F810="L",F810="S",F810="I"),-1,1),"")</f>
        <v>0</v>
      </c>
      <c r="AM810" s="905">
        <f t="shared" si="85"/>
        <v>0</v>
      </c>
      <c r="AN810" s="905">
        <f>INDEX(G810:R810,1,MATCH(Parametres!$B$3,G$1:R$1,0))*IF(OR(F810="L",F810="S",F810="I"),-1,1)</f>
        <v>0</v>
      </c>
      <c r="AO810" s="487" t="str">
        <f>+VLOOKUP($AJ810,Data_Validation!$A:$D,1,0)</f>
        <v>G67000</v>
      </c>
      <c r="AP810" s="487" t="str">
        <f>+VLOOKUP($AJ810,Data_Validation!$A:$D,3,0)</f>
        <v>Carrosserie</v>
      </c>
      <c r="AQ810" s="487" t="str">
        <f>+VLOOKUP($AJ810,Data_Validation!$A:$D,4,0)</f>
        <v>Carrosserie Clients</v>
      </c>
      <c r="AR810" s="487" t="s">
        <v>299</v>
      </c>
      <c r="AS810" s="487">
        <f>+VLOOKUP($AJ810,Data_Validation!$A:$E,5,0)</f>
        <v>0</v>
      </c>
      <c r="AT810" s="904" t="str">
        <f t="shared" si="86"/>
        <v>G67000</v>
      </c>
      <c r="AU810" s="488" t="str">
        <f t="shared" si="87"/>
        <v>COUT-M.D. PEINTURE</v>
      </c>
      <c r="AV810" s="899">
        <f>IFERROR(INDEX(V810:AG810,1,MATCH(Parametres!$B$3,V$1:AG$1,0)-1)*IF(OR(C810="L",C810="S",C810="I"),-1,1),"")</f>
        <v>0</v>
      </c>
      <c r="AW810" s="899">
        <f t="shared" si="88"/>
        <v>0</v>
      </c>
      <c r="AX810" s="899">
        <f>INDEX(V810:AG810,1,MATCH(Parametres!$B$3,V$1:AG$1,0))*IF(OR(C810="L",C810="S",C810="I"),-1,1)</f>
        <v>0</v>
      </c>
      <c r="AY810" s="487" t="s">
        <v>337</v>
      </c>
      <c r="AZ810" s="487">
        <f>+VLOOKUP($AJ810,Data_Validation!$A:$E,5,0)</f>
        <v>0</v>
      </c>
    </row>
    <row r="811" spans="1:52" ht="15" hidden="1" customHeight="1">
      <c r="A811" s="706" t="s">
        <v>1148</v>
      </c>
      <c r="B811" s="706">
        <v>2025</v>
      </c>
      <c r="C811" s="706" t="s">
        <v>2884</v>
      </c>
      <c r="D811" s="706" t="s">
        <v>2885</v>
      </c>
      <c r="E811" s="706" t="s">
        <v>333</v>
      </c>
      <c r="F811" s="706" t="s">
        <v>1152</v>
      </c>
      <c r="G811" s="706">
        <v>18625.38</v>
      </c>
      <c r="H811" s="706">
        <v>40061.17</v>
      </c>
      <c r="I811" s="706">
        <v>58108.32</v>
      </c>
      <c r="J811" s="706">
        <v>75937.98</v>
      </c>
      <c r="K811" s="706">
        <v>95083.67</v>
      </c>
      <c r="L811" s="706">
        <v>107403.3</v>
      </c>
      <c r="M811" s="706">
        <v>130349.11</v>
      </c>
      <c r="N811" s="706">
        <v>149411.48000000001</v>
      </c>
      <c r="O811" s="706">
        <v>170278.1</v>
      </c>
      <c r="P811" s="706">
        <v>190005.1</v>
      </c>
      <c r="Q811" s="706">
        <v>209144.07</v>
      </c>
      <c r="R811" s="706">
        <v>227806.02</v>
      </c>
      <c r="S811" s="706">
        <v>19013.099999999999</v>
      </c>
      <c r="T811" s="706">
        <v>19013.099999999999</v>
      </c>
      <c r="U811" s="706">
        <v>0</v>
      </c>
      <c r="V811" s="706">
        <v>0</v>
      </c>
      <c r="W811" s="706">
        <v>0</v>
      </c>
      <c r="X811" s="706">
        <v>0</v>
      </c>
      <c r="Y811" s="706">
        <v>0</v>
      </c>
      <c r="Z811" s="706">
        <v>0</v>
      </c>
      <c r="AA811" s="706">
        <v>0</v>
      </c>
      <c r="AB811" s="706">
        <v>0</v>
      </c>
      <c r="AC811" s="706">
        <v>0</v>
      </c>
      <c r="AD811" s="706">
        <v>0</v>
      </c>
      <c r="AE811" s="706">
        <v>0</v>
      </c>
      <c r="AF811" s="706">
        <v>0</v>
      </c>
      <c r="AG811" s="706">
        <v>0</v>
      </c>
      <c r="AH811" s="706">
        <v>0</v>
      </c>
      <c r="AI811" s="706">
        <v>0</v>
      </c>
      <c r="AJ811" s="905" t="str">
        <f t="shared" si="83"/>
        <v>G67100</v>
      </c>
      <c r="AK811" s="905" t="str">
        <f t="shared" si="84"/>
        <v>COUT-M.D. CARROSSERIE</v>
      </c>
      <c r="AL811" s="905">
        <f>IFERROR(INDEX(G811:R811,1,MATCH(Parametres!$B$3,G$1:R$1,0)-1)*IF(OR(F811="L",F811="S",F811="I"),-1,1),"")</f>
        <v>58108.32</v>
      </c>
      <c r="AM811" s="905">
        <f t="shared" si="85"/>
        <v>17829.659999999996</v>
      </c>
      <c r="AN811" s="905">
        <f>INDEX(G811:R811,1,MATCH(Parametres!$B$3,G$1:R$1,0))*IF(OR(F811="L",F811="S",F811="I"),-1,1)</f>
        <v>75937.98</v>
      </c>
      <c r="AO811" s="487" t="str">
        <f>+VLOOKUP($AJ811,Data_Validation!$A:$D,1,0)</f>
        <v>G67100</v>
      </c>
      <c r="AP811" s="487" t="str">
        <f>+VLOOKUP($AJ811,Data_Validation!$A:$D,3,0)</f>
        <v>Carrosserie</v>
      </c>
      <c r="AQ811" s="487" t="str">
        <f>+VLOOKUP($AJ811,Data_Validation!$A:$D,4,0)</f>
        <v>Carrosserie Clients</v>
      </c>
      <c r="AR811" s="487" t="s">
        <v>299</v>
      </c>
      <c r="AS811" s="487">
        <f>+VLOOKUP($AJ811,Data_Validation!$A:$E,5,0)</f>
        <v>0</v>
      </c>
      <c r="AT811" s="904" t="str">
        <f t="shared" si="86"/>
        <v>G67100</v>
      </c>
      <c r="AU811" s="488" t="str">
        <f t="shared" si="87"/>
        <v>COUT-M.D. CARROSSERIE</v>
      </c>
      <c r="AV811" s="899">
        <f>IFERROR(INDEX(V811:AG811,1,MATCH(Parametres!$B$3,V$1:AG$1,0)-1)*IF(OR(C811="L",C811="S",C811="I"),-1,1),"")</f>
        <v>0</v>
      </c>
      <c r="AW811" s="899">
        <f t="shared" si="88"/>
        <v>0</v>
      </c>
      <c r="AX811" s="899">
        <f>INDEX(V811:AG811,1,MATCH(Parametres!$B$3,V$1:AG$1,0))*IF(OR(C811="L",C811="S",C811="I"),-1,1)</f>
        <v>0</v>
      </c>
      <c r="AY811" s="487" t="s">
        <v>337</v>
      </c>
      <c r="AZ811" s="487">
        <f>+VLOOKUP($AJ811,Data_Validation!$A:$E,5,0)</f>
        <v>0</v>
      </c>
    </row>
    <row r="812" spans="1:52" ht="15" hidden="1" customHeight="1">
      <c r="A812" s="706" t="s">
        <v>1148</v>
      </c>
      <c r="B812" s="706">
        <v>2025</v>
      </c>
      <c r="C812" s="706" t="s">
        <v>2894</v>
      </c>
      <c r="D812" s="706" t="s">
        <v>2895</v>
      </c>
      <c r="E812" s="706" t="s">
        <v>333</v>
      </c>
      <c r="F812" s="706" t="s">
        <v>1152</v>
      </c>
      <c r="G812" s="706">
        <v>0</v>
      </c>
      <c r="H812" s="706">
        <v>0</v>
      </c>
      <c r="I812" s="706">
        <v>0</v>
      </c>
      <c r="J812" s="706">
        <v>82.84</v>
      </c>
      <c r="K812" s="706">
        <v>82.84</v>
      </c>
      <c r="L812" s="706">
        <v>254.51</v>
      </c>
      <c r="M812" s="706">
        <v>254.51</v>
      </c>
      <c r="N812" s="706">
        <v>254.51</v>
      </c>
      <c r="O812" s="706">
        <v>254.51</v>
      </c>
      <c r="P812" s="706">
        <v>254.51</v>
      </c>
      <c r="Q812" s="706">
        <v>254.51</v>
      </c>
      <c r="R812" s="706">
        <v>627.15</v>
      </c>
      <c r="S812" s="706">
        <v>23.14</v>
      </c>
      <c r="T812" s="706">
        <v>23.14</v>
      </c>
      <c r="U812" s="706">
        <v>0</v>
      </c>
      <c r="V812" s="706">
        <v>0</v>
      </c>
      <c r="W812" s="706">
        <v>0</v>
      </c>
      <c r="X812" s="706">
        <v>0</v>
      </c>
      <c r="Y812" s="706">
        <v>0</v>
      </c>
      <c r="Z812" s="706">
        <v>0</v>
      </c>
      <c r="AA812" s="706">
        <v>0</v>
      </c>
      <c r="AB812" s="706">
        <v>0</v>
      </c>
      <c r="AC812" s="706">
        <v>0</v>
      </c>
      <c r="AD812" s="706">
        <v>0</v>
      </c>
      <c r="AE812" s="706">
        <v>0</v>
      </c>
      <c r="AF812" s="706">
        <v>0</v>
      </c>
      <c r="AG812" s="706">
        <v>0</v>
      </c>
      <c r="AH812" s="706">
        <v>0</v>
      </c>
      <c r="AI812" s="706">
        <v>0</v>
      </c>
      <c r="AJ812" s="905" t="str">
        <f t="shared" si="83"/>
        <v>G67200</v>
      </c>
      <c r="AK812" s="905" t="str">
        <f t="shared" si="84"/>
        <v>COUT-M.D. B.CLAIM</v>
      </c>
      <c r="AL812" s="905">
        <f>IFERROR(INDEX(G812:R812,1,MATCH(Parametres!$B$3,G$1:R$1,0)-1)*IF(OR(F812="L",F812="S",F812="I"),-1,1),"")</f>
        <v>0</v>
      </c>
      <c r="AM812" s="905">
        <f t="shared" si="85"/>
        <v>82.84</v>
      </c>
      <c r="AN812" s="905">
        <f>INDEX(G812:R812,1,MATCH(Parametres!$B$3,G$1:R$1,0))*IF(OR(F812="L",F812="S",F812="I"),-1,1)</f>
        <v>82.84</v>
      </c>
      <c r="AO812" s="487" t="str">
        <f>+VLOOKUP($AJ812,Data_Validation!$A:$D,1,0)</f>
        <v>G67200</v>
      </c>
      <c r="AP812" s="487" t="str">
        <f>+VLOOKUP($AJ812,Data_Validation!$A:$D,3,0)</f>
        <v>Carrosserie</v>
      </c>
      <c r="AQ812" s="487" t="str">
        <f>+VLOOKUP($AJ812,Data_Validation!$A:$D,4,0)</f>
        <v>Carrosserie Interne</v>
      </c>
      <c r="AR812" s="487" t="s">
        <v>299</v>
      </c>
      <c r="AS812" s="487">
        <f>+VLOOKUP($AJ812,Data_Validation!$A:$E,5,0)</f>
        <v>0</v>
      </c>
      <c r="AT812" s="904" t="str">
        <f t="shared" si="86"/>
        <v>G67200</v>
      </c>
      <c r="AU812" s="488" t="str">
        <f t="shared" si="87"/>
        <v>COUT-M.D. B.CLAIM</v>
      </c>
      <c r="AV812" s="899">
        <f>IFERROR(INDEX(V812:AG812,1,MATCH(Parametres!$B$3,V$1:AG$1,0)-1)*IF(OR(C812="L",C812="S",C812="I"),-1,1),"")</f>
        <v>0</v>
      </c>
      <c r="AW812" s="899">
        <f t="shared" si="88"/>
        <v>0</v>
      </c>
      <c r="AX812" s="899">
        <f>INDEX(V812:AG812,1,MATCH(Parametres!$B$3,V$1:AG$1,0))*IF(OR(C812="L",C812="S",C812="I"),-1,1)</f>
        <v>0</v>
      </c>
      <c r="AY812" s="487" t="s">
        <v>337</v>
      </c>
      <c r="AZ812" s="487">
        <f>+VLOOKUP($AJ812,Data_Validation!$A:$E,5,0)</f>
        <v>0</v>
      </c>
    </row>
    <row r="813" spans="1:52" ht="15" hidden="1" customHeight="1">
      <c r="A813" s="706" t="s">
        <v>1148</v>
      </c>
      <c r="B813" s="706">
        <v>2025</v>
      </c>
      <c r="C813" s="706" t="s">
        <v>2896</v>
      </c>
      <c r="D813" s="706" t="s">
        <v>2897</v>
      </c>
      <c r="E813" s="706" t="s">
        <v>333</v>
      </c>
      <c r="F813" s="706" t="s">
        <v>1152</v>
      </c>
      <c r="G813" s="706">
        <v>596.52</v>
      </c>
      <c r="H813" s="706">
        <v>1314.66</v>
      </c>
      <c r="I813" s="706">
        <v>1314.66</v>
      </c>
      <c r="J813" s="706">
        <v>3556.77</v>
      </c>
      <c r="K813" s="706">
        <v>6148.51</v>
      </c>
      <c r="L813" s="706">
        <v>9787.01</v>
      </c>
      <c r="M813" s="706">
        <v>12786.08</v>
      </c>
      <c r="N813" s="706">
        <v>4717.08</v>
      </c>
      <c r="O813" s="706">
        <v>9764.0300000000007</v>
      </c>
      <c r="P813" s="706">
        <v>12795.7</v>
      </c>
      <c r="Q813" s="706">
        <v>16029.54</v>
      </c>
      <c r="R813" s="706">
        <v>25256.39</v>
      </c>
      <c r="S813" s="706">
        <v>1457.23</v>
      </c>
      <c r="T813" s="706">
        <v>1457.23</v>
      </c>
      <c r="U813" s="706">
        <v>0</v>
      </c>
      <c r="V813" s="706">
        <v>0</v>
      </c>
      <c r="W813" s="706">
        <v>0</v>
      </c>
      <c r="X813" s="706">
        <v>0</v>
      </c>
      <c r="Y813" s="706">
        <v>0</v>
      </c>
      <c r="Z813" s="706">
        <v>0</v>
      </c>
      <c r="AA813" s="706">
        <v>0</v>
      </c>
      <c r="AB813" s="706">
        <v>0</v>
      </c>
      <c r="AC813" s="706">
        <v>0</v>
      </c>
      <c r="AD813" s="706">
        <v>0</v>
      </c>
      <c r="AE813" s="706">
        <v>0</v>
      </c>
      <c r="AF813" s="706">
        <v>0</v>
      </c>
      <c r="AG813" s="706">
        <v>0</v>
      </c>
      <c r="AH813" s="706">
        <v>0</v>
      </c>
      <c r="AI813" s="706">
        <v>0</v>
      </c>
      <c r="AJ813" s="905" t="str">
        <f t="shared" si="83"/>
        <v>G67300</v>
      </c>
      <c r="AK813" s="905" t="str">
        <f t="shared" si="84"/>
        <v>COUT-M.D. BODY INT.</v>
      </c>
      <c r="AL813" s="905">
        <f>IFERROR(INDEX(G813:R813,1,MATCH(Parametres!$B$3,G$1:R$1,0)-1)*IF(OR(F813="L",F813="S",F813="I"),-1,1),"")</f>
        <v>1314.66</v>
      </c>
      <c r="AM813" s="905">
        <f t="shared" si="85"/>
        <v>2242.1099999999997</v>
      </c>
      <c r="AN813" s="905">
        <f>INDEX(G813:R813,1,MATCH(Parametres!$B$3,G$1:R$1,0))*IF(OR(F813="L",F813="S",F813="I"),-1,1)</f>
        <v>3556.77</v>
      </c>
      <c r="AO813" s="487" t="str">
        <f>+VLOOKUP($AJ813,Data_Validation!$A:$D,1,0)</f>
        <v>G67300</v>
      </c>
      <c r="AP813" s="487" t="str">
        <f>+VLOOKUP($AJ813,Data_Validation!$A:$D,3,0)</f>
        <v>Carrosserie</v>
      </c>
      <c r="AQ813" s="487" t="str">
        <f>+VLOOKUP($AJ813,Data_Validation!$A:$D,4,0)</f>
        <v>Carrosserie Interne</v>
      </c>
      <c r="AR813" s="487" t="s">
        <v>299</v>
      </c>
      <c r="AS813" s="487">
        <f>+VLOOKUP($AJ813,Data_Validation!$A:$E,5,0)</f>
        <v>0</v>
      </c>
      <c r="AT813" s="904" t="str">
        <f t="shared" si="86"/>
        <v>G67300</v>
      </c>
      <c r="AU813" s="488" t="str">
        <f t="shared" si="87"/>
        <v>COUT-M.D. BODY INT.</v>
      </c>
      <c r="AV813" s="899">
        <f>IFERROR(INDEX(V813:AG813,1,MATCH(Parametres!$B$3,V$1:AG$1,0)-1)*IF(OR(C813="L",C813="S",C813="I"),-1,1),"")</f>
        <v>0</v>
      </c>
      <c r="AW813" s="899">
        <f t="shared" si="88"/>
        <v>0</v>
      </c>
      <c r="AX813" s="899">
        <f>INDEX(V813:AG813,1,MATCH(Parametres!$B$3,V$1:AG$1,0))*IF(OR(C813="L",C813="S",C813="I"),-1,1)</f>
        <v>0</v>
      </c>
      <c r="AY813" s="487" t="s">
        <v>337</v>
      </c>
      <c r="AZ813" s="487">
        <f>+VLOOKUP($AJ813,Data_Validation!$A:$E,5,0)</f>
        <v>0</v>
      </c>
    </row>
    <row r="814" spans="1:52" ht="15" hidden="1" customHeight="1">
      <c r="A814" s="706" t="s">
        <v>1148</v>
      </c>
      <c r="B814" s="706">
        <v>2025</v>
      </c>
      <c r="C814" s="706" t="s">
        <v>2902</v>
      </c>
      <c r="D814" s="706" t="s">
        <v>2903</v>
      </c>
      <c r="E814" s="706" t="s">
        <v>333</v>
      </c>
      <c r="F814" s="706" t="s">
        <v>1152</v>
      </c>
      <c r="G814" s="706">
        <v>5214.75</v>
      </c>
      <c r="H814" s="706">
        <v>6123.36</v>
      </c>
      <c r="I814" s="706">
        <v>6335.54</v>
      </c>
      <c r="J814" s="706">
        <v>10030.280000000001</v>
      </c>
      <c r="K814" s="706">
        <v>2206.7800000000002</v>
      </c>
      <c r="L814" s="706">
        <v>2831.34</v>
      </c>
      <c r="M814" s="706">
        <v>-1205.8900000000001</v>
      </c>
      <c r="N814" s="706">
        <v>-5629.34</v>
      </c>
      <c r="O814" s="706">
        <v>-7326.93</v>
      </c>
      <c r="P814" s="706">
        <v>-13289.56</v>
      </c>
      <c r="Q814" s="706">
        <v>-9922.84</v>
      </c>
      <c r="R814" s="706">
        <v>-10741.94</v>
      </c>
      <c r="S814" s="706">
        <v>-902.08</v>
      </c>
      <c r="T814" s="706">
        <v>-902.08</v>
      </c>
      <c r="U814" s="706">
        <v>0</v>
      </c>
      <c r="V814" s="706">
        <v>0</v>
      </c>
      <c r="W814" s="706">
        <v>0</v>
      </c>
      <c r="X814" s="706">
        <v>0</v>
      </c>
      <c r="Y814" s="706">
        <v>0</v>
      </c>
      <c r="Z814" s="706">
        <v>0</v>
      </c>
      <c r="AA814" s="706">
        <v>0</v>
      </c>
      <c r="AB814" s="706">
        <v>0</v>
      </c>
      <c r="AC814" s="706">
        <v>0</v>
      </c>
      <c r="AD814" s="706">
        <v>0</v>
      </c>
      <c r="AE814" s="706">
        <v>0</v>
      </c>
      <c r="AF814" s="706">
        <v>0</v>
      </c>
      <c r="AG814" s="706">
        <v>0</v>
      </c>
      <c r="AH814" s="706">
        <v>0</v>
      </c>
      <c r="AI814" s="706">
        <v>0</v>
      </c>
      <c r="AJ814" s="905" t="str">
        <f t="shared" si="83"/>
        <v>G67500</v>
      </c>
      <c r="AK814" s="905" t="str">
        <f t="shared" si="84"/>
        <v>TEMPS PERDU CARROSSERIE</v>
      </c>
      <c r="AL814" s="905">
        <f>IFERROR(INDEX(G814:R814,1,MATCH(Parametres!$B$3,G$1:R$1,0)-1)*IF(OR(F814="L",F814="S",F814="I"),-1,1),"")</f>
        <v>6335.54</v>
      </c>
      <c r="AM814" s="905">
        <f t="shared" si="85"/>
        <v>3694.7400000000007</v>
      </c>
      <c r="AN814" s="905">
        <f>INDEX(G814:R814,1,MATCH(Parametres!$B$3,G$1:R$1,0))*IF(OR(F814="L",F814="S",F814="I"),-1,1)</f>
        <v>10030.280000000001</v>
      </c>
      <c r="AO814" s="487" t="str">
        <f>+VLOOKUP($AJ814,Data_Validation!$A:$D,1,0)</f>
        <v>G67500</v>
      </c>
      <c r="AP814" s="487" t="str">
        <f>+VLOOKUP($AJ814,Data_Validation!$A:$D,3,0)</f>
        <v>Carrosserie</v>
      </c>
      <c r="AQ814" s="487" t="str">
        <f>+VLOOKUP($AJ814,Data_Validation!$A:$D,4,0)</f>
        <v>Ajustement M/O Carrosserie</v>
      </c>
      <c r="AR814" s="487" t="s">
        <v>299</v>
      </c>
      <c r="AS814" s="487">
        <f>+VLOOKUP($AJ814,Data_Validation!$A:$E,5,0)</f>
        <v>0</v>
      </c>
      <c r="AT814" s="904" t="str">
        <f t="shared" si="86"/>
        <v>G67500</v>
      </c>
      <c r="AU814" s="488" t="str">
        <f t="shared" si="87"/>
        <v>TEMPS PERDU CARROSSERIE</v>
      </c>
      <c r="AV814" s="899">
        <f>IFERROR(INDEX(V814:AG814,1,MATCH(Parametres!$B$3,V$1:AG$1,0)-1)*IF(OR(C814="L",C814="S",C814="I"),-1,1),"")</f>
        <v>0</v>
      </c>
      <c r="AW814" s="899">
        <f t="shared" si="88"/>
        <v>0</v>
      </c>
      <c r="AX814" s="899">
        <f>INDEX(V814:AG814,1,MATCH(Parametres!$B$3,V$1:AG$1,0))*IF(OR(C814="L",C814="S",C814="I"),-1,1)</f>
        <v>0</v>
      </c>
      <c r="AY814" s="487" t="s">
        <v>337</v>
      </c>
      <c r="AZ814" s="487">
        <f>+VLOOKUP($AJ814,Data_Validation!$A:$E,5,0)</f>
        <v>0</v>
      </c>
    </row>
    <row r="815" spans="1:52" ht="15" hidden="1" customHeight="1">
      <c r="A815" s="706" t="s">
        <v>1148</v>
      </c>
      <c r="B815" s="706">
        <v>2025</v>
      </c>
      <c r="C815" s="706" t="s">
        <v>2904</v>
      </c>
      <c r="D815" s="706" t="s">
        <v>2905</v>
      </c>
      <c r="E815" s="706" t="s">
        <v>333</v>
      </c>
      <c r="F815" s="706" t="s">
        <v>1152</v>
      </c>
      <c r="G815" s="706">
        <v>56167.51</v>
      </c>
      <c r="H815" s="706">
        <v>123121.35</v>
      </c>
      <c r="I815" s="706">
        <v>195329.35</v>
      </c>
      <c r="J815" s="706">
        <v>247715.33</v>
      </c>
      <c r="K815" s="706">
        <v>301773.95</v>
      </c>
      <c r="L815" s="706">
        <v>360973.23</v>
      </c>
      <c r="M815" s="706">
        <v>452758.34</v>
      </c>
      <c r="N815" s="706">
        <v>528620.9</v>
      </c>
      <c r="O815" s="706">
        <v>595502.79</v>
      </c>
      <c r="P815" s="706">
        <v>648439.56000000006</v>
      </c>
      <c r="Q815" s="706">
        <v>714401.97</v>
      </c>
      <c r="R815" s="706">
        <v>778639.31</v>
      </c>
      <c r="S815" s="706">
        <v>64945.63</v>
      </c>
      <c r="T815" s="706">
        <v>64945.63</v>
      </c>
      <c r="U815" s="706">
        <v>0</v>
      </c>
      <c r="V815" s="706">
        <v>0</v>
      </c>
      <c r="W815" s="706">
        <v>0</v>
      </c>
      <c r="X815" s="706">
        <v>0</v>
      </c>
      <c r="Y815" s="706">
        <v>0</v>
      </c>
      <c r="Z815" s="706">
        <v>0</v>
      </c>
      <c r="AA815" s="706">
        <v>0</v>
      </c>
      <c r="AB815" s="706">
        <v>0</v>
      </c>
      <c r="AC815" s="706">
        <v>0</v>
      </c>
      <c r="AD815" s="706">
        <v>0</v>
      </c>
      <c r="AE815" s="706">
        <v>0</v>
      </c>
      <c r="AF815" s="706">
        <v>0</v>
      </c>
      <c r="AG815" s="706">
        <v>0</v>
      </c>
      <c r="AH815" s="706">
        <v>0</v>
      </c>
      <c r="AI815" s="706">
        <v>0</v>
      </c>
      <c r="AJ815" s="905" t="str">
        <f t="shared" si="83"/>
        <v>G67600</v>
      </c>
      <c r="AK815" s="905" t="str">
        <f t="shared" si="84"/>
        <v>COUT-REP.SOUS-TRAIT.BODY</v>
      </c>
      <c r="AL815" s="905">
        <f>IFERROR(INDEX(G815:R815,1,MATCH(Parametres!$B$3,G$1:R$1,0)-1)*IF(OR(F815="L",F815="S",F815="I"),-1,1),"")</f>
        <v>195329.35</v>
      </c>
      <c r="AM815" s="905">
        <f t="shared" si="85"/>
        <v>52385.979999999981</v>
      </c>
      <c r="AN815" s="905">
        <f>INDEX(G815:R815,1,MATCH(Parametres!$B$3,G$1:R$1,0))*IF(OR(F815="L",F815="S",F815="I"),-1,1)</f>
        <v>247715.33</v>
      </c>
      <c r="AO815" s="487" t="str">
        <f>+VLOOKUP($AJ815,Data_Validation!$A:$D,1,0)</f>
        <v>G67600</v>
      </c>
      <c r="AP815" s="487" t="str">
        <f>+VLOOKUP($AJ815,Data_Validation!$A:$D,3,0)</f>
        <v>Carrosserie</v>
      </c>
      <c r="AQ815" s="487" t="str">
        <f>+VLOOKUP($AJ815,Data_Validation!$A:$D,4,0)</f>
        <v>Carrosserie Clients</v>
      </c>
      <c r="AR815" s="487" t="s">
        <v>299</v>
      </c>
      <c r="AS815" s="487">
        <f>+VLOOKUP($AJ815,Data_Validation!$A:$E,5,0)</f>
        <v>0</v>
      </c>
      <c r="AT815" s="904" t="str">
        <f t="shared" si="86"/>
        <v>G67600</v>
      </c>
      <c r="AU815" s="488" t="str">
        <f t="shared" si="87"/>
        <v>COUT-REP.SOUS-TRAIT.BODY</v>
      </c>
      <c r="AV815" s="899">
        <f>IFERROR(INDEX(V815:AG815,1,MATCH(Parametres!$B$3,V$1:AG$1,0)-1)*IF(OR(C815="L",C815="S",C815="I"),-1,1),"")</f>
        <v>0</v>
      </c>
      <c r="AW815" s="899">
        <f t="shared" si="88"/>
        <v>0</v>
      </c>
      <c r="AX815" s="899">
        <f>INDEX(V815:AG815,1,MATCH(Parametres!$B$3,V$1:AG$1,0))*IF(OR(C815="L",C815="S",C815="I"),-1,1)</f>
        <v>0</v>
      </c>
      <c r="AY815" s="487" t="s">
        <v>337</v>
      </c>
      <c r="AZ815" s="487">
        <f>+VLOOKUP($AJ815,Data_Validation!$A:$E,5,0)</f>
        <v>0</v>
      </c>
    </row>
    <row r="816" spans="1:52" ht="15" hidden="1" customHeight="1">
      <c r="A816" s="706" t="s">
        <v>1148</v>
      </c>
      <c r="B816" s="706">
        <v>2025</v>
      </c>
      <c r="C816" s="706" t="s">
        <v>2922</v>
      </c>
      <c r="D816" s="706" t="s">
        <v>2923</v>
      </c>
      <c r="E816" s="706" t="s">
        <v>333</v>
      </c>
      <c r="F816" s="706" t="s">
        <v>1152</v>
      </c>
      <c r="G816" s="706">
        <v>0</v>
      </c>
      <c r="H816" s="706">
        <v>0</v>
      </c>
      <c r="I816" s="706">
        <v>0</v>
      </c>
      <c r="J816" s="706">
        <v>0</v>
      </c>
      <c r="K816" s="706">
        <v>11.84</v>
      </c>
      <c r="L816" s="706">
        <v>11.84</v>
      </c>
      <c r="M816" s="706">
        <v>11.84</v>
      </c>
      <c r="N816" s="706">
        <v>11.84</v>
      </c>
      <c r="O816" s="706">
        <v>11.84</v>
      </c>
      <c r="P816" s="706">
        <v>553.35</v>
      </c>
      <c r="Q816" s="706">
        <v>553.35</v>
      </c>
      <c r="R816" s="706">
        <v>553.35</v>
      </c>
      <c r="S816" s="706">
        <v>50.3</v>
      </c>
      <c r="T816" s="706">
        <v>50.3</v>
      </c>
      <c r="U816" s="706">
        <v>0</v>
      </c>
      <c r="V816" s="706">
        <v>0</v>
      </c>
      <c r="W816" s="706">
        <v>0</v>
      </c>
      <c r="X816" s="706">
        <v>0</v>
      </c>
      <c r="Y816" s="706">
        <v>0</v>
      </c>
      <c r="Z816" s="706">
        <v>0</v>
      </c>
      <c r="AA816" s="706">
        <v>0</v>
      </c>
      <c r="AB816" s="706">
        <v>0</v>
      </c>
      <c r="AC816" s="706">
        <v>0</v>
      </c>
      <c r="AD816" s="706">
        <v>0</v>
      </c>
      <c r="AE816" s="706">
        <v>0</v>
      </c>
      <c r="AF816" s="706">
        <v>0</v>
      </c>
      <c r="AG816" s="706">
        <v>0</v>
      </c>
      <c r="AH816" s="706">
        <v>0</v>
      </c>
      <c r="AI816" s="706">
        <v>0</v>
      </c>
      <c r="AJ816" s="905" t="str">
        <f t="shared" si="83"/>
        <v>G67700</v>
      </c>
      <c r="AK816" s="905" t="str">
        <f t="shared" si="84"/>
        <v>COUT P&amp;A CLIENT CARROSSER</v>
      </c>
      <c r="AL816" s="905">
        <f>IFERROR(INDEX(G816:R816,1,MATCH(Parametres!$B$3,G$1:R$1,0)-1)*IF(OR(F816="L",F816="S",F816="I"),-1,1),"")</f>
        <v>0</v>
      </c>
      <c r="AM816" s="905">
        <f t="shared" si="85"/>
        <v>0</v>
      </c>
      <c r="AN816" s="905">
        <f>INDEX(G816:R816,1,MATCH(Parametres!$B$3,G$1:R$1,0))*IF(OR(F816="L",F816="S",F816="I"),-1,1)</f>
        <v>0</v>
      </c>
      <c r="AO816" s="487" t="str">
        <f>+VLOOKUP($AJ816,Data_Validation!$A:$D,1,0)</f>
        <v>G67700</v>
      </c>
      <c r="AP816" s="487" t="str">
        <f>+VLOOKUP($AJ816,Data_Validation!$A:$D,3,0)</f>
        <v>Pièces</v>
      </c>
      <c r="AQ816" s="487" t="str">
        <f>+VLOOKUP($AJ816,Data_Validation!$A:$D,4,0)</f>
        <v>Pièces Ro Carrosserie</v>
      </c>
      <c r="AR816" s="487" t="s">
        <v>299</v>
      </c>
      <c r="AS816" s="487">
        <f>+VLOOKUP($AJ816,Data_Validation!$A:$E,5,0)</f>
        <v>0</v>
      </c>
      <c r="AT816" s="904" t="str">
        <f t="shared" si="86"/>
        <v>G67700</v>
      </c>
      <c r="AU816" s="488" t="str">
        <f t="shared" si="87"/>
        <v>COUT P&amp;A CLIENT CARROSSER</v>
      </c>
      <c r="AV816" s="899">
        <f>IFERROR(INDEX(V816:AG816,1,MATCH(Parametres!$B$3,V$1:AG$1,0)-1)*IF(OR(C816="L",C816="S",C816="I"),-1,1),"")</f>
        <v>0</v>
      </c>
      <c r="AW816" s="899">
        <f t="shared" si="88"/>
        <v>0</v>
      </c>
      <c r="AX816" s="899">
        <f>INDEX(V816:AG816,1,MATCH(Parametres!$B$3,V$1:AG$1,0))*IF(OR(C816="L",C816="S",C816="I"),-1,1)</f>
        <v>0</v>
      </c>
      <c r="AY816" s="487" t="s">
        <v>337</v>
      </c>
      <c r="AZ816" s="487">
        <f>+VLOOKUP($AJ816,Data_Validation!$A:$E,5,0)</f>
        <v>0</v>
      </c>
    </row>
    <row r="817" spans="1:52" ht="15" customHeight="1">
      <c r="A817" s="706" t="s">
        <v>1148</v>
      </c>
      <c r="B817" s="706">
        <v>2025</v>
      </c>
      <c r="C817" s="706" t="s">
        <v>2924</v>
      </c>
      <c r="D817" s="706" t="s">
        <v>2925</v>
      </c>
      <c r="E817" s="706" t="s">
        <v>333</v>
      </c>
      <c r="F817" s="706" t="s">
        <v>1152</v>
      </c>
      <c r="G817" s="706">
        <v>0</v>
      </c>
      <c r="H817" s="706">
        <v>0</v>
      </c>
      <c r="I817" s="706">
        <v>0</v>
      </c>
      <c r="J817" s="706">
        <v>0</v>
      </c>
      <c r="K817" s="706">
        <v>0</v>
      </c>
      <c r="L817" s="706">
        <v>0</v>
      </c>
      <c r="M817" s="706">
        <v>0</v>
      </c>
      <c r="N817" s="706">
        <v>0</v>
      </c>
      <c r="O817" s="706">
        <v>0</v>
      </c>
      <c r="P817" s="706">
        <v>0</v>
      </c>
      <c r="Q817" s="706">
        <v>0</v>
      </c>
      <c r="R817" s="706">
        <v>0</v>
      </c>
      <c r="S817" s="706">
        <v>0</v>
      </c>
      <c r="T817" s="706">
        <v>0</v>
      </c>
      <c r="U817" s="706">
        <v>0</v>
      </c>
      <c r="V817" s="706">
        <v>0</v>
      </c>
      <c r="W817" s="706">
        <v>0</v>
      </c>
      <c r="X817" s="706">
        <v>0</v>
      </c>
      <c r="Y817" s="706">
        <v>0</v>
      </c>
      <c r="Z817" s="706">
        <v>0</v>
      </c>
      <c r="AA817" s="706">
        <v>0</v>
      </c>
      <c r="AB817" s="706">
        <v>0</v>
      </c>
      <c r="AC817" s="706">
        <v>0</v>
      </c>
      <c r="AD817" s="706">
        <v>0</v>
      </c>
      <c r="AE817" s="706">
        <v>0</v>
      </c>
      <c r="AF817" s="706">
        <v>0</v>
      </c>
      <c r="AG817" s="706">
        <v>0</v>
      </c>
      <c r="AH817" s="706">
        <v>0</v>
      </c>
      <c r="AI817" s="706">
        <v>0</v>
      </c>
      <c r="AJ817" s="905" t="str">
        <f t="shared" si="83"/>
        <v>G67800</v>
      </c>
      <c r="AK817" s="905" t="str">
        <f t="shared" si="84"/>
        <v>COUT-PCE BODY CLIENT CAM</v>
      </c>
      <c r="AL817" s="905">
        <f>IFERROR(INDEX(G817:R817,1,MATCH(Parametres!$B$3,G$1:R$1,0)-1)*IF(OR(F817="L",F817="S",F817="I"),-1,1),"")</f>
        <v>0</v>
      </c>
      <c r="AM817" s="905">
        <f t="shared" si="85"/>
        <v>0</v>
      </c>
      <c r="AN817" s="905">
        <f>INDEX(G817:R817,1,MATCH(Parametres!$B$3,G$1:R$1,0))*IF(OR(F817="L",F817="S",F817="I"),-1,1)</f>
        <v>0</v>
      </c>
      <c r="AO817" s="487" t="str">
        <f>+VLOOKUP($AJ817,Data_Validation!$A:$D,1,0)</f>
        <v>G67800</v>
      </c>
      <c r="AP817" s="487">
        <f>+VLOOKUP($AJ817,Data_Validation!$A:$D,3,0)</f>
        <v>0</v>
      </c>
      <c r="AQ817" s="487">
        <f>+VLOOKUP($AJ817,Data_Validation!$A:$D,4,0)</f>
        <v>0</v>
      </c>
      <c r="AR817" s="487" t="s">
        <v>299</v>
      </c>
      <c r="AS817" s="487">
        <f>+VLOOKUP($AJ817,Data_Validation!$A:$E,5,0)</f>
        <v>0</v>
      </c>
      <c r="AT817" s="904" t="str">
        <f t="shared" si="86"/>
        <v>G67800</v>
      </c>
      <c r="AU817" s="488" t="str">
        <f t="shared" si="87"/>
        <v>COUT-PCE BODY CLIENT CAM</v>
      </c>
      <c r="AV817" s="899">
        <f>IFERROR(INDEX(V817:AG817,1,MATCH(Parametres!$B$3,V$1:AG$1,0)-1)*IF(OR(C817="L",C817="S",C817="I"),-1,1),"")</f>
        <v>0</v>
      </c>
      <c r="AW817" s="899">
        <f t="shared" si="88"/>
        <v>0</v>
      </c>
      <c r="AX817" s="899">
        <f>INDEX(V817:AG817,1,MATCH(Parametres!$B$3,V$1:AG$1,0))*IF(OR(C817="L",C817="S",C817="I"),-1,1)</f>
        <v>0</v>
      </c>
      <c r="AY817" s="487" t="s">
        <v>337</v>
      </c>
      <c r="AZ817" s="487">
        <f>+VLOOKUP($AJ817,Data_Validation!$A:$E,5,0)</f>
        <v>0</v>
      </c>
    </row>
    <row r="818" spans="1:52" ht="15" customHeight="1">
      <c r="A818" s="706" t="s">
        <v>1148</v>
      </c>
      <c r="B818" s="706">
        <v>2025</v>
      </c>
      <c r="C818" s="706" t="s">
        <v>2926</v>
      </c>
      <c r="D818" s="706" t="s">
        <v>2927</v>
      </c>
      <c r="E818" s="706" t="s">
        <v>333</v>
      </c>
      <c r="F818" s="706" t="s">
        <v>1152</v>
      </c>
      <c r="G818" s="706">
        <v>0</v>
      </c>
      <c r="H818" s="706">
        <v>0</v>
      </c>
      <c r="I818" s="706">
        <v>0</v>
      </c>
      <c r="J818" s="706">
        <v>0</v>
      </c>
      <c r="K818" s="706">
        <v>0</v>
      </c>
      <c r="L818" s="706">
        <v>0</v>
      </c>
      <c r="M818" s="706">
        <v>0</v>
      </c>
      <c r="N818" s="706">
        <v>0</v>
      </c>
      <c r="O818" s="706">
        <v>0</v>
      </c>
      <c r="P818" s="706">
        <v>0</v>
      </c>
      <c r="Q818" s="706">
        <v>0</v>
      </c>
      <c r="R818" s="706">
        <v>0</v>
      </c>
      <c r="S818" s="706">
        <v>0</v>
      </c>
      <c r="T818" s="706">
        <v>0</v>
      </c>
      <c r="U818" s="706">
        <v>0</v>
      </c>
      <c r="V818" s="706">
        <v>0</v>
      </c>
      <c r="W818" s="706">
        <v>0</v>
      </c>
      <c r="X818" s="706">
        <v>0</v>
      </c>
      <c r="Y818" s="706">
        <v>0</v>
      </c>
      <c r="Z818" s="706">
        <v>0</v>
      </c>
      <c r="AA818" s="706">
        <v>0</v>
      </c>
      <c r="AB818" s="706">
        <v>0</v>
      </c>
      <c r="AC818" s="706">
        <v>0</v>
      </c>
      <c r="AD818" s="706">
        <v>0</v>
      </c>
      <c r="AE818" s="706">
        <v>0</v>
      </c>
      <c r="AF818" s="706">
        <v>0</v>
      </c>
      <c r="AG818" s="706">
        <v>0</v>
      </c>
      <c r="AH818" s="706">
        <v>0</v>
      </c>
      <c r="AI818" s="706">
        <v>0</v>
      </c>
      <c r="AJ818" s="905" t="str">
        <f t="shared" si="83"/>
        <v>G67840</v>
      </c>
      <c r="AK818" s="905" t="str">
        <f t="shared" si="84"/>
        <v>COUT-P&amp;A GOODW CAM MOYEN</v>
      </c>
      <c r="AL818" s="905">
        <f>IFERROR(INDEX(G818:R818,1,MATCH(Parametres!$B$3,G$1:R$1,0)-1)*IF(OR(F818="L",F818="S",F818="I"),-1,1),"")</f>
        <v>0</v>
      </c>
      <c r="AM818" s="905">
        <f t="shared" si="85"/>
        <v>0</v>
      </c>
      <c r="AN818" s="905">
        <f>INDEX(G818:R818,1,MATCH(Parametres!$B$3,G$1:R$1,0))*IF(OR(F818="L",F818="S",F818="I"),-1,1)</f>
        <v>0</v>
      </c>
      <c r="AO818" s="487" t="e">
        <f>+VLOOKUP($AJ818,Data_Validation!$A:$D,1,0)</f>
        <v>#N/A</v>
      </c>
      <c r="AP818" s="487" t="e">
        <f>+VLOOKUP($AJ818,Data_Validation!$A:$D,3,0)</f>
        <v>#N/A</v>
      </c>
      <c r="AQ818" s="487" t="e">
        <f>+VLOOKUP($AJ818,Data_Validation!$A:$D,4,0)</f>
        <v>#N/A</v>
      </c>
      <c r="AR818" s="487" t="s">
        <v>299</v>
      </c>
      <c r="AS818" s="487" t="e">
        <f>+VLOOKUP($AJ818,Data_Validation!$A:$E,5,0)</f>
        <v>#N/A</v>
      </c>
      <c r="AT818" s="904" t="str">
        <f t="shared" si="86"/>
        <v>G67840</v>
      </c>
      <c r="AU818" s="488" t="str">
        <f t="shared" si="87"/>
        <v>COUT-P&amp;A GOODW CAM MOYEN</v>
      </c>
      <c r="AV818" s="899">
        <f>IFERROR(INDEX(V818:AG818,1,MATCH(Parametres!$B$3,V$1:AG$1,0)-1)*IF(OR(C818="L",C818="S",C818="I"),-1,1),"")</f>
        <v>0</v>
      </c>
      <c r="AW818" s="899">
        <f t="shared" si="88"/>
        <v>0</v>
      </c>
      <c r="AX818" s="899">
        <f>INDEX(V818:AG818,1,MATCH(Parametres!$B$3,V$1:AG$1,0))*IF(OR(C818="L",C818="S",C818="I"),-1,1)</f>
        <v>0</v>
      </c>
      <c r="AY818" s="487" t="s">
        <v>337</v>
      </c>
      <c r="AZ818" s="487" t="e">
        <f>+VLOOKUP($AJ818,Data_Validation!$A:$E,5,0)</f>
        <v>#N/A</v>
      </c>
    </row>
    <row r="819" spans="1:52" ht="15" hidden="1" customHeight="1">
      <c r="A819" s="706" t="s">
        <v>1148</v>
      </c>
      <c r="B819" s="706">
        <v>2025</v>
      </c>
      <c r="C819" s="706" t="s">
        <v>2928</v>
      </c>
      <c r="D819" s="706" t="s">
        <v>2929</v>
      </c>
      <c r="E819" s="706" t="s">
        <v>333</v>
      </c>
      <c r="F819" s="706" t="s">
        <v>1152</v>
      </c>
      <c r="G819" s="706">
        <v>4046.09</v>
      </c>
      <c r="H819" s="706">
        <v>9233.2999999999993</v>
      </c>
      <c r="I819" s="706">
        <v>15455.42</v>
      </c>
      <c r="J819" s="706">
        <v>19892.54</v>
      </c>
      <c r="K819" s="706">
        <v>26746.46</v>
      </c>
      <c r="L819" s="706">
        <v>33395.5</v>
      </c>
      <c r="M819" s="706">
        <v>38708.89</v>
      </c>
      <c r="N819" s="706">
        <v>45022.33</v>
      </c>
      <c r="O819" s="706">
        <v>51057.74</v>
      </c>
      <c r="P819" s="706">
        <v>56199.42</v>
      </c>
      <c r="Q819" s="706">
        <v>69852.990000000005</v>
      </c>
      <c r="R819" s="706">
        <v>78963.67</v>
      </c>
      <c r="S819" s="706">
        <v>6350.27</v>
      </c>
      <c r="T819" s="706">
        <v>6350.27</v>
      </c>
      <c r="U819" s="706">
        <v>0</v>
      </c>
      <c r="V819" s="706">
        <v>0</v>
      </c>
      <c r="W819" s="706">
        <v>0</v>
      </c>
      <c r="X819" s="706">
        <v>0</v>
      </c>
      <c r="Y819" s="706">
        <v>0</v>
      </c>
      <c r="Z819" s="706">
        <v>0</v>
      </c>
      <c r="AA819" s="706">
        <v>0</v>
      </c>
      <c r="AB819" s="706">
        <v>0</v>
      </c>
      <c r="AC819" s="706">
        <v>0</v>
      </c>
      <c r="AD819" s="706">
        <v>0</v>
      </c>
      <c r="AE819" s="706">
        <v>0</v>
      </c>
      <c r="AF819" s="706">
        <v>0</v>
      </c>
      <c r="AG819" s="706">
        <v>0</v>
      </c>
      <c r="AH819" s="706">
        <v>0</v>
      </c>
      <c r="AI819" s="706">
        <v>0</v>
      </c>
      <c r="AJ819" s="905" t="str">
        <f t="shared" si="83"/>
        <v>G67900</v>
      </c>
      <c r="AK819" s="905" t="str">
        <f t="shared" si="84"/>
        <v>COUT-PEINTURE CARROSSERIE</v>
      </c>
      <c r="AL819" s="905">
        <f>IFERROR(INDEX(G819:R819,1,MATCH(Parametres!$B$3,G$1:R$1,0)-1)*IF(OR(F819="L",F819="S",F819="I"),-1,1),"")</f>
        <v>15455.42</v>
      </c>
      <c r="AM819" s="905">
        <f t="shared" si="85"/>
        <v>4437.1200000000008</v>
      </c>
      <c r="AN819" s="905">
        <f>INDEX(G819:R819,1,MATCH(Parametres!$B$3,G$1:R$1,0))*IF(OR(F819="L",F819="S",F819="I"),-1,1)</f>
        <v>19892.54</v>
      </c>
      <c r="AO819" s="487" t="str">
        <f>+VLOOKUP($AJ819,Data_Validation!$A:$D,1,0)</f>
        <v>G67900</v>
      </c>
      <c r="AP819" s="487" t="str">
        <f>+VLOOKUP($AJ819,Data_Validation!$A:$D,3,0)</f>
        <v>Carrosserie</v>
      </c>
      <c r="AQ819" s="487" t="str">
        <f>+VLOOKUP($AJ819,Data_Validation!$A:$D,4,0)</f>
        <v>Carrosserie Clients</v>
      </c>
      <c r="AR819" s="487" t="s">
        <v>299</v>
      </c>
      <c r="AS819" s="487">
        <f>+VLOOKUP($AJ819,Data_Validation!$A:$E,5,0)</f>
        <v>0</v>
      </c>
      <c r="AT819" s="904" t="str">
        <f t="shared" si="86"/>
        <v>G67900</v>
      </c>
      <c r="AU819" s="488" t="str">
        <f t="shared" si="87"/>
        <v>COUT-PEINTURE CARROSSERIE</v>
      </c>
      <c r="AV819" s="899">
        <f>IFERROR(INDEX(V819:AG819,1,MATCH(Parametres!$B$3,V$1:AG$1,0)-1)*IF(OR(C819="L",C819="S",C819="I"),-1,1),"")</f>
        <v>0</v>
      </c>
      <c r="AW819" s="899">
        <f t="shared" si="88"/>
        <v>0</v>
      </c>
      <c r="AX819" s="899">
        <f>INDEX(V819:AG819,1,MATCH(Parametres!$B$3,V$1:AG$1,0))*IF(OR(C819="L",C819="S",C819="I"),-1,1)</f>
        <v>0</v>
      </c>
      <c r="AY819" s="487" t="s">
        <v>337</v>
      </c>
      <c r="AZ819" s="487">
        <f>+VLOOKUP($AJ819,Data_Validation!$A:$E,5,0)</f>
        <v>0</v>
      </c>
    </row>
    <row r="820" spans="1:52" ht="15" hidden="1" customHeight="1">
      <c r="A820" s="706" t="s">
        <v>1148</v>
      </c>
      <c r="B820" s="706">
        <v>2025</v>
      </c>
      <c r="C820" s="706" t="s">
        <v>2940</v>
      </c>
      <c r="D820" s="706" t="s">
        <v>2941</v>
      </c>
      <c r="E820" s="706" t="s">
        <v>333</v>
      </c>
      <c r="F820" s="706" t="s">
        <v>1152</v>
      </c>
      <c r="G820" s="706">
        <v>30007.07</v>
      </c>
      <c r="H820" s="706">
        <v>62565.15</v>
      </c>
      <c r="I820" s="706">
        <v>122721.07</v>
      </c>
      <c r="J820" s="706">
        <v>145643.43</v>
      </c>
      <c r="K820" s="706">
        <v>193885.36</v>
      </c>
      <c r="L820" s="706">
        <v>240591.02</v>
      </c>
      <c r="M820" s="706">
        <v>263525.78999999998</v>
      </c>
      <c r="N820" s="706">
        <v>308234.84000000003</v>
      </c>
      <c r="O820" s="706">
        <v>363639.59</v>
      </c>
      <c r="P820" s="706">
        <v>397598.97</v>
      </c>
      <c r="Q820" s="706">
        <v>416461.67</v>
      </c>
      <c r="R820" s="706">
        <v>439798.1</v>
      </c>
      <c r="S820" s="706">
        <v>37860.15</v>
      </c>
      <c r="T820" s="706">
        <v>37860.15</v>
      </c>
      <c r="U820" s="706">
        <v>0</v>
      </c>
      <c r="V820" s="706">
        <v>0</v>
      </c>
      <c r="W820" s="706">
        <v>0</v>
      </c>
      <c r="X820" s="706">
        <v>0</v>
      </c>
      <c r="Y820" s="706">
        <v>0</v>
      </c>
      <c r="Z820" s="706">
        <v>0</v>
      </c>
      <c r="AA820" s="706">
        <v>0</v>
      </c>
      <c r="AB820" s="706">
        <v>0</v>
      </c>
      <c r="AC820" s="706">
        <v>0</v>
      </c>
      <c r="AD820" s="706">
        <v>0</v>
      </c>
      <c r="AE820" s="706">
        <v>0</v>
      </c>
      <c r="AF820" s="706">
        <v>0</v>
      </c>
      <c r="AG820" s="706">
        <v>0</v>
      </c>
      <c r="AH820" s="706">
        <v>0</v>
      </c>
      <c r="AI820" s="706">
        <v>0</v>
      </c>
      <c r="AJ820" s="905" t="str">
        <f t="shared" si="83"/>
        <v>G68000</v>
      </c>
      <c r="AK820" s="905" t="str">
        <f t="shared" si="84"/>
        <v>COUT-PIECE GARANTIE</v>
      </c>
      <c r="AL820" s="905">
        <f>IFERROR(INDEX(G820:R820,1,MATCH(Parametres!$B$3,G$1:R$1,0)-1)*IF(OR(F820="L",F820="S",F820="I"),-1,1),"")</f>
        <v>122721.07</v>
      </c>
      <c r="AM820" s="905">
        <f t="shared" si="85"/>
        <v>22922.359999999986</v>
      </c>
      <c r="AN820" s="905">
        <f>INDEX(G820:R820,1,MATCH(Parametres!$B$3,G$1:R$1,0))*IF(OR(F820="L",F820="S",F820="I"),-1,1)</f>
        <v>145643.43</v>
      </c>
      <c r="AO820" s="487" t="str">
        <f>+VLOOKUP($AJ820,Data_Validation!$A:$D,1,0)</f>
        <v>G68000</v>
      </c>
      <c r="AP820" s="487" t="str">
        <f>+VLOOKUP($AJ820,Data_Validation!$A:$D,3,0)</f>
        <v>Pièces</v>
      </c>
      <c r="AQ820" s="487" t="str">
        <f>+VLOOKUP($AJ820,Data_Validation!$A:$D,4,0)</f>
        <v>P/A Garantie</v>
      </c>
      <c r="AR820" s="487" t="s">
        <v>299</v>
      </c>
      <c r="AS820" s="487">
        <f>+VLOOKUP($AJ820,Data_Validation!$A:$E,5,0)</f>
        <v>0</v>
      </c>
      <c r="AT820" s="904" t="str">
        <f t="shared" si="86"/>
        <v>G68000</v>
      </c>
      <c r="AU820" s="488" t="str">
        <f t="shared" si="87"/>
        <v>COUT-PIECE GARANTIE</v>
      </c>
      <c r="AV820" s="899">
        <f>IFERROR(INDEX(V820:AG820,1,MATCH(Parametres!$B$3,V$1:AG$1,0)-1)*IF(OR(C820="L",C820="S",C820="I"),-1,1),"")</f>
        <v>0</v>
      </c>
      <c r="AW820" s="899">
        <f t="shared" si="88"/>
        <v>0</v>
      </c>
      <c r="AX820" s="899">
        <f>INDEX(V820:AG820,1,MATCH(Parametres!$B$3,V$1:AG$1,0))*IF(OR(C820="L",C820="S",C820="I"),-1,1)</f>
        <v>0</v>
      </c>
      <c r="AY820" s="487" t="s">
        <v>337</v>
      </c>
      <c r="AZ820" s="487">
        <f>+VLOOKUP($AJ820,Data_Validation!$A:$E,5,0)</f>
        <v>0</v>
      </c>
    </row>
    <row r="821" spans="1:52" ht="15" hidden="1" customHeight="1">
      <c r="A821" s="706" t="s">
        <v>1148</v>
      </c>
      <c r="B821" s="706">
        <v>2025</v>
      </c>
      <c r="C821" s="706" t="s">
        <v>2942</v>
      </c>
      <c r="D821" s="706" t="s">
        <v>2943</v>
      </c>
      <c r="E821" s="706" t="s">
        <v>333</v>
      </c>
      <c r="F821" s="706" t="s">
        <v>1152</v>
      </c>
      <c r="G821" s="706">
        <v>0</v>
      </c>
      <c r="H821" s="706">
        <v>0</v>
      </c>
      <c r="I821" s="706">
        <v>0</v>
      </c>
      <c r="J821" s="706">
        <v>0</v>
      </c>
      <c r="K821" s="706">
        <v>0</v>
      </c>
      <c r="L821" s="706">
        <v>0</v>
      </c>
      <c r="M821" s="706">
        <v>0</v>
      </c>
      <c r="N821" s="706">
        <v>0</v>
      </c>
      <c r="O821" s="706">
        <v>0</v>
      </c>
      <c r="P821" s="706">
        <v>0</v>
      </c>
      <c r="Q821" s="706">
        <v>0</v>
      </c>
      <c r="R821" s="706">
        <v>0</v>
      </c>
      <c r="S821" s="706">
        <v>0</v>
      </c>
      <c r="T821" s="706">
        <v>0</v>
      </c>
      <c r="U821" s="706">
        <v>0</v>
      </c>
      <c r="V821" s="706">
        <v>0</v>
      </c>
      <c r="W821" s="706">
        <v>0</v>
      </c>
      <c r="X821" s="706">
        <v>0</v>
      </c>
      <c r="Y821" s="706">
        <v>0</v>
      </c>
      <c r="Z821" s="706">
        <v>0</v>
      </c>
      <c r="AA821" s="706">
        <v>0</v>
      </c>
      <c r="AB821" s="706">
        <v>0</v>
      </c>
      <c r="AC821" s="706">
        <v>0</v>
      </c>
      <c r="AD821" s="706">
        <v>0</v>
      </c>
      <c r="AE821" s="706">
        <v>0</v>
      </c>
      <c r="AF821" s="706">
        <v>0</v>
      </c>
      <c r="AG821" s="706">
        <v>0</v>
      </c>
      <c r="AH821" s="706">
        <v>0</v>
      </c>
      <c r="AI821" s="706">
        <v>0</v>
      </c>
      <c r="AJ821" s="905" t="str">
        <f t="shared" si="83"/>
        <v>G68020</v>
      </c>
      <c r="AK821" s="905" t="str">
        <f t="shared" si="84"/>
        <v>COUT-P&amp;A RECLAM.CAM MOYEN</v>
      </c>
      <c r="AL821" s="905">
        <f>IFERROR(INDEX(G821:R821,1,MATCH(Parametres!$B$3,G$1:R$1,0)-1)*IF(OR(F821="L",F821="S",F821="I"),-1,1),"")</f>
        <v>0</v>
      </c>
      <c r="AM821" s="905">
        <f t="shared" si="85"/>
        <v>0</v>
      </c>
      <c r="AN821" s="905">
        <f>INDEX(G821:R821,1,MATCH(Parametres!$B$3,G$1:R$1,0))*IF(OR(F821="L",F821="S",F821="I"),-1,1)</f>
        <v>0</v>
      </c>
      <c r="AO821" s="487" t="str">
        <f>+VLOOKUP($AJ821,Data_Validation!$A:$D,1,0)</f>
        <v>G68020</v>
      </c>
      <c r="AP821" s="487" t="str">
        <f>+VLOOKUP($AJ821,Data_Validation!$A:$D,3,0)</f>
        <v>Pièces</v>
      </c>
      <c r="AQ821" s="487" t="str">
        <f>+VLOOKUP($AJ821,Data_Validation!$A:$D,4,0)</f>
        <v>P/A Garantie</v>
      </c>
      <c r="AR821" s="487" t="s">
        <v>299</v>
      </c>
      <c r="AS821" s="487">
        <f>+VLOOKUP($AJ821,Data_Validation!$A:$E,5,0)</f>
        <v>0</v>
      </c>
      <c r="AT821" s="904" t="str">
        <f t="shared" si="86"/>
        <v>G68020</v>
      </c>
      <c r="AU821" s="488" t="str">
        <f t="shared" si="87"/>
        <v>COUT-P&amp;A RECLAM.CAM MOYEN</v>
      </c>
      <c r="AV821" s="899">
        <f>IFERROR(INDEX(V821:AG821,1,MATCH(Parametres!$B$3,V$1:AG$1,0)-1)*IF(OR(C821="L",C821="S",C821="I"),-1,1),"")</f>
        <v>0</v>
      </c>
      <c r="AW821" s="899">
        <f t="shared" si="88"/>
        <v>0</v>
      </c>
      <c r="AX821" s="899">
        <f>INDEX(V821:AG821,1,MATCH(Parametres!$B$3,V$1:AG$1,0))*IF(OR(C821="L",C821="S",C821="I"),-1,1)</f>
        <v>0</v>
      </c>
      <c r="AY821" s="487" t="s">
        <v>337</v>
      </c>
      <c r="AZ821" s="487">
        <f>+VLOOKUP($AJ821,Data_Validation!$A:$E,5,0)</f>
        <v>0</v>
      </c>
    </row>
    <row r="822" spans="1:52" ht="15" hidden="1" customHeight="1">
      <c r="A822" s="706" t="s">
        <v>1148</v>
      </c>
      <c r="B822" s="706">
        <v>2025</v>
      </c>
      <c r="C822" s="706" t="s">
        <v>2944</v>
      </c>
      <c r="D822" s="706" t="s">
        <v>2945</v>
      </c>
      <c r="E822" s="706" t="s">
        <v>333</v>
      </c>
      <c r="F822" s="706" t="s">
        <v>1152</v>
      </c>
      <c r="G822" s="706">
        <v>85696.17</v>
      </c>
      <c r="H822" s="706">
        <v>132071.09</v>
      </c>
      <c r="I822" s="706">
        <v>169149.15</v>
      </c>
      <c r="J822" s="706">
        <v>207938.83</v>
      </c>
      <c r="K822" s="706">
        <v>259750.99</v>
      </c>
      <c r="L822" s="706">
        <v>289396.02</v>
      </c>
      <c r="M822" s="706">
        <v>333434.98</v>
      </c>
      <c r="N822" s="706">
        <v>359862.83</v>
      </c>
      <c r="O822" s="706">
        <v>393397.43</v>
      </c>
      <c r="P822" s="706">
        <v>427763.53</v>
      </c>
      <c r="Q822" s="706">
        <v>459263.88</v>
      </c>
      <c r="R822" s="706">
        <v>488607.44</v>
      </c>
      <c r="S822" s="706">
        <v>41751.26</v>
      </c>
      <c r="T822" s="706">
        <v>41751.26</v>
      </c>
      <c r="U822" s="706">
        <v>0</v>
      </c>
      <c r="V822" s="706">
        <v>0</v>
      </c>
      <c r="W822" s="706">
        <v>0</v>
      </c>
      <c r="X822" s="706">
        <v>0</v>
      </c>
      <c r="Y822" s="706">
        <v>0</v>
      </c>
      <c r="Z822" s="706">
        <v>0</v>
      </c>
      <c r="AA822" s="706">
        <v>0</v>
      </c>
      <c r="AB822" s="706">
        <v>0</v>
      </c>
      <c r="AC822" s="706">
        <v>0</v>
      </c>
      <c r="AD822" s="706">
        <v>0</v>
      </c>
      <c r="AE822" s="706">
        <v>0</v>
      </c>
      <c r="AF822" s="706">
        <v>0</v>
      </c>
      <c r="AG822" s="706">
        <v>0</v>
      </c>
      <c r="AH822" s="706">
        <v>0</v>
      </c>
      <c r="AI822" s="706">
        <v>0</v>
      </c>
      <c r="AJ822" s="905" t="str">
        <f t="shared" si="83"/>
        <v>G68100</v>
      </c>
      <c r="AK822" s="905" t="str">
        <f t="shared" si="84"/>
        <v>COUT-PIECES INTERNE</v>
      </c>
      <c r="AL822" s="905">
        <f>IFERROR(INDEX(G822:R822,1,MATCH(Parametres!$B$3,G$1:R$1,0)-1)*IF(OR(F822="L",F822="S",F822="I"),-1,1),"")</f>
        <v>169149.15</v>
      </c>
      <c r="AM822" s="905">
        <f t="shared" si="85"/>
        <v>38789.679999999993</v>
      </c>
      <c r="AN822" s="905">
        <f>INDEX(G822:R822,1,MATCH(Parametres!$B$3,G$1:R$1,0))*IF(OR(F822="L",F822="S",F822="I"),-1,1)</f>
        <v>207938.83</v>
      </c>
      <c r="AO822" s="487" t="str">
        <f>+VLOOKUP($AJ822,Data_Validation!$A:$D,1,0)</f>
        <v>G68100</v>
      </c>
      <c r="AP822" s="487" t="str">
        <f>+VLOOKUP($AJ822,Data_Validation!$A:$D,3,0)</f>
        <v>Pièces</v>
      </c>
      <c r="AQ822" s="487" t="str">
        <f>+VLOOKUP($AJ822,Data_Validation!$A:$D,4,0)</f>
        <v>Ventes Internes</v>
      </c>
      <c r="AR822" s="487" t="s">
        <v>299</v>
      </c>
      <c r="AS822" s="487">
        <f>+VLOOKUP($AJ822,Data_Validation!$A:$E,5,0)</f>
        <v>0</v>
      </c>
      <c r="AT822" s="904" t="str">
        <f t="shared" si="86"/>
        <v>G68100</v>
      </c>
      <c r="AU822" s="488" t="str">
        <f t="shared" si="87"/>
        <v>COUT-PIECES INTERNE</v>
      </c>
      <c r="AV822" s="899">
        <f>IFERROR(INDEX(V822:AG822,1,MATCH(Parametres!$B$3,V$1:AG$1,0)-1)*IF(OR(C822="L",C822="S",C822="I"),-1,1),"")</f>
        <v>0</v>
      </c>
      <c r="AW822" s="899">
        <f t="shared" si="88"/>
        <v>0</v>
      </c>
      <c r="AX822" s="899">
        <f>INDEX(V822:AG822,1,MATCH(Parametres!$B$3,V$1:AG$1,0))*IF(OR(C822="L",C822="S",C822="I"),-1,1)</f>
        <v>0</v>
      </c>
      <c r="AY822" s="487" t="s">
        <v>337</v>
      </c>
      <c r="AZ822" s="487">
        <f>+VLOOKUP($AJ822,Data_Validation!$A:$E,5,0)</f>
        <v>0</v>
      </c>
    </row>
    <row r="823" spans="1:52" ht="15" hidden="1" customHeight="1">
      <c r="A823" s="706" t="s">
        <v>1148</v>
      </c>
      <c r="B823" s="706">
        <v>2025</v>
      </c>
      <c r="C823" s="706" t="s">
        <v>2946</v>
      </c>
      <c r="D823" s="706" t="s">
        <v>2947</v>
      </c>
      <c r="E823" s="706" t="s">
        <v>333</v>
      </c>
      <c r="F823" s="706" t="s">
        <v>1152</v>
      </c>
      <c r="G823" s="706">
        <v>0</v>
      </c>
      <c r="H823" s="706">
        <v>0</v>
      </c>
      <c r="I823" s="706">
        <v>0</v>
      </c>
      <c r="J823" s="706">
        <v>0</v>
      </c>
      <c r="K823" s="706">
        <v>0</v>
      </c>
      <c r="L823" s="706">
        <v>0</v>
      </c>
      <c r="M823" s="706">
        <v>0</v>
      </c>
      <c r="N823" s="706">
        <v>0</v>
      </c>
      <c r="O823" s="706">
        <v>0</v>
      </c>
      <c r="P823" s="706">
        <v>0</v>
      </c>
      <c r="Q823" s="706">
        <v>0</v>
      </c>
      <c r="R823" s="706">
        <v>0</v>
      </c>
      <c r="S823" s="706">
        <v>0</v>
      </c>
      <c r="T823" s="706">
        <v>0</v>
      </c>
      <c r="U823" s="706">
        <v>0</v>
      </c>
      <c r="V823" s="706">
        <v>0</v>
      </c>
      <c r="W823" s="706">
        <v>0</v>
      </c>
      <c r="X823" s="706">
        <v>0</v>
      </c>
      <c r="Y823" s="706">
        <v>0</v>
      </c>
      <c r="Z823" s="706">
        <v>0</v>
      </c>
      <c r="AA823" s="706">
        <v>0</v>
      </c>
      <c r="AB823" s="706">
        <v>0</v>
      </c>
      <c r="AC823" s="706">
        <v>0</v>
      </c>
      <c r="AD823" s="706">
        <v>0</v>
      </c>
      <c r="AE823" s="706">
        <v>0</v>
      </c>
      <c r="AF823" s="706">
        <v>0</v>
      </c>
      <c r="AG823" s="706">
        <v>0</v>
      </c>
      <c r="AH823" s="706">
        <v>0</v>
      </c>
      <c r="AI823" s="706">
        <v>0</v>
      </c>
      <c r="AJ823" s="905" t="str">
        <f t="shared" si="83"/>
        <v>G68120</v>
      </c>
      <c r="AK823" s="905" t="str">
        <f t="shared" si="84"/>
        <v>COUT-P&amp;A INTERN CAM MOYEN</v>
      </c>
      <c r="AL823" s="905">
        <f>IFERROR(INDEX(G823:R823,1,MATCH(Parametres!$B$3,G$1:R$1,0)-1)*IF(OR(F823="L",F823="S",F823="I"),-1,1),"")</f>
        <v>0</v>
      </c>
      <c r="AM823" s="905">
        <f t="shared" si="85"/>
        <v>0</v>
      </c>
      <c r="AN823" s="905">
        <f>INDEX(G823:R823,1,MATCH(Parametres!$B$3,G$1:R$1,0))*IF(OR(F823="L",F823="S",F823="I"),-1,1)</f>
        <v>0</v>
      </c>
      <c r="AO823" s="487" t="str">
        <f>+VLOOKUP($AJ823,Data_Validation!$A:$D,1,0)</f>
        <v>G68120</v>
      </c>
      <c r="AP823" s="487" t="str">
        <f>+VLOOKUP($AJ823,Data_Validation!$A:$D,3,0)</f>
        <v>Pièces</v>
      </c>
      <c r="AQ823" s="487" t="str">
        <f>+VLOOKUP($AJ823,Data_Validation!$A:$D,4,0)</f>
        <v>Ventes Internes</v>
      </c>
      <c r="AR823" s="487" t="s">
        <v>299</v>
      </c>
      <c r="AS823" s="487">
        <f>+VLOOKUP($AJ823,Data_Validation!$A:$E,5,0)</f>
        <v>0</v>
      </c>
      <c r="AT823" s="904" t="str">
        <f t="shared" si="86"/>
        <v>G68120</v>
      </c>
      <c r="AU823" s="488" t="str">
        <f t="shared" si="87"/>
        <v>COUT-P&amp;A INTERN CAM MOYEN</v>
      </c>
      <c r="AV823" s="899">
        <f>IFERROR(INDEX(V823:AG823,1,MATCH(Parametres!$B$3,V$1:AG$1,0)-1)*IF(OR(C823="L",C823="S",C823="I"),-1,1),"")</f>
        <v>0</v>
      </c>
      <c r="AW823" s="899">
        <f t="shared" si="88"/>
        <v>0</v>
      </c>
      <c r="AX823" s="899">
        <f>INDEX(V823:AG823,1,MATCH(Parametres!$B$3,V$1:AG$1,0))*IF(OR(C823="L",C823="S",C823="I"),-1,1)</f>
        <v>0</v>
      </c>
      <c r="AY823" s="487" t="s">
        <v>337</v>
      </c>
      <c r="AZ823" s="487">
        <f>+VLOOKUP($AJ823,Data_Validation!$A:$E,5,0)</f>
        <v>0</v>
      </c>
    </row>
    <row r="824" spans="1:52" ht="15" hidden="1" customHeight="1">
      <c r="A824" s="706" t="s">
        <v>1148</v>
      </c>
      <c r="B824" s="706">
        <v>2025</v>
      </c>
      <c r="C824" s="706" t="s">
        <v>2948</v>
      </c>
      <c r="D824" s="706" t="s">
        <v>2949</v>
      </c>
      <c r="E824" s="706" t="s">
        <v>333</v>
      </c>
      <c r="F824" s="706" t="s">
        <v>1152</v>
      </c>
      <c r="G824" s="706">
        <v>31930.05</v>
      </c>
      <c r="H824" s="706">
        <v>50062.53</v>
      </c>
      <c r="I824" s="706">
        <v>76401.95</v>
      </c>
      <c r="J824" s="706">
        <v>92860.85</v>
      </c>
      <c r="K824" s="706">
        <v>121104.63</v>
      </c>
      <c r="L824" s="706">
        <v>146530.20000000001</v>
      </c>
      <c r="M824" s="706">
        <v>164680.57</v>
      </c>
      <c r="N824" s="706">
        <v>194035.92</v>
      </c>
      <c r="O824" s="706">
        <v>215163.27</v>
      </c>
      <c r="P824" s="706">
        <v>235574.63</v>
      </c>
      <c r="Q824" s="706">
        <v>265114.03999999998</v>
      </c>
      <c r="R824" s="706">
        <v>282602.95</v>
      </c>
      <c r="S824" s="706">
        <v>24101.279999999999</v>
      </c>
      <c r="T824" s="706">
        <v>24101.279999999999</v>
      </c>
      <c r="U824" s="706">
        <v>0</v>
      </c>
      <c r="V824" s="706">
        <v>0</v>
      </c>
      <c r="W824" s="706">
        <v>0</v>
      </c>
      <c r="X824" s="706">
        <v>0</v>
      </c>
      <c r="Y824" s="706">
        <v>0</v>
      </c>
      <c r="Z824" s="706">
        <v>0</v>
      </c>
      <c r="AA824" s="706">
        <v>0</v>
      </c>
      <c r="AB824" s="706">
        <v>0</v>
      </c>
      <c r="AC824" s="706">
        <v>0</v>
      </c>
      <c r="AD824" s="706">
        <v>0</v>
      </c>
      <c r="AE824" s="706">
        <v>0</v>
      </c>
      <c r="AF824" s="706">
        <v>0</v>
      </c>
      <c r="AG824" s="706">
        <v>0</v>
      </c>
      <c r="AH824" s="706">
        <v>0</v>
      </c>
      <c r="AI824" s="706">
        <v>0</v>
      </c>
      <c r="AJ824" s="905" t="str">
        <f t="shared" si="83"/>
        <v>G68200</v>
      </c>
      <c r="AK824" s="905" t="str">
        <f t="shared" si="84"/>
        <v>COUT-PIECES AU DETAIL</v>
      </c>
      <c r="AL824" s="905">
        <f>IFERROR(INDEX(G824:R824,1,MATCH(Parametres!$B$3,G$1:R$1,0)-1)*IF(OR(F824="L",F824="S",F824="I"),-1,1),"")</f>
        <v>76401.95</v>
      </c>
      <c r="AM824" s="905">
        <f t="shared" si="85"/>
        <v>16458.900000000009</v>
      </c>
      <c r="AN824" s="905">
        <f>INDEX(G824:R824,1,MATCH(Parametres!$B$3,G$1:R$1,0))*IF(OR(F824="L",F824="S",F824="I"),-1,1)</f>
        <v>92860.85</v>
      </c>
      <c r="AO824" s="487" t="str">
        <f>+VLOOKUP($AJ824,Data_Validation!$A:$D,1,0)</f>
        <v>G68200</v>
      </c>
      <c r="AP824" s="487" t="str">
        <f>+VLOOKUP($AJ824,Data_Validation!$A:$D,3,0)</f>
        <v>Pièces</v>
      </c>
      <c r="AQ824" s="487" t="str">
        <f>+VLOOKUP($AJ824,Data_Validation!$A:$D,4,0)</f>
        <v>Ventes Détails</v>
      </c>
      <c r="AR824" s="487" t="s">
        <v>299</v>
      </c>
      <c r="AS824" s="487">
        <f>+VLOOKUP($AJ824,Data_Validation!$A:$E,5,0)</f>
        <v>0</v>
      </c>
      <c r="AT824" s="904" t="str">
        <f t="shared" si="86"/>
        <v>G68200</v>
      </c>
      <c r="AU824" s="488" t="str">
        <f t="shared" si="87"/>
        <v>COUT-PIECES AU DETAIL</v>
      </c>
      <c r="AV824" s="899">
        <f>IFERROR(INDEX(V824:AG824,1,MATCH(Parametres!$B$3,V$1:AG$1,0)-1)*IF(OR(C824="L",C824="S",C824="I"),-1,1),"")</f>
        <v>0</v>
      </c>
      <c r="AW824" s="899">
        <f t="shared" si="88"/>
        <v>0</v>
      </c>
      <c r="AX824" s="899">
        <f>INDEX(V824:AG824,1,MATCH(Parametres!$B$3,V$1:AG$1,0))*IF(OR(C824="L",C824="S",C824="I"),-1,1)</f>
        <v>0</v>
      </c>
      <c r="AY824" s="487" t="s">
        <v>337</v>
      </c>
      <c r="AZ824" s="487">
        <f>+VLOOKUP($AJ824,Data_Validation!$A:$E,5,0)</f>
        <v>0</v>
      </c>
    </row>
    <row r="825" spans="1:52" ht="15" hidden="1" customHeight="1">
      <c r="A825" s="706" t="s">
        <v>1148</v>
      </c>
      <c r="B825" s="706">
        <v>2025</v>
      </c>
      <c r="C825" s="706" t="s">
        <v>2950</v>
      </c>
      <c r="D825" s="706" t="s">
        <v>2951</v>
      </c>
      <c r="E825" s="706" t="s">
        <v>333</v>
      </c>
      <c r="F825" s="706" t="s">
        <v>1152</v>
      </c>
      <c r="G825" s="706">
        <v>99565.47</v>
      </c>
      <c r="H825" s="706">
        <v>232741.94</v>
      </c>
      <c r="I825" s="706">
        <v>361273.17</v>
      </c>
      <c r="J825" s="706">
        <v>517536.09</v>
      </c>
      <c r="K825" s="706">
        <v>644822.94999999995</v>
      </c>
      <c r="L825" s="706">
        <v>758569.82</v>
      </c>
      <c r="M825" s="706">
        <v>851383.4</v>
      </c>
      <c r="N825" s="706">
        <v>970163.52</v>
      </c>
      <c r="O825" s="706">
        <v>1119693.3700000001</v>
      </c>
      <c r="P825" s="706">
        <v>1192575.26</v>
      </c>
      <c r="Q825" s="706">
        <v>1278291.8999999999</v>
      </c>
      <c r="R825" s="706">
        <v>1382002.55</v>
      </c>
      <c r="S825" s="706">
        <v>116208.35</v>
      </c>
      <c r="T825" s="706">
        <v>116208.35</v>
      </c>
      <c r="U825" s="706">
        <v>0</v>
      </c>
      <c r="V825" s="706">
        <v>0</v>
      </c>
      <c r="W825" s="706">
        <v>0</v>
      </c>
      <c r="X825" s="706">
        <v>0</v>
      </c>
      <c r="Y825" s="706">
        <v>0</v>
      </c>
      <c r="Z825" s="706">
        <v>0</v>
      </c>
      <c r="AA825" s="706">
        <v>0</v>
      </c>
      <c r="AB825" s="706">
        <v>0</v>
      </c>
      <c r="AC825" s="706">
        <v>0</v>
      </c>
      <c r="AD825" s="706">
        <v>0</v>
      </c>
      <c r="AE825" s="706">
        <v>0</v>
      </c>
      <c r="AF825" s="706">
        <v>0</v>
      </c>
      <c r="AG825" s="706">
        <v>0</v>
      </c>
      <c r="AH825" s="706">
        <v>0</v>
      </c>
      <c r="AI825" s="706">
        <v>0</v>
      </c>
      <c r="AJ825" s="905" t="str">
        <f t="shared" si="83"/>
        <v>G68300</v>
      </c>
      <c r="AK825" s="905" t="str">
        <f t="shared" si="84"/>
        <v>COUT-PIECES EN GROS</v>
      </c>
      <c r="AL825" s="905">
        <f>IFERROR(INDEX(G825:R825,1,MATCH(Parametres!$B$3,G$1:R$1,0)-1)*IF(OR(F825="L",F825="S",F825="I"),-1,1),"")</f>
        <v>361273.17</v>
      </c>
      <c r="AM825" s="905">
        <f t="shared" si="85"/>
        <v>156262.92000000004</v>
      </c>
      <c r="AN825" s="905">
        <f>INDEX(G825:R825,1,MATCH(Parametres!$B$3,G$1:R$1,0))*IF(OR(F825="L",F825="S",F825="I"),-1,1)</f>
        <v>517536.09</v>
      </c>
      <c r="AO825" s="487" t="str">
        <f>+VLOOKUP($AJ825,Data_Validation!$A:$D,1,0)</f>
        <v>G68300</v>
      </c>
      <c r="AP825" s="487" t="str">
        <f>+VLOOKUP($AJ825,Data_Validation!$A:$D,3,0)</f>
        <v>Pièces</v>
      </c>
      <c r="AQ825" s="487" t="str">
        <f>+VLOOKUP($AJ825,Data_Validation!$A:$D,4,0)</f>
        <v>Ventes de Gros</v>
      </c>
      <c r="AR825" s="487" t="s">
        <v>299</v>
      </c>
      <c r="AS825" s="487">
        <f>+VLOOKUP($AJ825,Data_Validation!$A:$E,5,0)</f>
        <v>0</v>
      </c>
      <c r="AT825" s="904" t="str">
        <f t="shared" si="86"/>
        <v>G68300</v>
      </c>
      <c r="AU825" s="488" t="str">
        <f t="shared" si="87"/>
        <v>COUT-PIECES EN GROS</v>
      </c>
      <c r="AV825" s="899">
        <f>IFERROR(INDEX(V825:AG825,1,MATCH(Parametres!$B$3,V$1:AG$1,0)-1)*IF(OR(C825="L",C825="S",C825="I"),-1,1),"")</f>
        <v>0</v>
      </c>
      <c r="AW825" s="899">
        <f t="shared" si="88"/>
        <v>0</v>
      </c>
      <c r="AX825" s="899">
        <f>INDEX(V825:AG825,1,MATCH(Parametres!$B$3,V$1:AG$1,0))*IF(OR(C825="L",C825="S",C825="I"),-1,1)</f>
        <v>0</v>
      </c>
      <c r="AY825" s="487" t="s">
        <v>337</v>
      </c>
      <c r="AZ825" s="487">
        <f>+VLOOKUP($AJ825,Data_Validation!$A:$E,5,0)</f>
        <v>0</v>
      </c>
    </row>
    <row r="826" spans="1:52" ht="15" hidden="1" customHeight="1">
      <c r="A826" s="706" t="s">
        <v>1148</v>
      </c>
      <c r="B826" s="706">
        <v>2025</v>
      </c>
      <c r="C826" s="706" t="s">
        <v>2952</v>
      </c>
      <c r="D826" s="706" t="s">
        <v>2953</v>
      </c>
      <c r="E826" s="706" t="s">
        <v>333</v>
      </c>
      <c r="F826" s="706" t="s">
        <v>1152</v>
      </c>
      <c r="G826" s="706">
        <v>-5848.93</v>
      </c>
      <c r="H826" s="706">
        <v>-9284.58</v>
      </c>
      <c r="I826" s="706">
        <v>-12174.06</v>
      </c>
      <c r="J826" s="706">
        <v>-28902.84</v>
      </c>
      <c r="K826" s="706">
        <v>-35948.54</v>
      </c>
      <c r="L826" s="706">
        <v>-44533.74</v>
      </c>
      <c r="M826" s="706">
        <v>-60359.64</v>
      </c>
      <c r="N826" s="706">
        <v>-60694.92</v>
      </c>
      <c r="O826" s="706">
        <v>-64362.8</v>
      </c>
      <c r="P826" s="706">
        <v>-84527.55</v>
      </c>
      <c r="Q826" s="706">
        <v>-85950.33</v>
      </c>
      <c r="R826" s="706">
        <v>-140165.95000000001</v>
      </c>
      <c r="S826" s="706">
        <v>-7813.67</v>
      </c>
      <c r="T826" s="706">
        <v>-7813.67</v>
      </c>
      <c r="U826" s="706">
        <v>0</v>
      </c>
      <c r="V826" s="706">
        <v>0</v>
      </c>
      <c r="W826" s="706">
        <v>0</v>
      </c>
      <c r="X826" s="706">
        <v>0</v>
      </c>
      <c r="Y826" s="706">
        <v>0</v>
      </c>
      <c r="Z826" s="706">
        <v>0</v>
      </c>
      <c r="AA826" s="706">
        <v>0</v>
      </c>
      <c r="AB826" s="706">
        <v>0</v>
      </c>
      <c r="AC826" s="706">
        <v>0</v>
      </c>
      <c r="AD826" s="706">
        <v>0</v>
      </c>
      <c r="AE826" s="706">
        <v>0</v>
      </c>
      <c r="AF826" s="706">
        <v>0</v>
      </c>
      <c r="AG826" s="706">
        <v>0</v>
      </c>
      <c r="AH826" s="706">
        <v>0</v>
      </c>
      <c r="AI826" s="706">
        <v>0</v>
      </c>
      <c r="AJ826" s="905" t="str">
        <f t="shared" si="83"/>
        <v>G68700</v>
      </c>
      <c r="AK826" s="905" t="str">
        <f t="shared" si="84"/>
        <v>ESCOMPTES DE VOLUME</v>
      </c>
      <c r="AL826" s="905">
        <f>IFERROR(INDEX(G826:R826,1,MATCH(Parametres!$B$3,G$1:R$1,0)-1)*IF(OR(F826="L",F826="S",F826="I"),-1,1),"")</f>
        <v>-12174.06</v>
      </c>
      <c r="AM826" s="905">
        <f t="shared" si="85"/>
        <v>-16728.78</v>
      </c>
      <c r="AN826" s="905">
        <f>INDEX(G826:R826,1,MATCH(Parametres!$B$3,G$1:R$1,0))*IF(OR(F826="L",F826="S",F826="I"),-1,1)</f>
        <v>-28902.84</v>
      </c>
      <c r="AO826" s="487" t="str">
        <f>+VLOOKUP($AJ826,Data_Validation!$A:$D,1,0)</f>
        <v>G68700</v>
      </c>
      <c r="AP826" s="487" t="str">
        <f>+VLOOKUP($AJ826,Data_Validation!$A:$D,3,0)</f>
        <v>Pièces</v>
      </c>
      <c r="AQ826" s="487" t="str">
        <f>+VLOOKUP($AJ826,Data_Validation!$A:$D,4,0)</f>
        <v>Escomptes</v>
      </c>
      <c r="AR826" s="487" t="s">
        <v>299</v>
      </c>
      <c r="AS826" s="487">
        <f>+VLOOKUP($AJ826,Data_Validation!$A:$E,5,0)</f>
        <v>0</v>
      </c>
      <c r="AT826" s="904" t="str">
        <f t="shared" si="86"/>
        <v>G68700</v>
      </c>
      <c r="AU826" s="488" t="str">
        <f t="shared" si="87"/>
        <v>ESCOMPTES DE VOLUME</v>
      </c>
      <c r="AV826" s="899">
        <f>IFERROR(INDEX(V826:AG826,1,MATCH(Parametres!$B$3,V$1:AG$1,0)-1)*IF(OR(C826="L",C826="S",C826="I"),-1,1),"")</f>
        <v>0</v>
      </c>
      <c r="AW826" s="899">
        <f t="shared" si="88"/>
        <v>0</v>
      </c>
      <c r="AX826" s="899">
        <f>INDEX(V826:AG826,1,MATCH(Parametres!$B$3,V$1:AG$1,0))*IF(OR(C826="L",C826="S",C826="I"),-1,1)</f>
        <v>0</v>
      </c>
      <c r="AY826" s="487" t="s">
        <v>337</v>
      </c>
      <c r="AZ826" s="487">
        <f>+VLOOKUP($AJ826,Data_Validation!$A:$E,5,0)</f>
        <v>0</v>
      </c>
    </row>
    <row r="827" spans="1:52" ht="15" hidden="1" customHeight="1">
      <c r="A827" s="706" t="s">
        <v>1148</v>
      </c>
      <c r="B827" s="706">
        <v>2025</v>
      </c>
      <c r="C827" s="706" t="s">
        <v>2954</v>
      </c>
      <c r="D827" s="706" t="s">
        <v>2955</v>
      </c>
      <c r="E827" s="706" t="s">
        <v>333</v>
      </c>
      <c r="F827" s="706" t="s">
        <v>1152</v>
      </c>
      <c r="G827" s="706">
        <v>-7043.2</v>
      </c>
      <c r="H827" s="706">
        <v>-5270.52</v>
      </c>
      <c r="I827" s="706">
        <v>-6811.99</v>
      </c>
      <c r="J827" s="706">
        <v>-15602.56</v>
      </c>
      <c r="K827" s="706">
        <v>-15602.56</v>
      </c>
      <c r="L827" s="706">
        <v>-20889.11</v>
      </c>
      <c r="M827" s="706">
        <v>-23559.02</v>
      </c>
      <c r="N827" s="706">
        <v>-23569.45</v>
      </c>
      <c r="O827" s="706">
        <v>-24313.48</v>
      </c>
      <c r="P827" s="706">
        <v>-31365.13</v>
      </c>
      <c r="Q827" s="706">
        <v>-31255.41</v>
      </c>
      <c r="R827" s="706">
        <v>-29756.12</v>
      </c>
      <c r="S827" s="706">
        <v>-2841.4</v>
      </c>
      <c r="T827" s="706">
        <v>-2841.4</v>
      </c>
      <c r="U827" s="706">
        <v>0</v>
      </c>
      <c r="V827" s="706">
        <v>0</v>
      </c>
      <c r="W827" s="706">
        <v>0</v>
      </c>
      <c r="X827" s="706">
        <v>0</v>
      </c>
      <c r="Y827" s="706">
        <v>0</v>
      </c>
      <c r="Z827" s="706">
        <v>0</v>
      </c>
      <c r="AA827" s="706">
        <v>0</v>
      </c>
      <c r="AB827" s="706">
        <v>0</v>
      </c>
      <c r="AC827" s="706">
        <v>0</v>
      </c>
      <c r="AD827" s="706">
        <v>0</v>
      </c>
      <c r="AE827" s="706">
        <v>0</v>
      </c>
      <c r="AF827" s="706">
        <v>0</v>
      </c>
      <c r="AG827" s="706">
        <v>0</v>
      </c>
      <c r="AH827" s="706">
        <v>0</v>
      </c>
      <c r="AI827" s="706">
        <v>0</v>
      </c>
      <c r="AJ827" s="905" t="str">
        <f t="shared" si="83"/>
        <v>G68800</v>
      </c>
      <c r="AK827" s="905" t="str">
        <f t="shared" si="84"/>
        <v>RECTIFIC.STOCK PIECES</v>
      </c>
      <c r="AL827" s="905">
        <f>IFERROR(INDEX(G827:R827,1,MATCH(Parametres!$B$3,G$1:R$1,0)-1)*IF(OR(F827="L",F827="S",F827="I"),-1,1),"")</f>
        <v>-6811.99</v>
      </c>
      <c r="AM827" s="905">
        <f t="shared" si="85"/>
        <v>-8790.57</v>
      </c>
      <c r="AN827" s="905">
        <f>INDEX(G827:R827,1,MATCH(Parametres!$B$3,G$1:R$1,0))*IF(OR(F827="L",F827="S",F827="I"),-1,1)</f>
        <v>-15602.56</v>
      </c>
      <c r="AO827" s="487" t="str">
        <f>+VLOOKUP($AJ827,Data_Validation!$A:$D,1,0)</f>
        <v>G68800</v>
      </c>
      <c r="AP827" s="487" t="str">
        <f>+VLOOKUP($AJ827,Data_Validation!$A:$D,3,0)</f>
        <v>Pièces</v>
      </c>
      <c r="AQ827" s="487" t="str">
        <f>+VLOOKUP($AJ827,Data_Validation!$A:$D,4,0)</f>
        <v>Rectif. Inventaire</v>
      </c>
      <c r="AR827" s="487" t="s">
        <v>299</v>
      </c>
      <c r="AS827" s="487">
        <f>+VLOOKUP($AJ827,Data_Validation!$A:$E,5,0)</f>
        <v>0</v>
      </c>
      <c r="AT827" s="904" t="str">
        <f t="shared" si="86"/>
        <v>G68800</v>
      </c>
      <c r="AU827" s="488" t="str">
        <f t="shared" si="87"/>
        <v>RECTIFIC.STOCK PIECES</v>
      </c>
      <c r="AV827" s="899">
        <f>IFERROR(INDEX(V827:AG827,1,MATCH(Parametres!$B$3,V$1:AG$1,0)-1)*IF(OR(C827="L",C827="S",C827="I"),-1,1),"")</f>
        <v>0</v>
      </c>
      <c r="AW827" s="899">
        <f t="shared" si="88"/>
        <v>0</v>
      </c>
      <c r="AX827" s="899">
        <f>INDEX(V827:AG827,1,MATCH(Parametres!$B$3,V$1:AG$1,0))*IF(OR(C827="L",C827="S",C827="I"),-1,1)</f>
        <v>0</v>
      </c>
      <c r="AY827" s="487" t="s">
        <v>337</v>
      </c>
      <c r="AZ827" s="487">
        <f>+VLOOKUP($AJ827,Data_Validation!$A:$E,5,0)</f>
        <v>0</v>
      </c>
    </row>
    <row r="828" spans="1:52" ht="15" hidden="1" customHeight="1">
      <c r="A828" s="706" t="s">
        <v>1148</v>
      </c>
      <c r="B828" s="706">
        <v>2025</v>
      </c>
      <c r="C828" s="706" t="s">
        <v>2956</v>
      </c>
      <c r="D828" s="706" t="s">
        <v>2957</v>
      </c>
      <c r="E828" s="706" t="s">
        <v>333</v>
      </c>
      <c r="F828" s="706" t="s">
        <v>1152</v>
      </c>
      <c r="G828" s="706">
        <v>14191.31</v>
      </c>
      <c r="H828" s="706">
        <v>19182.87</v>
      </c>
      <c r="I828" s="706">
        <v>21086.59</v>
      </c>
      <c r="J828" s="706">
        <v>34639.51</v>
      </c>
      <c r="K828" s="706">
        <v>48424.62</v>
      </c>
      <c r="L828" s="706">
        <v>51248.24</v>
      </c>
      <c r="M828" s="706">
        <v>54527.02</v>
      </c>
      <c r="N828" s="706">
        <v>69941.600000000006</v>
      </c>
      <c r="O828" s="706">
        <v>88128.33</v>
      </c>
      <c r="P828" s="706">
        <v>127601.48</v>
      </c>
      <c r="Q828" s="706">
        <v>190966.87</v>
      </c>
      <c r="R828" s="706">
        <v>235645.83</v>
      </c>
      <c r="S828" s="706">
        <v>17360.62</v>
      </c>
      <c r="T828" s="706">
        <v>17360.62</v>
      </c>
      <c r="U828" s="706">
        <v>0</v>
      </c>
      <c r="V828" s="706">
        <v>0</v>
      </c>
      <c r="W828" s="706">
        <v>0</v>
      </c>
      <c r="X828" s="706">
        <v>0</v>
      </c>
      <c r="Y828" s="706">
        <v>0</v>
      </c>
      <c r="Z828" s="706">
        <v>0</v>
      </c>
      <c r="AA828" s="706">
        <v>0</v>
      </c>
      <c r="AB828" s="706">
        <v>0</v>
      </c>
      <c r="AC828" s="706">
        <v>0</v>
      </c>
      <c r="AD828" s="706">
        <v>0</v>
      </c>
      <c r="AE828" s="706">
        <v>0</v>
      </c>
      <c r="AF828" s="706">
        <v>0</v>
      </c>
      <c r="AG828" s="706">
        <v>0</v>
      </c>
      <c r="AH828" s="706">
        <v>0</v>
      </c>
      <c r="AI828" s="706">
        <v>0</v>
      </c>
      <c r="AJ828" s="905" t="str">
        <f t="shared" si="83"/>
        <v>G69000</v>
      </c>
      <c r="AK828" s="905" t="str">
        <f t="shared" si="84"/>
        <v>COUT-PNEUS VENDUS</v>
      </c>
      <c r="AL828" s="905">
        <f>IFERROR(INDEX(G828:R828,1,MATCH(Parametres!$B$3,G$1:R$1,0)-1)*IF(OR(F828="L",F828="S",F828="I"),-1,1),"")</f>
        <v>21086.59</v>
      </c>
      <c r="AM828" s="905">
        <f t="shared" si="85"/>
        <v>13552.920000000002</v>
      </c>
      <c r="AN828" s="905">
        <f>INDEX(G828:R828,1,MATCH(Parametres!$B$3,G$1:R$1,0))*IF(OR(F828="L",F828="S",F828="I"),-1,1)</f>
        <v>34639.51</v>
      </c>
      <c r="AO828" s="487" t="str">
        <f>+VLOOKUP($AJ828,Data_Validation!$A:$D,1,0)</f>
        <v>G69000</v>
      </c>
      <c r="AP828" s="487" t="str">
        <f>+VLOOKUP($AJ828,Data_Validation!$A:$D,3,0)</f>
        <v>Pièces</v>
      </c>
      <c r="AQ828" s="487" t="str">
        <f>+VLOOKUP($AJ828,Data_Validation!$A:$D,4,0)</f>
        <v>Ventes Pneus</v>
      </c>
      <c r="AR828" s="487" t="s">
        <v>299</v>
      </c>
      <c r="AS828" s="487">
        <f>+VLOOKUP($AJ828,Data_Validation!$A:$E,5,0)</f>
        <v>0</v>
      </c>
      <c r="AT828" s="904" t="str">
        <f t="shared" si="86"/>
        <v>G69000</v>
      </c>
      <c r="AU828" s="488" t="str">
        <f t="shared" si="87"/>
        <v>COUT-PNEUS VENDUS</v>
      </c>
      <c r="AV828" s="899">
        <f>IFERROR(INDEX(V828:AG828,1,MATCH(Parametres!$B$3,V$1:AG$1,0)-1)*IF(OR(C828="L",C828="S",C828="I"),-1,1),"")</f>
        <v>0</v>
      </c>
      <c r="AW828" s="899">
        <f t="shared" si="88"/>
        <v>0</v>
      </c>
      <c r="AX828" s="899">
        <f>INDEX(V828:AG828,1,MATCH(Parametres!$B$3,V$1:AG$1,0))*IF(OR(C828="L",C828="S",C828="I"),-1,1)</f>
        <v>0</v>
      </c>
      <c r="AY828" s="487" t="s">
        <v>337</v>
      </c>
      <c r="AZ828" s="487">
        <f>+VLOOKUP($AJ828,Data_Validation!$A:$E,5,0)</f>
        <v>0</v>
      </c>
    </row>
    <row r="829" spans="1:52" ht="15" hidden="1" customHeight="1">
      <c r="A829" s="706" t="s">
        <v>1148</v>
      </c>
      <c r="B829" s="706">
        <v>2025</v>
      </c>
      <c r="C829" s="706" t="s">
        <v>2958</v>
      </c>
      <c r="D829" s="706" t="s">
        <v>2959</v>
      </c>
      <c r="E829" s="706" t="s">
        <v>333</v>
      </c>
      <c r="F829" s="706" t="s">
        <v>1152</v>
      </c>
      <c r="G829" s="706">
        <v>3029.67</v>
      </c>
      <c r="H829" s="706">
        <v>5498.29</v>
      </c>
      <c r="I829" s="706">
        <v>8415.75</v>
      </c>
      <c r="J829" s="706">
        <v>10916.43</v>
      </c>
      <c r="K829" s="706">
        <v>13946.1</v>
      </c>
      <c r="L829" s="706">
        <v>24277.89</v>
      </c>
      <c r="M829" s="706">
        <v>35397.22</v>
      </c>
      <c r="N829" s="706">
        <v>45436.639999999999</v>
      </c>
      <c r="O829" s="706">
        <v>54016.72</v>
      </c>
      <c r="P829" s="706">
        <v>62427.8</v>
      </c>
      <c r="Q829" s="706">
        <v>68373.279999999999</v>
      </c>
      <c r="R829" s="706">
        <v>76269.34</v>
      </c>
      <c r="S829" s="706">
        <v>6215.75</v>
      </c>
      <c r="T829" s="706">
        <v>6215.75</v>
      </c>
      <c r="U829" s="706">
        <v>0</v>
      </c>
      <c r="V829" s="706">
        <v>0</v>
      </c>
      <c r="W829" s="706">
        <v>0</v>
      </c>
      <c r="X829" s="706">
        <v>0</v>
      </c>
      <c r="Y829" s="706">
        <v>0</v>
      </c>
      <c r="Z829" s="706">
        <v>0</v>
      </c>
      <c r="AA829" s="706">
        <v>0</v>
      </c>
      <c r="AB829" s="706">
        <v>0</v>
      </c>
      <c r="AC829" s="706">
        <v>0</v>
      </c>
      <c r="AD829" s="706">
        <v>0</v>
      </c>
      <c r="AE829" s="706">
        <v>0</v>
      </c>
      <c r="AF829" s="706">
        <v>0</v>
      </c>
      <c r="AG829" s="706">
        <v>0</v>
      </c>
      <c r="AH829" s="706">
        <v>0</v>
      </c>
      <c r="AI829" s="706">
        <v>0</v>
      </c>
      <c r="AJ829" s="905" t="str">
        <f t="shared" si="83"/>
        <v>G69100</v>
      </c>
      <c r="AK829" s="905" t="str">
        <f t="shared" si="84"/>
        <v>COUT-HUILES &amp; GRAISSE</v>
      </c>
      <c r="AL829" s="905">
        <f>IFERROR(INDEX(G829:R829,1,MATCH(Parametres!$B$3,G$1:R$1,0)-1)*IF(OR(F829="L",F829="S",F829="I"),-1,1),"")</f>
        <v>8415.75</v>
      </c>
      <c r="AM829" s="905">
        <f t="shared" si="85"/>
        <v>2500.6800000000003</v>
      </c>
      <c r="AN829" s="905">
        <f>INDEX(G829:R829,1,MATCH(Parametres!$B$3,G$1:R$1,0))*IF(OR(F829="L",F829="S",F829="I"),-1,1)</f>
        <v>10916.43</v>
      </c>
      <c r="AO829" s="487" t="str">
        <f>+VLOOKUP($AJ829,Data_Validation!$A:$D,1,0)</f>
        <v>G69100</v>
      </c>
      <c r="AP829" s="487" t="str">
        <f>+VLOOKUP($AJ829,Data_Validation!$A:$D,3,0)</f>
        <v>Pièces</v>
      </c>
      <c r="AQ829" s="487" t="str">
        <f>+VLOOKUP($AJ829,Data_Validation!$A:$D,4,0)</f>
        <v>Huiles et Graisse</v>
      </c>
      <c r="AR829" s="487" t="s">
        <v>299</v>
      </c>
      <c r="AS829" s="487">
        <f>+VLOOKUP($AJ829,Data_Validation!$A:$E,5,0)</f>
        <v>0</v>
      </c>
      <c r="AT829" s="904" t="str">
        <f t="shared" si="86"/>
        <v>G69100</v>
      </c>
      <c r="AU829" s="488" t="str">
        <f t="shared" si="87"/>
        <v>COUT-HUILES &amp; GRAISSE</v>
      </c>
      <c r="AV829" s="899">
        <f>IFERROR(INDEX(V829:AG829,1,MATCH(Parametres!$B$3,V$1:AG$1,0)-1)*IF(OR(C829="L",C829="S",C829="I"),-1,1),"")</f>
        <v>0</v>
      </c>
      <c r="AW829" s="899">
        <f t="shared" si="88"/>
        <v>0</v>
      </c>
      <c r="AX829" s="899">
        <f>INDEX(V829:AG829,1,MATCH(Parametres!$B$3,V$1:AG$1,0))*IF(OR(C829="L",C829="S",C829="I"),-1,1)</f>
        <v>0</v>
      </c>
      <c r="AY829" s="487" t="s">
        <v>337</v>
      </c>
      <c r="AZ829" s="487">
        <f>+VLOOKUP($AJ829,Data_Validation!$A:$E,5,0)</f>
        <v>0</v>
      </c>
    </row>
    <row r="830" spans="1:52" ht="15" customHeight="1">
      <c r="A830" s="706" t="s">
        <v>1148</v>
      </c>
      <c r="B830" s="706">
        <v>2025</v>
      </c>
      <c r="C830" s="706" t="s">
        <v>2960</v>
      </c>
      <c r="D830" s="706" t="s">
        <v>2961</v>
      </c>
      <c r="E830" s="706" t="s">
        <v>333</v>
      </c>
      <c r="F830" s="706" t="s">
        <v>1104</v>
      </c>
      <c r="G830" s="706">
        <v>0</v>
      </c>
      <c r="H830" s="706">
        <v>0</v>
      </c>
      <c r="I830" s="706">
        <v>0</v>
      </c>
      <c r="J830" s="706">
        <v>0</v>
      </c>
      <c r="K830" s="706">
        <v>0</v>
      </c>
      <c r="L830" s="706">
        <v>0</v>
      </c>
      <c r="M830" s="706">
        <v>0</v>
      </c>
      <c r="N830" s="706">
        <v>0</v>
      </c>
      <c r="O830" s="706">
        <v>0</v>
      </c>
      <c r="P830" s="706">
        <v>0</v>
      </c>
      <c r="Q830" s="706">
        <v>0</v>
      </c>
      <c r="R830" s="706">
        <v>0</v>
      </c>
      <c r="S830" s="706">
        <v>0</v>
      </c>
      <c r="T830" s="706">
        <v>0</v>
      </c>
      <c r="U830" s="706">
        <v>0</v>
      </c>
      <c r="V830" s="706">
        <v>0</v>
      </c>
      <c r="W830" s="706">
        <v>0</v>
      </c>
      <c r="X830" s="706">
        <v>0</v>
      </c>
      <c r="Y830" s="706">
        <v>0</v>
      </c>
      <c r="Z830" s="706">
        <v>0</v>
      </c>
      <c r="AA830" s="706">
        <v>0</v>
      </c>
      <c r="AB830" s="706">
        <v>0</v>
      </c>
      <c r="AC830" s="706">
        <v>0</v>
      </c>
      <c r="AD830" s="706">
        <v>0</v>
      </c>
      <c r="AE830" s="706">
        <v>0</v>
      </c>
      <c r="AF830" s="706">
        <v>0</v>
      </c>
      <c r="AG830" s="706">
        <v>0</v>
      </c>
      <c r="AH830" s="706">
        <v>0</v>
      </c>
      <c r="AI830" s="706">
        <v>0</v>
      </c>
      <c r="AJ830" s="905" t="str">
        <f t="shared" si="83"/>
        <v>G711</v>
      </c>
      <c r="AK830" s="905" t="str">
        <f t="shared" si="84"/>
        <v>INTERETS          -SIMPLE</v>
      </c>
      <c r="AL830" s="905">
        <f>IFERROR(INDEX(G830:R830,1,MATCH(Parametres!$B$3,G$1:R$1,0)-1)*IF(OR(F830="L",F830="S",F830="I"),-1,1),"")</f>
        <v>0</v>
      </c>
      <c r="AM830" s="905">
        <f t="shared" si="85"/>
        <v>0</v>
      </c>
      <c r="AN830" s="905">
        <f>INDEX(G830:R830,1,MATCH(Parametres!$B$3,G$1:R$1,0))*IF(OR(F830="L",F830="S",F830="I"),-1,1)</f>
        <v>0</v>
      </c>
      <c r="AO830" s="487" t="e">
        <f>+VLOOKUP($AJ830,Data_Validation!$A:$D,1,0)</f>
        <v>#N/A</v>
      </c>
      <c r="AP830" s="487" t="e">
        <f>+VLOOKUP($AJ830,Data_Validation!$A:$D,3,0)</f>
        <v>#N/A</v>
      </c>
      <c r="AQ830" s="487" t="e">
        <f>+VLOOKUP($AJ830,Data_Validation!$A:$D,4,0)</f>
        <v>#N/A</v>
      </c>
      <c r="AR830" s="487" t="s">
        <v>299</v>
      </c>
      <c r="AS830" s="487" t="e">
        <f>+VLOOKUP($AJ830,Data_Validation!$A:$E,5,0)</f>
        <v>#N/A</v>
      </c>
      <c r="AT830" s="904" t="str">
        <f t="shared" si="86"/>
        <v>G711</v>
      </c>
      <c r="AU830" s="488" t="str">
        <f t="shared" si="87"/>
        <v>INTERETS          -SIMPLE</v>
      </c>
      <c r="AV830" s="899">
        <f>IFERROR(INDEX(V830:AG830,1,MATCH(Parametres!$B$3,V$1:AG$1,0)-1)*IF(OR(C830="L",C830="S",C830="I"),-1,1),"")</f>
        <v>0</v>
      </c>
      <c r="AW830" s="899">
        <f t="shared" si="88"/>
        <v>0</v>
      </c>
      <c r="AX830" s="899">
        <f>INDEX(V830:AG830,1,MATCH(Parametres!$B$3,V$1:AG$1,0))*IF(OR(C830="L",C830="S",C830="I"),-1,1)</f>
        <v>0</v>
      </c>
      <c r="AY830" s="487" t="s">
        <v>337</v>
      </c>
      <c r="AZ830" s="487" t="e">
        <f>+VLOOKUP($AJ830,Data_Validation!$A:$E,5,0)</f>
        <v>#N/A</v>
      </c>
    </row>
    <row r="831" spans="1:52" ht="15" customHeight="1">
      <c r="A831" s="706" t="s">
        <v>1148</v>
      </c>
      <c r="B831" s="706">
        <v>2025</v>
      </c>
      <c r="C831" s="706" t="s">
        <v>2962</v>
      </c>
      <c r="D831" s="706" t="s">
        <v>2963</v>
      </c>
      <c r="E831" s="706" t="s">
        <v>333</v>
      </c>
      <c r="F831" s="706" t="s">
        <v>1104</v>
      </c>
      <c r="G831" s="706">
        <v>0</v>
      </c>
      <c r="H831" s="706">
        <v>0</v>
      </c>
      <c r="I831" s="706">
        <v>0</v>
      </c>
      <c r="J831" s="706">
        <v>0</v>
      </c>
      <c r="K831" s="706">
        <v>0</v>
      </c>
      <c r="L831" s="706">
        <v>0</v>
      </c>
      <c r="M831" s="706">
        <v>0</v>
      </c>
      <c r="N831" s="706">
        <v>0</v>
      </c>
      <c r="O831" s="706">
        <v>0</v>
      </c>
      <c r="P831" s="706">
        <v>0</v>
      </c>
      <c r="Q831" s="706">
        <v>0</v>
      </c>
      <c r="R831" s="706">
        <v>0</v>
      </c>
      <c r="S831" s="706">
        <v>0</v>
      </c>
      <c r="T831" s="706">
        <v>0</v>
      </c>
      <c r="U831" s="706">
        <v>0</v>
      </c>
      <c r="V831" s="706">
        <v>0</v>
      </c>
      <c r="W831" s="706">
        <v>0</v>
      </c>
      <c r="X831" s="706">
        <v>0</v>
      </c>
      <c r="Y831" s="706">
        <v>0</v>
      </c>
      <c r="Z831" s="706">
        <v>0</v>
      </c>
      <c r="AA831" s="706">
        <v>0</v>
      </c>
      <c r="AB831" s="706">
        <v>0</v>
      </c>
      <c r="AC831" s="706">
        <v>0</v>
      </c>
      <c r="AD831" s="706">
        <v>0</v>
      </c>
      <c r="AE831" s="706">
        <v>0</v>
      </c>
      <c r="AF831" s="706">
        <v>0</v>
      </c>
      <c r="AG831" s="706">
        <v>0</v>
      </c>
      <c r="AH831" s="706">
        <v>0</v>
      </c>
      <c r="AI831" s="706">
        <v>0</v>
      </c>
      <c r="AJ831" s="905" t="str">
        <f t="shared" si="83"/>
        <v>G712</v>
      </c>
      <c r="AK831" s="905" t="str">
        <f t="shared" si="84"/>
        <v>AMORTISSEMENT     -SIMPLE</v>
      </c>
      <c r="AL831" s="905">
        <f>IFERROR(INDEX(G831:R831,1,MATCH(Parametres!$B$3,G$1:R$1,0)-1)*IF(OR(F831="L",F831="S",F831="I"),-1,1),"")</f>
        <v>0</v>
      </c>
      <c r="AM831" s="905">
        <f t="shared" si="85"/>
        <v>0</v>
      </c>
      <c r="AN831" s="905">
        <f>INDEX(G831:R831,1,MATCH(Parametres!$B$3,G$1:R$1,0))*IF(OR(F831="L",F831="S",F831="I"),-1,1)</f>
        <v>0</v>
      </c>
      <c r="AO831" s="487" t="e">
        <f>+VLOOKUP($AJ831,Data_Validation!$A:$D,1,0)</f>
        <v>#N/A</v>
      </c>
      <c r="AP831" s="487" t="e">
        <f>+VLOOKUP($AJ831,Data_Validation!$A:$D,3,0)</f>
        <v>#N/A</v>
      </c>
      <c r="AQ831" s="487" t="e">
        <f>+VLOOKUP($AJ831,Data_Validation!$A:$D,4,0)</f>
        <v>#N/A</v>
      </c>
      <c r="AR831" s="487" t="s">
        <v>299</v>
      </c>
      <c r="AS831" s="487" t="e">
        <f>+VLOOKUP($AJ831,Data_Validation!$A:$E,5,0)</f>
        <v>#N/A</v>
      </c>
      <c r="AT831" s="904" t="str">
        <f t="shared" si="86"/>
        <v>G712</v>
      </c>
      <c r="AU831" s="488" t="str">
        <f t="shared" si="87"/>
        <v>AMORTISSEMENT     -SIMPLE</v>
      </c>
      <c r="AV831" s="899">
        <f>IFERROR(INDEX(V831:AG831,1,MATCH(Parametres!$B$3,V$1:AG$1,0)-1)*IF(OR(C831="L",C831="S",C831="I"),-1,1),"")</f>
        <v>0</v>
      </c>
      <c r="AW831" s="899">
        <f t="shared" si="88"/>
        <v>0</v>
      </c>
      <c r="AX831" s="899">
        <f>INDEX(V831:AG831,1,MATCH(Parametres!$B$3,V$1:AG$1,0))*IF(OR(C831="L",C831="S",C831="I"),-1,1)</f>
        <v>0</v>
      </c>
      <c r="AY831" s="487" t="s">
        <v>337</v>
      </c>
      <c r="AZ831" s="487" t="e">
        <f>+VLOOKUP($AJ831,Data_Validation!$A:$E,5,0)</f>
        <v>#N/A</v>
      </c>
    </row>
    <row r="832" spans="1:52" ht="15" customHeight="1">
      <c r="A832" s="706" t="s">
        <v>1148</v>
      </c>
      <c r="B832" s="706">
        <v>2025</v>
      </c>
      <c r="C832" s="706" t="s">
        <v>2964</v>
      </c>
      <c r="D832" s="706" t="s">
        <v>2965</v>
      </c>
      <c r="E832" s="706" t="s">
        <v>333</v>
      </c>
      <c r="F832" s="706" t="s">
        <v>1104</v>
      </c>
      <c r="G832" s="706">
        <v>0</v>
      </c>
      <c r="H832" s="706">
        <v>0</v>
      </c>
      <c r="I832" s="706">
        <v>0</v>
      </c>
      <c r="J832" s="706">
        <v>0</v>
      </c>
      <c r="K832" s="706">
        <v>0</v>
      </c>
      <c r="L832" s="706">
        <v>0</v>
      </c>
      <c r="M832" s="706">
        <v>0</v>
      </c>
      <c r="N832" s="706">
        <v>0</v>
      </c>
      <c r="O832" s="706">
        <v>0</v>
      </c>
      <c r="P832" s="706">
        <v>0</v>
      </c>
      <c r="Q832" s="706">
        <v>0</v>
      </c>
      <c r="R832" s="706">
        <v>0</v>
      </c>
      <c r="S832" s="706">
        <v>0</v>
      </c>
      <c r="T832" s="706">
        <v>0</v>
      </c>
      <c r="U832" s="706">
        <v>0</v>
      </c>
      <c r="V832" s="706">
        <v>0</v>
      </c>
      <c r="W832" s="706">
        <v>0</v>
      </c>
      <c r="X832" s="706">
        <v>0</v>
      </c>
      <c r="Y832" s="706">
        <v>0</v>
      </c>
      <c r="Z832" s="706">
        <v>0</v>
      </c>
      <c r="AA832" s="706">
        <v>0</v>
      </c>
      <c r="AB832" s="706">
        <v>0</v>
      </c>
      <c r="AC832" s="706">
        <v>0</v>
      </c>
      <c r="AD832" s="706">
        <v>0</v>
      </c>
      <c r="AE832" s="706">
        <v>0</v>
      </c>
      <c r="AF832" s="706">
        <v>0</v>
      </c>
      <c r="AG832" s="706">
        <v>0</v>
      </c>
      <c r="AH832" s="706">
        <v>0</v>
      </c>
      <c r="AI832" s="706">
        <v>0</v>
      </c>
      <c r="AJ832" s="905" t="str">
        <f t="shared" si="83"/>
        <v>G713</v>
      </c>
      <c r="AK832" s="905" t="str">
        <f t="shared" si="84"/>
        <v>ASSUR.VEH EN SERV.-SIMPLE</v>
      </c>
      <c r="AL832" s="905">
        <f>IFERROR(INDEX(G832:R832,1,MATCH(Parametres!$B$3,G$1:R$1,0)-1)*IF(OR(F832="L",F832="S",F832="I"),-1,1),"")</f>
        <v>0</v>
      </c>
      <c r="AM832" s="905">
        <f t="shared" si="85"/>
        <v>0</v>
      </c>
      <c r="AN832" s="905">
        <f>INDEX(G832:R832,1,MATCH(Parametres!$B$3,G$1:R$1,0))*IF(OR(F832="L",F832="S",F832="I"),-1,1)</f>
        <v>0</v>
      </c>
      <c r="AO832" s="487" t="e">
        <f>+VLOOKUP($AJ832,Data_Validation!$A:$D,1,0)</f>
        <v>#N/A</v>
      </c>
      <c r="AP832" s="487" t="e">
        <f>+VLOOKUP($AJ832,Data_Validation!$A:$D,3,0)</f>
        <v>#N/A</v>
      </c>
      <c r="AQ832" s="487" t="e">
        <f>+VLOOKUP($AJ832,Data_Validation!$A:$D,4,0)</f>
        <v>#N/A</v>
      </c>
      <c r="AR832" s="487" t="s">
        <v>299</v>
      </c>
      <c r="AS832" s="487" t="e">
        <f>+VLOOKUP($AJ832,Data_Validation!$A:$E,5,0)</f>
        <v>#N/A</v>
      </c>
      <c r="AT832" s="904" t="str">
        <f t="shared" si="86"/>
        <v>G713</v>
      </c>
      <c r="AU832" s="488" t="str">
        <f t="shared" si="87"/>
        <v>ASSUR.VEH EN SERV.-SIMPLE</v>
      </c>
      <c r="AV832" s="899">
        <f>IFERROR(INDEX(V832:AG832,1,MATCH(Parametres!$B$3,V$1:AG$1,0)-1)*IF(OR(C832="L",C832="S",C832="I"),-1,1),"")</f>
        <v>0</v>
      </c>
      <c r="AW832" s="899">
        <f t="shared" si="88"/>
        <v>0</v>
      </c>
      <c r="AX832" s="899">
        <f>INDEX(V832:AG832,1,MATCH(Parametres!$B$3,V$1:AG$1,0))*IF(OR(C832="L",C832="S",C832="I"),-1,1)</f>
        <v>0</v>
      </c>
      <c r="AY832" s="487" t="s">
        <v>337</v>
      </c>
      <c r="AZ832" s="487" t="e">
        <f>+VLOOKUP($AJ832,Data_Validation!$A:$E,5,0)</f>
        <v>#N/A</v>
      </c>
    </row>
    <row r="833" spans="1:52" ht="15" customHeight="1">
      <c r="A833" s="706" t="s">
        <v>1148</v>
      </c>
      <c r="B833" s="706">
        <v>2025</v>
      </c>
      <c r="C833" s="706" t="s">
        <v>2966</v>
      </c>
      <c r="D833" s="706" t="s">
        <v>2967</v>
      </c>
      <c r="E833" s="706" t="s">
        <v>333</v>
      </c>
      <c r="F833" s="706" t="s">
        <v>1104</v>
      </c>
      <c r="G833" s="706">
        <v>0</v>
      </c>
      <c r="H833" s="706">
        <v>0</v>
      </c>
      <c r="I833" s="706">
        <v>0</v>
      </c>
      <c r="J833" s="706">
        <v>0</v>
      </c>
      <c r="K833" s="706">
        <v>0</v>
      </c>
      <c r="L833" s="706">
        <v>0</v>
      </c>
      <c r="M833" s="706">
        <v>0</v>
      </c>
      <c r="N833" s="706">
        <v>0</v>
      </c>
      <c r="O833" s="706">
        <v>0</v>
      </c>
      <c r="P833" s="706">
        <v>0</v>
      </c>
      <c r="Q833" s="706">
        <v>0</v>
      </c>
      <c r="R833" s="706">
        <v>0</v>
      </c>
      <c r="S833" s="706">
        <v>0</v>
      </c>
      <c r="T833" s="706">
        <v>0</v>
      </c>
      <c r="U833" s="706">
        <v>0</v>
      </c>
      <c r="V833" s="706">
        <v>0</v>
      </c>
      <c r="W833" s="706">
        <v>0</v>
      </c>
      <c r="X833" s="706">
        <v>0</v>
      </c>
      <c r="Y833" s="706">
        <v>0</v>
      </c>
      <c r="Z833" s="706">
        <v>0</v>
      </c>
      <c r="AA833" s="706">
        <v>0</v>
      </c>
      <c r="AB833" s="706">
        <v>0</v>
      </c>
      <c r="AC833" s="706">
        <v>0</v>
      </c>
      <c r="AD833" s="706">
        <v>0</v>
      </c>
      <c r="AE833" s="706">
        <v>0</v>
      </c>
      <c r="AF833" s="706">
        <v>0</v>
      </c>
      <c r="AG833" s="706">
        <v>0</v>
      </c>
      <c r="AH833" s="706">
        <v>0</v>
      </c>
      <c r="AI833" s="706">
        <v>0</v>
      </c>
      <c r="AJ833" s="905" t="str">
        <f t="shared" si="83"/>
        <v>G714</v>
      </c>
      <c r="AK833" s="905" t="str">
        <f t="shared" si="84"/>
        <v>PLAQUE,TITRE,TAXES-SIMPLE</v>
      </c>
      <c r="AL833" s="905">
        <f>IFERROR(INDEX(G833:R833,1,MATCH(Parametres!$B$3,G$1:R$1,0)-1)*IF(OR(F833="L",F833="S",F833="I"),-1,1),"")</f>
        <v>0</v>
      </c>
      <c r="AM833" s="905">
        <f t="shared" si="85"/>
        <v>0</v>
      </c>
      <c r="AN833" s="905">
        <f>INDEX(G833:R833,1,MATCH(Parametres!$B$3,G$1:R$1,0))*IF(OR(F833="L",F833="S",F833="I"),-1,1)</f>
        <v>0</v>
      </c>
      <c r="AO833" s="487" t="e">
        <f>+VLOOKUP($AJ833,Data_Validation!$A:$D,1,0)</f>
        <v>#N/A</v>
      </c>
      <c r="AP833" s="487" t="e">
        <f>+VLOOKUP($AJ833,Data_Validation!$A:$D,3,0)</f>
        <v>#N/A</v>
      </c>
      <c r="AQ833" s="487" t="e">
        <f>+VLOOKUP($AJ833,Data_Validation!$A:$D,4,0)</f>
        <v>#N/A</v>
      </c>
      <c r="AR833" s="487" t="s">
        <v>299</v>
      </c>
      <c r="AS833" s="487" t="e">
        <f>+VLOOKUP($AJ833,Data_Validation!$A:$E,5,0)</f>
        <v>#N/A</v>
      </c>
      <c r="AT833" s="904" t="str">
        <f t="shared" si="86"/>
        <v>G714</v>
      </c>
      <c r="AU833" s="488" t="str">
        <f t="shared" si="87"/>
        <v>PLAQUE,TITRE,TAXES-SIMPLE</v>
      </c>
      <c r="AV833" s="899">
        <f>IFERROR(INDEX(V833:AG833,1,MATCH(Parametres!$B$3,V$1:AG$1,0)-1)*IF(OR(C833="L",C833="S",C833="I"),-1,1),"")</f>
        <v>0</v>
      </c>
      <c r="AW833" s="899">
        <f t="shared" si="88"/>
        <v>0</v>
      </c>
      <c r="AX833" s="899">
        <f>INDEX(V833:AG833,1,MATCH(Parametres!$B$3,V$1:AG$1,0))*IF(OR(C833="L",C833="S",C833="I"),-1,1)</f>
        <v>0</v>
      </c>
      <c r="AY833" s="487" t="s">
        <v>337</v>
      </c>
      <c r="AZ833" s="487" t="e">
        <f>+VLOOKUP($AJ833,Data_Validation!$A:$E,5,0)</f>
        <v>#N/A</v>
      </c>
    </row>
    <row r="834" spans="1:52" ht="15" customHeight="1">
      <c r="A834" s="706" t="s">
        <v>1148</v>
      </c>
      <c r="B834" s="706">
        <v>2025</v>
      </c>
      <c r="C834" s="706" t="s">
        <v>2968</v>
      </c>
      <c r="D834" s="706" t="s">
        <v>2969</v>
      </c>
      <c r="E834" s="706" t="s">
        <v>333</v>
      </c>
      <c r="F834" s="706" t="s">
        <v>1104</v>
      </c>
      <c r="G834" s="706">
        <v>0</v>
      </c>
      <c r="H834" s="706">
        <v>0</v>
      </c>
      <c r="I834" s="706">
        <v>0</v>
      </c>
      <c r="J834" s="706">
        <v>0</v>
      </c>
      <c r="K834" s="706">
        <v>0</v>
      </c>
      <c r="L834" s="706">
        <v>0</v>
      </c>
      <c r="M834" s="706">
        <v>0</v>
      </c>
      <c r="N834" s="706">
        <v>0</v>
      </c>
      <c r="O834" s="706">
        <v>0</v>
      </c>
      <c r="P834" s="706">
        <v>0</v>
      </c>
      <c r="Q834" s="706">
        <v>0</v>
      </c>
      <c r="R834" s="706">
        <v>0</v>
      </c>
      <c r="S834" s="706">
        <v>0</v>
      </c>
      <c r="T834" s="706">
        <v>0</v>
      </c>
      <c r="U834" s="706">
        <v>0</v>
      </c>
      <c r="V834" s="706">
        <v>0</v>
      </c>
      <c r="W834" s="706">
        <v>0</v>
      </c>
      <c r="X834" s="706">
        <v>0</v>
      </c>
      <c r="Y834" s="706">
        <v>0</v>
      </c>
      <c r="Z834" s="706">
        <v>0</v>
      </c>
      <c r="AA834" s="706">
        <v>0</v>
      </c>
      <c r="AB834" s="706">
        <v>0</v>
      </c>
      <c r="AC834" s="706">
        <v>0</v>
      </c>
      <c r="AD834" s="706">
        <v>0</v>
      </c>
      <c r="AE834" s="706">
        <v>0</v>
      </c>
      <c r="AF834" s="706">
        <v>0</v>
      </c>
      <c r="AG834" s="706">
        <v>0</v>
      </c>
      <c r="AH834" s="706">
        <v>0</v>
      </c>
      <c r="AI834" s="706">
        <v>0</v>
      </c>
      <c r="AJ834" s="905" t="str">
        <f t="shared" si="83"/>
        <v>G715</v>
      </c>
      <c r="AK834" s="905" t="str">
        <f t="shared" si="84"/>
        <v>TRAVAUX GRACIEUX  -SIMPLE</v>
      </c>
      <c r="AL834" s="905">
        <f>IFERROR(INDEX(G834:R834,1,MATCH(Parametres!$B$3,G$1:R$1,0)-1)*IF(OR(F834="L",F834="S",F834="I"),-1,1),"")</f>
        <v>0</v>
      </c>
      <c r="AM834" s="905">
        <f t="shared" si="85"/>
        <v>0</v>
      </c>
      <c r="AN834" s="905">
        <f>INDEX(G834:R834,1,MATCH(Parametres!$B$3,G$1:R$1,0))*IF(OR(F834="L",F834="S",F834="I"),-1,1)</f>
        <v>0</v>
      </c>
      <c r="AO834" s="487" t="e">
        <f>+VLOOKUP($AJ834,Data_Validation!$A:$D,1,0)</f>
        <v>#N/A</v>
      </c>
      <c r="AP834" s="487" t="e">
        <f>+VLOOKUP($AJ834,Data_Validation!$A:$D,3,0)</f>
        <v>#N/A</v>
      </c>
      <c r="AQ834" s="487" t="e">
        <f>+VLOOKUP($AJ834,Data_Validation!$A:$D,4,0)</f>
        <v>#N/A</v>
      </c>
      <c r="AR834" s="487" t="s">
        <v>299</v>
      </c>
      <c r="AS834" s="487" t="e">
        <f>+VLOOKUP($AJ834,Data_Validation!$A:$E,5,0)</f>
        <v>#N/A</v>
      </c>
      <c r="AT834" s="904" t="str">
        <f t="shared" si="86"/>
        <v>G715</v>
      </c>
      <c r="AU834" s="488" t="str">
        <f t="shared" si="87"/>
        <v>TRAVAUX GRACIEUX  -SIMPLE</v>
      </c>
      <c r="AV834" s="899">
        <f>IFERROR(INDEX(V834:AG834,1,MATCH(Parametres!$B$3,V$1:AG$1,0)-1)*IF(OR(C834="L",C834="S",C834="I"),-1,1),"")</f>
        <v>0</v>
      </c>
      <c r="AW834" s="899">
        <f t="shared" si="88"/>
        <v>0</v>
      </c>
      <c r="AX834" s="899">
        <f>INDEX(V834:AG834,1,MATCH(Parametres!$B$3,V$1:AG$1,0))*IF(OR(C834="L",C834="S",C834="I"),-1,1)</f>
        <v>0</v>
      </c>
      <c r="AY834" s="487" t="s">
        <v>337</v>
      </c>
      <c r="AZ834" s="487" t="e">
        <f>+VLOOKUP($AJ834,Data_Validation!$A:$E,5,0)</f>
        <v>#N/A</v>
      </c>
    </row>
    <row r="835" spans="1:52" ht="15" customHeight="1">
      <c r="A835" s="706" t="s">
        <v>1148</v>
      </c>
      <c r="B835" s="706">
        <v>2025</v>
      </c>
      <c r="C835" s="706" t="s">
        <v>2970</v>
      </c>
      <c r="D835" s="706" t="s">
        <v>2971</v>
      </c>
      <c r="E835" s="706" t="s">
        <v>333</v>
      </c>
      <c r="F835" s="706" t="s">
        <v>1104</v>
      </c>
      <c r="G835" s="706">
        <v>0</v>
      </c>
      <c r="H835" s="706">
        <v>0</v>
      </c>
      <c r="I835" s="706">
        <v>0</v>
      </c>
      <c r="J835" s="706">
        <v>0</v>
      </c>
      <c r="K835" s="706">
        <v>0</v>
      </c>
      <c r="L835" s="706">
        <v>0</v>
      </c>
      <c r="M835" s="706">
        <v>0</v>
      </c>
      <c r="N835" s="706">
        <v>0</v>
      </c>
      <c r="O835" s="706">
        <v>0</v>
      </c>
      <c r="P835" s="706">
        <v>0</v>
      </c>
      <c r="Q835" s="706">
        <v>0</v>
      </c>
      <c r="R835" s="706">
        <v>0</v>
      </c>
      <c r="S835" s="706">
        <v>0</v>
      </c>
      <c r="T835" s="706">
        <v>0</v>
      </c>
      <c r="U835" s="706">
        <v>0</v>
      </c>
      <c r="V835" s="706">
        <v>0</v>
      </c>
      <c r="W835" s="706">
        <v>0</v>
      </c>
      <c r="X835" s="706">
        <v>0</v>
      </c>
      <c r="Y835" s="706">
        <v>0</v>
      </c>
      <c r="Z835" s="706">
        <v>0</v>
      </c>
      <c r="AA835" s="706">
        <v>0</v>
      </c>
      <c r="AB835" s="706">
        <v>0</v>
      </c>
      <c r="AC835" s="706">
        <v>0</v>
      </c>
      <c r="AD835" s="706">
        <v>0</v>
      </c>
      <c r="AE835" s="706">
        <v>0</v>
      </c>
      <c r="AF835" s="706">
        <v>0</v>
      </c>
      <c r="AG835" s="706">
        <v>0</v>
      </c>
      <c r="AH835" s="706">
        <v>0</v>
      </c>
      <c r="AI835" s="706">
        <v>0</v>
      </c>
      <c r="AJ835" s="905" t="str">
        <f t="shared" si="83"/>
        <v>G716</v>
      </c>
      <c r="AK835" s="905" t="str">
        <f t="shared" si="84"/>
        <v>REPAR.&amp; ENTRETIEN -SIMPLE</v>
      </c>
      <c r="AL835" s="905">
        <f>IFERROR(INDEX(G835:R835,1,MATCH(Parametres!$B$3,G$1:R$1,0)-1)*IF(OR(F835="L",F835="S",F835="I"),-1,1),"")</f>
        <v>0</v>
      </c>
      <c r="AM835" s="905">
        <f t="shared" si="85"/>
        <v>0</v>
      </c>
      <c r="AN835" s="905">
        <f>INDEX(G835:R835,1,MATCH(Parametres!$B$3,G$1:R$1,0))*IF(OR(F835="L",F835="S",F835="I"),-1,1)</f>
        <v>0</v>
      </c>
      <c r="AO835" s="487" t="e">
        <f>+VLOOKUP($AJ835,Data_Validation!$A:$D,1,0)</f>
        <v>#N/A</v>
      </c>
      <c r="AP835" s="487" t="e">
        <f>+VLOOKUP($AJ835,Data_Validation!$A:$D,3,0)</f>
        <v>#N/A</v>
      </c>
      <c r="AQ835" s="487" t="e">
        <f>+VLOOKUP($AJ835,Data_Validation!$A:$D,4,0)</f>
        <v>#N/A</v>
      </c>
      <c r="AR835" s="487" t="s">
        <v>299</v>
      </c>
      <c r="AS835" s="487" t="e">
        <f>+VLOOKUP($AJ835,Data_Validation!$A:$E,5,0)</f>
        <v>#N/A</v>
      </c>
      <c r="AT835" s="904" t="str">
        <f t="shared" si="86"/>
        <v>G716</v>
      </c>
      <c r="AU835" s="488" t="str">
        <f t="shared" si="87"/>
        <v>REPAR.&amp; ENTRETIEN -SIMPLE</v>
      </c>
      <c r="AV835" s="899">
        <f>IFERROR(INDEX(V835:AG835,1,MATCH(Parametres!$B$3,V$1:AG$1,0)-1)*IF(OR(C835="L",C835="S",C835="I"),-1,1),"")</f>
        <v>0</v>
      </c>
      <c r="AW835" s="899">
        <f t="shared" si="88"/>
        <v>0</v>
      </c>
      <c r="AX835" s="899">
        <f>INDEX(V835:AG835,1,MATCH(Parametres!$B$3,V$1:AG$1,0))*IF(OR(C835="L",C835="S",C835="I"),-1,1)</f>
        <v>0</v>
      </c>
      <c r="AY835" s="487" t="s">
        <v>337</v>
      </c>
      <c r="AZ835" s="487" t="e">
        <f>+VLOOKUP($AJ835,Data_Validation!$A:$E,5,0)</f>
        <v>#N/A</v>
      </c>
    </row>
    <row r="836" spans="1:52" ht="15" customHeight="1">
      <c r="A836" s="706" t="s">
        <v>1148</v>
      </c>
      <c r="B836" s="706">
        <v>2025</v>
      </c>
      <c r="C836" s="706" t="s">
        <v>2972</v>
      </c>
      <c r="D836" s="706" t="s">
        <v>2973</v>
      </c>
      <c r="E836" s="706" t="s">
        <v>333</v>
      </c>
      <c r="F836" s="706" t="s">
        <v>1104</v>
      </c>
      <c r="G836" s="706">
        <v>0</v>
      </c>
      <c r="H836" s="706">
        <v>0</v>
      </c>
      <c r="I836" s="706">
        <v>0</v>
      </c>
      <c r="J836" s="706">
        <v>0</v>
      </c>
      <c r="K836" s="706">
        <v>0</v>
      </c>
      <c r="L836" s="706">
        <v>0</v>
      </c>
      <c r="M836" s="706">
        <v>0</v>
      </c>
      <c r="N836" s="706">
        <v>0</v>
      </c>
      <c r="O836" s="706">
        <v>0</v>
      </c>
      <c r="P836" s="706">
        <v>0</v>
      </c>
      <c r="Q836" s="706">
        <v>0</v>
      </c>
      <c r="R836" s="706">
        <v>0</v>
      </c>
      <c r="S836" s="706">
        <v>0</v>
      </c>
      <c r="T836" s="706">
        <v>0</v>
      </c>
      <c r="U836" s="706">
        <v>0</v>
      </c>
      <c r="V836" s="706">
        <v>0</v>
      </c>
      <c r="W836" s="706">
        <v>0</v>
      </c>
      <c r="X836" s="706">
        <v>0</v>
      </c>
      <c r="Y836" s="706">
        <v>0</v>
      </c>
      <c r="Z836" s="706">
        <v>0</v>
      </c>
      <c r="AA836" s="706">
        <v>0</v>
      </c>
      <c r="AB836" s="706">
        <v>0</v>
      </c>
      <c r="AC836" s="706">
        <v>0</v>
      </c>
      <c r="AD836" s="706">
        <v>0</v>
      </c>
      <c r="AE836" s="706">
        <v>0</v>
      </c>
      <c r="AF836" s="706">
        <v>0</v>
      </c>
      <c r="AG836" s="706">
        <v>0</v>
      </c>
      <c r="AH836" s="706">
        <v>0</v>
      </c>
      <c r="AI836" s="706">
        <v>0</v>
      </c>
      <c r="AJ836" s="905" t="str">
        <f t="shared" si="83"/>
        <v>G717</v>
      </c>
      <c r="AK836" s="905" t="str">
        <f t="shared" si="84"/>
        <v>PRIX LOC.UNIT.S-LOUE-SIMP</v>
      </c>
      <c r="AL836" s="905">
        <f>IFERROR(INDEX(G836:R836,1,MATCH(Parametres!$B$3,G$1:R$1,0)-1)*IF(OR(F836="L",F836="S",F836="I"),-1,1),"")</f>
        <v>0</v>
      </c>
      <c r="AM836" s="905">
        <f t="shared" si="85"/>
        <v>0</v>
      </c>
      <c r="AN836" s="905">
        <f>INDEX(G836:R836,1,MATCH(Parametres!$B$3,G$1:R$1,0))*IF(OR(F836="L",F836="S",F836="I"),-1,1)</f>
        <v>0</v>
      </c>
      <c r="AO836" s="487" t="e">
        <f>+VLOOKUP($AJ836,Data_Validation!$A:$D,1,0)</f>
        <v>#N/A</v>
      </c>
      <c r="AP836" s="487" t="e">
        <f>+VLOOKUP($AJ836,Data_Validation!$A:$D,3,0)</f>
        <v>#N/A</v>
      </c>
      <c r="AQ836" s="487" t="e">
        <f>+VLOOKUP($AJ836,Data_Validation!$A:$D,4,0)</f>
        <v>#N/A</v>
      </c>
      <c r="AR836" s="487" t="s">
        <v>299</v>
      </c>
      <c r="AS836" s="487" t="e">
        <f>+VLOOKUP($AJ836,Data_Validation!$A:$E,5,0)</f>
        <v>#N/A</v>
      </c>
      <c r="AT836" s="904" t="str">
        <f t="shared" si="86"/>
        <v>G717</v>
      </c>
      <c r="AU836" s="488" t="str">
        <f t="shared" si="87"/>
        <v>PRIX LOC.UNIT.S-LOUE-SIMP</v>
      </c>
      <c r="AV836" s="899">
        <f>IFERROR(INDEX(V836:AG836,1,MATCH(Parametres!$B$3,V$1:AG$1,0)-1)*IF(OR(C836="L",C836="S",C836="I"),-1,1),"")</f>
        <v>0</v>
      </c>
      <c r="AW836" s="899">
        <f t="shared" si="88"/>
        <v>0</v>
      </c>
      <c r="AX836" s="899">
        <f>INDEX(V836:AG836,1,MATCH(Parametres!$B$3,V$1:AG$1,0))*IF(OR(C836="L",C836="S",C836="I"),-1,1)</f>
        <v>0</v>
      </c>
      <c r="AY836" s="487" t="s">
        <v>337</v>
      </c>
      <c r="AZ836" s="487" t="e">
        <f>+VLOOKUP($AJ836,Data_Validation!$A:$E,5,0)</f>
        <v>#N/A</v>
      </c>
    </row>
    <row r="837" spans="1:52" ht="15" customHeight="1">
      <c r="A837" s="706" t="s">
        <v>1148</v>
      </c>
      <c r="B837" s="706">
        <v>2025</v>
      </c>
      <c r="C837" s="706" t="s">
        <v>2974</v>
      </c>
      <c r="D837" s="706" t="s">
        <v>2975</v>
      </c>
      <c r="E837" s="706" t="s">
        <v>333</v>
      </c>
      <c r="F837" s="706" t="s">
        <v>1104</v>
      </c>
      <c r="G837" s="706">
        <v>0</v>
      </c>
      <c r="H837" s="706">
        <v>0</v>
      </c>
      <c r="I837" s="706">
        <v>0</v>
      </c>
      <c r="J837" s="706">
        <v>0</v>
      </c>
      <c r="K837" s="706">
        <v>0</v>
      </c>
      <c r="L837" s="706">
        <v>0</v>
      </c>
      <c r="M837" s="706">
        <v>0</v>
      </c>
      <c r="N837" s="706">
        <v>0</v>
      </c>
      <c r="O837" s="706">
        <v>0</v>
      </c>
      <c r="P837" s="706">
        <v>0</v>
      </c>
      <c r="Q837" s="706">
        <v>0</v>
      </c>
      <c r="R837" s="706">
        <v>0</v>
      </c>
      <c r="S837" s="706">
        <v>0</v>
      </c>
      <c r="T837" s="706">
        <v>0</v>
      </c>
      <c r="U837" s="706">
        <v>0</v>
      </c>
      <c r="V837" s="706">
        <v>0</v>
      </c>
      <c r="W837" s="706">
        <v>0</v>
      </c>
      <c r="X837" s="706">
        <v>0</v>
      </c>
      <c r="Y837" s="706">
        <v>0</v>
      </c>
      <c r="Z837" s="706">
        <v>0</v>
      </c>
      <c r="AA837" s="706">
        <v>0</v>
      </c>
      <c r="AB837" s="706">
        <v>0</v>
      </c>
      <c r="AC837" s="706">
        <v>0</v>
      </c>
      <c r="AD837" s="706">
        <v>0</v>
      </c>
      <c r="AE837" s="706">
        <v>0</v>
      </c>
      <c r="AF837" s="706">
        <v>0</v>
      </c>
      <c r="AG837" s="706">
        <v>0</v>
      </c>
      <c r="AH837" s="706">
        <v>0</v>
      </c>
      <c r="AI837" s="706">
        <v>0</v>
      </c>
      <c r="AJ837" s="905" t="str">
        <f t="shared" si="83"/>
        <v>G718</v>
      </c>
      <c r="AK837" s="905" t="str">
        <f t="shared" si="84"/>
        <v>AUTRES            -SIMPLE</v>
      </c>
      <c r="AL837" s="905">
        <f>IFERROR(INDEX(G837:R837,1,MATCH(Parametres!$B$3,G$1:R$1,0)-1)*IF(OR(F837="L",F837="S",F837="I"),-1,1),"")</f>
        <v>0</v>
      </c>
      <c r="AM837" s="905">
        <f t="shared" si="85"/>
        <v>0</v>
      </c>
      <c r="AN837" s="905">
        <f>INDEX(G837:R837,1,MATCH(Parametres!$B$3,G$1:R$1,0))*IF(OR(F837="L",F837="S",F837="I"),-1,1)</f>
        <v>0</v>
      </c>
      <c r="AO837" s="487" t="e">
        <f>+VLOOKUP($AJ837,Data_Validation!$A:$D,1,0)</f>
        <v>#N/A</v>
      </c>
      <c r="AP837" s="487" t="e">
        <f>+VLOOKUP($AJ837,Data_Validation!$A:$D,3,0)</f>
        <v>#N/A</v>
      </c>
      <c r="AQ837" s="487" t="e">
        <f>+VLOOKUP($AJ837,Data_Validation!$A:$D,4,0)</f>
        <v>#N/A</v>
      </c>
      <c r="AR837" s="487" t="s">
        <v>299</v>
      </c>
      <c r="AS837" s="487" t="e">
        <f>+VLOOKUP($AJ837,Data_Validation!$A:$E,5,0)</f>
        <v>#N/A</v>
      </c>
      <c r="AT837" s="904" t="str">
        <f t="shared" si="86"/>
        <v>G718</v>
      </c>
      <c r="AU837" s="488" t="str">
        <f t="shared" si="87"/>
        <v>AUTRES            -SIMPLE</v>
      </c>
      <c r="AV837" s="899">
        <f>IFERROR(INDEX(V837:AG837,1,MATCH(Parametres!$B$3,V$1:AG$1,0)-1)*IF(OR(C837="L",C837="S",C837="I"),-1,1),"")</f>
        <v>0</v>
      </c>
      <c r="AW837" s="899">
        <f t="shared" si="88"/>
        <v>0</v>
      </c>
      <c r="AX837" s="899">
        <f>INDEX(V837:AG837,1,MATCH(Parametres!$B$3,V$1:AG$1,0))*IF(OR(C837="L",C837="S",C837="I"),-1,1)</f>
        <v>0</v>
      </c>
      <c r="AY837" s="487" t="s">
        <v>337</v>
      </c>
      <c r="AZ837" s="487" t="e">
        <f>+VLOOKUP($AJ837,Data_Validation!$A:$E,5,0)</f>
        <v>#N/A</v>
      </c>
    </row>
    <row r="838" spans="1:52" ht="15" customHeight="1">
      <c r="A838" s="706" t="s">
        <v>1148</v>
      </c>
      <c r="B838" s="706">
        <v>2025</v>
      </c>
      <c r="C838" s="706" t="s">
        <v>2976</v>
      </c>
      <c r="D838" s="706" t="s">
        <v>2977</v>
      </c>
      <c r="E838" s="706" t="s">
        <v>333</v>
      </c>
      <c r="F838" s="706" t="s">
        <v>1104</v>
      </c>
      <c r="G838" s="706">
        <v>0</v>
      </c>
      <c r="H838" s="706">
        <v>0</v>
      </c>
      <c r="I838" s="706">
        <v>0</v>
      </c>
      <c r="J838" s="706">
        <v>0</v>
      </c>
      <c r="K838" s="706">
        <v>0</v>
      </c>
      <c r="L838" s="706">
        <v>0</v>
      </c>
      <c r="M838" s="706">
        <v>0</v>
      </c>
      <c r="N838" s="706">
        <v>0</v>
      </c>
      <c r="O838" s="706">
        <v>0</v>
      </c>
      <c r="P838" s="706">
        <v>0</v>
      </c>
      <c r="Q838" s="706">
        <v>0</v>
      </c>
      <c r="R838" s="706">
        <v>0</v>
      </c>
      <c r="S838" s="706">
        <v>0</v>
      </c>
      <c r="T838" s="706">
        <v>0</v>
      </c>
      <c r="U838" s="706">
        <v>0</v>
      </c>
      <c r="V838" s="706">
        <v>0</v>
      </c>
      <c r="W838" s="706">
        <v>0</v>
      </c>
      <c r="X838" s="706">
        <v>0</v>
      </c>
      <c r="Y838" s="706">
        <v>0</v>
      </c>
      <c r="Z838" s="706">
        <v>0</v>
      </c>
      <c r="AA838" s="706">
        <v>0</v>
      </c>
      <c r="AB838" s="706">
        <v>0</v>
      </c>
      <c r="AC838" s="706">
        <v>0</v>
      </c>
      <c r="AD838" s="706">
        <v>0</v>
      </c>
      <c r="AE838" s="706">
        <v>0</v>
      </c>
      <c r="AF838" s="706">
        <v>0</v>
      </c>
      <c r="AG838" s="706">
        <v>0</v>
      </c>
      <c r="AH838" s="706">
        <v>0</v>
      </c>
      <c r="AI838" s="706">
        <v>0</v>
      </c>
      <c r="AJ838" s="905" t="str">
        <f t="shared" si="83"/>
        <v>G721</v>
      </c>
      <c r="AK838" s="905" t="str">
        <f t="shared" si="84"/>
        <v>INTERETS          -ALEATO</v>
      </c>
      <c r="AL838" s="905">
        <f>IFERROR(INDEX(G838:R838,1,MATCH(Parametres!$B$3,G$1:R$1,0)-1)*IF(OR(F838="L",F838="S",F838="I"),-1,1),"")</f>
        <v>0</v>
      </c>
      <c r="AM838" s="905">
        <f t="shared" si="85"/>
        <v>0</v>
      </c>
      <c r="AN838" s="905">
        <f>INDEX(G838:R838,1,MATCH(Parametres!$B$3,G$1:R$1,0))*IF(OR(F838="L",F838="S",F838="I"),-1,1)</f>
        <v>0</v>
      </c>
      <c r="AO838" s="487" t="e">
        <f>+VLOOKUP($AJ838,Data_Validation!$A:$D,1,0)</f>
        <v>#N/A</v>
      </c>
      <c r="AP838" s="487" t="e">
        <f>+VLOOKUP($AJ838,Data_Validation!$A:$D,3,0)</f>
        <v>#N/A</v>
      </c>
      <c r="AQ838" s="487" t="e">
        <f>+VLOOKUP($AJ838,Data_Validation!$A:$D,4,0)</f>
        <v>#N/A</v>
      </c>
      <c r="AR838" s="487" t="s">
        <v>299</v>
      </c>
      <c r="AS838" s="487" t="e">
        <f>+VLOOKUP($AJ838,Data_Validation!$A:$E,5,0)</f>
        <v>#N/A</v>
      </c>
      <c r="AT838" s="904" t="str">
        <f t="shared" si="86"/>
        <v>G721</v>
      </c>
      <c r="AU838" s="488" t="str">
        <f t="shared" si="87"/>
        <v>INTERETS          -ALEATO</v>
      </c>
      <c r="AV838" s="899">
        <f>IFERROR(INDEX(V838:AG838,1,MATCH(Parametres!$B$3,V$1:AG$1,0)-1)*IF(OR(C838="L",C838="S",C838="I"),-1,1),"")</f>
        <v>0</v>
      </c>
      <c r="AW838" s="899">
        <f t="shared" si="88"/>
        <v>0</v>
      </c>
      <c r="AX838" s="899">
        <f>INDEX(V838:AG838,1,MATCH(Parametres!$B$3,V$1:AG$1,0))*IF(OR(C838="L",C838="S",C838="I"),-1,1)</f>
        <v>0</v>
      </c>
      <c r="AY838" s="487" t="s">
        <v>337</v>
      </c>
      <c r="AZ838" s="487" t="e">
        <f>+VLOOKUP($AJ838,Data_Validation!$A:$E,5,0)</f>
        <v>#N/A</v>
      </c>
    </row>
    <row r="839" spans="1:52" ht="15" customHeight="1">
      <c r="A839" s="706" t="s">
        <v>1148</v>
      </c>
      <c r="B839" s="706">
        <v>2025</v>
      </c>
      <c r="C839" s="706" t="s">
        <v>2978</v>
      </c>
      <c r="D839" s="706" t="s">
        <v>2979</v>
      </c>
      <c r="E839" s="706" t="s">
        <v>333</v>
      </c>
      <c r="F839" s="706" t="s">
        <v>1104</v>
      </c>
      <c r="G839" s="706">
        <v>0</v>
      </c>
      <c r="H839" s="706">
        <v>0</v>
      </c>
      <c r="I839" s="706">
        <v>0</v>
      </c>
      <c r="J839" s="706">
        <v>0</v>
      </c>
      <c r="K839" s="706">
        <v>0</v>
      </c>
      <c r="L839" s="706">
        <v>0</v>
      </c>
      <c r="M839" s="706">
        <v>0</v>
      </c>
      <c r="N839" s="706">
        <v>0</v>
      </c>
      <c r="O839" s="706">
        <v>0</v>
      </c>
      <c r="P839" s="706">
        <v>0</v>
      </c>
      <c r="Q839" s="706">
        <v>0</v>
      </c>
      <c r="R839" s="706">
        <v>0</v>
      </c>
      <c r="S839" s="706">
        <v>0</v>
      </c>
      <c r="T839" s="706">
        <v>0</v>
      </c>
      <c r="U839" s="706">
        <v>0</v>
      </c>
      <c r="V839" s="706">
        <v>0</v>
      </c>
      <c r="W839" s="706">
        <v>0</v>
      </c>
      <c r="X839" s="706">
        <v>0</v>
      </c>
      <c r="Y839" s="706">
        <v>0</v>
      </c>
      <c r="Z839" s="706">
        <v>0</v>
      </c>
      <c r="AA839" s="706">
        <v>0</v>
      </c>
      <c r="AB839" s="706">
        <v>0</v>
      </c>
      <c r="AC839" s="706">
        <v>0</v>
      </c>
      <c r="AD839" s="706">
        <v>0</v>
      </c>
      <c r="AE839" s="706">
        <v>0</v>
      </c>
      <c r="AF839" s="706">
        <v>0</v>
      </c>
      <c r="AG839" s="706">
        <v>0</v>
      </c>
      <c r="AH839" s="706">
        <v>0</v>
      </c>
      <c r="AI839" s="706">
        <v>0</v>
      </c>
      <c r="AJ839" s="905" t="str">
        <f t="shared" si="83"/>
        <v>G722</v>
      </c>
      <c r="AK839" s="905" t="str">
        <f t="shared" si="84"/>
        <v>AMORTISSEMENT     -ALEATO</v>
      </c>
      <c r="AL839" s="905">
        <f>IFERROR(INDEX(G839:R839,1,MATCH(Parametres!$B$3,G$1:R$1,0)-1)*IF(OR(F839="L",F839="S",F839="I"),-1,1),"")</f>
        <v>0</v>
      </c>
      <c r="AM839" s="905">
        <f t="shared" si="85"/>
        <v>0</v>
      </c>
      <c r="AN839" s="905">
        <f>INDEX(G839:R839,1,MATCH(Parametres!$B$3,G$1:R$1,0))*IF(OR(F839="L",F839="S",F839="I"),-1,1)</f>
        <v>0</v>
      </c>
      <c r="AO839" s="487" t="e">
        <f>+VLOOKUP($AJ839,Data_Validation!$A:$D,1,0)</f>
        <v>#N/A</v>
      </c>
      <c r="AP839" s="487" t="e">
        <f>+VLOOKUP($AJ839,Data_Validation!$A:$D,3,0)</f>
        <v>#N/A</v>
      </c>
      <c r="AQ839" s="487" t="e">
        <f>+VLOOKUP($AJ839,Data_Validation!$A:$D,4,0)</f>
        <v>#N/A</v>
      </c>
      <c r="AR839" s="487" t="s">
        <v>299</v>
      </c>
      <c r="AS839" s="487" t="e">
        <f>+VLOOKUP($AJ839,Data_Validation!$A:$E,5,0)</f>
        <v>#N/A</v>
      </c>
      <c r="AT839" s="904" t="str">
        <f t="shared" si="86"/>
        <v>G722</v>
      </c>
      <c r="AU839" s="488" t="str">
        <f t="shared" si="87"/>
        <v>AMORTISSEMENT     -ALEATO</v>
      </c>
      <c r="AV839" s="899">
        <f>IFERROR(INDEX(V839:AG839,1,MATCH(Parametres!$B$3,V$1:AG$1,0)-1)*IF(OR(C839="L",C839="S",C839="I"),-1,1),"")</f>
        <v>0</v>
      </c>
      <c r="AW839" s="899">
        <f t="shared" si="88"/>
        <v>0</v>
      </c>
      <c r="AX839" s="899">
        <f>INDEX(V839:AG839,1,MATCH(Parametres!$B$3,V$1:AG$1,0))*IF(OR(C839="L",C839="S",C839="I"),-1,1)</f>
        <v>0</v>
      </c>
      <c r="AY839" s="487" t="s">
        <v>337</v>
      </c>
      <c r="AZ839" s="487" t="e">
        <f>+VLOOKUP($AJ839,Data_Validation!$A:$E,5,0)</f>
        <v>#N/A</v>
      </c>
    </row>
    <row r="840" spans="1:52" ht="15" customHeight="1">
      <c r="A840" s="706" t="s">
        <v>1148</v>
      </c>
      <c r="B840" s="706">
        <v>2025</v>
      </c>
      <c r="C840" s="706" t="s">
        <v>2980</v>
      </c>
      <c r="D840" s="706" t="s">
        <v>2981</v>
      </c>
      <c r="E840" s="706" t="s">
        <v>333</v>
      </c>
      <c r="F840" s="706" t="s">
        <v>1104</v>
      </c>
      <c r="G840" s="706">
        <v>0</v>
      </c>
      <c r="H840" s="706">
        <v>0</v>
      </c>
      <c r="I840" s="706">
        <v>0</v>
      </c>
      <c r="J840" s="706">
        <v>0</v>
      </c>
      <c r="K840" s="706">
        <v>0</v>
      </c>
      <c r="L840" s="706">
        <v>0</v>
      </c>
      <c r="M840" s="706">
        <v>0</v>
      </c>
      <c r="N840" s="706">
        <v>0</v>
      </c>
      <c r="O840" s="706">
        <v>0</v>
      </c>
      <c r="P840" s="706">
        <v>0</v>
      </c>
      <c r="Q840" s="706">
        <v>0</v>
      </c>
      <c r="R840" s="706">
        <v>0</v>
      </c>
      <c r="S840" s="706">
        <v>0</v>
      </c>
      <c r="T840" s="706">
        <v>0</v>
      </c>
      <c r="U840" s="706">
        <v>0</v>
      </c>
      <c r="V840" s="706">
        <v>0</v>
      </c>
      <c r="W840" s="706">
        <v>0</v>
      </c>
      <c r="X840" s="706">
        <v>0</v>
      </c>
      <c r="Y840" s="706">
        <v>0</v>
      </c>
      <c r="Z840" s="706">
        <v>0</v>
      </c>
      <c r="AA840" s="706">
        <v>0</v>
      </c>
      <c r="AB840" s="706">
        <v>0</v>
      </c>
      <c r="AC840" s="706">
        <v>0</v>
      </c>
      <c r="AD840" s="706">
        <v>0</v>
      </c>
      <c r="AE840" s="706">
        <v>0</v>
      </c>
      <c r="AF840" s="706">
        <v>0</v>
      </c>
      <c r="AG840" s="706">
        <v>0</v>
      </c>
      <c r="AH840" s="706">
        <v>0</v>
      </c>
      <c r="AI840" s="706">
        <v>0</v>
      </c>
      <c r="AJ840" s="905" t="str">
        <f t="shared" si="83"/>
        <v>G723</v>
      </c>
      <c r="AK840" s="905" t="str">
        <f t="shared" si="84"/>
        <v>ASSUR.VEH EN SERV.-ALEATO</v>
      </c>
      <c r="AL840" s="905">
        <f>IFERROR(INDEX(G840:R840,1,MATCH(Parametres!$B$3,G$1:R$1,0)-1)*IF(OR(F840="L",F840="S",F840="I"),-1,1),"")</f>
        <v>0</v>
      </c>
      <c r="AM840" s="905">
        <f t="shared" si="85"/>
        <v>0</v>
      </c>
      <c r="AN840" s="905">
        <f>INDEX(G840:R840,1,MATCH(Parametres!$B$3,G$1:R$1,0))*IF(OR(F840="L",F840="S",F840="I"),-1,1)</f>
        <v>0</v>
      </c>
      <c r="AO840" s="487" t="e">
        <f>+VLOOKUP($AJ840,Data_Validation!$A:$D,1,0)</f>
        <v>#N/A</v>
      </c>
      <c r="AP840" s="487" t="e">
        <f>+VLOOKUP($AJ840,Data_Validation!$A:$D,3,0)</f>
        <v>#N/A</v>
      </c>
      <c r="AQ840" s="487" t="e">
        <f>+VLOOKUP($AJ840,Data_Validation!$A:$D,4,0)</f>
        <v>#N/A</v>
      </c>
      <c r="AR840" s="487" t="s">
        <v>299</v>
      </c>
      <c r="AS840" s="487" t="e">
        <f>+VLOOKUP($AJ840,Data_Validation!$A:$E,5,0)</f>
        <v>#N/A</v>
      </c>
      <c r="AT840" s="904" t="str">
        <f t="shared" si="86"/>
        <v>G723</v>
      </c>
      <c r="AU840" s="488" t="str">
        <f t="shared" si="87"/>
        <v>ASSUR.VEH EN SERV.-ALEATO</v>
      </c>
      <c r="AV840" s="899">
        <f>IFERROR(INDEX(V840:AG840,1,MATCH(Parametres!$B$3,V$1:AG$1,0)-1)*IF(OR(C840="L",C840="S",C840="I"),-1,1),"")</f>
        <v>0</v>
      </c>
      <c r="AW840" s="899">
        <f t="shared" si="88"/>
        <v>0</v>
      </c>
      <c r="AX840" s="899">
        <f>INDEX(V840:AG840,1,MATCH(Parametres!$B$3,V$1:AG$1,0))*IF(OR(C840="L",C840="S",C840="I"),-1,1)</f>
        <v>0</v>
      </c>
      <c r="AY840" s="487" t="s">
        <v>337</v>
      </c>
      <c r="AZ840" s="487" t="e">
        <f>+VLOOKUP($AJ840,Data_Validation!$A:$E,5,0)</f>
        <v>#N/A</v>
      </c>
    </row>
    <row r="841" spans="1:52" ht="15" customHeight="1">
      <c r="A841" s="706" t="s">
        <v>1148</v>
      </c>
      <c r="B841" s="706">
        <v>2025</v>
      </c>
      <c r="C841" s="706" t="s">
        <v>2982</v>
      </c>
      <c r="D841" s="706" t="s">
        <v>2983</v>
      </c>
      <c r="E841" s="706" t="s">
        <v>333</v>
      </c>
      <c r="F841" s="706" t="s">
        <v>1104</v>
      </c>
      <c r="G841" s="706">
        <v>0</v>
      </c>
      <c r="H841" s="706">
        <v>0</v>
      </c>
      <c r="I841" s="706">
        <v>0</v>
      </c>
      <c r="J841" s="706">
        <v>0</v>
      </c>
      <c r="K841" s="706">
        <v>0</v>
      </c>
      <c r="L841" s="706">
        <v>0</v>
      </c>
      <c r="M841" s="706">
        <v>0</v>
      </c>
      <c r="N841" s="706">
        <v>0</v>
      </c>
      <c r="O841" s="706">
        <v>0</v>
      </c>
      <c r="P841" s="706">
        <v>0</v>
      </c>
      <c r="Q841" s="706">
        <v>0</v>
      </c>
      <c r="R841" s="706">
        <v>0</v>
      </c>
      <c r="S841" s="706">
        <v>0</v>
      </c>
      <c r="T841" s="706">
        <v>0</v>
      </c>
      <c r="U841" s="706">
        <v>0</v>
      </c>
      <c r="V841" s="706">
        <v>0</v>
      </c>
      <c r="W841" s="706">
        <v>0</v>
      </c>
      <c r="X841" s="706">
        <v>0</v>
      </c>
      <c r="Y841" s="706">
        <v>0</v>
      </c>
      <c r="Z841" s="706">
        <v>0</v>
      </c>
      <c r="AA841" s="706">
        <v>0</v>
      </c>
      <c r="AB841" s="706">
        <v>0</v>
      </c>
      <c r="AC841" s="706">
        <v>0</v>
      </c>
      <c r="AD841" s="706">
        <v>0</v>
      </c>
      <c r="AE841" s="706">
        <v>0</v>
      </c>
      <c r="AF841" s="706">
        <v>0</v>
      </c>
      <c r="AG841" s="706">
        <v>0</v>
      </c>
      <c r="AH841" s="706">
        <v>0</v>
      </c>
      <c r="AI841" s="706">
        <v>0</v>
      </c>
      <c r="AJ841" s="905" t="str">
        <f t="shared" si="83"/>
        <v>G724</v>
      </c>
      <c r="AK841" s="905" t="str">
        <f t="shared" si="84"/>
        <v>PLAQUE,TITRE,TAXES-ALEATO</v>
      </c>
      <c r="AL841" s="905">
        <f>IFERROR(INDEX(G841:R841,1,MATCH(Parametres!$B$3,G$1:R$1,0)-1)*IF(OR(F841="L",F841="S",F841="I"),-1,1),"")</f>
        <v>0</v>
      </c>
      <c r="AM841" s="905">
        <f t="shared" si="85"/>
        <v>0</v>
      </c>
      <c r="AN841" s="905">
        <f>INDEX(G841:R841,1,MATCH(Parametres!$B$3,G$1:R$1,0))*IF(OR(F841="L",F841="S",F841="I"),-1,1)</f>
        <v>0</v>
      </c>
      <c r="AO841" s="487" t="e">
        <f>+VLOOKUP($AJ841,Data_Validation!$A:$D,1,0)</f>
        <v>#N/A</v>
      </c>
      <c r="AP841" s="487" t="e">
        <f>+VLOOKUP($AJ841,Data_Validation!$A:$D,3,0)</f>
        <v>#N/A</v>
      </c>
      <c r="AQ841" s="487" t="e">
        <f>+VLOOKUP($AJ841,Data_Validation!$A:$D,4,0)</f>
        <v>#N/A</v>
      </c>
      <c r="AR841" s="487" t="s">
        <v>299</v>
      </c>
      <c r="AS841" s="487" t="e">
        <f>+VLOOKUP($AJ841,Data_Validation!$A:$E,5,0)</f>
        <v>#N/A</v>
      </c>
      <c r="AT841" s="904" t="str">
        <f t="shared" si="86"/>
        <v>G724</v>
      </c>
      <c r="AU841" s="488" t="str">
        <f t="shared" si="87"/>
        <v>PLAQUE,TITRE,TAXES-ALEATO</v>
      </c>
      <c r="AV841" s="899">
        <f>IFERROR(INDEX(V841:AG841,1,MATCH(Parametres!$B$3,V$1:AG$1,0)-1)*IF(OR(C841="L",C841="S",C841="I"),-1,1),"")</f>
        <v>0</v>
      </c>
      <c r="AW841" s="899">
        <f t="shared" si="88"/>
        <v>0</v>
      </c>
      <c r="AX841" s="899">
        <f>INDEX(V841:AG841,1,MATCH(Parametres!$B$3,V$1:AG$1,0))*IF(OR(C841="L",C841="S",C841="I"),-1,1)</f>
        <v>0</v>
      </c>
      <c r="AY841" s="487" t="s">
        <v>337</v>
      </c>
      <c r="AZ841" s="487" t="e">
        <f>+VLOOKUP($AJ841,Data_Validation!$A:$E,5,0)</f>
        <v>#N/A</v>
      </c>
    </row>
    <row r="842" spans="1:52" ht="15" customHeight="1">
      <c r="A842" s="706" t="s">
        <v>1148</v>
      </c>
      <c r="B842" s="706">
        <v>2025</v>
      </c>
      <c r="C842" s="706" t="s">
        <v>2984</v>
      </c>
      <c r="D842" s="706" t="s">
        <v>2985</v>
      </c>
      <c r="E842" s="706" t="s">
        <v>333</v>
      </c>
      <c r="F842" s="706" t="s">
        <v>1104</v>
      </c>
      <c r="G842" s="706">
        <v>0</v>
      </c>
      <c r="H842" s="706">
        <v>0</v>
      </c>
      <c r="I842" s="706">
        <v>0</v>
      </c>
      <c r="J842" s="706">
        <v>0</v>
      </c>
      <c r="K842" s="706">
        <v>0</v>
      </c>
      <c r="L842" s="706">
        <v>0</v>
      </c>
      <c r="M842" s="706">
        <v>0</v>
      </c>
      <c r="N842" s="706">
        <v>0</v>
      </c>
      <c r="O842" s="706">
        <v>0</v>
      </c>
      <c r="P842" s="706">
        <v>0</v>
      </c>
      <c r="Q842" s="706">
        <v>0</v>
      </c>
      <c r="R842" s="706">
        <v>0</v>
      </c>
      <c r="S842" s="706">
        <v>0</v>
      </c>
      <c r="T842" s="706">
        <v>0</v>
      </c>
      <c r="U842" s="706">
        <v>0</v>
      </c>
      <c r="V842" s="706">
        <v>0</v>
      </c>
      <c r="W842" s="706">
        <v>0</v>
      </c>
      <c r="X842" s="706">
        <v>0</v>
      </c>
      <c r="Y842" s="706">
        <v>0</v>
      </c>
      <c r="Z842" s="706">
        <v>0</v>
      </c>
      <c r="AA842" s="706">
        <v>0</v>
      </c>
      <c r="AB842" s="706">
        <v>0</v>
      </c>
      <c r="AC842" s="706">
        <v>0</v>
      </c>
      <c r="AD842" s="706">
        <v>0</v>
      </c>
      <c r="AE842" s="706">
        <v>0</v>
      </c>
      <c r="AF842" s="706">
        <v>0</v>
      </c>
      <c r="AG842" s="706">
        <v>0</v>
      </c>
      <c r="AH842" s="706">
        <v>0</v>
      </c>
      <c r="AI842" s="706">
        <v>0</v>
      </c>
      <c r="AJ842" s="905" t="str">
        <f t="shared" si="83"/>
        <v>G72402</v>
      </c>
      <c r="AK842" s="905" t="str">
        <f t="shared" si="84"/>
        <v>ENTRETIEN COURT TERME</v>
      </c>
      <c r="AL842" s="905">
        <f>IFERROR(INDEX(G842:R842,1,MATCH(Parametres!$B$3,G$1:R$1,0)-1)*IF(OR(F842="L",F842="S",F842="I"),-1,1),"")</f>
        <v>0</v>
      </c>
      <c r="AM842" s="905">
        <f t="shared" si="85"/>
        <v>0</v>
      </c>
      <c r="AN842" s="905">
        <f>INDEX(G842:R842,1,MATCH(Parametres!$B$3,G$1:R$1,0))*IF(OR(F842="L",F842="S",F842="I"),-1,1)</f>
        <v>0</v>
      </c>
      <c r="AO842" s="487" t="e">
        <f>+VLOOKUP($AJ842,Data_Validation!$A:$D,1,0)</f>
        <v>#N/A</v>
      </c>
      <c r="AP842" s="487" t="e">
        <f>+VLOOKUP($AJ842,Data_Validation!$A:$D,3,0)</f>
        <v>#N/A</v>
      </c>
      <c r="AQ842" s="487" t="e">
        <f>+VLOOKUP($AJ842,Data_Validation!$A:$D,4,0)</f>
        <v>#N/A</v>
      </c>
      <c r="AR842" s="487" t="s">
        <v>299</v>
      </c>
      <c r="AS842" s="487" t="e">
        <f>+VLOOKUP($AJ842,Data_Validation!$A:$E,5,0)</f>
        <v>#N/A</v>
      </c>
      <c r="AT842" s="904" t="str">
        <f t="shared" si="86"/>
        <v>G72402</v>
      </c>
      <c r="AU842" s="488" t="str">
        <f t="shared" si="87"/>
        <v>ENTRETIEN COURT TERME</v>
      </c>
      <c r="AV842" s="899">
        <f>IFERROR(INDEX(V842:AG842,1,MATCH(Parametres!$B$3,V$1:AG$1,0)-1)*IF(OR(C842="L",C842="S",C842="I"),-1,1),"")</f>
        <v>0</v>
      </c>
      <c r="AW842" s="899">
        <f t="shared" si="88"/>
        <v>0</v>
      </c>
      <c r="AX842" s="899">
        <f>INDEX(V842:AG842,1,MATCH(Parametres!$B$3,V$1:AG$1,0))*IF(OR(C842="L",C842="S",C842="I"),-1,1)</f>
        <v>0</v>
      </c>
      <c r="AY842" s="487" t="s">
        <v>337</v>
      </c>
      <c r="AZ842" s="487" t="e">
        <f>+VLOOKUP($AJ842,Data_Validation!$A:$E,5,0)</f>
        <v>#N/A</v>
      </c>
    </row>
    <row r="843" spans="1:52" ht="15" customHeight="1">
      <c r="A843" s="706" t="s">
        <v>1148</v>
      </c>
      <c r="B843" s="706">
        <v>2025</v>
      </c>
      <c r="C843" s="706" t="s">
        <v>2986</v>
      </c>
      <c r="D843" s="706" t="s">
        <v>2987</v>
      </c>
      <c r="E843" s="706" t="s">
        <v>333</v>
      </c>
      <c r="F843" s="706" t="s">
        <v>1104</v>
      </c>
      <c r="G843" s="706">
        <v>0</v>
      </c>
      <c r="H843" s="706">
        <v>0</v>
      </c>
      <c r="I843" s="706">
        <v>0</v>
      </c>
      <c r="J843" s="706">
        <v>0</v>
      </c>
      <c r="K843" s="706">
        <v>0</v>
      </c>
      <c r="L843" s="706">
        <v>0</v>
      </c>
      <c r="M843" s="706">
        <v>0</v>
      </c>
      <c r="N843" s="706">
        <v>0</v>
      </c>
      <c r="O843" s="706">
        <v>0</v>
      </c>
      <c r="P843" s="706">
        <v>0</v>
      </c>
      <c r="Q843" s="706">
        <v>0</v>
      </c>
      <c r="R843" s="706">
        <v>0</v>
      </c>
      <c r="S843" s="706">
        <v>0</v>
      </c>
      <c r="T843" s="706">
        <v>0</v>
      </c>
      <c r="U843" s="706">
        <v>0</v>
      </c>
      <c r="V843" s="706">
        <v>0</v>
      </c>
      <c r="W843" s="706">
        <v>0</v>
      </c>
      <c r="X843" s="706">
        <v>0</v>
      </c>
      <c r="Y843" s="706">
        <v>0</v>
      </c>
      <c r="Z843" s="706">
        <v>0</v>
      </c>
      <c r="AA843" s="706">
        <v>0</v>
      </c>
      <c r="AB843" s="706">
        <v>0</v>
      </c>
      <c r="AC843" s="706">
        <v>0</v>
      </c>
      <c r="AD843" s="706">
        <v>0</v>
      </c>
      <c r="AE843" s="706">
        <v>0</v>
      </c>
      <c r="AF843" s="706">
        <v>0</v>
      </c>
      <c r="AG843" s="706">
        <v>0</v>
      </c>
      <c r="AH843" s="706">
        <v>0</v>
      </c>
      <c r="AI843" s="706">
        <v>0</v>
      </c>
      <c r="AJ843" s="905" t="str">
        <f t="shared" si="83"/>
        <v>G725</v>
      </c>
      <c r="AK843" s="905" t="str">
        <f t="shared" si="84"/>
        <v>TRAVAUX GRACIEUX  -ALEATO</v>
      </c>
      <c r="AL843" s="905">
        <f>IFERROR(INDEX(G843:R843,1,MATCH(Parametres!$B$3,G$1:R$1,0)-1)*IF(OR(F843="L",F843="S",F843="I"),-1,1),"")</f>
        <v>0</v>
      </c>
      <c r="AM843" s="905">
        <f t="shared" si="85"/>
        <v>0</v>
      </c>
      <c r="AN843" s="905">
        <f>INDEX(G843:R843,1,MATCH(Parametres!$B$3,G$1:R$1,0))*IF(OR(F843="L",F843="S",F843="I"),-1,1)</f>
        <v>0</v>
      </c>
      <c r="AO843" s="487" t="e">
        <f>+VLOOKUP($AJ843,Data_Validation!$A:$D,1,0)</f>
        <v>#N/A</v>
      </c>
      <c r="AP843" s="487" t="e">
        <f>+VLOOKUP($AJ843,Data_Validation!$A:$D,3,0)</f>
        <v>#N/A</v>
      </c>
      <c r="AQ843" s="487" t="e">
        <f>+VLOOKUP($AJ843,Data_Validation!$A:$D,4,0)</f>
        <v>#N/A</v>
      </c>
      <c r="AR843" s="487" t="s">
        <v>299</v>
      </c>
      <c r="AS843" s="487" t="e">
        <f>+VLOOKUP($AJ843,Data_Validation!$A:$E,5,0)</f>
        <v>#N/A</v>
      </c>
      <c r="AT843" s="904" t="str">
        <f t="shared" si="86"/>
        <v>G725</v>
      </c>
      <c r="AU843" s="488" t="str">
        <f t="shared" si="87"/>
        <v>TRAVAUX GRACIEUX  -ALEATO</v>
      </c>
      <c r="AV843" s="899">
        <f>IFERROR(INDEX(V843:AG843,1,MATCH(Parametres!$B$3,V$1:AG$1,0)-1)*IF(OR(C843="L",C843="S",C843="I"),-1,1),"")</f>
        <v>0</v>
      </c>
      <c r="AW843" s="899">
        <f t="shared" si="88"/>
        <v>0</v>
      </c>
      <c r="AX843" s="899">
        <f>INDEX(V843:AG843,1,MATCH(Parametres!$B$3,V$1:AG$1,0))*IF(OR(C843="L",C843="S",C843="I"),-1,1)</f>
        <v>0</v>
      </c>
      <c r="AY843" s="487" t="s">
        <v>337</v>
      </c>
      <c r="AZ843" s="487" t="e">
        <f>+VLOOKUP($AJ843,Data_Validation!$A:$E,5,0)</f>
        <v>#N/A</v>
      </c>
    </row>
    <row r="844" spans="1:52" ht="15" customHeight="1">
      <c r="A844" s="706" t="s">
        <v>1148</v>
      </c>
      <c r="B844" s="706">
        <v>2025</v>
      </c>
      <c r="C844" s="706" t="s">
        <v>2988</v>
      </c>
      <c r="D844" s="706" t="s">
        <v>2989</v>
      </c>
      <c r="E844" s="706" t="s">
        <v>333</v>
      </c>
      <c r="F844" s="706" t="s">
        <v>1104</v>
      </c>
      <c r="G844" s="706">
        <v>0</v>
      </c>
      <c r="H844" s="706">
        <v>0</v>
      </c>
      <c r="I844" s="706">
        <v>0</v>
      </c>
      <c r="J844" s="706">
        <v>0</v>
      </c>
      <c r="K844" s="706">
        <v>0</v>
      </c>
      <c r="L844" s="706">
        <v>0</v>
      </c>
      <c r="M844" s="706">
        <v>0</v>
      </c>
      <c r="N844" s="706">
        <v>0</v>
      </c>
      <c r="O844" s="706">
        <v>0</v>
      </c>
      <c r="P844" s="706">
        <v>0</v>
      </c>
      <c r="Q844" s="706">
        <v>0</v>
      </c>
      <c r="R844" s="706">
        <v>0</v>
      </c>
      <c r="S844" s="706">
        <v>0</v>
      </c>
      <c r="T844" s="706">
        <v>0</v>
      </c>
      <c r="U844" s="706">
        <v>0</v>
      </c>
      <c r="V844" s="706">
        <v>0</v>
      </c>
      <c r="W844" s="706">
        <v>0</v>
      </c>
      <c r="X844" s="706">
        <v>0</v>
      </c>
      <c r="Y844" s="706">
        <v>0</v>
      </c>
      <c r="Z844" s="706">
        <v>0</v>
      </c>
      <c r="AA844" s="706">
        <v>0</v>
      </c>
      <c r="AB844" s="706">
        <v>0</v>
      </c>
      <c r="AC844" s="706">
        <v>0</v>
      </c>
      <c r="AD844" s="706">
        <v>0</v>
      </c>
      <c r="AE844" s="706">
        <v>0</v>
      </c>
      <c r="AF844" s="706">
        <v>0</v>
      </c>
      <c r="AG844" s="706">
        <v>0</v>
      </c>
      <c r="AH844" s="706">
        <v>0</v>
      </c>
      <c r="AI844" s="706">
        <v>0</v>
      </c>
      <c r="AJ844" s="905" t="str">
        <f t="shared" si="83"/>
        <v>G726</v>
      </c>
      <c r="AK844" s="905" t="str">
        <f t="shared" si="84"/>
        <v>REPAR.&amp; ENTRETIEN -ALEATO</v>
      </c>
      <c r="AL844" s="905">
        <f>IFERROR(INDEX(G844:R844,1,MATCH(Parametres!$B$3,G$1:R$1,0)-1)*IF(OR(F844="L",F844="S",F844="I"),-1,1),"")</f>
        <v>0</v>
      </c>
      <c r="AM844" s="905">
        <f t="shared" si="85"/>
        <v>0</v>
      </c>
      <c r="AN844" s="905">
        <f>INDEX(G844:R844,1,MATCH(Parametres!$B$3,G$1:R$1,0))*IF(OR(F844="L",F844="S",F844="I"),-1,1)</f>
        <v>0</v>
      </c>
      <c r="AO844" s="487" t="e">
        <f>+VLOOKUP($AJ844,Data_Validation!$A:$D,1,0)</f>
        <v>#N/A</v>
      </c>
      <c r="AP844" s="487" t="e">
        <f>+VLOOKUP($AJ844,Data_Validation!$A:$D,3,0)</f>
        <v>#N/A</v>
      </c>
      <c r="AQ844" s="487" t="e">
        <f>+VLOOKUP($AJ844,Data_Validation!$A:$D,4,0)</f>
        <v>#N/A</v>
      </c>
      <c r="AR844" s="487" t="s">
        <v>299</v>
      </c>
      <c r="AS844" s="487" t="e">
        <f>+VLOOKUP($AJ844,Data_Validation!$A:$E,5,0)</f>
        <v>#N/A</v>
      </c>
      <c r="AT844" s="904" t="str">
        <f t="shared" si="86"/>
        <v>G726</v>
      </c>
      <c r="AU844" s="488" t="str">
        <f t="shared" si="87"/>
        <v>REPAR.&amp; ENTRETIEN -ALEATO</v>
      </c>
      <c r="AV844" s="899">
        <f>IFERROR(INDEX(V844:AG844,1,MATCH(Parametres!$B$3,V$1:AG$1,0)-1)*IF(OR(C844="L",C844="S",C844="I"),-1,1),"")</f>
        <v>0</v>
      </c>
      <c r="AW844" s="899">
        <f t="shared" si="88"/>
        <v>0</v>
      </c>
      <c r="AX844" s="899">
        <f>INDEX(V844:AG844,1,MATCH(Parametres!$B$3,V$1:AG$1,0))*IF(OR(C844="L",C844="S",C844="I"),-1,1)</f>
        <v>0</v>
      </c>
      <c r="AY844" s="487" t="s">
        <v>337</v>
      </c>
      <c r="AZ844" s="487" t="e">
        <f>+VLOOKUP($AJ844,Data_Validation!$A:$E,5,0)</f>
        <v>#N/A</v>
      </c>
    </row>
    <row r="845" spans="1:52" ht="15" customHeight="1">
      <c r="A845" s="706" t="s">
        <v>1148</v>
      </c>
      <c r="B845" s="706">
        <v>2025</v>
      </c>
      <c r="C845" s="706" t="s">
        <v>2990</v>
      </c>
      <c r="D845" s="706" t="s">
        <v>2991</v>
      </c>
      <c r="E845" s="706" t="s">
        <v>333</v>
      </c>
      <c r="F845" s="706" t="s">
        <v>1104</v>
      </c>
      <c r="G845" s="706">
        <v>0</v>
      </c>
      <c r="H845" s="706">
        <v>0</v>
      </c>
      <c r="I845" s="706">
        <v>0</v>
      </c>
      <c r="J845" s="706">
        <v>0</v>
      </c>
      <c r="K845" s="706">
        <v>0</v>
      </c>
      <c r="L845" s="706">
        <v>0</v>
      </c>
      <c r="M845" s="706">
        <v>0</v>
      </c>
      <c r="N845" s="706">
        <v>0</v>
      </c>
      <c r="O845" s="706">
        <v>0</v>
      </c>
      <c r="P845" s="706">
        <v>0</v>
      </c>
      <c r="Q845" s="706">
        <v>0</v>
      </c>
      <c r="R845" s="706">
        <v>0</v>
      </c>
      <c r="S845" s="706">
        <v>0</v>
      </c>
      <c r="T845" s="706">
        <v>0</v>
      </c>
      <c r="U845" s="706">
        <v>0</v>
      </c>
      <c r="V845" s="706">
        <v>0</v>
      </c>
      <c r="W845" s="706">
        <v>0</v>
      </c>
      <c r="X845" s="706">
        <v>0</v>
      </c>
      <c r="Y845" s="706">
        <v>0</v>
      </c>
      <c r="Z845" s="706">
        <v>0</v>
      </c>
      <c r="AA845" s="706">
        <v>0</v>
      </c>
      <c r="AB845" s="706">
        <v>0</v>
      </c>
      <c r="AC845" s="706">
        <v>0</v>
      </c>
      <c r="AD845" s="706">
        <v>0</v>
      </c>
      <c r="AE845" s="706">
        <v>0</v>
      </c>
      <c r="AF845" s="706">
        <v>0</v>
      </c>
      <c r="AG845" s="706">
        <v>0</v>
      </c>
      <c r="AH845" s="706">
        <v>0</v>
      </c>
      <c r="AI845" s="706">
        <v>0</v>
      </c>
      <c r="AJ845" s="905" t="str">
        <f t="shared" si="83"/>
        <v>G727</v>
      </c>
      <c r="AK845" s="905" t="str">
        <f t="shared" si="84"/>
        <v>PRIX LOC.UNIT.S-LOUE-ALEA</v>
      </c>
      <c r="AL845" s="905">
        <f>IFERROR(INDEX(G845:R845,1,MATCH(Parametres!$B$3,G$1:R$1,0)-1)*IF(OR(F845="L",F845="S",F845="I"),-1,1),"")</f>
        <v>0</v>
      </c>
      <c r="AM845" s="905">
        <f t="shared" si="85"/>
        <v>0</v>
      </c>
      <c r="AN845" s="905">
        <f>INDEX(G845:R845,1,MATCH(Parametres!$B$3,G$1:R$1,0))*IF(OR(F845="L",F845="S",F845="I"),-1,1)</f>
        <v>0</v>
      </c>
      <c r="AO845" s="487" t="e">
        <f>+VLOOKUP($AJ845,Data_Validation!$A:$D,1,0)</f>
        <v>#N/A</v>
      </c>
      <c r="AP845" s="487" t="e">
        <f>+VLOOKUP($AJ845,Data_Validation!$A:$D,3,0)</f>
        <v>#N/A</v>
      </c>
      <c r="AQ845" s="487" t="e">
        <f>+VLOOKUP($AJ845,Data_Validation!$A:$D,4,0)</f>
        <v>#N/A</v>
      </c>
      <c r="AR845" s="487" t="s">
        <v>299</v>
      </c>
      <c r="AS845" s="487" t="e">
        <f>+VLOOKUP($AJ845,Data_Validation!$A:$E,5,0)</f>
        <v>#N/A</v>
      </c>
      <c r="AT845" s="904" t="str">
        <f t="shared" si="86"/>
        <v>G727</v>
      </c>
      <c r="AU845" s="488" t="str">
        <f t="shared" si="87"/>
        <v>PRIX LOC.UNIT.S-LOUE-ALEA</v>
      </c>
      <c r="AV845" s="899">
        <f>IFERROR(INDEX(V845:AG845,1,MATCH(Parametres!$B$3,V$1:AG$1,0)-1)*IF(OR(C845="L",C845="S",C845="I"),-1,1),"")</f>
        <v>0</v>
      </c>
      <c r="AW845" s="899">
        <f t="shared" si="88"/>
        <v>0</v>
      </c>
      <c r="AX845" s="899">
        <f>INDEX(V845:AG845,1,MATCH(Parametres!$B$3,V$1:AG$1,0))*IF(OR(C845="L",C845="S",C845="I"),-1,1)</f>
        <v>0</v>
      </c>
      <c r="AY845" s="487" t="s">
        <v>337</v>
      </c>
      <c r="AZ845" s="487" t="e">
        <f>+VLOOKUP($AJ845,Data_Validation!$A:$E,5,0)</f>
        <v>#N/A</v>
      </c>
    </row>
    <row r="846" spans="1:52" ht="15" customHeight="1">
      <c r="A846" s="706" t="s">
        <v>1148</v>
      </c>
      <c r="B846" s="706">
        <v>2025</v>
      </c>
      <c r="C846" s="706" t="s">
        <v>2992</v>
      </c>
      <c r="D846" s="706" t="s">
        <v>2993</v>
      </c>
      <c r="E846" s="706" t="s">
        <v>333</v>
      </c>
      <c r="F846" s="706" t="s">
        <v>1104</v>
      </c>
      <c r="G846" s="706">
        <v>0</v>
      </c>
      <c r="H846" s="706">
        <v>0</v>
      </c>
      <c r="I846" s="706">
        <v>0</v>
      </c>
      <c r="J846" s="706">
        <v>0</v>
      </c>
      <c r="K846" s="706">
        <v>0</v>
      </c>
      <c r="L846" s="706">
        <v>0</v>
      </c>
      <c r="M846" s="706">
        <v>0</v>
      </c>
      <c r="N846" s="706">
        <v>0</v>
      </c>
      <c r="O846" s="706">
        <v>0</v>
      </c>
      <c r="P846" s="706">
        <v>0</v>
      </c>
      <c r="Q846" s="706">
        <v>0</v>
      </c>
      <c r="R846" s="706">
        <v>0</v>
      </c>
      <c r="S846" s="706">
        <v>0</v>
      </c>
      <c r="T846" s="706">
        <v>0</v>
      </c>
      <c r="U846" s="706">
        <v>0</v>
      </c>
      <c r="V846" s="706">
        <v>0</v>
      </c>
      <c r="W846" s="706">
        <v>0</v>
      </c>
      <c r="X846" s="706">
        <v>0</v>
      </c>
      <c r="Y846" s="706">
        <v>0</v>
      </c>
      <c r="Z846" s="706">
        <v>0</v>
      </c>
      <c r="AA846" s="706">
        <v>0</v>
      </c>
      <c r="AB846" s="706">
        <v>0</v>
      </c>
      <c r="AC846" s="706">
        <v>0</v>
      </c>
      <c r="AD846" s="706">
        <v>0</v>
      </c>
      <c r="AE846" s="706">
        <v>0</v>
      </c>
      <c r="AF846" s="706">
        <v>0</v>
      </c>
      <c r="AG846" s="706">
        <v>0</v>
      </c>
      <c r="AH846" s="706">
        <v>0</v>
      </c>
      <c r="AI846" s="706">
        <v>0</v>
      </c>
      <c r="AJ846" s="905" t="str">
        <f t="shared" si="83"/>
        <v>G728</v>
      </c>
      <c r="AK846" s="905" t="str">
        <f t="shared" si="84"/>
        <v>AUTRES            -ALEATO</v>
      </c>
      <c r="AL846" s="905">
        <f>IFERROR(INDEX(G846:R846,1,MATCH(Parametres!$B$3,G$1:R$1,0)-1)*IF(OR(F846="L",F846="S",F846="I"),-1,1),"")</f>
        <v>0</v>
      </c>
      <c r="AM846" s="905">
        <f t="shared" si="85"/>
        <v>0</v>
      </c>
      <c r="AN846" s="905">
        <f>INDEX(G846:R846,1,MATCH(Parametres!$B$3,G$1:R$1,0))*IF(OR(F846="L",F846="S",F846="I"),-1,1)</f>
        <v>0</v>
      </c>
      <c r="AO846" s="487" t="e">
        <f>+VLOOKUP($AJ846,Data_Validation!$A:$D,1,0)</f>
        <v>#N/A</v>
      </c>
      <c r="AP846" s="487" t="e">
        <f>+VLOOKUP($AJ846,Data_Validation!$A:$D,3,0)</f>
        <v>#N/A</v>
      </c>
      <c r="AQ846" s="487" t="e">
        <f>+VLOOKUP($AJ846,Data_Validation!$A:$D,4,0)</f>
        <v>#N/A</v>
      </c>
      <c r="AR846" s="487" t="s">
        <v>299</v>
      </c>
      <c r="AS846" s="487" t="e">
        <f>+VLOOKUP($AJ846,Data_Validation!$A:$E,5,0)</f>
        <v>#N/A</v>
      </c>
      <c r="AT846" s="904" t="str">
        <f t="shared" si="86"/>
        <v>G728</v>
      </c>
      <c r="AU846" s="488" t="str">
        <f t="shared" si="87"/>
        <v>AUTRES            -ALEATO</v>
      </c>
      <c r="AV846" s="899">
        <f>IFERROR(INDEX(V846:AG846,1,MATCH(Parametres!$B$3,V$1:AG$1,0)-1)*IF(OR(C846="L",C846="S",C846="I"),-1,1),"")</f>
        <v>0</v>
      </c>
      <c r="AW846" s="899">
        <f t="shared" si="88"/>
        <v>0</v>
      </c>
      <c r="AX846" s="899">
        <f>INDEX(V846:AG846,1,MATCH(Parametres!$B$3,V$1:AG$1,0))*IF(OR(C846="L",C846="S",C846="I"),-1,1)</f>
        <v>0</v>
      </c>
      <c r="AY846" s="487" t="s">
        <v>337</v>
      </c>
      <c r="AZ846" s="487" t="e">
        <f>+VLOOKUP($AJ846,Data_Validation!$A:$E,5,0)</f>
        <v>#N/A</v>
      </c>
    </row>
    <row r="847" spans="1:52" ht="15" customHeight="1">
      <c r="A847" s="706" t="s">
        <v>1148</v>
      </c>
      <c r="B847" s="706">
        <v>2025</v>
      </c>
      <c r="C847" s="706" t="s">
        <v>2994</v>
      </c>
      <c r="D847" s="706" t="s">
        <v>2995</v>
      </c>
      <c r="E847" s="706" t="s">
        <v>333</v>
      </c>
      <c r="F847" s="706" t="s">
        <v>1104</v>
      </c>
      <c r="G847" s="706">
        <v>0</v>
      </c>
      <c r="H847" s="706">
        <v>0</v>
      </c>
      <c r="I847" s="706">
        <v>0</v>
      </c>
      <c r="J847" s="706">
        <v>0</v>
      </c>
      <c r="K847" s="706">
        <v>0</v>
      </c>
      <c r="L847" s="706">
        <v>0</v>
      </c>
      <c r="M847" s="706">
        <v>0</v>
      </c>
      <c r="N847" s="706">
        <v>0</v>
      </c>
      <c r="O847" s="706">
        <v>0</v>
      </c>
      <c r="P847" s="706">
        <v>0</v>
      </c>
      <c r="Q847" s="706">
        <v>0</v>
      </c>
      <c r="R847" s="706">
        <v>0</v>
      </c>
      <c r="S847" s="706">
        <v>0</v>
      </c>
      <c r="T847" s="706">
        <v>0</v>
      </c>
      <c r="U847" s="706">
        <v>0</v>
      </c>
      <c r="V847" s="706">
        <v>0</v>
      </c>
      <c r="W847" s="706">
        <v>0</v>
      </c>
      <c r="X847" s="706">
        <v>0</v>
      </c>
      <c r="Y847" s="706">
        <v>0</v>
      </c>
      <c r="Z847" s="706">
        <v>0</v>
      </c>
      <c r="AA847" s="706">
        <v>0</v>
      </c>
      <c r="AB847" s="706">
        <v>0</v>
      </c>
      <c r="AC847" s="706">
        <v>0</v>
      </c>
      <c r="AD847" s="706">
        <v>0</v>
      </c>
      <c r="AE847" s="706">
        <v>0</v>
      </c>
      <c r="AF847" s="706">
        <v>0</v>
      </c>
      <c r="AG847" s="706">
        <v>0</v>
      </c>
      <c r="AH847" s="706">
        <v>0</v>
      </c>
      <c r="AI847" s="706">
        <v>0</v>
      </c>
      <c r="AJ847" s="905" t="str">
        <f t="shared" si="83"/>
        <v>G73000</v>
      </c>
      <c r="AK847" s="905" t="str">
        <f t="shared" si="84"/>
        <v>COUT VTES VEHICULES CEDES</v>
      </c>
      <c r="AL847" s="905">
        <f>IFERROR(INDEX(G847:R847,1,MATCH(Parametres!$B$3,G$1:R$1,0)-1)*IF(OR(F847="L",F847="S",F847="I"),-1,1),"")</f>
        <v>0</v>
      </c>
      <c r="AM847" s="905">
        <f t="shared" si="85"/>
        <v>0</v>
      </c>
      <c r="AN847" s="905">
        <f>INDEX(G847:R847,1,MATCH(Parametres!$B$3,G$1:R$1,0))*IF(OR(F847="L",F847="S",F847="I"),-1,1)</f>
        <v>0</v>
      </c>
      <c r="AO847" s="487" t="str">
        <f>+VLOOKUP($AJ847,Data_Validation!$A:$D,1,0)</f>
        <v>G73000</v>
      </c>
      <c r="AP847" s="487">
        <f>+VLOOKUP($AJ847,Data_Validation!$A:$D,3,0)</f>
        <v>0</v>
      </c>
      <c r="AQ847" s="487">
        <f>+VLOOKUP($AJ847,Data_Validation!$A:$D,4,0)</f>
        <v>0</v>
      </c>
      <c r="AR847" s="487" t="s">
        <v>299</v>
      </c>
      <c r="AS847" s="487">
        <f>+VLOOKUP($AJ847,Data_Validation!$A:$E,5,0)</f>
        <v>0</v>
      </c>
      <c r="AT847" s="904" t="str">
        <f t="shared" si="86"/>
        <v>G73000</v>
      </c>
      <c r="AU847" s="488" t="str">
        <f t="shared" si="87"/>
        <v>COUT VTES VEHICULES CEDES</v>
      </c>
      <c r="AV847" s="899">
        <f>IFERROR(INDEX(V847:AG847,1,MATCH(Parametres!$B$3,V$1:AG$1,0)-1)*IF(OR(C847="L",C847="S",C847="I"),-1,1),"")</f>
        <v>0</v>
      </c>
      <c r="AW847" s="899">
        <f t="shared" si="88"/>
        <v>0</v>
      </c>
      <c r="AX847" s="899">
        <f>INDEX(V847:AG847,1,MATCH(Parametres!$B$3,V$1:AG$1,0))*IF(OR(C847="L",C847="S",C847="I"),-1,1)</f>
        <v>0</v>
      </c>
      <c r="AY847" s="487" t="s">
        <v>337</v>
      </c>
      <c r="AZ847" s="487">
        <f>+VLOOKUP($AJ847,Data_Validation!$A:$E,5,0)</f>
        <v>0</v>
      </c>
    </row>
    <row r="848" spans="1:52" ht="15" customHeight="1">
      <c r="A848" s="706" t="s">
        <v>1148</v>
      </c>
      <c r="B848" s="706">
        <v>2025</v>
      </c>
      <c r="C848" s="706" t="s">
        <v>2996</v>
      </c>
      <c r="D848" s="706" t="s">
        <v>2997</v>
      </c>
      <c r="E848" s="706" t="s">
        <v>333</v>
      </c>
      <c r="F848" s="706" t="s">
        <v>1104</v>
      </c>
      <c r="G848" s="706">
        <v>0</v>
      </c>
      <c r="H848" s="706">
        <v>0</v>
      </c>
      <c r="I848" s="706">
        <v>0</v>
      </c>
      <c r="J848" s="706">
        <v>0</v>
      </c>
      <c r="K848" s="706">
        <v>0</v>
      </c>
      <c r="L848" s="706">
        <v>0</v>
      </c>
      <c r="M848" s="706">
        <v>0</v>
      </c>
      <c r="N848" s="706">
        <v>0</v>
      </c>
      <c r="O848" s="706">
        <v>0</v>
      </c>
      <c r="P848" s="706">
        <v>0</v>
      </c>
      <c r="Q848" s="706">
        <v>0</v>
      </c>
      <c r="R848" s="706">
        <v>0</v>
      </c>
      <c r="S848" s="706">
        <v>0</v>
      </c>
      <c r="T848" s="706">
        <v>0</v>
      </c>
      <c r="U848" s="706">
        <v>0</v>
      </c>
      <c r="V848" s="706">
        <v>0</v>
      </c>
      <c r="W848" s="706">
        <v>0</v>
      </c>
      <c r="X848" s="706">
        <v>0</v>
      </c>
      <c r="Y848" s="706">
        <v>0</v>
      </c>
      <c r="Z848" s="706">
        <v>0</v>
      </c>
      <c r="AA848" s="706">
        <v>0</v>
      </c>
      <c r="AB848" s="706">
        <v>0</v>
      </c>
      <c r="AC848" s="706">
        <v>0</v>
      </c>
      <c r="AD848" s="706">
        <v>0</v>
      </c>
      <c r="AE848" s="706">
        <v>0</v>
      </c>
      <c r="AF848" s="706">
        <v>0</v>
      </c>
      <c r="AG848" s="706">
        <v>0</v>
      </c>
      <c r="AH848" s="706">
        <v>0</v>
      </c>
      <c r="AI848" s="706">
        <v>0</v>
      </c>
      <c r="AJ848" s="905" t="str">
        <f t="shared" si="83"/>
        <v>G731</v>
      </c>
      <c r="AK848" s="905" t="str">
        <f t="shared" si="84"/>
        <v>INTERETS             -C/T</v>
      </c>
      <c r="AL848" s="905">
        <f>IFERROR(INDEX(G848:R848,1,MATCH(Parametres!$B$3,G$1:R$1,0)-1)*IF(OR(F848="L",F848="S",F848="I"),-1,1),"")</f>
        <v>0</v>
      </c>
      <c r="AM848" s="905">
        <f t="shared" si="85"/>
        <v>0</v>
      </c>
      <c r="AN848" s="905">
        <f>INDEX(G848:R848,1,MATCH(Parametres!$B$3,G$1:R$1,0))*IF(OR(F848="L",F848="S",F848="I"),-1,1)</f>
        <v>0</v>
      </c>
      <c r="AO848" s="487" t="e">
        <f>+VLOOKUP($AJ848,Data_Validation!$A:$D,1,0)</f>
        <v>#N/A</v>
      </c>
      <c r="AP848" s="487" t="e">
        <f>+VLOOKUP($AJ848,Data_Validation!$A:$D,3,0)</f>
        <v>#N/A</v>
      </c>
      <c r="AQ848" s="487" t="e">
        <f>+VLOOKUP($AJ848,Data_Validation!$A:$D,4,0)</f>
        <v>#N/A</v>
      </c>
      <c r="AR848" s="487" t="s">
        <v>299</v>
      </c>
      <c r="AS848" s="487" t="e">
        <f>+VLOOKUP($AJ848,Data_Validation!$A:$E,5,0)</f>
        <v>#N/A</v>
      </c>
      <c r="AT848" s="904" t="str">
        <f t="shared" si="86"/>
        <v>G731</v>
      </c>
      <c r="AU848" s="488" t="str">
        <f t="shared" si="87"/>
        <v>INTERETS             -C/T</v>
      </c>
      <c r="AV848" s="899">
        <f>IFERROR(INDEX(V848:AG848,1,MATCH(Parametres!$B$3,V$1:AG$1,0)-1)*IF(OR(C848="L",C848="S",C848="I"),-1,1),"")</f>
        <v>0</v>
      </c>
      <c r="AW848" s="899">
        <f t="shared" si="88"/>
        <v>0</v>
      </c>
      <c r="AX848" s="899">
        <f>INDEX(V848:AG848,1,MATCH(Parametres!$B$3,V$1:AG$1,0))*IF(OR(C848="L",C848="S",C848="I"),-1,1)</f>
        <v>0</v>
      </c>
      <c r="AY848" s="487" t="s">
        <v>337</v>
      </c>
      <c r="AZ848" s="487" t="e">
        <f>+VLOOKUP($AJ848,Data_Validation!$A:$E,5,0)</f>
        <v>#N/A</v>
      </c>
    </row>
    <row r="849" spans="1:52" ht="15" customHeight="1">
      <c r="A849" s="706" t="s">
        <v>1148</v>
      </c>
      <c r="B849" s="706">
        <v>2025</v>
      </c>
      <c r="C849" s="706" t="s">
        <v>2998</v>
      </c>
      <c r="D849" s="706" t="s">
        <v>2999</v>
      </c>
      <c r="E849" s="706" t="s">
        <v>333</v>
      </c>
      <c r="F849" s="706" t="s">
        <v>1104</v>
      </c>
      <c r="G849" s="706">
        <v>0</v>
      </c>
      <c r="H849" s="706">
        <v>0</v>
      </c>
      <c r="I849" s="706">
        <v>0</v>
      </c>
      <c r="J849" s="706">
        <v>0</v>
      </c>
      <c r="K849" s="706">
        <v>0</v>
      </c>
      <c r="L849" s="706">
        <v>0</v>
      </c>
      <c r="M849" s="706">
        <v>0</v>
      </c>
      <c r="N849" s="706">
        <v>0</v>
      </c>
      <c r="O849" s="706">
        <v>0</v>
      </c>
      <c r="P849" s="706">
        <v>0</v>
      </c>
      <c r="Q849" s="706">
        <v>0</v>
      </c>
      <c r="R849" s="706">
        <v>0</v>
      </c>
      <c r="S849" s="706">
        <v>0</v>
      </c>
      <c r="T849" s="706">
        <v>0</v>
      </c>
      <c r="U849" s="706">
        <v>0</v>
      </c>
      <c r="V849" s="706">
        <v>0</v>
      </c>
      <c r="W849" s="706">
        <v>0</v>
      </c>
      <c r="X849" s="706">
        <v>0</v>
      </c>
      <c r="Y849" s="706">
        <v>0</v>
      </c>
      <c r="Z849" s="706">
        <v>0</v>
      </c>
      <c r="AA849" s="706">
        <v>0</v>
      </c>
      <c r="AB849" s="706">
        <v>0</v>
      </c>
      <c r="AC849" s="706">
        <v>0</v>
      </c>
      <c r="AD849" s="706">
        <v>0</v>
      </c>
      <c r="AE849" s="706">
        <v>0</v>
      </c>
      <c r="AF849" s="706">
        <v>0</v>
      </c>
      <c r="AG849" s="706">
        <v>0</v>
      </c>
      <c r="AH849" s="706">
        <v>0</v>
      </c>
      <c r="AI849" s="706">
        <v>0</v>
      </c>
      <c r="AJ849" s="905" t="str">
        <f t="shared" si="83"/>
        <v>G73100</v>
      </c>
      <c r="AK849" s="905" t="str">
        <f t="shared" si="84"/>
        <v>INTERETS LOCATION C/TERME</v>
      </c>
      <c r="AL849" s="905">
        <f>IFERROR(INDEX(G849:R849,1,MATCH(Parametres!$B$3,G$1:R$1,0)-1)*IF(OR(F849="L",F849="S",F849="I"),-1,1),"")</f>
        <v>0</v>
      </c>
      <c r="AM849" s="905">
        <f t="shared" si="85"/>
        <v>0</v>
      </c>
      <c r="AN849" s="905">
        <f>INDEX(G849:R849,1,MATCH(Parametres!$B$3,G$1:R$1,0))*IF(OR(F849="L",F849="S",F849="I"),-1,1)</f>
        <v>0</v>
      </c>
      <c r="AO849" s="487" t="str">
        <f>+VLOOKUP($AJ849,Data_Validation!$A:$D,1,0)</f>
        <v>G73100</v>
      </c>
      <c r="AP849" s="487">
        <f>+VLOOKUP($AJ849,Data_Validation!$A:$D,3,0)</f>
        <v>0</v>
      </c>
      <c r="AQ849" s="487">
        <f>+VLOOKUP($AJ849,Data_Validation!$A:$D,4,0)</f>
        <v>0</v>
      </c>
      <c r="AR849" s="487" t="s">
        <v>299</v>
      </c>
      <c r="AS849" s="487">
        <f>+VLOOKUP($AJ849,Data_Validation!$A:$E,5,0)</f>
        <v>0</v>
      </c>
      <c r="AT849" s="904" t="str">
        <f t="shared" si="86"/>
        <v>G73100</v>
      </c>
      <c r="AU849" s="488" t="str">
        <f t="shared" si="87"/>
        <v>INTERETS LOCATION C/TERME</v>
      </c>
      <c r="AV849" s="899">
        <f>IFERROR(INDEX(V849:AG849,1,MATCH(Parametres!$B$3,V$1:AG$1,0)-1)*IF(OR(C849="L",C849="S",C849="I"),-1,1),"")</f>
        <v>0</v>
      </c>
      <c r="AW849" s="899">
        <f t="shared" si="88"/>
        <v>0</v>
      </c>
      <c r="AX849" s="899">
        <f>INDEX(V849:AG849,1,MATCH(Parametres!$B$3,V$1:AG$1,0))*IF(OR(C849="L",C849="S",C849="I"),-1,1)</f>
        <v>0</v>
      </c>
      <c r="AY849" s="487" t="s">
        <v>337</v>
      </c>
      <c r="AZ849" s="487">
        <f>+VLOOKUP($AJ849,Data_Validation!$A:$E,5,0)</f>
        <v>0</v>
      </c>
    </row>
    <row r="850" spans="1:52" ht="15" customHeight="1">
      <c r="A850" s="706" t="s">
        <v>1148</v>
      </c>
      <c r="B850" s="706">
        <v>2025</v>
      </c>
      <c r="C850" s="706" t="s">
        <v>3000</v>
      </c>
      <c r="D850" s="706" t="s">
        <v>3001</v>
      </c>
      <c r="E850" s="706" t="s">
        <v>333</v>
      </c>
      <c r="F850" s="706" t="s">
        <v>1104</v>
      </c>
      <c r="G850" s="706">
        <v>0</v>
      </c>
      <c r="H850" s="706">
        <v>0</v>
      </c>
      <c r="I850" s="706">
        <v>0</v>
      </c>
      <c r="J850" s="706">
        <v>0</v>
      </c>
      <c r="K850" s="706">
        <v>0</v>
      </c>
      <c r="L850" s="706">
        <v>0</v>
      </c>
      <c r="M850" s="706">
        <v>0</v>
      </c>
      <c r="N850" s="706">
        <v>0</v>
      </c>
      <c r="O850" s="706">
        <v>0</v>
      </c>
      <c r="P850" s="706">
        <v>0</v>
      </c>
      <c r="Q850" s="706">
        <v>0</v>
      </c>
      <c r="R850" s="706">
        <v>0</v>
      </c>
      <c r="S850" s="706">
        <v>0</v>
      </c>
      <c r="T850" s="706">
        <v>0</v>
      </c>
      <c r="U850" s="706">
        <v>0</v>
      </c>
      <c r="V850" s="706">
        <v>0</v>
      </c>
      <c r="W850" s="706">
        <v>0</v>
      </c>
      <c r="X850" s="706">
        <v>0</v>
      </c>
      <c r="Y850" s="706">
        <v>0</v>
      </c>
      <c r="Z850" s="706">
        <v>0</v>
      </c>
      <c r="AA850" s="706">
        <v>0</v>
      </c>
      <c r="AB850" s="706">
        <v>0</v>
      </c>
      <c r="AC850" s="706">
        <v>0</v>
      </c>
      <c r="AD850" s="706">
        <v>0</v>
      </c>
      <c r="AE850" s="706">
        <v>0</v>
      </c>
      <c r="AF850" s="706">
        <v>0</v>
      </c>
      <c r="AG850" s="706">
        <v>0</v>
      </c>
      <c r="AH850" s="706">
        <v>0</v>
      </c>
      <c r="AI850" s="706">
        <v>0</v>
      </c>
      <c r="AJ850" s="905" t="str">
        <f t="shared" si="83"/>
        <v>G732</v>
      </c>
      <c r="AK850" s="905" t="str">
        <f t="shared" si="84"/>
        <v>AMORTISSEMENT        -C/T</v>
      </c>
      <c r="AL850" s="905">
        <f>IFERROR(INDEX(G850:R850,1,MATCH(Parametres!$B$3,G$1:R$1,0)-1)*IF(OR(F850="L",F850="S",F850="I"),-1,1),"")</f>
        <v>0</v>
      </c>
      <c r="AM850" s="905">
        <f t="shared" si="85"/>
        <v>0</v>
      </c>
      <c r="AN850" s="905">
        <f>INDEX(G850:R850,1,MATCH(Parametres!$B$3,G$1:R$1,0))*IF(OR(F850="L",F850="S",F850="I"),-1,1)</f>
        <v>0</v>
      </c>
      <c r="AO850" s="487" t="e">
        <f>+VLOOKUP($AJ850,Data_Validation!$A:$D,1,0)</f>
        <v>#N/A</v>
      </c>
      <c r="AP850" s="487" t="e">
        <f>+VLOOKUP($AJ850,Data_Validation!$A:$D,3,0)</f>
        <v>#N/A</v>
      </c>
      <c r="AQ850" s="487" t="e">
        <f>+VLOOKUP($AJ850,Data_Validation!$A:$D,4,0)</f>
        <v>#N/A</v>
      </c>
      <c r="AR850" s="487" t="s">
        <v>299</v>
      </c>
      <c r="AS850" s="487" t="e">
        <f>+VLOOKUP($AJ850,Data_Validation!$A:$E,5,0)</f>
        <v>#N/A</v>
      </c>
      <c r="AT850" s="904" t="str">
        <f t="shared" si="86"/>
        <v>G732</v>
      </c>
      <c r="AU850" s="488" t="str">
        <f t="shared" si="87"/>
        <v>AMORTISSEMENT        -C/T</v>
      </c>
      <c r="AV850" s="899">
        <f>IFERROR(INDEX(V850:AG850,1,MATCH(Parametres!$B$3,V$1:AG$1,0)-1)*IF(OR(C850="L",C850="S",C850="I"),-1,1),"")</f>
        <v>0</v>
      </c>
      <c r="AW850" s="899">
        <f t="shared" si="88"/>
        <v>0</v>
      </c>
      <c r="AX850" s="899">
        <f>INDEX(V850:AG850,1,MATCH(Parametres!$B$3,V$1:AG$1,0))*IF(OR(C850="L",C850="S",C850="I"),-1,1)</f>
        <v>0</v>
      </c>
      <c r="AY850" s="487" t="s">
        <v>337</v>
      </c>
      <c r="AZ850" s="487" t="e">
        <f>+VLOOKUP($AJ850,Data_Validation!$A:$E,5,0)</f>
        <v>#N/A</v>
      </c>
    </row>
    <row r="851" spans="1:52" ht="15" customHeight="1">
      <c r="A851" s="706" t="s">
        <v>1148</v>
      </c>
      <c r="B851" s="706">
        <v>2025</v>
      </c>
      <c r="C851" s="706" t="s">
        <v>3002</v>
      </c>
      <c r="D851" s="706" t="s">
        <v>3003</v>
      </c>
      <c r="E851" s="706" t="s">
        <v>333</v>
      </c>
      <c r="F851" s="706" t="s">
        <v>1104</v>
      </c>
      <c r="G851" s="706">
        <v>0</v>
      </c>
      <c r="H851" s="706">
        <v>0</v>
      </c>
      <c r="I851" s="706">
        <v>0</v>
      </c>
      <c r="J851" s="706">
        <v>0</v>
      </c>
      <c r="K851" s="706">
        <v>0</v>
      </c>
      <c r="L851" s="706">
        <v>0</v>
      </c>
      <c r="M851" s="706">
        <v>0</v>
      </c>
      <c r="N851" s="706">
        <v>0</v>
      </c>
      <c r="O851" s="706">
        <v>0</v>
      </c>
      <c r="P851" s="706">
        <v>0</v>
      </c>
      <c r="Q851" s="706">
        <v>0</v>
      </c>
      <c r="R851" s="706">
        <v>0</v>
      </c>
      <c r="S851" s="706">
        <v>0</v>
      </c>
      <c r="T851" s="706">
        <v>0</v>
      </c>
      <c r="U851" s="706">
        <v>0</v>
      </c>
      <c r="V851" s="706">
        <v>0</v>
      </c>
      <c r="W851" s="706">
        <v>0</v>
      </c>
      <c r="X851" s="706">
        <v>0</v>
      </c>
      <c r="Y851" s="706">
        <v>0</v>
      </c>
      <c r="Z851" s="706">
        <v>0</v>
      </c>
      <c r="AA851" s="706">
        <v>0</v>
      </c>
      <c r="AB851" s="706">
        <v>0</v>
      </c>
      <c r="AC851" s="706">
        <v>0</v>
      </c>
      <c r="AD851" s="706">
        <v>0</v>
      </c>
      <c r="AE851" s="706">
        <v>0</v>
      </c>
      <c r="AF851" s="706">
        <v>0</v>
      </c>
      <c r="AG851" s="706">
        <v>0</v>
      </c>
      <c r="AH851" s="706">
        <v>0</v>
      </c>
      <c r="AI851" s="706">
        <v>0</v>
      </c>
      <c r="AJ851" s="905" t="str">
        <f t="shared" si="83"/>
        <v>G73200</v>
      </c>
      <c r="AK851" s="905" t="str">
        <f t="shared" si="84"/>
        <v>AMORT. LOCATION C/TERME</v>
      </c>
      <c r="AL851" s="905">
        <f>IFERROR(INDEX(G851:R851,1,MATCH(Parametres!$B$3,G$1:R$1,0)-1)*IF(OR(F851="L",F851="S",F851="I"),-1,1),"")</f>
        <v>0</v>
      </c>
      <c r="AM851" s="905">
        <f t="shared" si="85"/>
        <v>0</v>
      </c>
      <c r="AN851" s="905">
        <f>INDEX(G851:R851,1,MATCH(Parametres!$B$3,G$1:R$1,0))*IF(OR(F851="L",F851="S",F851="I"),-1,1)</f>
        <v>0</v>
      </c>
      <c r="AO851" s="487" t="str">
        <f>+VLOOKUP($AJ851,Data_Validation!$A:$D,1,0)</f>
        <v>G73200</v>
      </c>
      <c r="AP851" s="487">
        <f>+VLOOKUP($AJ851,Data_Validation!$A:$D,3,0)</f>
        <v>0</v>
      </c>
      <c r="AQ851" s="487">
        <f>+VLOOKUP($AJ851,Data_Validation!$A:$D,4,0)</f>
        <v>0</v>
      </c>
      <c r="AR851" s="487" t="s">
        <v>299</v>
      </c>
      <c r="AS851" s="487">
        <f>+VLOOKUP($AJ851,Data_Validation!$A:$E,5,0)</f>
        <v>0</v>
      </c>
      <c r="AT851" s="904" t="str">
        <f t="shared" si="86"/>
        <v>G73200</v>
      </c>
      <c r="AU851" s="488" t="str">
        <f t="shared" si="87"/>
        <v>AMORT. LOCATION C/TERME</v>
      </c>
      <c r="AV851" s="899">
        <f>IFERROR(INDEX(V851:AG851,1,MATCH(Parametres!$B$3,V$1:AG$1,0)-1)*IF(OR(C851="L",C851="S",C851="I"),-1,1),"")</f>
        <v>0</v>
      </c>
      <c r="AW851" s="899">
        <f t="shared" si="88"/>
        <v>0</v>
      </c>
      <c r="AX851" s="899">
        <f>INDEX(V851:AG851,1,MATCH(Parametres!$B$3,V$1:AG$1,0))*IF(OR(C851="L",C851="S",C851="I"),-1,1)</f>
        <v>0</v>
      </c>
      <c r="AY851" s="487" t="s">
        <v>337</v>
      </c>
      <c r="AZ851" s="487">
        <f>+VLOOKUP($AJ851,Data_Validation!$A:$E,5,0)</f>
        <v>0</v>
      </c>
    </row>
    <row r="852" spans="1:52" ht="15" customHeight="1">
      <c r="A852" s="706" t="s">
        <v>1148</v>
      </c>
      <c r="B852" s="706">
        <v>2025</v>
      </c>
      <c r="C852" s="706" t="s">
        <v>3004</v>
      </c>
      <c r="D852" s="706" t="s">
        <v>3005</v>
      </c>
      <c r="E852" s="706" t="s">
        <v>333</v>
      </c>
      <c r="F852" s="706" t="s">
        <v>1104</v>
      </c>
      <c r="G852" s="706">
        <v>0</v>
      </c>
      <c r="H852" s="706">
        <v>0</v>
      </c>
      <c r="I852" s="706">
        <v>0</v>
      </c>
      <c r="J852" s="706">
        <v>0</v>
      </c>
      <c r="K852" s="706">
        <v>0</v>
      </c>
      <c r="L852" s="706">
        <v>0</v>
      </c>
      <c r="M852" s="706">
        <v>0</v>
      </c>
      <c r="N852" s="706">
        <v>0</v>
      </c>
      <c r="O852" s="706">
        <v>0</v>
      </c>
      <c r="P852" s="706">
        <v>0</v>
      </c>
      <c r="Q852" s="706">
        <v>0</v>
      </c>
      <c r="R852" s="706">
        <v>0</v>
      </c>
      <c r="S852" s="706">
        <v>0</v>
      </c>
      <c r="T852" s="706">
        <v>0</v>
      </c>
      <c r="U852" s="706">
        <v>0</v>
      </c>
      <c r="V852" s="706">
        <v>0</v>
      </c>
      <c r="W852" s="706">
        <v>0</v>
      </c>
      <c r="X852" s="706">
        <v>0</v>
      </c>
      <c r="Y852" s="706">
        <v>0</v>
      </c>
      <c r="Z852" s="706">
        <v>0</v>
      </c>
      <c r="AA852" s="706">
        <v>0</v>
      </c>
      <c r="AB852" s="706">
        <v>0</v>
      </c>
      <c r="AC852" s="706">
        <v>0</v>
      </c>
      <c r="AD852" s="706">
        <v>0</v>
      </c>
      <c r="AE852" s="706">
        <v>0</v>
      </c>
      <c r="AF852" s="706">
        <v>0</v>
      </c>
      <c r="AG852" s="706">
        <v>0</v>
      </c>
      <c r="AH852" s="706">
        <v>0</v>
      </c>
      <c r="AI852" s="706">
        <v>0</v>
      </c>
      <c r="AJ852" s="905" t="str">
        <f t="shared" si="83"/>
        <v>G733</v>
      </c>
      <c r="AK852" s="905" t="str">
        <f t="shared" si="84"/>
        <v>ASSUR.VEH EN SERV.   -C/T</v>
      </c>
      <c r="AL852" s="905">
        <f>IFERROR(INDEX(G852:R852,1,MATCH(Parametres!$B$3,G$1:R$1,0)-1)*IF(OR(F852="L",F852="S",F852="I"),-1,1),"")</f>
        <v>0</v>
      </c>
      <c r="AM852" s="905">
        <f t="shared" si="85"/>
        <v>0</v>
      </c>
      <c r="AN852" s="905">
        <f>INDEX(G852:R852,1,MATCH(Parametres!$B$3,G$1:R$1,0))*IF(OR(F852="L",F852="S",F852="I"),-1,1)</f>
        <v>0</v>
      </c>
      <c r="AO852" s="487" t="e">
        <f>+VLOOKUP($AJ852,Data_Validation!$A:$D,1,0)</f>
        <v>#N/A</v>
      </c>
      <c r="AP852" s="487" t="e">
        <f>+VLOOKUP($AJ852,Data_Validation!$A:$D,3,0)</f>
        <v>#N/A</v>
      </c>
      <c r="AQ852" s="487" t="e">
        <f>+VLOOKUP($AJ852,Data_Validation!$A:$D,4,0)</f>
        <v>#N/A</v>
      </c>
      <c r="AR852" s="487" t="s">
        <v>299</v>
      </c>
      <c r="AS852" s="487" t="e">
        <f>+VLOOKUP($AJ852,Data_Validation!$A:$E,5,0)</f>
        <v>#N/A</v>
      </c>
      <c r="AT852" s="904" t="str">
        <f t="shared" si="86"/>
        <v>G733</v>
      </c>
      <c r="AU852" s="488" t="str">
        <f t="shared" si="87"/>
        <v>ASSUR.VEH EN SERV.   -C/T</v>
      </c>
      <c r="AV852" s="899">
        <f>IFERROR(INDEX(V852:AG852,1,MATCH(Parametres!$B$3,V$1:AG$1,0)-1)*IF(OR(C852="L",C852="S",C852="I"),-1,1),"")</f>
        <v>0</v>
      </c>
      <c r="AW852" s="899">
        <f t="shared" si="88"/>
        <v>0</v>
      </c>
      <c r="AX852" s="899">
        <f>INDEX(V852:AG852,1,MATCH(Parametres!$B$3,V$1:AG$1,0))*IF(OR(C852="L",C852="S",C852="I"),-1,1)</f>
        <v>0</v>
      </c>
      <c r="AY852" s="487" t="s">
        <v>337</v>
      </c>
      <c r="AZ852" s="487" t="e">
        <f>+VLOOKUP($AJ852,Data_Validation!$A:$E,5,0)</f>
        <v>#N/A</v>
      </c>
    </row>
    <row r="853" spans="1:52" ht="15" customHeight="1">
      <c r="A853" s="706" t="s">
        <v>1148</v>
      </c>
      <c r="B853" s="706">
        <v>2025</v>
      </c>
      <c r="C853" s="706" t="s">
        <v>3006</v>
      </c>
      <c r="D853" s="706" t="s">
        <v>3007</v>
      </c>
      <c r="E853" s="706" t="s">
        <v>333</v>
      </c>
      <c r="F853" s="706" t="s">
        <v>1104</v>
      </c>
      <c r="G853" s="706">
        <v>0</v>
      </c>
      <c r="H853" s="706">
        <v>0</v>
      </c>
      <c r="I853" s="706">
        <v>0</v>
      </c>
      <c r="J853" s="706">
        <v>0</v>
      </c>
      <c r="K853" s="706">
        <v>0</v>
      </c>
      <c r="L853" s="706">
        <v>0</v>
      </c>
      <c r="M853" s="706">
        <v>0</v>
      </c>
      <c r="N853" s="706">
        <v>0</v>
      </c>
      <c r="O853" s="706">
        <v>0</v>
      </c>
      <c r="P853" s="706">
        <v>0</v>
      </c>
      <c r="Q853" s="706">
        <v>0</v>
      </c>
      <c r="R853" s="706">
        <v>0</v>
      </c>
      <c r="S853" s="706">
        <v>0</v>
      </c>
      <c r="T853" s="706">
        <v>0</v>
      </c>
      <c r="U853" s="706">
        <v>0</v>
      </c>
      <c r="V853" s="706">
        <v>0</v>
      </c>
      <c r="W853" s="706">
        <v>0</v>
      </c>
      <c r="X853" s="706">
        <v>0</v>
      </c>
      <c r="Y853" s="706">
        <v>0</v>
      </c>
      <c r="Z853" s="706">
        <v>0</v>
      </c>
      <c r="AA853" s="706">
        <v>0</v>
      </c>
      <c r="AB853" s="706">
        <v>0</v>
      </c>
      <c r="AC853" s="706">
        <v>0</v>
      </c>
      <c r="AD853" s="706">
        <v>0</v>
      </c>
      <c r="AE853" s="706">
        <v>0</v>
      </c>
      <c r="AF853" s="706">
        <v>0</v>
      </c>
      <c r="AG853" s="706">
        <v>0</v>
      </c>
      <c r="AH853" s="706">
        <v>0</v>
      </c>
      <c r="AI853" s="706">
        <v>0</v>
      </c>
      <c r="AJ853" s="905" t="str">
        <f t="shared" si="83"/>
        <v>G73300</v>
      </c>
      <c r="AK853" s="905" t="str">
        <f t="shared" si="84"/>
        <v>ASSURANCES COURTOISIES</v>
      </c>
      <c r="AL853" s="905">
        <f>IFERROR(INDEX(G853:R853,1,MATCH(Parametres!$B$3,G$1:R$1,0)-1)*IF(OR(F853="L",F853="S",F853="I"),-1,1),"")</f>
        <v>0</v>
      </c>
      <c r="AM853" s="905">
        <f t="shared" si="85"/>
        <v>0</v>
      </c>
      <c r="AN853" s="905">
        <f>INDEX(G853:R853,1,MATCH(Parametres!$B$3,G$1:R$1,0))*IF(OR(F853="L",F853="S",F853="I"),-1,1)</f>
        <v>0</v>
      </c>
      <c r="AO853" s="487" t="e">
        <f>+VLOOKUP($AJ853,Data_Validation!$A:$D,1,0)</f>
        <v>#N/A</v>
      </c>
      <c r="AP853" s="487" t="e">
        <f>+VLOOKUP($AJ853,Data_Validation!$A:$D,3,0)</f>
        <v>#N/A</v>
      </c>
      <c r="AQ853" s="487" t="e">
        <f>+VLOOKUP($AJ853,Data_Validation!$A:$D,4,0)</f>
        <v>#N/A</v>
      </c>
      <c r="AR853" s="487" t="s">
        <v>299</v>
      </c>
      <c r="AS853" s="487" t="e">
        <f>+VLOOKUP($AJ853,Data_Validation!$A:$E,5,0)</f>
        <v>#N/A</v>
      </c>
      <c r="AT853" s="904" t="str">
        <f t="shared" si="86"/>
        <v>G73300</v>
      </c>
      <c r="AU853" s="488" t="str">
        <f t="shared" si="87"/>
        <v>ASSURANCES COURTOISIES</v>
      </c>
      <c r="AV853" s="899">
        <f>IFERROR(INDEX(V853:AG853,1,MATCH(Parametres!$B$3,V$1:AG$1,0)-1)*IF(OR(C853="L",C853="S",C853="I"),-1,1),"")</f>
        <v>0</v>
      </c>
      <c r="AW853" s="899">
        <f t="shared" si="88"/>
        <v>0</v>
      </c>
      <c r="AX853" s="899">
        <f>INDEX(V853:AG853,1,MATCH(Parametres!$B$3,V$1:AG$1,0))*IF(OR(C853="L",C853="S",C853="I"),-1,1)</f>
        <v>0</v>
      </c>
      <c r="AY853" s="487" t="s">
        <v>337</v>
      </c>
      <c r="AZ853" s="487" t="e">
        <f>+VLOOKUP($AJ853,Data_Validation!$A:$E,5,0)</f>
        <v>#N/A</v>
      </c>
    </row>
    <row r="854" spans="1:52" ht="15" customHeight="1">
      <c r="A854" s="706" t="s">
        <v>1148</v>
      </c>
      <c r="B854" s="706">
        <v>2025</v>
      </c>
      <c r="C854" s="706" t="s">
        <v>3008</v>
      </c>
      <c r="D854" s="706" t="s">
        <v>3009</v>
      </c>
      <c r="E854" s="706" t="s">
        <v>333</v>
      </c>
      <c r="F854" s="706" t="s">
        <v>1104</v>
      </c>
      <c r="G854" s="706">
        <v>0</v>
      </c>
      <c r="H854" s="706">
        <v>0</v>
      </c>
      <c r="I854" s="706">
        <v>0</v>
      </c>
      <c r="J854" s="706">
        <v>0</v>
      </c>
      <c r="K854" s="706">
        <v>0</v>
      </c>
      <c r="L854" s="706">
        <v>0</v>
      </c>
      <c r="M854" s="706">
        <v>0</v>
      </c>
      <c r="N854" s="706">
        <v>0</v>
      </c>
      <c r="O854" s="706">
        <v>0</v>
      </c>
      <c r="P854" s="706">
        <v>0</v>
      </c>
      <c r="Q854" s="706">
        <v>0</v>
      </c>
      <c r="R854" s="706">
        <v>0</v>
      </c>
      <c r="S854" s="706">
        <v>0</v>
      </c>
      <c r="T854" s="706">
        <v>0</v>
      </c>
      <c r="U854" s="706">
        <v>0</v>
      </c>
      <c r="V854" s="706">
        <v>0</v>
      </c>
      <c r="W854" s="706">
        <v>0</v>
      </c>
      <c r="X854" s="706">
        <v>0</v>
      </c>
      <c r="Y854" s="706">
        <v>0</v>
      </c>
      <c r="Z854" s="706">
        <v>0</v>
      </c>
      <c r="AA854" s="706">
        <v>0</v>
      </c>
      <c r="AB854" s="706">
        <v>0</v>
      </c>
      <c r="AC854" s="706">
        <v>0</v>
      </c>
      <c r="AD854" s="706">
        <v>0</v>
      </c>
      <c r="AE854" s="706">
        <v>0</v>
      </c>
      <c r="AF854" s="706">
        <v>0</v>
      </c>
      <c r="AG854" s="706">
        <v>0</v>
      </c>
      <c r="AH854" s="706">
        <v>0</v>
      </c>
      <c r="AI854" s="706">
        <v>0</v>
      </c>
      <c r="AJ854" s="905" t="str">
        <f t="shared" si="83"/>
        <v>G734</v>
      </c>
      <c r="AK854" s="905" t="str">
        <f t="shared" si="84"/>
        <v>PLAQUE,TITRE,TAXES   -C/T</v>
      </c>
      <c r="AL854" s="905">
        <f>IFERROR(INDEX(G854:R854,1,MATCH(Parametres!$B$3,G$1:R$1,0)-1)*IF(OR(F854="L",F854="S",F854="I"),-1,1),"")</f>
        <v>0</v>
      </c>
      <c r="AM854" s="905">
        <f t="shared" si="85"/>
        <v>0</v>
      </c>
      <c r="AN854" s="905">
        <f>INDEX(G854:R854,1,MATCH(Parametres!$B$3,G$1:R$1,0))*IF(OR(F854="L",F854="S",F854="I"),-1,1)</f>
        <v>0</v>
      </c>
      <c r="AO854" s="487" t="e">
        <f>+VLOOKUP($AJ854,Data_Validation!$A:$D,1,0)</f>
        <v>#N/A</v>
      </c>
      <c r="AP854" s="487" t="e">
        <f>+VLOOKUP($AJ854,Data_Validation!$A:$D,3,0)</f>
        <v>#N/A</v>
      </c>
      <c r="AQ854" s="487" t="e">
        <f>+VLOOKUP($AJ854,Data_Validation!$A:$D,4,0)</f>
        <v>#N/A</v>
      </c>
      <c r="AR854" s="487" t="s">
        <v>299</v>
      </c>
      <c r="AS854" s="487" t="e">
        <f>+VLOOKUP($AJ854,Data_Validation!$A:$E,5,0)</f>
        <v>#N/A</v>
      </c>
      <c r="AT854" s="904" t="str">
        <f t="shared" si="86"/>
        <v>G734</v>
      </c>
      <c r="AU854" s="488" t="str">
        <f t="shared" si="87"/>
        <v>PLAQUE,TITRE,TAXES   -C/T</v>
      </c>
      <c r="AV854" s="899">
        <f>IFERROR(INDEX(V854:AG854,1,MATCH(Parametres!$B$3,V$1:AG$1,0)-1)*IF(OR(C854="L",C854="S",C854="I"),-1,1),"")</f>
        <v>0</v>
      </c>
      <c r="AW854" s="899">
        <f t="shared" si="88"/>
        <v>0</v>
      </c>
      <c r="AX854" s="899">
        <f>INDEX(V854:AG854,1,MATCH(Parametres!$B$3,V$1:AG$1,0))*IF(OR(C854="L",C854="S",C854="I"),-1,1)</f>
        <v>0</v>
      </c>
      <c r="AY854" s="487" t="s">
        <v>337</v>
      </c>
      <c r="AZ854" s="487" t="e">
        <f>+VLOOKUP($AJ854,Data_Validation!$A:$E,5,0)</f>
        <v>#N/A</v>
      </c>
    </row>
    <row r="855" spans="1:52" ht="15" customHeight="1">
      <c r="A855" s="706" t="s">
        <v>1148</v>
      </c>
      <c r="B855" s="706">
        <v>2025</v>
      </c>
      <c r="C855" s="706" t="s">
        <v>3010</v>
      </c>
      <c r="D855" s="706" t="s">
        <v>3011</v>
      </c>
      <c r="E855" s="706" t="s">
        <v>333</v>
      </c>
      <c r="F855" s="706" t="s">
        <v>1104</v>
      </c>
      <c r="G855" s="706">
        <v>0</v>
      </c>
      <c r="H855" s="706">
        <v>0</v>
      </c>
      <c r="I855" s="706">
        <v>0</v>
      </c>
      <c r="J855" s="706">
        <v>0</v>
      </c>
      <c r="K855" s="706">
        <v>0</v>
      </c>
      <c r="L855" s="706">
        <v>0</v>
      </c>
      <c r="M855" s="706">
        <v>0</v>
      </c>
      <c r="N855" s="706">
        <v>0</v>
      </c>
      <c r="O855" s="706">
        <v>0</v>
      </c>
      <c r="P855" s="706">
        <v>0</v>
      </c>
      <c r="Q855" s="706">
        <v>0</v>
      </c>
      <c r="R855" s="706">
        <v>0</v>
      </c>
      <c r="S855" s="706">
        <v>0</v>
      </c>
      <c r="T855" s="706">
        <v>0</v>
      </c>
      <c r="U855" s="706">
        <v>0</v>
      </c>
      <c r="V855" s="706">
        <v>0</v>
      </c>
      <c r="W855" s="706">
        <v>0</v>
      </c>
      <c r="X855" s="706">
        <v>0</v>
      </c>
      <c r="Y855" s="706">
        <v>0</v>
      </c>
      <c r="Z855" s="706">
        <v>0</v>
      </c>
      <c r="AA855" s="706">
        <v>0</v>
      </c>
      <c r="AB855" s="706">
        <v>0</v>
      </c>
      <c r="AC855" s="706">
        <v>0</v>
      </c>
      <c r="AD855" s="706">
        <v>0</v>
      </c>
      <c r="AE855" s="706">
        <v>0</v>
      </c>
      <c r="AF855" s="706">
        <v>0</v>
      </c>
      <c r="AG855" s="706">
        <v>0</v>
      </c>
      <c r="AH855" s="706">
        <v>0</v>
      </c>
      <c r="AI855" s="706">
        <v>0</v>
      </c>
      <c r="AJ855" s="905" t="str">
        <f t="shared" si="83"/>
        <v>G73400</v>
      </c>
      <c r="AK855" s="905" t="str">
        <f t="shared" si="84"/>
        <v>PLAQUES TITRES LOC.C/TERM</v>
      </c>
      <c r="AL855" s="905">
        <f>IFERROR(INDEX(G855:R855,1,MATCH(Parametres!$B$3,G$1:R$1,0)-1)*IF(OR(F855="L",F855="S",F855="I"),-1,1),"")</f>
        <v>0</v>
      </c>
      <c r="AM855" s="905">
        <f t="shared" si="85"/>
        <v>0</v>
      </c>
      <c r="AN855" s="905">
        <f>INDEX(G855:R855,1,MATCH(Parametres!$B$3,G$1:R$1,0))*IF(OR(F855="L",F855="S",F855="I"),-1,1)</f>
        <v>0</v>
      </c>
      <c r="AO855" s="487" t="str">
        <f>+VLOOKUP($AJ855,Data_Validation!$A:$D,1,0)</f>
        <v>G73400</v>
      </c>
      <c r="AP855" s="487">
        <f>+VLOOKUP($AJ855,Data_Validation!$A:$D,3,0)</f>
        <v>0</v>
      </c>
      <c r="AQ855" s="487">
        <f>+VLOOKUP($AJ855,Data_Validation!$A:$D,4,0)</f>
        <v>0</v>
      </c>
      <c r="AR855" s="487" t="s">
        <v>299</v>
      </c>
      <c r="AS855" s="487">
        <f>+VLOOKUP($AJ855,Data_Validation!$A:$E,5,0)</f>
        <v>0</v>
      </c>
      <c r="AT855" s="904" t="str">
        <f t="shared" si="86"/>
        <v>G73400</v>
      </c>
      <c r="AU855" s="488" t="str">
        <f t="shared" si="87"/>
        <v>PLAQUES TITRES LOC.C/TERM</v>
      </c>
      <c r="AV855" s="899">
        <f>IFERROR(INDEX(V855:AG855,1,MATCH(Parametres!$B$3,V$1:AG$1,0)-1)*IF(OR(C855="L",C855="S",C855="I"),-1,1),"")</f>
        <v>0</v>
      </c>
      <c r="AW855" s="899">
        <f t="shared" si="88"/>
        <v>0</v>
      </c>
      <c r="AX855" s="899">
        <f>INDEX(V855:AG855,1,MATCH(Parametres!$B$3,V$1:AG$1,0))*IF(OR(C855="L",C855="S",C855="I"),-1,1)</f>
        <v>0</v>
      </c>
      <c r="AY855" s="487" t="s">
        <v>337</v>
      </c>
      <c r="AZ855" s="487">
        <f>+VLOOKUP($AJ855,Data_Validation!$A:$E,5,0)</f>
        <v>0</v>
      </c>
    </row>
    <row r="856" spans="1:52" ht="15" customHeight="1">
      <c r="A856" s="706" t="s">
        <v>1148</v>
      </c>
      <c r="B856" s="706">
        <v>2025</v>
      </c>
      <c r="C856" s="706" t="s">
        <v>3012</v>
      </c>
      <c r="D856" s="706" t="s">
        <v>3013</v>
      </c>
      <c r="E856" s="706" t="s">
        <v>333</v>
      </c>
      <c r="F856" s="706" t="s">
        <v>1104</v>
      </c>
      <c r="G856" s="706">
        <v>0</v>
      </c>
      <c r="H856" s="706">
        <v>0</v>
      </c>
      <c r="I856" s="706">
        <v>0</v>
      </c>
      <c r="J856" s="706">
        <v>0</v>
      </c>
      <c r="K856" s="706">
        <v>0</v>
      </c>
      <c r="L856" s="706">
        <v>0</v>
      </c>
      <c r="M856" s="706">
        <v>0</v>
      </c>
      <c r="N856" s="706">
        <v>0</v>
      </c>
      <c r="O856" s="706">
        <v>0</v>
      </c>
      <c r="P856" s="706">
        <v>0</v>
      </c>
      <c r="Q856" s="706">
        <v>0</v>
      </c>
      <c r="R856" s="706">
        <v>0</v>
      </c>
      <c r="S856" s="706">
        <v>0</v>
      </c>
      <c r="T856" s="706">
        <v>0</v>
      </c>
      <c r="U856" s="706">
        <v>0</v>
      </c>
      <c r="V856" s="706">
        <v>0</v>
      </c>
      <c r="W856" s="706">
        <v>0</v>
      </c>
      <c r="X856" s="706">
        <v>0</v>
      </c>
      <c r="Y856" s="706">
        <v>0</v>
      </c>
      <c r="Z856" s="706">
        <v>0</v>
      </c>
      <c r="AA856" s="706">
        <v>0</v>
      </c>
      <c r="AB856" s="706">
        <v>0</v>
      </c>
      <c r="AC856" s="706">
        <v>0</v>
      </c>
      <c r="AD856" s="706">
        <v>0</v>
      </c>
      <c r="AE856" s="706">
        <v>0</v>
      </c>
      <c r="AF856" s="706">
        <v>0</v>
      </c>
      <c r="AG856" s="706">
        <v>0</v>
      </c>
      <c r="AH856" s="706">
        <v>0</v>
      </c>
      <c r="AI856" s="706">
        <v>0</v>
      </c>
      <c r="AJ856" s="905" t="str">
        <f t="shared" si="83"/>
        <v>G735</v>
      </c>
      <c r="AK856" s="905" t="str">
        <f t="shared" si="84"/>
        <v>TRAVAUX GRACIEUX     -C/T</v>
      </c>
      <c r="AL856" s="905">
        <f>IFERROR(INDEX(G856:R856,1,MATCH(Parametres!$B$3,G$1:R$1,0)-1)*IF(OR(F856="L",F856="S",F856="I"),-1,1),"")</f>
        <v>0</v>
      </c>
      <c r="AM856" s="905">
        <f t="shared" si="85"/>
        <v>0</v>
      </c>
      <c r="AN856" s="905">
        <f>INDEX(G856:R856,1,MATCH(Parametres!$B$3,G$1:R$1,0))*IF(OR(F856="L",F856="S",F856="I"),-1,1)</f>
        <v>0</v>
      </c>
      <c r="AO856" s="487" t="e">
        <f>+VLOOKUP($AJ856,Data_Validation!$A:$D,1,0)</f>
        <v>#N/A</v>
      </c>
      <c r="AP856" s="487" t="e">
        <f>+VLOOKUP($AJ856,Data_Validation!$A:$D,3,0)</f>
        <v>#N/A</v>
      </c>
      <c r="AQ856" s="487" t="e">
        <f>+VLOOKUP($AJ856,Data_Validation!$A:$D,4,0)</f>
        <v>#N/A</v>
      </c>
      <c r="AR856" s="487" t="s">
        <v>299</v>
      </c>
      <c r="AS856" s="487" t="e">
        <f>+VLOOKUP($AJ856,Data_Validation!$A:$E,5,0)</f>
        <v>#N/A</v>
      </c>
      <c r="AT856" s="904" t="str">
        <f t="shared" si="86"/>
        <v>G735</v>
      </c>
      <c r="AU856" s="488" t="str">
        <f t="shared" si="87"/>
        <v>TRAVAUX GRACIEUX     -C/T</v>
      </c>
      <c r="AV856" s="899">
        <f>IFERROR(INDEX(V856:AG856,1,MATCH(Parametres!$B$3,V$1:AG$1,0)-1)*IF(OR(C856="L",C856="S",C856="I"),-1,1),"")</f>
        <v>0</v>
      </c>
      <c r="AW856" s="899">
        <f t="shared" si="88"/>
        <v>0</v>
      </c>
      <c r="AX856" s="899">
        <f>INDEX(V856:AG856,1,MATCH(Parametres!$B$3,V$1:AG$1,0))*IF(OR(C856="L",C856="S",C856="I"),-1,1)</f>
        <v>0</v>
      </c>
      <c r="AY856" s="487" t="s">
        <v>337</v>
      </c>
      <c r="AZ856" s="487" t="e">
        <f>+VLOOKUP($AJ856,Data_Validation!$A:$E,5,0)</f>
        <v>#N/A</v>
      </c>
    </row>
    <row r="857" spans="1:52" ht="15" customHeight="1">
      <c r="A857" s="706" t="s">
        <v>1148</v>
      </c>
      <c r="B857" s="706">
        <v>2025</v>
      </c>
      <c r="C857" s="706" t="s">
        <v>3014</v>
      </c>
      <c r="D857" s="706" t="s">
        <v>3015</v>
      </c>
      <c r="E857" s="706" t="s">
        <v>333</v>
      </c>
      <c r="F857" s="706" t="s">
        <v>1104</v>
      </c>
      <c r="G857" s="706">
        <v>0</v>
      </c>
      <c r="H857" s="706">
        <v>0</v>
      </c>
      <c r="I857" s="706">
        <v>0</v>
      </c>
      <c r="J857" s="706">
        <v>0</v>
      </c>
      <c r="K857" s="706">
        <v>0</v>
      </c>
      <c r="L857" s="706">
        <v>0</v>
      </c>
      <c r="M857" s="706">
        <v>0</v>
      </c>
      <c r="N857" s="706">
        <v>0</v>
      </c>
      <c r="O857" s="706">
        <v>0</v>
      </c>
      <c r="P857" s="706">
        <v>0</v>
      </c>
      <c r="Q857" s="706">
        <v>0</v>
      </c>
      <c r="R857" s="706">
        <v>0</v>
      </c>
      <c r="S857" s="706">
        <v>0</v>
      </c>
      <c r="T857" s="706">
        <v>0</v>
      </c>
      <c r="U857" s="706">
        <v>0</v>
      </c>
      <c r="V857" s="706">
        <v>0</v>
      </c>
      <c r="W857" s="706">
        <v>0</v>
      </c>
      <c r="X857" s="706">
        <v>0</v>
      </c>
      <c r="Y857" s="706">
        <v>0</v>
      </c>
      <c r="Z857" s="706">
        <v>0</v>
      </c>
      <c r="AA857" s="706">
        <v>0</v>
      </c>
      <c r="AB857" s="706">
        <v>0</v>
      </c>
      <c r="AC857" s="706">
        <v>0</v>
      </c>
      <c r="AD857" s="706">
        <v>0</v>
      </c>
      <c r="AE857" s="706">
        <v>0</v>
      </c>
      <c r="AF857" s="706">
        <v>0</v>
      </c>
      <c r="AG857" s="706">
        <v>0</v>
      </c>
      <c r="AH857" s="706">
        <v>0</v>
      </c>
      <c r="AI857" s="706">
        <v>0</v>
      </c>
      <c r="AJ857" s="905" t="str">
        <f t="shared" si="83"/>
        <v>G736</v>
      </c>
      <c r="AK857" s="905" t="str">
        <f t="shared" si="84"/>
        <v>REPAR.&amp; ENTRETIEN    -C/T</v>
      </c>
      <c r="AL857" s="905">
        <f>IFERROR(INDEX(G857:R857,1,MATCH(Parametres!$B$3,G$1:R$1,0)-1)*IF(OR(F857="L",F857="S",F857="I"),-1,1),"")</f>
        <v>0</v>
      </c>
      <c r="AM857" s="905">
        <f t="shared" si="85"/>
        <v>0</v>
      </c>
      <c r="AN857" s="905">
        <f>INDEX(G857:R857,1,MATCH(Parametres!$B$3,G$1:R$1,0))*IF(OR(F857="L",F857="S",F857="I"),-1,1)</f>
        <v>0</v>
      </c>
      <c r="AO857" s="487" t="e">
        <f>+VLOOKUP($AJ857,Data_Validation!$A:$D,1,0)</f>
        <v>#N/A</v>
      </c>
      <c r="AP857" s="487" t="e">
        <f>+VLOOKUP($AJ857,Data_Validation!$A:$D,3,0)</f>
        <v>#N/A</v>
      </c>
      <c r="AQ857" s="487" t="e">
        <f>+VLOOKUP($AJ857,Data_Validation!$A:$D,4,0)</f>
        <v>#N/A</v>
      </c>
      <c r="AR857" s="487" t="s">
        <v>299</v>
      </c>
      <c r="AS857" s="487" t="e">
        <f>+VLOOKUP($AJ857,Data_Validation!$A:$E,5,0)</f>
        <v>#N/A</v>
      </c>
      <c r="AT857" s="904" t="str">
        <f t="shared" si="86"/>
        <v>G736</v>
      </c>
      <c r="AU857" s="488" t="str">
        <f t="shared" si="87"/>
        <v>REPAR.&amp; ENTRETIEN    -C/T</v>
      </c>
      <c r="AV857" s="899">
        <f>IFERROR(INDEX(V857:AG857,1,MATCH(Parametres!$B$3,V$1:AG$1,0)-1)*IF(OR(C857="L",C857="S",C857="I"),-1,1),"")</f>
        <v>0</v>
      </c>
      <c r="AW857" s="899">
        <f t="shared" si="88"/>
        <v>0</v>
      </c>
      <c r="AX857" s="899">
        <f>INDEX(V857:AG857,1,MATCH(Parametres!$B$3,V$1:AG$1,0))*IF(OR(C857="L",C857="S",C857="I"),-1,1)</f>
        <v>0</v>
      </c>
      <c r="AY857" s="487" t="s">
        <v>337</v>
      </c>
      <c r="AZ857" s="487" t="e">
        <f>+VLOOKUP($AJ857,Data_Validation!$A:$E,5,0)</f>
        <v>#N/A</v>
      </c>
    </row>
    <row r="858" spans="1:52" ht="15" customHeight="1">
      <c r="A858" s="706" t="s">
        <v>1148</v>
      </c>
      <c r="B858" s="706">
        <v>2025</v>
      </c>
      <c r="C858" s="706" t="s">
        <v>3016</v>
      </c>
      <c r="D858" s="706" t="s">
        <v>3017</v>
      </c>
      <c r="E858" s="706" t="s">
        <v>333</v>
      </c>
      <c r="F858" s="706" t="s">
        <v>1104</v>
      </c>
      <c r="G858" s="706">
        <v>0</v>
      </c>
      <c r="H858" s="706">
        <v>0</v>
      </c>
      <c r="I858" s="706">
        <v>0</v>
      </c>
      <c r="J858" s="706">
        <v>0</v>
      </c>
      <c r="K858" s="706">
        <v>0</v>
      </c>
      <c r="L858" s="706">
        <v>0</v>
      </c>
      <c r="M858" s="706">
        <v>0</v>
      </c>
      <c r="N858" s="706">
        <v>0</v>
      </c>
      <c r="O858" s="706">
        <v>0</v>
      </c>
      <c r="P858" s="706">
        <v>0</v>
      </c>
      <c r="Q858" s="706">
        <v>0</v>
      </c>
      <c r="R858" s="706">
        <v>0</v>
      </c>
      <c r="S858" s="706">
        <v>0</v>
      </c>
      <c r="T858" s="706">
        <v>0</v>
      </c>
      <c r="U858" s="706">
        <v>0</v>
      </c>
      <c r="V858" s="706">
        <v>0</v>
      </c>
      <c r="W858" s="706">
        <v>0</v>
      </c>
      <c r="X858" s="706">
        <v>0</v>
      </c>
      <c r="Y858" s="706">
        <v>0</v>
      </c>
      <c r="Z858" s="706">
        <v>0</v>
      </c>
      <c r="AA858" s="706">
        <v>0</v>
      </c>
      <c r="AB858" s="706">
        <v>0</v>
      </c>
      <c r="AC858" s="706">
        <v>0</v>
      </c>
      <c r="AD858" s="706">
        <v>0</v>
      </c>
      <c r="AE858" s="706">
        <v>0</v>
      </c>
      <c r="AF858" s="706">
        <v>0</v>
      </c>
      <c r="AG858" s="706">
        <v>0</v>
      </c>
      <c r="AH858" s="706">
        <v>0</v>
      </c>
      <c r="AI858" s="706">
        <v>0</v>
      </c>
      <c r="AJ858" s="905" t="str">
        <f t="shared" si="83"/>
        <v>G73600</v>
      </c>
      <c r="AK858" s="905" t="str">
        <f t="shared" si="84"/>
        <v>REPAR. ENTRETIEN LOC C/T</v>
      </c>
      <c r="AL858" s="905">
        <f>IFERROR(INDEX(G858:R858,1,MATCH(Parametres!$B$3,G$1:R$1,0)-1)*IF(OR(F858="L",F858="S",F858="I"),-1,1),"")</f>
        <v>0</v>
      </c>
      <c r="AM858" s="905">
        <f t="shared" si="85"/>
        <v>0</v>
      </c>
      <c r="AN858" s="905">
        <f>INDEX(G858:R858,1,MATCH(Parametres!$B$3,G$1:R$1,0))*IF(OR(F858="L",F858="S",F858="I"),-1,1)</f>
        <v>0</v>
      </c>
      <c r="AO858" s="487" t="str">
        <f>+VLOOKUP($AJ858,Data_Validation!$A:$D,1,0)</f>
        <v>G73600</v>
      </c>
      <c r="AP858" s="487">
        <f>+VLOOKUP($AJ858,Data_Validation!$A:$D,3,0)</f>
        <v>0</v>
      </c>
      <c r="AQ858" s="487">
        <f>+VLOOKUP($AJ858,Data_Validation!$A:$D,4,0)</f>
        <v>0</v>
      </c>
      <c r="AR858" s="487" t="s">
        <v>299</v>
      </c>
      <c r="AS858" s="487">
        <f>+VLOOKUP($AJ858,Data_Validation!$A:$E,5,0)</f>
        <v>0</v>
      </c>
      <c r="AT858" s="904" t="str">
        <f t="shared" si="86"/>
        <v>G73600</v>
      </c>
      <c r="AU858" s="488" t="str">
        <f t="shared" si="87"/>
        <v>REPAR. ENTRETIEN LOC C/T</v>
      </c>
      <c r="AV858" s="899">
        <f>IFERROR(INDEX(V858:AG858,1,MATCH(Parametres!$B$3,V$1:AG$1,0)-1)*IF(OR(C858="L",C858="S",C858="I"),-1,1),"")</f>
        <v>0</v>
      </c>
      <c r="AW858" s="899">
        <f t="shared" si="88"/>
        <v>0</v>
      </c>
      <c r="AX858" s="899">
        <f>INDEX(V858:AG858,1,MATCH(Parametres!$B$3,V$1:AG$1,0))*IF(OR(C858="L",C858="S",C858="I"),-1,1)</f>
        <v>0</v>
      </c>
      <c r="AY858" s="487" t="s">
        <v>337</v>
      </c>
      <c r="AZ858" s="487">
        <f>+VLOOKUP($AJ858,Data_Validation!$A:$E,5,0)</f>
        <v>0</v>
      </c>
    </row>
    <row r="859" spans="1:52" ht="15" customHeight="1">
      <c r="A859" s="706" t="s">
        <v>1148</v>
      </c>
      <c r="B859" s="706">
        <v>2025</v>
      </c>
      <c r="C859" s="706" t="s">
        <v>3018</v>
      </c>
      <c r="D859" s="706" t="s">
        <v>3019</v>
      </c>
      <c r="E859" s="706" t="s">
        <v>333</v>
      </c>
      <c r="F859" s="706" t="s">
        <v>1104</v>
      </c>
      <c r="G859" s="706">
        <v>0</v>
      </c>
      <c r="H859" s="706">
        <v>0</v>
      </c>
      <c r="I859" s="706">
        <v>0</v>
      </c>
      <c r="J859" s="706">
        <v>0</v>
      </c>
      <c r="K859" s="706">
        <v>0</v>
      </c>
      <c r="L859" s="706">
        <v>0</v>
      </c>
      <c r="M859" s="706">
        <v>0</v>
      </c>
      <c r="N859" s="706">
        <v>0</v>
      </c>
      <c r="O859" s="706">
        <v>0</v>
      </c>
      <c r="P859" s="706">
        <v>0</v>
      </c>
      <c r="Q859" s="706">
        <v>0</v>
      </c>
      <c r="R859" s="706">
        <v>0</v>
      </c>
      <c r="S859" s="706">
        <v>0</v>
      </c>
      <c r="T859" s="706">
        <v>0</v>
      </c>
      <c r="U859" s="706">
        <v>0</v>
      </c>
      <c r="V859" s="706">
        <v>0</v>
      </c>
      <c r="W859" s="706">
        <v>0</v>
      </c>
      <c r="X859" s="706">
        <v>0</v>
      </c>
      <c r="Y859" s="706">
        <v>0</v>
      </c>
      <c r="Z859" s="706">
        <v>0</v>
      </c>
      <c r="AA859" s="706">
        <v>0</v>
      </c>
      <c r="AB859" s="706">
        <v>0</v>
      </c>
      <c r="AC859" s="706">
        <v>0</v>
      </c>
      <c r="AD859" s="706">
        <v>0</v>
      </c>
      <c r="AE859" s="706">
        <v>0</v>
      </c>
      <c r="AF859" s="706">
        <v>0</v>
      </c>
      <c r="AG859" s="706">
        <v>0</v>
      </c>
      <c r="AH859" s="706">
        <v>0</v>
      </c>
      <c r="AI859" s="706">
        <v>0</v>
      </c>
      <c r="AJ859" s="905" t="str">
        <f t="shared" ref="AJ859:AJ922" si="89">C859</f>
        <v>G737</v>
      </c>
      <c r="AK859" s="905" t="str">
        <f t="shared" ref="AK859:AK922" si="90">D859</f>
        <v>PRIX LOC.UNIT.S-LOUE -C/T</v>
      </c>
      <c r="AL859" s="905">
        <f>IFERROR(INDEX(G859:R859,1,MATCH(Parametres!$B$3,G$1:R$1,0)-1)*IF(OR(F859="L",F859="S",F859="I"),-1,1),"")</f>
        <v>0</v>
      </c>
      <c r="AM859" s="905">
        <f t="shared" ref="AM859:AM922" si="91">AN859-AL859</f>
        <v>0</v>
      </c>
      <c r="AN859" s="905">
        <f>INDEX(G859:R859,1,MATCH(Parametres!$B$3,G$1:R$1,0))*IF(OR(F859="L",F859="S",F859="I"),-1,1)</f>
        <v>0</v>
      </c>
      <c r="AO859" s="487" t="e">
        <f>+VLOOKUP($AJ859,Data_Validation!$A:$D,1,0)</f>
        <v>#N/A</v>
      </c>
      <c r="AP859" s="487" t="e">
        <f>+VLOOKUP($AJ859,Data_Validation!$A:$D,3,0)</f>
        <v>#N/A</v>
      </c>
      <c r="AQ859" s="487" t="e">
        <f>+VLOOKUP($AJ859,Data_Validation!$A:$D,4,0)</f>
        <v>#N/A</v>
      </c>
      <c r="AR859" s="487" t="s">
        <v>299</v>
      </c>
      <c r="AS859" s="487" t="e">
        <f>+VLOOKUP($AJ859,Data_Validation!$A:$E,5,0)</f>
        <v>#N/A</v>
      </c>
      <c r="AT859" s="904" t="str">
        <f t="shared" ref="AT859:AT922" si="92">C859</f>
        <v>G737</v>
      </c>
      <c r="AU859" s="488" t="str">
        <f t="shared" ref="AU859:AU922" si="93">D859</f>
        <v>PRIX LOC.UNIT.S-LOUE -C/T</v>
      </c>
      <c r="AV859" s="899">
        <f>IFERROR(INDEX(V859:AG859,1,MATCH(Parametres!$B$3,V$1:AG$1,0)-1)*IF(OR(C859="L",C859="S",C859="I"),-1,1),"")</f>
        <v>0</v>
      </c>
      <c r="AW859" s="899">
        <f t="shared" ref="AW859:AW922" si="94">AX859-AV859</f>
        <v>0</v>
      </c>
      <c r="AX859" s="899">
        <f>INDEX(V859:AG859,1,MATCH(Parametres!$B$3,V$1:AG$1,0))*IF(OR(C859="L",C859="S",C859="I"),-1,1)</f>
        <v>0</v>
      </c>
      <c r="AY859" s="487" t="s">
        <v>337</v>
      </c>
      <c r="AZ859" s="487" t="e">
        <f>+VLOOKUP($AJ859,Data_Validation!$A:$E,5,0)</f>
        <v>#N/A</v>
      </c>
    </row>
    <row r="860" spans="1:52" ht="15" customHeight="1">
      <c r="A860" s="706" t="s">
        <v>1148</v>
      </c>
      <c r="B860" s="706">
        <v>2025</v>
      </c>
      <c r="C860" s="706" t="s">
        <v>3020</v>
      </c>
      <c r="D860" s="706" t="s">
        <v>3021</v>
      </c>
      <c r="E860" s="706" t="s">
        <v>333</v>
      </c>
      <c r="F860" s="706" t="s">
        <v>1104</v>
      </c>
      <c r="G860" s="706">
        <v>0</v>
      </c>
      <c r="H860" s="706">
        <v>0</v>
      </c>
      <c r="I860" s="706">
        <v>0</v>
      </c>
      <c r="J860" s="706">
        <v>0</v>
      </c>
      <c r="K860" s="706">
        <v>0</v>
      </c>
      <c r="L860" s="706">
        <v>0</v>
      </c>
      <c r="M860" s="706">
        <v>0</v>
      </c>
      <c r="N860" s="706">
        <v>0</v>
      </c>
      <c r="O860" s="706">
        <v>0</v>
      </c>
      <c r="P860" s="706">
        <v>0</v>
      </c>
      <c r="Q860" s="706">
        <v>0</v>
      </c>
      <c r="R860" s="706">
        <v>0</v>
      </c>
      <c r="S860" s="706">
        <v>0</v>
      </c>
      <c r="T860" s="706">
        <v>0</v>
      </c>
      <c r="U860" s="706">
        <v>0</v>
      </c>
      <c r="V860" s="706">
        <v>0</v>
      </c>
      <c r="W860" s="706">
        <v>0</v>
      </c>
      <c r="X860" s="706">
        <v>0</v>
      </c>
      <c r="Y860" s="706">
        <v>0</v>
      </c>
      <c r="Z860" s="706">
        <v>0</v>
      </c>
      <c r="AA860" s="706">
        <v>0</v>
      </c>
      <c r="AB860" s="706">
        <v>0</v>
      </c>
      <c r="AC860" s="706">
        <v>0</v>
      </c>
      <c r="AD860" s="706">
        <v>0</v>
      </c>
      <c r="AE860" s="706">
        <v>0</v>
      </c>
      <c r="AF860" s="706">
        <v>0</v>
      </c>
      <c r="AG860" s="706">
        <v>0</v>
      </c>
      <c r="AH860" s="706">
        <v>0</v>
      </c>
      <c r="AI860" s="706">
        <v>0</v>
      </c>
      <c r="AJ860" s="905" t="str">
        <f t="shared" si="89"/>
        <v>G738</v>
      </c>
      <c r="AK860" s="905" t="str">
        <f t="shared" si="90"/>
        <v>AUTRES               -C/T</v>
      </c>
      <c r="AL860" s="905">
        <f>IFERROR(INDEX(G860:R860,1,MATCH(Parametres!$B$3,G$1:R$1,0)-1)*IF(OR(F860="L",F860="S",F860="I"),-1,1),"")</f>
        <v>0</v>
      </c>
      <c r="AM860" s="905">
        <f t="shared" si="91"/>
        <v>0</v>
      </c>
      <c r="AN860" s="905">
        <f>INDEX(G860:R860,1,MATCH(Parametres!$B$3,G$1:R$1,0))*IF(OR(F860="L",F860="S",F860="I"),-1,1)</f>
        <v>0</v>
      </c>
      <c r="AO860" s="487" t="e">
        <f>+VLOOKUP($AJ860,Data_Validation!$A:$D,1,0)</f>
        <v>#N/A</v>
      </c>
      <c r="AP860" s="487" t="e">
        <f>+VLOOKUP($AJ860,Data_Validation!$A:$D,3,0)</f>
        <v>#N/A</v>
      </c>
      <c r="AQ860" s="487" t="e">
        <f>+VLOOKUP($AJ860,Data_Validation!$A:$D,4,0)</f>
        <v>#N/A</v>
      </c>
      <c r="AR860" s="487" t="s">
        <v>299</v>
      </c>
      <c r="AS860" s="487" t="e">
        <f>+VLOOKUP($AJ860,Data_Validation!$A:$E,5,0)</f>
        <v>#N/A</v>
      </c>
      <c r="AT860" s="904" t="str">
        <f t="shared" si="92"/>
        <v>G738</v>
      </c>
      <c r="AU860" s="488" t="str">
        <f t="shared" si="93"/>
        <v>AUTRES               -C/T</v>
      </c>
      <c r="AV860" s="899">
        <f>IFERROR(INDEX(V860:AG860,1,MATCH(Parametres!$B$3,V$1:AG$1,0)-1)*IF(OR(C860="L",C860="S",C860="I"),-1,1),"")</f>
        <v>0</v>
      </c>
      <c r="AW860" s="899">
        <f t="shared" si="94"/>
        <v>0</v>
      </c>
      <c r="AX860" s="899">
        <f>INDEX(V860:AG860,1,MATCH(Parametres!$B$3,V$1:AG$1,0))*IF(OR(C860="L",C860="S",C860="I"),-1,1)</f>
        <v>0</v>
      </c>
      <c r="AY860" s="487" t="s">
        <v>337</v>
      </c>
      <c r="AZ860" s="487" t="e">
        <f>+VLOOKUP($AJ860,Data_Validation!$A:$E,5,0)</f>
        <v>#N/A</v>
      </c>
    </row>
    <row r="861" spans="1:52" ht="15" customHeight="1">
      <c r="A861" s="706" t="s">
        <v>1148</v>
      </c>
      <c r="B861" s="706">
        <v>2025</v>
      </c>
      <c r="C861" s="706" t="s">
        <v>3022</v>
      </c>
      <c r="D861" s="706" t="s">
        <v>3023</v>
      </c>
      <c r="E861" s="706" t="s">
        <v>333</v>
      </c>
      <c r="F861" s="706" t="s">
        <v>1104</v>
      </c>
      <c r="G861" s="706">
        <v>0</v>
      </c>
      <c r="H861" s="706">
        <v>0</v>
      </c>
      <c r="I861" s="706">
        <v>0</v>
      </c>
      <c r="J861" s="706">
        <v>0</v>
      </c>
      <c r="K861" s="706">
        <v>0</v>
      </c>
      <c r="L861" s="706">
        <v>0</v>
      </c>
      <c r="M861" s="706">
        <v>0</v>
      </c>
      <c r="N861" s="706">
        <v>0</v>
      </c>
      <c r="O861" s="706">
        <v>0</v>
      </c>
      <c r="P861" s="706">
        <v>0</v>
      </c>
      <c r="Q861" s="706">
        <v>0</v>
      </c>
      <c r="R861" s="706">
        <v>0</v>
      </c>
      <c r="S861" s="706">
        <v>0</v>
      </c>
      <c r="T861" s="706">
        <v>0</v>
      </c>
      <c r="U861" s="706">
        <v>0</v>
      </c>
      <c r="V861" s="706">
        <v>0</v>
      </c>
      <c r="W861" s="706">
        <v>0</v>
      </c>
      <c r="X861" s="706">
        <v>0</v>
      </c>
      <c r="Y861" s="706">
        <v>0</v>
      </c>
      <c r="Z861" s="706">
        <v>0</v>
      </c>
      <c r="AA861" s="706">
        <v>0</v>
      </c>
      <c r="AB861" s="706">
        <v>0</v>
      </c>
      <c r="AC861" s="706">
        <v>0</v>
      </c>
      <c r="AD861" s="706">
        <v>0</v>
      </c>
      <c r="AE861" s="706">
        <v>0</v>
      </c>
      <c r="AF861" s="706">
        <v>0</v>
      </c>
      <c r="AG861" s="706">
        <v>0</v>
      </c>
      <c r="AH861" s="706">
        <v>0</v>
      </c>
      <c r="AI861" s="706">
        <v>0</v>
      </c>
      <c r="AJ861" s="905" t="str">
        <f t="shared" si="89"/>
        <v>G740</v>
      </c>
      <c r="AK861" s="905" t="str">
        <f t="shared" si="90"/>
        <v>COMM.DIRECT.F&amp;A LOC C&amp;L</v>
      </c>
      <c r="AL861" s="905">
        <f>IFERROR(INDEX(G861:R861,1,MATCH(Parametres!$B$3,G$1:R$1,0)-1)*IF(OR(F861="L",F861="S",F861="I"),-1,1),"")</f>
        <v>0</v>
      </c>
      <c r="AM861" s="905">
        <f t="shared" si="91"/>
        <v>0</v>
      </c>
      <c r="AN861" s="905">
        <f>INDEX(G861:R861,1,MATCH(Parametres!$B$3,G$1:R$1,0))*IF(OR(F861="L",F861="S",F861="I"),-1,1)</f>
        <v>0</v>
      </c>
      <c r="AO861" s="487" t="e">
        <f>+VLOOKUP($AJ861,Data_Validation!$A:$D,1,0)</f>
        <v>#N/A</v>
      </c>
      <c r="AP861" s="487" t="e">
        <f>+VLOOKUP($AJ861,Data_Validation!$A:$D,3,0)</f>
        <v>#N/A</v>
      </c>
      <c r="AQ861" s="487" t="e">
        <f>+VLOOKUP($AJ861,Data_Validation!$A:$D,4,0)</f>
        <v>#N/A</v>
      </c>
      <c r="AR861" s="487" t="s">
        <v>299</v>
      </c>
      <c r="AS861" s="487" t="e">
        <f>+VLOOKUP($AJ861,Data_Validation!$A:$E,5,0)</f>
        <v>#N/A</v>
      </c>
      <c r="AT861" s="904" t="str">
        <f t="shared" si="92"/>
        <v>G740</v>
      </c>
      <c r="AU861" s="488" t="str">
        <f t="shared" si="93"/>
        <v>COMM.DIRECT.F&amp;A LOC C&amp;L</v>
      </c>
      <c r="AV861" s="899">
        <f>IFERROR(INDEX(V861:AG861,1,MATCH(Parametres!$B$3,V$1:AG$1,0)-1)*IF(OR(C861="L",C861="S",C861="I"),-1,1),"")</f>
        <v>0</v>
      </c>
      <c r="AW861" s="899">
        <f t="shared" si="94"/>
        <v>0</v>
      </c>
      <c r="AX861" s="899">
        <f>INDEX(V861:AG861,1,MATCH(Parametres!$B$3,V$1:AG$1,0))*IF(OR(C861="L",C861="S",C861="I"),-1,1)</f>
        <v>0</v>
      </c>
      <c r="AY861" s="487" t="s">
        <v>337</v>
      </c>
      <c r="AZ861" s="487" t="e">
        <f>+VLOOKUP($AJ861,Data_Validation!$A:$E,5,0)</f>
        <v>#N/A</v>
      </c>
    </row>
    <row r="862" spans="1:52" ht="15" customHeight="1">
      <c r="A862" s="706" t="s">
        <v>1148</v>
      </c>
      <c r="B862" s="706">
        <v>2025</v>
      </c>
      <c r="C862" s="706" t="s">
        <v>3024</v>
      </c>
      <c r="D862" s="706" t="s">
        <v>3025</v>
      </c>
      <c r="E862" s="706" t="s">
        <v>333</v>
      </c>
      <c r="F862" s="706" t="s">
        <v>1104</v>
      </c>
      <c r="G862" s="706">
        <v>0</v>
      </c>
      <c r="H862" s="706">
        <v>0</v>
      </c>
      <c r="I862" s="706">
        <v>0</v>
      </c>
      <c r="J862" s="706">
        <v>0</v>
      </c>
      <c r="K862" s="706">
        <v>0</v>
      </c>
      <c r="L862" s="706">
        <v>0</v>
      </c>
      <c r="M862" s="706">
        <v>0</v>
      </c>
      <c r="N862" s="706">
        <v>0</v>
      </c>
      <c r="O862" s="706">
        <v>0</v>
      </c>
      <c r="P862" s="706">
        <v>0</v>
      </c>
      <c r="Q862" s="706">
        <v>0</v>
      </c>
      <c r="R862" s="706">
        <v>0</v>
      </c>
      <c r="S862" s="706">
        <v>0</v>
      </c>
      <c r="T862" s="706">
        <v>0</v>
      </c>
      <c r="U862" s="706">
        <v>0</v>
      </c>
      <c r="V862" s="706">
        <v>0</v>
      </c>
      <c r="W862" s="706">
        <v>0</v>
      </c>
      <c r="X862" s="706">
        <v>0</v>
      </c>
      <c r="Y862" s="706">
        <v>0</v>
      </c>
      <c r="Z862" s="706">
        <v>0</v>
      </c>
      <c r="AA862" s="706">
        <v>0</v>
      </c>
      <c r="AB862" s="706">
        <v>0</v>
      </c>
      <c r="AC862" s="706">
        <v>0</v>
      </c>
      <c r="AD862" s="706">
        <v>0</v>
      </c>
      <c r="AE862" s="706">
        <v>0</v>
      </c>
      <c r="AF862" s="706">
        <v>0</v>
      </c>
      <c r="AG862" s="706">
        <v>0</v>
      </c>
      <c r="AH862" s="706">
        <v>0</v>
      </c>
      <c r="AI862" s="706">
        <v>0</v>
      </c>
      <c r="AJ862" s="905" t="str">
        <f t="shared" si="89"/>
        <v>G741</v>
      </c>
      <c r="AK862" s="905" t="str">
        <f t="shared" si="90"/>
        <v>RETROFACT.F&amp;A LOC C&amp;L TER</v>
      </c>
      <c r="AL862" s="905">
        <f>IFERROR(INDEX(G862:R862,1,MATCH(Parametres!$B$3,G$1:R$1,0)-1)*IF(OR(F862="L",F862="S",F862="I"),-1,1),"")</f>
        <v>0</v>
      </c>
      <c r="AM862" s="905">
        <f t="shared" si="91"/>
        <v>0</v>
      </c>
      <c r="AN862" s="905">
        <f>INDEX(G862:R862,1,MATCH(Parametres!$B$3,G$1:R$1,0))*IF(OR(F862="L",F862="S",F862="I"),-1,1)</f>
        <v>0</v>
      </c>
      <c r="AO862" s="487" t="e">
        <f>+VLOOKUP($AJ862,Data_Validation!$A:$D,1,0)</f>
        <v>#N/A</v>
      </c>
      <c r="AP862" s="487" t="e">
        <f>+VLOOKUP($AJ862,Data_Validation!$A:$D,3,0)</f>
        <v>#N/A</v>
      </c>
      <c r="AQ862" s="487" t="e">
        <f>+VLOOKUP($AJ862,Data_Validation!$A:$D,4,0)</f>
        <v>#N/A</v>
      </c>
      <c r="AR862" s="487" t="s">
        <v>299</v>
      </c>
      <c r="AS862" s="487" t="e">
        <f>+VLOOKUP($AJ862,Data_Validation!$A:$E,5,0)</f>
        <v>#N/A</v>
      </c>
      <c r="AT862" s="904" t="str">
        <f t="shared" si="92"/>
        <v>G741</v>
      </c>
      <c r="AU862" s="488" t="str">
        <f t="shared" si="93"/>
        <v>RETROFACT.F&amp;A LOC C&amp;L TER</v>
      </c>
      <c r="AV862" s="899">
        <f>IFERROR(INDEX(V862:AG862,1,MATCH(Parametres!$B$3,V$1:AG$1,0)-1)*IF(OR(C862="L",C862="S",C862="I"),-1,1),"")</f>
        <v>0</v>
      </c>
      <c r="AW862" s="899">
        <f t="shared" si="94"/>
        <v>0</v>
      </c>
      <c r="AX862" s="899">
        <f>INDEX(V862:AG862,1,MATCH(Parametres!$B$3,V$1:AG$1,0))*IF(OR(C862="L",C862="S",C862="I"),-1,1)</f>
        <v>0</v>
      </c>
      <c r="AY862" s="487" t="s">
        <v>337</v>
      </c>
      <c r="AZ862" s="487" t="e">
        <f>+VLOOKUP($AJ862,Data_Validation!$A:$E,5,0)</f>
        <v>#N/A</v>
      </c>
    </row>
    <row r="863" spans="1:52" ht="15" customHeight="1">
      <c r="A863" s="706" t="s">
        <v>1148</v>
      </c>
      <c r="B863" s="706">
        <v>2025</v>
      </c>
      <c r="C863" s="706" t="s">
        <v>3026</v>
      </c>
      <c r="D863" s="706" t="s">
        <v>3027</v>
      </c>
      <c r="E863" s="706" t="s">
        <v>333</v>
      </c>
      <c r="F863" s="706" t="s">
        <v>1150</v>
      </c>
      <c r="G863" s="706">
        <v>0</v>
      </c>
      <c r="H863" s="706">
        <v>0</v>
      </c>
      <c r="I863" s="706">
        <v>0</v>
      </c>
      <c r="J863" s="706">
        <v>0</v>
      </c>
      <c r="K863" s="706">
        <v>0</v>
      </c>
      <c r="L863" s="706">
        <v>0</v>
      </c>
      <c r="M863" s="706">
        <v>0</v>
      </c>
      <c r="N863" s="706">
        <v>0</v>
      </c>
      <c r="O863" s="706">
        <v>0</v>
      </c>
      <c r="P863" s="706">
        <v>0</v>
      </c>
      <c r="Q863" s="706">
        <v>0</v>
      </c>
      <c r="R863" s="706">
        <v>0</v>
      </c>
      <c r="S863" s="706">
        <v>0</v>
      </c>
      <c r="T863" s="706">
        <v>0</v>
      </c>
      <c r="U863" s="706">
        <v>0</v>
      </c>
      <c r="V863" s="706">
        <v>0</v>
      </c>
      <c r="W863" s="706">
        <v>0</v>
      </c>
      <c r="X863" s="706">
        <v>0</v>
      </c>
      <c r="Y863" s="706">
        <v>0</v>
      </c>
      <c r="Z863" s="706">
        <v>0</v>
      </c>
      <c r="AA863" s="706">
        <v>0</v>
      </c>
      <c r="AB863" s="706">
        <v>0</v>
      </c>
      <c r="AC863" s="706">
        <v>0</v>
      </c>
      <c r="AD863" s="706">
        <v>0</v>
      </c>
      <c r="AE863" s="706">
        <v>0</v>
      </c>
      <c r="AF863" s="706">
        <v>0</v>
      </c>
      <c r="AG863" s="706">
        <v>0</v>
      </c>
      <c r="AH863" s="706">
        <v>0</v>
      </c>
      <c r="AI863" s="706">
        <v>0</v>
      </c>
      <c r="AJ863" s="905" t="str">
        <f t="shared" si="89"/>
        <v>G806</v>
      </c>
      <c r="AK863" s="905" t="str">
        <f t="shared" si="90"/>
        <v>REVENU FINANCE - NEUF</v>
      </c>
      <c r="AL863" s="905">
        <f>IFERROR(INDEX(G863:R863,1,MATCH(Parametres!$B$3,G$1:R$1,0)-1)*IF(OR(F863="L",F863="S",F863="I"),-1,1),"")</f>
        <v>0</v>
      </c>
      <c r="AM863" s="905">
        <f t="shared" si="91"/>
        <v>0</v>
      </c>
      <c r="AN863" s="905">
        <f>INDEX(G863:R863,1,MATCH(Parametres!$B$3,G$1:R$1,0))*IF(OR(F863="L",F863="S",F863="I"),-1,1)</f>
        <v>0</v>
      </c>
      <c r="AO863" s="487" t="e">
        <f>+VLOOKUP($AJ863,Data_Validation!$A:$D,1,0)</f>
        <v>#N/A</v>
      </c>
      <c r="AP863" s="487" t="e">
        <f>+VLOOKUP($AJ863,Data_Validation!$A:$D,3,0)</f>
        <v>#N/A</v>
      </c>
      <c r="AQ863" s="487" t="e">
        <f>+VLOOKUP($AJ863,Data_Validation!$A:$D,4,0)</f>
        <v>#N/A</v>
      </c>
      <c r="AR863" s="487" t="s">
        <v>299</v>
      </c>
      <c r="AS863" s="487" t="e">
        <f>+VLOOKUP($AJ863,Data_Validation!$A:$E,5,0)</f>
        <v>#N/A</v>
      </c>
      <c r="AT863" s="904" t="str">
        <f t="shared" si="92"/>
        <v>G806</v>
      </c>
      <c r="AU863" s="488" t="str">
        <f t="shared" si="93"/>
        <v>REVENU FINANCE - NEUF</v>
      </c>
      <c r="AV863" s="899">
        <f>IFERROR(INDEX(V863:AG863,1,MATCH(Parametres!$B$3,V$1:AG$1,0)-1)*IF(OR(C863="L",C863="S",C863="I"),-1,1),"")</f>
        <v>0</v>
      </c>
      <c r="AW863" s="899">
        <f t="shared" si="94"/>
        <v>0</v>
      </c>
      <c r="AX863" s="899">
        <f>INDEX(V863:AG863,1,MATCH(Parametres!$B$3,V$1:AG$1,0))*IF(OR(C863="L",C863="S",C863="I"),-1,1)</f>
        <v>0</v>
      </c>
      <c r="AY863" s="487" t="s">
        <v>337</v>
      </c>
      <c r="AZ863" s="487" t="e">
        <f>+VLOOKUP($AJ863,Data_Validation!$A:$E,5,0)</f>
        <v>#N/A</v>
      </c>
    </row>
    <row r="864" spans="1:52" ht="15" hidden="1" customHeight="1">
      <c r="A864" s="706" t="s">
        <v>1148</v>
      </c>
      <c r="B864" s="706">
        <v>2025</v>
      </c>
      <c r="C864" s="706" t="s">
        <v>3028</v>
      </c>
      <c r="D864" s="706" t="s">
        <v>3029</v>
      </c>
      <c r="E864" s="706" t="s">
        <v>333</v>
      </c>
      <c r="F864" s="706" t="s">
        <v>1150</v>
      </c>
      <c r="G864" s="706">
        <v>2212.44</v>
      </c>
      <c r="H864" s="706">
        <v>2462.44</v>
      </c>
      <c r="I864" s="706">
        <v>2154.5300000000002</v>
      </c>
      <c r="J864" s="706">
        <v>2375.37</v>
      </c>
      <c r="K864" s="706">
        <v>3088.92</v>
      </c>
      <c r="L864" s="706">
        <v>3577.17</v>
      </c>
      <c r="M864" s="706">
        <v>5226.93</v>
      </c>
      <c r="N864" s="706">
        <v>5332.73</v>
      </c>
      <c r="O864" s="706">
        <v>5332.73</v>
      </c>
      <c r="P864" s="706">
        <v>6414.43</v>
      </c>
      <c r="Q864" s="706">
        <v>6414.43</v>
      </c>
      <c r="R864" s="706">
        <v>7614.43</v>
      </c>
      <c r="S864" s="706">
        <v>583.13</v>
      </c>
      <c r="T864" s="706">
        <v>583.13</v>
      </c>
      <c r="U864" s="706">
        <v>0</v>
      </c>
      <c r="V864" s="706">
        <v>6</v>
      </c>
      <c r="W864" s="706">
        <v>7</v>
      </c>
      <c r="X864" s="706">
        <v>7</v>
      </c>
      <c r="Y864" s="706">
        <v>8</v>
      </c>
      <c r="Z864" s="706">
        <v>9</v>
      </c>
      <c r="AA864" s="706">
        <v>10</v>
      </c>
      <c r="AB864" s="706">
        <v>13</v>
      </c>
      <c r="AC864" s="706">
        <v>13</v>
      </c>
      <c r="AD864" s="706">
        <v>13</v>
      </c>
      <c r="AE864" s="706">
        <v>15</v>
      </c>
      <c r="AF864" s="706">
        <v>15</v>
      </c>
      <c r="AG864" s="706">
        <v>16</v>
      </c>
      <c r="AH864" s="706">
        <v>1</v>
      </c>
      <c r="AI864" s="706">
        <v>1</v>
      </c>
      <c r="AJ864" s="905" t="str">
        <f t="shared" si="89"/>
        <v>G80600</v>
      </c>
      <c r="AK864" s="905" t="str">
        <f t="shared" si="90"/>
        <v>REVENUS FINANCE VEH. NEUF</v>
      </c>
      <c r="AL864" s="905">
        <f>IFERROR(INDEX(G864:R864,1,MATCH(Parametres!$B$3,G$1:R$1,0)-1)*IF(OR(F864="L",F864="S",F864="I"),-1,1),"")</f>
        <v>-2154.5300000000002</v>
      </c>
      <c r="AM864" s="905">
        <f t="shared" si="91"/>
        <v>-220.83999999999969</v>
      </c>
      <c r="AN864" s="905">
        <f>INDEX(G864:R864,1,MATCH(Parametres!$B$3,G$1:R$1,0))*IF(OR(F864="L",F864="S",F864="I"),-1,1)</f>
        <v>-2375.37</v>
      </c>
      <c r="AO864" s="487" t="str">
        <f>+VLOOKUP($AJ864,Data_Validation!$A:$D,1,0)</f>
        <v>G80600</v>
      </c>
      <c r="AP864" s="487" t="str">
        <f>+VLOOKUP($AJ864,Data_Validation!$A:$D,3,0)</f>
        <v>Véhicules neufs</v>
      </c>
      <c r="AQ864" s="487" t="str">
        <f>+VLOOKUP($AJ864,Data_Validation!$A:$D,4,0)</f>
        <v>Rev. Finances</v>
      </c>
      <c r="AR864" s="487" t="s">
        <v>299</v>
      </c>
      <c r="AS864" s="487" t="str">
        <f>+VLOOKUP($AJ864,Data_Validation!$A:$E,5,0)</f>
        <v>Oui</v>
      </c>
      <c r="AT864" s="904" t="str">
        <f t="shared" si="92"/>
        <v>G80600</v>
      </c>
      <c r="AU864" s="488" t="str">
        <f t="shared" si="93"/>
        <v>REVENUS FINANCE VEH. NEUF</v>
      </c>
      <c r="AV864" s="899">
        <f>IFERROR(INDEX(V864:AG864,1,MATCH(Parametres!$B$3,V$1:AG$1,0)-1)*IF(OR(C864="L",C864="S",C864="I"),-1,1),"")</f>
        <v>7</v>
      </c>
      <c r="AW864" s="899">
        <f t="shared" si="94"/>
        <v>1</v>
      </c>
      <c r="AX864" s="899">
        <f>INDEX(V864:AG864,1,MATCH(Parametres!$B$3,V$1:AG$1,0))*IF(OR(C864="L",C864="S",C864="I"),-1,1)</f>
        <v>8</v>
      </c>
      <c r="AY864" s="487" t="s">
        <v>337</v>
      </c>
      <c r="AZ864" s="487" t="str">
        <f>+VLOOKUP($AJ864,Data_Validation!$A:$E,5,0)</f>
        <v>Oui</v>
      </c>
    </row>
    <row r="865" spans="1:52" ht="15" customHeight="1">
      <c r="A865" s="706" t="s">
        <v>1148</v>
      </c>
      <c r="B865" s="706">
        <v>2025</v>
      </c>
      <c r="C865" s="706" t="s">
        <v>3030</v>
      </c>
      <c r="D865" s="706" t="s">
        <v>3031</v>
      </c>
      <c r="E865" s="706" t="s">
        <v>333</v>
      </c>
      <c r="F865" s="706" t="s">
        <v>1150</v>
      </c>
      <c r="G865" s="706">
        <v>0</v>
      </c>
      <c r="H865" s="706">
        <v>0</v>
      </c>
      <c r="I865" s="706">
        <v>0</v>
      </c>
      <c r="J865" s="706">
        <v>0</v>
      </c>
      <c r="K865" s="706">
        <v>0</v>
      </c>
      <c r="L865" s="706">
        <v>0</v>
      </c>
      <c r="M865" s="706">
        <v>0</v>
      </c>
      <c r="N865" s="706">
        <v>0</v>
      </c>
      <c r="O865" s="706">
        <v>0</v>
      </c>
      <c r="P865" s="706">
        <v>0</v>
      </c>
      <c r="Q865" s="706">
        <v>0</v>
      </c>
      <c r="R865" s="706">
        <v>0</v>
      </c>
      <c r="S865" s="706">
        <v>0</v>
      </c>
      <c r="T865" s="706">
        <v>0</v>
      </c>
      <c r="U865" s="706">
        <v>0</v>
      </c>
      <c r="V865" s="706">
        <v>0</v>
      </c>
      <c r="W865" s="706">
        <v>0</v>
      </c>
      <c r="X865" s="706">
        <v>0</v>
      </c>
      <c r="Y865" s="706">
        <v>0</v>
      </c>
      <c r="Z865" s="706">
        <v>0</v>
      </c>
      <c r="AA865" s="706">
        <v>0</v>
      </c>
      <c r="AB865" s="706">
        <v>0</v>
      </c>
      <c r="AC865" s="706">
        <v>0</v>
      </c>
      <c r="AD865" s="706">
        <v>0</v>
      </c>
      <c r="AE865" s="706">
        <v>0</v>
      </c>
      <c r="AF865" s="706">
        <v>0</v>
      </c>
      <c r="AG865" s="706">
        <v>0</v>
      </c>
      <c r="AH865" s="706">
        <v>0</v>
      </c>
      <c r="AI865" s="706">
        <v>0</v>
      </c>
      <c r="AJ865" s="905" t="str">
        <f t="shared" si="89"/>
        <v>G807</v>
      </c>
      <c r="AK865" s="905" t="str">
        <f t="shared" si="90"/>
        <v>COMM/ASSURANCE - NEUF</v>
      </c>
      <c r="AL865" s="905">
        <f>IFERROR(INDEX(G865:R865,1,MATCH(Parametres!$B$3,G$1:R$1,0)-1)*IF(OR(F865="L",F865="S",F865="I"),-1,1),"")</f>
        <v>0</v>
      </c>
      <c r="AM865" s="905">
        <f t="shared" si="91"/>
        <v>0</v>
      </c>
      <c r="AN865" s="905">
        <f>INDEX(G865:R865,1,MATCH(Parametres!$B$3,G$1:R$1,0))*IF(OR(F865="L",F865="S",F865="I"),-1,1)</f>
        <v>0</v>
      </c>
      <c r="AO865" s="487" t="e">
        <f>+VLOOKUP($AJ865,Data_Validation!$A:$D,1,0)</f>
        <v>#N/A</v>
      </c>
      <c r="AP865" s="487" t="e">
        <f>+VLOOKUP($AJ865,Data_Validation!$A:$D,3,0)</f>
        <v>#N/A</v>
      </c>
      <c r="AQ865" s="487" t="e">
        <f>+VLOOKUP($AJ865,Data_Validation!$A:$D,4,0)</f>
        <v>#N/A</v>
      </c>
      <c r="AR865" s="487" t="s">
        <v>299</v>
      </c>
      <c r="AS865" s="487" t="e">
        <f>+VLOOKUP($AJ865,Data_Validation!$A:$E,5,0)</f>
        <v>#N/A</v>
      </c>
      <c r="AT865" s="904" t="str">
        <f t="shared" si="92"/>
        <v>G807</v>
      </c>
      <c r="AU865" s="488" t="str">
        <f t="shared" si="93"/>
        <v>COMM/ASSURANCE - NEUF</v>
      </c>
      <c r="AV865" s="899">
        <f>IFERROR(INDEX(V865:AG865,1,MATCH(Parametres!$B$3,V$1:AG$1,0)-1)*IF(OR(C865="L",C865="S",C865="I"),-1,1),"")</f>
        <v>0</v>
      </c>
      <c r="AW865" s="899">
        <f t="shared" si="94"/>
        <v>0</v>
      </c>
      <c r="AX865" s="899">
        <f>INDEX(V865:AG865,1,MATCH(Parametres!$B$3,V$1:AG$1,0))*IF(OR(C865="L",C865="S",C865="I"),-1,1)</f>
        <v>0</v>
      </c>
      <c r="AY865" s="487" t="s">
        <v>337</v>
      </c>
      <c r="AZ865" s="487" t="e">
        <f>+VLOOKUP($AJ865,Data_Validation!$A:$E,5,0)</f>
        <v>#N/A</v>
      </c>
    </row>
    <row r="866" spans="1:52" ht="15" hidden="1" customHeight="1">
      <c r="A866" s="706" t="s">
        <v>1148</v>
      </c>
      <c r="B866" s="706">
        <v>2025</v>
      </c>
      <c r="C866" s="706" t="s">
        <v>3032</v>
      </c>
      <c r="D866" s="706" t="s">
        <v>3033</v>
      </c>
      <c r="E866" s="706" t="s">
        <v>333</v>
      </c>
      <c r="F866" s="706" t="s">
        <v>1150</v>
      </c>
      <c r="G866" s="706">
        <v>2951.91</v>
      </c>
      <c r="H866" s="706">
        <v>7601.83</v>
      </c>
      <c r="I866" s="706">
        <v>8686.1299999999992</v>
      </c>
      <c r="J866" s="706">
        <v>11788.37</v>
      </c>
      <c r="K866" s="706">
        <v>15831.85</v>
      </c>
      <c r="L866" s="706">
        <v>18732.04</v>
      </c>
      <c r="M866" s="706">
        <v>31739.26</v>
      </c>
      <c r="N866" s="706">
        <v>42511.77</v>
      </c>
      <c r="O866" s="706">
        <v>45560.79</v>
      </c>
      <c r="P866" s="706">
        <v>53571.88</v>
      </c>
      <c r="Q866" s="706">
        <v>56614.78</v>
      </c>
      <c r="R866" s="706">
        <v>62748.71</v>
      </c>
      <c r="S866" s="706">
        <v>5146.8</v>
      </c>
      <c r="T866" s="706">
        <v>5146.8</v>
      </c>
      <c r="U866" s="706">
        <v>0</v>
      </c>
      <c r="V866" s="706">
        <v>0</v>
      </c>
      <c r="W866" s="706">
        <v>-1</v>
      </c>
      <c r="X866" s="706">
        <v>-1</v>
      </c>
      <c r="Y866" s="706">
        <v>-1</v>
      </c>
      <c r="Z866" s="706">
        <v>-1</v>
      </c>
      <c r="AA866" s="706">
        <v>-1</v>
      </c>
      <c r="AB866" s="706">
        <v>-1</v>
      </c>
      <c r="AC866" s="706">
        <v>-1</v>
      </c>
      <c r="AD866" s="706">
        <v>-1</v>
      </c>
      <c r="AE866" s="706">
        <v>-1</v>
      </c>
      <c r="AF866" s="706">
        <v>-1</v>
      </c>
      <c r="AG866" s="706">
        <v>-1</v>
      </c>
      <c r="AH866" s="706">
        <v>0</v>
      </c>
      <c r="AI866" s="706">
        <v>0</v>
      </c>
      <c r="AJ866" s="905" t="str">
        <f t="shared" si="89"/>
        <v>G80700</v>
      </c>
      <c r="AK866" s="905" t="str">
        <f t="shared" si="90"/>
        <v>REV. ASS-VIE INVAL. NEUF</v>
      </c>
      <c r="AL866" s="905">
        <f>IFERROR(INDEX(G866:R866,1,MATCH(Parametres!$B$3,G$1:R$1,0)-1)*IF(OR(F866="L",F866="S",F866="I"),-1,1),"")</f>
        <v>-8686.1299999999992</v>
      </c>
      <c r="AM866" s="905">
        <f t="shared" si="91"/>
        <v>-3102.2400000000016</v>
      </c>
      <c r="AN866" s="905">
        <f>INDEX(G866:R866,1,MATCH(Parametres!$B$3,G$1:R$1,0))*IF(OR(F866="L",F866="S",F866="I"),-1,1)</f>
        <v>-11788.37</v>
      </c>
      <c r="AO866" s="487" t="str">
        <f>+VLOOKUP($AJ866,Data_Validation!$A:$D,1,0)</f>
        <v>G80700</v>
      </c>
      <c r="AP866" s="487" t="str">
        <f>+VLOOKUP($AJ866,Data_Validation!$A:$D,3,0)</f>
        <v>Véhicules neufs</v>
      </c>
      <c r="AQ866" s="487" t="str">
        <f>+VLOOKUP($AJ866,Data_Validation!$A:$D,4,0)</f>
        <v>Rev. Protections</v>
      </c>
      <c r="AR866" s="487" t="s">
        <v>299</v>
      </c>
      <c r="AS866" s="487" t="str">
        <f>+VLOOKUP($AJ866,Data_Validation!$A:$E,5,0)</f>
        <v>Oui</v>
      </c>
      <c r="AT866" s="904" t="str">
        <f t="shared" si="92"/>
        <v>G80700</v>
      </c>
      <c r="AU866" s="488" t="str">
        <f t="shared" si="93"/>
        <v>REV. ASS-VIE INVAL. NEUF</v>
      </c>
      <c r="AV866" s="899">
        <f>IFERROR(INDEX(V866:AG866,1,MATCH(Parametres!$B$3,V$1:AG$1,0)-1)*IF(OR(C866="L",C866="S",C866="I"),-1,1),"")</f>
        <v>-1</v>
      </c>
      <c r="AW866" s="899">
        <f t="shared" si="94"/>
        <v>0</v>
      </c>
      <c r="AX866" s="899">
        <f>INDEX(V866:AG866,1,MATCH(Parametres!$B$3,V$1:AG$1,0))*IF(OR(C866="L",C866="S",C866="I"),-1,1)</f>
        <v>-1</v>
      </c>
      <c r="AY866" s="487" t="s">
        <v>337</v>
      </c>
      <c r="AZ866" s="487" t="str">
        <f>+VLOOKUP($AJ866,Data_Validation!$A:$E,5,0)</f>
        <v>Oui</v>
      </c>
    </row>
    <row r="867" spans="1:52" ht="15" customHeight="1">
      <c r="A867" s="706" t="s">
        <v>1148</v>
      </c>
      <c r="B867" s="706">
        <v>2025</v>
      </c>
      <c r="C867" s="706" t="s">
        <v>3034</v>
      </c>
      <c r="D867" s="706" t="s">
        <v>3035</v>
      </c>
      <c r="E867" s="706" t="s">
        <v>333</v>
      </c>
      <c r="F867" s="706" t="s">
        <v>1150</v>
      </c>
      <c r="G867" s="706">
        <v>0</v>
      </c>
      <c r="H867" s="706">
        <v>0</v>
      </c>
      <c r="I867" s="706">
        <v>0</v>
      </c>
      <c r="J867" s="706">
        <v>0</v>
      </c>
      <c r="K867" s="706">
        <v>0</v>
      </c>
      <c r="L867" s="706">
        <v>0</v>
      </c>
      <c r="M867" s="706">
        <v>0</v>
      </c>
      <c r="N867" s="706">
        <v>0</v>
      </c>
      <c r="O867" s="706">
        <v>0</v>
      </c>
      <c r="P867" s="706">
        <v>0</v>
      </c>
      <c r="Q867" s="706">
        <v>0</v>
      </c>
      <c r="R867" s="706">
        <v>0</v>
      </c>
      <c r="S867" s="706">
        <v>0</v>
      </c>
      <c r="T867" s="706">
        <v>0</v>
      </c>
      <c r="U867" s="706">
        <v>0</v>
      </c>
      <c r="V867" s="706">
        <v>0</v>
      </c>
      <c r="W867" s="706">
        <v>0</v>
      </c>
      <c r="X867" s="706">
        <v>0</v>
      </c>
      <c r="Y867" s="706">
        <v>0</v>
      </c>
      <c r="Z867" s="706">
        <v>0</v>
      </c>
      <c r="AA867" s="706">
        <v>0</v>
      </c>
      <c r="AB867" s="706">
        <v>0</v>
      </c>
      <c r="AC867" s="706">
        <v>0</v>
      </c>
      <c r="AD867" s="706">
        <v>0</v>
      </c>
      <c r="AE867" s="706">
        <v>0</v>
      </c>
      <c r="AF867" s="706">
        <v>0</v>
      </c>
      <c r="AG867" s="706">
        <v>0</v>
      </c>
      <c r="AH867" s="706">
        <v>0</v>
      </c>
      <c r="AI867" s="706">
        <v>0</v>
      </c>
      <c r="AJ867" s="905" t="str">
        <f t="shared" si="89"/>
        <v>G808</v>
      </c>
      <c r="AK867" s="905" t="str">
        <f t="shared" si="90"/>
        <v>REVENU FINANCEMENT USAGES</v>
      </c>
      <c r="AL867" s="905">
        <f>IFERROR(INDEX(G867:R867,1,MATCH(Parametres!$B$3,G$1:R$1,0)-1)*IF(OR(F867="L",F867="S",F867="I"),-1,1),"")</f>
        <v>0</v>
      </c>
      <c r="AM867" s="905">
        <f t="shared" si="91"/>
        <v>0</v>
      </c>
      <c r="AN867" s="905">
        <f>INDEX(G867:R867,1,MATCH(Parametres!$B$3,G$1:R$1,0))*IF(OR(F867="L",F867="S",F867="I"),-1,1)</f>
        <v>0</v>
      </c>
      <c r="AO867" s="487" t="e">
        <f>+VLOOKUP($AJ867,Data_Validation!$A:$D,1,0)</f>
        <v>#N/A</v>
      </c>
      <c r="AP867" s="487" t="e">
        <f>+VLOOKUP($AJ867,Data_Validation!$A:$D,3,0)</f>
        <v>#N/A</v>
      </c>
      <c r="AQ867" s="487" t="e">
        <f>+VLOOKUP($AJ867,Data_Validation!$A:$D,4,0)</f>
        <v>#N/A</v>
      </c>
      <c r="AR867" s="487" t="s">
        <v>299</v>
      </c>
      <c r="AS867" s="487" t="e">
        <f>+VLOOKUP($AJ867,Data_Validation!$A:$E,5,0)</f>
        <v>#N/A</v>
      </c>
      <c r="AT867" s="904" t="str">
        <f t="shared" si="92"/>
        <v>G808</v>
      </c>
      <c r="AU867" s="488" t="str">
        <f t="shared" si="93"/>
        <v>REVENU FINANCEMENT USAGES</v>
      </c>
      <c r="AV867" s="899">
        <f>IFERROR(INDEX(V867:AG867,1,MATCH(Parametres!$B$3,V$1:AG$1,0)-1)*IF(OR(C867="L",C867="S",C867="I"),-1,1),"")</f>
        <v>0</v>
      </c>
      <c r="AW867" s="899">
        <f t="shared" si="94"/>
        <v>0</v>
      </c>
      <c r="AX867" s="899">
        <f>INDEX(V867:AG867,1,MATCH(Parametres!$B$3,V$1:AG$1,0))*IF(OR(C867="L",C867="S",C867="I"),-1,1)</f>
        <v>0</v>
      </c>
      <c r="AY867" s="487" t="s">
        <v>337</v>
      </c>
      <c r="AZ867" s="487" t="e">
        <f>+VLOOKUP($AJ867,Data_Validation!$A:$E,5,0)</f>
        <v>#N/A</v>
      </c>
    </row>
    <row r="868" spans="1:52" ht="15" hidden="1" customHeight="1">
      <c r="A868" s="706" t="s">
        <v>1148</v>
      </c>
      <c r="B868" s="706">
        <v>2025</v>
      </c>
      <c r="C868" s="706" t="s">
        <v>3036</v>
      </c>
      <c r="D868" s="706" t="s">
        <v>3037</v>
      </c>
      <c r="E868" s="706" t="s">
        <v>333</v>
      </c>
      <c r="F868" s="706" t="s">
        <v>1150</v>
      </c>
      <c r="G868" s="706">
        <v>840.52</v>
      </c>
      <c r="H868" s="706">
        <v>3035.78</v>
      </c>
      <c r="I868" s="706">
        <v>2850.48</v>
      </c>
      <c r="J868" s="706">
        <v>3938.48</v>
      </c>
      <c r="K868" s="706">
        <v>7440.39</v>
      </c>
      <c r="L868" s="706">
        <v>11500.87</v>
      </c>
      <c r="M868" s="706">
        <v>17374.86</v>
      </c>
      <c r="N868" s="706">
        <v>24704.34</v>
      </c>
      <c r="O868" s="706">
        <v>29346.73</v>
      </c>
      <c r="P868" s="706">
        <v>34264.61</v>
      </c>
      <c r="Q868" s="706">
        <v>34264.61</v>
      </c>
      <c r="R868" s="706">
        <v>36446.720000000001</v>
      </c>
      <c r="S868" s="706">
        <v>3114.96</v>
      </c>
      <c r="T868" s="706">
        <v>3114.96</v>
      </c>
      <c r="U868" s="706">
        <v>0</v>
      </c>
      <c r="V868" s="706">
        <v>1</v>
      </c>
      <c r="W868" s="706">
        <v>2</v>
      </c>
      <c r="X868" s="706">
        <v>5</v>
      </c>
      <c r="Y868" s="706">
        <v>6</v>
      </c>
      <c r="Z868" s="706">
        <v>12</v>
      </c>
      <c r="AA868" s="706">
        <v>14</v>
      </c>
      <c r="AB868" s="706">
        <v>20</v>
      </c>
      <c r="AC868" s="706">
        <v>30</v>
      </c>
      <c r="AD868" s="706">
        <v>34</v>
      </c>
      <c r="AE868" s="706">
        <v>39</v>
      </c>
      <c r="AF868" s="706">
        <v>39</v>
      </c>
      <c r="AG868" s="706">
        <v>42</v>
      </c>
      <c r="AH868" s="706">
        <v>4</v>
      </c>
      <c r="AI868" s="706">
        <v>4</v>
      </c>
      <c r="AJ868" s="905" t="str">
        <f t="shared" si="89"/>
        <v>G80800</v>
      </c>
      <c r="AK868" s="905" t="str">
        <f t="shared" si="90"/>
        <v>REVENUS FINANCE VEH.USAGE</v>
      </c>
      <c r="AL868" s="905">
        <f>IFERROR(INDEX(G868:R868,1,MATCH(Parametres!$B$3,G$1:R$1,0)-1)*IF(OR(F868="L",F868="S",F868="I"),-1,1),"")</f>
        <v>-2850.48</v>
      </c>
      <c r="AM868" s="905">
        <f t="shared" si="91"/>
        <v>-1088</v>
      </c>
      <c r="AN868" s="905">
        <f>INDEX(G868:R868,1,MATCH(Parametres!$B$3,G$1:R$1,0))*IF(OR(F868="L",F868="S",F868="I"),-1,1)</f>
        <v>-3938.48</v>
      </c>
      <c r="AO868" s="487" t="str">
        <f>+VLOOKUP($AJ868,Data_Validation!$A:$D,1,0)</f>
        <v>G80800</v>
      </c>
      <c r="AP868" s="487" t="str">
        <f>+VLOOKUP($AJ868,Data_Validation!$A:$D,3,0)</f>
        <v>Véhicules usagés</v>
      </c>
      <c r="AQ868" s="487" t="str">
        <f>+VLOOKUP($AJ868,Data_Validation!$A:$D,4,0)</f>
        <v>Rev. Finances</v>
      </c>
      <c r="AR868" s="487" t="s">
        <v>299</v>
      </c>
      <c r="AS868" s="487" t="str">
        <f>+VLOOKUP($AJ868,Data_Validation!$A:$E,5,0)</f>
        <v>Oui</v>
      </c>
      <c r="AT868" s="904" t="str">
        <f t="shared" si="92"/>
        <v>G80800</v>
      </c>
      <c r="AU868" s="488" t="str">
        <f t="shared" si="93"/>
        <v>REVENUS FINANCE VEH.USAGE</v>
      </c>
      <c r="AV868" s="899">
        <f>IFERROR(INDEX(V868:AG868,1,MATCH(Parametres!$B$3,V$1:AG$1,0)-1)*IF(OR(C868="L",C868="S",C868="I"),-1,1),"")</f>
        <v>5</v>
      </c>
      <c r="AW868" s="899">
        <f t="shared" si="94"/>
        <v>1</v>
      </c>
      <c r="AX868" s="899">
        <f>INDEX(V868:AG868,1,MATCH(Parametres!$B$3,V$1:AG$1,0))*IF(OR(C868="L",C868="S",C868="I"),-1,1)</f>
        <v>6</v>
      </c>
      <c r="AY868" s="487" t="s">
        <v>337</v>
      </c>
      <c r="AZ868" s="487" t="str">
        <f>+VLOOKUP($AJ868,Data_Validation!$A:$E,5,0)</f>
        <v>Oui</v>
      </c>
    </row>
    <row r="869" spans="1:52" ht="15" customHeight="1">
      <c r="A869" s="706" t="s">
        <v>1148</v>
      </c>
      <c r="B869" s="706">
        <v>2025</v>
      </c>
      <c r="C869" s="706" t="s">
        <v>3038</v>
      </c>
      <c r="D869" s="706" t="s">
        <v>3039</v>
      </c>
      <c r="E869" s="706" t="s">
        <v>333</v>
      </c>
      <c r="F869" s="706" t="s">
        <v>1150</v>
      </c>
      <c r="G869" s="706">
        <v>0</v>
      </c>
      <c r="H869" s="706">
        <v>0</v>
      </c>
      <c r="I869" s="706">
        <v>0</v>
      </c>
      <c r="J869" s="706">
        <v>0</v>
      </c>
      <c r="K869" s="706">
        <v>0</v>
      </c>
      <c r="L869" s="706">
        <v>0</v>
      </c>
      <c r="M869" s="706">
        <v>0</v>
      </c>
      <c r="N869" s="706">
        <v>0</v>
      </c>
      <c r="O869" s="706">
        <v>0</v>
      </c>
      <c r="P869" s="706">
        <v>0</v>
      </c>
      <c r="Q869" s="706">
        <v>0</v>
      </c>
      <c r="R869" s="706">
        <v>0</v>
      </c>
      <c r="S869" s="706">
        <v>0</v>
      </c>
      <c r="T869" s="706">
        <v>0</v>
      </c>
      <c r="U869" s="706">
        <v>0</v>
      </c>
      <c r="V869" s="706">
        <v>0</v>
      </c>
      <c r="W869" s="706">
        <v>0</v>
      </c>
      <c r="X869" s="706">
        <v>0</v>
      </c>
      <c r="Y869" s="706">
        <v>0</v>
      </c>
      <c r="Z869" s="706">
        <v>0</v>
      </c>
      <c r="AA869" s="706">
        <v>0</v>
      </c>
      <c r="AB869" s="706">
        <v>0</v>
      </c>
      <c r="AC869" s="706">
        <v>0</v>
      </c>
      <c r="AD869" s="706">
        <v>0</v>
      </c>
      <c r="AE869" s="706">
        <v>0</v>
      </c>
      <c r="AF869" s="706">
        <v>0</v>
      </c>
      <c r="AG869" s="706">
        <v>0</v>
      </c>
      <c r="AH869" s="706">
        <v>0</v>
      </c>
      <c r="AI869" s="706">
        <v>0</v>
      </c>
      <c r="AJ869" s="905" t="str">
        <f t="shared" si="89"/>
        <v>G809</v>
      </c>
      <c r="AK869" s="905" t="str">
        <f t="shared" si="90"/>
        <v>COMM/ASSURANCE USAGES</v>
      </c>
      <c r="AL869" s="905">
        <f>IFERROR(INDEX(G869:R869,1,MATCH(Parametres!$B$3,G$1:R$1,0)-1)*IF(OR(F869="L",F869="S",F869="I"),-1,1),"")</f>
        <v>0</v>
      </c>
      <c r="AM869" s="905">
        <f t="shared" si="91"/>
        <v>0</v>
      </c>
      <c r="AN869" s="905">
        <f>INDEX(G869:R869,1,MATCH(Parametres!$B$3,G$1:R$1,0))*IF(OR(F869="L",F869="S",F869="I"),-1,1)</f>
        <v>0</v>
      </c>
      <c r="AO869" s="487" t="e">
        <f>+VLOOKUP($AJ869,Data_Validation!$A:$D,1,0)</f>
        <v>#N/A</v>
      </c>
      <c r="AP869" s="487" t="e">
        <f>+VLOOKUP($AJ869,Data_Validation!$A:$D,3,0)</f>
        <v>#N/A</v>
      </c>
      <c r="AQ869" s="487" t="e">
        <f>+VLOOKUP($AJ869,Data_Validation!$A:$D,4,0)</f>
        <v>#N/A</v>
      </c>
      <c r="AR869" s="487" t="s">
        <v>299</v>
      </c>
      <c r="AS869" s="487" t="e">
        <f>+VLOOKUP($AJ869,Data_Validation!$A:$E,5,0)</f>
        <v>#N/A</v>
      </c>
      <c r="AT869" s="904" t="str">
        <f t="shared" si="92"/>
        <v>G809</v>
      </c>
      <c r="AU869" s="488" t="str">
        <f t="shared" si="93"/>
        <v>COMM/ASSURANCE USAGES</v>
      </c>
      <c r="AV869" s="899">
        <f>IFERROR(INDEX(V869:AG869,1,MATCH(Parametres!$B$3,V$1:AG$1,0)-1)*IF(OR(C869="L",C869="S",C869="I"),-1,1),"")</f>
        <v>0</v>
      </c>
      <c r="AW869" s="899">
        <f t="shared" si="94"/>
        <v>0</v>
      </c>
      <c r="AX869" s="899">
        <f>INDEX(V869:AG869,1,MATCH(Parametres!$B$3,V$1:AG$1,0))*IF(OR(C869="L",C869="S",C869="I"),-1,1)</f>
        <v>0</v>
      </c>
      <c r="AY869" s="487" t="s">
        <v>337</v>
      </c>
      <c r="AZ869" s="487" t="e">
        <f>+VLOOKUP($AJ869,Data_Validation!$A:$E,5,0)</f>
        <v>#N/A</v>
      </c>
    </row>
    <row r="870" spans="1:52" ht="15" hidden="1" customHeight="1">
      <c r="A870" s="706" t="s">
        <v>1148</v>
      </c>
      <c r="B870" s="706">
        <v>2025</v>
      </c>
      <c r="C870" s="706" t="s">
        <v>3040</v>
      </c>
      <c r="D870" s="706" t="s">
        <v>3041</v>
      </c>
      <c r="E870" s="706" t="s">
        <v>333</v>
      </c>
      <c r="F870" s="706" t="s">
        <v>1150</v>
      </c>
      <c r="G870" s="706">
        <v>0</v>
      </c>
      <c r="H870" s="706">
        <v>0</v>
      </c>
      <c r="I870" s="706">
        <v>762.02</v>
      </c>
      <c r="J870" s="706">
        <v>762.02</v>
      </c>
      <c r="K870" s="706">
        <v>762.02</v>
      </c>
      <c r="L870" s="706">
        <v>762.02</v>
      </c>
      <c r="M870" s="706">
        <v>762.02</v>
      </c>
      <c r="N870" s="706">
        <v>1153.73</v>
      </c>
      <c r="O870" s="706">
        <v>1153.73</v>
      </c>
      <c r="P870" s="706">
        <v>2378.46</v>
      </c>
      <c r="Q870" s="706">
        <v>2378.46</v>
      </c>
      <c r="R870" s="706">
        <v>3688.8</v>
      </c>
      <c r="S870" s="706">
        <v>216.22</v>
      </c>
      <c r="T870" s="706">
        <v>216.22</v>
      </c>
      <c r="U870" s="706">
        <v>0</v>
      </c>
      <c r="V870" s="706">
        <v>0</v>
      </c>
      <c r="W870" s="706">
        <v>0</v>
      </c>
      <c r="X870" s="706">
        <v>0</v>
      </c>
      <c r="Y870" s="706">
        <v>0</v>
      </c>
      <c r="Z870" s="706">
        <v>0</v>
      </c>
      <c r="AA870" s="706">
        <v>0</v>
      </c>
      <c r="AB870" s="706">
        <v>0</v>
      </c>
      <c r="AC870" s="706">
        <v>0</v>
      </c>
      <c r="AD870" s="706">
        <v>0</v>
      </c>
      <c r="AE870" s="706">
        <v>0</v>
      </c>
      <c r="AF870" s="706">
        <v>0</v>
      </c>
      <c r="AG870" s="706">
        <v>0</v>
      </c>
      <c r="AH870" s="706">
        <v>0</v>
      </c>
      <c r="AI870" s="706">
        <v>0</v>
      </c>
      <c r="AJ870" s="905" t="str">
        <f t="shared" si="89"/>
        <v>G80900</v>
      </c>
      <c r="AK870" s="905" t="str">
        <f t="shared" si="90"/>
        <v>REV. ASS-VIE INVAL. USAGE</v>
      </c>
      <c r="AL870" s="905">
        <f>IFERROR(INDEX(G870:R870,1,MATCH(Parametres!$B$3,G$1:R$1,0)-1)*IF(OR(F870="L",F870="S",F870="I"),-1,1),"")</f>
        <v>-762.02</v>
      </c>
      <c r="AM870" s="905">
        <f t="shared" si="91"/>
        <v>0</v>
      </c>
      <c r="AN870" s="905">
        <f>INDEX(G870:R870,1,MATCH(Parametres!$B$3,G$1:R$1,0))*IF(OR(F870="L",F870="S",F870="I"),-1,1)</f>
        <v>-762.02</v>
      </c>
      <c r="AO870" s="487" t="str">
        <f>+VLOOKUP($AJ870,Data_Validation!$A:$D,1,0)</f>
        <v>G80900</v>
      </c>
      <c r="AP870" s="487" t="str">
        <f>+VLOOKUP($AJ870,Data_Validation!$A:$D,3,0)</f>
        <v>Véhicules usagés</v>
      </c>
      <c r="AQ870" s="487" t="str">
        <f>+VLOOKUP($AJ870,Data_Validation!$A:$D,4,0)</f>
        <v>Rev. Protections</v>
      </c>
      <c r="AR870" s="487" t="s">
        <v>299</v>
      </c>
      <c r="AS870" s="487" t="str">
        <f>+VLOOKUP($AJ870,Data_Validation!$A:$E,5,0)</f>
        <v>Oui</v>
      </c>
      <c r="AT870" s="904" t="str">
        <f t="shared" si="92"/>
        <v>G80900</v>
      </c>
      <c r="AU870" s="488" t="str">
        <f t="shared" si="93"/>
        <v>REV. ASS-VIE INVAL. USAGE</v>
      </c>
      <c r="AV870" s="899">
        <f>IFERROR(INDEX(V870:AG870,1,MATCH(Parametres!$B$3,V$1:AG$1,0)-1)*IF(OR(C870="L",C870="S",C870="I"),-1,1),"")</f>
        <v>0</v>
      </c>
      <c r="AW870" s="899">
        <f t="shared" si="94"/>
        <v>0</v>
      </c>
      <c r="AX870" s="899">
        <f>INDEX(V870:AG870,1,MATCH(Parametres!$B$3,V$1:AG$1,0))*IF(OR(C870="L",C870="S",C870="I"),-1,1)</f>
        <v>0</v>
      </c>
      <c r="AY870" s="487" t="s">
        <v>337</v>
      </c>
      <c r="AZ870" s="487" t="str">
        <f>+VLOOKUP($AJ870,Data_Validation!$A:$E,5,0)</f>
        <v>Oui</v>
      </c>
    </row>
    <row r="871" spans="1:52" ht="15" customHeight="1">
      <c r="A871" s="706" t="s">
        <v>1148</v>
      </c>
      <c r="B871" s="706">
        <v>2025</v>
      </c>
      <c r="C871" s="706" t="s">
        <v>3042</v>
      </c>
      <c r="D871" s="706" t="s">
        <v>3043</v>
      </c>
      <c r="E871" s="706" t="s">
        <v>333</v>
      </c>
      <c r="F871" s="706" t="s">
        <v>1149</v>
      </c>
      <c r="G871" s="706">
        <v>0</v>
      </c>
      <c r="H871" s="706">
        <v>0</v>
      </c>
      <c r="I871" s="706">
        <v>0</v>
      </c>
      <c r="J871" s="706">
        <v>0</v>
      </c>
      <c r="K871" s="706">
        <v>0</v>
      </c>
      <c r="L871" s="706">
        <v>0</v>
      </c>
      <c r="M871" s="706">
        <v>0</v>
      </c>
      <c r="N871" s="706">
        <v>0</v>
      </c>
      <c r="O871" s="706">
        <v>0</v>
      </c>
      <c r="P871" s="706">
        <v>0</v>
      </c>
      <c r="Q871" s="706">
        <v>0</v>
      </c>
      <c r="R871" s="706">
        <v>0</v>
      </c>
      <c r="S871" s="706">
        <v>0</v>
      </c>
      <c r="T871" s="706">
        <v>0</v>
      </c>
      <c r="U871" s="706">
        <v>0</v>
      </c>
      <c r="V871" s="706">
        <v>0</v>
      </c>
      <c r="W871" s="706">
        <v>0</v>
      </c>
      <c r="X871" s="706">
        <v>0</v>
      </c>
      <c r="Y871" s="706">
        <v>0</v>
      </c>
      <c r="Z871" s="706">
        <v>0</v>
      </c>
      <c r="AA871" s="706">
        <v>0</v>
      </c>
      <c r="AB871" s="706">
        <v>0</v>
      </c>
      <c r="AC871" s="706">
        <v>0</v>
      </c>
      <c r="AD871" s="706">
        <v>0</v>
      </c>
      <c r="AE871" s="706">
        <v>0</v>
      </c>
      <c r="AF871" s="706">
        <v>0</v>
      </c>
      <c r="AG871" s="706">
        <v>0</v>
      </c>
      <c r="AH871" s="706">
        <v>0</v>
      </c>
      <c r="AI871" s="706">
        <v>0</v>
      </c>
      <c r="AJ871" s="905" t="str">
        <f t="shared" si="89"/>
        <v>G810</v>
      </c>
      <c r="AK871" s="905" t="str">
        <f t="shared" si="90"/>
        <v>VTES-ACCESSOIRES NEUF</v>
      </c>
      <c r="AL871" s="905">
        <f>IFERROR(INDEX(G871:R871,1,MATCH(Parametres!$B$3,G$1:R$1,0)-1)*IF(OR(F871="L",F871="S",F871="I"),-1,1),"")</f>
        <v>0</v>
      </c>
      <c r="AM871" s="905">
        <f t="shared" si="91"/>
        <v>0</v>
      </c>
      <c r="AN871" s="905">
        <f>INDEX(G871:R871,1,MATCH(Parametres!$B$3,G$1:R$1,0))*IF(OR(F871="L",F871="S",F871="I"),-1,1)</f>
        <v>0</v>
      </c>
      <c r="AO871" s="487" t="e">
        <f>+VLOOKUP($AJ871,Data_Validation!$A:$D,1,0)</f>
        <v>#N/A</v>
      </c>
      <c r="AP871" s="487" t="e">
        <f>+VLOOKUP($AJ871,Data_Validation!$A:$D,3,0)</f>
        <v>#N/A</v>
      </c>
      <c r="AQ871" s="487" t="e">
        <f>+VLOOKUP($AJ871,Data_Validation!$A:$D,4,0)</f>
        <v>#N/A</v>
      </c>
      <c r="AR871" s="487" t="s">
        <v>299</v>
      </c>
      <c r="AS871" s="487" t="e">
        <f>+VLOOKUP($AJ871,Data_Validation!$A:$E,5,0)</f>
        <v>#N/A</v>
      </c>
      <c r="AT871" s="904" t="str">
        <f t="shared" si="92"/>
        <v>G810</v>
      </c>
      <c r="AU871" s="488" t="str">
        <f t="shared" si="93"/>
        <v>VTES-ACCESSOIRES NEUF</v>
      </c>
      <c r="AV871" s="899">
        <f>IFERROR(INDEX(V871:AG871,1,MATCH(Parametres!$B$3,V$1:AG$1,0)-1)*IF(OR(C871="L",C871="S",C871="I"),-1,1),"")</f>
        <v>0</v>
      </c>
      <c r="AW871" s="899">
        <f t="shared" si="94"/>
        <v>0</v>
      </c>
      <c r="AX871" s="899">
        <f>INDEX(V871:AG871,1,MATCH(Parametres!$B$3,V$1:AG$1,0))*IF(OR(C871="L",C871="S",C871="I"),-1,1)</f>
        <v>0</v>
      </c>
      <c r="AY871" s="487" t="s">
        <v>337</v>
      </c>
      <c r="AZ871" s="487" t="e">
        <f>+VLOOKUP($AJ871,Data_Validation!$A:$E,5,0)</f>
        <v>#N/A</v>
      </c>
    </row>
    <row r="872" spans="1:52" ht="15" customHeight="1">
      <c r="A872" s="706" t="s">
        <v>1148</v>
      </c>
      <c r="B872" s="706">
        <v>2025</v>
      </c>
      <c r="C872" s="706" t="s">
        <v>3044</v>
      </c>
      <c r="D872" s="706" t="s">
        <v>3045</v>
      </c>
      <c r="E872" s="706" t="s">
        <v>333</v>
      </c>
      <c r="F872" s="706" t="s">
        <v>1152</v>
      </c>
      <c r="G872" s="706">
        <v>0</v>
      </c>
      <c r="H872" s="706">
        <v>0</v>
      </c>
      <c r="I872" s="706">
        <v>0</v>
      </c>
      <c r="J872" s="706">
        <v>0</v>
      </c>
      <c r="K872" s="706">
        <v>0</v>
      </c>
      <c r="L872" s="706">
        <v>0</v>
      </c>
      <c r="M872" s="706">
        <v>0</v>
      </c>
      <c r="N872" s="706">
        <v>0</v>
      </c>
      <c r="O872" s="706">
        <v>0</v>
      </c>
      <c r="P872" s="706">
        <v>0</v>
      </c>
      <c r="Q872" s="706">
        <v>0</v>
      </c>
      <c r="R872" s="706">
        <v>0</v>
      </c>
      <c r="S872" s="706">
        <v>0</v>
      </c>
      <c r="T872" s="706">
        <v>0</v>
      </c>
      <c r="U872" s="706">
        <v>0</v>
      </c>
      <c r="V872" s="706">
        <v>0</v>
      </c>
      <c r="W872" s="706">
        <v>0</v>
      </c>
      <c r="X872" s="706">
        <v>0</v>
      </c>
      <c r="Y872" s="706">
        <v>0</v>
      </c>
      <c r="Z872" s="706">
        <v>0</v>
      </c>
      <c r="AA872" s="706">
        <v>0</v>
      </c>
      <c r="AB872" s="706">
        <v>0</v>
      </c>
      <c r="AC872" s="706">
        <v>0</v>
      </c>
      <c r="AD872" s="706">
        <v>0</v>
      </c>
      <c r="AE872" s="706">
        <v>0</v>
      </c>
      <c r="AF872" s="706">
        <v>0</v>
      </c>
      <c r="AG872" s="706">
        <v>0</v>
      </c>
      <c r="AH872" s="706">
        <v>0</v>
      </c>
      <c r="AI872" s="706">
        <v>0</v>
      </c>
      <c r="AJ872" s="905" t="str">
        <f t="shared" si="89"/>
        <v>G810C</v>
      </c>
      <c r="AK872" s="905" t="str">
        <f t="shared" si="90"/>
        <v>COUT-ACCESSOIRES NEUF</v>
      </c>
      <c r="AL872" s="905">
        <f>IFERROR(INDEX(G872:R872,1,MATCH(Parametres!$B$3,G$1:R$1,0)-1)*IF(OR(F872="L",F872="S",F872="I"),-1,1),"")</f>
        <v>0</v>
      </c>
      <c r="AM872" s="905">
        <f t="shared" si="91"/>
        <v>0</v>
      </c>
      <c r="AN872" s="905">
        <f>INDEX(G872:R872,1,MATCH(Parametres!$B$3,G$1:R$1,0))*IF(OR(F872="L",F872="S",F872="I"),-1,1)</f>
        <v>0</v>
      </c>
      <c r="AO872" s="487" t="e">
        <f>+VLOOKUP($AJ872,Data_Validation!$A:$D,1,0)</f>
        <v>#N/A</v>
      </c>
      <c r="AP872" s="487" t="e">
        <f>+VLOOKUP($AJ872,Data_Validation!$A:$D,3,0)</f>
        <v>#N/A</v>
      </c>
      <c r="AQ872" s="487" t="e">
        <f>+VLOOKUP($AJ872,Data_Validation!$A:$D,4,0)</f>
        <v>#N/A</v>
      </c>
      <c r="AR872" s="487" t="s">
        <v>299</v>
      </c>
      <c r="AS872" s="487" t="e">
        <f>+VLOOKUP($AJ872,Data_Validation!$A:$E,5,0)</f>
        <v>#N/A</v>
      </c>
      <c r="AT872" s="904" t="str">
        <f t="shared" si="92"/>
        <v>G810C</v>
      </c>
      <c r="AU872" s="488" t="str">
        <f t="shared" si="93"/>
        <v>COUT-ACCESSOIRES NEUF</v>
      </c>
      <c r="AV872" s="899">
        <f>IFERROR(INDEX(V872:AG872,1,MATCH(Parametres!$B$3,V$1:AG$1,0)-1)*IF(OR(C872="L",C872="S",C872="I"),-1,1),"")</f>
        <v>0</v>
      </c>
      <c r="AW872" s="899">
        <f t="shared" si="94"/>
        <v>0</v>
      </c>
      <c r="AX872" s="899">
        <f>INDEX(V872:AG872,1,MATCH(Parametres!$B$3,V$1:AG$1,0))*IF(OR(C872="L",C872="S",C872="I"),-1,1)</f>
        <v>0</v>
      </c>
      <c r="AY872" s="487" t="s">
        <v>337</v>
      </c>
      <c r="AZ872" s="487" t="e">
        <f>+VLOOKUP($AJ872,Data_Validation!$A:$E,5,0)</f>
        <v>#N/A</v>
      </c>
    </row>
    <row r="873" spans="1:52" ht="15" customHeight="1">
      <c r="A873" s="706" t="s">
        <v>1148</v>
      </c>
      <c r="B873" s="706">
        <v>2025</v>
      </c>
      <c r="C873" s="706" t="s">
        <v>3046</v>
      </c>
      <c r="D873" s="706" t="s">
        <v>3047</v>
      </c>
      <c r="E873" s="706" t="s">
        <v>333</v>
      </c>
      <c r="F873" s="706" t="s">
        <v>1149</v>
      </c>
      <c r="G873" s="706">
        <v>0</v>
      </c>
      <c r="H873" s="706">
        <v>0</v>
      </c>
      <c r="I873" s="706">
        <v>0</v>
      </c>
      <c r="J873" s="706">
        <v>0</v>
      </c>
      <c r="K873" s="706">
        <v>0</v>
      </c>
      <c r="L873" s="706">
        <v>0</v>
      </c>
      <c r="M873" s="706">
        <v>0</v>
      </c>
      <c r="N873" s="706">
        <v>0</v>
      </c>
      <c r="O873" s="706">
        <v>0</v>
      </c>
      <c r="P873" s="706">
        <v>0</v>
      </c>
      <c r="Q873" s="706">
        <v>0</v>
      </c>
      <c r="R873" s="706">
        <v>0</v>
      </c>
      <c r="S873" s="706">
        <v>0</v>
      </c>
      <c r="T873" s="706">
        <v>0</v>
      </c>
      <c r="U873" s="706">
        <v>0</v>
      </c>
      <c r="V873" s="706">
        <v>0</v>
      </c>
      <c r="W873" s="706">
        <v>0</v>
      </c>
      <c r="X873" s="706">
        <v>0</v>
      </c>
      <c r="Y873" s="706">
        <v>0</v>
      </c>
      <c r="Z873" s="706">
        <v>0</v>
      </c>
      <c r="AA873" s="706">
        <v>0</v>
      </c>
      <c r="AB873" s="706">
        <v>0</v>
      </c>
      <c r="AC873" s="706">
        <v>0</v>
      </c>
      <c r="AD873" s="706">
        <v>0</v>
      </c>
      <c r="AE873" s="706">
        <v>0</v>
      </c>
      <c r="AF873" s="706">
        <v>0</v>
      </c>
      <c r="AG873" s="706">
        <v>0</v>
      </c>
      <c r="AH873" s="706">
        <v>0</v>
      </c>
      <c r="AI873" s="706">
        <v>0</v>
      </c>
      <c r="AJ873" s="905" t="str">
        <f t="shared" si="89"/>
        <v>G811</v>
      </c>
      <c r="AK873" s="905" t="str">
        <f t="shared" si="90"/>
        <v>VTES-ACCESSOIRES USAGE</v>
      </c>
      <c r="AL873" s="905">
        <f>IFERROR(INDEX(G873:R873,1,MATCH(Parametres!$B$3,G$1:R$1,0)-1)*IF(OR(F873="L",F873="S",F873="I"),-1,1),"")</f>
        <v>0</v>
      </c>
      <c r="AM873" s="905">
        <f t="shared" si="91"/>
        <v>0</v>
      </c>
      <c r="AN873" s="905">
        <f>INDEX(G873:R873,1,MATCH(Parametres!$B$3,G$1:R$1,0))*IF(OR(F873="L",F873="S",F873="I"),-1,1)</f>
        <v>0</v>
      </c>
      <c r="AO873" s="487" t="e">
        <f>+VLOOKUP($AJ873,Data_Validation!$A:$D,1,0)</f>
        <v>#N/A</v>
      </c>
      <c r="AP873" s="487" t="e">
        <f>+VLOOKUP($AJ873,Data_Validation!$A:$D,3,0)</f>
        <v>#N/A</v>
      </c>
      <c r="AQ873" s="487" t="e">
        <f>+VLOOKUP($AJ873,Data_Validation!$A:$D,4,0)</f>
        <v>#N/A</v>
      </c>
      <c r="AR873" s="487" t="s">
        <v>299</v>
      </c>
      <c r="AS873" s="487" t="e">
        <f>+VLOOKUP($AJ873,Data_Validation!$A:$E,5,0)</f>
        <v>#N/A</v>
      </c>
      <c r="AT873" s="904" t="str">
        <f t="shared" si="92"/>
        <v>G811</v>
      </c>
      <c r="AU873" s="488" t="str">
        <f t="shared" si="93"/>
        <v>VTES-ACCESSOIRES USAGE</v>
      </c>
      <c r="AV873" s="899">
        <f>IFERROR(INDEX(V873:AG873,1,MATCH(Parametres!$B$3,V$1:AG$1,0)-1)*IF(OR(C873="L",C873="S",C873="I"),-1,1),"")</f>
        <v>0</v>
      </c>
      <c r="AW873" s="899">
        <f t="shared" si="94"/>
        <v>0</v>
      </c>
      <c r="AX873" s="899">
        <f>INDEX(V873:AG873,1,MATCH(Parametres!$B$3,V$1:AG$1,0))*IF(OR(C873="L",C873="S",C873="I"),-1,1)</f>
        <v>0</v>
      </c>
      <c r="AY873" s="487" t="s">
        <v>337</v>
      </c>
      <c r="AZ873" s="487" t="e">
        <f>+VLOOKUP($AJ873,Data_Validation!$A:$E,5,0)</f>
        <v>#N/A</v>
      </c>
    </row>
    <row r="874" spans="1:52" ht="15" customHeight="1">
      <c r="A874" s="706" t="s">
        <v>1148</v>
      </c>
      <c r="B874" s="706">
        <v>2025</v>
      </c>
      <c r="C874" s="706" t="s">
        <v>3048</v>
      </c>
      <c r="D874" s="706" t="s">
        <v>3049</v>
      </c>
      <c r="E874" s="706" t="s">
        <v>333</v>
      </c>
      <c r="F874" s="706" t="s">
        <v>1152</v>
      </c>
      <c r="G874" s="706">
        <v>0</v>
      </c>
      <c r="H874" s="706">
        <v>0</v>
      </c>
      <c r="I874" s="706">
        <v>0</v>
      </c>
      <c r="J874" s="706">
        <v>0</v>
      </c>
      <c r="K874" s="706">
        <v>0</v>
      </c>
      <c r="L874" s="706">
        <v>0</v>
      </c>
      <c r="M874" s="706">
        <v>0</v>
      </c>
      <c r="N874" s="706">
        <v>0</v>
      </c>
      <c r="O874" s="706">
        <v>0</v>
      </c>
      <c r="P874" s="706">
        <v>0</v>
      </c>
      <c r="Q874" s="706">
        <v>0</v>
      </c>
      <c r="R874" s="706">
        <v>0</v>
      </c>
      <c r="S874" s="706">
        <v>0</v>
      </c>
      <c r="T874" s="706">
        <v>0</v>
      </c>
      <c r="U874" s="706">
        <v>0</v>
      </c>
      <c r="V874" s="706">
        <v>0</v>
      </c>
      <c r="W874" s="706">
        <v>0</v>
      </c>
      <c r="X874" s="706">
        <v>0</v>
      </c>
      <c r="Y874" s="706">
        <v>0</v>
      </c>
      <c r="Z874" s="706">
        <v>0</v>
      </c>
      <c r="AA874" s="706">
        <v>0</v>
      </c>
      <c r="AB874" s="706">
        <v>0</v>
      </c>
      <c r="AC874" s="706">
        <v>0</v>
      </c>
      <c r="AD874" s="706">
        <v>0</v>
      </c>
      <c r="AE874" s="706">
        <v>0</v>
      </c>
      <c r="AF874" s="706">
        <v>0</v>
      </c>
      <c r="AG874" s="706">
        <v>0</v>
      </c>
      <c r="AH874" s="706">
        <v>0</v>
      </c>
      <c r="AI874" s="706">
        <v>0</v>
      </c>
      <c r="AJ874" s="905" t="str">
        <f t="shared" si="89"/>
        <v>G811C</v>
      </c>
      <c r="AK874" s="905" t="str">
        <f t="shared" si="90"/>
        <v>COUT-ACCESSOIRES USAGE</v>
      </c>
      <c r="AL874" s="905">
        <f>IFERROR(INDEX(G874:R874,1,MATCH(Parametres!$B$3,G$1:R$1,0)-1)*IF(OR(F874="L",F874="S",F874="I"),-1,1),"")</f>
        <v>0</v>
      </c>
      <c r="AM874" s="905">
        <f t="shared" si="91"/>
        <v>0</v>
      </c>
      <c r="AN874" s="905">
        <f>INDEX(G874:R874,1,MATCH(Parametres!$B$3,G$1:R$1,0))*IF(OR(F874="L",F874="S",F874="I"),-1,1)</f>
        <v>0</v>
      </c>
      <c r="AO874" s="487" t="e">
        <f>+VLOOKUP($AJ874,Data_Validation!$A:$D,1,0)</f>
        <v>#N/A</v>
      </c>
      <c r="AP874" s="487" t="e">
        <f>+VLOOKUP($AJ874,Data_Validation!$A:$D,3,0)</f>
        <v>#N/A</v>
      </c>
      <c r="AQ874" s="487" t="e">
        <f>+VLOOKUP($AJ874,Data_Validation!$A:$D,4,0)</f>
        <v>#N/A</v>
      </c>
      <c r="AR874" s="487" t="s">
        <v>299</v>
      </c>
      <c r="AS874" s="487" t="e">
        <f>+VLOOKUP($AJ874,Data_Validation!$A:$E,5,0)</f>
        <v>#N/A</v>
      </c>
      <c r="AT874" s="904" t="str">
        <f t="shared" si="92"/>
        <v>G811C</v>
      </c>
      <c r="AU874" s="488" t="str">
        <f t="shared" si="93"/>
        <v>COUT-ACCESSOIRES USAGE</v>
      </c>
      <c r="AV874" s="899">
        <f>IFERROR(INDEX(V874:AG874,1,MATCH(Parametres!$B$3,V$1:AG$1,0)-1)*IF(OR(C874="L",C874="S",C874="I"),-1,1),"")</f>
        <v>0</v>
      </c>
      <c r="AW874" s="899">
        <f t="shared" si="94"/>
        <v>0</v>
      </c>
      <c r="AX874" s="899">
        <f>INDEX(V874:AG874,1,MATCH(Parametres!$B$3,V$1:AG$1,0))*IF(OR(C874="L",C874="S",C874="I"),-1,1)</f>
        <v>0</v>
      </c>
      <c r="AY874" s="487" t="s">
        <v>337</v>
      </c>
      <c r="AZ874" s="487" t="e">
        <f>+VLOOKUP($AJ874,Data_Validation!$A:$E,5,0)</f>
        <v>#N/A</v>
      </c>
    </row>
    <row r="875" spans="1:52" ht="15" customHeight="1">
      <c r="A875" s="706" t="s">
        <v>1148</v>
      </c>
      <c r="B875" s="706">
        <v>2025</v>
      </c>
      <c r="C875" s="706" t="s">
        <v>3050</v>
      </c>
      <c r="D875" s="706" t="s">
        <v>3051</v>
      </c>
      <c r="E875" s="706" t="s">
        <v>333</v>
      </c>
      <c r="F875" s="706" t="s">
        <v>1150</v>
      </c>
      <c r="G875" s="706">
        <v>0</v>
      </c>
      <c r="H875" s="706">
        <v>0</v>
      </c>
      <c r="I875" s="706">
        <v>0</v>
      </c>
      <c r="J875" s="706">
        <v>0</v>
      </c>
      <c r="K875" s="706">
        <v>0</v>
      </c>
      <c r="L875" s="706">
        <v>0</v>
      </c>
      <c r="M875" s="706">
        <v>0</v>
      </c>
      <c r="N875" s="706">
        <v>0</v>
      </c>
      <c r="O875" s="706">
        <v>0</v>
      </c>
      <c r="P875" s="706">
        <v>0</v>
      </c>
      <c r="Q875" s="706">
        <v>0</v>
      </c>
      <c r="R875" s="706">
        <v>0</v>
      </c>
      <c r="S875" s="706">
        <v>0</v>
      </c>
      <c r="T875" s="706">
        <v>0</v>
      </c>
      <c r="U875" s="706">
        <v>0</v>
      </c>
      <c r="V875" s="706">
        <v>0</v>
      </c>
      <c r="W875" s="706">
        <v>0</v>
      </c>
      <c r="X875" s="706">
        <v>0</v>
      </c>
      <c r="Y875" s="706">
        <v>0</v>
      </c>
      <c r="Z875" s="706">
        <v>0</v>
      </c>
      <c r="AA875" s="706">
        <v>0</v>
      </c>
      <c r="AB875" s="706">
        <v>0</v>
      </c>
      <c r="AC875" s="706">
        <v>0</v>
      </c>
      <c r="AD875" s="706">
        <v>0</v>
      </c>
      <c r="AE875" s="706">
        <v>0</v>
      </c>
      <c r="AF875" s="706">
        <v>0</v>
      </c>
      <c r="AG875" s="706">
        <v>0</v>
      </c>
      <c r="AH875" s="706">
        <v>0</v>
      </c>
      <c r="AI875" s="706">
        <v>0</v>
      </c>
      <c r="AJ875" s="905" t="str">
        <f t="shared" si="89"/>
        <v>G82200</v>
      </c>
      <c r="AK875" s="905" t="str">
        <f t="shared" si="90"/>
        <v>AUTRES REVENUS VEH. NEUFS</v>
      </c>
      <c r="AL875" s="905">
        <f>IFERROR(INDEX(G875:R875,1,MATCH(Parametres!$B$3,G$1:R$1,0)-1)*IF(OR(F875="L",F875="S",F875="I"),-1,1),"")</f>
        <v>0</v>
      </c>
      <c r="AM875" s="905">
        <f t="shared" si="91"/>
        <v>0</v>
      </c>
      <c r="AN875" s="905">
        <f>INDEX(G875:R875,1,MATCH(Parametres!$B$3,G$1:R$1,0))*IF(OR(F875="L",F875="S",F875="I"),-1,1)</f>
        <v>0</v>
      </c>
      <c r="AO875" s="487" t="e">
        <f>+VLOOKUP($AJ875,Data_Validation!$A:$D,1,0)</f>
        <v>#N/A</v>
      </c>
      <c r="AP875" s="487" t="e">
        <f>+VLOOKUP($AJ875,Data_Validation!$A:$D,3,0)</f>
        <v>#N/A</v>
      </c>
      <c r="AQ875" s="487" t="e">
        <f>+VLOOKUP($AJ875,Data_Validation!$A:$D,4,0)</f>
        <v>#N/A</v>
      </c>
      <c r="AR875" s="487" t="s">
        <v>299</v>
      </c>
      <c r="AS875" s="487" t="e">
        <f>+VLOOKUP($AJ875,Data_Validation!$A:$E,5,0)</f>
        <v>#N/A</v>
      </c>
      <c r="AT875" s="904" t="str">
        <f t="shared" si="92"/>
        <v>G82200</v>
      </c>
      <c r="AU875" s="488" t="str">
        <f t="shared" si="93"/>
        <v>AUTRES REVENUS VEH. NEUFS</v>
      </c>
      <c r="AV875" s="899">
        <f>IFERROR(INDEX(V875:AG875,1,MATCH(Parametres!$B$3,V$1:AG$1,0)-1)*IF(OR(C875="L",C875="S",C875="I"),-1,1),"")</f>
        <v>0</v>
      </c>
      <c r="AW875" s="899">
        <f t="shared" si="94"/>
        <v>0</v>
      </c>
      <c r="AX875" s="899">
        <f>INDEX(V875:AG875,1,MATCH(Parametres!$B$3,V$1:AG$1,0))*IF(OR(C875="L",C875="S",C875="I"),-1,1)</f>
        <v>0</v>
      </c>
      <c r="AY875" s="487" t="s">
        <v>337</v>
      </c>
      <c r="AZ875" s="487" t="e">
        <f>+VLOOKUP($AJ875,Data_Validation!$A:$E,5,0)</f>
        <v>#N/A</v>
      </c>
    </row>
    <row r="876" spans="1:52" ht="15" customHeight="1">
      <c r="A876" s="706" t="s">
        <v>1148</v>
      </c>
      <c r="B876" s="706">
        <v>2025</v>
      </c>
      <c r="C876" s="706" t="s">
        <v>3052</v>
      </c>
      <c r="D876" s="706" t="s">
        <v>3053</v>
      </c>
      <c r="E876" s="706" t="s">
        <v>333</v>
      </c>
      <c r="F876" s="706" t="s">
        <v>1150</v>
      </c>
      <c r="G876" s="706">
        <v>0</v>
      </c>
      <c r="H876" s="706">
        <v>0</v>
      </c>
      <c r="I876" s="706">
        <v>0</v>
      </c>
      <c r="J876" s="706">
        <v>0</v>
      </c>
      <c r="K876" s="706">
        <v>0</v>
      </c>
      <c r="L876" s="706">
        <v>0</v>
      </c>
      <c r="M876" s="706">
        <v>0</v>
      </c>
      <c r="N876" s="706">
        <v>0</v>
      </c>
      <c r="O876" s="706">
        <v>0</v>
      </c>
      <c r="P876" s="706">
        <v>0</v>
      </c>
      <c r="Q876" s="706">
        <v>0</v>
      </c>
      <c r="R876" s="706">
        <v>0</v>
      </c>
      <c r="S876" s="706">
        <v>0</v>
      </c>
      <c r="T876" s="706">
        <v>0</v>
      </c>
      <c r="U876" s="706">
        <v>0</v>
      </c>
      <c r="V876" s="706">
        <v>0</v>
      </c>
      <c r="W876" s="706">
        <v>0</v>
      </c>
      <c r="X876" s="706">
        <v>0</v>
      </c>
      <c r="Y876" s="706">
        <v>0</v>
      </c>
      <c r="Z876" s="706">
        <v>0</v>
      </c>
      <c r="AA876" s="706">
        <v>0</v>
      </c>
      <c r="AB876" s="706">
        <v>0</v>
      </c>
      <c r="AC876" s="706">
        <v>0</v>
      </c>
      <c r="AD876" s="706">
        <v>0</v>
      </c>
      <c r="AE876" s="706">
        <v>0</v>
      </c>
      <c r="AF876" s="706">
        <v>0</v>
      </c>
      <c r="AG876" s="706">
        <v>0</v>
      </c>
      <c r="AH876" s="706">
        <v>0</v>
      </c>
      <c r="AI876" s="706">
        <v>0</v>
      </c>
      <c r="AJ876" s="905" t="str">
        <f t="shared" si="89"/>
        <v>G82300</v>
      </c>
      <c r="AK876" s="905" t="str">
        <f t="shared" si="90"/>
        <v>AUTRES REVENUS VEH.USAGÉS</v>
      </c>
      <c r="AL876" s="905">
        <f>IFERROR(INDEX(G876:R876,1,MATCH(Parametres!$B$3,G$1:R$1,0)-1)*IF(OR(F876="L",F876="S",F876="I"),-1,1),"")</f>
        <v>0</v>
      </c>
      <c r="AM876" s="905">
        <f t="shared" si="91"/>
        <v>0</v>
      </c>
      <c r="AN876" s="905">
        <f>INDEX(G876:R876,1,MATCH(Parametres!$B$3,G$1:R$1,0))*IF(OR(F876="L",F876="S",F876="I"),-1,1)</f>
        <v>0</v>
      </c>
      <c r="AO876" s="487" t="e">
        <f>+VLOOKUP($AJ876,Data_Validation!$A:$D,1,0)</f>
        <v>#N/A</v>
      </c>
      <c r="AP876" s="487" t="e">
        <f>+VLOOKUP($AJ876,Data_Validation!$A:$D,3,0)</f>
        <v>#N/A</v>
      </c>
      <c r="AQ876" s="487" t="e">
        <f>+VLOOKUP($AJ876,Data_Validation!$A:$D,4,0)</f>
        <v>#N/A</v>
      </c>
      <c r="AR876" s="487" t="s">
        <v>299</v>
      </c>
      <c r="AS876" s="487" t="e">
        <f>+VLOOKUP($AJ876,Data_Validation!$A:$E,5,0)</f>
        <v>#N/A</v>
      </c>
      <c r="AT876" s="904" t="str">
        <f t="shared" si="92"/>
        <v>G82300</v>
      </c>
      <c r="AU876" s="488" t="str">
        <f t="shared" si="93"/>
        <v>AUTRES REVENUS VEH.USAGÉS</v>
      </c>
      <c r="AV876" s="899">
        <f>IFERROR(INDEX(V876:AG876,1,MATCH(Parametres!$B$3,V$1:AG$1,0)-1)*IF(OR(C876="L",C876="S",C876="I"),-1,1),"")</f>
        <v>0</v>
      </c>
      <c r="AW876" s="899">
        <f t="shared" si="94"/>
        <v>0</v>
      </c>
      <c r="AX876" s="899">
        <f>INDEX(V876:AG876,1,MATCH(Parametres!$B$3,V$1:AG$1,0))*IF(OR(C876="L",C876="S",C876="I"),-1,1)</f>
        <v>0</v>
      </c>
      <c r="AY876" s="487" t="s">
        <v>337</v>
      </c>
      <c r="AZ876" s="487" t="e">
        <f>+VLOOKUP($AJ876,Data_Validation!$A:$E,5,0)</f>
        <v>#N/A</v>
      </c>
    </row>
    <row r="877" spans="1:52" ht="15" customHeight="1">
      <c r="A877" s="706" t="s">
        <v>1148</v>
      </c>
      <c r="B877" s="706">
        <v>2025</v>
      </c>
      <c r="C877" s="706" t="s">
        <v>3054</v>
      </c>
      <c r="D877" s="706" t="s">
        <v>3055</v>
      </c>
      <c r="E877" s="706" t="s">
        <v>333</v>
      </c>
      <c r="F877" s="706" t="s">
        <v>1104</v>
      </c>
      <c r="G877" s="706">
        <v>0</v>
      </c>
      <c r="H877" s="706">
        <v>0</v>
      </c>
      <c r="I877" s="706">
        <v>0</v>
      </c>
      <c r="J877" s="706">
        <v>0</v>
      </c>
      <c r="K877" s="706">
        <v>0</v>
      </c>
      <c r="L877" s="706">
        <v>0</v>
      </c>
      <c r="M877" s="706">
        <v>0</v>
      </c>
      <c r="N877" s="706">
        <v>0</v>
      </c>
      <c r="O877" s="706">
        <v>0</v>
      </c>
      <c r="P877" s="706">
        <v>0</v>
      </c>
      <c r="Q877" s="706">
        <v>0</v>
      </c>
      <c r="R877" s="706">
        <v>0</v>
      </c>
      <c r="S877" s="706">
        <v>0</v>
      </c>
      <c r="T877" s="706">
        <v>0</v>
      </c>
      <c r="U877" s="706">
        <v>0</v>
      </c>
      <c r="V877" s="706">
        <v>0</v>
      </c>
      <c r="W877" s="706">
        <v>0</v>
      </c>
      <c r="X877" s="706">
        <v>0</v>
      </c>
      <c r="Y877" s="706">
        <v>0</v>
      </c>
      <c r="Z877" s="706">
        <v>0</v>
      </c>
      <c r="AA877" s="706">
        <v>0</v>
      </c>
      <c r="AB877" s="706">
        <v>0</v>
      </c>
      <c r="AC877" s="706">
        <v>0</v>
      </c>
      <c r="AD877" s="706">
        <v>0</v>
      </c>
      <c r="AE877" s="706">
        <v>0</v>
      </c>
      <c r="AF877" s="706">
        <v>0</v>
      </c>
      <c r="AG877" s="706">
        <v>0</v>
      </c>
      <c r="AH877" s="706">
        <v>0</v>
      </c>
      <c r="AI877" s="706">
        <v>0</v>
      </c>
      <c r="AJ877" s="905" t="str">
        <f t="shared" si="89"/>
        <v>G850</v>
      </c>
      <c r="AK877" s="905" t="str">
        <f t="shared" si="90"/>
        <v>RETROFACTURATION F&amp;A NEUF</v>
      </c>
      <c r="AL877" s="905">
        <f>IFERROR(INDEX(G877:R877,1,MATCH(Parametres!$B$3,G$1:R$1,0)-1)*IF(OR(F877="L",F877="S",F877="I"),-1,1),"")</f>
        <v>0</v>
      </c>
      <c r="AM877" s="905">
        <f t="shared" si="91"/>
        <v>0</v>
      </c>
      <c r="AN877" s="905">
        <f>INDEX(G877:R877,1,MATCH(Parametres!$B$3,G$1:R$1,0))*IF(OR(F877="L",F877="S",F877="I"),-1,1)</f>
        <v>0</v>
      </c>
      <c r="AO877" s="487" t="e">
        <f>+VLOOKUP($AJ877,Data_Validation!$A:$D,1,0)</f>
        <v>#N/A</v>
      </c>
      <c r="AP877" s="487" t="e">
        <f>+VLOOKUP($AJ877,Data_Validation!$A:$D,3,0)</f>
        <v>#N/A</v>
      </c>
      <c r="AQ877" s="487" t="e">
        <f>+VLOOKUP($AJ877,Data_Validation!$A:$D,4,0)</f>
        <v>#N/A</v>
      </c>
      <c r="AR877" s="487" t="s">
        <v>299</v>
      </c>
      <c r="AS877" s="487" t="e">
        <f>+VLOOKUP($AJ877,Data_Validation!$A:$E,5,0)</f>
        <v>#N/A</v>
      </c>
      <c r="AT877" s="904" t="str">
        <f t="shared" si="92"/>
        <v>G850</v>
      </c>
      <c r="AU877" s="488" t="str">
        <f t="shared" si="93"/>
        <v>RETROFACTURATION F&amp;A NEUF</v>
      </c>
      <c r="AV877" s="899">
        <f>IFERROR(INDEX(V877:AG877,1,MATCH(Parametres!$B$3,V$1:AG$1,0)-1)*IF(OR(C877="L",C877="S",C877="I"),-1,1),"")</f>
        <v>0</v>
      </c>
      <c r="AW877" s="899">
        <f t="shared" si="94"/>
        <v>0</v>
      </c>
      <c r="AX877" s="899">
        <f>INDEX(V877:AG877,1,MATCH(Parametres!$B$3,V$1:AG$1,0))*IF(OR(C877="L",C877="S",C877="I"),-1,1)</f>
        <v>0</v>
      </c>
      <c r="AY877" s="487" t="s">
        <v>337</v>
      </c>
      <c r="AZ877" s="487" t="e">
        <f>+VLOOKUP($AJ877,Data_Validation!$A:$E,5,0)</f>
        <v>#N/A</v>
      </c>
    </row>
    <row r="878" spans="1:52" ht="15" customHeight="1">
      <c r="A878" s="706" t="s">
        <v>1148</v>
      </c>
      <c r="B878" s="706">
        <v>2025</v>
      </c>
      <c r="C878" s="706" t="s">
        <v>3056</v>
      </c>
      <c r="D878" s="706" t="s">
        <v>3057</v>
      </c>
      <c r="E878" s="706" t="s">
        <v>333</v>
      </c>
      <c r="F878" s="706" t="s">
        <v>1104</v>
      </c>
      <c r="G878" s="706">
        <v>0</v>
      </c>
      <c r="H878" s="706">
        <v>0</v>
      </c>
      <c r="I878" s="706">
        <v>0</v>
      </c>
      <c r="J878" s="706">
        <v>0</v>
      </c>
      <c r="K878" s="706">
        <v>0</v>
      </c>
      <c r="L878" s="706">
        <v>0</v>
      </c>
      <c r="M878" s="706">
        <v>0</v>
      </c>
      <c r="N878" s="706">
        <v>0</v>
      </c>
      <c r="O878" s="706">
        <v>0</v>
      </c>
      <c r="P878" s="706">
        <v>0</v>
      </c>
      <c r="Q878" s="706">
        <v>0</v>
      </c>
      <c r="R878" s="706">
        <v>0</v>
      </c>
      <c r="S878" s="706">
        <v>0</v>
      </c>
      <c r="T878" s="706">
        <v>0</v>
      </c>
      <c r="U878" s="706">
        <v>0</v>
      </c>
      <c r="V878" s="706">
        <v>0</v>
      </c>
      <c r="W878" s="706">
        <v>0</v>
      </c>
      <c r="X878" s="706">
        <v>0</v>
      </c>
      <c r="Y878" s="706">
        <v>0</v>
      </c>
      <c r="Z878" s="706">
        <v>0</v>
      </c>
      <c r="AA878" s="706">
        <v>0</v>
      </c>
      <c r="AB878" s="706">
        <v>0</v>
      </c>
      <c r="AC878" s="706">
        <v>0</v>
      </c>
      <c r="AD878" s="706">
        <v>0</v>
      </c>
      <c r="AE878" s="706">
        <v>0</v>
      </c>
      <c r="AF878" s="706">
        <v>0</v>
      </c>
      <c r="AG878" s="706">
        <v>0</v>
      </c>
      <c r="AH878" s="706">
        <v>0</v>
      </c>
      <c r="AI878" s="706">
        <v>0</v>
      </c>
      <c r="AJ878" s="905" t="str">
        <f t="shared" si="89"/>
        <v>G851</v>
      </c>
      <c r="AK878" s="905" t="str">
        <f t="shared" si="90"/>
        <v>RETROFACTURATION F&amp;A USAG</v>
      </c>
      <c r="AL878" s="905">
        <f>IFERROR(INDEX(G878:R878,1,MATCH(Parametres!$B$3,G$1:R$1,0)-1)*IF(OR(F878="L",F878="S",F878="I"),-1,1),"")</f>
        <v>0</v>
      </c>
      <c r="AM878" s="905">
        <f t="shared" si="91"/>
        <v>0</v>
      </c>
      <c r="AN878" s="905">
        <f>INDEX(G878:R878,1,MATCH(Parametres!$B$3,G$1:R$1,0))*IF(OR(F878="L",F878="S",F878="I"),-1,1)</f>
        <v>0</v>
      </c>
      <c r="AO878" s="487" t="e">
        <f>+VLOOKUP($AJ878,Data_Validation!$A:$D,1,0)</f>
        <v>#N/A</v>
      </c>
      <c r="AP878" s="487" t="e">
        <f>+VLOOKUP($AJ878,Data_Validation!$A:$D,3,0)</f>
        <v>#N/A</v>
      </c>
      <c r="AQ878" s="487" t="e">
        <f>+VLOOKUP($AJ878,Data_Validation!$A:$D,4,0)</f>
        <v>#N/A</v>
      </c>
      <c r="AR878" s="487" t="s">
        <v>299</v>
      </c>
      <c r="AS878" s="487" t="e">
        <f>+VLOOKUP($AJ878,Data_Validation!$A:$E,5,0)</f>
        <v>#N/A</v>
      </c>
      <c r="AT878" s="904" t="str">
        <f t="shared" si="92"/>
        <v>G851</v>
      </c>
      <c r="AU878" s="488" t="str">
        <f t="shared" si="93"/>
        <v>RETROFACTURATION F&amp;A USAG</v>
      </c>
      <c r="AV878" s="899">
        <f>IFERROR(INDEX(V878:AG878,1,MATCH(Parametres!$B$3,V$1:AG$1,0)-1)*IF(OR(C878="L",C878="S",C878="I"),-1,1),"")</f>
        <v>0</v>
      </c>
      <c r="AW878" s="899">
        <f t="shared" si="94"/>
        <v>0</v>
      </c>
      <c r="AX878" s="899">
        <f>INDEX(V878:AG878,1,MATCH(Parametres!$B$3,V$1:AG$1,0))*IF(OR(C878="L",C878="S",C878="I"),-1,1)</f>
        <v>0</v>
      </c>
      <c r="AY878" s="487" t="s">
        <v>337</v>
      </c>
      <c r="AZ878" s="487" t="e">
        <f>+VLOOKUP($AJ878,Data_Validation!$A:$E,5,0)</f>
        <v>#N/A</v>
      </c>
    </row>
    <row r="879" spans="1:52" ht="15" customHeight="1">
      <c r="A879" s="706" t="s">
        <v>1148</v>
      </c>
      <c r="B879" s="706">
        <v>2025</v>
      </c>
      <c r="C879" s="706" t="s">
        <v>3058</v>
      </c>
      <c r="D879" s="706" t="s">
        <v>3059</v>
      </c>
      <c r="E879" s="706" t="s">
        <v>333</v>
      </c>
      <c r="F879" s="706" t="s">
        <v>1104</v>
      </c>
      <c r="G879" s="706">
        <v>0</v>
      </c>
      <c r="H879" s="706">
        <v>0</v>
      </c>
      <c r="I879" s="706">
        <v>0</v>
      </c>
      <c r="J879" s="706">
        <v>0</v>
      </c>
      <c r="K879" s="706">
        <v>0</v>
      </c>
      <c r="L879" s="706">
        <v>0</v>
      </c>
      <c r="M879" s="706">
        <v>0</v>
      </c>
      <c r="N879" s="706">
        <v>0</v>
      </c>
      <c r="O879" s="706">
        <v>0</v>
      </c>
      <c r="P879" s="706">
        <v>0</v>
      </c>
      <c r="Q879" s="706">
        <v>0</v>
      </c>
      <c r="R879" s="706">
        <v>0</v>
      </c>
      <c r="S879" s="706">
        <v>0</v>
      </c>
      <c r="T879" s="706">
        <v>0</v>
      </c>
      <c r="U879" s="706">
        <v>0</v>
      </c>
      <c r="V879" s="706">
        <v>0</v>
      </c>
      <c r="W879" s="706">
        <v>0</v>
      </c>
      <c r="X879" s="706">
        <v>0</v>
      </c>
      <c r="Y879" s="706">
        <v>0</v>
      </c>
      <c r="Z879" s="706">
        <v>0</v>
      </c>
      <c r="AA879" s="706">
        <v>0</v>
      </c>
      <c r="AB879" s="706">
        <v>0</v>
      </c>
      <c r="AC879" s="706">
        <v>0</v>
      </c>
      <c r="AD879" s="706">
        <v>0</v>
      </c>
      <c r="AE879" s="706">
        <v>0</v>
      </c>
      <c r="AF879" s="706">
        <v>0</v>
      </c>
      <c r="AG879" s="706">
        <v>0</v>
      </c>
      <c r="AH879" s="706">
        <v>0</v>
      </c>
      <c r="AI879" s="706">
        <v>0</v>
      </c>
      <c r="AJ879" s="905" t="str">
        <f t="shared" si="89"/>
        <v>G853</v>
      </c>
      <c r="AK879" s="905" t="str">
        <f t="shared" si="90"/>
        <v>PERTE REPOSSESSION NEUF</v>
      </c>
      <c r="AL879" s="905">
        <f>IFERROR(INDEX(G879:R879,1,MATCH(Parametres!$B$3,G$1:R$1,0)-1)*IF(OR(F879="L",F879="S",F879="I"),-1,1),"")</f>
        <v>0</v>
      </c>
      <c r="AM879" s="905">
        <f t="shared" si="91"/>
        <v>0</v>
      </c>
      <c r="AN879" s="905">
        <f>INDEX(G879:R879,1,MATCH(Parametres!$B$3,G$1:R$1,0))*IF(OR(F879="L",F879="S",F879="I"),-1,1)</f>
        <v>0</v>
      </c>
      <c r="AO879" s="487" t="e">
        <f>+VLOOKUP($AJ879,Data_Validation!$A:$D,1,0)</f>
        <v>#N/A</v>
      </c>
      <c r="AP879" s="487" t="e">
        <f>+VLOOKUP($AJ879,Data_Validation!$A:$D,3,0)</f>
        <v>#N/A</v>
      </c>
      <c r="AQ879" s="487" t="e">
        <f>+VLOOKUP($AJ879,Data_Validation!$A:$D,4,0)</f>
        <v>#N/A</v>
      </c>
      <c r="AR879" s="487" t="s">
        <v>299</v>
      </c>
      <c r="AS879" s="487" t="e">
        <f>+VLOOKUP($AJ879,Data_Validation!$A:$E,5,0)</f>
        <v>#N/A</v>
      </c>
      <c r="AT879" s="904" t="str">
        <f t="shared" si="92"/>
        <v>G853</v>
      </c>
      <c r="AU879" s="488" t="str">
        <f t="shared" si="93"/>
        <v>PERTE REPOSSESSION NEUF</v>
      </c>
      <c r="AV879" s="899">
        <f>IFERROR(INDEX(V879:AG879,1,MATCH(Parametres!$B$3,V$1:AG$1,0)-1)*IF(OR(C879="L",C879="S",C879="I"),-1,1),"")</f>
        <v>0</v>
      </c>
      <c r="AW879" s="899">
        <f t="shared" si="94"/>
        <v>0</v>
      </c>
      <c r="AX879" s="899">
        <f>INDEX(V879:AG879,1,MATCH(Parametres!$B$3,V$1:AG$1,0))*IF(OR(C879="L",C879="S",C879="I"),-1,1)</f>
        <v>0</v>
      </c>
      <c r="AY879" s="487" t="s">
        <v>337</v>
      </c>
      <c r="AZ879" s="487" t="e">
        <f>+VLOOKUP($AJ879,Data_Validation!$A:$E,5,0)</f>
        <v>#N/A</v>
      </c>
    </row>
    <row r="880" spans="1:52" ht="15" customHeight="1">
      <c r="A880" s="706" t="s">
        <v>1148</v>
      </c>
      <c r="B880" s="706">
        <v>2025</v>
      </c>
      <c r="C880" s="706" t="s">
        <v>3060</v>
      </c>
      <c r="D880" s="706" t="s">
        <v>3059</v>
      </c>
      <c r="E880" s="706" t="s">
        <v>333</v>
      </c>
      <c r="F880" s="706" t="s">
        <v>1104</v>
      </c>
      <c r="G880" s="706">
        <v>0</v>
      </c>
      <c r="H880" s="706">
        <v>0</v>
      </c>
      <c r="I880" s="706">
        <v>0</v>
      </c>
      <c r="J880" s="706">
        <v>0</v>
      </c>
      <c r="K880" s="706">
        <v>0</v>
      </c>
      <c r="L880" s="706">
        <v>0</v>
      </c>
      <c r="M880" s="706">
        <v>0</v>
      </c>
      <c r="N880" s="706">
        <v>0</v>
      </c>
      <c r="O880" s="706">
        <v>0</v>
      </c>
      <c r="P880" s="706">
        <v>0</v>
      </c>
      <c r="Q880" s="706">
        <v>0</v>
      </c>
      <c r="R880" s="706">
        <v>0</v>
      </c>
      <c r="S880" s="706">
        <v>0</v>
      </c>
      <c r="T880" s="706">
        <v>0</v>
      </c>
      <c r="U880" s="706">
        <v>0</v>
      </c>
      <c r="V880" s="706">
        <v>0</v>
      </c>
      <c r="W880" s="706">
        <v>0</v>
      </c>
      <c r="X880" s="706">
        <v>0</v>
      </c>
      <c r="Y880" s="706">
        <v>0</v>
      </c>
      <c r="Z880" s="706">
        <v>0</v>
      </c>
      <c r="AA880" s="706">
        <v>0</v>
      </c>
      <c r="AB880" s="706">
        <v>0</v>
      </c>
      <c r="AC880" s="706">
        <v>0</v>
      </c>
      <c r="AD880" s="706">
        <v>0</v>
      </c>
      <c r="AE880" s="706">
        <v>0</v>
      </c>
      <c r="AF880" s="706">
        <v>0</v>
      </c>
      <c r="AG880" s="706">
        <v>0</v>
      </c>
      <c r="AH880" s="706">
        <v>0</v>
      </c>
      <c r="AI880" s="706">
        <v>0</v>
      </c>
      <c r="AJ880" s="905" t="str">
        <f t="shared" si="89"/>
        <v>G85300</v>
      </c>
      <c r="AK880" s="905" t="str">
        <f t="shared" si="90"/>
        <v>PERTE REPOSSESSION NEUF</v>
      </c>
      <c r="AL880" s="905">
        <f>IFERROR(INDEX(G880:R880,1,MATCH(Parametres!$B$3,G$1:R$1,0)-1)*IF(OR(F880="L",F880="S",F880="I"),-1,1),"")</f>
        <v>0</v>
      </c>
      <c r="AM880" s="905">
        <f t="shared" si="91"/>
        <v>0</v>
      </c>
      <c r="AN880" s="905">
        <f>INDEX(G880:R880,1,MATCH(Parametres!$B$3,G$1:R$1,0))*IF(OR(F880="L",F880="S",F880="I"),-1,1)</f>
        <v>0</v>
      </c>
      <c r="AO880" s="487" t="str">
        <f>+VLOOKUP($AJ880,Data_Validation!$A:$D,1,0)</f>
        <v>G85300</v>
      </c>
      <c r="AP880" s="487">
        <f>+VLOOKUP($AJ880,Data_Validation!$A:$D,3,0)</f>
        <v>0</v>
      </c>
      <c r="AQ880" s="487">
        <f>+VLOOKUP($AJ880,Data_Validation!$A:$D,4,0)</f>
        <v>0</v>
      </c>
      <c r="AR880" s="487" t="s">
        <v>299</v>
      </c>
      <c r="AS880" s="487">
        <f>+VLOOKUP($AJ880,Data_Validation!$A:$E,5,0)</f>
        <v>0</v>
      </c>
      <c r="AT880" s="904" t="str">
        <f t="shared" si="92"/>
        <v>G85300</v>
      </c>
      <c r="AU880" s="488" t="str">
        <f t="shared" si="93"/>
        <v>PERTE REPOSSESSION NEUF</v>
      </c>
      <c r="AV880" s="899">
        <f>IFERROR(INDEX(V880:AG880,1,MATCH(Parametres!$B$3,V$1:AG$1,0)-1)*IF(OR(C880="L",C880="S",C880="I"),-1,1),"")</f>
        <v>0</v>
      </c>
      <c r="AW880" s="899">
        <f t="shared" si="94"/>
        <v>0</v>
      </c>
      <c r="AX880" s="899">
        <f>INDEX(V880:AG880,1,MATCH(Parametres!$B$3,V$1:AG$1,0))*IF(OR(C880="L",C880="S",C880="I"),-1,1)</f>
        <v>0</v>
      </c>
      <c r="AY880" s="487" t="s">
        <v>337</v>
      </c>
      <c r="AZ880" s="487">
        <f>+VLOOKUP($AJ880,Data_Validation!$A:$E,5,0)</f>
        <v>0</v>
      </c>
    </row>
    <row r="881" spans="1:52" ht="15" customHeight="1">
      <c r="A881" s="706" t="s">
        <v>1148</v>
      </c>
      <c r="B881" s="706">
        <v>2025</v>
      </c>
      <c r="C881" s="706" t="s">
        <v>3061</v>
      </c>
      <c r="D881" s="706" t="s">
        <v>3062</v>
      </c>
      <c r="E881" s="706" t="s">
        <v>333</v>
      </c>
      <c r="F881" s="706" t="s">
        <v>1104</v>
      </c>
      <c r="G881" s="706">
        <v>0</v>
      </c>
      <c r="H881" s="706">
        <v>0</v>
      </c>
      <c r="I881" s="706">
        <v>0</v>
      </c>
      <c r="J881" s="706">
        <v>0</v>
      </c>
      <c r="K881" s="706">
        <v>0</v>
      </c>
      <c r="L881" s="706">
        <v>0</v>
      </c>
      <c r="M881" s="706">
        <v>0</v>
      </c>
      <c r="N881" s="706">
        <v>0</v>
      </c>
      <c r="O881" s="706">
        <v>0</v>
      </c>
      <c r="P881" s="706">
        <v>0</v>
      </c>
      <c r="Q881" s="706">
        <v>0</v>
      </c>
      <c r="R881" s="706">
        <v>0</v>
      </c>
      <c r="S881" s="706">
        <v>0</v>
      </c>
      <c r="T881" s="706">
        <v>0</v>
      </c>
      <c r="U881" s="706">
        <v>0</v>
      </c>
      <c r="V881" s="706">
        <v>0</v>
      </c>
      <c r="W881" s="706">
        <v>0</v>
      </c>
      <c r="X881" s="706">
        <v>0</v>
      </c>
      <c r="Y881" s="706">
        <v>0</v>
      </c>
      <c r="Z881" s="706">
        <v>0</v>
      </c>
      <c r="AA881" s="706">
        <v>0</v>
      </c>
      <c r="AB881" s="706">
        <v>0</v>
      </c>
      <c r="AC881" s="706">
        <v>0</v>
      </c>
      <c r="AD881" s="706">
        <v>0</v>
      </c>
      <c r="AE881" s="706">
        <v>0</v>
      </c>
      <c r="AF881" s="706">
        <v>0</v>
      </c>
      <c r="AG881" s="706">
        <v>0</v>
      </c>
      <c r="AH881" s="706">
        <v>0</v>
      </c>
      <c r="AI881" s="706">
        <v>0</v>
      </c>
      <c r="AJ881" s="905" t="str">
        <f t="shared" si="89"/>
        <v>G854</v>
      </c>
      <c r="AK881" s="905" t="str">
        <f t="shared" si="90"/>
        <v>PERTE REPOSSESSION USAG</v>
      </c>
      <c r="AL881" s="905">
        <f>IFERROR(INDEX(G881:R881,1,MATCH(Parametres!$B$3,G$1:R$1,0)-1)*IF(OR(F881="L",F881="S",F881="I"),-1,1),"")</f>
        <v>0</v>
      </c>
      <c r="AM881" s="905">
        <f t="shared" si="91"/>
        <v>0</v>
      </c>
      <c r="AN881" s="905">
        <f>INDEX(G881:R881,1,MATCH(Parametres!$B$3,G$1:R$1,0))*IF(OR(F881="L",F881="S",F881="I"),-1,1)</f>
        <v>0</v>
      </c>
      <c r="AO881" s="487" t="e">
        <f>+VLOOKUP($AJ881,Data_Validation!$A:$D,1,0)</f>
        <v>#N/A</v>
      </c>
      <c r="AP881" s="487" t="e">
        <f>+VLOOKUP($AJ881,Data_Validation!$A:$D,3,0)</f>
        <v>#N/A</v>
      </c>
      <c r="AQ881" s="487" t="e">
        <f>+VLOOKUP($AJ881,Data_Validation!$A:$D,4,0)</f>
        <v>#N/A</v>
      </c>
      <c r="AR881" s="487" t="s">
        <v>299</v>
      </c>
      <c r="AS881" s="487" t="e">
        <f>+VLOOKUP($AJ881,Data_Validation!$A:$E,5,0)</f>
        <v>#N/A</v>
      </c>
      <c r="AT881" s="904" t="str">
        <f t="shared" si="92"/>
        <v>G854</v>
      </c>
      <c r="AU881" s="488" t="str">
        <f t="shared" si="93"/>
        <v>PERTE REPOSSESSION USAG</v>
      </c>
      <c r="AV881" s="899">
        <f>IFERROR(INDEX(V881:AG881,1,MATCH(Parametres!$B$3,V$1:AG$1,0)-1)*IF(OR(C881="L",C881="S",C881="I"),-1,1),"")</f>
        <v>0</v>
      </c>
      <c r="AW881" s="899">
        <f t="shared" si="94"/>
        <v>0</v>
      </c>
      <c r="AX881" s="899">
        <f>INDEX(V881:AG881,1,MATCH(Parametres!$B$3,V$1:AG$1,0))*IF(OR(C881="L",C881="S",C881="I"),-1,1)</f>
        <v>0</v>
      </c>
      <c r="AY881" s="487" t="s">
        <v>337</v>
      </c>
      <c r="AZ881" s="487" t="e">
        <f>+VLOOKUP($AJ881,Data_Validation!$A:$E,5,0)</f>
        <v>#N/A</v>
      </c>
    </row>
    <row r="882" spans="1:52" ht="15" customHeight="1">
      <c r="A882" s="706" t="s">
        <v>1148</v>
      </c>
      <c r="B882" s="706">
        <v>2025</v>
      </c>
      <c r="C882" s="706" t="s">
        <v>3063</v>
      </c>
      <c r="D882" s="706" t="s">
        <v>3064</v>
      </c>
      <c r="E882" s="706" t="s">
        <v>333</v>
      </c>
      <c r="F882" s="706" t="s">
        <v>1104</v>
      </c>
      <c r="G882" s="706">
        <v>0</v>
      </c>
      <c r="H882" s="706">
        <v>0</v>
      </c>
      <c r="I882" s="706">
        <v>0</v>
      </c>
      <c r="J882" s="706">
        <v>0</v>
      </c>
      <c r="K882" s="706">
        <v>0</v>
      </c>
      <c r="L882" s="706">
        <v>0</v>
      </c>
      <c r="M882" s="706">
        <v>0</v>
      </c>
      <c r="N882" s="706">
        <v>0</v>
      </c>
      <c r="O882" s="706">
        <v>0</v>
      </c>
      <c r="P882" s="706">
        <v>0</v>
      </c>
      <c r="Q882" s="706">
        <v>0</v>
      </c>
      <c r="R882" s="706">
        <v>0</v>
      </c>
      <c r="S882" s="706">
        <v>0</v>
      </c>
      <c r="T882" s="706">
        <v>0</v>
      </c>
      <c r="U882" s="706">
        <v>0</v>
      </c>
      <c r="V882" s="706">
        <v>0</v>
      </c>
      <c r="W882" s="706">
        <v>0</v>
      </c>
      <c r="X882" s="706">
        <v>0</v>
      </c>
      <c r="Y882" s="706">
        <v>0</v>
      </c>
      <c r="Z882" s="706">
        <v>0</v>
      </c>
      <c r="AA882" s="706">
        <v>0</v>
      </c>
      <c r="AB882" s="706">
        <v>0</v>
      </c>
      <c r="AC882" s="706">
        <v>0</v>
      </c>
      <c r="AD882" s="706">
        <v>0</v>
      </c>
      <c r="AE882" s="706">
        <v>0</v>
      </c>
      <c r="AF882" s="706">
        <v>0</v>
      </c>
      <c r="AG882" s="706">
        <v>0</v>
      </c>
      <c r="AH882" s="706">
        <v>0</v>
      </c>
      <c r="AI882" s="706">
        <v>0</v>
      </c>
      <c r="AJ882" s="905" t="str">
        <f t="shared" si="89"/>
        <v>G85400</v>
      </c>
      <c r="AK882" s="905" t="str">
        <f t="shared" si="90"/>
        <v>PERTE REPOSSESSION USAGE</v>
      </c>
      <c r="AL882" s="905">
        <f>IFERROR(INDEX(G882:R882,1,MATCH(Parametres!$B$3,G$1:R$1,0)-1)*IF(OR(F882="L",F882="S",F882="I"),-1,1),"")</f>
        <v>0</v>
      </c>
      <c r="AM882" s="905">
        <f t="shared" si="91"/>
        <v>0</v>
      </c>
      <c r="AN882" s="905">
        <f>INDEX(G882:R882,1,MATCH(Parametres!$B$3,G$1:R$1,0))*IF(OR(F882="L",F882="S",F882="I"),-1,1)</f>
        <v>0</v>
      </c>
      <c r="AO882" s="487" t="str">
        <f>+VLOOKUP($AJ882,Data_Validation!$A:$D,1,0)</f>
        <v>G85400</v>
      </c>
      <c r="AP882" s="487">
        <f>+VLOOKUP($AJ882,Data_Validation!$A:$D,3,0)</f>
        <v>0</v>
      </c>
      <c r="AQ882" s="487">
        <f>+VLOOKUP($AJ882,Data_Validation!$A:$D,4,0)</f>
        <v>0</v>
      </c>
      <c r="AR882" s="487" t="s">
        <v>299</v>
      </c>
      <c r="AS882" s="487">
        <f>+VLOOKUP($AJ882,Data_Validation!$A:$E,5,0)</f>
        <v>0</v>
      </c>
      <c r="AT882" s="904" t="str">
        <f t="shared" si="92"/>
        <v>G85400</v>
      </c>
      <c r="AU882" s="488" t="str">
        <f t="shared" si="93"/>
        <v>PERTE REPOSSESSION USAGE</v>
      </c>
      <c r="AV882" s="899">
        <f>IFERROR(INDEX(V882:AG882,1,MATCH(Parametres!$B$3,V$1:AG$1,0)-1)*IF(OR(C882="L",C882="S",C882="I"),-1,1),"")</f>
        <v>0</v>
      </c>
      <c r="AW882" s="899">
        <f t="shared" si="94"/>
        <v>0</v>
      </c>
      <c r="AX882" s="899">
        <f>INDEX(V882:AG882,1,MATCH(Parametres!$B$3,V$1:AG$1,0))*IF(OR(C882="L",C882="S",C882="I"),-1,1)</f>
        <v>0</v>
      </c>
      <c r="AY882" s="487" t="s">
        <v>337</v>
      </c>
      <c r="AZ882" s="487">
        <f>+VLOOKUP($AJ882,Data_Validation!$A:$E,5,0)</f>
        <v>0</v>
      </c>
    </row>
    <row r="883" spans="1:52" ht="15" customHeight="1">
      <c r="A883" s="706" t="s">
        <v>1148</v>
      </c>
      <c r="B883" s="706">
        <v>2025</v>
      </c>
      <c r="C883" s="706" t="s">
        <v>3065</v>
      </c>
      <c r="D883" s="706" t="s">
        <v>3066</v>
      </c>
      <c r="E883" s="706" t="s">
        <v>333</v>
      </c>
      <c r="F883" s="706" t="s">
        <v>1104</v>
      </c>
      <c r="G883" s="706">
        <v>0</v>
      </c>
      <c r="H883" s="706">
        <v>0</v>
      </c>
      <c r="I883" s="706">
        <v>0</v>
      </c>
      <c r="J883" s="706">
        <v>0</v>
      </c>
      <c r="K883" s="706">
        <v>0</v>
      </c>
      <c r="L883" s="706">
        <v>0</v>
      </c>
      <c r="M883" s="706">
        <v>0</v>
      </c>
      <c r="N883" s="706">
        <v>0</v>
      </c>
      <c r="O883" s="706">
        <v>0</v>
      </c>
      <c r="P883" s="706">
        <v>0</v>
      </c>
      <c r="Q883" s="706">
        <v>0</v>
      </c>
      <c r="R883" s="706">
        <v>0</v>
      </c>
      <c r="S883" s="706">
        <v>0</v>
      </c>
      <c r="T883" s="706">
        <v>0</v>
      </c>
      <c r="U883" s="706">
        <v>0</v>
      </c>
      <c r="V883" s="706">
        <v>0</v>
      </c>
      <c r="W883" s="706">
        <v>0</v>
      </c>
      <c r="X883" s="706">
        <v>0</v>
      </c>
      <c r="Y883" s="706">
        <v>0</v>
      </c>
      <c r="Z883" s="706">
        <v>0</v>
      </c>
      <c r="AA883" s="706">
        <v>0</v>
      </c>
      <c r="AB883" s="706">
        <v>0</v>
      </c>
      <c r="AC883" s="706">
        <v>0</v>
      </c>
      <c r="AD883" s="706">
        <v>0</v>
      </c>
      <c r="AE883" s="706">
        <v>0</v>
      </c>
      <c r="AF883" s="706">
        <v>0</v>
      </c>
      <c r="AG883" s="706">
        <v>0</v>
      </c>
      <c r="AH883" s="706">
        <v>0</v>
      </c>
      <c r="AI883" s="706">
        <v>0</v>
      </c>
      <c r="AJ883" s="905" t="str">
        <f t="shared" si="89"/>
        <v>G855</v>
      </c>
      <c r="AK883" s="905" t="str">
        <f t="shared" si="90"/>
        <v>REMUNERATION F&amp;A NEUF</v>
      </c>
      <c r="AL883" s="905">
        <f>IFERROR(INDEX(G883:R883,1,MATCH(Parametres!$B$3,G$1:R$1,0)-1)*IF(OR(F883="L",F883="S",F883="I"),-1,1),"")</f>
        <v>0</v>
      </c>
      <c r="AM883" s="905">
        <f t="shared" si="91"/>
        <v>0</v>
      </c>
      <c r="AN883" s="905">
        <f>INDEX(G883:R883,1,MATCH(Parametres!$B$3,G$1:R$1,0))*IF(OR(F883="L",F883="S",F883="I"),-1,1)</f>
        <v>0</v>
      </c>
      <c r="AO883" s="487" t="e">
        <f>+VLOOKUP($AJ883,Data_Validation!$A:$D,1,0)</f>
        <v>#N/A</v>
      </c>
      <c r="AP883" s="487" t="e">
        <f>+VLOOKUP($AJ883,Data_Validation!$A:$D,3,0)</f>
        <v>#N/A</v>
      </c>
      <c r="AQ883" s="487" t="e">
        <f>+VLOOKUP($AJ883,Data_Validation!$A:$D,4,0)</f>
        <v>#N/A</v>
      </c>
      <c r="AR883" s="487" t="s">
        <v>299</v>
      </c>
      <c r="AS883" s="487" t="e">
        <f>+VLOOKUP($AJ883,Data_Validation!$A:$E,5,0)</f>
        <v>#N/A</v>
      </c>
      <c r="AT883" s="904" t="str">
        <f t="shared" si="92"/>
        <v>G855</v>
      </c>
      <c r="AU883" s="488" t="str">
        <f t="shared" si="93"/>
        <v>REMUNERATION F&amp;A NEUF</v>
      </c>
      <c r="AV883" s="899">
        <f>IFERROR(INDEX(V883:AG883,1,MATCH(Parametres!$B$3,V$1:AG$1,0)-1)*IF(OR(C883="L",C883="S",C883="I"),-1,1),"")</f>
        <v>0</v>
      </c>
      <c r="AW883" s="899">
        <f t="shared" si="94"/>
        <v>0</v>
      </c>
      <c r="AX883" s="899">
        <f>INDEX(V883:AG883,1,MATCH(Parametres!$B$3,V$1:AG$1,0))*IF(OR(C883="L",C883="S",C883="I"),-1,1)</f>
        <v>0</v>
      </c>
      <c r="AY883" s="487" t="s">
        <v>337</v>
      </c>
      <c r="AZ883" s="487" t="e">
        <f>+VLOOKUP($AJ883,Data_Validation!$A:$E,5,0)</f>
        <v>#N/A</v>
      </c>
    </row>
    <row r="884" spans="1:52" ht="15" hidden="1" customHeight="1">
      <c r="A884" s="706" t="s">
        <v>1148</v>
      </c>
      <c r="B884" s="706">
        <v>2025</v>
      </c>
      <c r="C884" s="706" t="s">
        <v>3067</v>
      </c>
      <c r="D884" s="706" t="s">
        <v>3068</v>
      </c>
      <c r="E884" s="706" t="s">
        <v>333</v>
      </c>
      <c r="F884" s="706" t="s">
        <v>1104</v>
      </c>
      <c r="G884" s="706">
        <v>14513.14</v>
      </c>
      <c r="H884" s="706">
        <v>26681.82</v>
      </c>
      <c r="I884" s="706">
        <v>41392.67</v>
      </c>
      <c r="J884" s="706">
        <v>51290.28</v>
      </c>
      <c r="K884" s="706">
        <v>60180.22</v>
      </c>
      <c r="L884" s="706">
        <v>75619.179999999993</v>
      </c>
      <c r="M884" s="706">
        <v>87668.55</v>
      </c>
      <c r="N884" s="706">
        <v>105699.01</v>
      </c>
      <c r="O884" s="706">
        <v>122702.1</v>
      </c>
      <c r="P884" s="706">
        <v>131431.07</v>
      </c>
      <c r="Q884" s="706">
        <v>144298.65</v>
      </c>
      <c r="R884" s="706">
        <v>156349.24</v>
      </c>
      <c r="S884" s="706">
        <v>13118.06</v>
      </c>
      <c r="T884" s="706">
        <v>13118.06</v>
      </c>
      <c r="U884" s="706">
        <v>0</v>
      </c>
      <c r="V884" s="706">
        <v>0</v>
      </c>
      <c r="W884" s="706">
        <v>0</v>
      </c>
      <c r="X884" s="706">
        <v>0</v>
      </c>
      <c r="Y884" s="706">
        <v>0</v>
      </c>
      <c r="Z884" s="706">
        <v>0</v>
      </c>
      <c r="AA884" s="706">
        <v>0</v>
      </c>
      <c r="AB884" s="706">
        <v>0</v>
      </c>
      <c r="AC884" s="706">
        <v>0</v>
      </c>
      <c r="AD884" s="706">
        <v>0</v>
      </c>
      <c r="AE884" s="706">
        <v>0</v>
      </c>
      <c r="AF884" s="706">
        <v>0</v>
      </c>
      <c r="AG884" s="706">
        <v>0</v>
      </c>
      <c r="AH884" s="706">
        <v>0</v>
      </c>
      <c r="AI884" s="706">
        <v>0</v>
      </c>
      <c r="AJ884" s="905" t="str">
        <f t="shared" si="89"/>
        <v>G85500</v>
      </c>
      <c r="AK884" s="905" t="str">
        <f t="shared" si="90"/>
        <v>REMUNERATION F&amp;I NEUF</v>
      </c>
      <c r="AL884" s="905">
        <f>IFERROR(INDEX(G884:R884,1,MATCH(Parametres!$B$3,G$1:R$1,0)-1)*IF(OR(F884="L",F884="S",F884="I"),-1,1),"")</f>
        <v>41392.67</v>
      </c>
      <c r="AM884" s="905">
        <f t="shared" si="91"/>
        <v>9897.61</v>
      </c>
      <c r="AN884" s="905">
        <f>INDEX(G884:R884,1,MATCH(Parametres!$B$3,G$1:R$1,0))*IF(OR(F884="L",F884="S",F884="I"),-1,1)</f>
        <v>51290.28</v>
      </c>
      <c r="AO884" s="487" t="str">
        <f>+VLOOKUP($AJ884,Data_Validation!$A:$D,1,0)</f>
        <v>G85500</v>
      </c>
      <c r="AP884" s="487" t="str">
        <f>+VLOOKUP($AJ884,Data_Validation!$A:$D,3,0)</f>
        <v>Véhicules neufs</v>
      </c>
      <c r="AQ884" s="487" t="str">
        <f>+VLOOKUP($AJ884,Data_Validation!$A:$D,4,0)</f>
        <v>Comm. F&amp;I</v>
      </c>
      <c r="AR884" s="487" t="s">
        <v>299</v>
      </c>
      <c r="AS884" s="487">
        <f>+VLOOKUP($AJ884,Data_Validation!$A:$E,5,0)</f>
        <v>0</v>
      </c>
      <c r="AT884" s="904" t="str">
        <f t="shared" si="92"/>
        <v>G85500</v>
      </c>
      <c r="AU884" s="488" t="str">
        <f t="shared" si="93"/>
        <v>REMUNERATION F&amp;I NEUF</v>
      </c>
      <c r="AV884" s="899">
        <f>IFERROR(INDEX(V884:AG884,1,MATCH(Parametres!$B$3,V$1:AG$1,0)-1)*IF(OR(C884="L",C884="S",C884="I"),-1,1),"")</f>
        <v>0</v>
      </c>
      <c r="AW884" s="899">
        <f t="shared" si="94"/>
        <v>0</v>
      </c>
      <c r="AX884" s="899">
        <f>INDEX(V884:AG884,1,MATCH(Parametres!$B$3,V$1:AG$1,0))*IF(OR(C884="L",C884="S",C884="I"),-1,1)</f>
        <v>0</v>
      </c>
      <c r="AY884" s="487" t="s">
        <v>337</v>
      </c>
      <c r="AZ884" s="487">
        <f>+VLOOKUP($AJ884,Data_Validation!$A:$E,5,0)</f>
        <v>0</v>
      </c>
    </row>
    <row r="885" spans="1:52" ht="15" customHeight="1">
      <c r="A885" s="706" t="s">
        <v>1148</v>
      </c>
      <c r="B885" s="706">
        <v>2025</v>
      </c>
      <c r="C885" s="706" t="s">
        <v>3069</v>
      </c>
      <c r="D885" s="706" t="s">
        <v>3070</v>
      </c>
      <c r="E885" s="706" t="s">
        <v>333</v>
      </c>
      <c r="F885" s="706" t="s">
        <v>1104</v>
      </c>
      <c r="G885" s="706">
        <v>0</v>
      </c>
      <c r="H885" s="706">
        <v>0</v>
      </c>
      <c r="I885" s="706">
        <v>0</v>
      </c>
      <c r="J885" s="706">
        <v>0</v>
      </c>
      <c r="K885" s="706">
        <v>0</v>
      </c>
      <c r="L885" s="706">
        <v>0</v>
      </c>
      <c r="M885" s="706">
        <v>0</v>
      </c>
      <c r="N885" s="706">
        <v>0</v>
      </c>
      <c r="O885" s="706">
        <v>0</v>
      </c>
      <c r="P885" s="706">
        <v>0</v>
      </c>
      <c r="Q885" s="706">
        <v>0</v>
      </c>
      <c r="R885" s="706">
        <v>0</v>
      </c>
      <c r="S885" s="706">
        <v>0</v>
      </c>
      <c r="T885" s="706">
        <v>0</v>
      </c>
      <c r="U885" s="706">
        <v>0</v>
      </c>
      <c r="V885" s="706">
        <v>0</v>
      </c>
      <c r="W885" s="706">
        <v>0</v>
      </c>
      <c r="X885" s="706">
        <v>0</v>
      </c>
      <c r="Y885" s="706">
        <v>0</v>
      </c>
      <c r="Z885" s="706">
        <v>0</v>
      </c>
      <c r="AA885" s="706">
        <v>0</v>
      </c>
      <c r="AB885" s="706">
        <v>0</v>
      </c>
      <c r="AC885" s="706">
        <v>0</v>
      </c>
      <c r="AD885" s="706">
        <v>0</v>
      </c>
      <c r="AE885" s="706">
        <v>0</v>
      </c>
      <c r="AF885" s="706">
        <v>0</v>
      </c>
      <c r="AG885" s="706">
        <v>0</v>
      </c>
      <c r="AH885" s="706">
        <v>0</v>
      </c>
      <c r="AI885" s="706">
        <v>0</v>
      </c>
      <c r="AJ885" s="905" t="str">
        <f t="shared" si="89"/>
        <v>G856</v>
      </c>
      <c r="AK885" s="905" t="str">
        <f t="shared" si="90"/>
        <v>REMUNERATION F&amp;A USAGE</v>
      </c>
      <c r="AL885" s="905">
        <f>IFERROR(INDEX(G885:R885,1,MATCH(Parametres!$B$3,G$1:R$1,0)-1)*IF(OR(F885="L",F885="S",F885="I"),-1,1),"")</f>
        <v>0</v>
      </c>
      <c r="AM885" s="905">
        <f t="shared" si="91"/>
        <v>0</v>
      </c>
      <c r="AN885" s="905">
        <f>INDEX(G885:R885,1,MATCH(Parametres!$B$3,G$1:R$1,0))*IF(OR(F885="L",F885="S",F885="I"),-1,1)</f>
        <v>0</v>
      </c>
      <c r="AO885" s="487" t="e">
        <f>+VLOOKUP($AJ885,Data_Validation!$A:$D,1,0)</f>
        <v>#N/A</v>
      </c>
      <c r="AP885" s="487" t="e">
        <f>+VLOOKUP($AJ885,Data_Validation!$A:$D,3,0)</f>
        <v>#N/A</v>
      </c>
      <c r="AQ885" s="487" t="e">
        <f>+VLOOKUP($AJ885,Data_Validation!$A:$D,4,0)</f>
        <v>#N/A</v>
      </c>
      <c r="AR885" s="487" t="s">
        <v>299</v>
      </c>
      <c r="AS885" s="487" t="e">
        <f>+VLOOKUP($AJ885,Data_Validation!$A:$E,5,0)</f>
        <v>#N/A</v>
      </c>
      <c r="AT885" s="904" t="str">
        <f t="shared" si="92"/>
        <v>G856</v>
      </c>
      <c r="AU885" s="488" t="str">
        <f t="shared" si="93"/>
        <v>REMUNERATION F&amp;A USAGE</v>
      </c>
      <c r="AV885" s="899">
        <f>IFERROR(INDEX(V885:AG885,1,MATCH(Parametres!$B$3,V$1:AG$1,0)-1)*IF(OR(C885="L",C885="S",C885="I"),-1,1),"")</f>
        <v>0</v>
      </c>
      <c r="AW885" s="899">
        <f t="shared" si="94"/>
        <v>0</v>
      </c>
      <c r="AX885" s="899">
        <f>INDEX(V885:AG885,1,MATCH(Parametres!$B$3,V$1:AG$1,0))*IF(OR(C885="L",C885="S",C885="I"),-1,1)</f>
        <v>0</v>
      </c>
      <c r="AY885" s="487" t="s">
        <v>337</v>
      </c>
      <c r="AZ885" s="487" t="e">
        <f>+VLOOKUP($AJ885,Data_Validation!$A:$E,5,0)</f>
        <v>#N/A</v>
      </c>
    </row>
    <row r="886" spans="1:52" ht="15" hidden="1" customHeight="1">
      <c r="A886" s="706" t="s">
        <v>1148</v>
      </c>
      <c r="B886" s="706">
        <v>2025</v>
      </c>
      <c r="C886" s="706" t="s">
        <v>3071</v>
      </c>
      <c r="D886" s="706" t="s">
        <v>3072</v>
      </c>
      <c r="E886" s="706" t="s">
        <v>333</v>
      </c>
      <c r="F886" s="706" t="s">
        <v>1104</v>
      </c>
      <c r="G886" s="706">
        <v>2623.36</v>
      </c>
      <c r="H886" s="706">
        <v>4950.1899999999996</v>
      </c>
      <c r="I886" s="706">
        <v>9087.15</v>
      </c>
      <c r="J886" s="706">
        <v>11479.9</v>
      </c>
      <c r="K886" s="706">
        <v>12388.15</v>
      </c>
      <c r="L886" s="706">
        <v>12589.77</v>
      </c>
      <c r="M886" s="706">
        <v>14778.14</v>
      </c>
      <c r="N886" s="706">
        <v>17787.689999999999</v>
      </c>
      <c r="O886" s="706">
        <v>21963.919999999998</v>
      </c>
      <c r="P886" s="706">
        <v>26071.040000000001</v>
      </c>
      <c r="Q886" s="706">
        <v>26773.74</v>
      </c>
      <c r="R886" s="706">
        <v>33609.31</v>
      </c>
      <c r="S886" s="706">
        <v>2433.98</v>
      </c>
      <c r="T886" s="706">
        <v>2433.98</v>
      </c>
      <c r="U886" s="706">
        <v>0</v>
      </c>
      <c r="V886" s="706">
        <v>0</v>
      </c>
      <c r="W886" s="706">
        <v>0</v>
      </c>
      <c r="X886" s="706">
        <v>0</v>
      </c>
      <c r="Y886" s="706">
        <v>0</v>
      </c>
      <c r="Z886" s="706">
        <v>0</v>
      </c>
      <c r="AA886" s="706">
        <v>0</v>
      </c>
      <c r="AB886" s="706">
        <v>0</v>
      </c>
      <c r="AC886" s="706">
        <v>0</v>
      </c>
      <c r="AD886" s="706">
        <v>0</v>
      </c>
      <c r="AE886" s="706">
        <v>0</v>
      </c>
      <c r="AF886" s="706">
        <v>0</v>
      </c>
      <c r="AG886" s="706">
        <v>0</v>
      </c>
      <c r="AH886" s="706">
        <v>0</v>
      </c>
      <c r="AI886" s="706">
        <v>0</v>
      </c>
      <c r="AJ886" s="905" t="str">
        <f t="shared" si="89"/>
        <v>G85600</v>
      </c>
      <c r="AK886" s="905" t="str">
        <f t="shared" si="90"/>
        <v>REMUNERATION F&amp;I USAGE</v>
      </c>
      <c r="AL886" s="905">
        <f>IFERROR(INDEX(G886:R886,1,MATCH(Parametres!$B$3,G$1:R$1,0)-1)*IF(OR(F886="L",F886="S",F886="I"),-1,1),"")</f>
        <v>9087.15</v>
      </c>
      <c r="AM886" s="905">
        <f t="shared" si="91"/>
        <v>2392.75</v>
      </c>
      <c r="AN886" s="905">
        <f>INDEX(G886:R886,1,MATCH(Parametres!$B$3,G$1:R$1,0))*IF(OR(F886="L",F886="S",F886="I"),-1,1)</f>
        <v>11479.9</v>
      </c>
      <c r="AO886" s="487" t="str">
        <f>+VLOOKUP($AJ886,Data_Validation!$A:$D,1,0)</f>
        <v>G85600</v>
      </c>
      <c r="AP886" s="487" t="str">
        <f>+VLOOKUP($AJ886,Data_Validation!$A:$D,3,0)</f>
        <v>Véhicules usagés</v>
      </c>
      <c r="AQ886" s="487" t="str">
        <f>+VLOOKUP($AJ886,Data_Validation!$A:$D,4,0)</f>
        <v>Comm. F&amp;I</v>
      </c>
      <c r="AR886" s="487" t="s">
        <v>299</v>
      </c>
      <c r="AS886" s="487">
        <f>+VLOOKUP($AJ886,Data_Validation!$A:$E,5,0)</f>
        <v>0</v>
      </c>
      <c r="AT886" s="904" t="str">
        <f t="shared" si="92"/>
        <v>G85600</v>
      </c>
      <c r="AU886" s="488" t="str">
        <f t="shared" si="93"/>
        <v>REMUNERATION F&amp;I USAGE</v>
      </c>
      <c r="AV886" s="899">
        <f>IFERROR(INDEX(V886:AG886,1,MATCH(Parametres!$B$3,V$1:AG$1,0)-1)*IF(OR(C886="L",C886="S",C886="I"),-1,1),"")</f>
        <v>0</v>
      </c>
      <c r="AW886" s="899">
        <f t="shared" si="94"/>
        <v>0</v>
      </c>
      <c r="AX886" s="899">
        <f>INDEX(V886:AG886,1,MATCH(Parametres!$B$3,V$1:AG$1,0))*IF(OR(C886="L",C886="S",C886="I"),-1,1)</f>
        <v>0</v>
      </c>
      <c r="AY886" s="487" t="s">
        <v>337</v>
      </c>
      <c r="AZ886" s="487">
        <f>+VLOOKUP($AJ886,Data_Validation!$A:$E,5,0)</f>
        <v>0</v>
      </c>
    </row>
    <row r="887" spans="1:52" ht="15" customHeight="1">
      <c r="A887" s="706" t="s">
        <v>1148</v>
      </c>
      <c r="B887" s="706">
        <v>2025</v>
      </c>
      <c r="C887" s="706" t="s">
        <v>3073</v>
      </c>
      <c r="D887" s="706" t="s">
        <v>3051</v>
      </c>
      <c r="E887" s="706" t="s">
        <v>333</v>
      </c>
      <c r="F887" s="706" t="s">
        <v>1104</v>
      </c>
      <c r="G887" s="706">
        <v>0</v>
      </c>
      <c r="H887" s="706">
        <v>0</v>
      </c>
      <c r="I887" s="706">
        <v>0</v>
      </c>
      <c r="J887" s="706">
        <v>0</v>
      </c>
      <c r="K887" s="706">
        <v>0</v>
      </c>
      <c r="L887" s="706">
        <v>0</v>
      </c>
      <c r="M887" s="706">
        <v>0</v>
      </c>
      <c r="N887" s="706">
        <v>0</v>
      </c>
      <c r="O887" s="706">
        <v>0</v>
      </c>
      <c r="P887" s="706">
        <v>0</v>
      </c>
      <c r="Q887" s="706">
        <v>0</v>
      </c>
      <c r="R887" s="706">
        <v>0</v>
      </c>
      <c r="S887" s="706">
        <v>0</v>
      </c>
      <c r="T887" s="706">
        <v>0</v>
      </c>
      <c r="U887" s="706">
        <v>0</v>
      </c>
      <c r="V887" s="706">
        <v>0</v>
      </c>
      <c r="W887" s="706">
        <v>0</v>
      </c>
      <c r="X887" s="706">
        <v>0</v>
      </c>
      <c r="Y887" s="706">
        <v>0</v>
      </c>
      <c r="Z887" s="706">
        <v>0</v>
      </c>
      <c r="AA887" s="706">
        <v>0</v>
      </c>
      <c r="AB887" s="706">
        <v>0</v>
      </c>
      <c r="AC887" s="706">
        <v>0</v>
      </c>
      <c r="AD887" s="706">
        <v>0</v>
      </c>
      <c r="AE887" s="706">
        <v>0</v>
      </c>
      <c r="AF887" s="706">
        <v>0</v>
      </c>
      <c r="AG887" s="706">
        <v>0</v>
      </c>
      <c r="AH887" s="706">
        <v>0</v>
      </c>
      <c r="AI887" s="706">
        <v>0</v>
      </c>
      <c r="AJ887" s="905" t="str">
        <f t="shared" si="89"/>
        <v>G87200</v>
      </c>
      <c r="AK887" s="905" t="str">
        <f t="shared" si="90"/>
        <v>AUTRES REVENUS VEH. NEUFS</v>
      </c>
      <c r="AL887" s="905">
        <f>IFERROR(INDEX(G887:R887,1,MATCH(Parametres!$B$3,G$1:R$1,0)-1)*IF(OR(F887="L",F887="S",F887="I"),-1,1),"")</f>
        <v>0</v>
      </c>
      <c r="AM887" s="905">
        <f t="shared" si="91"/>
        <v>0</v>
      </c>
      <c r="AN887" s="905">
        <f>INDEX(G887:R887,1,MATCH(Parametres!$B$3,G$1:R$1,0))*IF(OR(F887="L",F887="S",F887="I"),-1,1)</f>
        <v>0</v>
      </c>
      <c r="AO887" s="487" t="e">
        <f>+VLOOKUP($AJ887,Data_Validation!$A:$D,1,0)</f>
        <v>#N/A</v>
      </c>
      <c r="AP887" s="487" t="e">
        <f>+VLOOKUP($AJ887,Data_Validation!$A:$D,3,0)</f>
        <v>#N/A</v>
      </c>
      <c r="AQ887" s="487" t="e">
        <f>+VLOOKUP($AJ887,Data_Validation!$A:$D,4,0)</f>
        <v>#N/A</v>
      </c>
      <c r="AR887" s="487" t="s">
        <v>299</v>
      </c>
      <c r="AS887" s="487" t="e">
        <f>+VLOOKUP($AJ887,Data_Validation!$A:$E,5,0)</f>
        <v>#N/A</v>
      </c>
      <c r="AT887" s="904" t="str">
        <f t="shared" si="92"/>
        <v>G87200</v>
      </c>
      <c r="AU887" s="488" t="str">
        <f t="shared" si="93"/>
        <v>AUTRES REVENUS VEH. NEUFS</v>
      </c>
      <c r="AV887" s="899">
        <f>IFERROR(INDEX(V887:AG887,1,MATCH(Parametres!$B$3,V$1:AG$1,0)-1)*IF(OR(C887="L",C887="S",C887="I"),-1,1),"")</f>
        <v>0</v>
      </c>
      <c r="AW887" s="899">
        <f t="shared" si="94"/>
        <v>0</v>
      </c>
      <c r="AX887" s="899">
        <f>INDEX(V887:AG887,1,MATCH(Parametres!$B$3,V$1:AG$1,0))*IF(OR(C887="L",C887="S",C887="I"),-1,1)</f>
        <v>0</v>
      </c>
      <c r="AY887" s="487" t="s">
        <v>337</v>
      </c>
      <c r="AZ887" s="487" t="e">
        <f>+VLOOKUP($AJ887,Data_Validation!$A:$E,5,0)</f>
        <v>#N/A</v>
      </c>
    </row>
    <row r="888" spans="1:52" ht="15" customHeight="1">
      <c r="A888" s="706" t="s">
        <v>1148</v>
      </c>
      <c r="B888" s="706">
        <v>2025</v>
      </c>
      <c r="C888" s="706" t="s">
        <v>3074</v>
      </c>
      <c r="D888" s="706" t="s">
        <v>3075</v>
      </c>
      <c r="E888" s="706" t="s">
        <v>333</v>
      </c>
      <c r="F888" s="706" t="s">
        <v>1104</v>
      </c>
      <c r="G888" s="706">
        <v>0</v>
      </c>
      <c r="H888" s="706">
        <v>0</v>
      </c>
      <c r="I888" s="706">
        <v>0</v>
      </c>
      <c r="J888" s="706">
        <v>0</v>
      </c>
      <c r="K888" s="706">
        <v>0</v>
      </c>
      <c r="L888" s="706">
        <v>0</v>
      </c>
      <c r="M888" s="706">
        <v>0</v>
      </c>
      <c r="N888" s="706">
        <v>0</v>
      </c>
      <c r="O888" s="706">
        <v>0</v>
      </c>
      <c r="P888" s="706">
        <v>0</v>
      </c>
      <c r="Q888" s="706">
        <v>0</v>
      </c>
      <c r="R888" s="706">
        <v>0</v>
      </c>
      <c r="S888" s="706">
        <v>0</v>
      </c>
      <c r="T888" s="706">
        <v>0</v>
      </c>
      <c r="U888" s="706">
        <v>0</v>
      </c>
      <c r="V888" s="706">
        <v>0</v>
      </c>
      <c r="W888" s="706">
        <v>0</v>
      </c>
      <c r="X888" s="706">
        <v>0</v>
      </c>
      <c r="Y888" s="706">
        <v>0</v>
      </c>
      <c r="Z888" s="706">
        <v>0</v>
      </c>
      <c r="AA888" s="706">
        <v>0</v>
      </c>
      <c r="AB888" s="706">
        <v>0</v>
      </c>
      <c r="AC888" s="706">
        <v>0</v>
      </c>
      <c r="AD888" s="706">
        <v>0</v>
      </c>
      <c r="AE888" s="706">
        <v>0</v>
      </c>
      <c r="AF888" s="706">
        <v>0</v>
      </c>
      <c r="AG888" s="706">
        <v>0</v>
      </c>
      <c r="AH888" s="706">
        <v>0</v>
      </c>
      <c r="AI888" s="706">
        <v>0</v>
      </c>
      <c r="AJ888" s="905" t="str">
        <f t="shared" si="89"/>
        <v>G87300</v>
      </c>
      <c r="AK888" s="905" t="str">
        <f t="shared" si="90"/>
        <v>AUTRES REVENUS VEH.USAGES</v>
      </c>
      <c r="AL888" s="905">
        <f>IFERROR(INDEX(G888:R888,1,MATCH(Parametres!$B$3,G$1:R$1,0)-1)*IF(OR(F888="L",F888="S",F888="I"),-1,1),"")</f>
        <v>0</v>
      </c>
      <c r="AM888" s="905">
        <f t="shared" si="91"/>
        <v>0</v>
      </c>
      <c r="AN888" s="905">
        <f>INDEX(G888:R888,1,MATCH(Parametres!$B$3,G$1:R$1,0))*IF(OR(F888="L",F888="S",F888="I"),-1,1)</f>
        <v>0</v>
      </c>
      <c r="AO888" s="487" t="e">
        <f>+VLOOKUP($AJ888,Data_Validation!$A:$D,1,0)</f>
        <v>#N/A</v>
      </c>
      <c r="AP888" s="487" t="e">
        <f>+VLOOKUP($AJ888,Data_Validation!$A:$D,3,0)</f>
        <v>#N/A</v>
      </c>
      <c r="AQ888" s="487" t="e">
        <f>+VLOOKUP($AJ888,Data_Validation!$A:$D,4,0)</f>
        <v>#N/A</v>
      </c>
      <c r="AR888" s="487" t="s">
        <v>299</v>
      </c>
      <c r="AS888" s="487" t="e">
        <f>+VLOOKUP($AJ888,Data_Validation!$A:$E,5,0)</f>
        <v>#N/A</v>
      </c>
      <c r="AT888" s="904" t="str">
        <f t="shared" si="92"/>
        <v>G87300</v>
      </c>
      <c r="AU888" s="488" t="str">
        <f t="shared" si="93"/>
        <v>AUTRES REVENUS VEH.USAGES</v>
      </c>
      <c r="AV888" s="899">
        <f>IFERROR(INDEX(V888:AG888,1,MATCH(Parametres!$B$3,V$1:AG$1,0)-1)*IF(OR(C888="L",C888="S",C888="I"),-1,1),"")</f>
        <v>0</v>
      </c>
      <c r="AW888" s="899">
        <f t="shared" si="94"/>
        <v>0</v>
      </c>
      <c r="AX888" s="899">
        <f>INDEX(V888:AG888,1,MATCH(Parametres!$B$3,V$1:AG$1,0))*IF(OR(C888="L",C888="S",C888="I"),-1,1)</f>
        <v>0</v>
      </c>
      <c r="AY888" s="487" t="s">
        <v>337</v>
      </c>
      <c r="AZ888" s="487" t="e">
        <f>+VLOOKUP($AJ888,Data_Validation!$A:$E,5,0)</f>
        <v>#N/A</v>
      </c>
    </row>
    <row r="889" spans="1:52" ht="15" customHeight="1">
      <c r="A889" s="706" t="s">
        <v>1148</v>
      </c>
      <c r="B889" s="706">
        <v>2025</v>
      </c>
      <c r="C889" s="706" t="s">
        <v>3076</v>
      </c>
      <c r="D889" s="706" t="s">
        <v>1153</v>
      </c>
      <c r="E889" s="706" t="s">
        <v>333</v>
      </c>
      <c r="F889" s="706" t="s">
        <v>1150</v>
      </c>
      <c r="G889" s="706">
        <v>0</v>
      </c>
      <c r="H889" s="706">
        <v>0</v>
      </c>
      <c r="I889" s="706">
        <v>0</v>
      </c>
      <c r="J889" s="706">
        <v>0</v>
      </c>
      <c r="K889" s="706">
        <v>0</v>
      </c>
      <c r="L889" s="706">
        <v>0</v>
      </c>
      <c r="M889" s="706">
        <v>0</v>
      </c>
      <c r="N889" s="706">
        <v>0</v>
      </c>
      <c r="O889" s="706">
        <v>0</v>
      </c>
      <c r="P889" s="706">
        <v>0</v>
      </c>
      <c r="Q889" s="706">
        <v>0</v>
      </c>
      <c r="R889" s="706">
        <v>0</v>
      </c>
      <c r="S889" s="706">
        <v>0</v>
      </c>
      <c r="T889" s="706">
        <v>0</v>
      </c>
      <c r="U889" s="706">
        <v>0</v>
      </c>
      <c r="V889" s="706">
        <v>0</v>
      </c>
      <c r="W889" s="706">
        <v>0</v>
      </c>
      <c r="X889" s="706">
        <v>0</v>
      </c>
      <c r="Y889" s="706">
        <v>0</v>
      </c>
      <c r="Z889" s="706">
        <v>0</v>
      </c>
      <c r="AA889" s="706">
        <v>0</v>
      </c>
      <c r="AB889" s="706">
        <v>0</v>
      </c>
      <c r="AC889" s="706">
        <v>0</v>
      </c>
      <c r="AD889" s="706">
        <v>0</v>
      </c>
      <c r="AE889" s="706">
        <v>0</v>
      </c>
      <c r="AF889" s="706">
        <v>0</v>
      </c>
      <c r="AG889" s="706">
        <v>0</v>
      </c>
      <c r="AH889" s="706">
        <v>0</v>
      </c>
      <c r="AI889" s="706">
        <v>0</v>
      </c>
      <c r="AJ889" s="905" t="str">
        <f t="shared" si="89"/>
        <v>G902</v>
      </c>
      <c r="AK889" s="905" t="str">
        <f t="shared" si="90"/>
        <v>MAUVAISES CREANCES RECOUV</v>
      </c>
      <c r="AL889" s="905">
        <f>IFERROR(INDEX(G889:R889,1,MATCH(Parametres!$B$3,G$1:R$1,0)-1)*IF(OR(F889="L",F889="S",F889="I"),-1,1),"")</f>
        <v>0</v>
      </c>
      <c r="AM889" s="905">
        <f t="shared" si="91"/>
        <v>0</v>
      </c>
      <c r="AN889" s="905">
        <f>INDEX(G889:R889,1,MATCH(Parametres!$B$3,G$1:R$1,0))*IF(OR(F889="L",F889="S",F889="I"),-1,1)</f>
        <v>0</v>
      </c>
      <c r="AO889" s="487" t="e">
        <f>+VLOOKUP($AJ889,Data_Validation!$A:$D,1,0)</f>
        <v>#N/A</v>
      </c>
      <c r="AP889" s="487" t="e">
        <f>+VLOOKUP($AJ889,Data_Validation!$A:$D,3,0)</f>
        <v>#N/A</v>
      </c>
      <c r="AQ889" s="487" t="e">
        <f>+VLOOKUP($AJ889,Data_Validation!$A:$D,4,0)</f>
        <v>#N/A</v>
      </c>
      <c r="AR889" s="487" t="s">
        <v>299</v>
      </c>
      <c r="AS889" s="487" t="e">
        <f>+VLOOKUP($AJ889,Data_Validation!$A:$E,5,0)</f>
        <v>#N/A</v>
      </c>
      <c r="AT889" s="904" t="str">
        <f t="shared" si="92"/>
        <v>G902</v>
      </c>
      <c r="AU889" s="488" t="str">
        <f t="shared" si="93"/>
        <v>MAUVAISES CREANCES RECOUV</v>
      </c>
      <c r="AV889" s="899">
        <f>IFERROR(INDEX(V889:AG889,1,MATCH(Parametres!$B$3,V$1:AG$1,0)-1)*IF(OR(C889="L",C889="S",C889="I"),-1,1),"")</f>
        <v>0</v>
      </c>
      <c r="AW889" s="899">
        <f t="shared" si="94"/>
        <v>0</v>
      </c>
      <c r="AX889" s="899">
        <f>INDEX(V889:AG889,1,MATCH(Parametres!$B$3,V$1:AG$1,0))*IF(OR(C889="L",C889="S",C889="I"),-1,1)</f>
        <v>0</v>
      </c>
      <c r="AY889" s="487" t="s">
        <v>337</v>
      </c>
      <c r="AZ889" s="487" t="e">
        <f>+VLOOKUP($AJ889,Data_Validation!$A:$E,5,0)</f>
        <v>#N/A</v>
      </c>
    </row>
    <row r="890" spans="1:52" ht="15" customHeight="1">
      <c r="A890" s="706" t="s">
        <v>1148</v>
      </c>
      <c r="B890" s="706">
        <v>2025</v>
      </c>
      <c r="C890" s="706" t="s">
        <v>3077</v>
      </c>
      <c r="D890" s="706" t="s">
        <v>3078</v>
      </c>
      <c r="E890" s="706" t="s">
        <v>333</v>
      </c>
      <c r="F890" s="706" t="s">
        <v>1150</v>
      </c>
      <c r="G890" s="706">
        <v>0</v>
      </c>
      <c r="H890" s="706">
        <v>0</v>
      </c>
      <c r="I890" s="706">
        <v>0</v>
      </c>
      <c r="J890" s="706">
        <v>0</v>
      </c>
      <c r="K890" s="706">
        <v>0</v>
      </c>
      <c r="L890" s="706">
        <v>0</v>
      </c>
      <c r="M890" s="706">
        <v>0</v>
      </c>
      <c r="N890" s="706">
        <v>0</v>
      </c>
      <c r="O890" s="706">
        <v>0</v>
      </c>
      <c r="P890" s="706">
        <v>0</v>
      </c>
      <c r="Q890" s="706">
        <v>0</v>
      </c>
      <c r="R890" s="706">
        <v>0</v>
      </c>
      <c r="S890" s="706">
        <v>0</v>
      </c>
      <c r="T890" s="706">
        <v>0</v>
      </c>
      <c r="U890" s="706">
        <v>0</v>
      </c>
      <c r="V890" s="706">
        <v>0</v>
      </c>
      <c r="W890" s="706">
        <v>0</v>
      </c>
      <c r="X890" s="706">
        <v>0</v>
      </c>
      <c r="Y890" s="706">
        <v>0</v>
      </c>
      <c r="Z890" s="706">
        <v>0</v>
      </c>
      <c r="AA890" s="706">
        <v>0</v>
      </c>
      <c r="AB890" s="706">
        <v>0</v>
      </c>
      <c r="AC890" s="706">
        <v>0</v>
      </c>
      <c r="AD890" s="706">
        <v>0</v>
      </c>
      <c r="AE890" s="706">
        <v>0</v>
      </c>
      <c r="AF890" s="706">
        <v>0</v>
      </c>
      <c r="AG890" s="706">
        <v>0</v>
      </c>
      <c r="AH890" s="706">
        <v>0</v>
      </c>
      <c r="AI890" s="706">
        <v>0</v>
      </c>
      <c r="AJ890" s="905" t="str">
        <f t="shared" si="89"/>
        <v>G90200</v>
      </c>
      <c r="AK890" s="905" t="str">
        <f t="shared" si="90"/>
        <v>RENTREES CREANCES RADIEES</v>
      </c>
      <c r="AL890" s="905">
        <f>IFERROR(INDEX(G890:R890,1,MATCH(Parametres!$B$3,G$1:R$1,0)-1)*IF(OR(F890="L",F890="S",F890="I"),-1,1),"")</f>
        <v>0</v>
      </c>
      <c r="AM890" s="905">
        <f t="shared" si="91"/>
        <v>0</v>
      </c>
      <c r="AN890" s="905">
        <f>INDEX(G890:R890,1,MATCH(Parametres!$B$3,G$1:R$1,0))*IF(OR(F890="L",F890="S",F890="I"),-1,1)</f>
        <v>0</v>
      </c>
      <c r="AO890" s="487" t="str">
        <f>+VLOOKUP($AJ890,Data_Validation!$A:$D,1,0)</f>
        <v>G90200</v>
      </c>
      <c r="AP890" s="487">
        <f>+VLOOKUP($AJ890,Data_Validation!$A:$D,3,0)</f>
        <v>0</v>
      </c>
      <c r="AQ890" s="487">
        <f>+VLOOKUP($AJ890,Data_Validation!$A:$D,4,0)</f>
        <v>0</v>
      </c>
      <c r="AR890" s="487" t="s">
        <v>299</v>
      </c>
      <c r="AS890" s="487">
        <f>+VLOOKUP($AJ890,Data_Validation!$A:$E,5,0)</f>
        <v>0</v>
      </c>
      <c r="AT890" s="904" t="str">
        <f t="shared" si="92"/>
        <v>G90200</v>
      </c>
      <c r="AU890" s="488" t="str">
        <f t="shared" si="93"/>
        <v>RENTREES CREANCES RADIEES</v>
      </c>
      <c r="AV890" s="899">
        <f>IFERROR(INDEX(V890:AG890,1,MATCH(Parametres!$B$3,V$1:AG$1,0)-1)*IF(OR(C890="L",C890="S",C890="I"),-1,1),"")</f>
        <v>0</v>
      </c>
      <c r="AW890" s="899">
        <f t="shared" si="94"/>
        <v>0</v>
      </c>
      <c r="AX890" s="899">
        <f>INDEX(V890:AG890,1,MATCH(Parametres!$B$3,V$1:AG$1,0))*IF(OR(C890="L",C890="S",C890="I"),-1,1)</f>
        <v>0</v>
      </c>
      <c r="AY890" s="487" t="s">
        <v>337</v>
      </c>
      <c r="AZ890" s="487">
        <f>+VLOOKUP($AJ890,Data_Validation!$A:$E,5,0)</f>
        <v>0</v>
      </c>
    </row>
    <row r="891" spans="1:52" ht="15" customHeight="1">
      <c r="A891" s="706" t="s">
        <v>1148</v>
      </c>
      <c r="B891" s="706">
        <v>2025</v>
      </c>
      <c r="C891" s="706" t="s">
        <v>3079</v>
      </c>
      <c r="D891" s="706" t="s">
        <v>3080</v>
      </c>
      <c r="E891" s="706" t="s">
        <v>333</v>
      </c>
      <c r="F891" s="706" t="s">
        <v>1150</v>
      </c>
      <c r="G891" s="706">
        <v>0</v>
      </c>
      <c r="H891" s="706">
        <v>0</v>
      </c>
      <c r="I891" s="706">
        <v>0</v>
      </c>
      <c r="J891" s="706">
        <v>0</v>
      </c>
      <c r="K891" s="706">
        <v>0</v>
      </c>
      <c r="L891" s="706">
        <v>0</v>
      </c>
      <c r="M891" s="706">
        <v>0</v>
      </c>
      <c r="N891" s="706">
        <v>0</v>
      </c>
      <c r="O891" s="706">
        <v>0</v>
      </c>
      <c r="P891" s="706">
        <v>0</v>
      </c>
      <c r="Q891" s="706">
        <v>0</v>
      </c>
      <c r="R891" s="706">
        <v>0</v>
      </c>
      <c r="S891" s="706">
        <v>0</v>
      </c>
      <c r="T891" s="706">
        <v>0</v>
      </c>
      <c r="U891" s="706">
        <v>0</v>
      </c>
      <c r="V891" s="706">
        <v>0</v>
      </c>
      <c r="W891" s="706">
        <v>0</v>
      </c>
      <c r="X891" s="706">
        <v>0</v>
      </c>
      <c r="Y891" s="706">
        <v>0</v>
      </c>
      <c r="Z891" s="706">
        <v>0</v>
      </c>
      <c r="AA891" s="706">
        <v>0</v>
      </c>
      <c r="AB891" s="706">
        <v>0</v>
      </c>
      <c r="AC891" s="706">
        <v>0</v>
      </c>
      <c r="AD891" s="706">
        <v>0</v>
      </c>
      <c r="AE891" s="706">
        <v>0</v>
      </c>
      <c r="AF891" s="706">
        <v>0</v>
      </c>
      <c r="AG891" s="706">
        <v>0</v>
      </c>
      <c r="AH891" s="706">
        <v>0</v>
      </c>
      <c r="AI891" s="706">
        <v>0</v>
      </c>
      <c r="AJ891" s="905" t="str">
        <f t="shared" si="89"/>
        <v>G903</v>
      </c>
      <c r="AK891" s="905" t="str">
        <f t="shared" si="90"/>
        <v>ESCOMPTE DE CAISSE GAGNE</v>
      </c>
      <c r="AL891" s="905">
        <f>IFERROR(INDEX(G891:R891,1,MATCH(Parametres!$B$3,G$1:R$1,0)-1)*IF(OR(F891="L",F891="S",F891="I"),-1,1),"")</f>
        <v>0</v>
      </c>
      <c r="AM891" s="905">
        <f t="shared" si="91"/>
        <v>0</v>
      </c>
      <c r="AN891" s="905">
        <f>INDEX(G891:R891,1,MATCH(Parametres!$B$3,G$1:R$1,0))*IF(OR(F891="L",F891="S",F891="I"),-1,1)</f>
        <v>0</v>
      </c>
      <c r="AO891" s="487" t="e">
        <f>+VLOOKUP($AJ891,Data_Validation!$A:$D,1,0)</f>
        <v>#N/A</v>
      </c>
      <c r="AP891" s="487" t="e">
        <f>+VLOOKUP($AJ891,Data_Validation!$A:$D,3,0)</f>
        <v>#N/A</v>
      </c>
      <c r="AQ891" s="487" t="e">
        <f>+VLOOKUP($AJ891,Data_Validation!$A:$D,4,0)</f>
        <v>#N/A</v>
      </c>
      <c r="AR891" s="487" t="s">
        <v>299</v>
      </c>
      <c r="AS891" s="487" t="e">
        <f>+VLOOKUP($AJ891,Data_Validation!$A:$E,5,0)</f>
        <v>#N/A</v>
      </c>
      <c r="AT891" s="904" t="str">
        <f t="shared" si="92"/>
        <v>G903</v>
      </c>
      <c r="AU891" s="488" t="str">
        <f t="shared" si="93"/>
        <v>ESCOMPTE DE CAISSE GAGNE</v>
      </c>
      <c r="AV891" s="899">
        <f>IFERROR(INDEX(V891:AG891,1,MATCH(Parametres!$B$3,V$1:AG$1,0)-1)*IF(OR(C891="L",C891="S",C891="I"),-1,1),"")</f>
        <v>0</v>
      </c>
      <c r="AW891" s="899">
        <f t="shared" si="94"/>
        <v>0</v>
      </c>
      <c r="AX891" s="899">
        <f>INDEX(V891:AG891,1,MATCH(Parametres!$B$3,V$1:AG$1,0))*IF(OR(C891="L",C891="S",C891="I"),-1,1)</f>
        <v>0</v>
      </c>
      <c r="AY891" s="487" t="s">
        <v>337</v>
      </c>
      <c r="AZ891" s="487" t="e">
        <f>+VLOOKUP($AJ891,Data_Validation!$A:$E,5,0)</f>
        <v>#N/A</v>
      </c>
    </row>
    <row r="892" spans="1:52" ht="15" customHeight="1">
      <c r="A892" s="706" t="s">
        <v>1148</v>
      </c>
      <c r="B892" s="706">
        <v>2025</v>
      </c>
      <c r="C892" s="706" t="s">
        <v>3081</v>
      </c>
      <c r="D892" s="706" t="s">
        <v>3082</v>
      </c>
      <c r="E892" s="706" t="s">
        <v>333</v>
      </c>
      <c r="F892" s="706" t="s">
        <v>1150</v>
      </c>
      <c r="G892" s="706">
        <v>0</v>
      </c>
      <c r="H892" s="706">
        <v>0</v>
      </c>
      <c r="I892" s="706">
        <v>0</v>
      </c>
      <c r="J892" s="706">
        <v>0</v>
      </c>
      <c r="K892" s="706">
        <v>0</v>
      </c>
      <c r="L892" s="706">
        <v>0</v>
      </c>
      <c r="M892" s="706">
        <v>0</v>
      </c>
      <c r="N892" s="706">
        <v>0</v>
      </c>
      <c r="O892" s="706">
        <v>0</v>
      </c>
      <c r="P892" s="706">
        <v>0</v>
      </c>
      <c r="Q892" s="706">
        <v>0</v>
      </c>
      <c r="R892" s="706">
        <v>0</v>
      </c>
      <c r="S892" s="706">
        <v>0</v>
      </c>
      <c r="T892" s="706">
        <v>0</v>
      </c>
      <c r="U892" s="706">
        <v>0</v>
      </c>
      <c r="V892" s="706">
        <v>0</v>
      </c>
      <c r="W892" s="706">
        <v>0</v>
      </c>
      <c r="X892" s="706">
        <v>0</v>
      </c>
      <c r="Y892" s="706">
        <v>0</v>
      </c>
      <c r="Z892" s="706">
        <v>0</v>
      </c>
      <c r="AA892" s="706">
        <v>0</v>
      </c>
      <c r="AB892" s="706">
        <v>0</v>
      </c>
      <c r="AC892" s="706">
        <v>0</v>
      </c>
      <c r="AD892" s="706">
        <v>0</v>
      </c>
      <c r="AE892" s="706">
        <v>0</v>
      </c>
      <c r="AF892" s="706">
        <v>0</v>
      </c>
      <c r="AG892" s="706">
        <v>0</v>
      </c>
      <c r="AH892" s="706">
        <v>0</v>
      </c>
      <c r="AI892" s="706">
        <v>0</v>
      </c>
      <c r="AJ892" s="905" t="str">
        <f t="shared" si="89"/>
        <v>G905</v>
      </c>
      <c r="AK892" s="905" t="str">
        <f t="shared" si="90"/>
        <v>AUTRES REVENUS DIVERS</v>
      </c>
      <c r="AL892" s="905">
        <f>IFERROR(INDEX(G892:R892,1,MATCH(Parametres!$B$3,G$1:R$1,0)-1)*IF(OR(F892="L",F892="S",F892="I"),-1,1),"")</f>
        <v>0</v>
      </c>
      <c r="AM892" s="905">
        <f t="shared" si="91"/>
        <v>0</v>
      </c>
      <c r="AN892" s="905">
        <f>INDEX(G892:R892,1,MATCH(Parametres!$B$3,G$1:R$1,0))*IF(OR(F892="L",F892="S",F892="I"),-1,1)</f>
        <v>0</v>
      </c>
      <c r="AO892" s="487" t="e">
        <f>+VLOOKUP($AJ892,Data_Validation!$A:$D,1,0)</f>
        <v>#N/A</v>
      </c>
      <c r="AP892" s="487" t="e">
        <f>+VLOOKUP($AJ892,Data_Validation!$A:$D,3,0)</f>
        <v>#N/A</v>
      </c>
      <c r="AQ892" s="487" t="e">
        <f>+VLOOKUP($AJ892,Data_Validation!$A:$D,4,0)</f>
        <v>#N/A</v>
      </c>
      <c r="AR892" s="487" t="s">
        <v>299</v>
      </c>
      <c r="AS892" s="487" t="e">
        <f>+VLOOKUP($AJ892,Data_Validation!$A:$E,5,0)</f>
        <v>#N/A</v>
      </c>
      <c r="AT892" s="904" t="str">
        <f t="shared" si="92"/>
        <v>G905</v>
      </c>
      <c r="AU892" s="488" t="str">
        <f t="shared" si="93"/>
        <v>AUTRES REVENUS DIVERS</v>
      </c>
      <c r="AV892" s="899">
        <f>IFERROR(INDEX(V892:AG892,1,MATCH(Parametres!$B$3,V$1:AG$1,0)-1)*IF(OR(C892="L",C892="S",C892="I"),-1,1),"")</f>
        <v>0</v>
      </c>
      <c r="AW892" s="899">
        <f t="shared" si="94"/>
        <v>0</v>
      </c>
      <c r="AX892" s="899">
        <f>INDEX(V892:AG892,1,MATCH(Parametres!$B$3,V$1:AG$1,0))*IF(OR(C892="L",C892="S",C892="I"),-1,1)</f>
        <v>0</v>
      </c>
      <c r="AY892" s="487" t="s">
        <v>337</v>
      </c>
      <c r="AZ892" s="487" t="e">
        <f>+VLOOKUP($AJ892,Data_Validation!$A:$E,5,0)</f>
        <v>#N/A</v>
      </c>
    </row>
    <row r="893" spans="1:52" ht="15" hidden="1" customHeight="1">
      <c r="A893" s="706" t="s">
        <v>1148</v>
      </c>
      <c r="B893" s="706">
        <v>2025</v>
      </c>
      <c r="C893" s="706" t="s">
        <v>3083</v>
      </c>
      <c r="D893" s="706" t="s">
        <v>3082</v>
      </c>
      <c r="E893" s="706" t="s">
        <v>333</v>
      </c>
      <c r="F893" s="706" t="s">
        <v>1150</v>
      </c>
      <c r="G893" s="706">
        <v>9200.92</v>
      </c>
      <c r="H893" s="706">
        <v>25416.37</v>
      </c>
      <c r="I893" s="706">
        <v>81395.02</v>
      </c>
      <c r="J893" s="706">
        <v>147113.78</v>
      </c>
      <c r="K893" s="706">
        <v>147338.01</v>
      </c>
      <c r="L893" s="706">
        <v>243648.3</v>
      </c>
      <c r="M893" s="706">
        <v>282236.84000000003</v>
      </c>
      <c r="N893" s="706">
        <v>263170.24</v>
      </c>
      <c r="O893" s="706">
        <v>403132.56</v>
      </c>
      <c r="P893" s="706">
        <v>427595.42</v>
      </c>
      <c r="Q893" s="706">
        <v>461158.49</v>
      </c>
      <c r="R893" s="706">
        <v>1057498.8600000001</v>
      </c>
      <c r="S893" s="706">
        <v>41923.5</v>
      </c>
      <c r="T893" s="706">
        <v>41923.5</v>
      </c>
      <c r="U893" s="706">
        <v>0</v>
      </c>
      <c r="V893" s="706">
        <v>6</v>
      </c>
      <c r="W893" s="706">
        <v>20</v>
      </c>
      <c r="X893" s="706">
        <v>34</v>
      </c>
      <c r="Y893" s="706">
        <v>45</v>
      </c>
      <c r="Z893" s="706">
        <v>47</v>
      </c>
      <c r="AA893" s="706">
        <v>59</v>
      </c>
      <c r="AB893" s="706">
        <v>65</v>
      </c>
      <c r="AC893" s="706">
        <v>51</v>
      </c>
      <c r="AD893" s="706">
        <v>49</v>
      </c>
      <c r="AE893" s="706">
        <v>53</v>
      </c>
      <c r="AF893" s="706">
        <v>54</v>
      </c>
      <c r="AG893" s="706">
        <v>69</v>
      </c>
      <c r="AH893" s="706">
        <v>5</v>
      </c>
      <c r="AI893" s="706">
        <v>5</v>
      </c>
      <c r="AJ893" s="905" t="str">
        <f t="shared" si="89"/>
        <v>G90500</v>
      </c>
      <c r="AK893" s="905" t="str">
        <f t="shared" si="90"/>
        <v>AUTRES REVENUS DIVERS</v>
      </c>
      <c r="AL893" s="905">
        <f>IFERROR(INDEX(G893:R893,1,MATCH(Parametres!$B$3,G$1:R$1,0)-1)*IF(OR(F893="L",F893="S",F893="I"),-1,1),"")</f>
        <v>-81395.02</v>
      </c>
      <c r="AM893" s="905">
        <f t="shared" si="91"/>
        <v>-65718.759999999995</v>
      </c>
      <c r="AN893" s="905">
        <f>INDEX(G893:R893,1,MATCH(Parametres!$B$3,G$1:R$1,0))*IF(OR(F893="L",F893="S",F893="I"),-1,1)</f>
        <v>-147113.78</v>
      </c>
      <c r="AO893" s="487" t="str">
        <f>+VLOOKUP($AJ893,Data_Validation!$A:$D,1,0)</f>
        <v>G90500</v>
      </c>
      <c r="AP893" s="487" t="str">
        <f>+VLOOKUP($AJ893,Data_Validation!$A:$D,3,0)</f>
        <v>TOTAL DES REVENUS ET DÉPENSES</v>
      </c>
      <c r="AQ893" s="487" t="str">
        <f>+VLOOKUP($AJ893,Data_Validation!$A:$D,4,0)</f>
        <v>Revenus autres</v>
      </c>
      <c r="AR893" s="487" t="s">
        <v>299</v>
      </c>
      <c r="AS893" s="487">
        <f>+VLOOKUP($AJ893,Data_Validation!$A:$E,5,0)</f>
        <v>0</v>
      </c>
      <c r="AT893" s="904" t="str">
        <f t="shared" si="92"/>
        <v>G90500</v>
      </c>
      <c r="AU893" s="488" t="str">
        <f t="shared" si="93"/>
        <v>AUTRES REVENUS DIVERS</v>
      </c>
      <c r="AV893" s="899">
        <f>IFERROR(INDEX(V893:AG893,1,MATCH(Parametres!$B$3,V$1:AG$1,0)-1)*IF(OR(C893="L",C893="S",C893="I"),-1,1),"")</f>
        <v>34</v>
      </c>
      <c r="AW893" s="899">
        <f t="shared" si="94"/>
        <v>11</v>
      </c>
      <c r="AX893" s="899">
        <f>INDEX(V893:AG893,1,MATCH(Parametres!$B$3,V$1:AG$1,0))*IF(OR(C893="L",C893="S",C893="I"),-1,1)</f>
        <v>45</v>
      </c>
      <c r="AY893" s="487" t="s">
        <v>337</v>
      </c>
      <c r="AZ893" s="487">
        <f>+VLOOKUP($AJ893,Data_Validation!$A:$E,5,0)</f>
        <v>0</v>
      </c>
    </row>
    <row r="894" spans="1:52" ht="15" hidden="1" customHeight="1">
      <c r="A894" s="706" t="s">
        <v>1148</v>
      </c>
      <c r="B894" s="706">
        <v>2025</v>
      </c>
      <c r="C894" s="706" t="s">
        <v>3088</v>
      </c>
      <c r="D894" s="706" t="s">
        <v>3089</v>
      </c>
      <c r="E894" s="706" t="s">
        <v>333</v>
      </c>
      <c r="F894" s="706" t="s">
        <v>1150</v>
      </c>
      <c r="G894" s="706">
        <v>0</v>
      </c>
      <c r="H894" s="706">
        <v>0</v>
      </c>
      <c r="I894" s="706">
        <v>45532.19</v>
      </c>
      <c r="J894" s="706">
        <v>46855.12</v>
      </c>
      <c r="K894" s="706">
        <v>142305.12</v>
      </c>
      <c r="L894" s="706">
        <v>153188.49</v>
      </c>
      <c r="M894" s="706">
        <v>178283.49</v>
      </c>
      <c r="N894" s="706">
        <v>203730.07</v>
      </c>
      <c r="O894" s="706">
        <v>230561.58</v>
      </c>
      <c r="P894" s="706">
        <v>284966.53000000003</v>
      </c>
      <c r="Q894" s="706">
        <v>326879.89</v>
      </c>
      <c r="R894" s="706">
        <v>332501.82</v>
      </c>
      <c r="S894" s="706">
        <v>29716.35</v>
      </c>
      <c r="T894" s="706">
        <v>29716.35</v>
      </c>
      <c r="U894" s="706">
        <v>0</v>
      </c>
      <c r="V894" s="706">
        <v>0</v>
      </c>
      <c r="W894" s="706">
        <v>0</v>
      </c>
      <c r="X894" s="706">
        <v>8</v>
      </c>
      <c r="Y894" s="706">
        <v>10</v>
      </c>
      <c r="Z894" s="706">
        <v>2</v>
      </c>
      <c r="AA894" s="706">
        <v>5</v>
      </c>
      <c r="AB894" s="706">
        <v>8</v>
      </c>
      <c r="AC894" s="706">
        <v>12</v>
      </c>
      <c r="AD894" s="706">
        <v>13</v>
      </c>
      <c r="AE894" s="706">
        <v>22</v>
      </c>
      <c r="AF894" s="706">
        <v>26</v>
      </c>
      <c r="AG894" s="706">
        <v>32</v>
      </c>
      <c r="AH894" s="706">
        <v>2</v>
      </c>
      <c r="AI894" s="706">
        <v>2</v>
      </c>
      <c r="AJ894" s="905" t="str">
        <f t="shared" si="89"/>
        <v>G90900</v>
      </c>
      <c r="AK894" s="905" t="str">
        <f t="shared" si="90"/>
        <v>REMBOURSEMENTS DE GMCL</v>
      </c>
      <c r="AL894" s="905">
        <f>IFERROR(INDEX(G894:R894,1,MATCH(Parametres!$B$3,G$1:R$1,0)-1)*IF(OR(F894="L",F894="S",F894="I"),-1,1),"")</f>
        <v>-45532.19</v>
      </c>
      <c r="AM894" s="905">
        <f t="shared" si="91"/>
        <v>-1322.9300000000003</v>
      </c>
      <c r="AN894" s="905">
        <f>INDEX(G894:R894,1,MATCH(Parametres!$B$3,G$1:R$1,0))*IF(OR(F894="L",F894="S",F894="I"),-1,1)</f>
        <v>-46855.12</v>
      </c>
      <c r="AO894" s="487" t="str">
        <f>+VLOOKUP($AJ894,Data_Validation!$A:$D,1,0)</f>
        <v>G90900</v>
      </c>
      <c r="AP894" s="487" t="str">
        <f>+VLOOKUP($AJ894,Data_Validation!$A:$D,3,0)</f>
        <v>Véhicules neufs</v>
      </c>
      <c r="AQ894" s="487" t="str">
        <f>+VLOOKUP($AJ894,Data_Validation!$A:$D,4,0)</f>
        <v>Programme Excellence</v>
      </c>
      <c r="AR894" s="487" t="s">
        <v>299</v>
      </c>
      <c r="AS894" s="487">
        <f>+VLOOKUP($AJ894,Data_Validation!$A:$E,5,0)</f>
        <v>0</v>
      </c>
      <c r="AT894" s="904" t="str">
        <f t="shared" si="92"/>
        <v>G90900</v>
      </c>
      <c r="AU894" s="488" t="str">
        <f t="shared" si="93"/>
        <v>REMBOURSEMENTS DE GMCL</v>
      </c>
      <c r="AV894" s="899">
        <f>IFERROR(INDEX(V894:AG894,1,MATCH(Parametres!$B$3,V$1:AG$1,0)-1)*IF(OR(C894="L",C894="S",C894="I"),-1,1),"")</f>
        <v>8</v>
      </c>
      <c r="AW894" s="899">
        <f t="shared" si="94"/>
        <v>2</v>
      </c>
      <c r="AX894" s="899">
        <f>INDEX(V894:AG894,1,MATCH(Parametres!$B$3,V$1:AG$1,0))*IF(OR(C894="L",C894="S",C894="I"),-1,1)</f>
        <v>10</v>
      </c>
      <c r="AY894" s="487" t="s">
        <v>337</v>
      </c>
      <c r="AZ894" s="487">
        <f>+VLOOKUP($AJ894,Data_Validation!$A:$E,5,0)</f>
        <v>0</v>
      </c>
    </row>
    <row r="895" spans="1:52" ht="15" customHeight="1">
      <c r="A895" s="706" t="s">
        <v>1148</v>
      </c>
      <c r="B895" s="706">
        <v>2025</v>
      </c>
      <c r="C895" s="706" t="s">
        <v>3090</v>
      </c>
      <c r="D895" s="706" t="s">
        <v>3091</v>
      </c>
      <c r="E895" s="706" t="s">
        <v>333</v>
      </c>
      <c r="F895" s="706" t="s">
        <v>1104</v>
      </c>
      <c r="G895" s="706">
        <v>0</v>
      </c>
      <c r="H895" s="706">
        <v>0</v>
      </c>
      <c r="I895" s="706">
        <v>0</v>
      </c>
      <c r="J895" s="706">
        <v>0</v>
      </c>
      <c r="K895" s="706">
        <v>0</v>
      </c>
      <c r="L895" s="706">
        <v>0</v>
      </c>
      <c r="M895" s="706">
        <v>0</v>
      </c>
      <c r="N895" s="706">
        <v>0</v>
      </c>
      <c r="O895" s="706">
        <v>0</v>
      </c>
      <c r="P895" s="706">
        <v>0</v>
      </c>
      <c r="Q895" s="706">
        <v>0</v>
      </c>
      <c r="R895" s="706">
        <v>0</v>
      </c>
      <c r="S895" s="706">
        <v>0</v>
      </c>
      <c r="T895" s="706">
        <v>0</v>
      </c>
      <c r="U895" s="706">
        <v>0</v>
      </c>
      <c r="V895" s="706">
        <v>0</v>
      </c>
      <c r="W895" s="706">
        <v>0</v>
      </c>
      <c r="X895" s="706">
        <v>0</v>
      </c>
      <c r="Y895" s="706">
        <v>0</v>
      </c>
      <c r="Z895" s="706">
        <v>0</v>
      </c>
      <c r="AA895" s="706">
        <v>0</v>
      </c>
      <c r="AB895" s="706">
        <v>0</v>
      </c>
      <c r="AC895" s="706">
        <v>0</v>
      </c>
      <c r="AD895" s="706">
        <v>0</v>
      </c>
      <c r="AE895" s="706">
        <v>0</v>
      </c>
      <c r="AF895" s="706">
        <v>0</v>
      </c>
      <c r="AG895" s="706">
        <v>0</v>
      </c>
      <c r="AH895" s="706">
        <v>0</v>
      </c>
      <c r="AI895" s="706">
        <v>0</v>
      </c>
      <c r="AJ895" s="905" t="str">
        <f t="shared" si="89"/>
        <v>G953</v>
      </c>
      <c r="AK895" s="905" t="str">
        <f t="shared" si="90"/>
        <v>ESCOMPTE ACCORDE</v>
      </c>
      <c r="AL895" s="905">
        <f>IFERROR(INDEX(G895:R895,1,MATCH(Parametres!$B$3,G$1:R$1,0)-1)*IF(OR(F895="L",F895="S",F895="I"),-1,1),"")</f>
        <v>0</v>
      </c>
      <c r="AM895" s="905">
        <f t="shared" si="91"/>
        <v>0</v>
      </c>
      <c r="AN895" s="905">
        <f>INDEX(G895:R895,1,MATCH(Parametres!$B$3,G$1:R$1,0))*IF(OR(F895="L",F895="S",F895="I"),-1,1)</f>
        <v>0</v>
      </c>
      <c r="AO895" s="487" t="e">
        <f>+VLOOKUP($AJ895,Data_Validation!$A:$D,1,0)</f>
        <v>#N/A</v>
      </c>
      <c r="AP895" s="487" t="e">
        <f>+VLOOKUP($AJ895,Data_Validation!$A:$D,3,0)</f>
        <v>#N/A</v>
      </c>
      <c r="AQ895" s="487" t="e">
        <f>+VLOOKUP($AJ895,Data_Validation!$A:$D,4,0)</f>
        <v>#N/A</v>
      </c>
      <c r="AR895" s="487" t="s">
        <v>299</v>
      </c>
      <c r="AS895" s="487" t="e">
        <f>+VLOOKUP($AJ895,Data_Validation!$A:$E,5,0)</f>
        <v>#N/A</v>
      </c>
      <c r="AT895" s="904" t="str">
        <f t="shared" si="92"/>
        <v>G953</v>
      </c>
      <c r="AU895" s="488" t="str">
        <f t="shared" si="93"/>
        <v>ESCOMPTE ACCORDE</v>
      </c>
      <c r="AV895" s="899">
        <f>IFERROR(INDEX(V895:AG895,1,MATCH(Parametres!$B$3,V$1:AG$1,0)-1)*IF(OR(C895="L",C895="S",C895="I"),-1,1),"")</f>
        <v>0</v>
      </c>
      <c r="AW895" s="899">
        <f t="shared" si="94"/>
        <v>0</v>
      </c>
      <c r="AX895" s="899">
        <f>INDEX(V895:AG895,1,MATCH(Parametres!$B$3,V$1:AG$1,0))*IF(OR(C895="L",C895="S",C895="I"),-1,1)</f>
        <v>0</v>
      </c>
      <c r="AY895" s="487" t="s">
        <v>337</v>
      </c>
      <c r="AZ895" s="487" t="e">
        <f>+VLOOKUP($AJ895,Data_Validation!$A:$E,5,0)</f>
        <v>#N/A</v>
      </c>
    </row>
    <row r="896" spans="1:52" ht="15" customHeight="1">
      <c r="A896" s="706" t="s">
        <v>1148</v>
      </c>
      <c r="B896" s="706">
        <v>2025</v>
      </c>
      <c r="C896" s="706" t="s">
        <v>3092</v>
      </c>
      <c r="D896" s="706" t="s">
        <v>3093</v>
      </c>
      <c r="E896" s="706" t="s">
        <v>333</v>
      </c>
      <c r="F896" s="706" t="s">
        <v>1104</v>
      </c>
      <c r="G896" s="706">
        <v>0</v>
      </c>
      <c r="H896" s="706">
        <v>0</v>
      </c>
      <c r="I896" s="706">
        <v>0</v>
      </c>
      <c r="J896" s="706">
        <v>0</v>
      </c>
      <c r="K896" s="706">
        <v>0</v>
      </c>
      <c r="L896" s="706">
        <v>0</v>
      </c>
      <c r="M896" s="706">
        <v>0</v>
      </c>
      <c r="N896" s="706">
        <v>0</v>
      </c>
      <c r="O896" s="706">
        <v>0</v>
      </c>
      <c r="P896" s="706">
        <v>0</v>
      </c>
      <c r="Q896" s="706">
        <v>0</v>
      </c>
      <c r="R896" s="706">
        <v>0</v>
      </c>
      <c r="S896" s="706">
        <v>0</v>
      </c>
      <c r="T896" s="706">
        <v>0</v>
      </c>
      <c r="U896" s="706">
        <v>0</v>
      </c>
      <c r="V896" s="706">
        <v>0</v>
      </c>
      <c r="W896" s="706">
        <v>0</v>
      </c>
      <c r="X896" s="706">
        <v>0</v>
      </c>
      <c r="Y896" s="706">
        <v>0</v>
      </c>
      <c r="Z896" s="706">
        <v>0</v>
      </c>
      <c r="AA896" s="706">
        <v>0</v>
      </c>
      <c r="AB896" s="706">
        <v>0</v>
      </c>
      <c r="AC896" s="706">
        <v>0</v>
      </c>
      <c r="AD896" s="706">
        <v>0</v>
      </c>
      <c r="AE896" s="706">
        <v>0</v>
      </c>
      <c r="AF896" s="706">
        <v>0</v>
      </c>
      <c r="AG896" s="706">
        <v>0</v>
      </c>
      <c r="AH896" s="706">
        <v>0</v>
      </c>
      <c r="AI896" s="706">
        <v>0</v>
      </c>
      <c r="AJ896" s="905" t="str">
        <f t="shared" si="89"/>
        <v>G955</v>
      </c>
      <c r="AK896" s="905" t="str">
        <f t="shared" si="90"/>
        <v>AUTRES DEDUCTIONS</v>
      </c>
      <c r="AL896" s="905">
        <f>IFERROR(INDEX(G896:R896,1,MATCH(Parametres!$B$3,G$1:R$1,0)-1)*IF(OR(F896="L",F896="S",F896="I"),-1,1),"")</f>
        <v>0</v>
      </c>
      <c r="AM896" s="905">
        <f t="shared" si="91"/>
        <v>0</v>
      </c>
      <c r="AN896" s="905">
        <f>INDEX(G896:R896,1,MATCH(Parametres!$B$3,G$1:R$1,0))*IF(OR(F896="L",F896="S",F896="I"),-1,1)</f>
        <v>0</v>
      </c>
      <c r="AO896" s="487" t="e">
        <f>+VLOOKUP($AJ896,Data_Validation!$A:$D,1,0)</f>
        <v>#N/A</v>
      </c>
      <c r="AP896" s="487" t="e">
        <f>+VLOOKUP($AJ896,Data_Validation!$A:$D,3,0)</f>
        <v>#N/A</v>
      </c>
      <c r="AQ896" s="487" t="e">
        <f>+VLOOKUP($AJ896,Data_Validation!$A:$D,4,0)</f>
        <v>#N/A</v>
      </c>
      <c r="AR896" s="487" t="s">
        <v>299</v>
      </c>
      <c r="AS896" s="487" t="e">
        <f>+VLOOKUP($AJ896,Data_Validation!$A:$E,5,0)</f>
        <v>#N/A</v>
      </c>
      <c r="AT896" s="904" t="str">
        <f t="shared" si="92"/>
        <v>G955</v>
      </c>
      <c r="AU896" s="488" t="str">
        <f t="shared" si="93"/>
        <v>AUTRES DEDUCTIONS</v>
      </c>
      <c r="AV896" s="899">
        <f>IFERROR(INDEX(V896:AG896,1,MATCH(Parametres!$B$3,V$1:AG$1,0)-1)*IF(OR(C896="L",C896="S",C896="I"),-1,1),"")</f>
        <v>0</v>
      </c>
      <c r="AW896" s="899">
        <f t="shared" si="94"/>
        <v>0</v>
      </c>
      <c r="AX896" s="899">
        <f>INDEX(V896:AG896,1,MATCH(Parametres!$B$3,V$1:AG$1,0))*IF(OR(C896="L",C896="S",C896="I"),-1,1)</f>
        <v>0</v>
      </c>
      <c r="AY896" s="487" t="s">
        <v>337</v>
      </c>
      <c r="AZ896" s="487" t="e">
        <f>+VLOOKUP($AJ896,Data_Validation!$A:$E,5,0)</f>
        <v>#N/A</v>
      </c>
    </row>
    <row r="897" spans="1:52" ht="15" hidden="1" customHeight="1">
      <c r="A897" s="706" t="s">
        <v>1148</v>
      </c>
      <c r="B897" s="706">
        <v>2025</v>
      </c>
      <c r="C897" s="706" t="s">
        <v>3094</v>
      </c>
      <c r="D897" s="706" t="s">
        <v>3093</v>
      </c>
      <c r="E897" s="706" t="s">
        <v>333</v>
      </c>
      <c r="F897" s="706" t="s">
        <v>1104</v>
      </c>
      <c r="G897" s="706">
        <v>386.63</v>
      </c>
      <c r="H897" s="706">
        <v>1131.45</v>
      </c>
      <c r="I897" s="706">
        <v>1803.49</v>
      </c>
      <c r="J897" s="706">
        <v>2326.88</v>
      </c>
      <c r="K897" s="706">
        <v>3018.51</v>
      </c>
      <c r="L897" s="706">
        <v>3314.29</v>
      </c>
      <c r="M897" s="706">
        <v>3574.51</v>
      </c>
      <c r="N897" s="706">
        <v>3690.16</v>
      </c>
      <c r="O897" s="706">
        <v>3670.72</v>
      </c>
      <c r="P897" s="706">
        <v>3723.44</v>
      </c>
      <c r="Q897" s="706">
        <v>3764.29</v>
      </c>
      <c r="R897" s="706">
        <v>3797.9</v>
      </c>
      <c r="S897" s="706">
        <v>342.21</v>
      </c>
      <c r="T897" s="706">
        <v>342.21</v>
      </c>
      <c r="U897" s="706">
        <v>0</v>
      </c>
      <c r="V897" s="706">
        <v>0</v>
      </c>
      <c r="W897" s="706">
        <v>0</v>
      </c>
      <c r="X897" s="706">
        <v>0</v>
      </c>
      <c r="Y897" s="706">
        <v>0</v>
      </c>
      <c r="Z897" s="706">
        <v>0</v>
      </c>
      <c r="AA897" s="706">
        <v>0</v>
      </c>
      <c r="AB897" s="706">
        <v>0</v>
      </c>
      <c r="AC897" s="706">
        <v>0</v>
      </c>
      <c r="AD897" s="706">
        <v>0</v>
      </c>
      <c r="AE897" s="706">
        <v>0</v>
      </c>
      <c r="AF897" s="706">
        <v>0</v>
      </c>
      <c r="AG897" s="706">
        <v>0</v>
      </c>
      <c r="AH897" s="706">
        <v>0</v>
      </c>
      <c r="AI897" s="706">
        <v>0</v>
      </c>
      <c r="AJ897" s="905" t="str">
        <f t="shared" si="89"/>
        <v>G95500</v>
      </c>
      <c r="AK897" s="905" t="str">
        <f t="shared" si="90"/>
        <v>AUTRES DEDUCTIONS</v>
      </c>
      <c r="AL897" s="905">
        <f>IFERROR(INDEX(G897:R897,1,MATCH(Parametres!$B$3,G$1:R$1,0)-1)*IF(OR(F897="L",F897="S",F897="I"),-1,1),"")</f>
        <v>1803.49</v>
      </c>
      <c r="AM897" s="905">
        <f t="shared" si="91"/>
        <v>523.3900000000001</v>
      </c>
      <c r="AN897" s="905">
        <f>INDEX(G897:R897,1,MATCH(Parametres!$B$3,G$1:R$1,0))*IF(OR(F897="L",F897="S",F897="I"),-1,1)</f>
        <v>2326.88</v>
      </c>
      <c r="AO897" s="487" t="str">
        <f>+VLOOKUP($AJ897,Data_Validation!$A:$D,1,0)</f>
        <v>G95500</v>
      </c>
      <c r="AP897" s="487" t="str">
        <f>+VLOOKUP($AJ897,Data_Validation!$A:$D,3,0)</f>
        <v>TOTAL DES REVENUS ET DÉPENSES</v>
      </c>
      <c r="AQ897" s="487" t="str">
        <f>+VLOOKUP($AJ897,Data_Validation!$A:$D,4,0)</f>
        <v>Revenus autres</v>
      </c>
      <c r="AR897" s="487" t="s">
        <v>299</v>
      </c>
      <c r="AS897" s="487">
        <f>+VLOOKUP($AJ897,Data_Validation!$A:$E,5,0)</f>
        <v>0</v>
      </c>
      <c r="AT897" s="904" t="str">
        <f t="shared" si="92"/>
        <v>G95500</v>
      </c>
      <c r="AU897" s="488" t="str">
        <f t="shared" si="93"/>
        <v>AUTRES DEDUCTIONS</v>
      </c>
      <c r="AV897" s="899">
        <f>IFERROR(INDEX(V897:AG897,1,MATCH(Parametres!$B$3,V$1:AG$1,0)-1)*IF(OR(C897="L",C897="S",C897="I"),-1,1),"")</f>
        <v>0</v>
      </c>
      <c r="AW897" s="899">
        <f t="shared" si="94"/>
        <v>0</v>
      </c>
      <c r="AX897" s="899">
        <f>INDEX(V897:AG897,1,MATCH(Parametres!$B$3,V$1:AG$1,0))*IF(OR(C897="L",C897="S",C897="I"),-1,1)</f>
        <v>0</v>
      </c>
      <c r="AY897" s="487" t="s">
        <v>337</v>
      </c>
      <c r="AZ897" s="487">
        <f>+VLOOKUP($AJ897,Data_Validation!$A:$E,5,0)</f>
        <v>0</v>
      </c>
    </row>
    <row r="898" spans="1:52" ht="15" customHeight="1">
      <c r="A898" s="706" t="s">
        <v>1148</v>
      </c>
      <c r="B898" s="706">
        <v>2025</v>
      </c>
      <c r="C898" s="706" t="s">
        <v>3097</v>
      </c>
      <c r="D898" s="706" t="s">
        <v>1784</v>
      </c>
      <c r="E898" s="706" t="s">
        <v>333</v>
      </c>
      <c r="F898" s="706" t="s">
        <v>1104</v>
      </c>
      <c r="G898" s="706">
        <v>0</v>
      </c>
      <c r="H898" s="706">
        <v>0</v>
      </c>
      <c r="I898" s="706">
        <v>0</v>
      </c>
      <c r="J898" s="706">
        <v>0</v>
      </c>
      <c r="K898" s="706">
        <v>0</v>
      </c>
      <c r="L898" s="706">
        <v>0</v>
      </c>
      <c r="M898" s="706">
        <v>0</v>
      </c>
      <c r="N898" s="706">
        <v>0</v>
      </c>
      <c r="O898" s="706">
        <v>0</v>
      </c>
      <c r="P898" s="706">
        <v>0</v>
      </c>
      <c r="Q898" s="706">
        <v>0</v>
      </c>
      <c r="R898" s="706">
        <v>0</v>
      </c>
      <c r="S898" s="706">
        <v>0</v>
      </c>
      <c r="T898" s="706">
        <v>0</v>
      </c>
      <c r="U898" s="706">
        <v>0</v>
      </c>
      <c r="V898" s="706">
        <v>0</v>
      </c>
      <c r="W898" s="706">
        <v>0</v>
      </c>
      <c r="X898" s="706">
        <v>0</v>
      </c>
      <c r="Y898" s="706">
        <v>0</v>
      </c>
      <c r="Z898" s="706">
        <v>0</v>
      </c>
      <c r="AA898" s="706">
        <v>0</v>
      </c>
      <c r="AB898" s="706">
        <v>0</v>
      </c>
      <c r="AC898" s="706">
        <v>0</v>
      </c>
      <c r="AD898" s="706">
        <v>0</v>
      </c>
      <c r="AE898" s="706">
        <v>0</v>
      </c>
      <c r="AF898" s="706">
        <v>0</v>
      </c>
      <c r="AG898" s="706">
        <v>0</v>
      </c>
      <c r="AH898" s="706">
        <v>0</v>
      </c>
      <c r="AI898" s="706">
        <v>0</v>
      </c>
      <c r="AJ898" s="905" t="str">
        <f t="shared" si="89"/>
        <v>G99960</v>
      </c>
      <c r="AK898" s="905" t="str">
        <f t="shared" si="90"/>
        <v>IN &amp; OUT PAYROLL</v>
      </c>
      <c r="AL898" s="905">
        <f>IFERROR(INDEX(G898:R898,1,MATCH(Parametres!$B$3,G$1:R$1,0)-1)*IF(OR(F898="L",F898="S",F898="I"),-1,1),"")</f>
        <v>0</v>
      </c>
      <c r="AM898" s="905">
        <f t="shared" si="91"/>
        <v>0</v>
      </c>
      <c r="AN898" s="905">
        <f>INDEX(G898:R898,1,MATCH(Parametres!$B$3,G$1:R$1,0))*IF(OR(F898="L",F898="S",F898="I"),-1,1)</f>
        <v>0</v>
      </c>
      <c r="AO898" s="487" t="e">
        <f>+VLOOKUP($AJ898,Data_Validation!$A:$D,1,0)</f>
        <v>#N/A</v>
      </c>
      <c r="AP898" s="487" t="e">
        <f>+VLOOKUP($AJ898,Data_Validation!$A:$D,3,0)</f>
        <v>#N/A</v>
      </c>
      <c r="AQ898" s="487" t="e">
        <f>+VLOOKUP($AJ898,Data_Validation!$A:$D,4,0)</f>
        <v>#N/A</v>
      </c>
      <c r="AR898" s="487" t="s">
        <v>299</v>
      </c>
      <c r="AS898" s="487" t="e">
        <f>+VLOOKUP($AJ898,Data_Validation!$A:$E,5,0)</f>
        <v>#N/A</v>
      </c>
      <c r="AT898" s="904" t="str">
        <f t="shared" si="92"/>
        <v>G99960</v>
      </c>
      <c r="AU898" s="488" t="str">
        <f t="shared" si="93"/>
        <v>IN &amp; OUT PAYROLL</v>
      </c>
      <c r="AV898" s="899">
        <f>IFERROR(INDEX(V898:AG898,1,MATCH(Parametres!$B$3,V$1:AG$1,0)-1)*IF(OR(C898="L",C898="S",C898="I"),-1,1),"")</f>
        <v>0</v>
      </c>
      <c r="AW898" s="899">
        <f t="shared" si="94"/>
        <v>0</v>
      </c>
      <c r="AX898" s="899">
        <f>INDEX(V898:AG898,1,MATCH(Parametres!$B$3,V$1:AG$1,0))*IF(OR(C898="L",C898="S",C898="I"),-1,1)</f>
        <v>0</v>
      </c>
      <c r="AY898" s="487" t="s">
        <v>337</v>
      </c>
      <c r="AZ898" s="487" t="e">
        <f>+VLOOKUP($AJ898,Data_Validation!$A:$E,5,0)</f>
        <v>#N/A</v>
      </c>
    </row>
    <row r="899" spans="1:52" ht="15" hidden="1" customHeight="1">
      <c r="A899" s="706" t="s">
        <v>1148</v>
      </c>
      <c r="B899" s="706">
        <v>2025</v>
      </c>
      <c r="C899" s="706" t="s">
        <v>3098</v>
      </c>
      <c r="D899" s="706" t="s">
        <v>3099</v>
      </c>
      <c r="E899" s="706" t="s">
        <v>1141</v>
      </c>
      <c r="F899" s="706" t="s">
        <v>1104</v>
      </c>
      <c r="G899" s="706">
        <v>0</v>
      </c>
      <c r="H899" s="706">
        <v>0</v>
      </c>
      <c r="I899" s="706">
        <v>0</v>
      </c>
      <c r="J899" s="706">
        <v>23889.82</v>
      </c>
      <c r="K899" s="706">
        <v>26446.45</v>
      </c>
      <c r="L899" s="706">
        <v>26446.45</v>
      </c>
      <c r="M899" s="706">
        <v>4832.51</v>
      </c>
      <c r="N899" s="706">
        <v>0</v>
      </c>
      <c r="O899" s="706">
        <v>0</v>
      </c>
      <c r="P899" s="706">
        <v>0</v>
      </c>
      <c r="Q899" s="706">
        <v>0</v>
      </c>
      <c r="R899" s="706">
        <v>0</v>
      </c>
      <c r="S899" s="706">
        <v>0</v>
      </c>
      <c r="T899" s="706">
        <v>0</v>
      </c>
      <c r="U899" s="706">
        <v>0</v>
      </c>
      <c r="V899" s="706">
        <v>0</v>
      </c>
      <c r="W899" s="706">
        <v>0</v>
      </c>
      <c r="X899" s="706">
        <v>0</v>
      </c>
      <c r="Y899" s="706">
        <v>0</v>
      </c>
      <c r="Z899" s="706">
        <v>0</v>
      </c>
      <c r="AA899" s="706">
        <v>0</v>
      </c>
      <c r="AB899" s="706">
        <v>0</v>
      </c>
      <c r="AC899" s="706">
        <v>0</v>
      </c>
      <c r="AD899" s="706">
        <v>0</v>
      </c>
      <c r="AE899" s="706">
        <v>0</v>
      </c>
      <c r="AF899" s="706">
        <v>0</v>
      </c>
      <c r="AG899" s="706">
        <v>0</v>
      </c>
      <c r="AH899" s="706">
        <v>0</v>
      </c>
      <c r="AI899" s="706">
        <v>0</v>
      </c>
      <c r="AJ899" s="905" t="str">
        <f t="shared" si="89"/>
        <v>G9999</v>
      </c>
      <c r="AK899" s="905" t="str">
        <f t="shared" si="90"/>
        <v>CHARGES A REFACTURER</v>
      </c>
      <c r="AL899" s="905">
        <f>IFERROR(INDEX(G899:R899,1,MATCH(Parametres!$B$3,G$1:R$1,0)-1)*IF(OR(F899="L",F899="S",F899="I"),-1,1),"")</f>
        <v>0</v>
      </c>
      <c r="AM899" s="905">
        <f t="shared" si="91"/>
        <v>23889.82</v>
      </c>
      <c r="AN899" s="905">
        <f>INDEX(G899:R899,1,MATCH(Parametres!$B$3,G$1:R$1,0))*IF(OR(F899="L",F899="S",F899="I"),-1,1)</f>
        <v>23889.82</v>
      </c>
      <c r="AO899" s="487" t="str">
        <f>+VLOOKUP($AJ899,Data_Validation!$A:$D,1,0)</f>
        <v>G9999</v>
      </c>
      <c r="AP899" s="487" t="str">
        <f>+VLOOKUP($AJ899,Data_Validation!$A:$D,3,0)</f>
        <v>Wholesale autres</v>
      </c>
      <c r="AQ899" s="487" t="str">
        <f>+VLOOKUP($AJ899,Data_Validation!$A:$D,4,0)</f>
        <v>Frais de livraison</v>
      </c>
      <c r="AR899" s="487" t="s">
        <v>299</v>
      </c>
      <c r="AS899" s="487">
        <f>+VLOOKUP($AJ899,Data_Validation!$A:$E,5,0)</f>
        <v>0</v>
      </c>
      <c r="AT899" s="904" t="str">
        <f t="shared" si="92"/>
        <v>G9999</v>
      </c>
      <c r="AU899" s="488" t="str">
        <f t="shared" si="93"/>
        <v>CHARGES A REFACTURER</v>
      </c>
      <c r="AV899" s="899">
        <f>IFERROR(INDEX(V899:AG899,1,MATCH(Parametres!$B$3,V$1:AG$1,0)-1)*IF(OR(C899="L",C899="S",C899="I"),-1,1),"")</f>
        <v>0</v>
      </c>
      <c r="AW899" s="899">
        <f t="shared" si="94"/>
        <v>0</v>
      </c>
      <c r="AX899" s="899">
        <f>INDEX(V899:AG899,1,MATCH(Parametres!$B$3,V$1:AG$1,0))*IF(OR(C899="L",C899="S",C899="I"),-1,1)</f>
        <v>0</v>
      </c>
      <c r="AY899" s="487" t="s">
        <v>337</v>
      </c>
      <c r="AZ899" s="487">
        <f>+VLOOKUP($AJ899,Data_Validation!$A:$E,5,0)</f>
        <v>0</v>
      </c>
    </row>
    <row r="900" spans="1:52" ht="15" hidden="1" customHeight="1">
      <c r="AJ900" s="905">
        <f t="shared" si="89"/>
        <v>0</v>
      </c>
      <c r="AK900" s="905">
        <f t="shared" si="90"/>
        <v>0</v>
      </c>
      <c r="AL900" s="905">
        <f>IFERROR(INDEX(G900:R900,1,MATCH(Parametres!$B$3,G$1:R$1,0)-1)*IF(OR(F900="L",F900="S",F900="I"),-1,1),"")</f>
        <v>0</v>
      </c>
      <c r="AM900" s="905">
        <f t="shared" si="91"/>
        <v>0</v>
      </c>
      <c r="AN900" s="905">
        <f>INDEX(G900:R900,1,MATCH(Parametres!$B$3,G$1:R$1,0))*IF(OR(F900="L",F900="S",F900="I"),-1,1)</f>
        <v>0</v>
      </c>
      <c r="AO900" s="487" t="e">
        <f>+VLOOKUP($AJ900,Data_Validation!$A:$D,1,0)</f>
        <v>#N/A</v>
      </c>
      <c r="AP900" s="487" t="e">
        <f>+VLOOKUP($AJ900,Data_Validation!$A:$D,3,0)</f>
        <v>#N/A</v>
      </c>
      <c r="AQ900" s="487" t="e">
        <f>+VLOOKUP($AJ900,Data_Validation!$A:$D,4,0)</f>
        <v>#N/A</v>
      </c>
      <c r="AR900" s="487" t="s">
        <v>299</v>
      </c>
      <c r="AS900" s="487" t="e">
        <f>+VLOOKUP($AJ900,Data_Validation!$A:$E,5,0)</f>
        <v>#N/A</v>
      </c>
      <c r="AT900" s="904">
        <f t="shared" si="92"/>
        <v>0</v>
      </c>
      <c r="AU900" s="488">
        <f t="shared" si="93"/>
        <v>0</v>
      </c>
      <c r="AV900" s="899">
        <f>IFERROR(INDEX(V900:AG900,1,MATCH(Parametres!$B$3,V$1:AG$1,0)-1)*IF(OR(C900="L",C900="S",C900="I"),-1,1),"")</f>
        <v>0</v>
      </c>
      <c r="AW900" s="899">
        <f t="shared" si="94"/>
        <v>0</v>
      </c>
      <c r="AX900" s="899">
        <f>INDEX(V900:AG900,1,MATCH(Parametres!$B$3,V$1:AG$1,0))*IF(OR(C900="L",C900="S",C900="I"),-1,1)</f>
        <v>0</v>
      </c>
      <c r="AY900" s="487" t="s">
        <v>337</v>
      </c>
      <c r="AZ900" s="487" t="e">
        <f>+VLOOKUP($AJ900,Data_Validation!$A:$E,5,0)</f>
        <v>#N/A</v>
      </c>
    </row>
    <row r="901" spans="1:52" ht="15" hidden="1" customHeight="1">
      <c r="AJ901" s="905">
        <f t="shared" si="89"/>
        <v>0</v>
      </c>
      <c r="AK901" s="905">
        <f t="shared" si="90"/>
        <v>0</v>
      </c>
      <c r="AL901" s="905">
        <f>IFERROR(INDEX(G901:R901,1,MATCH(Parametres!$B$3,G$1:R$1,0)-1)*IF(OR(F901="L",F901="S",F901="I"),-1,1),"")</f>
        <v>0</v>
      </c>
      <c r="AM901" s="905">
        <f t="shared" si="91"/>
        <v>0</v>
      </c>
      <c r="AN901" s="905">
        <f>INDEX(G901:R901,1,MATCH(Parametres!$B$3,G$1:R$1,0))*IF(OR(F901="L",F901="S",F901="I"),-1,1)</f>
        <v>0</v>
      </c>
      <c r="AO901" s="487" t="e">
        <f>+VLOOKUP($AJ901,Data_Validation!$A:$D,1,0)</f>
        <v>#N/A</v>
      </c>
      <c r="AP901" s="487" t="e">
        <f>+VLOOKUP($AJ901,Data_Validation!$A:$D,3,0)</f>
        <v>#N/A</v>
      </c>
      <c r="AQ901" s="487" t="e">
        <f>+VLOOKUP($AJ901,Data_Validation!$A:$D,4,0)</f>
        <v>#N/A</v>
      </c>
      <c r="AR901" s="487" t="s">
        <v>299</v>
      </c>
      <c r="AS901" s="487" t="e">
        <f>+VLOOKUP($AJ901,Data_Validation!$A:$E,5,0)</f>
        <v>#N/A</v>
      </c>
      <c r="AT901" s="904">
        <f t="shared" si="92"/>
        <v>0</v>
      </c>
      <c r="AU901" s="488">
        <f t="shared" si="93"/>
        <v>0</v>
      </c>
      <c r="AV901" s="899">
        <f>IFERROR(INDEX(V901:AG901,1,MATCH(Parametres!$B$3,V$1:AG$1,0)-1)*IF(OR(C901="L",C901="S",C901="I"),-1,1),"")</f>
        <v>0</v>
      </c>
      <c r="AW901" s="899">
        <f t="shared" si="94"/>
        <v>0</v>
      </c>
      <c r="AX901" s="899">
        <f>INDEX(V901:AG901,1,MATCH(Parametres!$B$3,V$1:AG$1,0))*IF(OR(C901="L",C901="S",C901="I"),-1,1)</f>
        <v>0</v>
      </c>
      <c r="AY901" s="487" t="s">
        <v>337</v>
      </c>
      <c r="AZ901" s="487" t="e">
        <f>+VLOOKUP($AJ901,Data_Validation!$A:$E,5,0)</f>
        <v>#N/A</v>
      </c>
    </row>
    <row r="902" spans="1:52" ht="15" hidden="1" customHeight="1">
      <c r="AJ902" s="905">
        <f t="shared" si="89"/>
        <v>0</v>
      </c>
      <c r="AK902" s="905">
        <f t="shared" si="90"/>
        <v>0</v>
      </c>
      <c r="AL902" s="905">
        <f>IFERROR(INDEX(G902:R902,1,MATCH(Parametres!$B$3,G$1:R$1,0)-1)*IF(OR(F902="L",F902="S",F902="I"),-1,1),"")</f>
        <v>0</v>
      </c>
      <c r="AM902" s="905">
        <f t="shared" si="91"/>
        <v>0</v>
      </c>
      <c r="AN902" s="905">
        <f>INDEX(G902:R902,1,MATCH(Parametres!$B$3,G$1:R$1,0))*IF(OR(F902="L",F902="S",F902="I"),-1,1)</f>
        <v>0</v>
      </c>
      <c r="AO902" s="487" t="e">
        <f>+VLOOKUP($AJ902,Data_Validation!$A:$D,1,0)</f>
        <v>#N/A</v>
      </c>
      <c r="AP902" s="487" t="e">
        <f>+VLOOKUP($AJ902,Data_Validation!$A:$D,3,0)</f>
        <v>#N/A</v>
      </c>
      <c r="AQ902" s="487" t="e">
        <f>+VLOOKUP($AJ902,Data_Validation!$A:$D,4,0)</f>
        <v>#N/A</v>
      </c>
      <c r="AR902" s="487" t="s">
        <v>299</v>
      </c>
      <c r="AS902" s="487" t="e">
        <f>+VLOOKUP($AJ902,Data_Validation!$A:$E,5,0)</f>
        <v>#N/A</v>
      </c>
      <c r="AT902" s="904">
        <f t="shared" si="92"/>
        <v>0</v>
      </c>
      <c r="AU902" s="488">
        <f t="shared" si="93"/>
        <v>0</v>
      </c>
      <c r="AV902" s="899">
        <f>IFERROR(INDEX(V902:AG902,1,MATCH(Parametres!$B$3,V$1:AG$1,0)-1)*IF(OR(C902="L",C902="S",C902="I"),-1,1),"")</f>
        <v>0</v>
      </c>
      <c r="AW902" s="899">
        <f t="shared" si="94"/>
        <v>0</v>
      </c>
      <c r="AX902" s="899">
        <f>INDEX(V902:AG902,1,MATCH(Parametres!$B$3,V$1:AG$1,0))*IF(OR(C902="L",C902="S",C902="I"),-1,1)</f>
        <v>0</v>
      </c>
      <c r="AY902" s="487" t="s">
        <v>337</v>
      </c>
      <c r="AZ902" s="487" t="e">
        <f>+VLOOKUP($AJ902,Data_Validation!$A:$E,5,0)</f>
        <v>#N/A</v>
      </c>
    </row>
    <row r="903" spans="1:52" ht="15" hidden="1" customHeight="1">
      <c r="AJ903" s="905">
        <f t="shared" si="89"/>
        <v>0</v>
      </c>
      <c r="AK903" s="905">
        <f t="shared" si="90"/>
        <v>0</v>
      </c>
      <c r="AL903" s="905">
        <f>IFERROR(INDEX(G903:R903,1,MATCH(Parametres!$B$3,G$1:R$1,0)-1)*IF(OR(F903="L",F903="S",F903="I"),-1,1),"")</f>
        <v>0</v>
      </c>
      <c r="AM903" s="905">
        <f t="shared" si="91"/>
        <v>0</v>
      </c>
      <c r="AN903" s="905">
        <f>INDEX(G903:R903,1,MATCH(Parametres!$B$3,G$1:R$1,0))*IF(OR(F903="L",F903="S",F903="I"),-1,1)</f>
        <v>0</v>
      </c>
      <c r="AO903" s="487" t="e">
        <f>+VLOOKUP($AJ903,Data_Validation!$A:$D,1,0)</f>
        <v>#N/A</v>
      </c>
      <c r="AP903" s="487" t="e">
        <f>+VLOOKUP($AJ903,Data_Validation!$A:$D,3,0)</f>
        <v>#N/A</v>
      </c>
      <c r="AQ903" s="487" t="e">
        <f>+VLOOKUP($AJ903,Data_Validation!$A:$D,4,0)</f>
        <v>#N/A</v>
      </c>
      <c r="AR903" s="487" t="s">
        <v>299</v>
      </c>
      <c r="AS903" s="487" t="e">
        <f>+VLOOKUP($AJ903,Data_Validation!$A:$E,5,0)</f>
        <v>#N/A</v>
      </c>
      <c r="AT903" s="904">
        <f t="shared" si="92"/>
        <v>0</v>
      </c>
      <c r="AU903" s="488">
        <f t="shared" si="93"/>
        <v>0</v>
      </c>
      <c r="AV903" s="899">
        <f>IFERROR(INDEX(V903:AG903,1,MATCH(Parametres!$B$3,V$1:AG$1,0)-1)*IF(OR(C903="L",C903="S",C903="I"),-1,1),"")</f>
        <v>0</v>
      </c>
      <c r="AW903" s="899">
        <f t="shared" si="94"/>
        <v>0</v>
      </c>
      <c r="AX903" s="899">
        <f>INDEX(V903:AG903,1,MATCH(Parametres!$B$3,V$1:AG$1,0))*IF(OR(C903="L",C903="S",C903="I"),-1,1)</f>
        <v>0</v>
      </c>
      <c r="AY903" s="487" t="s">
        <v>337</v>
      </c>
      <c r="AZ903" s="487" t="e">
        <f>+VLOOKUP($AJ903,Data_Validation!$A:$E,5,0)</f>
        <v>#N/A</v>
      </c>
    </row>
    <row r="904" spans="1:52" ht="15" hidden="1" customHeight="1">
      <c r="AJ904" s="905">
        <f t="shared" si="89"/>
        <v>0</v>
      </c>
      <c r="AK904" s="905">
        <f t="shared" si="90"/>
        <v>0</v>
      </c>
      <c r="AL904" s="905">
        <f>IFERROR(INDEX(G904:R904,1,MATCH(Parametres!$B$3,G$1:R$1,0)-1)*IF(OR(F904="L",F904="S",F904="I"),-1,1),"")</f>
        <v>0</v>
      </c>
      <c r="AM904" s="905">
        <f t="shared" si="91"/>
        <v>0</v>
      </c>
      <c r="AN904" s="905">
        <f>INDEX(G904:R904,1,MATCH(Parametres!$B$3,G$1:R$1,0))*IF(OR(F904="L",F904="S",F904="I"),-1,1)</f>
        <v>0</v>
      </c>
      <c r="AO904" s="487" t="e">
        <f>+VLOOKUP($AJ904,Data_Validation!$A:$D,1,0)</f>
        <v>#N/A</v>
      </c>
      <c r="AP904" s="487" t="e">
        <f>+VLOOKUP($AJ904,Data_Validation!$A:$D,3,0)</f>
        <v>#N/A</v>
      </c>
      <c r="AQ904" s="487" t="e">
        <f>+VLOOKUP($AJ904,Data_Validation!$A:$D,4,0)</f>
        <v>#N/A</v>
      </c>
      <c r="AR904" s="487" t="s">
        <v>299</v>
      </c>
      <c r="AS904" s="487" t="e">
        <f>+VLOOKUP($AJ904,Data_Validation!$A:$E,5,0)</f>
        <v>#N/A</v>
      </c>
      <c r="AT904" s="904">
        <f t="shared" si="92"/>
        <v>0</v>
      </c>
      <c r="AU904" s="488">
        <f t="shared" si="93"/>
        <v>0</v>
      </c>
      <c r="AV904" s="899">
        <f>IFERROR(INDEX(V904:AG904,1,MATCH(Parametres!$B$3,V$1:AG$1,0)-1)*IF(OR(C904="L",C904="S",C904="I"),-1,1),"")</f>
        <v>0</v>
      </c>
      <c r="AW904" s="899">
        <f t="shared" si="94"/>
        <v>0</v>
      </c>
      <c r="AX904" s="899">
        <f>INDEX(V904:AG904,1,MATCH(Parametres!$B$3,V$1:AG$1,0))*IF(OR(C904="L",C904="S",C904="I"),-1,1)</f>
        <v>0</v>
      </c>
      <c r="AY904" s="487" t="s">
        <v>337</v>
      </c>
      <c r="AZ904" s="487" t="e">
        <f>+VLOOKUP($AJ904,Data_Validation!$A:$E,5,0)</f>
        <v>#N/A</v>
      </c>
    </row>
    <row r="905" spans="1:52" ht="15" hidden="1" customHeight="1">
      <c r="AJ905" s="905">
        <f t="shared" si="89"/>
        <v>0</v>
      </c>
      <c r="AK905" s="905">
        <f t="shared" si="90"/>
        <v>0</v>
      </c>
      <c r="AL905" s="905">
        <f>IFERROR(INDEX(G905:R905,1,MATCH(Parametres!$B$3,G$1:R$1,0)-1)*IF(OR(F905="L",F905="S",F905="I"),-1,1),"")</f>
        <v>0</v>
      </c>
      <c r="AM905" s="905">
        <f t="shared" si="91"/>
        <v>0</v>
      </c>
      <c r="AN905" s="905">
        <f>INDEX(G905:R905,1,MATCH(Parametres!$B$3,G$1:R$1,0))*IF(OR(F905="L",F905="S",F905="I"),-1,1)</f>
        <v>0</v>
      </c>
      <c r="AO905" s="487" t="e">
        <f>+VLOOKUP($AJ905,Data_Validation!$A:$D,1,0)</f>
        <v>#N/A</v>
      </c>
      <c r="AP905" s="487" t="e">
        <f>+VLOOKUP($AJ905,Data_Validation!$A:$D,3,0)</f>
        <v>#N/A</v>
      </c>
      <c r="AQ905" s="487" t="e">
        <f>+VLOOKUP($AJ905,Data_Validation!$A:$D,4,0)</f>
        <v>#N/A</v>
      </c>
      <c r="AR905" s="487" t="s">
        <v>299</v>
      </c>
      <c r="AS905" s="487" t="e">
        <f>+VLOOKUP($AJ905,Data_Validation!$A:$E,5,0)</f>
        <v>#N/A</v>
      </c>
      <c r="AT905" s="904">
        <f t="shared" si="92"/>
        <v>0</v>
      </c>
      <c r="AU905" s="488">
        <f t="shared" si="93"/>
        <v>0</v>
      </c>
      <c r="AV905" s="899">
        <f>IFERROR(INDEX(V905:AG905,1,MATCH(Parametres!$B$3,V$1:AG$1,0)-1)*IF(OR(C905="L",C905="S",C905="I"),-1,1),"")</f>
        <v>0</v>
      </c>
      <c r="AW905" s="899">
        <f t="shared" si="94"/>
        <v>0</v>
      </c>
      <c r="AX905" s="899">
        <f>INDEX(V905:AG905,1,MATCH(Parametres!$B$3,V$1:AG$1,0))*IF(OR(C905="L",C905="S",C905="I"),-1,1)</f>
        <v>0</v>
      </c>
      <c r="AY905" s="487" t="s">
        <v>337</v>
      </c>
      <c r="AZ905" s="487" t="e">
        <f>+VLOOKUP($AJ905,Data_Validation!$A:$E,5,0)</f>
        <v>#N/A</v>
      </c>
    </row>
    <row r="906" spans="1:52" ht="15" hidden="1" customHeight="1">
      <c r="AJ906" s="905">
        <f t="shared" si="89"/>
        <v>0</v>
      </c>
      <c r="AK906" s="905">
        <f t="shared" si="90"/>
        <v>0</v>
      </c>
      <c r="AL906" s="905">
        <f>IFERROR(INDEX(G906:R906,1,MATCH(Parametres!$B$3,G$1:R$1,0)-1)*IF(OR(F906="L",F906="S",F906="I"),-1,1),"")</f>
        <v>0</v>
      </c>
      <c r="AM906" s="905">
        <f t="shared" si="91"/>
        <v>0</v>
      </c>
      <c r="AN906" s="905">
        <f>INDEX(G906:R906,1,MATCH(Parametres!$B$3,G$1:R$1,0))*IF(OR(F906="L",F906="S",F906="I"),-1,1)</f>
        <v>0</v>
      </c>
      <c r="AO906" s="487" t="e">
        <f>+VLOOKUP($AJ906,Data_Validation!$A:$D,1,0)</f>
        <v>#N/A</v>
      </c>
      <c r="AP906" s="487" t="e">
        <f>+VLOOKUP($AJ906,Data_Validation!$A:$D,3,0)</f>
        <v>#N/A</v>
      </c>
      <c r="AQ906" s="487" t="e">
        <f>+VLOOKUP($AJ906,Data_Validation!$A:$D,4,0)</f>
        <v>#N/A</v>
      </c>
      <c r="AR906" s="487" t="s">
        <v>299</v>
      </c>
      <c r="AS906" s="487" t="e">
        <f>+VLOOKUP($AJ906,Data_Validation!$A:$E,5,0)</f>
        <v>#N/A</v>
      </c>
      <c r="AT906" s="904">
        <f t="shared" si="92"/>
        <v>0</v>
      </c>
      <c r="AU906" s="488">
        <f t="shared" si="93"/>
        <v>0</v>
      </c>
      <c r="AV906" s="899">
        <f>IFERROR(INDEX(V906:AG906,1,MATCH(Parametres!$B$3,V$1:AG$1,0)-1)*IF(OR(C906="L",C906="S",C906="I"),-1,1),"")</f>
        <v>0</v>
      </c>
      <c r="AW906" s="899">
        <f t="shared" si="94"/>
        <v>0</v>
      </c>
      <c r="AX906" s="899">
        <f>INDEX(V906:AG906,1,MATCH(Parametres!$B$3,V$1:AG$1,0))*IF(OR(C906="L",C906="S",C906="I"),-1,1)</f>
        <v>0</v>
      </c>
      <c r="AY906" s="487" t="s">
        <v>337</v>
      </c>
      <c r="AZ906" s="487" t="e">
        <f>+VLOOKUP($AJ906,Data_Validation!$A:$E,5,0)</f>
        <v>#N/A</v>
      </c>
    </row>
    <row r="907" spans="1:52" ht="15" hidden="1" customHeight="1">
      <c r="AJ907" s="905">
        <f t="shared" si="89"/>
        <v>0</v>
      </c>
      <c r="AK907" s="905">
        <f t="shared" si="90"/>
        <v>0</v>
      </c>
      <c r="AL907" s="905">
        <f>IFERROR(INDEX(G907:R907,1,MATCH(Parametres!$B$3,G$1:R$1,0)-1)*IF(OR(F907="L",F907="S",F907="I"),-1,1),"")</f>
        <v>0</v>
      </c>
      <c r="AM907" s="905">
        <f t="shared" si="91"/>
        <v>0</v>
      </c>
      <c r="AN907" s="905">
        <f>INDEX(G907:R907,1,MATCH(Parametres!$B$3,G$1:R$1,0))*IF(OR(F907="L",F907="S",F907="I"),-1,1)</f>
        <v>0</v>
      </c>
      <c r="AO907" s="487" t="e">
        <f>+VLOOKUP($AJ907,Data_Validation!$A:$D,1,0)</f>
        <v>#N/A</v>
      </c>
      <c r="AP907" s="487" t="e">
        <f>+VLOOKUP($AJ907,Data_Validation!$A:$D,3,0)</f>
        <v>#N/A</v>
      </c>
      <c r="AQ907" s="487" t="e">
        <f>+VLOOKUP($AJ907,Data_Validation!$A:$D,4,0)</f>
        <v>#N/A</v>
      </c>
      <c r="AR907" s="487" t="s">
        <v>299</v>
      </c>
      <c r="AS907" s="487" t="e">
        <f>+VLOOKUP($AJ907,Data_Validation!$A:$E,5,0)</f>
        <v>#N/A</v>
      </c>
      <c r="AT907" s="904">
        <f t="shared" si="92"/>
        <v>0</v>
      </c>
      <c r="AU907" s="488">
        <f t="shared" si="93"/>
        <v>0</v>
      </c>
      <c r="AV907" s="899">
        <f>IFERROR(INDEX(V907:AG907,1,MATCH(Parametres!$B$3,V$1:AG$1,0)-1)*IF(OR(C907="L",C907="S",C907="I"),-1,1),"")</f>
        <v>0</v>
      </c>
      <c r="AW907" s="899">
        <f t="shared" si="94"/>
        <v>0</v>
      </c>
      <c r="AX907" s="899">
        <f>INDEX(V907:AG907,1,MATCH(Parametres!$B$3,V$1:AG$1,0))*IF(OR(C907="L",C907="S",C907="I"),-1,1)</f>
        <v>0</v>
      </c>
      <c r="AY907" s="487" t="s">
        <v>337</v>
      </c>
      <c r="AZ907" s="487" t="e">
        <f>+VLOOKUP($AJ907,Data_Validation!$A:$E,5,0)</f>
        <v>#N/A</v>
      </c>
    </row>
    <row r="908" spans="1:52" ht="15" hidden="1" customHeight="1">
      <c r="AJ908" s="905">
        <f t="shared" si="89"/>
        <v>0</v>
      </c>
      <c r="AK908" s="905">
        <f t="shared" si="90"/>
        <v>0</v>
      </c>
      <c r="AL908" s="905">
        <f>IFERROR(INDEX(G908:R908,1,MATCH(Parametres!$B$3,G$1:R$1,0)-1)*IF(OR(F908="L",F908="S",F908="I"),-1,1),"")</f>
        <v>0</v>
      </c>
      <c r="AM908" s="905">
        <f t="shared" si="91"/>
        <v>0</v>
      </c>
      <c r="AN908" s="905">
        <f>INDEX(G908:R908,1,MATCH(Parametres!$B$3,G$1:R$1,0))*IF(OR(F908="L",F908="S",F908="I"),-1,1)</f>
        <v>0</v>
      </c>
      <c r="AO908" s="487" t="e">
        <f>+VLOOKUP($AJ908,Data_Validation!$A:$D,1,0)</f>
        <v>#N/A</v>
      </c>
      <c r="AP908" s="487" t="e">
        <f>+VLOOKUP($AJ908,Data_Validation!$A:$D,3,0)</f>
        <v>#N/A</v>
      </c>
      <c r="AQ908" s="487" t="e">
        <f>+VLOOKUP($AJ908,Data_Validation!$A:$D,4,0)</f>
        <v>#N/A</v>
      </c>
      <c r="AR908" s="487" t="s">
        <v>299</v>
      </c>
      <c r="AS908" s="487" t="e">
        <f>+VLOOKUP($AJ908,Data_Validation!$A:$E,5,0)</f>
        <v>#N/A</v>
      </c>
      <c r="AT908" s="904">
        <f t="shared" si="92"/>
        <v>0</v>
      </c>
      <c r="AU908" s="488">
        <f t="shared" si="93"/>
        <v>0</v>
      </c>
      <c r="AV908" s="899">
        <f>IFERROR(INDEX(V908:AG908,1,MATCH(Parametres!$B$3,V$1:AG$1,0)-1)*IF(OR(C908="L",C908="S",C908="I"),-1,1),"")</f>
        <v>0</v>
      </c>
      <c r="AW908" s="899">
        <f t="shared" si="94"/>
        <v>0</v>
      </c>
      <c r="AX908" s="899">
        <f>INDEX(V908:AG908,1,MATCH(Parametres!$B$3,V$1:AG$1,0))*IF(OR(C908="L",C908="S",C908="I"),-1,1)</f>
        <v>0</v>
      </c>
      <c r="AY908" s="487" t="s">
        <v>337</v>
      </c>
      <c r="AZ908" s="487" t="e">
        <f>+VLOOKUP($AJ908,Data_Validation!$A:$E,5,0)</f>
        <v>#N/A</v>
      </c>
    </row>
    <row r="909" spans="1:52" ht="15" hidden="1" customHeight="1">
      <c r="AJ909" s="905">
        <f t="shared" si="89"/>
        <v>0</v>
      </c>
      <c r="AK909" s="905">
        <f t="shared" si="90"/>
        <v>0</v>
      </c>
      <c r="AL909" s="905">
        <f>IFERROR(INDEX(G909:R909,1,MATCH(Parametres!$B$3,G$1:R$1,0)-1)*IF(OR(F909="L",F909="S",F909="I"),-1,1),"")</f>
        <v>0</v>
      </c>
      <c r="AM909" s="905">
        <f t="shared" si="91"/>
        <v>0</v>
      </c>
      <c r="AN909" s="905">
        <f>INDEX(G909:R909,1,MATCH(Parametres!$B$3,G$1:R$1,0))*IF(OR(F909="L",F909="S",F909="I"),-1,1)</f>
        <v>0</v>
      </c>
      <c r="AO909" s="487" t="e">
        <f>+VLOOKUP($AJ909,Data_Validation!$A:$D,1,0)</f>
        <v>#N/A</v>
      </c>
      <c r="AP909" s="487" t="e">
        <f>+VLOOKUP($AJ909,Data_Validation!$A:$D,3,0)</f>
        <v>#N/A</v>
      </c>
      <c r="AQ909" s="487" t="e">
        <f>+VLOOKUP($AJ909,Data_Validation!$A:$D,4,0)</f>
        <v>#N/A</v>
      </c>
      <c r="AR909" s="487" t="s">
        <v>299</v>
      </c>
      <c r="AS909" s="487" t="e">
        <f>+VLOOKUP($AJ909,Data_Validation!$A:$E,5,0)</f>
        <v>#N/A</v>
      </c>
      <c r="AT909" s="904">
        <f t="shared" si="92"/>
        <v>0</v>
      </c>
      <c r="AU909" s="488">
        <f t="shared" si="93"/>
        <v>0</v>
      </c>
      <c r="AV909" s="899">
        <f>IFERROR(INDEX(V909:AG909,1,MATCH(Parametres!$B$3,V$1:AG$1,0)-1)*IF(OR(C909="L",C909="S",C909="I"),-1,1),"")</f>
        <v>0</v>
      </c>
      <c r="AW909" s="899">
        <f t="shared" si="94"/>
        <v>0</v>
      </c>
      <c r="AX909" s="899">
        <f>INDEX(V909:AG909,1,MATCH(Parametres!$B$3,V$1:AG$1,0))*IF(OR(C909="L",C909="S",C909="I"),-1,1)</f>
        <v>0</v>
      </c>
      <c r="AY909" s="487" t="s">
        <v>337</v>
      </c>
      <c r="AZ909" s="487" t="e">
        <f>+VLOOKUP($AJ909,Data_Validation!$A:$E,5,0)</f>
        <v>#N/A</v>
      </c>
    </row>
    <row r="910" spans="1:52" ht="15" hidden="1" customHeight="1">
      <c r="AJ910" s="905">
        <f t="shared" si="89"/>
        <v>0</v>
      </c>
      <c r="AK910" s="905">
        <f t="shared" si="90"/>
        <v>0</v>
      </c>
      <c r="AL910" s="905">
        <f>IFERROR(INDEX(G910:R910,1,MATCH(Parametres!$B$3,G$1:R$1,0)-1)*IF(OR(F910="L",F910="S",F910="I"),-1,1),"")</f>
        <v>0</v>
      </c>
      <c r="AM910" s="905">
        <f t="shared" si="91"/>
        <v>0</v>
      </c>
      <c r="AN910" s="905">
        <f>INDEX(G910:R910,1,MATCH(Parametres!$B$3,G$1:R$1,0))*IF(OR(F910="L",F910="S",F910="I"),-1,1)</f>
        <v>0</v>
      </c>
      <c r="AO910" s="487" t="e">
        <f>+VLOOKUP($AJ910,Data_Validation!$A:$D,1,0)</f>
        <v>#N/A</v>
      </c>
      <c r="AP910" s="487" t="e">
        <f>+VLOOKUP($AJ910,Data_Validation!$A:$D,3,0)</f>
        <v>#N/A</v>
      </c>
      <c r="AQ910" s="487" t="e">
        <f>+VLOOKUP($AJ910,Data_Validation!$A:$D,4,0)</f>
        <v>#N/A</v>
      </c>
      <c r="AR910" s="487" t="s">
        <v>299</v>
      </c>
      <c r="AS910" s="487" t="e">
        <f>+VLOOKUP($AJ910,Data_Validation!$A:$E,5,0)</f>
        <v>#N/A</v>
      </c>
      <c r="AT910" s="904">
        <f t="shared" si="92"/>
        <v>0</v>
      </c>
      <c r="AU910" s="488">
        <f t="shared" si="93"/>
        <v>0</v>
      </c>
      <c r="AV910" s="899">
        <f>IFERROR(INDEX(V910:AG910,1,MATCH(Parametres!$B$3,V$1:AG$1,0)-1)*IF(OR(C910="L",C910="S",C910="I"),-1,1),"")</f>
        <v>0</v>
      </c>
      <c r="AW910" s="899">
        <f t="shared" si="94"/>
        <v>0</v>
      </c>
      <c r="AX910" s="899">
        <f>INDEX(V910:AG910,1,MATCH(Parametres!$B$3,V$1:AG$1,0))*IF(OR(C910="L",C910="S",C910="I"),-1,1)</f>
        <v>0</v>
      </c>
      <c r="AY910" s="487" t="s">
        <v>337</v>
      </c>
      <c r="AZ910" s="487" t="e">
        <f>+VLOOKUP($AJ910,Data_Validation!$A:$E,5,0)</f>
        <v>#N/A</v>
      </c>
    </row>
    <row r="911" spans="1:52" ht="15" hidden="1" customHeight="1">
      <c r="AJ911" s="905">
        <f t="shared" si="89"/>
        <v>0</v>
      </c>
      <c r="AK911" s="905">
        <f t="shared" si="90"/>
        <v>0</v>
      </c>
      <c r="AL911" s="905">
        <f>IFERROR(INDEX(G911:R911,1,MATCH(Parametres!$B$3,G$1:R$1,0)-1)*IF(OR(F911="L",F911="S",F911="I"),-1,1),"")</f>
        <v>0</v>
      </c>
      <c r="AM911" s="905">
        <f t="shared" si="91"/>
        <v>0</v>
      </c>
      <c r="AN911" s="905">
        <f>INDEX(G911:R911,1,MATCH(Parametres!$B$3,G$1:R$1,0))*IF(OR(F911="L",F911="S",F911="I"),-1,1)</f>
        <v>0</v>
      </c>
      <c r="AO911" s="487" t="e">
        <f>+VLOOKUP($AJ911,Data_Validation!$A:$D,1,0)</f>
        <v>#N/A</v>
      </c>
      <c r="AP911" s="487" t="e">
        <f>+VLOOKUP($AJ911,Data_Validation!$A:$D,3,0)</f>
        <v>#N/A</v>
      </c>
      <c r="AQ911" s="487" t="e">
        <f>+VLOOKUP($AJ911,Data_Validation!$A:$D,4,0)</f>
        <v>#N/A</v>
      </c>
      <c r="AR911" s="487" t="s">
        <v>299</v>
      </c>
      <c r="AS911" s="487" t="e">
        <f>+VLOOKUP($AJ911,Data_Validation!$A:$E,5,0)</f>
        <v>#N/A</v>
      </c>
      <c r="AT911" s="904">
        <f t="shared" si="92"/>
        <v>0</v>
      </c>
      <c r="AU911" s="488">
        <f t="shared" si="93"/>
        <v>0</v>
      </c>
      <c r="AV911" s="899">
        <f>IFERROR(INDEX(V911:AG911,1,MATCH(Parametres!$B$3,V$1:AG$1,0)-1)*IF(OR(C911="L",C911="S",C911="I"),-1,1),"")</f>
        <v>0</v>
      </c>
      <c r="AW911" s="899">
        <f t="shared" si="94"/>
        <v>0</v>
      </c>
      <c r="AX911" s="899">
        <f>INDEX(V911:AG911,1,MATCH(Parametres!$B$3,V$1:AG$1,0))*IF(OR(C911="L",C911="S",C911="I"),-1,1)</f>
        <v>0</v>
      </c>
      <c r="AY911" s="487" t="s">
        <v>337</v>
      </c>
      <c r="AZ911" s="487" t="e">
        <f>+VLOOKUP($AJ911,Data_Validation!$A:$E,5,0)</f>
        <v>#N/A</v>
      </c>
    </row>
    <row r="912" spans="1:52" ht="15" hidden="1" customHeight="1">
      <c r="AJ912" s="905">
        <f t="shared" si="89"/>
        <v>0</v>
      </c>
      <c r="AK912" s="905">
        <f t="shared" si="90"/>
        <v>0</v>
      </c>
      <c r="AL912" s="905">
        <f>IFERROR(INDEX(G912:R912,1,MATCH(Parametres!$B$3,G$1:R$1,0)-1)*IF(OR(F912="L",F912="S",F912="I"),-1,1),"")</f>
        <v>0</v>
      </c>
      <c r="AM912" s="905">
        <f t="shared" si="91"/>
        <v>0</v>
      </c>
      <c r="AN912" s="905">
        <f>INDEX(G912:R912,1,MATCH(Parametres!$B$3,G$1:R$1,0))*IF(OR(F912="L",F912="S",F912="I"),-1,1)</f>
        <v>0</v>
      </c>
      <c r="AO912" s="487" t="e">
        <f>+VLOOKUP($AJ912,Data_Validation!$A:$D,1,0)</f>
        <v>#N/A</v>
      </c>
      <c r="AP912" s="487" t="e">
        <f>+VLOOKUP($AJ912,Data_Validation!$A:$D,3,0)</f>
        <v>#N/A</v>
      </c>
      <c r="AQ912" s="487" t="e">
        <f>+VLOOKUP($AJ912,Data_Validation!$A:$D,4,0)</f>
        <v>#N/A</v>
      </c>
      <c r="AR912" s="487" t="s">
        <v>299</v>
      </c>
      <c r="AS912" s="487" t="e">
        <f>+VLOOKUP($AJ912,Data_Validation!$A:$E,5,0)</f>
        <v>#N/A</v>
      </c>
      <c r="AT912" s="904">
        <f t="shared" si="92"/>
        <v>0</v>
      </c>
      <c r="AU912" s="488">
        <f t="shared" si="93"/>
        <v>0</v>
      </c>
      <c r="AV912" s="899">
        <f>IFERROR(INDEX(V912:AG912,1,MATCH(Parametres!$B$3,V$1:AG$1,0)-1)*IF(OR(C912="L",C912="S",C912="I"),-1,1),"")</f>
        <v>0</v>
      </c>
      <c r="AW912" s="899">
        <f t="shared" si="94"/>
        <v>0</v>
      </c>
      <c r="AX912" s="899">
        <f>INDEX(V912:AG912,1,MATCH(Parametres!$B$3,V$1:AG$1,0))*IF(OR(C912="L",C912="S",C912="I"),-1,1)</f>
        <v>0</v>
      </c>
      <c r="AY912" s="487" t="s">
        <v>337</v>
      </c>
      <c r="AZ912" s="487" t="e">
        <f>+VLOOKUP($AJ912,Data_Validation!$A:$E,5,0)</f>
        <v>#N/A</v>
      </c>
    </row>
    <row r="913" spans="36:52" ht="15" hidden="1" customHeight="1">
      <c r="AJ913" s="905">
        <f t="shared" si="89"/>
        <v>0</v>
      </c>
      <c r="AK913" s="905">
        <f t="shared" si="90"/>
        <v>0</v>
      </c>
      <c r="AL913" s="905">
        <f>IFERROR(INDEX(G913:R913,1,MATCH(Parametres!$B$3,G$1:R$1,0)-1)*IF(OR(F913="L",F913="S",F913="I"),-1,1),"")</f>
        <v>0</v>
      </c>
      <c r="AM913" s="905">
        <f t="shared" si="91"/>
        <v>0</v>
      </c>
      <c r="AN913" s="905">
        <f>INDEX(G913:R913,1,MATCH(Parametres!$B$3,G$1:R$1,0))*IF(OR(F913="L",F913="S",F913="I"),-1,1)</f>
        <v>0</v>
      </c>
      <c r="AO913" s="487" t="e">
        <f>+VLOOKUP($AJ913,Data_Validation!$A:$D,1,0)</f>
        <v>#N/A</v>
      </c>
      <c r="AP913" s="487" t="e">
        <f>+VLOOKUP($AJ913,Data_Validation!$A:$D,3,0)</f>
        <v>#N/A</v>
      </c>
      <c r="AQ913" s="487" t="e">
        <f>+VLOOKUP($AJ913,Data_Validation!$A:$D,4,0)</f>
        <v>#N/A</v>
      </c>
      <c r="AR913" s="487" t="s">
        <v>299</v>
      </c>
      <c r="AS913" s="487" t="e">
        <f>+VLOOKUP($AJ913,Data_Validation!$A:$E,5,0)</f>
        <v>#N/A</v>
      </c>
      <c r="AT913" s="904">
        <f t="shared" si="92"/>
        <v>0</v>
      </c>
      <c r="AU913" s="488">
        <f t="shared" si="93"/>
        <v>0</v>
      </c>
      <c r="AV913" s="899">
        <f>IFERROR(INDEX(V913:AG913,1,MATCH(Parametres!$B$3,V$1:AG$1,0)-1)*IF(OR(C913="L",C913="S",C913="I"),-1,1),"")</f>
        <v>0</v>
      </c>
      <c r="AW913" s="899">
        <f t="shared" si="94"/>
        <v>0</v>
      </c>
      <c r="AX913" s="899">
        <f>INDEX(V913:AG913,1,MATCH(Parametres!$B$3,V$1:AG$1,0))*IF(OR(C913="L",C913="S",C913="I"),-1,1)</f>
        <v>0</v>
      </c>
      <c r="AY913" s="487" t="s">
        <v>337</v>
      </c>
      <c r="AZ913" s="487" t="e">
        <f>+VLOOKUP($AJ913,Data_Validation!$A:$E,5,0)</f>
        <v>#N/A</v>
      </c>
    </row>
    <row r="914" spans="36:52" ht="15" hidden="1" customHeight="1">
      <c r="AJ914" s="905">
        <f t="shared" si="89"/>
        <v>0</v>
      </c>
      <c r="AK914" s="905">
        <f t="shared" si="90"/>
        <v>0</v>
      </c>
      <c r="AL914" s="905">
        <f>IFERROR(INDEX(G914:R914,1,MATCH(Parametres!$B$3,G$1:R$1,0)-1)*IF(OR(F914="L",F914="S",F914="I"),-1,1),"")</f>
        <v>0</v>
      </c>
      <c r="AM914" s="905">
        <f t="shared" si="91"/>
        <v>0</v>
      </c>
      <c r="AN914" s="905">
        <f>INDEX(G914:R914,1,MATCH(Parametres!$B$3,G$1:R$1,0))*IF(OR(F914="L",F914="S",F914="I"),-1,1)</f>
        <v>0</v>
      </c>
      <c r="AO914" s="487" t="e">
        <f>+VLOOKUP($AJ914,Data_Validation!$A:$D,1,0)</f>
        <v>#N/A</v>
      </c>
      <c r="AP914" s="487" t="e">
        <f>+VLOOKUP($AJ914,Data_Validation!$A:$D,3,0)</f>
        <v>#N/A</v>
      </c>
      <c r="AQ914" s="487" t="e">
        <f>+VLOOKUP($AJ914,Data_Validation!$A:$D,4,0)</f>
        <v>#N/A</v>
      </c>
      <c r="AR914" s="487" t="s">
        <v>299</v>
      </c>
      <c r="AS914" s="487" t="e">
        <f>+VLOOKUP($AJ914,Data_Validation!$A:$E,5,0)</f>
        <v>#N/A</v>
      </c>
      <c r="AT914" s="904">
        <f t="shared" si="92"/>
        <v>0</v>
      </c>
      <c r="AU914" s="488">
        <f t="shared" si="93"/>
        <v>0</v>
      </c>
      <c r="AV914" s="899">
        <f>IFERROR(INDEX(V914:AG914,1,MATCH(Parametres!$B$3,V$1:AG$1,0)-1)*IF(OR(C914="L",C914="S",C914="I"),-1,1),"")</f>
        <v>0</v>
      </c>
      <c r="AW914" s="899">
        <f t="shared" si="94"/>
        <v>0</v>
      </c>
      <c r="AX914" s="899">
        <f>INDEX(V914:AG914,1,MATCH(Parametres!$B$3,V$1:AG$1,0))*IF(OR(C914="L",C914="S",C914="I"),-1,1)</f>
        <v>0</v>
      </c>
      <c r="AY914" s="487" t="s">
        <v>337</v>
      </c>
      <c r="AZ914" s="487" t="e">
        <f>+VLOOKUP($AJ914,Data_Validation!$A:$E,5,0)</f>
        <v>#N/A</v>
      </c>
    </row>
    <row r="915" spans="36:52" ht="15" hidden="1" customHeight="1">
      <c r="AJ915" s="905">
        <f t="shared" si="89"/>
        <v>0</v>
      </c>
      <c r="AK915" s="905">
        <f t="shared" si="90"/>
        <v>0</v>
      </c>
      <c r="AL915" s="905">
        <f>IFERROR(INDEX(G915:R915,1,MATCH(Parametres!$B$3,G$1:R$1,0)-1)*IF(OR(F915="L",F915="S",F915="I"),-1,1),"")</f>
        <v>0</v>
      </c>
      <c r="AM915" s="905">
        <f t="shared" si="91"/>
        <v>0</v>
      </c>
      <c r="AN915" s="905">
        <f>INDEX(G915:R915,1,MATCH(Parametres!$B$3,G$1:R$1,0))*IF(OR(F915="L",F915="S",F915="I"),-1,1)</f>
        <v>0</v>
      </c>
      <c r="AO915" s="487" t="e">
        <f>+VLOOKUP($AJ915,Data_Validation!$A:$D,1,0)</f>
        <v>#N/A</v>
      </c>
      <c r="AP915" s="487" t="e">
        <f>+VLOOKUP($AJ915,Data_Validation!$A:$D,3,0)</f>
        <v>#N/A</v>
      </c>
      <c r="AQ915" s="487" t="e">
        <f>+VLOOKUP($AJ915,Data_Validation!$A:$D,4,0)</f>
        <v>#N/A</v>
      </c>
      <c r="AR915" s="487" t="s">
        <v>299</v>
      </c>
      <c r="AS915" s="487" t="e">
        <f>+VLOOKUP($AJ915,Data_Validation!$A:$E,5,0)</f>
        <v>#N/A</v>
      </c>
      <c r="AT915" s="904">
        <f t="shared" si="92"/>
        <v>0</v>
      </c>
      <c r="AU915" s="488">
        <f t="shared" si="93"/>
        <v>0</v>
      </c>
      <c r="AV915" s="899">
        <f>IFERROR(INDEX(V915:AG915,1,MATCH(Parametres!$B$3,V$1:AG$1,0)-1)*IF(OR(C915="L",C915="S",C915="I"),-1,1),"")</f>
        <v>0</v>
      </c>
      <c r="AW915" s="899">
        <f t="shared" si="94"/>
        <v>0</v>
      </c>
      <c r="AX915" s="899">
        <f>INDEX(V915:AG915,1,MATCH(Parametres!$B$3,V$1:AG$1,0))*IF(OR(C915="L",C915="S",C915="I"),-1,1)</f>
        <v>0</v>
      </c>
      <c r="AY915" s="487" t="s">
        <v>337</v>
      </c>
      <c r="AZ915" s="487" t="e">
        <f>+VLOOKUP($AJ915,Data_Validation!$A:$E,5,0)</f>
        <v>#N/A</v>
      </c>
    </row>
    <row r="916" spans="36:52" ht="15" hidden="1" customHeight="1">
      <c r="AJ916" s="905">
        <f t="shared" si="89"/>
        <v>0</v>
      </c>
      <c r="AK916" s="905">
        <f t="shared" si="90"/>
        <v>0</v>
      </c>
      <c r="AL916" s="905">
        <f>IFERROR(INDEX(G916:R916,1,MATCH(Parametres!$B$3,G$1:R$1,0)-1)*IF(OR(F916="L",F916="S",F916="I"),-1,1),"")</f>
        <v>0</v>
      </c>
      <c r="AM916" s="905">
        <f t="shared" si="91"/>
        <v>0</v>
      </c>
      <c r="AN916" s="905">
        <f>INDEX(G916:R916,1,MATCH(Parametres!$B$3,G$1:R$1,0))*IF(OR(F916="L",F916="S",F916="I"),-1,1)</f>
        <v>0</v>
      </c>
      <c r="AO916" s="487" t="e">
        <f>+VLOOKUP($AJ916,Data_Validation!$A:$D,1,0)</f>
        <v>#N/A</v>
      </c>
      <c r="AP916" s="487" t="e">
        <f>+VLOOKUP($AJ916,Data_Validation!$A:$D,3,0)</f>
        <v>#N/A</v>
      </c>
      <c r="AQ916" s="487" t="e">
        <f>+VLOOKUP($AJ916,Data_Validation!$A:$D,4,0)</f>
        <v>#N/A</v>
      </c>
      <c r="AR916" s="487" t="s">
        <v>299</v>
      </c>
      <c r="AS916" s="487" t="e">
        <f>+VLOOKUP($AJ916,Data_Validation!$A:$E,5,0)</f>
        <v>#N/A</v>
      </c>
      <c r="AT916" s="904">
        <f t="shared" si="92"/>
        <v>0</v>
      </c>
      <c r="AU916" s="488">
        <f t="shared" si="93"/>
        <v>0</v>
      </c>
      <c r="AV916" s="899">
        <f>IFERROR(INDEX(V916:AG916,1,MATCH(Parametres!$B$3,V$1:AG$1,0)-1)*IF(OR(C916="L",C916="S",C916="I"),-1,1),"")</f>
        <v>0</v>
      </c>
      <c r="AW916" s="899">
        <f t="shared" si="94"/>
        <v>0</v>
      </c>
      <c r="AX916" s="899">
        <f>INDEX(V916:AG916,1,MATCH(Parametres!$B$3,V$1:AG$1,0))*IF(OR(C916="L",C916="S",C916="I"),-1,1)</f>
        <v>0</v>
      </c>
      <c r="AY916" s="487" t="s">
        <v>337</v>
      </c>
      <c r="AZ916" s="487" t="e">
        <f>+VLOOKUP($AJ916,Data_Validation!$A:$E,5,0)</f>
        <v>#N/A</v>
      </c>
    </row>
    <row r="917" spans="36:52" ht="15" hidden="1" customHeight="1">
      <c r="AJ917" s="905">
        <f t="shared" si="89"/>
        <v>0</v>
      </c>
      <c r="AK917" s="905">
        <f t="shared" si="90"/>
        <v>0</v>
      </c>
      <c r="AL917" s="905">
        <f>IFERROR(INDEX(G917:R917,1,MATCH(Parametres!$B$3,G$1:R$1,0)-1)*IF(OR(F917="L",F917="S",F917="I"),-1,1),"")</f>
        <v>0</v>
      </c>
      <c r="AM917" s="905">
        <f t="shared" si="91"/>
        <v>0</v>
      </c>
      <c r="AN917" s="905">
        <f>INDEX(G917:R917,1,MATCH(Parametres!$B$3,G$1:R$1,0))*IF(OR(F917="L",F917="S",F917="I"),-1,1)</f>
        <v>0</v>
      </c>
      <c r="AO917" s="487" t="e">
        <f>+VLOOKUP($AJ917,Data_Validation!$A:$D,1,0)</f>
        <v>#N/A</v>
      </c>
      <c r="AP917" s="487" t="e">
        <f>+VLOOKUP($AJ917,Data_Validation!$A:$D,3,0)</f>
        <v>#N/A</v>
      </c>
      <c r="AQ917" s="487" t="e">
        <f>+VLOOKUP($AJ917,Data_Validation!$A:$D,4,0)</f>
        <v>#N/A</v>
      </c>
      <c r="AR917" s="487" t="s">
        <v>299</v>
      </c>
      <c r="AS917" s="487" t="e">
        <f>+VLOOKUP($AJ917,Data_Validation!$A:$E,5,0)</f>
        <v>#N/A</v>
      </c>
      <c r="AT917" s="904">
        <f t="shared" si="92"/>
        <v>0</v>
      </c>
      <c r="AU917" s="488">
        <f t="shared" si="93"/>
        <v>0</v>
      </c>
      <c r="AV917" s="899">
        <f>IFERROR(INDEX(V917:AG917,1,MATCH(Parametres!$B$3,V$1:AG$1,0)-1)*IF(OR(C917="L",C917="S",C917="I"),-1,1),"")</f>
        <v>0</v>
      </c>
      <c r="AW917" s="899">
        <f t="shared" si="94"/>
        <v>0</v>
      </c>
      <c r="AX917" s="899">
        <f>INDEX(V917:AG917,1,MATCH(Parametres!$B$3,V$1:AG$1,0))*IF(OR(C917="L",C917="S",C917="I"),-1,1)</f>
        <v>0</v>
      </c>
      <c r="AY917" s="487" t="s">
        <v>337</v>
      </c>
      <c r="AZ917" s="487" t="e">
        <f>+VLOOKUP($AJ917,Data_Validation!$A:$E,5,0)</f>
        <v>#N/A</v>
      </c>
    </row>
    <row r="918" spans="36:52" ht="15" hidden="1" customHeight="1">
      <c r="AJ918" s="905">
        <f t="shared" si="89"/>
        <v>0</v>
      </c>
      <c r="AK918" s="905">
        <f t="shared" si="90"/>
        <v>0</v>
      </c>
      <c r="AL918" s="905">
        <f>IFERROR(INDEX(G918:R918,1,MATCH(Parametres!$B$3,G$1:R$1,0)-1)*IF(OR(F918="L",F918="S",F918="I"),-1,1),"")</f>
        <v>0</v>
      </c>
      <c r="AM918" s="905">
        <f t="shared" si="91"/>
        <v>0</v>
      </c>
      <c r="AN918" s="905">
        <f>INDEX(G918:R918,1,MATCH(Parametres!$B$3,G$1:R$1,0))*IF(OR(F918="L",F918="S",F918="I"),-1,1)</f>
        <v>0</v>
      </c>
      <c r="AO918" s="487" t="e">
        <f>+VLOOKUP($AJ918,Data_Validation!$A:$D,1,0)</f>
        <v>#N/A</v>
      </c>
      <c r="AP918" s="487" t="e">
        <f>+VLOOKUP($AJ918,Data_Validation!$A:$D,3,0)</f>
        <v>#N/A</v>
      </c>
      <c r="AQ918" s="487" t="e">
        <f>+VLOOKUP($AJ918,Data_Validation!$A:$D,4,0)</f>
        <v>#N/A</v>
      </c>
      <c r="AR918" s="487" t="s">
        <v>299</v>
      </c>
      <c r="AS918" s="487" t="e">
        <f>+VLOOKUP($AJ918,Data_Validation!$A:$E,5,0)</f>
        <v>#N/A</v>
      </c>
      <c r="AT918" s="904">
        <f t="shared" si="92"/>
        <v>0</v>
      </c>
      <c r="AU918" s="488">
        <f t="shared" si="93"/>
        <v>0</v>
      </c>
      <c r="AV918" s="899">
        <f>IFERROR(INDEX(V918:AG918,1,MATCH(Parametres!$B$3,V$1:AG$1,0)-1)*IF(OR(C918="L",C918="S",C918="I"),-1,1),"")</f>
        <v>0</v>
      </c>
      <c r="AW918" s="899">
        <f t="shared" si="94"/>
        <v>0</v>
      </c>
      <c r="AX918" s="899">
        <f>INDEX(V918:AG918,1,MATCH(Parametres!$B$3,V$1:AG$1,0))*IF(OR(C918="L",C918="S",C918="I"),-1,1)</f>
        <v>0</v>
      </c>
      <c r="AY918" s="487" t="s">
        <v>337</v>
      </c>
      <c r="AZ918" s="487" t="e">
        <f>+VLOOKUP($AJ918,Data_Validation!$A:$E,5,0)</f>
        <v>#N/A</v>
      </c>
    </row>
    <row r="919" spans="36:52" ht="15" hidden="1" customHeight="1">
      <c r="AJ919" s="905">
        <f t="shared" si="89"/>
        <v>0</v>
      </c>
      <c r="AK919" s="905">
        <f t="shared" si="90"/>
        <v>0</v>
      </c>
      <c r="AL919" s="905">
        <f>IFERROR(INDEX(G919:R919,1,MATCH(Parametres!$B$3,G$1:R$1,0)-1)*IF(OR(F919="L",F919="S",F919="I"),-1,1),"")</f>
        <v>0</v>
      </c>
      <c r="AM919" s="905">
        <f t="shared" si="91"/>
        <v>0</v>
      </c>
      <c r="AN919" s="905">
        <f>INDEX(G919:R919,1,MATCH(Parametres!$B$3,G$1:R$1,0))*IF(OR(F919="L",F919="S",F919="I"),-1,1)</f>
        <v>0</v>
      </c>
      <c r="AO919" s="487" t="e">
        <f>+VLOOKUP($AJ919,Data_Validation!$A:$D,1,0)</f>
        <v>#N/A</v>
      </c>
      <c r="AP919" s="487" t="e">
        <f>+VLOOKUP($AJ919,Data_Validation!$A:$D,3,0)</f>
        <v>#N/A</v>
      </c>
      <c r="AQ919" s="487" t="e">
        <f>+VLOOKUP($AJ919,Data_Validation!$A:$D,4,0)</f>
        <v>#N/A</v>
      </c>
      <c r="AR919" s="487" t="s">
        <v>299</v>
      </c>
      <c r="AS919" s="487" t="e">
        <f>+VLOOKUP($AJ919,Data_Validation!$A:$E,5,0)</f>
        <v>#N/A</v>
      </c>
      <c r="AT919" s="904">
        <f t="shared" si="92"/>
        <v>0</v>
      </c>
      <c r="AU919" s="488">
        <f t="shared" si="93"/>
        <v>0</v>
      </c>
      <c r="AV919" s="899">
        <f>IFERROR(INDEX(V919:AG919,1,MATCH(Parametres!$B$3,V$1:AG$1,0)-1)*IF(OR(C919="L",C919="S",C919="I"),-1,1),"")</f>
        <v>0</v>
      </c>
      <c r="AW919" s="899">
        <f t="shared" si="94"/>
        <v>0</v>
      </c>
      <c r="AX919" s="899">
        <f>INDEX(V919:AG919,1,MATCH(Parametres!$B$3,V$1:AG$1,0))*IF(OR(C919="L",C919="S",C919="I"),-1,1)</f>
        <v>0</v>
      </c>
      <c r="AY919" s="487" t="s">
        <v>337</v>
      </c>
      <c r="AZ919" s="487" t="e">
        <f>+VLOOKUP($AJ919,Data_Validation!$A:$E,5,0)</f>
        <v>#N/A</v>
      </c>
    </row>
    <row r="920" spans="36:52" ht="15" hidden="1" customHeight="1">
      <c r="AJ920" s="905">
        <f t="shared" si="89"/>
        <v>0</v>
      </c>
      <c r="AK920" s="905">
        <f t="shared" si="90"/>
        <v>0</v>
      </c>
      <c r="AL920" s="905">
        <f>IFERROR(INDEX(G920:R920,1,MATCH(Parametres!$B$3,G$1:R$1,0)-1)*IF(OR(F920="L",F920="S",F920="I"),-1,1),"")</f>
        <v>0</v>
      </c>
      <c r="AM920" s="905">
        <f t="shared" si="91"/>
        <v>0</v>
      </c>
      <c r="AN920" s="905">
        <f>INDEX(G920:R920,1,MATCH(Parametres!$B$3,G$1:R$1,0))*IF(OR(F920="L",F920="S",F920="I"),-1,1)</f>
        <v>0</v>
      </c>
      <c r="AO920" s="487" t="e">
        <f>+VLOOKUP($AJ920,Data_Validation!$A:$D,1,0)</f>
        <v>#N/A</v>
      </c>
      <c r="AP920" s="487" t="e">
        <f>+VLOOKUP($AJ920,Data_Validation!$A:$D,3,0)</f>
        <v>#N/A</v>
      </c>
      <c r="AQ920" s="487" t="e">
        <f>+VLOOKUP($AJ920,Data_Validation!$A:$D,4,0)</f>
        <v>#N/A</v>
      </c>
      <c r="AR920" s="487" t="s">
        <v>299</v>
      </c>
      <c r="AS920" s="487" t="e">
        <f>+VLOOKUP($AJ920,Data_Validation!$A:$E,5,0)</f>
        <v>#N/A</v>
      </c>
      <c r="AT920" s="904">
        <f t="shared" si="92"/>
        <v>0</v>
      </c>
      <c r="AU920" s="488">
        <f t="shared" si="93"/>
        <v>0</v>
      </c>
      <c r="AV920" s="899">
        <f>IFERROR(INDEX(V920:AG920,1,MATCH(Parametres!$B$3,V$1:AG$1,0)-1)*IF(OR(C920="L",C920="S",C920="I"),-1,1),"")</f>
        <v>0</v>
      </c>
      <c r="AW920" s="899">
        <f t="shared" si="94"/>
        <v>0</v>
      </c>
      <c r="AX920" s="899">
        <f>INDEX(V920:AG920,1,MATCH(Parametres!$B$3,V$1:AG$1,0))*IF(OR(C920="L",C920="S",C920="I"),-1,1)</f>
        <v>0</v>
      </c>
      <c r="AY920" s="487" t="s">
        <v>337</v>
      </c>
      <c r="AZ920" s="487" t="e">
        <f>+VLOOKUP($AJ920,Data_Validation!$A:$E,5,0)</f>
        <v>#N/A</v>
      </c>
    </row>
    <row r="921" spans="36:52" ht="15" hidden="1" customHeight="1">
      <c r="AJ921" s="905">
        <f t="shared" si="89"/>
        <v>0</v>
      </c>
      <c r="AK921" s="905">
        <f t="shared" si="90"/>
        <v>0</v>
      </c>
      <c r="AL921" s="905">
        <f>IFERROR(INDEX(G921:R921,1,MATCH(Parametres!$B$3,G$1:R$1,0)-1)*IF(OR(F921="L",F921="S",F921="I"),-1,1),"")</f>
        <v>0</v>
      </c>
      <c r="AM921" s="905">
        <f t="shared" si="91"/>
        <v>0</v>
      </c>
      <c r="AN921" s="905">
        <f>INDEX(G921:R921,1,MATCH(Parametres!$B$3,G$1:R$1,0))*IF(OR(F921="L",F921="S",F921="I"),-1,1)</f>
        <v>0</v>
      </c>
      <c r="AO921" s="487" t="e">
        <f>+VLOOKUP($AJ921,Data_Validation!$A:$D,1,0)</f>
        <v>#N/A</v>
      </c>
      <c r="AP921" s="487" t="e">
        <f>+VLOOKUP($AJ921,Data_Validation!$A:$D,3,0)</f>
        <v>#N/A</v>
      </c>
      <c r="AQ921" s="487" t="e">
        <f>+VLOOKUP($AJ921,Data_Validation!$A:$D,4,0)</f>
        <v>#N/A</v>
      </c>
      <c r="AR921" s="487" t="s">
        <v>299</v>
      </c>
      <c r="AS921" s="487" t="e">
        <f>+VLOOKUP($AJ921,Data_Validation!$A:$E,5,0)</f>
        <v>#N/A</v>
      </c>
      <c r="AT921" s="904">
        <f t="shared" si="92"/>
        <v>0</v>
      </c>
      <c r="AU921" s="488">
        <f t="shared" si="93"/>
        <v>0</v>
      </c>
      <c r="AV921" s="899">
        <f>IFERROR(INDEX(V921:AG921,1,MATCH(Parametres!$B$3,V$1:AG$1,0)-1)*IF(OR(C921="L",C921="S",C921="I"),-1,1),"")</f>
        <v>0</v>
      </c>
      <c r="AW921" s="899">
        <f t="shared" si="94"/>
        <v>0</v>
      </c>
      <c r="AX921" s="899">
        <f>INDEX(V921:AG921,1,MATCH(Parametres!$B$3,V$1:AG$1,0))*IF(OR(C921="L",C921="S",C921="I"),-1,1)</f>
        <v>0</v>
      </c>
      <c r="AY921" s="487" t="s">
        <v>337</v>
      </c>
      <c r="AZ921" s="487" t="e">
        <f>+VLOOKUP($AJ921,Data_Validation!$A:$E,5,0)</f>
        <v>#N/A</v>
      </c>
    </row>
    <row r="922" spans="36:52" ht="15" hidden="1" customHeight="1">
      <c r="AJ922" s="905">
        <f t="shared" si="89"/>
        <v>0</v>
      </c>
      <c r="AK922" s="905">
        <f t="shared" si="90"/>
        <v>0</v>
      </c>
      <c r="AL922" s="905">
        <f>IFERROR(INDEX(G922:R922,1,MATCH(Parametres!$B$3,G$1:R$1,0)-1)*IF(OR(F922="L",F922="S",F922="I"),-1,1),"")</f>
        <v>0</v>
      </c>
      <c r="AM922" s="905">
        <f t="shared" si="91"/>
        <v>0</v>
      </c>
      <c r="AN922" s="905">
        <f>INDEX(G922:R922,1,MATCH(Parametres!$B$3,G$1:R$1,0))*IF(OR(F922="L",F922="S",F922="I"),-1,1)</f>
        <v>0</v>
      </c>
      <c r="AO922" s="487" t="e">
        <f>+VLOOKUP($AJ922,Data_Validation!$A:$D,1,0)</f>
        <v>#N/A</v>
      </c>
      <c r="AP922" s="487" t="e">
        <f>+VLOOKUP($AJ922,Data_Validation!$A:$D,3,0)</f>
        <v>#N/A</v>
      </c>
      <c r="AQ922" s="487" t="e">
        <f>+VLOOKUP($AJ922,Data_Validation!$A:$D,4,0)</f>
        <v>#N/A</v>
      </c>
      <c r="AR922" s="487" t="s">
        <v>299</v>
      </c>
      <c r="AS922" s="487" t="e">
        <f>+VLOOKUP($AJ922,Data_Validation!$A:$E,5,0)</f>
        <v>#N/A</v>
      </c>
      <c r="AT922" s="904">
        <f t="shared" si="92"/>
        <v>0</v>
      </c>
      <c r="AU922" s="488">
        <f t="shared" si="93"/>
        <v>0</v>
      </c>
      <c r="AV922" s="899">
        <f>IFERROR(INDEX(V922:AG922,1,MATCH(Parametres!$B$3,V$1:AG$1,0)-1)*IF(OR(C922="L",C922="S",C922="I"),-1,1),"")</f>
        <v>0</v>
      </c>
      <c r="AW922" s="899">
        <f t="shared" si="94"/>
        <v>0</v>
      </c>
      <c r="AX922" s="899">
        <f>INDEX(V922:AG922,1,MATCH(Parametres!$B$3,V$1:AG$1,0))*IF(OR(C922="L",C922="S",C922="I"),-1,1)</f>
        <v>0</v>
      </c>
      <c r="AY922" s="487" t="s">
        <v>337</v>
      </c>
      <c r="AZ922" s="487" t="e">
        <f>+VLOOKUP($AJ922,Data_Validation!$A:$E,5,0)</f>
        <v>#N/A</v>
      </c>
    </row>
    <row r="923" spans="36:52" ht="15" hidden="1" customHeight="1">
      <c r="AJ923" s="905">
        <f t="shared" ref="AJ923:AJ986" si="95">C923</f>
        <v>0</v>
      </c>
      <c r="AK923" s="905">
        <f t="shared" ref="AK923:AK986" si="96">D923</f>
        <v>0</v>
      </c>
      <c r="AL923" s="905">
        <f>IFERROR(INDEX(G923:R923,1,MATCH(Parametres!$B$3,G$1:R$1,0)-1)*IF(OR(F923="L",F923="S",F923="I"),-1,1),"")</f>
        <v>0</v>
      </c>
      <c r="AM923" s="905">
        <f t="shared" ref="AM923:AM986" si="97">AN923-AL923</f>
        <v>0</v>
      </c>
      <c r="AN923" s="905">
        <f>INDEX(G923:R923,1,MATCH(Parametres!$B$3,G$1:R$1,0))*IF(OR(F923="L",F923="S",F923="I"),-1,1)</f>
        <v>0</v>
      </c>
      <c r="AO923" s="487" t="e">
        <f>+VLOOKUP($AJ923,Data_Validation!$A:$D,1,0)</f>
        <v>#N/A</v>
      </c>
      <c r="AP923" s="487" t="e">
        <f>+VLOOKUP($AJ923,Data_Validation!$A:$D,3,0)</f>
        <v>#N/A</v>
      </c>
      <c r="AQ923" s="487" t="e">
        <f>+VLOOKUP($AJ923,Data_Validation!$A:$D,4,0)</f>
        <v>#N/A</v>
      </c>
      <c r="AR923" s="487" t="s">
        <v>299</v>
      </c>
      <c r="AS923" s="487" t="e">
        <f>+VLOOKUP($AJ923,Data_Validation!$A:$E,5,0)</f>
        <v>#N/A</v>
      </c>
      <c r="AT923" s="904">
        <f t="shared" ref="AT923:AT986" si="98">C923</f>
        <v>0</v>
      </c>
      <c r="AU923" s="488">
        <f t="shared" ref="AU923:AU986" si="99">D923</f>
        <v>0</v>
      </c>
      <c r="AV923" s="899">
        <f>IFERROR(INDEX(V923:AG923,1,MATCH(Parametres!$B$3,V$1:AG$1,0)-1)*IF(OR(C923="L",C923="S",C923="I"),-1,1),"")</f>
        <v>0</v>
      </c>
      <c r="AW923" s="899">
        <f t="shared" ref="AW923:AW986" si="100">AX923-AV923</f>
        <v>0</v>
      </c>
      <c r="AX923" s="899">
        <f>INDEX(V923:AG923,1,MATCH(Parametres!$B$3,V$1:AG$1,0))*IF(OR(C923="L",C923="S",C923="I"),-1,1)</f>
        <v>0</v>
      </c>
      <c r="AY923" s="487" t="s">
        <v>337</v>
      </c>
      <c r="AZ923" s="487" t="e">
        <f>+VLOOKUP($AJ923,Data_Validation!$A:$E,5,0)</f>
        <v>#N/A</v>
      </c>
    </row>
    <row r="924" spans="36:52" ht="15" hidden="1" customHeight="1">
      <c r="AJ924" s="905">
        <f t="shared" si="95"/>
        <v>0</v>
      </c>
      <c r="AK924" s="905">
        <f t="shared" si="96"/>
        <v>0</v>
      </c>
      <c r="AL924" s="905">
        <f>IFERROR(INDEX(G924:R924,1,MATCH(Parametres!$B$3,G$1:R$1,0)-1)*IF(OR(F924="L",F924="S",F924="I"),-1,1),"")</f>
        <v>0</v>
      </c>
      <c r="AM924" s="905">
        <f t="shared" si="97"/>
        <v>0</v>
      </c>
      <c r="AN924" s="905">
        <f>INDEX(G924:R924,1,MATCH(Parametres!$B$3,G$1:R$1,0))*IF(OR(F924="L",F924="S",F924="I"),-1,1)</f>
        <v>0</v>
      </c>
      <c r="AO924" s="487" t="e">
        <f>+VLOOKUP($AJ924,Data_Validation!$A:$D,1,0)</f>
        <v>#N/A</v>
      </c>
      <c r="AP924" s="487" t="e">
        <f>+VLOOKUP($AJ924,Data_Validation!$A:$D,3,0)</f>
        <v>#N/A</v>
      </c>
      <c r="AQ924" s="487" t="e">
        <f>+VLOOKUP($AJ924,Data_Validation!$A:$D,4,0)</f>
        <v>#N/A</v>
      </c>
      <c r="AR924" s="487" t="s">
        <v>299</v>
      </c>
      <c r="AS924" s="487" t="e">
        <f>+VLOOKUP($AJ924,Data_Validation!$A:$E,5,0)</f>
        <v>#N/A</v>
      </c>
      <c r="AT924" s="904">
        <f t="shared" si="98"/>
        <v>0</v>
      </c>
      <c r="AU924" s="488">
        <f t="shared" si="99"/>
        <v>0</v>
      </c>
      <c r="AV924" s="899">
        <f>IFERROR(INDEX(V924:AG924,1,MATCH(Parametres!$B$3,V$1:AG$1,0)-1)*IF(OR(C924="L",C924="S",C924="I"),-1,1),"")</f>
        <v>0</v>
      </c>
      <c r="AW924" s="899">
        <f t="shared" si="100"/>
        <v>0</v>
      </c>
      <c r="AX924" s="899">
        <f>INDEX(V924:AG924,1,MATCH(Parametres!$B$3,V$1:AG$1,0))*IF(OR(C924="L",C924="S",C924="I"),-1,1)</f>
        <v>0</v>
      </c>
      <c r="AY924" s="487" t="s">
        <v>337</v>
      </c>
      <c r="AZ924" s="487" t="e">
        <f>+VLOOKUP($AJ924,Data_Validation!$A:$E,5,0)</f>
        <v>#N/A</v>
      </c>
    </row>
    <row r="925" spans="36:52" ht="15" hidden="1" customHeight="1">
      <c r="AJ925" s="905">
        <f t="shared" si="95"/>
        <v>0</v>
      </c>
      <c r="AK925" s="905">
        <f t="shared" si="96"/>
        <v>0</v>
      </c>
      <c r="AL925" s="905">
        <f>IFERROR(INDEX(G925:R925,1,MATCH(Parametres!$B$3,G$1:R$1,0)-1)*IF(OR(F925="L",F925="S",F925="I"),-1,1),"")</f>
        <v>0</v>
      </c>
      <c r="AM925" s="905">
        <f t="shared" si="97"/>
        <v>0</v>
      </c>
      <c r="AN925" s="905">
        <f>INDEX(G925:R925,1,MATCH(Parametres!$B$3,G$1:R$1,0))*IF(OR(F925="L",F925="S",F925="I"),-1,1)</f>
        <v>0</v>
      </c>
      <c r="AO925" s="487" t="e">
        <f>+VLOOKUP($AJ925,Data_Validation!$A:$D,1,0)</f>
        <v>#N/A</v>
      </c>
      <c r="AP925" s="487" t="e">
        <f>+VLOOKUP($AJ925,Data_Validation!$A:$D,3,0)</f>
        <v>#N/A</v>
      </c>
      <c r="AQ925" s="487" t="e">
        <f>+VLOOKUP($AJ925,Data_Validation!$A:$D,4,0)</f>
        <v>#N/A</v>
      </c>
      <c r="AR925" s="487" t="s">
        <v>299</v>
      </c>
      <c r="AS925" s="487" t="e">
        <f>+VLOOKUP($AJ925,Data_Validation!$A:$E,5,0)</f>
        <v>#N/A</v>
      </c>
      <c r="AT925" s="904">
        <f t="shared" si="98"/>
        <v>0</v>
      </c>
      <c r="AU925" s="488">
        <f t="shared" si="99"/>
        <v>0</v>
      </c>
      <c r="AV925" s="899">
        <f>IFERROR(INDEX(V925:AG925,1,MATCH(Parametres!$B$3,V$1:AG$1,0)-1)*IF(OR(C925="L",C925="S",C925="I"),-1,1),"")</f>
        <v>0</v>
      </c>
      <c r="AW925" s="899">
        <f t="shared" si="100"/>
        <v>0</v>
      </c>
      <c r="AX925" s="899">
        <f>INDEX(V925:AG925,1,MATCH(Parametres!$B$3,V$1:AG$1,0))*IF(OR(C925="L",C925="S",C925="I"),-1,1)</f>
        <v>0</v>
      </c>
      <c r="AY925" s="487" t="s">
        <v>337</v>
      </c>
      <c r="AZ925" s="487" t="e">
        <f>+VLOOKUP($AJ925,Data_Validation!$A:$E,5,0)</f>
        <v>#N/A</v>
      </c>
    </row>
    <row r="926" spans="36:52" ht="15" hidden="1" customHeight="1">
      <c r="AJ926" s="905">
        <f t="shared" si="95"/>
        <v>0</v>
      </c>
      <c r="AK926" s="905">
        <f t="shared" si="96"/>
        <v>0</v>
      </c>
      <c r="AL926" s="905">
        <f>IFERROR(INDEX(G926:R926,1,MATCH(Parametres!$B$3,G$1:R$1,0)-1)*IF(OR(F926="L",F926="S",F926="I"),-1,1),"")</f>
        <v>0</v>
      </c>
      <c r="AM926" s="905">
        <f t="shared" si="97"/>
        <v>0</v>
      </c>
      <c r="AN926" s="905">
        <f>INDEX(G926:R926,1,MATCH(Parametres!$B$3,G$1:R$1,0))*IF(OR(F926="L",F926="S",F926="I"),-1,1)</f>
        <v>0</v>
      </c>
      <c r="AO926" s="487" t="e">
        <f>+VLOOKUP($AJ926,Data_Validation!$A:$D,1,0)</f>
        <v>#N/A</v>
      </c>
      <c r="AP926" s="487" t="e">
        <f>+VLOOKUP($AJ926,Data_Validation!$A:$D,3,0)</f>
        <v>#N/A</v>
      </c>
      <c r="AQ926" s="487" t="e">
        <f>+VLOOKUP($AJ926,Data_Validation!$A:$D,4,0)</f>
        <v>#N/A</v>
      </c>
      <c r="AR926" s="487" t="s">
        <v>299</v>
      </c>
      <c r="AS926" s="487" t="e">
        <f>+VLOOKUP($AJ926,Data_Validation!$A:$E,5,0)</f>
        <v>#N/A</v>
      </c>
      <c r="AT926" s="904">
        <f t="shared" si="98"/>
        <v>0</v>
      </c>
      <c r="AU926" s="488">
        <f t="shared" si="99"/>
        <v>0</v>
      </c>
      <c r="AV926" s="899">
        <f>IFERROR(INDEX(V926:AG926,1,MATCH(Parametres!$B$3,V$1:AG$1,0)-1)*IF(OR(C926="L",C926="S",C926="I"),-1,1),"")</f>
        <v>0</v>
      </c>
      <c r="AW926" s="899">
        <f t="shared" si="100"/>
        <v>0</v>
      </c>
      <c r="AX926" s="899">
        <f>INDEX(V926:AG926,1,MATCH(Parametres!$B$3,V$1:AG$1,0))*IF(OR(C926="L",C926="S",C926="I"),-1,1)</f>
        <v>0</v>
      </c>
      <c r="AY926" s="487" t="s">
        <v>337</v>
      </c>
      <c r="AZ926" s="487" t="e">
        <f>+VLOOKUP($AJ926,Data_Validation!$A:$E,5,0)</f>
        <v>#N/A</v>
      </c>
    </row>
    <row r="927" spans="36:52" ht="15" hidden="1" customHeight="1">
      <c r="AJ927" s="905">
        <f t="shared" si="95"/>
        <v>0</v>
      </c>
      <c r="AK927" s="905">
        <f t="shared" si="96"/>
        <v>0</v>
      </c>
      <c r="AL927" s="905">
        <f>IFERROR(INDEX(G927:R927,1,MATCH(Parametres!$B$3,G$1:R$1,0)-1)*IF(OR(F927="L",F927="S",F927="I"),-1,1),"")</f>
        <v>0</v>
      </c>
      <c r="AM927" s="905">
        <f t="shared" si="97"/>
        <v>0</v>
      </c>
      <c r="AN927" s="905">
        <f>INDEX(G927:R927,1,MATCH(Parametres!$B$3,G$1:R$1,0))*IF(OR(F927="L",F927="S",F927="I"),-1,1)</f>
        <v>0</v>
      </c>
      <c r="AO927" s="487" t="e">
        <f>+VLOOKUP($AJ927,Data_Validation!$A:$D,1,0)</f>
        <v>#N/A</v>
      </c>
      <c r="AP927" s="487" t="e">
        <f>+VLOOKUP($AJ927,Data_Validation!$A:$D,3,0)</f>
        <v>#N/A</v>
      </c>
      <c r="AQ927" s="487" t="e">
        <f>+VLOOKUP($AJ927,Data_Validation!$A:$D,4,0)</f>
        <v>#N/A</v>
      </c>
      <c r="AR927" s="487" t="s">
        <v>299</v>
      </c>
      <c r="AS927" s="487" t="e">
        <f>+VLOOKUP($AJ927,Data_Validation!$A:$E,5,0)</f>
        <v>#N/A</v>
      </c>
      <c r="AT927" s="904">
        <f t="shared" si="98"/>
        <v>0</v>
      </c>
      <c r="AU927" s="488">
        <f t="shared" si="99"/>
        <v>0</v>
      </c>
      <c r="AV927" s="899">
        <f>IFERROR(INDEX(V927:AG927,1,MATCH(Parametres!$B$3,V$1:AG$1,0)-1)*IF(OR(C927="L",C927="S",C927="I"),-1,1),"")</f>
        <v>0</v>
      </c>
      <c r="AW927" s="899">
        <f t="shared" si="100"/>
        <v>0</v>
      </c>
      <c r="AX927" s="899">
        <f>INDEX(V927:AG927,1,MATCH(Parametres!$B$3,V$1:AG$1,0))*IF(OR(C927="L",C927="S",C927="I"),-1,1)</f>
        <v>0</v>
      </c>
      <c r="AY927" s="487" t="s">
        <v>337</v>
      </c>
      <c r="AZ927" s="487" t="e">
        <f>+VLOOKUP($AJ927,Data_Validation!$A:$E,5,0)</f>
        <v>#N/A</v>
      </c>
    </row>
    <row r="928" spans="36:52" ht="15" hidden="1" customHeight="1">
      <c r="AJ928" s="905">
        <f t="shared" si="95"/>
        <v>0</v>
      </c>
      <c r="AK928" s="905">
        <f t="shared" si="96"/>
        <v>0</v>
      </c>
      <c r="AL928" s="905">
        <f>IFERROR(INDEX(G928:R928,1,MATCH(Parametres!$B$3,G$1:R$1,0)-1)*IF(OR(F928="L",F928="S",F928="I"),-1,1),"")</f>
        <v>0</v>
      </c>
      <c r="AM928" s="905">
        <f t="shared" si="97"/>
        <v>0</v>
      </c>
      <c r="AN928" s="905">
        <f>INDEX(G928:R928,1,MATCH(Parametres!$B$3,G$1:R$1,0))*IF(OR(F928="L",F928="S",F928="I"),-1,1)</f>
        <v>0</v>
      </c>
      <c r="AO928" s="487" t="e">
        <f>+VLOOKUP($AJ928,Data_Validation!$A:$D,1,0)</f>
        <v>#N/A</v>
      </c>
      <c r="AP928" s="487" t="e">
        <f>+VLOOKUP($AJ928,Data_Validation!$A:$D,3,0)</f>
        <v>#N/A</v>
      </c>
      <c r="AQ928" s="487" t="e">
        <f>+VLOOKUP($AJ928,Data_Validation!$A:$D,4,0)</f>
        <v>#N/A</v>
      </c>
      <c r="AR928" s="487" t="s">
        <v>299</v>
      </c>
      <c r="AS928" s="487" t="e">
        <f>+VLOOKUP($AJ928,Data_Validation!$A:$E,5,0)</f>
        <v>#N/A</v>
      </c>
      <c r="AT928" s="904">
        <f t="shared" si="98"/>
        <v>0</v>
      </c>
      <c r="AU928" s="488">
        <f t="shared" si="99"/>
        <v>0</v>
      </c>
      <c r="AV928" s="899">
        <f>IFERROR(INDEX(V928:AG928,1,MATCH(Parametres!$B$3,V$1:AG$1,0)-1)*IF(OR(C928="L",C928="S",C928="I"),-1,1),"")</f>
        <v>0</v>
      </c>
      <c r="AW928" s="899">
        <f t="shared" si="100"/>
        <v>0</v>
      </c>
      <c r="AX928" s="899">
        <f>INDEX(V928:AG928,1,MATCH(Parametres!$B$3,V$1:AG$1,0))*IF(OR(C928="L",C928="S",C928="I"),-1,1)</f>
        <v>0</v>
      </c>
      <c r="AY928" s="487" t="s">
        <v>337</v>
      </c>
      <c r="AZ928" s="487" t="e">
        <f>+VLOOKUP($AJ928,Data_Validation!$A:$E,5,0)</f>
        <v>#N/A</v>
      </c>
    </row>
    <row r="929" spans="36:52" ht="15" hidden="1" customHeight="1">
      <c r="AJ929" s="905">
        <f t="shared" si="95"/>
        <v>0</v>
      </c>
      <c r="AK929" s="905">
        <f t="shared" si="96"/>
        <v>0</v>
      </c>
      <c r="AL929" s="905">
        <f>IFERROR(INDEX(G929:R929,1,MATCH(Parametres!$B$3,G$1:R$1,0)-1)*IF(OR(F929="L",F929="S",F929="I"),-1,1),"")</f>
        <v>0</v>
      </c>
      <c r="AM929" s="905">
        <f t="shared" si="97"/>
        <v>0</v>
      </c>
      <c r="AN929" s="905">
        <f>INDEX(G929:R929,1,MATCH(Parametres!$B$3,G$1:R$1,0))*IF(OR(F929="L",F929="S",F929="I"),-1,1)</f>
        <v>0</v>
      </c>
      <c r="AO929" s="487" t="e">
        <f>+VLOOKUP($AJ929,Data_Validation!$A:$D,1,0)</f>
        <v>#N/A</v>
      </c>
      <c r="AP929" s="487" t="e">
        <f>+VLOOKUP($AJ929,Data_Validation!$A:$D,3,0)</f>
        <v>#N/A</v>
      </c>
      <c r="AQ929" s="487" t="e">
        <f>+VLOOKUP($AJ929,Data_Validation!$A:$D,4,0)</f>
        <v>#N/A</v>
      </c>
      <c r="AR929" s="487" t="s">
        <v>299</v>
      </c>
      <c r="AS929" s="487" t="e">
        <f>+VLOOKUP($AJ929,Data_Validation!$A:$E,5,0)</f>
        <v>#N/A</v>
      </c>
      <c r="AT929" s="904">
        <f t="shared" si="98"/>
        <v>0</v>
      </c>
      <c r="AU929" s="488">
        <f t="shared" si="99"/>
        <v>0</v>
      </c>
      <c r="AV929" s="899">
        <f>IFERROR(INDEX(V929:AG929,1,MATCH(Parametres!$B$3,V$1:AG$1,0)-1)*IF(OR(C929="L",C929="S",C929="I"),-1,1),"")</f>
        <v>0</v>
      </c>
      <c r="AW929" s="899">
        <f t="shared" si="100"/>
        <v>0</v>
      </c>
      <c r="AX929" s="899">
        <f>INDEX(V929:AG929,1,MATCH(Parametres!$B$3,V$1:AG$1,0))*IF(OR(C929="L",C929="S",C929="I"),-1,1)</f>
        <v>0</v>
      </c>
      <c r="AY929" s="487" t="s">
        <v>337</v>
      </c>
      <c r="AZ929" s="487" t="e">
        <f>+VLOOKUP($AJ929,Data_Validation!$A:$E,5,0)</f>
        <v>#N/A</v>
      </c>
    </row>
    <row r="930" spans="36:52" ht="15" hidden="1" customHeight="1">
      <c r="AJ930" s="905">
        <f t="shared" si="95"/>
        <v>0</v>
      </c>
      <c r="AK930" s="905">
        <f t="shared" si="96"/>
        <v>0</v>
      </c>
      <c r="AL930" s="905">
        <f>IFERROR(INDEX(G930:R930,1,MATCH(Parametres!$B$3,G$1:R$1,0)-1)*IF(OR(F930="L",F930="S",F930="I"),-1,1),"")</f>
        <v>0</v>
      </c>
      <c r="AM930" s="905">
        <f t="shared" si="97"/>
        <v>0</v>
      </c>
      <c r="AN930" s="905">
        <f>INDEX(G930:R930,1,MATCH(Parametres!$B$3,G$1:R$1,0))*IF(OR(F930="L",F930="S",F930="I"),-1,1)</f>
        <v>0</v>
      </c>
      <c r="AO930" s="487" t="e">
        <f>+VLOOKUP($AJ930,Data_Validation!$A:$D,1,0)</f>
        <v>#N/A</v>
      </c>
      <c r="AP930" s="487" t="e">
        <f>+VLOOKUP($AJ930,Data_Validation!$A:$D,3,0)</f>
        <v>#N/A</v>
      </c>
      <c r="AQ930" s="487" t="e">
        <f>+VLOOKUP($AJ930,Data_Validation!$A:$D,4,0)</f>
        <v>#N/A</v>
      </c>
      <c r="AR930" s="487" t="s">
        <v>299</v>
      </c>
      <c r="AS930" s="487" t="e">
        <f>+VLOOKUP($AJ930,Data_Validation!$A:$E,5,0)</f>
        <v>#N/A</v>
      </c>
      <c r="AT930" s="904">
        <f t="shared" si="98"/>
        <v>0</v>
      </c>
      <c r="AU930" s="488">
        <f t="shared" si="99"/>
        <v>0</v>
      </c>
      <c r="AV930" s="899">
        <f>IFERROR(INDEX(V930:AG930,1,MATCH(Parametres!$B$3,V$1:AG$1,0)-1)*IF(OR(C930="L",C930="S",C930="I"),-1,1),"")</f>
        <v>0</v>
      </c>
      <c r="AW930" s="899">
        <f t="shared" si="100"/>
        <v>0</v>
      </c>
      <c r="AX930" s="899">
        <f>INDEX(V930:AG930,1,MATCH(Parametres!$B$3,V$1:AG$1,0))*IF(OR(C930="L",C930="S",C930="I"),-1,1)</f>
        <v>0</v>
      </c>
      <c r="AY930" s="487" t="s">
        <v>337</v>
      </c>
      <c r="AZ930" s="487" t="e">
        <f>+VLOOKUP($AJ930,Data_Validation!$A:$E,5,0)</f>
        <v>#N/A</v>
      </c>
    </row>
    <row r="931" spans="36:52" ht="15" hidden="1" customHeight="1">
      <c r="AJ931" s="905">
        <f t="shared" si="95"/>
        <v>0</v>
      </c>
      <c r="AK931" s="905">
        <f t="shared" si="96"/>
        <v>0</v>
      </c>
      <c r="AL931" s="905">
        <f>IFERROR(INDEX(G931:R931,1,MATCH(Parametres!$B$3,G$1:R$1,0)-1)*IF(OR(F931="L",F931="S",F931="I"),-1,1),"")</f>
        <v>0</v>
      </c>
      <c r="AM931" s="905">
        <f t="shared" si="97"/>
        <v>0</v>
      </c>
      <c r="AN931" s="905">
        <f>INDEX(G931:R931,1,MATCH(Parametres!$B$3,G$1:R$1,0))*IF(OR(F931="L",F931="S",F931="I"),-1,1)</f>
        <v>0</v>
      </c>
      <c r="AO931" s="487" t="e">
        <f>+VLOOKUP($AJ931,Data_Validation!$A:$D,1,0)</f>
        <v>#N/A</v>
      </c>
      <c r="AP931" s="487" t="e">
        <f>+VLOOKUP($AJ931,Data_Validation!$A:$D,3,0)</f>
        <v>#N/A</v>
      </c>
      <c r="AQ931" s="487" t="e">
        <f>+VLOOKUP($AJ931,Data_Validation!$A:$D,4,0)</f>
        <v>#N/A</v>
      </c>
      <c r="AR931" s="487" t="s">
        <v>299</v>
      </c>
      <c r="AS931" s="487" t="e">
        <f>+VLOOKUP($AJ931,Data_Validation!$A:$E,5,0)</f>
        <v>#N/A</v>
      </c>
      <c r="AT931" s="904">
        <f t="shared" si="98"/>
        <v>0</v>
      </c>
      <c r="AU931" s="488">
        <f t="shared" si="99"/>
        <v>0</v>
      </c>
      <c r="AV931" s="899">
        <f>IFERROR(INDEX(V931:AG931,1,MATCH(Parametres!$B$3,V$1:AG$1,0)-1)*IF(OR(C931="L",C931="S",C931="I"),-1,1),"")</f>
        <v>0</v>
      </c>
      <c r="AW931" s="899">
        <f t="shared" si="100"/>
        <v>0</v>
      </c>
      <c r="AX931" s="899">
        <f>INDEX(V931:AG931,1,MATCH(Parametres!$B$3,V$1:AG$1,0))*IF(OR(C931="L",C931="S",C931="I"),-1,1)</f>
        <v>0</v>
      </c>
      <c r="AY931" s="487" t="s">
        <v>337</v>
      </c>
      <c r="AZ931" s="487" t="e">
        <f>+VLOOKUP($AJ931,Data_Validation!$A:$E,5,0)</f>
        <v>#N/A</v>
      </c>
    </row>
    <row r="932" spans="36:52" ht="15" hidden="1" customHeight="1">
      <c r="AJ932" s="905">
        <f t="shared" si="95"/>
        <v>0</v>
      </c>
      <c r="AK932" s="905">
        <f t="shared" si="96"/>
        <v>0</v>
      </c>
      <c r="AL932" s="905">
        <f>IFERROR(INDEX(G932:R932,1,MATCH(Parametres!$B$3,G$1:R$1,0)-1)*IF(OR(F932="L",F932="S",F932="I"),-1,1),"")</f>
        <v>0</v>
      </c>
      <c r="AM932" s="905">
        <f t="shared" si="97"/>
        <v>0</v>
      </c>
      <c r="AN932" s="905">
        <f>INDEX(G932:R932,1,MATCH(Parametres!$B$3,G$1:R$1,0))*IF(OR(F932="L",F932="S",F932="I"),-1,1)</f>
        <v>0</v>
      </c>
      <c r="AO932" s="487" t="e">
        <f>+VLOOKUP($AJ932,Data_Validation!$A:$D,1,0)</f>
        <v>#N/A</v>
      </c>
      <c r="AP932" s="487" t="e">
        <f>+VLOOKUP($AJ932,Data_Validation!$A:$D,3,0)</f>
        <v>#N/A</v>
      </c>
      <c r="AQ932" s="487" t="e">
        <f>+VLOOKUP($AJ932,Data_Validation!$A:$D,4,0)</f>
        <v>#N/A</v>
      </c>
      <c r="AR932" s="487" t="s">
        <v>299</v>
      </c>
      <c r="AS932" s="487" t="e">
        <f>+VLOOKUP($AJ932,Data_Validation!$A:$E,5,0)</f>
        <v>#N/A</v>
      </c>
      <c r="AT932" s="904">
        <f t="shared" si="98"/>
        <v>0</v>
      </c>
      <c r="AU932" s="488">
        <f t="shared" si="99"/>
        <v>0</v>
      </c>
      <c r="AV932" s="899">
        <f>IFERROR(INDEX(V932:AG932,1,MATCH(Parametres!$B$3,V$1:AG$1,0)-1)*IF(OR(C932="L",C932="S",C932="I"),-1,1),"")</f>
        <v>0</v>
      </c>
      <c r="AW932" s="899">
        <f t="shared" si="100"/>
        <v>0</v>
      </c>
      <c r="AX932" s="899">
        <f>INDEX(V932:AG932,1,MATCH(Parametres!$B$3,V$1:AG$1,0))*IF(OR(C932="L",C932="S",C932="I"),-1,1)</f>
        <v>0</v>
      </c>
      <c r="AY932" s="487" t="s">
        <v>337</v>
      </c>
      <c r="AZ932" s="487" t="e">
        <f>+VLOOKUP($AJ932,Data_Validation!$A:$E,5,0)</f>
        <v>#N/A</v>
      </c>
    </row>
    <row r="933" spans="36:52" ht="15" hidden="1" customHeight="1">
      <c r="AJ933" s="905">
        <f t="shared" si="95"/>
        <v>0</v>
      </c>
      <c r="AK933" s="905">
        <f t="shared" si="96"/>
        <v>0</v>
      </c>
      <c r="AL933" s="905">
        <f>IFERROR(INDEX(G933:R933,1,MATCH(Parametres!$B$3,G$1:R$1,0)-1)*IF(OR(F933="L",F933="S",F933="I"),-1,1),"")</f>
        <v>0</v>
      </c>
      <c r="AM933" s="905">
        <f t="shared" si="97"/>
        <v>0</v>
      </c>
      <c r="AN933" s="905">
        <f>INDEX(G933:R933,1,MATCH(Parametres!$B$3,G$1:R$1,0))*IF(OR(F933="L",F933="S",F933="I"),-1,1)</f>
        <v>0</v>
      </c>
      <c r="AO933" s="487" t="e">
        <f>+VLOOKUP($AJ933,Data_Validation!$A:$D,1,0)</f>
        <v>#N/A</v>
      </c>
      <c r="AP933" s="487" t="e">
        <f>+VLOOKUP($AJ933,Data_Validation!$A:$D,3,0)</f>
        <v>#N/A</v>
      </c>
      <c r="AQ933" s="487" t="e">
        <f>+VLOOKUP($AJ933,Data_Validation!$A:$D,4,0)</f>
        <v>#N/A</v>
      </c>
      <c r="AR933" s="487" t="s">
        <v>299</v>
      </c>
      <c r="AS933" s="487" t="e">
        <f>+VLOOKUP($AJ933,Data_Validation!$A:$E,5,0)</f>
        <v>#N/A</v>
      </c>
      <c r="AT933" s="904">
        <f t="shared" si="98"/>
        <v>0</v>
      </c>
      <c r="AU933" s="488">
        <f t="shared" si="99"/>
        <v>0</v>
      </c>
      <c r="AV933" s="899">
        <f>IFERROR(INDEX(V933:AG933,1,MATCH(Parametres!$B$3,V$1:AG$1,0)-1)*IF(OR(C933="L",C933="S",C933="I"),-1,1),"")</f>
        <v>0</v>
      </c>
      <c r="AW933" s="899">
        <f t="shared" si="100"/>
        <v>0</v>
      </c>
      <c r="AX933" s="899">
        <f>INDEX(V933:AG933,1,MATCH(Parametres!$B$3,V$1:AG$1,0))*IF(OR(C933="L",C933="S",C933="I"),-1,1)</f>
        <v>0</v>
      </c>
      <c r="AY933" s="487" t="s">
        <v>337</v>
      </c>
      <c r="AZ933" s="487" t="e">
        <f>+VLOOKUP($AJ933,Data_Validation!$A:$E,5,0)</f>
        <v>#N/A</v>
      </c>
    </row>
    <row r="934" spans="36:52" ht="15" hidden="1" customHeight="1">
      <c r="AJ934" s="905">
        <f t="shared" si="95"/>
        <v>0</v>
      </c>
      <c r="AK934" s="905">
        <f t="shared" si="96"/>
        <v>0</v>
      </c>
      <c r="AL934" s="905">
        <f>IFERROR(INDEX(G934:R934,1,MATCH(Parametres!$B$3,G$1:R$1,0)-1)*IF(OR(F934="L",F934="S",F934="I"),-1,1),"")</f>
        <v>0</v>
      </c>
      <c r="AM934" s="905">
        <f t="shared" si="97"/>
        <v>0</v>
      </c>
      <c r="AN934" s="905">
        <f>INDEX(G934:R934,1,MATCH(Parametres!$B$3,G$1:R$1,0))*IF(OR(F934="L",F934="S",F934="I"),-1,1)</f>
        <v>0</v>
      </c>
      <c r="AO934" s="487" t="e">
        <f>+VLOOKUP($AJ934,Data_Validation!$A:$D,1,0)</f>
        <v>#N/A</v>
      </c>
      <c r="AP934" s="487" t="e">
        <f>+VLOOKUP($AJ934,Data_Validation!$A:$D,3,0)</f>
        <v>#N/A</v>
      </c>
      <c r="AQ934" s="487" t="e">
        <f>+VLOOKUP($AJ934,Data_Validation!$A:$D,4,0)</f>
        <v>#N/A</v>
      </c>
      <c r="AR934" s="487" t="s">
        <v>299</v>
      </c>
      <c r="AS934" s="487" t="e">
        <f>+VLOOKUP($AJ934,Data_Validation!$A:$E,5,0)</f>
        <v>#N/A</v>
      </c>
      <c r="AT934" s="904">
        <f t="shared" si="98"/>
        <v>0</v>
      </c>
      <c r="AU934" s="488">
        <f t="shared" si="99"/>
        <v>0</v>
      </c>
      <c r="AV934" s="899">
        <f>IFERROR(INDEX(V934:AG934,1,MATCH(Parametres!$B$3,V$1:AG$1,0)-1)*IF(OR(C934="L",C934="S",C934="I"),-1,1),"")</f>
        <v>0</v>
      </c>
      <c r="AW934" s="899">
        <f t="shared" si="100"/>
        <v>0</v>
      </c>
      <c r="AX934" s="899">
        <f>INDEX(V934:AG934,1,MATCH(Parametres!$B$3,V$1:AG$1,0))*IF(OR(C934="L",C934="S",C934="I"),-1,1)</f>
        <v>0</v>
      </c>
      <c r="AY934" s="487" t="s">
        <v>337</v>
      </c>
      <c r="AZ934" s="487" t="e">
        <f>+VLOOKUP($AJ934,Data_Validation!$A:$E,5,0)</f>
        <v>#N/A</v>
      </c>
    </row>
    <row r="935" spans="36:52" ht="15" hidden="1" customHeight="1">
      <c r="AJ935" s="905">
        <f t="shared" si="95"/>
        <v>0</v>
      </c>
      <c r="AK935" s="905">
        <f t="shared" si="96"/>
        <v>0</v>
      </c>
      <c r="AL935" s="905">
        <f>IFERROR(INDEX(G935:R935,1,MATCH(Parametres!$B$3,G$1:R$1,0)-1)*IF(OR(F935="L",F935="S",F935="I"),-1,1),"")</f>
        <v>0</v>
      </c>
      <c r="AM935" s="905">
        <f t="shared" si="97"/>
        <v>0</v>
      </c>
      <c r="AN935" s="905">
        <f>INDEX(G935:R935,1,MATCH(Parametres!$B$3,G$1:R$1,0))*IF(OR(F935="L",F935="S",F935="I"),-1,1)</f>
        <v>0</v>
      </c>
      <c r="AO935" s="487" t="e">
        <f>+VLOOKUP($AJ935,Data_Validation!$A:$D,1,0)</f>
        <v>#N/A</v>
      </c>
      <c r="AP935" s="487" t="e">
        <f>+VLOOKUP($AJ935,Data_Validation!$A:$D,3,0)</f>
        <v>#N/A</v>
      </c>
      <c r="AQ935" s="487" t="e">
        <f>+VLOOKUP($AJ935,Data_Validation!$A:$D,4,0)</f>
        <v>#N/A</v>
      </c>
      <c r="AR935" s="487" t="s">
        <v>299</v>
      </c>
      <c r="AS935" s="487" t="e">
        <f>+VLOOKUP($AJ935,Data_Validation!$A:$E,5,0)</f>
        <v>#N/A</v>
      </c>
      <c r="AT935" s="904">
        <f t="shared" si="98"/>
        <v>0</v>
      </c>
      <c r="AU935" s="488">
        <f t="shared" si="99"/>
        <v>0</v>
      </c>
      <c r="AV935" s="899">
        <f>IFERROR(INDEX(V935:AG935,1,MATCH(Parametres!$B$3,V$1:AG$1,0)-1)*IF(OR(C935="L",C935="S",C935="I"),-1,1),"")</f>
        <v>0</v>
      </c>
      <c r="AW935" s="899">
        <f t="shared" si="100"/>
        <v>0</v>
      </c>
      <c r="AX935" s="899">
        <f>INDEX(V935:AG935,1,MATCH(Parametres!$B$3,V$1:AG$1,0))*IF(OR(C935="L",C935="S",C935="I"),-1,1)</f>
        <v>0</v>
      </c>
      <c r="AY935" s="487" t="s">
        <v>337</v>
      </c>
      <c r="AZ935" s="487" t="e">
        <f>+VLOOKUP($AJ935,Data_Validation!$A:$E,5,0)</f>
        <v>#N/A</v>
      </c>
    </row>
    <row r="936" spans="36:52" ht="15" hidden="1" customHeight="1">
      <c r="AJ936" s="905">
        <f t="shared" si="95"/>
        <v>0</v>
      </c>
      <c r="AK936" s="905">
        <f t="shared" si="96"/>
        <v>0</v>
      </c>
      <c r="AL936" s="905">
        <f>IFERROR(INDEX(G936:R936,1,MATCH(Parametres!$B$3,G$1:R$1,0)-1)*IF(OR(F936="L",F936="S",F936="I"),-1,1),"")</f>
        <v>0</v>
      </c>
      <c r="AM936" s="905">
        <f t="shared" si="97"/>
        <v>0</v>
      </c>
      <c r="AN936" s="905">
        <f>INDEX(G936:R936,1,MATCH(Parametres!$B$3,G$1:R$1,0))*IF(OR(F936="L",F936="S",F936="I"),-1,1)</f>
        <v>0</v>
      </c>
      <c r="AO936" s="487" t="e">
        <f>+VLOOKUP($AJ936,Data_Validation!$A:$D,1,0)</f>
        <v>#N/A</v>
      </c>
      <c r="AP936" s="487" t="e">
        <f>+VLOOKUP($AJ936,Data_Validation!$A:$D,3,0)</f>
        <v>#N/A</v>
      </c>
      <c r="AQ936" s="487" t="e">
        <f>+VLOOKUP($AJ936,Data_Validation!$A:$D,4,0)</f>
        <v>#N/A</v>
      </c>
      <c r="AR936" s="487" t="s">
        <v>299</v>
      </c>
      <c r="AS936" s="487" t="e">
        <f>+VLOOKUP($AJ936,Data_Validation!$A:$E,5,0)</f>
        <v>#N/A</v>
      </c>
      <c r="AT936" s="904">
        <f t="shared" si="98"/>
        <v>0</v>
      </c>
      <c r="AU936" s="488">
        <f t="shared" si="99"/>
        <v>0</v>
      </c>
      <c r="AV936" s="899">
        <f>IFERROR(INDEX(V936:AG936,1,MATCH(Parametres!$B$3,V$1:AG$1,0)-1)*IF(OR(C936="L",C936="S",C936="I"),-1,1),"")</f>
        <v>0</v>
      </c>
      <c r="AW936" s="899">
        <f t="shared" si="100"/>
        <v>0</v>
      </c>
      <c r="AX936" s="899">
        <f>INDEX(V936:AG936,1,MATCH(Parametres!$B$3,V$1:AG$1,0))*IF(OR(C936="L",C936="S",C936="I"),-1,1)</f>
        <v>0</v>
      </c>
      <c r="AY936" s="487" t="s">
        <v>337</v>
      </c>
      <c r="AZ936" s="487" t="e">
        <f>+VLOOKUP($AJ936,Data_Validation!$A:$E,5,0)</f>
        <v>#N/A</v>
      </c>
    </row>
    <row r="937" spans="36:52" ht="15" hidden="1" customHeight="1">
      <c r="AJ937" s="905">
        <f t="shared" si="95"/>
        <v>0</v>
      </c>
      <c r="AK937" s="905">
        <f t="shared" si="96"/>
        <v>0</v>
      </c>
      <c r="AL937" s="905">
        <f>IFERROR(INDEX(G937:R937,1,MATCH(Parametres!$B$3,G$1:R$1,0)-1)*IF(OR(F937="L",F937="S",F937="I"),-1,1),"")</f>
        <v>0</v>
      </c>
      <c r="AM937" s="905">
        <f t="shared" si="97"/>
        <v>0</v>
      </c>
      <c r="AN937" s="905">
        <f>INDEX(G937:R937,1,MATCH(Parametres!$B$3,G$1:R$1,0))*IF(OR(F937="L",F937="S",F937="I"),-1,1)</f>
        <v>0</v>
      </c>
      <c r="AO937" s="487" t="e">
        <f>+VLOOKUP($AJ937,Data_Validation!$A:$D,1,0)</f>
        <v>#N/A</v>
      </c>
      <c r="AP937" s="487" t="e">
        <f>+VLOOKUP($AJ937,Data_Validation!$A:$D,3,0)</f>
        <v>#N/A</v>
      </c>
      <c r="AQ937" s="487" t="e">
        <f>+VLOOKUP($AJ937,Data_Validation!$A:$D,4,0)</f>
        <v>#N/A</v>
      </c>
      <c r="AR937" s="487" t="s">
        <v>299</v>
      </c>
      <c r="AS937" s="487" t="e">
        <f>+VLOOKUP($AJ937,Data_Validation!$A:$E,5,0)</f>
        <v>#N/A</v>
      </c>
      <c r="AT937" s="904">
        <f t="shared" si="98"/>
        <v>0</v>
      </c>
      <c r="AU937" s="488">
        <f t="shared" si="99"/>
        <v>0</v>
      </c>
      <c r="AV937" s="899">
        <f>IFERROR(INDEX(V937:AG937,1,MATCH(Parametres!$B$3,V$1:AG$1,0)-1)*IF(OR(C937="L",C937="S",C937="I"),-1,1),"")</f>
        <v>0</v>
      </c>
      <c r="AW937" s="899">
        <f t="shared" si="100"/>
        <v>0</v>
      </c>
      <c r="AX937" s="899">
        <f>INDEX(V937:AG937,1,MATCH(Parametres!$B$3,V$1:AG$1,0))*IF(OR(C937="L",C937="S",C937="I"),-1,1)</f>
        <v>0</v>
      </c>
      <c r="AY937" s="487" t="s">
        <v>337</v>
      </c>
      <c r="AZ937" s="487" t="e">
        <f>+VLOOKUP($AJ937,Data_Validation!$A:$E,5,0)</f>
        <v>#N/A</v>
      </c>
    </row>
    <row r="938" spans="36:52" ht="15" hidden="1" customHeight="1">
      <c r="AJ938" s="905">
        <f t="shared" si="95"/>
        <v>0</v>
      </c>
      <c r="AK938" s="905">
        <f t="shared" si="96"/>
        <v>0</v>
      </c>
      <c r="AL938" s="905">
        <f>IFERROR(INDEX(G938:R938,1,MATCH(Parametres!$B$3,G$1:R$1,0)-1)*IF(OR(F938="L",F938="S",F938="I"),-1,1),"")</f>
        <v>0</v>
      </c>
      <c r="AM938" s="905">
        <f t="shared" si="97"/>
        <v>0</v>
      </c>
      <c r="AN938" s="905">
        <f>INDEX(G938:R938,1,MATCH(Parametres!$B$3,G$1:R$1,0))*IF(OR(F938="L",F938="S",F938="I"),-1,1)</f>
        <v>0</v>
      </c>
      <c r="AO938" s="487" t="e">
        <f>+VLOOKUP($AJ938,Data_Validation!$A:$D,1,0)</f>
        <v>#N/A</v>
      </c>
      <c r="AP938" s="487" t="e">
        <f>+VLOOKUP($AJ938,Data_Validation!$A:$D,3,0)</f>
        <v>#N/A</v>
      </c>
      <c r="AQ938" s="487" t="e">
        <f>+VLOOKUP($AJ938,Data_Validation!$A:$D,4,0)</f>
        <v>#N/A</v>
      </c>
      <c r="AR938" s="487" t="s">
        <v>299</v>
      </c>
      <c r="AS938" s="487" t="e">
        <f>+VLOOKUP($AJ938,Data_Validation!$A:$E,5,0)</f>
        <v>#N/A</v>
      </c>
      <c r="AT938" s="904">
        <f t="shared" si="98"/>
        <v>0</v>
      </c>
      <c r="AU938" s="488">
        <f t="shared" si="99"/>
        <v>0</v>
      </c>
      <c r="AV938" s="899">
        <f>IFERROR(INDEX(V938:AG938,1,MATCH(Parametres!$B$3,V$1:AG$1,0)-1)*IF(OR(C938="L",C938="S",C938="I"),-1,1),"")</f>
        <v>0</v>
      </c>
      <c r="AW938" s="899">
        <f t="shared" si="100"/>
        <v>0</v>
      </c>
      <c r="AX938" s="899">
        <f>INDEX(V938:AG938,1,MATCH(Parametres!$B$3,V$1:AG$1,0))*IF(OR(C938="L",C938="S",C938="I"),-1,1)</f>
        <v>0</v>
      </c>
      <c r="AY938" s="487" t="s">
        <v>337</v>
      </c>
      <c r="AZ938" s="487" t="e">
        <f>+VLOOKUP($AJ938,Data_Validation!$A:$E,5,0)</f>
        <v>#N/A</v>
      </c>
    </row>
    <row r="939" spans="36:52" ht="15" hidden="1" customHeight="1">
      <c r="AJ939" s="905">
        <f t="shared" si="95"/>
        <v>0</v>
      </c>
      <c r="AK939" s="905">
        <f t="shared" si="96"/>
        <v>0</v>
      </c>
      <c r="AL939" s="905">
        <f>IFERROR(INDEX(G939:R939,1,MATCH(Parametres!$B$3,G$1:R$1,0)-1)*IF(OR(F939="L",F939="S",F939="I"),-1,1),"")</f>
        <v>0</v>
      </c>
      <c r="AM939" s="905">
        <f t="shared" si="97"/>
        <v>0</v>
      </c>
      <c r="AN939" s="905">
        <f>INDEX(G939:R939,1,MATCH(Parametres!$B$3,G$1:R$1,0))*IF(OR(F939="L",F939="S",F939="I"),-1,1)</f>
        <v>0</v>
      </c>
      <c r="AO939" s="487" t="e">
        <f>+VLOOKUP($AJ939,Data_Validation!$A:$D,1,0)</f>
        <v>#N/A</v>
      </c>
      <c r="AP939" s="487" t="e">
        <f>+VLOOKUP($AJ939,Data_Validation!$A:$D,3,0)</f>
        <v>#N/A</v>
      </c>
      <c r="AQ939" s="487" t="e">
        <f>+VLOOKUP($AJ939,Data_Validation!$A:$D,4,0)</f>
        <v>#N/A</v>
      </c>
      <c r="AR939" s="487" t="s">
        <v>299</v>
      </c>
      <c r="AS939" s="487" t="e">
        <f>+VLOOKUP($AJ939,Data_Validation!$A:$E,5,0)</f>
        <v>#N/A</v>
      </c>
      <c r="AT939" s="904">
        <f t="shared" si="98"/>
        <v>0</v>
      </c>
      <c r="AU939" s="488">
        <f t="shared" si="99"/>
        <v>0</v>
      </c>
      <c r="AV939" s="899">
        <f>IFERROR(INDEX(V939:AG939,1,MATCH(Parametres!$B$3,V$1:AG$1,0)-1)*IF(OR(C939="L",C939="S",C939="I"),-1,1),"")</f>
        <v>0</v>
      </c>
      <c r="AW939" s="899">
        <f t="shared" si="100"/>
        <v>0</v>
      </c>
      <c r="AX939" s="899">
        <f>INDEX(V939:AG939,1,MATCH(Parametres!$B$3,V$1:AG$1,0))*IF(OR(C939="L",C939="S",C939="I"),-1,1)</f>
        <v>0</v>
      </c>
      <c r="AY939" s="487" t="s">
        <v>337</v>
      </c>
      <c r="AZ939" s="487" t="e">
        <f>+VLOOKUP($AJ939,Data_Validation!$A:$E,5,0)</f>
        <v>#N/A</v>
      </c>
    </row>
    <row r="940" spans="36:52" ht="15" hidden="1" customHeight="1">
      <c r="AJ940" s="905">
        <f t="shared" si="95"/>
        <v>0</v>
      </c>
      <c r="AK940" s="905">
        <f t="shared" si="96"/>
        <v>0</v>
      </c>
      <c r="AL940" s="905">
        <f>IFERROR(INDEX(G940:R940,1,MATCH(Parametres!$B$3,G$1:R$1,0)-1)*IF(OR(F940="L",F940="S",F940="I"),-1,1),"")</f>
        <v>0</v>
      </c>
      <c r="AM940" s="905">
        <f t="shared" si="97"/>
        <v>0</v>
      </c>
      <c r="AN940" s="905">
        <f>INDEX(G940:R940,1,MATCH(Parametres!$B$3,G$1:R$1,0))*IF(OR(F940="L",F940="S",F940="I"),-1,1)</f>
        <v>0</v>
      </c>
      <c r="AO940" s="487" t="e">
        <f>+VLOOKUP($AJ940,Data_Validation!$A:$D,1,0)</f>
        <v>#N/A</v>
      </c>
      <c r="AP940" s="487" t="e">
        <f>+VLOOKUP($AJ940,Data_Validation!$A:$D,3,0)</f>
        <v>#N/A</v>
      </c>
      <c r="AQ940" s="487" t="e">
        <f>+VLOOKUP($AJ940,Data_Validation!$A:$D,4,0)</f>
        <v>#N/A</v>
      </c>
      <c r="AR940" s="487" t="s">
        <v>299</v>
      </c>
      <c r="AS940" s="487" t="e">
        <f>+VLOOKUP($AJ940,Data_Validation!$A:$E,5,0)</f>
        <v>#N/A</v>
      </c>
      <c r="AT940" s="904">
        <f t="shared" si="98"/>
        <v>0</v>
      </c>
      <c r="AU940" s="488">
        <f t="shared" si="99"/>
        <v>0</v>
      </c>
      <c r="AV940" s="899">
        <f>IFERROR(INDEX(V940:AG940,1,MATCH(Parametres!$B$3,V$1:AG$1,0)-1)*IF(OR(C940="L",C940="S",C940="I"),-1,1),"")</f>
        <v>0</v>
      </c>
      <c r="AW940" s="899">
        <f t="shared" si="100"/>
        <v>0</v>
      </c>
      <c r="AX940" s="899">
        <f>INDEX(V940:AG940,1,MATCH(Parametres!$B$3,V$1:AG$1,0))*IF(OR(C940="L",C940="S",C940="I"),-1,1)</f>
        <v>0</v>
      </c>
      <c r="AY940" s="487" t="s">
        <v>337</v>
      </c>
      <c r="AZ940" s="487" t="e">
        <f>+VLOOKUP($AJ940,Data_Validation!$A:$E,5,0)</f>
        <v>#N/A</v>
      </c>
    </row>
    <row r="941" spans="36:52" ht="15" hidden="1" customHeight="1">
      <c r="AJ941" s="905">
        <f t="shared" si="95"/>
        <v>0</v>
      </c>
      <c r="AK941" s="905">
        <f t="shared" si="96"/>
        <v>0</v>
      </c>
      <c r="AL941" s="905">
        <f>IFERROR(INDEX(G941:R941,1,MATCH(Parametres!$B$3,G$1:R$1,0)-1)*IF(OR(F941="L",F941="S",F941="I"),-1,1),"")</f>
        <v>0</v>
      </c>
      <c r="AM941" s="905">
        <f t="shared" si="97"/>
        <v>0</v>
      </c>
      <c r="AN941" s="905">
        <f>INDEX(G941:R941,1,MATCH(Parametres!$B$3,G$1:R$1,0))*IF(OR(F941="L",F941="S",F941="I"),-1,1)</f>
        <v>0</v>
      </c>
      <c r="AO941" s="487" t="e">
        <f>+VLOOKUP($AJ941,Data_Validation!$A:$D,1,0)</f>
        <v>#N/A</v>
      </c>
      <c r="AP941" s="487" t="e">
        <f>+VLOOKUP($AJ941,Data_Validation!$A:$D,3,0)</f>
        <v>#N/A</v>
      </c>
      <c r="AQ941" s="487" t="e">
        <f>+VLOOKUP($AJ941,Data_Validation!$A:$D,4,0)</f>
        <v>#N/A</v>
      </c>
      <c r="AR941" s="487" t="s">
        <v>299</v>
      </c>
      <c r="AS941" s="487" t="e">
        <f>+VLOOKUP($AJ941,Data_Validation!$A:$E,5,0)</f>
        <v>#N/A</v>
      </c>
      <c r="AT941" s="904">
        <f t="shared" si="98"/>
        <v>0</v>
      </c>
      <c r="AU941" s="488">
        <f t="shared" si="99"/>
        <v>0</v>
      </c>
      <c r="AV941" s="899">
        <f>IFERROR(INDEX(V941:AG941,1,MATCH(Parametres!$B$3,V$1:AG$1,0)-1)*IF(OR(C941="L",C941="S",C941="I"),-1,1),"")</f>
        <v>0</v>
      </c>
      <c r="AW941" s="899">
        <f t="shared" si="100"/>
        <v>0</v>
      </c>
      <c r="AX941" s="899">
        <f>INDEX(V941:AG941,1,MATCH(Parametres!$B$3,V$1:AG$1,0))*IF(OR(C941="L",C941="S",C941="I"),-1,1)</f>
        <v>0</v>
      </c>
      <c r="AY941" s="487" t="s">
        <v>337</v>
      </c>
      <c r="AZ941" s="487" t="e">
        <f>+VLOOKUP($AJ941,Data_Validation!$A:$E,5,0)</f>
        <v>#N/A</v>
      </c>
    </row>
    <row r="942" spans="36:52" ht="15" hidden="1" customHeight="1">
      <c r="AJ942" s="905">
        <f t="shared" si="95"/>
        <v>0</v>
      </c>
      <c r="AK942" s="905">
        <f t="shared" si="96"/>
        <v>0</v>
      </c>
      <c r="AL942" s="905">
        <f>IFERROR(INDEX(G942:R942,1,MATCH(Parametres!$B$3,G$1:R$1,0)-1)*IF(OR(F942="L",F942="S",F942="I"),-1,1),"")</f>
        <v>0</v>
      </c>
      <c r="AM942" s="905">
        <f t="shared" si="97"/>
        <v>0</v>
      </c>
      <c r="AN942" s="905">
        <f>INDEX(G942:R942,1,MATCH(Parametres!$B$3,G$1:R$1,0))*IF(OR(F942="L",F942="S",F942="I"),-1,1)</f>
        <v>0</v>
      </c>
      <c r="AO942" s="487" t="e">
        <f>+VLOOKUP($AJ942,Data_Validation!$A:$D,1,0)</f>
        <v>#N/A</v>
      </c>
      <c r="AP942" s="487" t="e">
        <f>+VLOOKUP($AJ942,Data_Validation!$A:$D,3,0)</f>
        <v>#N/A</v>
      </c>
      <c r="AQ942" s="487" t="e">
        <f>+VLOOKUP($AJ942,Data_Validation!$A:$D,4,0)</f>
        <v>#N/A</v>
      </c>
      <c r="AR942" s="487" t="s">
        <v>299</v>
      </c>
      <c r="AS942" s="487" t="e">
        <f>+VLOOKUP($AJ942,Data_Validation!$A:$E,5,0)</f>
        <v>#N/A</v>
      </c>
      <c r="AT942" s="904">
        <f t="shared" si="98"/>
        <v>0</v>
      </c>
      <c r="AU942" s="488">
        <f t="shared" si="99"/>
        <v>0</v>
      </c>
      <c r="AV942" s="899">
        <f>IFERROR(INDEX(V942:AG942,1,MATCH(Parametres!$B$3,V$1:AG$1,0)-1)*IF(OR(C942="L",C942="S",C942="I"),-1,1),"")</f>
        <v>0</v>
      </c>
      <c r="AW942" s="899">
        <f t="shared" si="100"/>
        <v>0</v>
      </c>
      <c r="AX942" s="899">
        <f>INDEX(V942:AG942,1,MATCH(Parametres!$B$3,V$1:AG$1,0))*IF(OR(C942="L",C942="S",C942="I"),-1,1)</f>
        <v>0</v>
      </c>
      <c r="AY942" s="487" t="s">
        <v>337</v>
      </c>
      <c r="AZ942" s="487" t="e">
        <f>+VLOOKUP($AJ942,Data_Validation!$A:$E,5,0)</f>
        <v>#N/A</v>
      </c>
    </row>
    <row r="943" spans="36:52" ht="15" hidden="1" customHeight="1">
      <c r="AJ943" s="905">
        <f t="shared" si="95"/>
        <v>0</v>
      </c>
      <c r="AK943" s="905">
        <f t="shared" si="96"/>
        <v>0</v>
      </c>
      <c r="AL943" s="905">
        <f>IFERROR(INDEX(G943:R943,1,MATCH(Parametres!$B$3,G$1:R$1,0)-1)*IF(OR(F943="L",F943="S",F943="I"),-1,1),"")</f>
        <v>0</v>
      </c>
      <c r="AM943" s="905">
        <f t="shared" si="97"/>
        <v>0</v>
      </c>
      <c r="AN943" s="905">
        <f>INDEX(G943:R943,1,MATCH(Parametres!$B$3,G$1:R$1,0))*IF(OR(F943="L",F943="S",F943="I"),-1,1)</f>
        <v>0</v>
      </c>
      <c r="AO943" s="487" t="e">
        <f>+VLOOKUP($AJ943,Data_Validation!$A:$D,1,0)</f>
        <v>#N/A</v>
      </c>
      <c r="AP943" s="487" t="e">
        <f>+VLOOKUP($AJ943,Data_Validation!$A:$D,3,0)</f>
        <v>#N/A</v>
      </c>
      <c r="AQ943" s="487" t="e">
        <f>+VLOOKUP($AJ943,Data_Validation!$A:$D,4,0)</f>
        <v>#N/A</v>
      </c>
      <c r="AR943" s="487" t="s">
        <v>299</v>
      </c>
      <c r="AS943" s="487" t="e">
        <f>+VLOOKUP($AJ943,Data_Validation!$A:$E,5,0)</f>
        <v>#N/A</v>
      </c>
      <c r="AT943" s="904">
        <f t="shared" si="98"/>
        <v>0</v>
      </c>
      <c r="AU943" s="488">
        <f t="shared" si="99"/>
        <v>0</v>
      </c>
      <c r="AV943" s="899">
        <f>IFERROR(INDEX(V943:AG943,1,MATCH(Parametres!$B$3,V$1:AG$1,0)-1)*IF(OR(C943="L",C943="S",C943="I"),-1,1),"")</f>
        <v>0</v>
      </c>
      <c r="AW943" s="899">
        <f t="shared" si="100"/>
        <v>0</v>
      </c>
      <c r="AX943" s="899">
        <f>INDEX(V943:AG943,1,MATCH(Parametres!$B$3,V$1:AG$1,0))*IF(OR(C943="L",C943="S",C943="I"),-1,1)</f>
        <v>0</v>
      </c>
      <c r="AY943" s="487" t="s">
        <v>337</v>
      </c>
      <c r="AZ943" s="487" t="e">
        <f>+VLOOKUP($AJ943,Data_Validation!$A:$E,5,0)</f>
        <v>#N/A</v>
      </c>
    </row>
    <row r="944" spans="36:52" ht="15" hidden="1" customHeight="1">
      <c r="AJ944" s="905">
        <f t="shared" si="95"/>
        <v>0</v>
      </c>
      <c r="AK944" s="905">
        <f t="shared" si="96"/>
        <v>0</v>
      </c>
      <c r="AL944" s="905">
        <f>IFERROR(INDEX(G944:R944,1,MATCH(Parametres!$B$3,G$1:R$1,0)-1)*IF(OR(F944="L",F944="S",F944="I"),-1,1),"")</f>
        <v>0</v>
      </c>
      <c r="AM944" s="905">
        <f t="shared" si="97"/>
        <v>0</v>
      </c>
      <c r="AN944" s="905">
        <f>INDEX(G944:R944,1,MATCH(Parametres!$B$3,G$1:R$1,0))*IF(OR(F944="L",F944="S",F944="I"),-1,1)</f>
        <v>0</v>
      </c>
      <c r="AO944" s="487" t="e">
        <f>+VLOOKUP($AJ944,Data_Validation!$A:$D,1,0)</f>
        <v>#N/A</v>
      </c>
      <c r="AP944" s="487" t="e">
        <f>+VLOOKUP($AJ944,Data_Validation!$A:$D,3,0)</f>
        <v>#N/A</v>
      </c>
      <c r="AQ944" s="487" t="e">
        <f>+VLOOKUP($AJ944,Data_Validation!$A:$D,4,0)</f>
        <v>#N/A</v>
      </c>
      <c r="AR944" s="487" t="s">
        <v>299</v>
      </c>
      <c r="AS944" s="487" t="e">
        <f>+VLOOKUP($AJ944,Data_Validation!$A:$E,5,0)</f>
        <v>#N/A</v>
      </c>
      <c r="AT944" s="904">
        <f t="shared" si="98"/>
        <v>0</v>
      </c>
      <c r="AU944" s="488">
        <f t="shared" si="99"/>
        <v>0</v>
      </c>
      <c r="AV944" s="899">
        <f>IFERROR(INDEX(V944:AG944,1,MATCH(Parametres!$B$3,V$1:AG$1,0)-1)*IF(OR(C944="L",C944="S",C944="I"),-1,1),"")</f>
        <v>0</v>
      </c>
      <c r="AW944" s="899">
        <f t="shared" si="100"/>
        <v>0</v>
      </c>
      <c r="AX944" s="899">
        <f>INDEX(V944:AG944,1,MATCH(Parametres!$B$3,V$1:AG$1,0))*IF(OR(C944="L",C944="S",C944="I"),-1,1)</f>
        <v>0</v>
      </c>
      <c r="AY944" s="487" t="s">
        <v>337</v>
      </c>
      <c r="AZ944" s="487" t="e">
        <f>+VLOOKUP($AJ944,Data_Validation!$A:$E,5,0)</f>
        <v>#N/A</v>
      </c>
    </row>
    <row r="945" spans="36:52" ht="15" hidden="1" customHeight="1">
      <c r="AJ945" s="905">
        <f t="shared" si="95"/>
        <v>0</v>
      </c>
      <c r="AK945" s="905">
        <f t="shared" si="96"/>
        <v>0</v>
      </c>
      <c r="AL945" s="905">
        <f>IFERROR(INDEX(G945:R945,1,MATCH(Parametres!$B$3,G$1:R$1,0)-1)*IF(OR(F945="L",F945="S",F945="I"),-1,1),"")</f>
        <v>0</v>
      </c>
      <c r="AM945" s="905">
        <f t="shared" si="97"/>
        <v>0</v>
      </c>
      <c r="AN945" s="905">
        <f>INDEX(G945:R945,1,MATCH(Parametres!$B$3,G$1:R$1,0))*IF(OR(F945="L",F945="S",F945="I"),-1,1)</f>
        <v>0</v>
      </c>
      <c r="AO945" s="487" t="e">
        <f>+VLOOKUP($AJ945,Data_Validation!$A:$D,1,0)</f>
        <v>#N/A</v>
      </c>
      <c r="AP945" s="487" t="e">
        <f>+VLOOKUP($AJ945,Data_Validation!$A:$D,3,0)</f>
        <v>#N/A</v>
      </c>
      <c r="AQ945" s="487" t="e">
        <f>+VLOOKUP($AJ945,Data_Validation!$A:$D,4,0)</f>
        <v>#N/A</v>
      </c>
      <c r="AR945" s="487" t="s">
        <v>299</v>
      </c>
      <c r="AS945" s="487" t="e">
        <f>+VLOOKUP($AJ945,Data_Validation!$A:$E,5,0)</f>
        <v>#N/A</v>
      </c>
      <c r="AT945" s="904">
        <f t="shared" si="98"/>
        <v>0</v>
      </c>
      <c r="AU945" s="488">
        <f t="shared" si="99"/>
        <v>0</v>
      </c>
      <c r="AV945" s="899">
        <f>IFERROR(INDEX(V945:AG945,1,MATCH(Parametres!$B$3,V$1:AG$1,0)-1)*IF(OR(C945="L",C945="S",C945="I"),-1,1),"")</f>
        <v>0</v>
      </c>
      <c r="AW945" s="899">
        <f t="shared" si="100"/>
        <v>0</v>
      </c>
      <c r="AX945" s="899">
        <f>INDEX(V945:AG945,1,MATCH(Parametres!$B$3,V$1:AG$1,0))*IF(OR(C945="L",C945="S",C945="I"),-1,1)</f>
        <v>0</v>
      </c>
      <c r="AY945" s="487" t="s">
        <v>337</v>
      </c>
      <c r="AZ945" s="487" t="e">
        <f>+VLOOKUP($AJ945,Data_Validation!$A:$E,5,0)</f>
        <v>#N/A</v>
      </c>
    </row>
    <row r="946" spans="36:52" ht="15" hidden="1" customHeight="1">
      <c r="AJ946" s="905">
        <f t="shared" si="95"/>
        <v>0</v>
      </c>
      <c r="AK946" s="905">
        <f t="shared" si="96"/>
        <v>0</v>
      </c>
      <c r="AL946" s="905">
        <f>IFERROR(INDEX(G946:R946,1,MATCH(Parametres!$B$3,G$1:R$1,0)-1)*IF(OR(F946="L",F946="S",F946="I"),-1,1),"")</f>
        <v>0</v>
      </c>
      <c r="AM946" s="905">
        <f t="shared" si="97"/>
        <v>0</v>
      </c>
      <c r="AN946" s="905">
        <f>INDEX(G946:R946,1,MATCH(Parametres!$B$3,G$1:R$1,0))*IF(OR(F946="L",F946="S",F946="I"),-1,1)</f>
        <v>0</v>
      </c>
      <c r="AO946" s="487" t="e">
        <f>+VLOOKUP($AJ946,Data_Validation!$A:$D,1,0)</f>
        <v>#N/A</v>
      </c>
      <c r="AP946" s="487" t="e">
        <f>+VLOOKUP($AJ946,Data_Validation!$A:$D,3,0)</f>
        <v>#N/A</v>
      </c>
      <c r="AQ946" s="487" t="e">
        <f>+VLOOKUP($AJ946,Data_Validation!$A:$D,4,0)</f>
        <v>#N/A</v>
      </c>
      <c r="AR946" s="487" t="s">
        <v>299</v>
      </c>
      <c r="AS946" s="487" t="e">
        <f>+VLOOKUP($AJ946,Data_Validation!$A:$E,5,0)</f>
        <v>#N/A</v>
      </c>
      <c r="AT946" s="904">
        <f t="shared" si="98"/>
        <v>0</v>
      </c>
      <c r="AU946" s="488">
        <f t="shared" si="99"/>
        <v>0</v>
      </c>
      <c r="AV946" s="899">
        <f>IFERROR(INDEX(V946:AG946,1,MATCH(Parametres!$B$3,V$1:AG$1,0)-1)*IF(OR(C946="L",C946="S",C946="I"),-1,1),"")</f>
        <v>0</v>
      </c>
      <c r="AW946" s="899">
        <f t="shared" si="100"/>
        <v>0</v>
      </c>
      <c r="AX946" s="899">
        <f>INDEX(V946:AG946,1,MATCH(Parametres!$B$3,V$1:AG$1,0))*IF(OR(C946="L",C946="S",C946="I"),-1,1)</f>
        <v>0</v>
      </c>
      <c r="AY946" s="487" t="s">
        <v>337</v>
      </c>
      <c r="AZ946" s="487" t="e">
        <f>+VLOOKUP($AJ946,Data_Validation!$A:$E,5,0)</f>
        <v>#N/A</v>
      </c>
    </row>
    <row r="947" spans="36:52" ht="15" hidden="1" customHeight="1">
      <c r="AJ947" s="905">
        <f t="shared" si="95"/>
        <v>0</v>
      </c>
      <c r="AK947" s="905">
        <f t="shared" si="96"/>
        <v>0</v>
      </c>
      <c r="AL947" s="905">
        <f>IFERROR(INDEX(G947:R947,1,MATCH(Parametres!$B$3,G$1:R$1,0)-1)*IF(OR(F947="L",F947="S",F947="I"),-1,1),"")</f>
        <v>0</v>
      </c>
      <c r="AM947" s="905">
        <f t="shared" si="97"/>
        <v>0</v>
      </c>
      <c r="AN947" s="905">
        <f>INDEX(G947:R947,1,MATCH(Parametres!$B$3,G$1:R$1,0))*IF(OR(F947="L",F947="S",F947="I"),-1,1)</f>
        <v>0</v>
      </c>
      <c r="AO947" s="487" t="e">
        <f>+VLOOKUP($AJ947,Data_Validation!$A:$D,1,0)</f>
        <v>#N/A</v>
      </c>
      <c r="AP947" s="487" t="e">
        <f>+VLOOKUP($AJ947,Data_Validation!$A:$D,3,0)</f>
        <v>#N/A</v>
      </c>
      <c r="AQ947" s="487" t="e">
        <f>+VLOOKUP($AJ947,Data_Validation!$A:$D,4,0)</f>
        <v>#N/A</v>
      </c>
      <c r="AR947" s="487" t="s">
        <v>299</v>
      </c>
      <c r="AS947" s="487" t="e">
        <f>+VLOOKUP($AJ947,Data_Validation!$A:$E,5,0)</f>
        <v>#N/A</v>
      </c>
      <c r="AT947" s="904">
        <f t="shared" si="98"/>
        <v>0</v>
      </c>
      <c r="AU947" s="488">
        <f t="shared" si="99"/>
        <v>0</v>
      </c>
      <c r="AV947" s="899">
        <f>IFERROR(INDEX(V947:AG947,1,MATCH(Parametres!$B$3,V$1:AG$1,0)-1)*IF(OR(C947="L",C947="S",C947="I"),-1,1),"")</f>
        <v>0</v>
      </c>
      <c r="AW947" s="899">
        <f t="shared" si="100"/>
        <v>0</v>
      </c>
      <c r="AX947" s="899">
        <f>INDEX(V947:AG947,1,MATCH(Parametres!$B$3,V$1:AG$1,0))*IF(OR(C947="L",C947="S",C947="I"),-1,1)</f>
        <v>0</v>
      </c>
      <c r="AY947" s="487" t="s">
        <v>337</v>
      </c>
      <c r="AZ947" s="487" t="e">
        <f>+VLOOKUP($AJ947,Data_Validation!$A:$E,5,0)</f>
        <v>#N/A</v>
      </c>
    </row>
    <row r="948" spans="36:52" ht="15" hidden="1" customHeight="1">
      <c r="AJ948" s="905">
        <f t="shared" si="95"/>
        <v>0</v>
      </c>
      <c r="AK948" s="905">
        <f t="shared" si="96"/>
        <v>0</v>
      </c>
      <c r="AL948" s="905">
        <f>IFERROR(INDEX(G948:R948,1,MATCH(Parametres!$B$3,G$1:R$1,0)-1)*IF(OR(F948="L",F948="S",F948="I"),-1,1),"")</f>
        <v>0</v>
      </c>
      <c r="AM948" s="905">
        <f t="shared" si="97"/>
        <v>0</v>
      </c>
      <c r="AN948" s="905">
        <f>INDEX(G948:R948,1,MATCH(Parametres!$B$3,G$1:R$1,0))*IF(OR(F948="L",F948="S",F948="I"),-1,1)</f>
        <v>0</v>
      </c>
      <c r="AO948" s="487" t="e">
        <f>+VLOOKUP($AJ948,Data_Validation!$A:$D,1,0)</f>
        <v>#N/A</v>
      </c>
      <c r="AP948" s="487" t="e">
        <f>+VLOOKUP($AJ948,Data_Validation!$A:$D,3,0)</f>
        <v>#N/A</v>
      </c>
      <c r="AQ948" s="487" t="e">
        <f>+VLOOKUP($AJ948,Data_Validation!$A:$D,4,0)</f>
        <v>#N/A</v>
      </c>
      <c r="AR948" s="487" t="s">
        <v>299</v>
      </c>
      <c r="AS948" s="487" t="e">
        <f>+VLOOKUP($AJ948,Data_Validation!$A:$E,5,0)</f>
        <v>#N/A</v>
      </c>
      <c r="AT948" s="904">
        <f t="shared" si="98"/>
        <v>0</v>
      </c>
      <c r="AU948" s="488">
        <f t="shared" si="99"/>
        <v>0</v>
      </c>
      <c r="AV948" s="899">
        <f>IFERROR(INDEX(V948:AG948,1,MATCH(Parametres!$B$3,V$1:AG$1,0)-1)*IF(OR(C948="L",C948="S",C948="I"),-1,1),"")</f>
        <v>0</v>
      </c>
      <c r="AW948" s="899">
        <f t="shared" si="100"/>
        <v>0</v>
      </c>
      <c r="AX948" s="899">
        <f>INDEX(V948:AG948,1,MATCH(Parametres!$B$3,V$1:AG$1,0))*IF(OR(C948="L",C948="S",C948="I"),-1,1)</f>
        <v>0</v>
      </c>
      <c r="AY948" s="487" t="s">
        <v>337</v>
      </c>
      <c r="AZ948" s="487" t="e">
        <f>+VLOOKUP($AJ948,Data_Validation!$A:$E,5,0)</f>
        <v>#N/A</v>
      </c>
    </row>
    <row r="949" spans="36:52" ht="15" hidden="1" customHeight="1">
      <c r="AJ949" s="905">
        <f t="shared" si="95"/>
        <v>0</v>
      </c>
      <c r="AK949" s="905">
        <f t="shared" si="96"/>
        <v>0</v>
      </c>
      <c r="AL949" s="905">
        <f>IFERROR(INDEX(G949:R949,1,MATCH(Parametres!$B$3,G$1:R$1,0)-1)*IF(OR(F949="L",F949="S",F949="I"),-1,1),"")</f>
        <v>0</v>
      </c>
      <c r="AM949" s="905">
        <f t="shared" si="97"/>
        <v>0</v>
      </c>
      <c r="AN949" s="905">
        <f>INDEX(G949:R949,1,MATCH(Parametres!$B$3,G$1:R$1,0))*IF(OR(F949="L",F949="S",F949="I"),-1,1)</f>
        <v>0</v>
      </c>
      <c r="AO949" s="487" t="e">
        <f>+VLOOKUP($AJ949,Data_Validation!$A:$D,1,0)</f>
        <v>#N/A</v>
      </c>
      <c r="AP949" s="487" t="e">
        <f>+VLOOKUP($AJ949,Data_Validation!$A:$D,3,0)</f>
        <v>#N/A</v>
      </c>
      <c r="AQ949" s="487" t="e">
        <f>+VLOOKUP($AJ949,Data_Validation!$A:$D,4,0)</f>
        <v>#N/A</v>
      </c>
      <c r="AR949" s="487" t="s">
        <v>299</v>
      </c>
      <c r="AS949" s="487" t="e">
        <f>+VLOOKUP($AJ949,Data_Validation!$A:$E,5,0)</f>
        <v>#N/A</v>
      </c>
      <c r="AT949" s="904">
        <f t="shared" si="98"/>
        <v>0</v>
      </c>
      <c r="AU949" s="488">
        <f t="shared" si="99"/>
        <v>0</v>
      </c>
      <c r="AV949" s="899">
        <f>IFERROR(INDEX(V949:AG949,1,MATCH(Parametres!$B$3,V$1:AG$1,0)-1)*IF(OR(C949="L",C949="S",C949="I"),-1,1),"")</f>
        <v>0</v>
      </c>
      <c r="AW949" s="899">
        <f t="shared" si="100"/>
        <v>0</v>
      </c>
      <c r="AX949" s="899">
        <f>INDEX(V949:AG949,1,MATCH(Parametres!$B$3,V$1:AG$1,0))*IF(OR(C949="L",C949="S",C949="I"),-1,1)</f>
        <v>0</v>
      </c>
      <c r="AY949" s="487" t="s">
        <v>337</v>
      </c>
      <c r="AZ949" s="487" t="e">
        <f>+VLOOKUP($AJ949,Data_Validation!$A:$E,5,0)</f>
        <v>#N/A</v>
      </c>
    </row>
    <row r="950" spans="36:52" ht="15" hidden="1" customHeight="1">
      <c r="AJ950" s="905">
        <f t="shared" si="95"/>
        <v>0</v>
      </c>
      <c r="AK950" s="905">
        <f t="shared" si="96"/>
        <v>0</v>
      </c>
      <c r="AL950" s="905">
        <f>IFERROR(INDEX(G950:R950,1,MATCH(Parametres!$B$3,G$1:R$1,0)-1)*IF(OR(F950="L",F950="S",F950="I"),-1,1),"")</f>
        <v>0</v>
      </c>
      <c r="AM950" s="905">
        <f t="shared" si="97"/>
        <v>0</v>
      </c>
      <c r="AN950" s="905">
        <f>INDEX(G950:R950,1,MATCH(Parametres!$B$3,G$1:R$1,0))*IF(OR(F950="L",F950="S",F950="I"),-1,1)</f>
        <v>0</v>
      </c>
      <c r="AO950" s="487" t="e">
        <f>+VLOOKUP($AJ950,Data_Validation!$A:$D,1,0)</f>
        <v>#N/A</v>
      </c>
      <c r="AP950" s="487" t="e">
        <f>+VLOOKUP($AJ950,Data_Validation!$A:$D,3,0)</f>
        <v>#N/A</v>
      </c>
      <c r="AQ950" s="487" t="e">
        <f>+VLOOKUP($AJ950,Data_Validation!$A:$D,4,0)</f>
        <v>#N/A</v>
      </c>
      <c r="AR950" s="487" t="s">
        <v>299</v>
      </c>
      <c r="AS950" s="487" t="e">
        <f>+VLOOKUP($AJ950,Data_Validation!$A:$E,5,0)</f>
        <v>#N/A</v>
      </c>
      <c r="AT950" s="904">
        <f t="shared" si="98"/>
        <v>0</v>
      </c>
      <c r="AU950" s="488">
        <f t="shared" si="99"/>
        <v>0</v>
      </c>
      <c r="AV950" s="899">
        <f>IFERROR(INDEX(V950:AG950,1,MATCH(Parametres!$B$3,V$1:AG$1,0)-1)*IF(OR(C950="L",C950="S",C950="I"),-1,1),"")</f>
        <v>0</v>
      </c>
      <c r="AW950" s="899">
        <f t="shared" si="100"/>
        <v>0</v>
      </c>
      <c r="AX950" s="899">
        <f>INDEX(V950:AG950,1,MATCH(Parametres!$B$3,V$1:AG$1,0))*IF(OR(C950="L",C950="S",C950="I"),-1,1)</f>
        <v>0</v>
      </c>
      <c r="AY950" s="487" t="s">
        <v>337</v>
      </c>
      <c r="AZ950" s="487" t="e">
        <f>+VLOOKUP($AJ950,Data_Validation!$A:$E,5,0)</f>
        <v>#N/A</v>
      </c>
    </row>
    <row r="951" spans="36:52" ht="15" hidden="1" customHeight="1">
      <c r="AJ951" s="905">
        <f t="shared" si="95"/>
        <v>0</v>
      </c>
      <c r="AK951" s="905">
        <f t="shared" si="96"/>
        <v>0</v>
      </c>
      <c r="AL951" s="905">
        <f>IFERROR(INDEX(G951:R951,1,MATCH(Parametres!$B$3,G$1:R$1,0)-1)*IF(OR(F951="L",F951="S",F951="I"),-1,1),"")</f>
        <v>0</v>
      </c>
      <c r="AM951" s="905">
        <f t="shared" si="97"/>
        <v>0</v>
      </c>
      <c r="AN951" s="905">
        <f>INDEX(G951:R951,1,MATCH(Parametres!$B$3,G$1:R$1,0))*IF(OR(F951="L",F951="S",F951="I"),-1,1)</f>
        <v>0</v>
      </c>
      <c r="AO951" s="487" t="e">
        <f>+VLOOKUP($AJ951,Data_Validation!$A:$D,1,0)</f>
        <v>#N/A</v>
      </c>
      <c r="AP951" s="487" t="e">
        <f>+VLOOKUP($AJ951,Data_Validation!$A:$D,3,0)</f>
        <v>#N/A</v>
      </c>
      <c r="AQ951" s="487" t="e">
        <f>+VLOOKUP($AJ951,Data_Validation!$A:$D,4,0)</f>
        <v>#N/A</v>
      </c>
      <c r="AR951" s="487" t="s">
        <v>299</v>
      </c>
      <c r="AS951" s="487" t="e">
        <f>+VLOOKUP($AJ951,Data_Validation!$A:$E,5,0)</f>
        <v>#N/A</v>
      </c>
      <c r="AT951" s="904">
        <f t="shared" si="98"/>
        <v>0</v>
      </c>
      <c r="AU951" s="488">
        <f t="shared" si="99"/>
        <v>0</v>
      </c>
      <c r="AV951" s="899">
        <f>IFERROR(INDEX(V951:AG951,1,MATCH(Parametres!$B$3,V$1:AG$1,0)-1)*IF(OR(C951="L",C951="S",C951="I"),-1,1),"")</f>
        <v>0</v>
      </c>
      <c r="AW951" s="899">
        <f t="shared" si="100"/>
        <v>0</v>
      </c>
      <c r="AX951" s="899">
        <f>INDEX(V951:AG951,1,MATCH(Parametres!$B$3,V$1:AG$1,0))*IF(OR(C951="L",C951="S",C951="I"),-1,1)</f>
        <v>0</v>
      </c>
      <c r="AY951" s="487" t="s">
        <v>337</v>
      </c>
      <c r="AZ951" s="487" t="e">
        <f>+VLOOKUP($AJ951,Data_Validation!$A:$E,5,0)</f>
        <v>#N/A</v>
      </c>
    </row>
    <row r="952" spans="36:52" ht="15" hidden="1" customHeight="1">
      <c r="AJ952" s="905">
        <f t="shared" si="95"/>
        <v>0</v>
      </c>
      <c r="AK952" s="905">
        <f t="shared" si="96"/>
        <v>0</v>
      </c>
      <c r="AL952" s="905">
        <f>IFERROR(INDEX(G952:R952,1,MATCH(Parametres!$B$3,G$1:R$1,0)-1)*IF(OR(F952="L",F952="S",F952="I"),-1,1),"")</f>
        <v>0</v>
      </c>
      <c r="AM952" s="905">
        <f t="shared" si="97"/>
        <v>0</v>
      </c>
      <c r="AN952" s="905">
        <f>INDEX(G952:R952,1,MATCH(Parametres!$B$3,G$1:R$1,0))*IF(OR(F952="L",F952="S",F952="I"),-1,1)</f>
        <v>0</v>
      </c>
      <c r="AO952" s="487" t="e">
        <f>+VLOOKUP($AJ952,Data_Validation!$A:$D,1,0)</f>
        <v>#N/A</v>
      </c>
      <c r="AP952" s="487" t="e">
        <f>+VLOOKUP($AJ952,Data_Validation!$A:$D,3,0)</f>
        <v>#N/A</v>
      </c>
      <c r="AQ952" s="487" t="e">
        <f>+VLOOKUP($AJ952,Data_Validation!$A:$D,4,0)</f>
        <v>#N/A</v>
      </c>
      <c r="AR952" s="487" t="s">
        <v>299</v>
      </c>
      <c r="AS952" s="487" t="e">
        <f>+VLOOKUP($AJ952,Data_Validation!$A:$E,5,0)</f>
        <v>#N/A</v>
      </c>
      <c r="AT952" s="904">
        <f t="shared" si="98"/>
        <v>0</v>
      </c>
      <c r="AU952" s="488">
        <f t="shared" si="99"/>
        <v>0</v>
      </c>
      <c r="AV952" s="899">
        <f>IFERROR(INDEX(V952:AG952,1,MATCH(Parametres!$B$3,V$1:AG$1,0)-1)*IF(OR(C952="L",C952="S",C952="I"),-1,1),"")</f>
        <v>0</v>
      </c>
      <c r="AW952" s="899">
        <f t="shared" si="100"/>
        <v>0</v>
      </c>
      <c r="AX952" s="899">
        <f>INDEX(V952:AG952,1,MATCH(Parametres!$B$3,V$1:AG$1,0))*IF(OR(C952="L",C952="S",C952="I"),-1,1)</f>
        <v>0</v>
      </c>
      <c r="AY952" s="487" t="s">
        <v>337</v>
      </c>
      <c r="AZ952" s="487" t="e">
        <f>+VLOOKUP($AJ952,Data_Validation!$A:$E,5,0)</f>
        <v>#N/A</v>
      </c>
    </row>
    <row r="953" spans="36:52" ht="15" hidden="1" customHeight="1">
      <c r="AJ953" s="905">
        <f t="shared" si="95"/>
        <v>0</v>
      </c>
      <c r="AK953" s="905">
        <f t="shared" si="96"/>
        <v>0</v>
      </c>
      <c r="AL953" s="905">
        <f>IFERROR(INDEX(G953:R953,1,MATCH(Parametres!$B$3,G$1:R$1,0)-1)*IF(OR(F953="L",F953="S",F953="I"),-1,1),"")</f>
        <v>0</v>
      </c>
      <c r="AM953" s="905">
        <f t="shared" si="97"/>
        <v>0</v>
      </c>
      <c r="AN953" s="905">
        <f>INDEX(G953:R953,1,MATCH(Parametres!$B$3,G$1:R$1,0))*IF(OR(F953="L",F953="S",F953="I"),-1,1)</f>
        <v>0</v>
      </c>
      <c r="AO953" s="487" t="e">
        <f>+VLOOKUP($AJ953,Data_Validation!$A:$D,1,0)</f>
        <v>#N/A</v>
      </c>
      <c r="AP953" s="487" t="e">
        <f>+VLOOKUP($AJ953,Data_Validation!$A:$D,3,0)</f>
        <v>#N/A</v>
      </c>
      <c r="AQ953" s="487" t="e">
        <f>+VLOOKUP($AJ953,Data_Validation!$A:$D,4,0)</f>
        <v>#N/A</v>
      </c>
      <c r="AR953" s="487" t="s">
        <v>299</v>
      </c>
      <c r="AS953" s="487" t="e">
        <f>+VLOOKUP($AJ953,Data_Validation!$A:$E,5,0)</f>
        <v>#N/A</v>
      </c>
      <c r="AT953" s="904">
        <f t="shared" si="98"/>
        <v>0</v>
      </c>
      <c r="AU953" s="488">
        <f t="shared" si="99"/>
        <v>0</v>
      </c>
      <c r="AV953" s="899">
        <f>IFERROR(INDEX(V953:AG953,1,MATCH(Parametres!$B$3,V$1:AG$1,0)-1)*IF(OR(C953="L",C953="S",C953="I"),-1,1),"")</f>
        <v>0</v>
      </c>
      <c r="AW953" s="899">
        <f t="shared" si="100"/>
        <v>0</v>
      </c>
      <c r="AX953" s="899">
        <f>INDEX(V953:AG953,1,MATCH(Parametres!$B$3,V$1:AG$1,0))*IF(OR(C953="L",C953="S",C953="I"),-1,1)</f>
        <v>0</v>
      </c>
      <c r="AY953" s="487" t="s">
        <v>337</v>
      </c>
      <c r="AZ953" s="487" t="e">
        <f>+VLOOKUP($AJ953,Data_Validation!$A:$E,5,0)</f>
        <v>#N/A</v>
      </c>
    </row>
    <row r="954" spans="36:52" ht="15" hidden="1" customHeight="1">
      <c r="AJ954" s="905">
        <f t="shared" si="95"/>
        <v>0</v>
      </c>
      <c r="AK954" s="905">
        <f t="shared" si="96"/>
        <v>0</v>
      </c>
      <c r="AL954" s="905">
        <f>IFERROR(INDEX(G954:R954,1,MATCH(Parametres!$B$3,G$1:R$1,0)-1)*IF(OR(F954="L",F954="S",F954="I"),-1,1),"")</f>
        <v>0</v>
      </c>
      <c r="AM954" s="905">
        <f t="shared" si="97"/>
        <v>0</v>
      </c>
      <c r="AN954" s="905">
        <f>INDEX(G954:R954,1,MATCH(Parametres!$B$3,G$1:R$1,0))*IF(OR(F954="L",F954="S",F954="I"),-1,1)</f>
        <v>0</v>
      </c>
      <c r="AO954" s="487" t="e">
        <f>+VLOOKUP($AJ954,Data_Validation!$A:$D,1,0)</f>
        <v>#N/A</v>
      </c>
      <c r="AP954" s="487" t="e">
        <f>+VLOOKUP($AJ954,Data_Validation!$A:$D,3,0)</f>
        <v>#N/A</v>
      </c>
      <c r="AQ954" s="487" t="e">
        <f>+VLOOKUP($AJ954,Data_Validation!$A:$D,4,0)</f>
        <v>#N/A</v>
      </c>
      <c r="AR954" s="487" t="s">
        <v>299</v>
      </c>
      <c r="AS954" s="487" t="e">
        <f>+VLOOKUP($AJ954,Data_Validation!$A:$E,5,0)</f>
        <v>#N/A</v>
      </c>
      <c r="AT954" s="904">
        <f t="shared" si="98"/>
        <v>0</v>
      </c>
      <c r="AU954" s="488">
        <f t="shared" si="99"/>
        <v>0</v>
      </c>
      <c r="AV954" s="899">
        <f>IFERROR(INDEX(V954:AG954,1,MATCH(Parametres!$B$3,V$1:AG$1,0)-1)*IF(OR(C954="L",C954="S",C954="I"),-1,1),"")</f>
        <v>0</v>
      </c>
      <c r="AW954" s="899">
        <f t="shared" si="100"/>
        <v>0</v>
      </c>
      <c r="AX954" s="899">
        <f>INDEX(V954:AG954,1,MATCH(Parametres!$B$3,V$1:AG$1,0))*IF(OR(C954="L",C954="S",C954="I"),-1,1)</f>
        <v>0</v>
      </c>
      <c r="AY954" s="487" t="s">
        <v>337</v>
      </c>
      <c r="AZ954" s="487" t="e">
        <f>+VLOOKUP($AJ954,Data_Validation!$A:$E,5,0)</f>
        <v>#N/A</v>
      </c>
    </row>
    <row r="955" spans="36:52" ht="15" hidden="1" customHeight="1">
      <c r="AJ955" s="905">
        <f t="shared" si="95"/>
        <v>0</v>
      </c>
      <c r="AK955" s="905">
        <f t="shared" si="96"/>
        <v>0</v>
      </c>
      <c r="AL955" s="905">
        <f>IFERROR(INDEX(G955:R955,1,MATCH(Parametres!$B$3,G$1:R$1,0)-1)*IF(OR(F955="L",F955="S",F955="I"),-1,1),"")</f>
        <v>0</v>
      </c>
      <c r="AM955" s="905">
        <f t="shared" si="97"/>
        <v>0</v>
      </c>
      <c r="AN955" s="905">
        <f>INDEX(G955:R955,1,MATCH(Parametres!$B$3,G$1:R$1,0))*IF(OR(F955="L",F955="S",F955="I"),-1,1)</f>
        <v>0</v>
      </c>
      <c r="AO955" s="487" t="e">
        <f>+VLOOKUP($AJ955,Data_Validation!$A:$D,1,0)</f>
        <v>#N/A</v>
      </c>
      <c r="AP955" s="487" t="e">
        <f>+VLOOKUP($AJ955,Data_Validation!$A:$D,3,0)</f>
        <v>#N/A</v>
      </c>
      <c r="AQ955" s="487" t="e">
        <f>+VLOOKUP($AJ955,Data_Validation!$A:$D,4,0)</f>
        <v>#N/A</v>
      </c>
      <c r="AR955" s="487" t="s">
        <v>299</v>
      </c>
      <c r="AS955" s="487" t="e">
        <f>+VLOOKUP($AJ955,Data_Validation!$A:$E,5,0)</f>
        <v>#N/A</v>
      </c>
      <c r="AT955" s="904">
        <f t="shared" si="98"/>
        <v>0</v>
      </c>
      <c r="AU955" s="488">
        <f t="shared" si="99"/>
        <v>0</v>
      </c>
      <c r="AV955" s="899">
        <f>IFERROR(INDEX(V955:AG955,1,MATCH(Parametres!$B$3,V$1:AG$1,0)-1)*IF(OR(C955="L",C955="S",C955="I"),-1,1),"")</f>
        <v>0</v>
      </c>
      <c r="AW955" s="899">
        <f t="shared" si="100"/>
        <v>0</v>
      </c>
      <c r="AX955" s="899">
        <f>INDEX(V955:AG955,1,MATCH(Parametres!$B$3,V$1:AG$1,0))*IF(OR(C955="L",C955="S",C955="I"),-1,1)</f>
        <v>0</v>
      </c>
      <c r="AY955" s="487" t="s">
        <v>337</v>
      </c>
      <c r="AZ955" s="487" t="e">
        <f>+VLOOKUP($AJ955,Data_Validation!$A:$E,5,0)</f>
        <v>#N/A</v>
      </c>
    </row>
    <row r="956" spans="36:52" ht="15" hidden="1" customHeight="1">
      <c r="AJ956" s="905">
        <f t="shared" si="95"/>
        <v>0</v>
      </c>
      <c r="AK956" s="905">
        <f t="shared" si="96"/>
        <v>0</v>
      </c>
      <c r="AL956" s="905">
        <f>IFERROR(INDEX(G956:R956,1,MATCH(Parametres!$B$3,G$1:R$1,0)-1)*IF(OR(F956="L",F956="S",F956="I"),-1,1),"")</f>
        <v>0</v>
      </c>
      <c r="AM956" s="905">
        <f t="shared" si="97"/>
        <v>0</v>
      </c>
      <c r="AN956" s="905">
        <f>INDEX(G956:R956,1,MATCH(Parametres!$B$3,G$1:R$1,0))*IF(OR(F956="L",F956="S",F956="I"),-1,1)</f>
        <v>0</v>
      </c>
      <c r="AO956" s="487" t="e">
        <f>+VLOOKUP($AJ956,Data_Validation!$A:$D,1,0)</f>
        <v>#N/A</v>
      </c>
      <c r="AP956" s="487" t="e">
        <f>+VLOOKUP($AJ956,Data_Validation!$A:$D,3,0)</f>
        <v>#N/A</v>
      </c>
      <c r="AQ956" s="487" t="e">
        <f>+VLOOKUP($AJ956,Data_Validation!$A:$D,4,0)</f>
        <v>#N/A</v>
      </c>
      <c r="AR956" s="487" t="s">
        <v>299</v>
      </c>
      <c r="AS956" s="487" t="e">
        <f>+VLOOKUP($AJ956,Data_Validation!$A:$E,5,0)</f>
        <v>#N/A</v>
      </c>
      <c r="AT956" s="904">
        <f t="shared" si="98"/>
        <v>0</v>
      </c>
      <c r="AU956" s="488">
        <f t="shared" si="99"/>
        <v>0</v>
      </c>
      <c r="AV956" s="899">
        <f>IFERROR(INDEX(V956:AG956,1,MATCH(Parametres!$B$3,V$1:AG$1,0)-1)*IF(OR(C956="L",C956="S",C956="I"),-1,1),"")</f>
        <v>0</v>
      </c>
      <c r="AW956" s="899">
        <f t="shared" si="100"/>
        <v>0</v>
      </c>
      <c r="AX956" s="899">
        <f>INDEX(V956:AG956,1,MATCH(Parametres!$B$3,V$1:AG$1,0))*IF(OR(C956="L",C956="S",C956="I"),-1,1)</f>
        <v>0</v>
      </c>
      <c r="AY956" s="487" t="s">
        <v>337</v>
      </c>
      <c r="AZ956" s="487" t="e">
        <f>+VLOOKUP($AJ956,Data_Validation!$A:$E,5,0)</f>
        <v>#N/A</v>
      </c>
    </row>
    <row r="957" spans="36:52" ht="15" hidden="1" customHeight="1">
      <c r="AJ957" s="905">
        <f t="shared" si="95"/>
        <v>0</v>
      </c>
      <c r="AK957" s="905">
        <f t="shared" si="96"/>
        <v>0</v>
      </c>
      <c r="AL957" s="905">
        <f>IFERROR(INDEX(G957:R957,1,MATCH(Parametres!$B$3,G$1:R$1,0)-1)*IF(OR(F957="L",F957="S",F957="I"),-1,1),"")</f>
        <v>0</v>
      </c>
      <c r="AM957" s="905">
        <f t="shared" si="97"/>
        <v>0</v>
      </c>
      <c r="AN957" s="905">
        <f>INDEX(G957:R957,1,MATCH(Parametres!$B$3,G$1:R$1,0))*IF(OR(F957="L",F957="S",F957="I"),-1,1)</f>
        <v>0</v>
      </c>
      <c r="AO957" s="487" t="e">
        <f>+VLOOKUP($AJ957,Data_Validation!$A:$D,1,0)</f>
        <v>#N/A</v>
      </c>
      <c r="AP957" s="487" t="e">
        <f>+VLOOKUP($AJ957,Data_Validation!$A:$D,3,0)</f>
        <v>#N/A</v>
      </c>
      <c r="AQ957" s="487" t="e">
        <f>+VLOOKUP($AJ957,Data_Validation!$A:$D,4,0)</f>
        <v>#N/A</v>
      </c>
      <c r="AR957" s="487" t="s">
        <v>299</v>
      </c>
      <c r="AS957" s="487" t="e">
        <f>+VLOOKUP($AJ957,Data_Validation!$A:$E,5,0)</f>
        <v>#N/A</v>
      </c>
      <c r="AT957" s="904">
        <f t="shared" si="98"/>
        <v>0</v>
      </c>
      <c r="AU957" s="488">
        <f t="shared" si="99"/>
        <v>0</v>
      </c>
      <c r="AV957" s="899">
        <f>IFERROR(INDEX(V957:AG957,1,MATCH(Parametres!$B$3,V$1:AG$1,0)-1)*IF(OR(C957="L",C957="S",C957="I"),-1,1),"")</f>
        <v>0</v>
      </c>
      <c r="AW957" s="899">
        <f t="shared" si="100"/>
        <v>0</v>
      </c>
      <c r="AX957" s="899">
        <f>INDEX(V957:AG957,1,MATCH(Parametres!$B$3,V$1:AG$1,0))*IF(OR(C957="L",C957="S",C957="I"),-1,1)</f>
        <v>0</v>
      </c>
      <c r="AY957" s="487" t="s">
        <v>337</v>
      </c>
      <c r="AZ957" s="487" t="e">
        <f>+VLOOKUP($AJ957,Data_Validation!$A:$E,5,0)</f>
        <v>#N/A</v>
      </c>
    </row>
    <row r="958" spans="36:52" ht="15" hidden="1" customHeight="1">
      <c r="AJ958" s="905">
        <f t="shared" si="95"/>
        <v>0</v>
      </c>
      <c r="AK958" s="905">
        <f t="shared" si="96"/>
        <v>0</v>
      </c>
      <c r="AL958" s="905">
        <f>IFERROR(INDEX(G958:R958,1,MATCH(Parametres!$B$3,G$1:R$1,0)-1)*IF(OR(F958="L",F958="S",F958="I"),-1,1),"")</f>
        <v>0</v>
      </c>
      <c r="AM958" s="905">
        <f t="shared" si="97"/>
        <v>0</v>
      </c>
      <c r="AN958" s="905">
        <f>INDEX(G958:R958,1,MATCH(Parametres!$B$3,G$1:R$1,0))*IF(OR(F958="L",F958="S",F958="I"),-1,1)</f>
        <v>0</v>
      </c>
      <c r="AO958" s="487" t="e">
        <f>+VLOOKUP($AJ958,Data_Validation!$A:$D,1,0)</f>
        <v>#N/A</v>
      </c>
      <c r="AP958" s="487" t="e">
        <f>+VLOOKUP($AJ958,Data_Validation!$A:$D,3,0)</f>
        <v>#N/A</v>
      </c>
      <c r="AQ958" s="487" t="e">
        <f>+VLOOKUP($AJ958,Data_Validation!$A:$D,4,0)</f>
        <v>#N/A</v>
      </c>
      <c r="AR958" s="487" t="s">
        <v>299</v>
      </c>
      <c r="AS958" s="487" t="e">
        <f>+VLOOKUP($AJ958,Data_Validation!$A:$E,5,0)</f>
        <v>#N/A</v>
      </c>
      <c r="AT958" s="904">
        <f t="shared" si="98"/>
        <v>0</v>
      </c>
      <c r="AU958" s="488">
        <f t="shared" si="99"/>
        <v>0</v>
      </c>
      <c r="AV958" s="899">
        <f>IFERROR(INDEX(V958:AG958,1,MATCH(Parametres!$B$3,V$1:AG$1,0)-1)*IF(OR(C958="L",C958="S",C958="I"),-1,1),"")</f>
        <v>0</v>
      </c>
      <c r="AW958" s="899">
        <f t="shared" si="100"/>
        <v>0</v>
      </c>
      <c r="AX958" s="899">
        <f>INDEX(V958:AG958,1,MATCH(Parametres!$B$3,V$1:AG$1,0))*IF(OR(C958="L",C958="S",C958="I"),-1,1)</f>
        <v>0</v>
      </c>
      <c r="AY958" s="487" t="s">
        <v>337</v>
      </c>
      <c r="AZ958" s="487" t="e">
        <f>+VLOOKUP($AJ958,Data_Validation!$A:$E,5,0)</f>
        <v>#N/A</v>
      </c>
    </row>
    <row r="959" spans="36:52" ht="15" hidden="1" customHeight="1">
      <c r="AJ959" s="905">
        <f t="shared" si="95"/>
        <v>0</v>
      </c>
      <c r="AK959" s="905">
        <f t="shared" si="96"/>
        <v>0</v>
      </c>
      <c r="AL959" s="905">
        <f>IFERROR(INDEX(G959:R959,1,MATCH(Parametres!$B$3,G$1:R$1,0)-1)*IF(OR(F959="L",F959="S",F959="I"),-1,1),"")</f>
        <v>0</v>
      </c>
      <c r="AM959" s="905">
        <f t="shared" si="97"/>
        <v>0</v>
      </c>
      <c r="AN959" s="905">
        <f>INDEX(G959:R959,1,MATCH(Parametres!$B$3,G$1:R$1,0))*IF(OR(F959="L",F959="S",F959="I"),-1,1)</f>
        <v>0</v>
      </c>
      <c r="AO959" s="487" t="e">
        <f>+VLOOKUP($AJ959,Data_Validation!$A:$D,1,0)</f>
        <v>#N/A</v>
      </c>
      <c r="AP959" s="487" t="e">
        <f>+VLOOKUP($AJ959,Data_Validation!$A:$D,3,0)</f>
        <v>#N/A</v>
      </c>
      <c r="AQ959" s="487" t="e">
        <f>+VLOOKUP($AJ959,Data_Validation!$A:$D,4,0)</f>
        <v>#N/A</v>
      </c>
      <c r="AR959" s="487" t="s">
        <v>299</v>
      </c>
      <c r="AS959" s="487" t="e">
        <f>+VLOOKUP($AJ959,Data_Validation!$A:$E,5,0)</f>
        <v>#N/A</v>
      </c>
      <c r="AT959" s="904">
        <f t="shared" si="98"/>
        <v>0</v>
      </c>
      <c r="AU959" s="488">
        <f t="shared" si="99"/>
        <v>0</v>
      </c>
      <c r="AV959" s="899">
        <f>IFERROR(INDEX(V959:AG959,1,MATCH(Parametres!$B$3,V$1:AG$1,0)-1)*IF(OR(C959="L",C959="S",C959="I"),-1,1),"")</f>
        <v>0</v>
      </c>
      <c r="AW959" s="899">
        <f t="shared" si="100"/>
        <v>0</v>
      </c>
      <c r="AX959" s="899">
        <f>INDEX(V959:AG959,1,MATCH(Parametres!$B$3,V$1:AG$1,0))*IF(OR(C959="L",C959="S",C959="I"),-1,1)</f>
        <v>0</v>
      </c>
      <c r="AY959" s="487" t="s">
        <v>337</v>
      </c>
      <c r="AZ959" s="487" t="e">
        <f>+VLOOKUP($AJ959,Data_Validation!$A:$E,5,0)</f>
        <v>#N/A</v>
      </c>
    </row>
    <row r="960" spans="36:52" ht="15" hidden="1" customHeight="1">
      <c r="AJ960" s="905">
        <f t="shared" si="95"/>
        <v>0</v>
      </c>
      <c r="AK960" s="905">
        <f t="shared" si="96"/>
        <v>0</v>
      </c>
      <c r="AL960" s="905">
        <f>IFERROR(INDEX(G960:R960,1,MATCH(Parametres!$B$3,G$1:R$1,0)-1)*IF(OR(F960="L",F960="S",F960="I"),-1,1),"")</f>
        <v>0</v>
      </c>
      <c r="AM960" s="905">
        <f t="shared" si="97"/>
        <v>0</v>
      </c>
      <c r="AN960" s="905">
        <f>INDEX(G960:R960,1,MATCH(Parametres!$B$3,G$1:R$1,0))*IF(OR(F960="L",F960="S",F960="I"),-1,1)</f>
        <v>0</v>
      </c>
      <c r="AO960" s="487" t="e">
        <f>+VLOOKUP($AJ960,Data_Validation!$A:$D,1,0)</f>
        <v>#N/A</v>
      </c>
      <c r="AP960" s="487" t="e">
        <f>+VLOOKUP($AJ960,Data_Validation!$A:$D,3,0)</f>
        <v>#N/A</v>
      </c>
      <c r="AQ960" s="487" t="e">
        <f>+VLOOKUP($AJ960,Data_Validation!$A:$D,4,0)</f>
        <v>#N/A</v>
      </c>
      <c r="AR960" s="487" t="s">
        <v>299</v>
      </c>
      <c r="AS960" s="487" t="e">
        <f>+VLOOKUP($AJ960,Data_Validation!$A:$E,5,0)</f>
        <v>#N/A</v>
      </c>
      <c r="AT960" s="904">
        <f t="shared" si="98"/>
        <v>0</v>
      </c>
      <c r="AU960" s="488">
        <f t="shared" si="99"/>
        <v>0</v>
      </c>
      <c r="AV960" s="899">
        <f>IFERROR(INDEX(V960:AG960,1,MATCH(Parametres!$B$3,V$1:AG$1,0)-1)*IF(OR(C960="L",C960="S",C960="I"),-1,1),"")</f>
        <v>0</v>
      </c>
      <c r="AW960" s="899">
        <f t="shared" si="100"/>
        <v>0</v>
      </c>
      <c r="AX960" s="899">
        <f>INDEX(V960:AG960,1,MATCH(Parametres!$B$3,V$1:AG$1,0))*IF(OR(C960="L",C960="S",C960="I"),-1,1)</f>
        <v>0</v>
      </c>
      <c r="AY960" s="487" t="s">
        <v>337</v>
      </c>
      <c r="AZ960" s="487" t="e">
        <f>+VLOOKUP($AJ960,Data_Validation!$A:$E,5,0)</f>
        <v>#N/A</v>
      </c>
    </row>
    <row r="961" spans="36:52" ht="15" hidden="1" customHeight="1">
      <c r="AJ961" s="905">
        <f t="shared" si="95"/>
        <v>0</v>
      </c>
      <c r="AK961" s="905">
        <f t="shared" si="96"/>
        <v>0</v>
      </c>
      <c r="AL961" s="905">
        <f>IFERROR(INDEX(G961:R961,1,MATCH(Parametres!$B$3,G$1:R$1,0)-1)*IF(OR(F961="L",F961="S",F961="I"),-1,1),"")</f>
        <v>0</v>
      </c>
      <c r="AM961" s="905">
        <f t="shared" si="97"/>
        <v>0</v>
      </c>
      <c r="AN961" s="905">
        <f>INDEX(G961:R961,1,MATCH(Parametres!$B$3,G$1:R$1,0))*IF(OR(F961="L",F961="S",F961="I"),-1,1)</f>
        <v>0</v>
      </c>
      <c r="AO961" s="487" t="e">
        <f>+VLOOKUP($AJ961,Data_Validation!$A:$D,1,0)</f>
        <v>#N/A</v>
      </c>
      <c r="AP961" s="487" t="e">
        <f>+VLOOKUP($AJ961,Data_Validation!$A:$D,3,0)</f>
        <v>#N/A</v>
      </c>
      <c r="AQ961" s="487" t="e">
        <f>+VLOOKUP($AJ961,Data_Validation!$A:$D,4,0)</f>
        <v>#N/A</v>
      </c>
      <c r="AR961" s="487" t="s">
        <v>299</v>
      </c>
      <c r="AS961" s="487" t="e">
        <f>+VLOOKUP($AJ961,Data_Validation!$A:$E,5,0)</f>
        <v>#N/A</v>
      </c>
      <c r="AT961" s="904">
        <f t="shared" si="98"/>
        <v>0</v>
      </c>
      <c r="AU961" s="488">
        <f t="shared" si="99"/>
        <v>0</v>
      </c>
      <c r="AV961" s="899">
        <f>IFERROR(INDEX(V961:AG961,1,MATCH(Parametres!$B$3,V$1:AG$1,0)-1)*IF(OR(C961="L",C961="S",C961="I"),-1,1),"")</f>
        <v>0</v>
      </c>
      <c r="AW961" s="899">
        <f t="shared" si="100"/>
        <v>0</v>
      </c>
      <c r="AX961" s="899">
        <f>INDEX(V961:AG961,1,MATCH(Parametres!$B$3,V$1:AG$1,0))*IF(OR(C961="L",C961="S",C961="I"),-1,1)</f>
        <v>0</v>
      </c>
      <c r="AY961" s="487" t="s">
        <v>337</v>
      </c>
      <c r="AZ961" s="487" t="e">
        <f>+VLOOKUP($AJ961,Data_Validation!$A:$E,5,0)</f>
        <v>#N/A</v>
      </c>
    </row>
    <row r="962" spans="36:52" ht="15" hidden="1" customHeight="1">
      <c r="AJ962" s="905">
        <f t="shared" si="95"/>
        <v>0</v>
      </c>
      <c r="AK962" s="905">
        <f t="shared" si="96"/>
        <v>0</v>
      </c>
      <c r="AL962" s="905">
        <f>IFERROR(INDEX(G962:R962,1,MATCH(Parametres!$B$3,G$1:R$1,0)-1)*IF(OR(F962="L",F962="S",F962="I"),-1,1),"")</f>
        <v>0</v>
      </c>
      <c r="AM962" s="905">
        <f t="shared" si="97"/>
        <v>0</v>
      </c>
      <c r="AN962" s="905">
        <f>INDEX(G962:R962,1,MATCH(Parametres!$B$3,G$1:R$1,0))*IF(OR(F962="L",F962="S",F962="I"),-1,1)</f>
        <v>0</v>
      </c>
      <c r="AO962" s="487" t="e">
        <f>+VLOOKUP($AJ962,Data_Validation!$A:$D,1,0)</f>
        <v>#N/A</v>
      </c>
      <c r="AP962" s="487" t="e">
        <f>+VLOOKUP($AJ962,Data_Validation!$A:$D,3,0)</f>
        <v>#N/A</v>
      </c>
      <c r="AQ962" s="487" t="e">
        <f>+VLOOKUP($AJ962,Data_Validation!$A:$D,4,0)</f>
        <v>#N/A</v>
      </c>
      <c r="AR962" s="487" t="s">
        <v>299</v>
      </c>
      <c r="AS962" s="487" t="e">
        <f>+VLOOKUP($AJ962,Data_Validation!$A:$E,5,0)</f>
        <v>#N/A</v>
      </c>
      <c r="AT962" s="904">
        <f t="shared" si="98"/>
        <v>0</v>
      </c>
      <c r="AU962" s="488">
        <f t="shared" si="99"/>
        <v>0</v>
      </c>
      <c r="AV962" s="899">
        <f>IFERROR(INDEX(V962:AG962,1,MATCH(Parametres!$B$3,V$1:AG$1,0)-1)*IF(OR(C962="L",C962="S",C962="I"),-1,1),"")</f>
        <v>0</v>
      </c>
      <c r="AW962" s="899">
        <f t="shared" si="100"/>
        <v>0</v>
      </c>
      <c r="AX962" s="899">
        <f>INDEX(V962:AG962,1,MATCH(Parametres!$B$3,V$1:AG$1,0))*IF(OR(C962="L",C962="S",C962="I"),-1,1)</f>
        <v>0</v>
      </c>
      <c r="AY962" s="487" t="s">
        <v>337</v>
      </c>
      <c r="AZ962" s="487" t="e">
        <f>+VLOOKUP($AJ962,Data_Validation!$A:$E,5,0)</f>
        <v>#N/A</v>
      </c>
    </row>
    <row r="963" spans="36:52" ht="15" hidden="1" customHeight="1">
      <c r="AJ963" s="905">
        <f t="shared" si="95"/>
        <v>0</v>
      </c>
      <c r="AK963" s="905">
        <f t="shared" si="96"/>
        <v>0</v>
      </c>
      <c r="AL963" s="905">
        <f>IFERROR(INDEX(G963:R963,1,MATCH(Parametres!$B$3,G$1:R$1,0)-1)*IF(OR(F963="L",F963="S",F963="I"),-1,1),"")</f>
        <v>0</v>
      </c>
      <c r="AM963" s="905">
        <f t="shared" si="97"/>
        <v>0</v>
      </c>
      <c r="AN963" s="905">
        <f>INDEX(G963:R963,1,MATCH(Parametres!$B$3,G$1:R$1,0))*IF(OR(F963="L",F963="S",F963="I"),-1,1)</f>
        <v>0</v>
      </c>
      <c r="AO963" s="487" t="e">
        <f>+VLOOKUP($AJ963,Data_Validation!$A:$D,1,0)</f>
        <v>#N/A</v>
      </c>
      <c r="AP963" s="487" t="e">
        <f>+VLOOKUP($AJ963,Data_Validation!$A:$D,3,0)</f>
        <v>#N/A</v>
      </c>
      <c r="AQ963" s="487" t="e">
        <f>+VLOOKUP($AJ963,Data_Validation!$A:$D,4,0)</f>
        <v>#N/A</v>
      </c>
      <c r="AR963" s="487" t="s">
        <v>299</v>
      </c>
      <c r="AS963" s="487" t="e">
        <f>+VLOOKUP($AJ963,Data_Validation!$A:$E,5,0)</f>
        <v>#N/A</v>
      </c>
      <c r="AT963" s="904">
        <f t="shared" si="98"/>
        <v>0</v>
      </c>
      <c r="AU963" s="488">
        <f t="shared" si="99"/>
        <v>0</v>
      </c>
      <c r="AV963" s="899">
        <f>IFERROR(INDEX(V963:AG963,1,MATCH(Parametres!$B$3,V$1:AG$1,0)-1)*IF(OR(C963="L",C963="S",C963="I"),-1,1),"")</f>
        <v>0</v>
      </c>
      <c r="AW963" s="899">
        <f t="shared" si="100"/>
        <v>0</v>
      </c>
      <c r="AX963" s="899">
        <f>INDEX(V963:AG963,1,MATCH(Parametres!$B$3,V$1:AG$1,0))*IF(OR(C963="L",C963="S",C963="I"),-1,1)</f>
        <v>0</v>
      </c>
      <c r="AY963" s="487" t="s">
        <v>337</v>
      </c>
      <c r="AZ963" s="487" t="e">
        <f>+VLOOKUP($AJ963,Data_Validation!$A:$E,5,0)</f>
        <v>#N/A</v>
      </c>
    </row>
    <row r="964" spans="36:52" ht="15" hidden="1" customHeight="1">
      <c r="AJ964" s="905">
        <f t="shared" si="95"/>
        <v>0</v>
      </c>
      <c r="AK964" s="905">
        <f t="shared" si="96"/>
        <v>0</v>
      </c>
      <c r="AL964" s="905">
        <f>IFERROR(INDEX(G964:R964,1,MATCH(Parametres!$B$3,G$1:R$1,0)-1)*IF(OR(F964="L",F964="S",F964="I"),-1,1),"")</f>
        <v>0</v>
      </c>
      <c r="AM964" s="905">
        <f t="shared" si="97"/>
        <v>0</v>
      </c>
      <c r="AN964" s="905">
        <f>INDEX(G964:R964,1,MATCH(Parametres!$B$3,G$1:R$1,0))*IF(OR(F964="L",F964="S",F964="I"),-1,1)</f>
        <v>0</v>
      </c>
      <c r="AO964" s="487" t="e">
        <f>+VLOOKUP($AJ964,Data_Validation!$A:$D,1,0)</f>
        <v>#N/A</v>
      </c>
      <c r="AP964" s="487" t="e">
        <f>+VLOOKUP($AJ964,Data_Validation!$A:$D,3,0)</f>
        <v>#N/A</v>
      </c>
      <c r="AQ964" s="487" t="e">
        <f>+VLOOKUP($AJ964,Data_Validation!$A:$D,4,0)</f>
        <v>#N/A</v>
      </c>
      <c r="AR964" s="487" t="s">
        <v>299</v>
      </c>
      <c r="AS964" s="487" t="e">
        <f>+VLOOKUP($AJ964,Data_Validation!$A:$E,5,0)</f>
        <v>#N/A</v>
      </c>
      <c r="AT964" s="904">
        <f t="shared" si="98"/>
        <v>0</v>
      </c>
      <c r="AU964" s="488">
        <f t="shared" si="99"/>
        <v>0</v>
      </c>
      <c r="AV964" s="899">
        <f>IFERROR(INDEX(V964:AG964,1,MATCH(Parametres!$B$3,V$1:AG$1,0)-1)*IF(OR(C964="L",C964="S",C964="I"),-1,1),"")</f>
        <v>0</v>
      </c>
      <c r="AW964" s="899">
        <f t="shared" si="100"/>
        <v>0</v>
      </c>
      <c r="AX964" s="899">
        <f>INDEX(V964:AG964,1,MATCH(Parametres!$B$3,V$1:AG$1,0))*IF(OR(C964="L",C964="S",C964="I"),-1,1)</f>
        <v>0</v>
      </c>
      <c r="AY964" s="487" t="s">
        <v>337</v>
      </c>
      <c r="AZ964" s="487" t="e">
        <f>+VLOOKUP($AJ964,Data_Validation!$A:$E,5,0)</f>
        <v>#N/A</v>
      </c>
    </row>
    <row r="965" spans="36:52" ht="15" hidden="1" customHeight="1">
      <c r="AJ965" s="905">
        <f t="shared" si="95"/>
        <v>0</v>
      </c>
      <c r="AK965" s="905">
        <f t="shared" si="96"/>
        <v>0</v>
      </c>
      <c r="AL965" s="905">
        <f>IFERROR(INDEX(G965:R965,1,MATCH(Parametres!$B$3,G$1:R$1,0)-1)*IF(OR(F965="L",F965="S",F965="I"),-1,1),"")</f>
        <v>0</v>
      </c>
      <c r="AM965" s="905">
        <f t="shared" si="97"/>
        <v>0</v>
      </c>
      <c r="AN965" s="905">
        <f>INDEX(G965:R965,1,MATCH(Parametres!$B$3,G$1:R$1,0))*IF(OR(F965="L",F965="S",F965="I"),-1,1)</f>
        <v>0</v>
      </c>
      <c r="AO965" s="487" t="e">
        <f>+VLOOKUP($AJ965,Data_Validation!$A:$D,1,0)</f>
        <v>#N/A</v>
      </c>
      <c r="AP965" s="487" t="e">
        <f>+VLOOKUP($AJ965,Data_Validation!$A:$D,3,0)</f>
        <v>#N/A</v>
      </c>
      <c r="AQ965" s="487" t="e">
        <f>+VLOOKUP($AJ965,Data_Validation!$A:$D,4,0)</f>
        <v>#N/A</v>
      </c>
      <c r="AR965" s="487" t="s">
        <v>299</v>
      </c>
      <c r="AS965" s="487" t="e">
        <f>+VLOOKUP($AJ965,Data_Validation!$A:$E,5,0)</f>
        <v>#N/A</v>
      </c>
      <c r="AT965" s="904">
        <f t="shared" si="98"/>
        <v>0</v>
      </c>
      <c r="AU965" s="488">
        <f t="shared" si="99"/>
        <v>0</v>
      </c>
      <c r="AV965" s="899">
        <f>IFERROR(INDEX(V965:AG965,1,MATCH(Parametres!$B$3,V$1:AG$1,0)-1)*IF(OR(C965="L",C965="S",C965="I"),-1,1),"")</f>
        <v>0</v>
      </c>
      <c r="AW965" s="899">
        <f t="shared" si="100"/>
        <v>0</v>
      </c>
      <c r="AX965" s="899">
        <f>INDEX(V965:AG965,1,MATCH(Parametres!$B$3,V$1:AG$1,0))*IF(OR(C965="L",C965="S",C965="I"),-1,1)</f>
        <v>0</v>
      </c>
      <c r="AY965" s="487" t="s">
        <v>337</v>
      </c>
      <c r="AZ965" s="487" t="e">
        <f>+VLOOKUP($AJ965,Data_Validation!$A:$E,5,0)</f>
        <v>#N/A</v>
      </c>
    </row>
    <row r="966" spans="36:52" ht="15" hidden="1" customHeight="1">
      <c r="AJ966" s="905">
        <f t="shared" si="95"/>
        <v>0</v>
      </c>
      <c r="AK966" s="905">
        <f t="shared" si="96"/>
        <v>0</v>
      </c>
      <c r="AL966" s="905">
        <f>IFERROR(INDEX(G966:R966,1,MATCH(Parametres!$B$3,G$1:R$1,0)-1)*IF(OR(F966="L",F966="S",F966="I"),-1,1),"")</f>
        <v>0</v>
      </c>
      <c r="AM966" s="905">
        <f t="shared" si="97"/>
        <v>0</v>
      </c>
      <c r="AN966" s="905">
        <f>INDEX(G966:R966,1,MATCH(Parametres!$B$3,G$1:R$1,0))*IF(OR(F966="L",F966="S",F966="I"),-1,1)</f>
        <v>0</v>
      </c>
      <c r="AO966" s="487" t="e">
        <f>+VLOOKUP($AJ966,Data_Validation!$A:$D,1,0)</f>
        <v>#N/A</v>
      </c>
      <c r="AP966" s="487" t="e">
        <f>+VLOOKUP($AJ966,Data_Validation!$A:$D,3,0)</f>
        <v>#N/A</v>
      </c>
      <c r="AQ966" s="487" t="e">
        <f>+VLOOKUP($AJ966,Data_Validation!$A:$D,4,0)</f>
        <v>#N/A</v>
      </c>
      <c r="AR966" s="487" t="s">
        <v>299</v>
      </c>
      <c r="AS966" s="487" t="e">
        <f>+VLOOKUP($AJ966,Data_Validation!$A:$E,5,0)</f>
        <v>#N/A</v>
      </c>
      <c r="AT966" s="904">
        <f t="shared" si="98"/>
        <v>0</v>
      </c>
      <c r="AU966" s="488">
        <f t="shared" si="99"/>
        <v>0</v>
      </c>
      <c r="AV966" s="899">
        <f>IFERROR(INDEX(V966:AG966,1,MATCH(Parametres!$B$3,V$1:AG$1,0)-1)*IF(OR(C966="L",C966="S",C966="I"),-1,1),"")</f>
        <v>0</v>
      </c>
      <c r="AW966" s="899">
        <f t="shared" si="100"/>
        <v>0</v>
      </c>
      <c r="AX966" s="899">
        <f>INDEX(V966:AG966,1,MATCH(Parametres!$B$3,V$1:AG$1,0))*IF(OR(C966="L",C966="S",C966="I"),-1,1)</f>
        <v>0</v>
      </c>
      <c r="AY966" s="487" t="s">
        <v>337</v>
      </c>
      <c r="AZ966" s="487" t="e">
        <f>+VLOOKUP($AJ966,Data_Validation!$A:$E,5,0)</f>
        <v>#N/A</v>
      </c>
    </row>
    <row r="967" spans="36:52" ht="15" hidden="1" customHeight="1">
      <c r="AJ967" s="905">
        <f t="shared" si="95"/>
        <v>0</v>
      </c>
      <c r="AK967" s="905">
        <f t="shared" si="96"/>
        <v>0</v>
      </c>
      <c r="AL967" s="905">
        <f>IFERROR(INDEX(G967:R967,1,MATCH(Parametres!$B$3,G$1:R$1,0)-1)*IF(OR(F967="L",F967="S",F967="I"),-1,1),"")</f>
        <v>0</v>
      </c>
      <c r="AM967" s="905">
        <f t="shared" si="97"/>
        <v>0</v>
      </c>
      <c r="AN967" s="905">
        <f>INDEX(G967:R967,1,MATCH(Parametres!$B$3,G$1:R$1,0))*IF(OR(F967="L",F967="S",F967="I"),-1,1)</f>
        <v>0</v>
      </c>
      <c r="AO967" s="487" t="e">
        <f>+VLOOKUP($AJ967,Data_Validation!$A:$D,1,0)</f>
        <v>#N/A</v>
      </c>
      <c r="AP967" s="487" t="e">
        <f>+VLOOKUP($AJ967,Data_Validation!$A:$D,3,0)</f>
        <v>#N/A</v>
      </c>
      <c r="AQ967" s="487" t="e">
        <f>+VLOOKUP($AJ967,Data_Validation!$A:$D,4,0)</f>
        <v>#N/A</v>
      </c>
      <c r="AR967" s="487" t="s">
        <v>299</v>
      </c>
      <c r="AS967" s="487" t="e">
        <f>+VLOOKUP($AJ967,Data_Validation!$A:$E,5,0)</f>
        <v>#N/A</v>
      </c>
      <c r="AT967" s="904">
        <f t="shared" si="98"/>
        <v>0</v>
      </c>
      <c r="AU967" s="488">
        <f t="shared" si="99"/>
        <v>0</v>
      </c>
      <c r="AV967" s="899">
        <f>IFERROR(INDEX(V967:AG967,1,MATCH(Parametres!$B$3,V$1:AG$1,0)-1)*IF(OR(C967="L",C967="S",C967="I"),-1,1),"")</f>
        <v>0</v>
      </c>
      <c r="AW967" s="899">
        <f t="shared" si="100"/>
        <v>0</v>
      </c>
      <c r="AX967" s="899">
        <f>INDEX(V967:AG967,1,MATCH(Parametres!$B$3,V$1:AG$1,0))*IF(OR(C967="L",C967="S",C967="I"),-1,1)</f>
        <v>0</v>
      </c>
      <c r="AY967" s="487" t="s">
        <v>337</v>
      </c>
      <c r="AZ967" s="487" t="e">
        <f>+VLOOKUP($AJ967,Data_Validation!$A:$E,5,0)</f>
        <v>#N/A</v>
      </c>
    </row>
    <row r="968" spans="36:52" ht="15" hidden="1" customHeight="1">
      <c r="AJ968" s="905">
        <f t="shared" si="95"/>
        <v>0</v>
      </c>
      <c r="AK968" s="905">
        <f t="shared" si="96"/>
        <v>0</v>
      </c>
      <c r="AL968" s="905">
        <f>IFERROR(INDEX(G968:R968,1,MATCH(Parametres!$B$3,G$1:R$1,0)-1)*IF(OR(F968="L",F968="S",F968="I"),-1,1),"")</f>
        <v>0</v>
      </c>
      <c r="AM968" s="905">
        <f t="shared" si="97"/>
        <v>0</v>
      </c>
      <c r="AN968" s="905">
        <f>INDEX(G968:R968,1,MATCH(Parametres!$B$3,G$1:R$1,0))*IF(OR(F968="L",F968="S",F968="I"),-1,1)</f>
        <v>0</v>
      </c>
      <c r="AO968" s="487" t="e">
        <f>+VLOOKUP($AJ968,Data_Validation!$A:$D,1,0)</f>
        <v>#N/A</v>
      </c>
      <c r="AP968" s="487" t="e">
        <f>+VLOOKUP($AJ968,Data_Validation!$A:$D,3,0)</f>
        <v>#N/A</v>
      </c>
      <c r="AQ968" s="487" t="e">
        <f>+VLOOKUP($AJ968,Data_Validation!$A:$D,4,0)</f>
        <v>#N/A</v>
      </c>
      <c r="AR968" s="487" t="s">
        <v>299</v>
      </c>
      <c r="AS968" s="487" t="e">
        <f>+VLOOKUP($AJ968,Data_Validation!$A:$E,5,0)</f>
        <v>#N/A</v>
      </c>
      <c r="AT968" s="904">
        <f t="shared" si="98"/>
        <v>0</v>
      </c>
      <c r="AU968" s="488">
        <f t="shared" si="99"/>
        <v>0</v>
      </c>
      <c r="AV968" s="899">
        <f>IFERROR(INDEX(V968:AG968,1,MATCH(Parametres!$B$3,V$1:AG$1,0)-1)*IF(OR(C968="L",C968="S",C968="I"),-1,1),"")</f>
        <v>0</v>
      </c>
      <c r="AW968" s="899">
        <f t="shared" si="100"/>
        <v>0</v>
      </c>
      <c r="AX968" s="899">
        <f>INDEX(V968:AG968,1,MATCH(Parametres!$B$3,V$1:AG$1,0))*IF(OR(C968="L",C968="S",C968="I"),-1,1)</f>
        <v>0</v>
      </c>
      <c r="AY968" s="487" t="s">
        <v>337</v>
      </c>
      <c r="AZ968" s="487" t="e">
        <f>+VLOOKUP($AJ968,Data_Validation!$A:$E,5,0)</f>
        <v>#N/A</v>
      </c>
    </row>
    <row r="969" spans="36:52" ht="15" hidden="1" customHeight="1">
      <c r="AJ969" s="905">
        <f t="shared" si="95"/>
        <v>0</v>
      </c>
      <c r="AK969" s="905">
        <f t="shared" si="96"/>
        <v>0</v>
      </c>
      <c r="AL969" s="905">
        <f>IFERROR(INDEX(G969:R969,1,MATCH(Parametres!$B$3,G$1:R$1,0)-1)*IF(OR(F969="L",F969="S",F969="I"),-1,1),"")</f>
        <v>0</v>
      </c>
      <c r="AM969" s="905">
        <f t="shared" si="97"/>
        <v>0</v>
      </c>
      <c r="AN969" s="905">
        <f>INDEX(G969:R969,1,MATCH(Parametres!$B$3,G$1:R$1,0))*IF(OR(F969="L",F969="S",F969="I"),-1,1)</f>
        <v>0</v>
      </c>
      <c r="AO969" s="487" t="e">
        <f>+VLOOKUP($AJ969,Data_Validation!$A:$D,1,0)</f>
        <v>#N/A</v>
      </c>
      <c r="AP969" s="487" t="e">
        <f>+VLOOKUP($AJ969,Data_Validation!$A:$D,3,0)</f>
        <v>#N/A</v>
      </c>
      <c r="AQ969" s="487" t="e">
        <f>+VLOOKUP($AJ969,Data_Validation!$A:$D,4,0)</f>
        <v>#N/A</v>
      </c>
      <c r="AR969" s="487" t="s">
        <v>299</v>
      </c>
      <c r="AS969" s="487" t="e">
        <f>+VLOOKUP($AJ969,Data_Validation!$A:$E,5,0)</f>
        <v>#N/A</v>
      </c>
      <c r="AT969" s="904">
        <f t="shared" si="98"/>
        <v>0</v>
      </c>
      <c r="AU969" s="488">
        <f t="shared" si="99"/>
        <v>0</v>
      </c>
      <c r="AV969" s="899">
        <f>IFERROR(INDEX(V969:AG969,1,MATCH(Parametres!$B$3,V$1:AG$1,0)-1)*IF(OR(C969="L",C969="S",C969="I"),-1,1),"")</f>
        <v>0</v>
      </c>
      <c r="AW969" s="899">
        <f t="shared" si="100"/>
        <v>0</v>
      </c>
      <c r="AX969" s="899">
        <f>INDEX(V969:AG969,1,MATCH(Parametres!$B$3,V$1:AG$1,0))*IF(OR(C969="L",C969="S",C969="I"),-1,1)</f>
        <v>0</v>
      </c>
      <c r="AY969" s="487" t="s">
        <v>337</v>
      </c>
      <c r="AZ969" s="487" t="e">
        <f>+VLOOKUP($AJ969,Data_Validation!$A:$E,5,0)</f>
        <v>#N/A</v>
      </c>
    </row>
    <row r="970" spans="36:52" ht="15" hidden="1" customHeight="1">
      <c r="AJ970" s="905">
        <f t="shared" si="95"/>
        <v>0</v>
      </c>
      <c r="AK970" s="905">
        <f t="shared" si="96"/>
        <v>0</v>
      </c>
      <c r="AL970" s="905">
        <f>IFERROR(INDEX(G970:R970,1,MATCH(Parametres!$B$3,G$1:R$1,0)-1)*IF(OR(F970="L",F970="S",F970="I"),-1,1),"")</f>
        <v>0</v>
      </c>
      <c r="AM970" s="905">
        <f t="shared" si="97"/>
        <v>0</v>
      </c>
      <c r="AN970" s="905">
        <f>INDEX(G970:R970,1,MATCH(Parametres!$B$3,G$1:R$1,0))*IF(OR(F970="L",F970="S",F970="I"),-1,1)</f>
        <v>0</v>
      </c>
      <c r="AO970" s="487" t="e">
        <f>+VLOOKUP($AJ970,Data_Validation!$A:$D,1,0)</f>
        <v>#N/A</v>
      </c>
      <c r="AP970" s="487" t="e">
        <f>+VLOOKUP($AJ970,Data_Validation!$A:$D,3,0)</f>
        <v>#N/A</v>
      </c>
      <c r="AQ970" s="487" t="e">
        <f>+VLOOKUP($AJ970,Data_Validation!$A:$D,4,0)</f>
        <v>#N/A</v>
      </c>
      <c r="AR970" s="487" t="s">
        <v>299</v>
      </c>
      <c r="AS970" s="487" t="e">
        <f>+VLOOKUP($AJ970,Data_Validation!$A:$E,5,0)</f>
        <v>#N/A</v>
      </c>
      <c r="AT970" s="904">
        <f t="shared" si="98"/>
        <v>0</v>
      </c>
      <c r="AU970" s="488">
        <f t="shared" si="99"/>
        <v>0</v>
      </c>
      <c r="AV970" s="899">
        <f>IFERROR(INDEX(V970:AG970,1,MATCH(Parametres!$B$3,V$1:AG$1,0)-1)*IF(OR(C970="L",C970="S",C970="I"),-1,1),"")</f>
        <v>0</v>
      </c>
      <c r="AW970" s="899">
        <f t="shared" si="100"/>
        <v>0</v>
      </c>
      <c r="AX970" s="899">
        <f>INDEX(V970:AG970,1,MATCH(Parametres!$B$3,V$1:AG$1,0))*IF(OR(C970="L",C970="S",C970="I"),-1,1)</f>
        <v>0</v>
      </c>
      <c r="AY970" s="487" t="s">
        <v>337</v>
      </c>
      <c r="AZ970" s="487" t="e">
        <f>+VLOOKUP($AJ970,Data_Validation!$A:$E,5,0)</f>
        <v>#N/A</v>
      </c>
    </row>
    <row r="971" spans="36:52" ht="15" hidden="1" customHeight="1">
      <c r="AJ971" s="905">
        <f t="shared" si="95"/>
        <v>0</v>
      </c>
      <c r="AK971" s="905">
        <f t="shared" si="96"/>
        <v>0</v>
      </c>
      <c r="AL971" s="905">
        <f>IFERROR(INDEX(G971:R971,1,MATCH(Parametres!$B$3,G$1:R$1,0)-1)*IF(OR(F971="L",F971="S",F971="I"),-1,1),"")</f>
        <v>0</v>
      </c>
      <c r="AM971" s="905">
        <f t="shared" si="97"/>
        <v>0</v>
      </c>
      <c r="AN971" s="905">
        <f>INDEX(G971:R971,1,MATCH(Parametres!$B$3,G$1:R$1,0))*IF(OR(F971="L",F971="S",F971="I"),-1,1)</f>
        <v>0</v>
      </c>
      <c r="AO971" s="487" t="e">
        <f>+VLOOKUP($AJ971,Data_Validation!$A:$D,1,0)</f>
        <v>#N/A</v>
      </c>
      <c r="AP971" s="487" t="e">
        <f>+VLOOKUP($AJ971,Data_Validation!$A:$D,3,0)</f>
        <v>#N/A</v>
      </c>
      <c r="AQ971" s="487" t="e">
        <f>+VLOOKUP($AJ971,Data_Validation!$A:$D,4,0)</f>
        <v>#N/A</v>
      </c>
      <c r="AR971" s="487" t="s">
        <v>299</v>
      </c>
      <c r="AS971" s="487" t="e">
        <f>+VLOOKUP($AJ971,Data_Validation!$A:$E,5,0)</f>
        <v>#N/A</v>
      </c>
      <c r="AT971" s="904">
        <f t="shared" si="98"/>
        <v>0</v>
      </c>
      <c r="AU971" s="488">
        <f t="shared" si="99"/>
        <v>0</v>
      </c>
      <c r="AV971" s="899">
        <f>IFERROR(INDEX(V971:AG971,1,MATCH(Parametres!$B$3,V$1:AG$1,0)-1)*IF(OR(C971="L",C971="S",C971="I"),-1,1),"")</f>
        <v>0</v>
      </c>
      <c r="AW971" s="899">
        <f t="shared" si="100"/>
        <v>0</v>
      </c>
      <c r="AX971" s="899">
        <f>INDEX(V971:AG971,1,MATCH(Parametres!$B$3,V$1:AG$1,0))*IF(OR(C971="L",C971="S",C971="I"),-1,1)</f>
        <v>0</v>
      </c>
      <c r="AY971" s="487" t="s">
        <v>337</v>
      </c>
      <c r="AZ971" s="487" t="e">
        <f>+VLOOKUP($AJ971,Data_Validation!$A:$E,5,0)</f>
        <v>#N/A</v>
      </c>
    </row>
    <row r="972" spans="36:52" ht="15" hidden="1" customHeight="1">
      <c r="AJ972" s="905">
        <f t="shared" si="95"/>
        <v>0</v>
      </c>
      <c r="AK972" s="905">
        <f t="shared" si="96"/>
        <v>0</v>
      </c>
      <c r="AL972" s="905">
        <f>IFERROR(INDEX(G972:R972,1,MATCH(Parametres!$B$3,G$1:R$1,0)-1)*IF(OR(F972="L",F972="S",F972="I"),-1,1),"")</f>
        <v>0</v>
      </c>
      <c r="AM972" s="905">
        <f t="shared" si="97"/>
        <v>0</v>
      </c>
      <c r="AN972" s="905">
        <f>INDEX(G972:R972,1,MATCH(Parametres!$B$3,G$1:R$1,0))*IF(OR(F972="L",F972="S",F972="I"),-1,1)</f>
        <v>0</v>
      </c>
      <c r="AO972" s="487" t="e">
        <f>+VLOOKUP($AJ972,Data_Validation!$A:$D,1,0)</f>
        <v>#N/A</v>
      </c>
      <c r="AP972" s="487" t="e">
        <f>+VLOOKUP($AJ972,Data_Validation!$A:$D,3,0)</f>
        <v>#N/A</v>
      </c>
      <c r="AQ972" s="487" t="e">
        <f>+VLOOKUP($AJ972,Data_Validation!$A:$D,4,0)</f>
        <v>#N/A</v>
      </c>
      <c r="AR972" s="487" t="s">
        <v>299</v>
      </c>
      <c r="AS972" s="487" t="e">
        <f>+VLOOKUP($AJ972,Data_Validation!$A:$E,5,0)</f>
        <v>#N/A</v>
      </c>
      <c r="AT972" s="904">
        <f t="shared" si="98"/>
        <v>0</v>
      </c>
      <c r="AU972" s="488">
        <f t="shared" si="99"/>
        <v>0</v>
      </c>
      <c r="AV972" s="899">
        <f>IFERROR(INDEX(V972:AG972,1,MATCH(Parametres!$B$3,V$1:AG$1,0)-1)*IF(OR(C972="L",C972="S",C972="I"),-1,1),"")</f>
        <v>0</v>
      </c>
      <c r="AW972" s="899">
        <f t="shared" si="100"/>
        <v>0</v>
      </c>
      <c r="AX972" s="899">
        <f>INDEX(V972:AG972,1,MATCH(Parametres!$B$3,V$1:AG$1,0))*IF(OR(C972="L",C972="S",C972="I"),-1,1)</f>
        <v>0</v>
      </c>
      <c r="AY972" s="487" t="s">
        <v>337</v>
      </c>
      <c r="AZ972" s="487" t="e">
        <f>+VLOOKUP($AJ972,Data_Validation!$A:$E,5,0)</f>
        <v>#N/A</v>
      </c>
    </row>
    <row r="973" spans="36:52" ht="15" hidden="1" customHeight="1">
      <c r="AJ973" s="905">
        <f t="shared" si="95"/>
        <v>0</v>
      </c>
      <c r="AK973" s="905">
        <f t="shared" si="96"/>
        <v>0</v>
      </c>
      <c r="AL973" s="905">
        <f>IFERROR(INDEX(G973:R973,1,MATCH(Parametres!$B$3,G$1:R$1,0)-1)*IF(OR(F973="L",F973="S",F973="I"),-1,1),"")</f>
        <v>0</v>
      </c>
      <c r="AM973" s="905">
        <f t="shared" si="97"/>
        <v>0</v>
      </c>
      <c r="AN973" s="905">
        <f>INDEX(G973:R973,1,MATCH(Parametres!$B$3,G$1:R$1,0))*IF(OR(F973="L",F973="S",F973="I"),-1,1)</f>
        <v>0</v>
      </c>
      <c r="AO973" s="487" t="e">
        <f>+VLOOKUP($AJ973,Data_Validation!$A:$D,1,0)</f>
        <v>#N/A</v>
      </c>
      <c r="AP973" s="487" t="e">
        <f>+VLOOKUP($AJ973,Data_Validation!$A:$D,3,0)</f>
        <v>#N/A</v>
      </c>
      <c r="AQ973" s="487" t="e">
        <f>+VLOOKUP($AJ973,Data_Validation!$A:$D,4,0)</f>
        <v>#N/A</v>
      </c>
      <c r="AR973" s="487" t="s">
        <v>299</v>
      </c>
      <c r="AS973" s="487" t="e">
        <f>+VLOOKUP($AJ973,Data_Validation!$A:$E,5,0)</f>
        <v>#N/A</v>
      </c>
      <c r="AT973" s="904">
        <f t="shared" si="98"/>
        <v>0</v>
      </c>
      <c r="AU973" s="488">
        <f t="shared" si="99"/>
        <v>0</v>
      </c>
      <c r="AV973" s="899">
        <f>IFERROR(INDEX(V973:AG973,1,MATCH(Parametres!$B$3,V$1:AG$1,0)-1)*IF(OR(C973="L",C973="S",C973="I"),-1,1),"")</f>
        <v>0</v>
      </c>
      <c r="AW973" s="899">
        <f t="shared" si="100"/>
        <v>0</v>
      </c>
      <c r="AX973" s="899">
        <f>INDEX(V973:AG973,1,MATCH(Parametres!$B$3,V$1:AG$1,0))*IF(OR(C973="L",C973="S",C973="I"),-1,1)</f>
        <v>0</v>
      </c>
      <c r="AY973" s="487" t="s">
        <v>337</v>
      </c>
      <c r="AZ973" s="487" t="e">
        <f>+VLOOKUP($AJ973,Data_Validation!$A:$E,5,0)</f>
        <v>#N/A</v>
      </c>
    </row>
    <row r="974" spans="36:52" ht="15" hidden="1" customHeight="1">
      <c r="AJ974" s="905">
        <f t="shared" si="95"/>
        <v>0</v>
      </c>
      <c r="AK974" s="905">
        <f t="shared" si="96"/>
        <v>0</v>
      </c>
      <c r="AL974" s="905">
        <f>IFERROR(INDEX(G974:R974,1,MATCH(Parametres!$B$3,G$1:R$1,0)-1)*IF(OR(F974="L",F974="S",F974="I"),-1,1),"")</f>
        <v>0</v>
      </c>
      <c r="AM974" s="905">
        <f t="shared" si="97"/>
        <v>0</v>
      </c>
      <c r="AN974" s="905">
        <f>INDEX(G974:R974,1,MATCH(Parametres!$B$3,G$1:R$1,0))*IF(OR(F974="L",F974="S",F974="I"),-1,1)</f>
        <v>0</v>
      </c>
      <c r="AO974" s="487" t="e">
        <f>+VLOOKUP($AJ974,Data_Validation!$A:$D,1,0)</f>
        <v>#N/A</v>
      </c>
      <c r="AP974" s="487" t="e">
        <f>+VLOOKUP($AJ974,Data_Validation!$A:$D,3,0)</f>
        <v>#N/A</v>
      </c>
      <c r="AQ974" s="487" t="e">
        <f>+VLOOKUP($AJ974,Data_Validation!$A:$D,4,0)</f>
        <v>#N/A</v>
      </c>
      <c r="AR974" s="487" t="s">
        <v>299</v>
      </c>
      <c r="AS974" s="487" t="e">
        <f>+VLOOKUP($AJ974,Data_Validation!$A:$E,5,0)</f>
        <v>#N/A</v>
      </c>
      <c r="AT974" s="904">
        <f t="shared" si="98"/>
        <v>0</v>
      </c>
      <c r="AU974" s="488">
        <f t="shared" si="99"/>
        <v>0</v>
      </c>
      <c r="AV974" s="899">
        <f>IFERROR(INDEX(V974:AG974,1,MATCH(Parametres!$B$3,V$1:AG$1,0)-1)*IF(OR(C974="L",C974="S",C974="I"),-1,1),"")</f>
        <v>0</v>
      </c>
      <c r="AW974" s="899">
        <f t="shared" si="100"/>
        <v>0</v>
      </c>
      <c r="AX974" s="899">
        <f>INDEX(V974:AG974,1,MATCH(Parametres!$B$3,V$1:AG$1,0))*IF(OR(C974="L",C974="S",C974="I"),-1,1)</f>
        <v>0</v>
      </c>
      <c r="AY974" s="487" t="s">
        <v>337</v>
      </c>
      <c r="AZ974" s="487" t="e">
        <f>+VLOOKUP($AJ974,Data_Validation!$A:$E,5,0)</f>
        <v>#N/A</v>
      </c>
    </row>
    <row r="975" spans="36:52" ht="15" hidden="1" customHeight="1">
      <c r="AJ975" s="905">
        <f t="shared" si="95"/>
        <v>0</v>
      </c>
      <c r="AK975" s="905">
        <f t="shared" si="96"/>
        <v>0</v>
      </c>
      <c r="AL975" s="905">
        <f>IFERROR(INDEX(G975:R975,1,MATCH(Parametres!$B$3,G$1:R$1,0)-1)*IF(OR(F975="L",F975="S",F975="I"),-1,1),"")</f>
        <v>0</v>
      </c>
      <c r="AM975" s="905">
        <f t="shared" si="97"/>
        <v>0</v>
      </c>
      <c r="AN975" s="905">
        <f>INDEX(G975:R975,1,MATCH(Parametres!$B$3,G$1:R$1,0))*IF(OR(F975="L",F975="S",F975="I"),-1,1)</f>
        <v>0</v>
      </c>
      <c r="AO975" s="487" t="e">
        <f>+VLOOKUP($AJ975,Data_Validation!$A:$D,1,0)</f>
        <v>#N/A</v>
      </c>
      <c r="AP975" s="487" t="e">
        <f>+VLOOKUP($AJ975,Data_Validation!$A:$D,3,0)</f>
        <v>#N/A</v>
      </c>
      <c r="AQ975" s="487" t="e">
        <f>+VLOOKUP($AJ975,Data_Validation!$A:$D,4,0)</f>
        <v>#N/A</v>
      </c>
      <c r="AR975" s="487" t="s">
        <v>299</v>
      </c>
      <c r="AS975" s="487" t="e">
        <f>+VLOOKUP($AJ975,Data_Validation!$A:$E,5,0)</f>
        <v>#N/A</v>
      </c>
      <c r="AT975" s="904">
        <f t="shared" si="98"/>
        <v>0</v>
      </c>
      <c r="AU975" s="488">
        <f t="shared" si="99"/>
        <v>0</v>
      </c>
      <c r="AV975" s="899">
        <f>IFERROR(INDEX(V975:AG975,1,MATCH(Parametres!$B$3,V$1:AG$1,0)-1)*IF(OR(C975="L",C975="S",C975="I"),-1,1),"")</f>
        <v>0</v>
      </c>
      <c r="AW975" s="899">
        <f t="shared" si="100"/>
        <v>0</v>
      </c>
      <c r="AX975" s="899">
        <f>INDEX(V975:AG975,1,MATCH(Parametres!$B$3,V$1:AG$1,0))*IF(OR(C975="L",C975="S",C975="I"),-1,1)</f>
        <v>0</v>
      </c>
      <c r="AY975" s="487" t="s">
        <v>337</v>
      </c>
      <c r="AZ975" s="487" t="e">
        <f>+VLOOKUP($AJ975,Data_Validation!$A:$E,5,0)</f>
        <v>#N/A</v>
      </c>
    </row>
    <row r="976" spans="36:52" ht="15" hidden="1" customHeight="1">
      <c r="AJ976" s="905">
        <f t="shared" si="95"/>
        <v>0</v>
      </c>
      <c r="AK976" s="905">
        <f t="shared" si="96"/>
        <v>0</v>
      </c>
      <c r="AL976" s="905">
        <f>IFERROR(INDEX(G976:R976,1,MATCH(Parametres!$B$3,G$1:R$1,0)-1)*IF(OR(F976="L",F976="S",F976="I"),-1,1),"")</f>
        <v>0</v>
      </c>
      <c r="AM976" s="905">
        <f t="shared" si="97"/>
        <v>0</v>
      </c>
      <c r="AN976" s="905">
        <f>INDEX(G976:R976,1,MATCH(Parametres!$B$3,G$1:R$1,0))*IF(OR(F976="L",F976="S",F976="I"),-1,1)</f>
        <v>0</v>
      </c>
      <c r="AO976" s="487" t="e">
        <f>+VLOOKUP($AJ976,Data_Validation!$A:$D,1,0)</f>
        <v>#N/A</v>
      </c>
      <c r="AP976" s="487" t="e">
        <f>+VLOOKUP($AJ976,Data_Validation!$A:$D,3,0)</f>
        <v>#N/A</v>
      </c>
      <c r="AQ976" s="487" t="e">
        <f>+VLOOKUP($AJ976,Data_Validation!$A:$D,4,0)</f>
        <v>#N/A</v>
      </c>
      <c r="AR976" s="487" t="s">
        <v>299</v>
      </c>
      <c r="AS976" s="487" t="e">
        <f>+VLOOKUP($AJ976,Data_Validation!$A:$E,5,0)</f>
        <v>#N/A</v>
      </c>
      <c r="AT976" s="904">
        <f t="shared" si="98"/>
        <v>0</v>
      </c>
      <c r="AU976" s="488">
        <f t="shared" si="99"/>
        <v>0</v>
      </c>
      <c r="AV976" s="899">
        <f>IFERROR(INDEX(V976:AG976,1,MATCH(Parametres!$B$3,V$1:AG$1,0)-1)*IF(OR(C976="L",C976="S",C976="I"),-1,1),"")</f>
        <v>0</v>
      </c>
      <c r="AW976" s="899">
        <f t="shared" si="100"/>
        <v>0</v>
      </c>
      <c r="AX976" s="899">
        <f>INDEX(V976:AG976,1,MATCH(Parametres!$B$3,V$1:AG$1,0))*IF(OR(C976="L",C976="S",C976="I"),-1,1)</f>
        <v>0</v>
      </c>
      <c r="AY976" s="487" t="s">
        <v>337</v>
      </c>
      <c r="AZ976" s="487" t="e">
        <f>+VLOOKUP($AJ976,Data_Validation!$A:$E,5,0)</f>
        <v>#N/A</v>
      </c>
    </row>
    <row r="977" spans="36:52" ht="15" hidden="1" customHeight="1">
      <c r="AJ977" s="905">
        <f t="shared" si="95"/>
        <v>0</v>
      </c>
      <c r="AK977" s="905">
        <f t="shared" si="96"/>
        <v>0</v>
      </c>
      <c r="AL977" s="905">
        <f>IFERROR(INDEX(G977:R977,1,MATCH(Parametres!$B$3,G$1:R$1,0)-1)*IF(OR(F977="L",F977="S",F977="I"),-1,1),"")</f>
        <v>0</v>
      </c>
      <c r="AM977" s="905">
        <f t="shared" si="97"/>
        <v>0</v>
      </c>
      <c r="AN977" s="905">
        <f>INDEX(G977:R977,1,MATCH(Parametres!$B$3,G$1:R$1,0))*IF(OR(F977="L",F977="S",F977="I"),-1,1)</f>
        <v>0</v>
      </c>
      <c r="AO977" s="487" t="e">
        <f>+VLOOKUP($AJ977,Data_Validation!$A:$D,1,0)</f>
        <v>#N/A</v>
      </c>
      <c r="AP977" s="487" t="e">
        <f>+VLOOKUP($AJ977,Data_Validation!$A:$D,3,0)</f>
        <v>#N/A</v>
      </c>
      <c r="AQ977" s="487" t="e">
        <f>+VLOOKUP($AJ977,Data_Validation!$A:$D,4,0)</f>
        <v>#N/A</v>
      </c>
      <c r="AR977" s="487" t="s">
        <v>299</v>
      </c>
      <c r="AS977" s="487" t="e">
        <f>+VLOOKUP($AJ977,Data_Validation!$A:$E,5,0)</f>
        <v>#N/A</v>
      </c>
      <c r="AT977" s="904">
        <f t="shared" si="98"/>
        <v>0</v>
      </c>
      <c r="AU977" s="488">
        <f t="shared" si="99"/>
        <v>0</v>
      </c>
      <c r="AV977" s="899">
        <f>IFERROR(INDEX(V977:AG977,1,MATCH(Parametres!$B$3,V$1:AG$1,0)-1)*IF(OR(C977="L",C977="S",C977="I"),-1,1),"")</f>
        <v>0</v>
      </c>
      <c r="AW977" s="899">
        <f t="shared" si="100"/>
        <v>0</v>
      </c>
      <c r="AX977" s="899">
        <f>INDEX(V977:AG977,1,MATCH(Parametres!$B$3,V$1:AG$1,0))*IF(OR(C977="L",C977="S",C977="I"),-1,1)</f>
        <v>0</v>
      </c>
      <c r="AY977" s="487" t="s">
        <v>337</v>
      </c>
      <c r="AZ977" s="487" t="e">
        <f>+VLOOKUP($AJ977,Data_Validation!$A:$E,5,0)</f>
        <v>#N/A</v>
      </c>
    </row>
    <row r="978" spans="36:52" ht="15" hidden="1" customHeight="1">
      <c r="AJ978" s="905">
        <f t="shared" si="95"/>
        <v>0</v>
      </c>
      <c r="AK978" s="905">
        <f t="shared" si="96"/>
        <v>0</v>
      </c>
      <c r="AL978" s="905">
        <f>IFERROR(INDEX(G978:R978,1,MATCH(Parametres!$B$3,G$1:R$1,0)-1)*IF(OR(F978="L",F978="S",F978="I"),-1,1),"")</f>
        <v>0</v>
      </c>
      <c r="AM978" s="905">
        <f t="shared" si="97"/>
        <v>0</v>
      </c>
      <c r="AN978" s="905">
        <f>INDEX(G978:R978,1,MATCH(Parametres!$B$3,G$1:R$1,0))*IF(OR(F978="L",F978="S",F978="I"),-1,1)</f>
        <v>0</v>
      </c>
      <c r="AO978" s="487" t="e">
        <f>+VLOOKUP($AJ978,Data_Validation!$A:$D,1,0)</f>
        <v>#N/A</v>
      </c>
      <c r="AP978" s="487" t="e">
        <f>+VLOOKUP($AJ978,Data_Validation!$A:$D,3,0)</f>
        <v>#N/A</v>
      </c>
      <c r="AQ978" s="487" t="e">
        <f>+VLOOKUP($AJ978,Data_Validation!$A:$D,4,0)</f>
        <v>#N/A</v>
      </c>
      <c r="AR978" s="487" t="s">
        <v>299</v>
      </c>
      <c r="AS978" s="487" t="e">
        <f>+VLOOKUP($AJ978,Data_Validation!$A:$E,5,0)</f>
        <v>#N/A</v>
      </c>
      <c r="AT978" s="904">
        <f t="shared" si="98"/>
        <v>0</v>
      </c>
      <c r="AU978" s="488">
        <f t="shared" si="99"/>
        <v>0</v>
      </c>
      <c r="AV978" s="899">
        <f>IFERROR(INDEX(V978:AG978,1,MATCH(Parametres!$B$3,V$1:AG$1,0)-1)*IF(OR(C978="L",C978="S",C978="I"),-1,1),"")</f>
        <v>0</v>
      </c>
      <c r="AW978" s="899">
        <f t="shared" si="100"/>
        <v>0</v>
      </c>
      <c r="AX978" s="899">
        <f>INDEX(V978:AG978,1,MATCH(Parametres!$B$3,V$1:AG$1,0))*IF(OR(C978="L",C978="S",C978="I"),-1,1)</f>
        <v>0</v>
      </c>
      <c r="AY978" s="487" t="s">
        <v>337</v>
      </c>
      <c r="AZ978" s="487" t="e">
        <f>+VLOOKUP($AJ978,Data_Validation!$A:$E,5,0)</f>
        <v>#N/A</v>
      </c>
    </row>
    <row r="979" spans="36:52" ht="15" hidden="1" customHeight="1">
      <c r="AJ979" s="905">
        <f t="shared" si="95"/>
        <v>0</v>
      </c>
      <c r="AK979" s="905">
        <f t="shared" si="96"/>
        <v>0</v>
      </c>
      <c r="AL979" s="905">
        <f>IFERROR(INDEX(G979:R979,1,MATCH(Parametres!$B$3,G$1:R$1,0)-1)*IF(OR(F979="L",F979="S",F979="I"),-1,1),"")</f>
        <v>0</v>
      </c>
      <c r="AM979" s="905">
        <f t="shared" si="97"/>
        <v>0</v>
      </c>
      <c r="AN979" s="905">
        <f>INDEX(G979:R979,1,MATCH(Parametres!$B$3,G$1:R$1,0))*IF(OR(F979="L",F979="S",F979="I"),-1,1)</f>
        <v>0</v>
      </c>
      <c r="AO979" s="487" t="e">
        <f>+VLOOKUP($AJ979,Data_Validation!$A:$D,1,0)</f>
        <v>#N/A</v>
      </c>
      <c r="AP979" s="487" t="e">
        <f>+VLOOKUP($AJ979,Data_Validation!$A:$D,3,0)</f>
        <v>#N/A</v>
      </c>
      <c r="AQ979" s="487" t="e">
        <f>+VLOOKUP($AJ979,Data_Validation!$A:$D,4,0)</f>
        <v>#N/A</v>
      </c>
      <c r="AR979" s="487" t="s">
        <v>299</v>
      </c>
      <c r="AS979" s="487" t="e">
        <f>+VLOOKUP($AJ979,Data_Validation!$A:$E,5,0)</f>
        <v>#N/A</v>
      </c>
      <c r="AT979" s="904">
        <f t="shared" si="98"/>
        <v>0</v>
      </c>
      <c r="AU979" s="488">
        <f t="shared" si="99"/>
        <v>0</v>
      </c>
      <c r="AV979" s="899">
        <f>IFERROR(INDEX(V979:AG979,1,MATCH(Parametres!$B$3,V$1:AG$1,0)-1)*IF(OR(C979="L",C979="S",C979="I"),-1,1),"")</f>
        <v>0</v>
      </c>
      <c r="AW979" s="899">
        <f t="shared" si="100"/>
        <v>0</v>
      </c>
      <c r="AX979" s="899">
        <f>INDEX(V979:AG979,1,MATCH(Parametres!$B$3,V$1:AG$1,0))*IF(OR(C979="L",C979="S",C979="I"),-1,1)</f>
        <v>0</v>
      </c>
      <c r="AY979" s="487" t="s">
        <v>337</v>
      </c>
      <c r="AZ979" s="487" t="e">
        <f>+VLOOKUP($AJ979,Data_Validation!$A:$E,5,0)</f>
        <v>#N/A</v>
      </c>
    </row>
    <row r="980" spans="36:52" ht="15" hidden="1" customHeight="1">
      <c r="AJ980" s="905">
        <f t="shared" si="95"/>
        <v>0</v>
      </c>
      <c r="AK980" s="905">
        <f t="shared" si="96"/>
        <v>0</v>
      </c>
      <c r="AL980" s="905">
        <f>IFERROR(INDEX(G980:R980,1,MATCH(Parametres!$B$3,G$1:R$1,0)-1)*IF(OR(F980="L",F980="S",F980="I"),-1,1),"")</f>
        <v>0</v>
      </c>
      <c r="AM980" s="905">
        <f t="shared" si="97"/>
        <v>0</v>
      </c>
      <c r="AN980" s="905">
        <f>INDEX(G980:R980,1,MATCH(Parametres!$B$3,G$1:R$1,0))*IF(OR(F980="L",F980="S",F980="I"),-1,1)</f>
        <v>0</v>
      </c>
      <c r="AO980" s="487" t="e">
        <f>+VLOOKUP($AJ980,Data_Validation!$A:$D,1,0)</f>
        <v>#N/A</v>
      </c>
      <c r="AP980" s="487" t="e">
        <f>+VLOOKUP($AJ980,Data_Validation!$A:$D,3,0)</f>
        <v>#N/A</v>
      </c>
      <c r="AQ980" s="487" t="e">
        <f>+VLOOKUP($AJ980,Data_Validation!$A:$D,4,0)</f>
        <v>#N/A</v>
      </c>
      <c r="AR980" s="487" t="s">
        <v>299</v>
      </c>
      <c r="AS980" s="487" t="e">
        <f>+VLOOKUP($AJ980,Data_Validation!$A:$E,5,0)</f>
        <v>#N/A</v>
      </c>
      <c r="AT980" s="904">
        <f t="shared" si="98"/>
        <v>0</v>
      </c>
      <c r="AU980" s="488">
        <f t="shared" si="99"/>
        <v>0</v>
      </c>
      <c r="AV980" s="899">
        <f>IFERROR(INDEX(V980:AG980,1,MATCH(Parametres!$B$3,V$1:AG$1,0)-1)*IF(OR(C980="L",C980="S",C980="I"),-1,1),"")</f>
        <v>0</v>
      </c>
      <c r="AW980" s="899">
        <f t="shared" si="100"/>
        <v>0</v>
      </c>
      <c r="AX980" s="899">
        <f>INDEX(V980:AG980,1,MATCH(Parametres!$B$3,V$1:AG$1,0))*IF(OR(C980="L",C980="S",C980="I"),-1,1)</f>
        <v>0</v>
      </c>
      <c r="AY980" s="487" t="s">
        <v>337</v>
      </c>
      <c r="AZ980" s="487" t="e">
        <f>+VLOOKUP($AJ980,Data_Validation!$A:$E,5,0)</f>
        <v>#N/A</v>
      </c>
    </row>
    <row r="981" spans="36:52" ht="15" hidden="1" customHeight="1">
      <c r="AJ981" s="905">
        <f t="shared" si="95"/>
        <v>0</v>
      </c>
      <c r="AK981" s="905">
        <f t="shared" si="96"/>
        <v>0</v>
      </c>
      <c r="AL981" s="905">
        <f>IFERROR(INDEX(G981:R981,1,MATCH(Parametres!$B$3,G$1:R$1,0)-1)*IF(OR(F981="L",F981="S",F981="I"),-1,1),"")</f>
        <v>0</v>
      </c>
      <c r="AM981" s="905">
        <f t="shared" si="97"/>
        <v>0</v>
      </c>
      <c r="AN981" s="905">
        <f>INDEX(G981:R981,1,MATCH(Parametres!$B$3,G$1:R$1,0))*IF(OR(F981="L",F981="S",F981="I"),-1,1)</f>
        <v>0</v>
      </c>
      <c r="AO981" s="487" t="e">
        <f>+VLOOKUP($AJ981,Data_Validation!$A:$D,1,0)</f>
        <v>#N/A</v>
      </c>
      <c r="AP981" s="487" t="e">
        <f>+VLOOKUP($AJ981,Data_Validation!$A:$D,3,0)</f>
        <v>#N/A</v>
      </c>
      <c r="AQ981" s="487" t="e">
        <f>+VLOOKUP($AJ981,Data_Validation!$A:$D,4,0)</f>
        <v>#N/A</v>
      </c>
      <c r="AR981" s="487" t="s">
        <v>299</v>
      </c>
      <c r="AS981" s="487" t="e">
        <f>+VLOOKUP($AJ981,Data_Validation!$A:$E,5,0)</f>
        <v>#N/A</v>
      </c>
      <c r="AT981" s="904">
        <f t="shared" si="98"/>
        <v>0</v>
      </c>
      <c r="AU981" s="488">
        <f t="shared" si="99"/>
        <v>0</v>
      </c>
      <c r="AV981" s="899">
        <f>IFERROR(INDEX(V981:AG981,1,MATCH(Parametres!$B$3,V$1:AG$1,0)-1)*IF(OR(C981="L",C981="S",C981="I"),-1,1),"")</f>
        <v>0</v>
      </c>
      <c r="AW981" s="899">
        <f t="shared" si="100"/>
        <v>0</v>
      </c>
      <c r="AX981" s="899">
        <f>INDEX(V981:AG981,1,MATCH(Parametres!$B$3,V$1:AG$1,0))*IF(OR(C981="L",C981="S",C981="I"),-1,1)</f>
        <v>0</v>
      </c>
      <c r="AY981" s="487" t="s">
        <v>337</v>
      </c>
      <c r="AZ981" s="487" t="e">
        <f>+VLOOKUP($AJ981,Data_Validation!$A:$E,5,0)</f>
        <v>#N/A</v>
      </c>
    </row>
    <row r="982" spans="36:52" ht="15" hidden="1" customHeight="1">
      <c r="AJ982" s="905">
        <f t="shared" si="95"/>
        <v>0</v>
      </c>
      <c r="AK982" s="905">
        <f t="shared" si="96"/>
        <v>0</v>
      </c>
      <c r="AL982" s="905">
        <f>IFERROR(INDEX(G982:R982,1,MATCH(Parametres!$B$3,G$1:R$1,0)-1)*IF(OR(F982="L",F982="S",F982="I"),-1,1),"")</f>
        <v>0</v>
      </c>
      <c r="AM982" s="905">
        <f t="shared" si="97"/>
        <v>0</v>
      </c>
      <c r="AN982" s="905">
        <f>INDEX(G982:R982,1,MATCH(Parametres!$B$3,G$1:R$1,0))*IF(OR(F982="L",F982="S",F982="I"),-1,1)</f>
        <v>0</v>
      </c>
      <c r="AO982" s="487" t="e">
        <f>+VLOOKUP($AJ982,Data_Validation!$A:$D,1,0)</f>
        <v>#N/A</v>
      </c>
      <c r="AP982" s="487" t="e">
        <f>+VLOOKUP($AJ982,Data_Validation!$A:$D,3,0)</f>
        <v>#N/A</v>
      </c>
      <c r="AQ982" s="487" t="e">
        <f>+VLOOKUP($AJ982,Data_Validation!$A:$D,4,0)</f>
        <v>#N/A</v>
      </c>
      <c r="AR982" s="487" t="s">
        <v>299</v>
      </c>
      <c r="AS982" s="487" t="e">
        <f>+VLOOKUP($AJ982,Data_Validation!$A:$E,5,0)</f>
        <v>#N/A</v>
      </c>
      <c r="AT982" s="904">
        <f t="shared" si="98"/>
        <v>0</v>
      </c>
      <c r="AU982" s="488">
        <f t="shared" si="99"/>
        <v>0</v>
      </c>
      <c r="AV982" s="899">
        <f>IFERROR(INDEX(V982:AG982,1,MATCH(Parametres!$B$3,V$1:AG$1,0)-1)*IF(OR(C982="L",C982="S",C982="I"),-1,1),"")</f>
        <v>0</v>
      </c>
      <c r="AW982" s="899">
        <f t="shared" si="100"/>
        <v>0</v>
      </c>
      <c r="AX982" s="899">
        <f>INDEX(V982:AG982,1,MATCH(Parametres!$B$3,V$1:AG$1,0))*IF(OR(C982="L",C982="S",C982="I"),-1,1)</f>
        <v>0</v>
      </c>
      <c r="AY982" s="487" t="s">
        <v>337</v>
      </c>
      <c r="AZ982" s="487" t="e">
        <f>+VLOOKUP($AJ982,Data_Validation!$A:$E,5,0)</f>
        <v>#N/A</v>
      </c>
    </row>
    <row r="983" spans="36:52" ht="15" hidden="1" customHeight="1">
      <c r="AJ983" s="905">
        <f t="shared" si="95"/>
        <v>0</v>
      </c>
      <c r="AK983" s="905">
        <f t="shared" si="96"/>
        <v>0</v>
      </c>
      <c r="AL983" s="905">
        <f>IFERROR(INDEX(G983:R983,1,MATCH(Parametres!$B$3,G$1:R$1,0)-1)*IF(OR(F983="L",F983="S",F983="I"),-1,1),"")</f>
        <v>0</v>
      </c>
      <c r="AM983" s="905">
        <f t="shared" si="97"/>
        <v>0</v>
      </c>
      <c r="AN983" s="905">
        <f>INDEX(G983:R983,1,MATCH(Parametres!$B$3,G$1:R$1,0))*IF(OR(F983="L",F983="S",F983="I"),-1,1)</f>
        <v>0</v>
      </c>
      <c r="AO983" s="487" t="e">
        <f>+VLOOKUP($AJ983,Data_Validation!$A:$D,1,0)</f>
        <v>#N/A</v>
      </c>
      <c r="AP983" s="487" t="e">
        <f>+VLOOKUP($AJ983,Data_Validation!$A:$D,3,0)</f>
        <v>#N/A</v>
      </c>
      <c r="AQ983" s="487" t="e">
        <f>+VLOOKUP($AJ983,Data_Validation!$A:$D,4,0)</f>
        <v>#N/A</v>
      </c>
      <c r="AR983" s="487" t="s">
        <v>299</v>
      </c>
      <c r="AS983" s="487" t="e">
        <f>+VLOOKUP($AJ983,Data_Validation!$A:$E,5,0)</f>
        <v>#N/A</v>
      </c>
      <c r="AT983" s="904">
        <f t="shared" si="98"/>
        <v>0</v>
      </c>
      <c r="AU983" s="488">
        <f t="shared" si="99"/>
        <v>0</v>
      </c>
      <c r="AV983" s="899">
        <f>IFERROR(INDEX(V983:AG983,1,MATCH(Parametres!$B$3,V$1:AG$1,0)-1)*IF(OR(C983="L",C983="S",C983="I"),-1,1),"")</f>
        <v>0</v>
      </c>
      <c r="AW983" s="899">
        <f t="shared" si="100"/>
        <v>0</v>
      </c>
      <c r="AX983" s="899">
        <f>INDEX(V983:AG983,1,MATCH(Parametres!$B$3,V$1:AG$1,0))*IF(OR(C983="L",C983="S",C983="I"),-1,1)</f>
        <v>0</v>
      </c>
      <c r="AY983" s="487" t="s">
        <v>337</v>
      </c>
      <c r="AZ983" s="487" t="e">
        <f>+VLOOKUP($AJ983,Data_Validation!$A:$E,5,0)</f>
        <v>#N/A</v>
      </c>
    </row>
    <row r="984" spans="36:52" ht="15" hidden="1" customHeight="1">
      <c r="AJ984" s="905">
        <f t="shared" si="95"/>
        <v>0</v>
      </c>
      <c r="AK984" s="905">
        <f t="shared" si="96"/>
        <v>0</v>
      </c>
      <c r="AL984" s="905">
        <f>IFERROR(INDEX(G984:R984,1,MATCH(Parametres!$B$3,G$1:R$1,0)-1)*IF(OR(F984="L",F984="S",F984="I"),-1,1),"")</f>
        <v>0</v>
      </c>
      <c r="AM984" s="905">
        <f t="shared" si="97"/>
        <v>0</v>
      </c>
      <c r="AN984" s="905">
        <f>INDEX(G984:R984,1,MATCH(Parametres!$B$3,G$1:R$1,0))*IF(OR(F984="L",F984="S",F984="I"),-1,1)</f>
        <v>0</v>
      </c>
      <c r="AO984" s="487" t="e">
        <f>+VLOOKUP($AJ984,Data_Validation!$A:$D,1,0)</f>
        <v>#N/A</v>
      </c>
      <c r="AP984" s="487" t="e">
        <f>+VLOOKUP($AJ984,Data_Validation!$A:$D,3,0)</f>
        <v>#N/A</v>
      </c>
      <c r="AQ984" s="487" t="e">
        <f>+VLOOKUP($AJ984,Data_Validation!$A:$D,4,0)</f>
        <v>#N/A</v>
      </c>
      <c r="AR984" s="487" t="s">
        <v>299</v>
      </c>
      <c r="AS984" s="487" t="e">
        <f>+VLOOKUP($AJ984,Data_Validation!$A:$E,5,0)</f>
        <v>#N/A</v>
      </c>
      <c r="AT984" s="904">
        <f t="shared" si="98"/>
        <v>0</v>
      </c>
      <c r="AU984" s="488">
        <f t="shared" si="99"/>
        <v>0</v>
      </c>
      <c r="AV984" s="899">
        <f>IFERROR(INDEX(V984:AG984,1,MATCH(Parametres!$B$3,V$1:AG$1,0)-1)*IF(OR(C984="L",C984="S",C984="I"),-1,1),"")</f>
        <v>0</v>
      </c>
      <c r="AW984" s="899">
        <f t="shared" si="100"/>
        <v>0</v>
      </c>
      <c r="AX984" s="899">
        <f>INDEX(V984:AG984,1,MATCH(Parametres!$B$3,V$1:AG$1,0))*IF(OR(C984="L",C984="S",C984="I"),-1,1)</f>
        <v>0</v>
      </c>
      <c r="AY984" s="487" t="s">
        <v>337</v>
      </c>
      <c r="AZ984" s="487" t="e">
        <f>+VLOOKUP($AJ984,Data_Validation!$A:$E,5,0)</f>
        <v>#N/A</v>
      </c>
    </row>
    <row r="985" spans="36:52" ht="15" hidden="1" customHeight="1">
      <c r="AJ985" s="905">
        <f t="shared" si="95"/>
        <v>0</v>
      </c>
      <c r="AK985" s="905">
        <f t="shared" si="96"/>
        <v>0</v>
      </c>
      <c r="AL985" s="905">
        <f>IFERROR(INDEX(G985:R985,1,MATCH(Parametres!$B$3,G$1:R$1,0)-1)*IF(OR(F985="L",F985="S",F985="I"),-1,1),"")</f>
        <v>0</v>
      </c>
      <c r="AM985" s="905">
        <f t="shared" si="97"/>
        <v>0</v>
      </c>
      <c r="AN985" s="905">
        <f>INDEX(G985:R985,1,MATCH(Parametres!$B$3,G$1:R$1,0))*IF(OR(F985="L",F985="S",F985="I"),-1,1)</f>
        <v>0</v>
      </c>
      <c r="AO985" s="487" t="e">
        <f>+VLOOKUP($AJ985,Data_Validation!$A:$D,1,0)</f>
        <v>#N/A</v>
      </c>
      <c r="AP985" s="487" t="e">
        <f>+VLOOKUP($AJ985,Data_Validation!$A:$D,3,0)</f>
        <v>#N/A</v>
      </c>
      <c r="AQ985" s="487" t="e">
        <f>+VLOOKUP($AJ985,Data_Validation!$A:$D,4,0)</f>
        <v>#N/A</v>
      </c>
      <c r="AR985" s="487" t="s">
        <v>299</v>
      </c>
      <c r="AS985" s="487" t="e">
        <f>+VLOOKUP($AJ985,Data_Validation!$A:$E,5,0)</f>
        <v>#N/A</v>
      </c>
      <c r="AT985" s="904">
        <f t="shared" si="98"/>
        <v>0</v>
      </c>
      <c r="AU985" s="488">
        <f t="shared" si="99"/>
        <v>0</v>
      </c>
      <c r="AV985" s="899">
        <f>IFERROR(INDEX(V985:AG985,1,MATCH(Parametres!$B$3,V$1:AG$1,0)-1)*IF(OR(C985="L",C985="S",C985="I"),-1,1),"")</f>
        <v>0</v>
      </c>
      <c r="AW985" s="899">
        <f t="shared" si="100"/>
        <v>0</v>
      </c>
      <c r="AX985" s="899">
        <f>INDEX(V985:AG985,1,MATCH(Parametres!$B$3,V$1:AG$1,0))*IF(OR(C985="L",C985="S",C985="I"),-1,1)</f>
        <v>0</v>
      </c>
      <c r="AY985" s="487" t="s">
        <v>337</v>
      </c>
      <c r="AZ985" s="487" t="e">
        <f>+VLOOKUP($AJ985,Data_Validation!$A:$E,5,0)</f>
        <v>#N/A</v>
      </c>
    </row>
    <row r="986" spans="36:52" ht="15" hidden="1" customHeight="1">
      <c r="AJ986" s="905">
        <f t="shared" si="95"/>
        <v>0</v>
      </c>
      <c r="AK986" s="905">
        <f t="shared" si="96"/>
        <v>0</v>
      </c>
      <c r="AL986" s="905">
        <f>IFERROR(INDEX(G986:R986,1,MATCH(Parametres!$B$3,G$1:R$1,0)-1)*IF(OR(F986="L",F986="S",F986="I"),-1,1),"")</f>
        <v>0</v>
      </c>
      <c r="AM986" s="905">
        <f t="shared" si="97"/>
        <v>0</v>
      </c>
      <c r="AN986" s="905">
        <f>INDEX(G986:R986,1,MATCH(Parametres!$B$3,G$1:R$1,0))*IF(OR(F986="L",F986="S",F986="I"),-1,1)</f>
        <v>0</v>
      </c>
      <c r="AO986" s="487" t="e">
        <f>+VLOOKUP($AJ986,Data_Validation!$A:$D,1,0)</f>
        <v>#N/A</v>
      </c>
      <c r="AP986" s="487" t="e">
        <f>+VLOOKUP($AJ986,Data_Validation!$A:$D,3,0)</f>
        <v>#N/A</v>
      </c>
      <c r="AQ986" s="487" t="e">
        <f>+VLOOKUP($AJ986,Data_Validation!$A:$D,4,0)</f>
        <v>#N/A</v>
      </c>
      <c r="AR986" s="487" t="s">
        <v>299</v>
      </c>
      <c r="AS986" s="487" t="e">
        <f>+VLOOKUP($AJ986,Data_Validation!$A:$E,5,0)</f>
        <v>#N/A</v>
      </c>
      <c r="AT986" s="904">
        <f t="shared" si="98"/>
        <v>0</v>
      </c>
      <c r="AU986" s="488">
        <f t="shared" si="99"/>
        <v>0</v>
      </c>
      <c r="AV986" s="899">
        <f>IFERROR(INDEX(V986:AG986,1,MATCH(Parametres!$B$3,V$1:AG$1,0)-1)*IF(OR(C986="L",C986="S",C986="I"),-1,1),"")</f>
        <v>0</v>
      </c>
      <c r="AW986" s="899">
        <f t="shared" si="100"/>
        <v>0</v>
      </c>
      <c r="AX986" s="899">
        <f>INDEX(V986:AG986,1,MATCH(Parametres!$B$3,V$1:AG$1,0))*IF(OR(C986="L",C986="S",C986="I"),-1,1)</f>
        <v>0</v>
      </c>
      <c r="AY986" s="487" t="s">
        <v>337</v>
      </c>
      <c r="AZ986" s="487" t="e">
        <f>+VLOOKUP($AJ986,Data_Validation!$A:$E,5,0)</f>
        <v>#N/A</v>
      </c>
    </row>
    <row r="987" spans="36:52" ht="15" hidden="1" customHeight="1">
      <c r="AJ987" s="905">
        <f t="shared" ref="AJ987:AJ989" si="101">C987</f>
        <v>0</v>
      </c>
      <c r="AK987" s="905">
        <f t="shared" ref="AK987:AK989" si="102">D987</f>
        <v>0</v>
      </c>
      <c r="AL987" s="905">
        <f>IFERROR(INDEX(G987:R987,1,MATCH(Parametres!$B$3,G$1:R$1,0)-1)*IF(OR(F987="L",F987="S",F987="I"),-1,1),"")</f>
        <v>0</v>
      </c>
      <c r="AM987" s="905">
        <f t="shared" ref="AM987:AM989" si="103">AN987-AL987</f>
        <v>0</v>
      </c>
      <c r="AN987" s="905">
        <f>INDEX(G987:R987,1,MATCH(Parametres!$B$3,G$1:R$1,0))*IF(OR(F987="L",F987="S",F987="I"),-1,1)</f>
        <v>0</v>
      </c>
      <c r="AO987" s="487" t="e">
        <f>+VLOOKUP($AJ987,Data_Validation!$A:$D,1,0)</f>
        <v>#N/A</v>
      </c>
      <c r="AP987" s="487" t="e">
        <f>+VLOOKUP($AJ987,Data_Validation!$A:$D,3,0)</f>
        <v>#N/A</v>
      </c>
      <c r="AQ987" s="487" t="e">
        <f>+VLOOKUP($AJ987,Data_Validation!$A:$D,4,0)</f>
        <v>#N/A</v>
      </c>
      <c r="AR987" s="487" t="s">
        <v>299</v>
      </c>
      <c r="AS987" s="487" t="e">
        <f>+VLOOKUP($AJ987,Data_Validation!$A:$E,5,0)</f>
        <v>#N/A</v>
      </c>
      <c r="AT987" s="904">
        <f t="shared" ref="AT987:AT989" si="104">C987</f>
        <v>0</v>
      </c>
      <c r="AU987" s="488">
        <f t="shared" ref="AU987:AU989" si="105">D987</f>
        <v>0</v>
      </c>
      <c r="AV987" s="899">
        <f>IFERROR(INDEX(V987:AG987,1,MATCH(Parametres!$B$3,V$1:AG$1,0)-1)*IF(OR(C987="L",C987="S",C987="I"),-1,1),"")</f>
        <v>0</v>
      </c>
      <c r="AW987" s="899">
        <f t="shared" ref="AW987:AW989" si="106">AX987-AV987</f>
        <v>0</v>
      </c>
      <c r="AX987" s="899">
        <f>INDEX(V987:AG987,1,MATCH(Parametres!$B$3,V$1:AG$1,0))*IF(OR(C987="L",C987="S",C987="I"),-1,1)</f>
        <v>0</v>
      </c>
      <c r="AY987" s="487" t="s">
        <v>337</v>
      </c>
      <c r="AZ987" s="487" t="e">
        <f>+VLOOKUP($AJ987,Data_Validation!$A:$E,5,0)</f>
        <v>#N/A</v>
      </c>
    </row>
    <row r="988" spans="36:52" ht="15" hidden="1" customHeight="1">
      <c r="AJ988" s="905">
        <f t="shared" si="101"/>
        <v>0</v>
      </c>
      <c r="AK988" s="905">
        <f t="shared" si="102"/>
        <v>0</v>
      </c>
      <c r="AL988" s="905">
        <f>IFERROR(INDEX(G988:R988,1,MATCH(Parametres!$B$3,G$1:R$1,0)-1)*IF(OR(F988="L",F988="S",F988="I"),-1,1),"")</f>
        <v>0</v>
      </c>
      <c r="AM988" s="905">
        <f t="shared" si="103"/>
        <v>0</v>
      </c>
      <c r="AN988" s="905">
        <f>INDEX(G988:R988,1,MATCH(Parametres!$B$3,G$1:R$1,0))*IF(OR(F988="L",F988="S",F988="I"),-1,1)</f>
        <v>0</v>
      </c>
      <c r="AO988" s="487" t="e">
        <f>+VLOOKUP($AJ988,Data_Validation!$A:$D,1,0)</f>
        <v>#N/A</v>
      </c>
      <c r="AP988" s="487" t="e">
        <f>+VLOOKUP($AJ988,Data_Validation!$A:$D,3,0)</f>
        <v>#N/A</v>
      </c>
      <c r="AQ988" s="487" t="e">
        <f>+VLOOKUP($AJ988,Data_Validation!$A:$D,4,0)</f>
        <v>#N/A</v>
      </c>
      <c r="AR988" s="487" t="s">
        <v>299</v>
      </c>
      <c r="AS988" s="487" t="e">
        <f>+VLOOKUP($AJ988,Data_Validation!$A:$E,5,0)</f>
        <v>#N/A</v>
      </c>
      <c r="AT988" s="904">
        <f t="shared" si="104"/>
        <v>0</v>
      </c>
      <c r="AU988" s="488">
        <f t="shared" si="105"/>
        <v>0</v>
      </c>
      <c r="AV988" s="899">
        <f>IFERROR(INDEX(V988:AG988,1,MATCH(Parametres!$B$3,V$1:AG$1,0)-1)*IF(OR(C988="L",C988="S",C988="I"),-1,1),"")</f>
        <v>0</v>
      </c>
      <c r="AW988" s="899">
        <f t="shared" si="106"/>
        <v>0</v>
      </c>
      <c r="AX988" s="899">
        <f>INDEX(V988:AG988,1,MATCH(Parametres!$B$3,V$1:AG$1,0))*IF(OR(C988="L",C988="S",C988="I"),-1,1)</f>
        <v>0</v>
      </c>
      <c r="AY988" s="487" t="s">
        <v>337</v>
      </c>
      <c r="AZ988" s="487" t="e">
        <f>+VLOOKUP($AJ988,Data_Validation!$A:$E,5,0)</f>
        <v>#N/A</v>
      </c>
    </row>
    <row r="989" spans="36:52" ht="15" hidden="1" customHeight="1">
      <c r="AJ989" s="905">
        <f t="shared" si="101"/>
        <v>0</v>
      </c>
      <c r="AK989" s="905">
        <f t="shared" si="102"/>
        <v>0</v>
      </c>
      <c r="AL989" s="905">
        <f>IFERROR(INDEX(G989:R989,1,MATCH(Parametres!$B$3,G$1:R$1,0)-1)*IF(OR(F989="L",F989="S",F989="I"),-1,1),"")</f>
        <v>0</v>
      </c>
      <c r="AM989" s="905">
        <f t="shared" si="103"/>
        <v>0</v>
      </c>
      <c r="AN989" s="905">
        <f>INDEX(G989:R989,1,MATCH(Parametres!$B$3,G$1:R$1,0))*IF(OR(F989="L",F989="S",F989="I"),-1,1)</f>
        <v>0</v>
      </c>
      <c r="AO989" s="487" t="e">
        <f>+VLOOKUP($AJ989,Data_Validation!$A:$D,1,0)</f>
        <v>#N/A</v>
      </c>
      <c r="AP989" s="487" t="e">
        <f>+VLOOKUP($AJ989,Data_Validation!$A:$D,3,0)</f>
        <v>#N/A</v>
      </c>
      <c r="AQ989" s="487" t="e">
        <f>+VLOOKUP($AJ989,Data_Validation!$A:$D,4,0)</f>
        <v>#N/A</v>
      </c>
      <c r="AR989" s="487" t="s">
        <v>299</v>
      </c>
      <c r="AS989" s="487" t="e">
        <f>+VLOOKUP($AJ989,Data_Validation!$A:$E,5,0)</f>
        <v>#N/A</v>
      </c>
      <c r="AT989" s="904">
        <f t="shared" si="104"/>
        <v>0</v>
      </c>
      <c r="AU989" s="488">
        <f t="shared" si="105"/>
        <v>0</v>
      </c>
      <c r="AV989" s="899">
        <f>IFERROR(INDEX(V989:AG989,1,MATCH(Parametres!$B$3,V$1:AG$1,0)-1)*IF(OR(C989="L",C989="S",C989="I"),-1,1),"")</f>
        <v>0</v>
      </c>
      <c r="AW989" s="899">
        <f t="shared" si="106"/>
        <v>0</v>
      </c>
      <c r="AX989" s="899">
        <f>INDEX(V989:AG989,1,MATCH(Parametres!$B$3,V$1:AG$1,0))*IF(OR(C989="L",C989="S",C989="I"),-1,1)</f>
        <v>0</v>
      </c>
      <c r="AY989" s="487" t="s">
        <v>337</v>
      </c>
      <c r="AZ989" s="487" t="e">
        <f>+VLOOKUP($AJ989,Data_Validation!$A:$E,5,0)</f>
        <v>#N/A</v>
      </c>
    </row>
    <row r="990" spans="36:52" ht="15" hidden="1" customHeight="1">
      <c r="AJ990" s="905">
        <f t="shared" ref="AJ990:AJ1012" si="107">C990</f>
        <v>0</v>
      </c>
      <c r="AK990" s="905">
        <f t="shared" ref="AK990:AK1012" si="108">D990</f>
        <v>0</v>
      </c>
      <c r="AL990" s="905">
        <f>IFERROR(INDEX(G990:R990,1,MATCH(Parametres!$B$3,G$1:R$1,0)-1)*IF(OR(F990="L",F990="S",F990="I"),-1,1),"")</f>
        <v>0</v>
      </c>
      <c r="AM990" s="905">
        <f t="shared" ref="AM990:AM1012" si="109">AN990-AL990</f>
        <v>0</v>
      </c>
      <c r="AN990" s="905">
        <f>INDEX(G990:R990,1,MATCH(Parametres!$B$3,G$1:R$1,0))*IF(OR(F990="L",F990="S",F990="I"),-1,1)</f>
        <v>0</v>
      </c>
      <c r="AO990" s="487" t="e">
        <f>+VLOOKUP($AJ990,Data_Validation!$A:$D,1,0)</f>
        <v>#N/A</v>
      </c>
      <c r="AP990" s="487" t="e">
        <f>+VLOOKUP($AJ990,Data_Validation!$A:$D,3,0)</f>
        <v>#N/A</v>
      </c>
      <c r="AQ990" s="487" t="e">
        <f>+VLOOKUP($AJ990,Data_Validation!$A:$D,4,0)</f>
        <v>#N/A</v>
      </c>
      <c r="AR990" s="487" t="s">
        <v>299</v>
      </c>
      <c r="AS990" s="487" t="e">
        <f>+VLOOKUP($AJ990,Data_Validation!$A:$E,5,0)</f>
        <v>#N/A</v>
      </c>
      <c r="AT990" s="904">
        <f t="shared" ref="AT990:AT1012" si="110">C990</f>
        <v>0</v>
      </c>
      <c r="AU990" s="488">
        <f t="shared" ref="AU990:AU1012" si="111">D990</f>
        <v>0</v>
      </c>
      <c r="AV990" s="899">
        <f>IFERROR(INDEX(V990:AG990,1,MATCH(Parametres!$B$3,V$1:AG$1,0)-1)*IF(OR(C990="L",C990="S",C990="I"),-1,1),"")</f>
        <v>0</v>
      </c>
      <c r="AW990" s="899">
        <f t="shared" ref="AW990:AW1012" si="112">AX990-AV990</f>
        <v>0</v>
      </c>
      <c r="AX990" s="899">
        <f>INDEX(V990:AG990,1,MATCH(Parametres!$B$3,V$1:AG$1,0))*IF(OR(C990="L",C990="S",C990="I"),-1,1)</f>
        <v>0</v>
      </c>
      <c r="AY990" s="487" t="s">
        <v>337</v>
      </c>
      <c r="AZ990" s="487" t="e">
        <f>+VLOOKUP($AJ990,Data_Validation!$A:$E,5,0)</f>
        <v>#N/A</v>
      </c>
    </row>
    <row r="991" spans="36:52" ht="15" hidden="1" customHeight="1">
      <c r="AJ991" s="905">
        <f t="shared" si="107"/>
        <v>0</v>
      </c>
      <c r="AK991" s="905">
        <f t="shared" si="108"/>
        <v>0</v>
      </c>
      <c r="AL991" s="905">
        <f>IFERROR(INDEX(G991:R991,1,MATCH(Parametres!$B$3,G$1:R$1,0)-1)*IF(OR(F991="L",F991="S",F991="I"),-1,1),"")</f>
        <v>0</v>
      </c>
      <c r="AM991" s="905">
        <f t="shared" si="109"/>
        <v>0</v>
      </c>
      <c r="AN991" s="905">
        <f>INDEX(G991:R991,1,MATCH(Parametres!$B$3,G$1:R$1,0))*IF(OR(F991="L",F991="S",F991="I"),-1,1)</f>
        <v>0</v>
      </c>
      <c r="AO991" s="487" t="e">
        <f>+VLOOKUP($AJ991,Data_Validation!$A:$D,1,0)</f>
        <v>#N/A</v>
      </c>
      <c r="AP991" s="487" t="e">
        <f>+VLOOKUP($AJ991,Data_Validation!$A:$D,3,0)</f>
        <v>#N/A</v>
      </c>
      <c r="AQ991" s="487" t="e">
        <f>+VLOOKUP($AJ991,Data_Validation!$A:$D,4,0)</f>
        <v>#N/A</v>
      </c>
      <c r="AR991" s="487" t="s">
        <v>299</v>
      </c>
      <c r="AS991" s="487" t="e">
        <f>+VLOOKUP($AJ991,Data_Validation!$A:$E,5,0)</f>
        <v>#N/A</v>
      </c>
      <c r="AT991" s="904">
        <f t="shared" si="110"/>
        <v>0</v>
      </c>
      <c r="AU991" s="488">
        <f t="shared" si="111"/>
        <v>0</v>
      </c>
      <c r="AV991" s="899">
        <f>IFERROR(INDEX(V991:AG991,1,MATCH(Parametres!$B$3,V$1:AG$1,0)-1)*IF(OR(C991="L",C991="S",C991="I"),-1,1),"")</f>
        <v>0</v>
      </c>
      <c r="AW991" s="899">
        <f t="shared" si="112"/>
        <v>0</v>
      </c>
      <c r="AX991" s="899">
        <f>INDEX(V991:AG991,1,MATCH(Parametres!$B$3,V$1:AG$1,0))*IF(OR(C991="L",C991="S",C991="I"),-1,1)</f>
        <v>0</v>
      </c>
      <c r="AY991" s="487" t="s">
        <v>337</v>
      </c>
      <c r="AZ991" s="487" t="e">
        <f>+VLOOKUP($AJ991,Data_Validation!$A:$E,5,0)</f>
        <v>#N/A</v>
      </c>
    </row>
    <row r="992" spans="36:52" ht="15" hidden="1" customHeight="1">
      <c r="AJ992" s="905">
        <f t="shared" si="107"/>
        <v>0</v>
      </c>
      <c r="AK992" s="905">
        <f t="shared" si="108"/>
        <v>0</v>
      </c>
      <c r="AL992" s="905">
        <f>IFERROR(INDEX(G992:R992,1,MATCH(Parametres!$B$3,G$1:R$1,0)-1)*IF(OR(F992="L",F992="S",F992="I"),-1,1),"")</f>
        <v>0</v>
      </c>
      <c r="AM992" s="905">
        <f t="shared" si="109"/>
        <v>0</v>
      </c>
      <c r="AN992" s="905">
        <f>INDEX(G992:R992,1,MATCH(Parametres!$B$3,G$1:R$1,0))*IF(OR(F992="L",F992="S",F992="I"),-1,1)</f>
        <v>0</v>
      </c>
      <c r="AO992" s="487" t="e">
        <f>+VLOOKUP($AJ992,Data_Validation!$A:$D,1,0)</f>
        <v>#N/A</v>
      </c>
      <c r="AP992" s="487" t="e">
        <f>+VLOOKUP($AJ992,Data_Validation!$A:$D,3,0)</f>
        <v>#N/A</v>
      </c>
      <c r="AQ992" s="487" t="e">
        <f>+VLOOKUP($AJ992,Data_Validation!$A:$D,4,0)</f>
        <v>#N/A</v>
      </c>
      <c r="AR992" s="487" t="s">
        <v>299</v>
      </c>
      <c r="AS992" s="487" t="e">
        <f>+VLOOKUP($AJ992,Data_Validation!$A:$E,5,0)</f>
        <v>#N/A</v>
      </c>
      <c r="AT992" s="904">
        <f t="shared" si="110"/>
        <v>0</v>
      </c>
      <c r="AU992" s="488">
        <f t="shared" si="111"/>
        <v>0</v>
      </c>
      <c r="AV992" s="899">
        <f>IFERROR(INDEX(V992:AG992,1,MATCH(Parametres!$B$3,V$1:AG$1,0)-1)*IF(OR(C992="L",C992="S",C992="I"),-1,1),"")</f>
        <v>0</v>
      </c>
      <c r="AW992" s="899">
        <f t="shared" si="112"/>
        <v>0</v>
      </c>
      <c r="AX992" s="899">
        <f>INDEX(V992:AG992,1,MATCH(Parametres!$B$3,V$1:AG$1,0))*IF(OR(C992="L",C992="S",C992="I"),-1,1)</f>
        <v>0</v>
      </c>
      <c r="AY992" s="487" t="s">
        <v>337</v>
      </c>
      <c r="AZ992" s="487" t="e">
        <f>+VLOOKUP($AJ992,Data_Validation!$A:$E,5,0)</f>
        <v>#N/A</v>
      </c>
    </row>
    <row r="993" spans="36:52" ht="15" hidden="1" customHeight="1">
      <c r="AJ993" s="905">
        <f t="shared" si="107"/>
        <v>0</v>
      </c>
      <c r="AK993" s="905">
        <f t="shared" si="108"/>
        <v>0</v>
      </c>
      <c r="AL993" s="905">
        <f>IFERROR(INDEX(G993:R993,1,MATCH(Parametres!$B$3,G$1:R$1,0)-1)*IF(OR(F993="L",F993="S",F993="I"),-1,1),"")</f>
        <v>0</v>
      </c>
      <c r="AM993" s="905">
        <f t="shared" si="109"/>
        <v>0</v>
      </c>
      <c r="AN993" s="905">
        <f>INDEX(G993:R993,1,MATCH(Parametres!$B$3,G$1:R$1,0))*IF(OR(F993="L",F993="S",F993="I"),-1,1)</f>
        <v>0</v>
      </c>
      <c r="AO993" s="487" t="e">
        <f>+VLOOKUP($AJ993,Data_Validation!$A:$D,1,0)</f>
        <v>#N/A</v>
      </c>
      <c r="AP993" s="487" t="e">
        <f>+VLOOKUP($AJ993,Data_Validation!$A:$D,3,0)</f>
        <v>#N/A</v>
      </c>
      <c r="AQ993" s="487" t="e">
        <f>+VLOOKUP($AJ993,Data_Validation!$A:$D,4,0)</f>
        <v>#N/A</v>
      </c>
      <c r="AR993" s="487" t="s">
        <v>299</v>
      </c>
      <c r="AS993" s="487" t="e">
        <f>+VLOOKUP($AJ993,Data_Validation!$A:$E,5,0)</f>
        <v>#N/A</v>
      </c>
      <c r="AT993" s="904">
        <f t="shared" si="110"/>
        <v>0</v>
      </c>
      <c r="AU993" s="488">
        <f t="shared" si="111"/>
        <v>0</v>
      </c>
      <c r="AV993" s="899">
        <f>IFERROR(INDEX(V993:AG993,1,MATCH(Parametres!$B$3,V$1:AG$1,0)-1)*IF(OR(C993="L",C993="S",C993="I"),-1,1),"")</f>
        <v>0</v>
      </c>
      <c r="AW993" s="899">
        <f t="shared" si="112"/>
        <v>0</v>
      </c>
      <c r="AX993" s="899">
        <f>INDEX(V993:AG993,1,MATCH(Parametres!$B$3,V$1:AG$1,0))*IF(OR(C993="L",C993="S",C993="I"),-1,1)</f>
        <v>0</v>
      </c>
      <c r="AY993" s="487" t="s">
        <v>337</v>
      </c>
      <c r="AZ993" s="487" t="e">
        <f>+VLOOKUP($AJ993,Data_Validation!$A:$E,5,0)</f>
        <v>#N/A</v>
      </c>
    </row>
    <row r="994" spans="36:52" ht="15" hidden="1" customHeight="1">
      <c r="AJ994" s="905">
        <f t="shared" si="107"/>
        <v>0</v>
      </c>
      <c r="AK994" s="905">
        <f t="shared" si="108"/>
        <v>0</v>
      </c>
      <c r="AL994" s="905">
        <f>IFERROR(INDEX(G994:R994,1,MATCH(Parametres!$B$3,G$1:R$1,0)-1)*IF(OR(F994="L",F994="S",F994="I"),-1,1),"")</f>
        <v>0</v>
      </c>
      <c r="AM994" s="905">
        <f t="shared" si="109"/>
        <v>0</v>
      </c>
      <c r="AN994" s="905">
        <f>INDEX(G994:R994,1,MATCH(Parametres!$B$3,G$1:R$1,0))*IF(OR(F994="L",F994="S",F994="I"),-1,1)</f>
        <v>0</v>
      </c>
      <c r="AO994" s="487" t="e">
        <f>+VLOOKUP($AJ994,Data_Validation!$A:$D,1,0)</f>
        <v>#N/A</v>
      </c>
      <c r="AP994" s="487" t="e">
        <f>+VLOOKUP($AJ994,Data_Validation!$A:$D,3,0)</f>
        <v>#N/A</v>
      </c>
      <c r="AQ994" s="487" t="e">
        <f>+VLOOKUP($AJ994,Data_Validation!$A:$D,4,0)</f>
        <v>#N/A</v>
      </c>
      <c r="AR994" s="487" t="s">
        <v>299</v>
      </c>
      <c r="AS994" s="487" t="e">
        <f>+VLOOKUP($AJ994,Data_Validation!$A:$E,5,0)</f>
        <v>#N/A</v>
      </c>
      <c r="AT994" s="904">
        <f t="shared" si="110"/>
        <v>0</v>
      </c>
      <c r="AU994" s="488">
        <f t="shared" si="111"/>
        <v>0</v>
      </c>
      <c r="AV994" s="899">
        <f>IFERROR(INDEX(V994:AG994,1,MATCH(Parametres!$B$3,V$1:AG$1,0)-1)*IF(OR(C994="L",C994="S",C994="I"),-1,1),"")</f>
        <v>0</v>
      </c>
      <c r="AW994" s="899">
        <f t="shared" si="112"/>
        <v>0</v>
      </c>
      <c r="AX994" s="899">
        <f>INDEX(V994:AG994,1,MATCH(Parametres!$B$3,V$1:AG$1,0))*IF(OR(C994="L",C994="S",C994="I"),-1,1)</f>
        <v>0</v>
      </c>
      <c r="AY994" s="487" t="s">
        <v>337</v>
      </c>
      <c r="AZ994" s="487" t="e">
        <f>+VLOOKUP($AJ994,Data_Validation!$A:$E,5,0)</f>
        <v>#N/A</v>
      </c>
    </row>
    <row r="995" spans="36:52" ht="15" hidden="1" customHeight="1">
      <c r="AJ995" s="905">
        <f t="shared" si="107"/>
        <v>0</v>
      </c>
      <c r="AK995" s="905">
        <f t="shared" si="108"/>
        <v>0</v>
      </c>
      <c r="AL995" s="905">
        <f>IFERROR(INDEX(G995:R995,1,MATCH(Parametres!$B$3,G$1:R$1,0)-1)*IF(OR(F995="L",F995="S",F995="I"),-1,1),"")</f>
        <v>0</v>
      </c>
      <c r="AM995" s="905">
        <f t="shared" si="109"/>
        <v>0</v>
      </c>
      <c r="AN995" s="905">
        <f>INDEX(G995:R995,1,MATCH(Parametres!$B$3,G$1:R$1,0))*IF(OR(F995="L",F995="S",F995="I"),-1,1)</f>
        <v>0</v>
      </c>
      <c r="AO995" s="487" t="e">
        <f>+VLOOKUP($AJ995,Data_Validation!$A:$D,1,0)</f>
        <v>#N/A</v>
      </c>
      <c r="AP995" s="487" t="e">
        <f>+VLOOKUP($AJ995,Data_Validation!$A:$D,3,0)</f>
        <v>#N/A</v>
      </c>
      <c r="AQ995" s="487" t="e">
        <f>+VLOOKUP($AJ995,Data_Validation!$A:$D,4,0)</f>
        <v>#N/A</v>
      </c>
      <c r="AR995" s="487" t="s">
        <v>299</v>
      </c>
      <c r="AS995" s="487" t="e">
        <f>+VLOOKUP($AJ995,Data_Validation!$A:$E,5,0)</f>
        <v>#N/A</v>
      </c>
      <c r="AT995" s="904">
        <f t="shared" si="110"/>
        <v>0</v>
      </c>
      <c r="AU995" s="488">
        <f t="shared" si="111"/>
        <v>0</v>
      </c>
      <c r="AV995" s="899">
        <f>IFERROR(INDEX(V995:AG995,1,MATCH(Parametres!$B$3,V$1:AG$1,0)-1)*IF(OR(C995="L",C995="S",C995="I"),-1,1),"")</f>
        <v>0</v>
      </c>
      <c r="AW995" s="899">
        <f t="shared" si="112"/>
        <v>0</v>
      </c>
      <c r="AX995" s="899">
        <f>INDEX(V995:AG995,1,MATCH(Parametres!$B$3,V$1:AG$1,0))*IF(OR(C995="L",C995="S",C995="I"),-1,1)</f>
        <v>0</v>
      </c>
      <c r="AY995" s="487" t="s">
        <v>337</v>
      </c>
      <c r="AZ995" s="487" t="e">
        <f>+VLOOKUP($AJ995,Data_Validation!$A:$E,5,0)</f>
        <v>#N/A</v>
      </c>
    </row>
    <row r="996" spans="36:52" ht="15" hidden="1" customHeight="1">
      <c r="AJ996" s="905">
        <f t="shared" si="107"/>
        <v>0</v>
      </c>
      <c r="AK996" s="905">
        <f t="shared" si="108"/>
        <v>0</v>
      </c>
      <c r="AL996" s="905">
        <f>IFERROR(INDEX(G996:R996,1,MATCH(Parametres!$B$3,G$1:R$1,0)-1)*IF(OR(F996="L",F996="S",F996="I"),-1,1),"")</f>
        <v>0</v>
      </c>
      <c r="AM996" s="905">
        <f t="shared" si="109"/>
        <v>0</v>
      </c>
      <c r="AN996" s="905">
        <f>INDEX(G996:R996,1,MATCH(Parametres!$B$3,G$1:R$1,0))*IF(OR(F996="L",F996="S",F996="I"),-1,1)</f>
        <v>0</v>
      </c>
      <c r="AO996" s="487" t="e">
        <f>+VLOOKUP($AJ996,Data_Validation!$A:$D,1,0)</f>
        <v>#N/A</v>
      </c>
      <c r="AP996" s="487" t="e">
        <f>+VLOOKUP($AJ996,Data_Validation!$A:$D,3,0)</f>
        <v>#N/A</v>
      </c>
      <c r="AQ996" s="487" t="e">
        <f>+VLOOKUP($AJ996,Data_Validation!$A:$D,4,0)</f>
        <v>#N/A</v>
      </c>
      <c r="AR996" s="487" t="s">
        <v>299</v>
      </c>
      <c r="AS996" s="487" t="e">
        <f>+VLOOKUP($AJ996,Data_Validation!$A:$E,5,0)</f>
        <v>#N/A</v>
      </c>
      <c r="AT996" s="904">
        <f t="shared" si="110"/>
        <v>0</v>
      </c>
      <c r="AU996" s="488">
        <f t="shared" si="111"/>
        <v>0</v>
      </c>
      <c r="AV996" s="899">
        <f>IFERROR(INDEX(V996:AG996,1,MATCH(Parametres!$B$3,V$1:AG$1,0)-1)*IF(OR(C996="L",C996="S",C996="I"),-1,1),"")</f>
        <v>0</v>
      </c>
      <c r="AW996" s="899">
        <f t="shared" si="112"/>
        <v>0</v>
      </c>
      <c r="AX996" s="899">
        <f>INDEX(V996:AG996,1,MATCH(Parametres!$B$3,V$1:AG$1,0))*IF(OR(C996="L",C996="S",C996="I"),-1,1)</f>
        <v>0</v>
      </c>
      <c r="AY996" s="487" t="s">
        <v>337</v>
      </c>
      <c r="AZ996" s="487" t="e">
        <f>+VLOOKUP($AJ996,Data_Validation!$A:$E,5,0)</f>
        <v>#N/A</v>
      </c>
    </row>
    <row r="997" spans="36:52" ht="15" hidden="1" customHeight="1">
      <c r="AJ997" s="905">
        <f t="shared" si="107"/>
        <v>0</v>
      </c>
      <c r="AK997" s="905">
        <f t="shared" si="108"/>
        <v>0</v>
      </c>
      <c r="AL997" s="905">
        <f>IFERROR(INDEX(G997:R997,1,MATCH(Parametres!$B$3,G$1:R$1,0)-1)*IF(OR(F997="L",F997="S",F997="I"),-1,1),"")</f>
        <v>0</v>
      </c>
      <c r="AM997" s="905">
        <f t="shared" si="109"/>
        <v>0</v>
      </c>
      <c r="AN997" s="905">
        <f>INDEX(G997:R997,1,MATCH(Parametres!$B$3,G$1:R$1,0))*IF(OR(F997="L",F997="S",F997="I"),-1,1)</f>
        <v>0</v>
      </c>
      <c r="AO997" s="487" t="e">
        <f>+VLOOKUP($AJ997,Data_Validation!$A:$D,1,0)</f>
        <v>#N/A</v>
      </c>
      <c r="AP997" s="487" t="e">
        <f>+VLOOKUP($AJ997,Data_Validation!$A:$D,3,0)</f>
        <v>#N/A</v>
      </c>
      <c r="AQ997" s="487" t="e">
        <f>+VLOOKUP($AJ997,Data_Validation!$A:$D,4,0)</f>
        <v>#N/A</v>
      </c>
      <c r="AR997" s="487" t="s">
        <v>299</v>
      </c>
      <c r="AS997" s="487" t="e">
        <f>+VLOOKUP($AJ997,Data_Validation!$A:$E,5,0)</f>
        <v>#N/A</v>
      </c>
      <c r="AT997" s="904">
        <f t="shared" si="110"/>
        <v>0</v>
      </c>
      <c r="AU997" s="488">
        <f t="shared" si="111"/>
        <v>0</v>
      </c>
      <c r="AV997" s="899">
        <f>IFERROR(INDEX(V997:AG997,1,MATCH(Parametres!$B$3,V$1:AG$1,0)-1)*IF(OR(C997="L",C997="S",C997="I"),-1,1),"")</f>
        <v>0</v>
      </c>
      <c r="AW997" s="899">
        <f t="shared" si="112"/>
        <v>0</v>
      </c>
      <c r="AX997" s="899">
        <f>INDEX(V997:AG997,1,MATCH(Parametres!$B$3,V$1:AG$1,0))*IF(OR(C997="L",C997="S",C997="I"),-1,1)</f>
        <v>0</v>
      </c>
      <c r="AY997" s="487" t="s">
        <v>337</v>
      </c>
      <c r="AZ997" s="487" t="e">
        <f>+VLOOKUP($AJ997,Data_Validation!$A:$E,5,0)</f>
        <v>#N/A</v>
      </c>
    </row>
    <row r="998" spans="36:52" ht="15" hidden="1" customHeight="1">
      <c r="AJ998" s="905">
        <f t="shared" si="107"/>
        <v>0</v>
      </c>
      <c r="AK998" s="905">
        <f t="shared" si="108"/>
        <v>0</v>
      </c>
      <c r="AL998" s="905">
        <f>IFERROR(INDEX(G998:R998,1,MATCH(Parametres!$B$3,G$1:R$1,0)-1)*IF(OR(F998="L",F998="S",F998="I"),-1,1),"")</f>
        <v>0</v>
      </c>
      <c r="AM998" s="905">
        <f t="shared" si="109"/>
        <v>0</v>
      </c>
      <c r="AN998" s="1050">
        <f>INDEX(G998:R998,1,MATCH(Parametres!$B$3,G$1:R$1,0))*IF(OR(F998="L",F998="S",F998="I"),-1,1)</f>
        <v>0</v>
      </c>
      <c r="AO998" s="487" t="e">
        <f>+VLOOKUP($AJ998,Data_Validation!$A:$D,1,0)</f>
        <v>#N/A</v>
      </c>
      <c r="AP998" s="487" t="e">
        <f>+VLOOKUP($AJ998,Data_Validation!$A:$D,3,0)</f>
        <v>#N/A</v>
      </c>
      <c r="AQ998" s="487" t="e">
        <f>+VLOOKUP($AJ998,Data_Validation!$A:$D,4,0)</f>
        <v>#N/A</v>
      </c>
      <c r="AR998" s="487" t="s">
        <v>299</v>
      </c>
      <c r="AS998" s="487" t="e">
        <f>+VLOOKUP($AJ998,Data_Validation!$A:$E,5,0)</f>
        <v>#N/A</v>
      </c>
      <c r="AT998" s="904">
        <f t="shared" si="110"/>
        <v>0</v>
      </c>
      <c r="AU998" s="488">
        <f t="shared" si="111"/>
        <v>0</v>
      </c>
      <c r="AV998" s="899">
        <f>IFERROR(INDEX(V998:AG998,1,MATCH(Parametres!$B$3,V$1:AG$1,0)-1)*IF(OR(C998="L",C998="S",C998="I"),-1,1),"")</f>
        <v>0</v>
      </c>
      <c r="AW998" s="899">
        <f t="shared" si="112"/>
        <v>0</v>
      </c>
      <c r="AX998" s="899">
        <f>INDEX(V998:AG998,1,MATCH(Parametres!$B$3,V$1:AG$1,0))*IF(OR(C998="L",C998="S",C998="I"),-1,1)</f>
        <v>0</v>
      </c>
      <c r="AY998" s="487" t="s">
        <v>337</v>
      </c>
      <c r="AZ998" s="487" t="e">
        <f>+VLOOKUP($AJ998,Data_Validation!$A:$E,5,0)</f>
        <v>#N/A</v>
      </c>
    </row>
    <row r="999" spans="36:52" ht="15" hidden="1" customHeight="1">
      <c r="AJ999" s="905">
        <f t="shared" si="107"/>
        <v>0</v>
      </c>
      <c r="AK999" s="905">
        <f t="shared" si="108"/>
        <v>0</v>
      </c>
      <c r="AL999" s="905">
        <f>IFERROR(INDEX(G999:R999,1,MATCH(Parametres!$B$3,G$1:R$1,0)-1)*IF(OR(F999="L",F999="S",F999="I"),-1,1),"")</f>
        <v>0</v>
      </c>
      <c r="AM999" s="905">
        <f t="shared" si="109"/>
        <v>0</v>
      </c>
      <c r="AN999" s="905">
        <f>INDEX(G999:R999,1,MATCH(Parametres!$B$3,G$1:R$1,0))*IF(OR(F999="L",F999="S",F999="I"),-1,1)</f>
        <v>0</v>
      </c>
      <c r="AO999" s="487" t="e">
        <f>+VLOOKUP($AJ999,Data_Validation!$A:$D,1,0)</f>
        <v>#N/A</v>
      </c>
      <c r="AP999" s="487" t="e">
        <f>+VLOOKUP($AJ999,Data_Validation!$A:$D,3,0)</f>
        <v>#N/A</v>
      </c>
      <c r="AQ999" s="487" t="e">
        <f>+VLOOKUP($AJ999,Data_Validation!$A:$D,4,0)</f>
        <v>#N/A</v>
      </c>
      <c r="AR999" s="487" t="s">
        <v>299</v>
      </c>
      <c r="AS999" s="487" t="e">
        <f>+VLOOKUP($AJ999,Data_Validation!$A:$E,5,0)</f>
        <v>#N/A</v>
      </c>
      <c r="AT999" s="904">
        <f t="shared" si="110"/>
        <v>0</v>
      </c>
      <c r="AU999" s="488">
        <f t="shared" si="111"/>
        <v>0</v>
      </c>
      <c r="AV999" s="899">
        <f>IFERROR(INDEX(V999:AG999,1,MATCH(Parametres!$B$3,V$1:AG$1,0)-1)*IF(OR(C999="L",C999="S",C999="I"),-1,1),"")</f>
        <v>0</v>
      </c>
      <c r="AW999" s="899">
        <f t="shared" si="112"/>
        <v>0</v>
      </c>
      <c r="AX999" s="899">
        <f>INDEX(V999:AG999,1,MATCH(Parametres!$B$3,V$1:AG$1,0))*IF(OR(C999="L",C999="S",C999="I"),-1,1)</f>
        <v>0</v>
      </c>
      <c r="AY999" s="487" t="s">
        <v>337</v>
      </c>
      <c r="AZ999" s="487" t="e">
        <f>+VLOOKUP($AJ999,Data_Validation!$A:$E,5,0)</f>
        <v>#N/A</v>
      </c>
    </row>
    <row r="1000" spans="36:52" ht="15" hidden="1" customHeight="1">
      <c r="AJ1000" s="905">
        <f t="shared" si="107"/>
        <v>0</v>
      </c>
      <c r="AK1000" s="905">
        <f t="shared" si="108"/>
        <v>0</v>
      </c>
      <c r="AL1000" s="905">
        <f>IFERROR(INDEX(G1000:R1000,1,MATCH(Parametres!$B$3,G$1:R$1,0)-1)*IF(OR(F1000="L",F1000="S",F1000="I"),-1,1),"")</f>
        <v>0</v>
      </c>
      <c r="AM1000" s="905">
        <f t="shared" si="109"/>
        <v>0</v>
      </c>
      <c r="AN1000" s="905">
        <f>INDEX(G1000:R1000,1,MATCH(Parametres!$B$3,G$1:R$1,0))*IF(OR(F1000="L",F1000="S",F1000="I"),-1,1)</f>
        <v>0</v>
      </c>
      <c r="AO1000" s="487" t="e">
        <f>+VLOOKUP($AJ1000,Data_Validation!$A:$D,1,0)</f>
        <v>#N/A</v>
      </c>
      <c r="AP1000" s="487" t="e">
        <f>+VLOOKUP($AJ1000,Data_Validation!$A:$D,3,0)</f>
        <v>#N/A</v>
      </c>
      <c r="AQ1000" s="487" t="e">
        <f>+VLOOKUP($AJ1000,Data_Validation!$A:$D,4,0)</f>
        <v>#N/A</v>
      </c>
      <c r="AR1000" s="487" t="s">
        <v>299</v>
      </c>
      <c r="AS1000" s="487" t="e">
        <f>+VLOOKUP($AJ1000,Data_Validation!$A:$E,5,0)</f>
        <v>#N/A</v>
      </c>
      <c r="AT1000" s="904">
        <f t="shared" si="110"/>
        <v>0</v>
      </c>
      <c r="AU1000" s="488">
        <f t="shared" si="111"/>
        <v>0</v>
      </c>
      <c r="AV1000" s="899">
        <f>IFERROR(INDEX(V1000:AG1000,1,MATCH(Parametres!$B$3,V$1:AG$1,0)-1)*IF(OR(C1000="L",C1000="S",C1000="I"),-1,1),"")</f>
        <v>0</v>
      </c>
      <c r="AW1000" s="899">
        <f t="shared" si="112"/>
        <v>0</v>
      </c>
      <c r="AX1000" s="899">
        <f>INDEX(V1000:AG1000,1,MATCH(Parametres!$B$3,V$1:AG$1,0))*IF(OR(C1000="L",C1000="S",C1000="I"),-1,1)</f>
        <v>0</v>
      </c>
      <c r="AY1000" s="487" t="s">
        <v>337</v>
      </c>
      <c r="AZ1000" s="487" t="e">
        <f>+VLOOKUP($AJ1000,Data_Validation!$A:$E,5,0)</f>
        <v>#N/A</v>
      </c>
    </row>
    <row r="1001" spans="36:52" ht="15" hidden="1" customHeight="1">
      <c r="AJ1001" s="905">
        <f t="shared" si="107"/>
        <v>0</v>
      </c>
      <c r="AK1001" s="905">
        <f t="shared" si="108"/>
        <v>0</v>
      </c>
      <c r="AL1001" s="905">
        <f>IFERROR(INDEX(G1001:R1001,1,MATCH(Parametres!$B$3,G$1:R$1,0)-1)*IF(OR(F1001="L",F1001="S",F1001="I"),-1,1),"")</f>
        <v>0</v>
      </c>
      <c r="AM1001" s="905">
        <f t="shared" si="109"/>
        <v>0</v>
      </c>
      <c r="AN1001" s="905">
        <f>INDEX(G1001:R1001,1,MATCH(Parametres!$B$3,G$1:R$1,0))*IF(OR(F1001="L",F1001="S",F1001="I"),-1,1)</f>
        <v>0</v>
      </c>
      <c r="AO1001" s="487" t="e">
        <f>+VLOOKUP($AJ1001,Data_Validation!$A:$D,1,0)</f>
        <v>#N/A</v>
      </c>
      <c r="AP1001" s="487" t="e">
        <f>+VLOOKUP($AJ1001,Data_Validation!$A:$D,3,0)</f>
        <v>#N/A</v>
      </c>
      <c r="AQ1001" s="487" t="e">
        <f>+VLOOKUP($AJ1001,Data_Validation!$A:$D,4,0)</f>
        <v>#N/A</v>
      </c>
      <c r="AR1001" s="487" t="s">
        <v>299</v>
      </c>
      <c r="AS1001" s="487" t="e">
        <f>+VLOOKUP($AJ1001,Data_Validation!$A:$E,5,0)</f>
        <v>#N/A</v>
      </c>
      <c r="AT1001" s="904">
        <f t="shared" si="110"/>
        <v>0</v>
      </c>
      <c r="AU1001" s="488">
        <f t="shared" si="111"/>
        <v>0</v>
      </c>
      <c r="AV1001" s="899">
        <f>IFERROR(INDEX(V1001:AG1001,1,MATCH(Parametres!$B$3,V$1:AG$1,0)-1)*IF(OR(C1001="L",C1001="S",C1001="I"),-1,1),"")</f>
        <v>0</v>
      </c>
      <c r="AW1001" s="899">
        <f t="shared" si="112"/>
        <v>0</v>
      </c>
      <c r="AX1001" s="899">
        <f>INDEX(V1001:AG1001,1,MATCH(Parametres!$B$3,V$1:AG$1,0))*IF(OR(C1001="L",C1001="S",C1001="I"),-1,1)</f>
        <v>0</v>
      </c>
      <c r="AY1001" s="487" t="s">
        <v>337</v>
      </c>
      <c r="AZ1001" s="487" t="e">
        <f>+VLOOKUP($AJ1001,Data_Validation!$A:$E,5,0)</f>
        <v>#N/A</v>
      </c>
    </row>
    <row r="1002" spans="36:52" ht="15" hidden="1" customHeight="1">
      <c r="AJ1002" s="905">
        <f t="shared" si="107"/>
        <v>0</v>
      </c>
      <c r="AK1002" s="905">
        <f t="shared" si="108"/>
        <v>0</v>
      </c>
      <c r="AL1002" s="905">
        <f>IFERROR(INDEX(G1002:R1002,1,MATCH(Parametres!$B$3,G$1:R$1,0)-1)*IF(OR(F1002="L",F1002="S",F1002="I"),-1,1),"")</f>
        <v>0</v>
      </c>
      <c r="AM1002" s="905">
        <f t="shared" si="109"/>
        <v>0</v>
      </c>
      <c r="AN1002" s="1050">
        <f>INDEX(G1002:R1002,1,MATCH(Parametres!$B$3,G$1:R$1,0))*IF(OR(F1002="L",F1002="S",F1002="I"),-1,1)</f>
        <v>0</v>
      </c>
      <c r="AO1002" s="487" t="e">
        <f>+VLOOKUP($AJ1002,Data_Validation!$A:$D,1,0)</f>
        <v>#N/A</v>
      </c>
      <c r="AP1002" s="487" t="e">
        <f>+VLOOKUP($AJ1002,Data_Validation!$A:$D,3,0)</f>
        <v>#N/A</v>
      </c>
      <c r="AQ1002" s="487" t="e">
        <f>+VLOOKUP($AJ1002,Data_Validation!$A:$D,4,0)</f>
        <v>#N/A</v>
      </c>
      <c r="AR1002" s="487" t="s">
        <v>299</v>
      </c>
      <c r="AS1002" s="487" t="e">
        <f>+VLOOKUP($AJ1002,Data_Validation!$A:$E,5,0)</f>
        <v>#N/A</v>
      </c>
      <c r="AT1002" s="904">
        <f t="shared" si="110"/>
        <v>0</v>
      </c>
      <c r="AU1002" s="488">
        <f t="shared" si="111"/>
        <v>0</v>
      </c>
      <c r="AV1002" s="899">
        <f>IFERROR(INDEX(V1002:AG1002,1,MATCH(Parametres!$B$3,V$1:AG$1,0)-1)*IF(OR(C1002="L",C1002="S",C1002="I"),-1,1),"")</f>
        <v>0</v>
      </c>
      <c r="AW1002" s="899">
        <f t="shared" si="112"/>
        <v>0</v>
      </c>
      <c r="AX1002" s="899">
        <f>INDEX(V1002:AG1002,1,MATCH(Parametres!$B$3,V$1:AG$1,0))*IF(OR(C1002="L",C1002="S",C1002="I"),-1,1)</f>
        <v>0</v>
      </c>
      <c r="AY1002" s="487" t="s">
        <v>337</v>
      </c>
      <c r="AZ1002" s="487" t="e">
        <f>+VLOOKUP($AJ1002,Data_Validation!$A:$E,5,0)</f>
        <v>#N/A</v>
      </c>
    </row>
    <row r="1003" spans="36:52" ht="15" hidden="1" customHeight="1">
      <c r="AJ1003" s="905">
        <f t="shared" si="107"/>
        <v>0</v>
      </c>
      <c r="AK1003" s="905">
        <f t="shared" si="108"/>
        <v>0</v>
      </c>
      <c r="AL1003" s="905">
        <f>IFERROR(INDEX(G1003:R1003,1,MATCH(Parametres!$B$3,G$1:R$1,0)-1)*IF(OR(F1003="L",F1003="S",F1003="I"),-1,1),"")</f>
        <v>0</v>
      </c>
      <c r="AM1003" s="905">
        <f t="shared" si="109"/>
        <v>0</v>
      </c>
      <c r="AN1003" s="1050">
        <f>INDEX(G1003:R1003,1,MATCH(Parametres!$B$3,G$1:R$1,0))*IF(OR(F1003="L",F1003="S",F1003="I"),-1,1)</f>
        <v>0</v>
      </c>
      <c r="AO1003" s="487" t="e">
        <f>+VLOOKUP($AJ1003,Data_Validation!$A:$D,1,0)</f>
        <v>#N/A</v>
      </c>
      <c r="AP1003" s="487" t="e">
        <f>+VLOOKUP($AJ1003,Data_Validation!$A:$D,3,0)</f>
        <v>#N/A</v>
      </c>
      <c r="AQ1003" s="487" t="e">
        <f>+VLOOKUP($AJ1003,Data_Validation!$A:$D,4,0)</f>
        <v>#N/A</v>
      </c>
      <c r="AR1003" s="487" t="s">
        <v>299</v>
      </c>
      <c r="AS1003" s="487" t="e">
        <f>+VLOOKUP($AJ1003,Data_Validation!$A:$E,5,0)</f>
        <v>#N/A</v>
      </c>
      <c r="AT1003" s="904">
        <f t="shared" si="110"/>
        <v>0</v>
      </c>
      <c r="AU1003" s="488">
        <f t="shared" si="111"/>
        <v>0</v>
      </c>
      <c r="AV1003" s="899">
        <f>IFERROR(INDEX(V1003:AG1003,1,MATCH(Parametres!$B$3,V$1:AG$1,0)-1)*IF(OR(C1003="L",C1003="S",C1003="I"),-1,1),"")</f>
        <v>0</v>
      </c>
      <c r="AW1003" s="899">
        <f t="shared" si="112"/>
        <v>0</v>
      </c>
      <c r="AX1003" s="899">
        <f>INDEX(V1003:AG1003,1,MATCH(Parametres!$B$3,V$1:AG$1,0))*IF(OR(C1003="L",C1003="S",C1003="I"),-1,1)</f>
        <v>0</v>
      </c>
      <c r="AY1003" s="487" t="s">
        <v>337</v>
      </c>
      <c r="AZ1003" s="487" t="e">
        <f>+VLOOKUP($AJ1003,Data_Validation!$A:$E,5,0)</f>
        <v>#N/A</v>
      </c>
    </row>
    <row r="1004" spans="36:52" ht="15" hidden="1" customHeight="1">
      <c r="AJ1004" s="905">
        <f t="shared" si="107"/>
        <v>0</v>
      </c>
      <c r="AK1004" s="905">
        <f t="shared" si="108"/>
        <v>0</v>
      </c>
      <c r="AL1004" s="905">
        <f>IFERROR(INDEX(G1004:R1004,1,MATCH(Parametres!$B$3,G$1:R$1,0)-1)*IF(OR(F1004="L",F1004="S",F1004="I"),-1,1),"")</f>
        <v>0</v>
      </c>
      <c r="AM1004" s="905">
        <f t="shared" si="109"/>
        <v>0</v>
      </c>
      <c r="AN1004" s="905">
        <f>INDEX(G1004:R1004,1,MATCH(Parametres!$B$3,G$1:R$1,0))*IF(OR(F1004="L",F1004="S",F1004="I"),-1,1)</f>
        <v>0</v>
      </c>
      <c r="AO1004" s="487" t="e">
        <f>+VLOOKUP($AJ1004,Data_Validation!$A:$D,1,0)</f>
        <v>#N/A</v>
      </c>
      <c r="AP1004" s="487" t="e">
        <f>+VLOOKUP($AJ1004,Data_Validation!$A:$D,3,0)</f>
        <v>#N/A</v>
      </c>
      <c r="AQ1004" s="487" t="e">
        <f>+VLOOKUP($AJ1004,Data_Validation!$A:$D,4,0)</f>
        <v>#N/A</v>
      </c>
      <c r="AR1004" s="487" t="s">
        <v>299</v>
      </c>
      <c r="AS1004" s="487" t="e">
        <f>+VLOOKUP($AJ1004,Data_Validation!$A:$E,5,0)</f>
        <v>#N/A</v>
      </c>
      <c r="AT1004" s="904">
        <f t="shared" si="110"/>
        <v>0</v>
      </c>
      <c r="AU1004" s="488">
        <f t="shared" si="111"/>
        <v>0</v>
      </c>
      <c r="AV1004" s="899">
        <f>IFERROR(INDEX(V1004:AG1004,1,MATCH(Parametres!$B$3,V$1:AG$1,0)-1)*IF(OR(C1004="L",C1004="S",C1004="I"),-1,1),"")</f>
        <v>0</v>
      </c>
      <c r="AW1004" s="899">
        <f t="shared" si="112"/>
        <v>0</v>
      </c>
      <c r="AX1004" s="899">
        <f>INDEX(V1004:AG1004,1,MATCH(Parametres!$B$3,V$1:AG$1,0))*IF(OR(C1004="L",C1004="S",C1004="I"),-1,1)</f>
        <v>0</v>
      </c>
      <c r="AY1004" s="487" t="s">
        <v>337</v>
      </c>
      <c r="AZ1004" s="487" t="e">
        <f>+VLOOKUP($AJ1004,Data_Validation!$A:$E,5,0)</f>
        <v>#N/A</v>
      </c>
    </row>
    <row r="1005" spans="36:52" ht="15" hidden="1" customHeight="1">
      <c r="AJ1005" s="905">
        <f t="shared" si="107"/>
        <v>0</v>
      </c>
      <c r="AK1005" s="905">
        <f t="shared" si="108"/>
        <v>0</v>
      </c>
      <c r="AL1005" s="905">
        <f>IFERROR(INDEX(G1005:R1005,1,MATCH(Parametres!$B$3,G$1:R$1,0)-1)*IF(OR(F1005="L",F1005="S",F1005="I"),-1,1),"")</f>
        <v>0</v>
      </c>
      <c r="AM1005" s="905">
        <f t="shared" si="109"/>
        <v>0</v>
      </c>
      <c r="AN1005" s="905">
        <f>INDEX(G1005:R1005,1,MATCH(Parametres!$B$3,G$1:R$1,0))*IF(OR(F1005="L",F1005="S",F1005="I"),-1,1)</f>
        <v>0</v>
      </c>
      <c r="AO1005" s="487" t="e">
        <f>+VLOOKUP($AJ1005,Data_Validation!$A:$D,1,0)</f>
        <v>#N/A</v>
      </c>
      <c r="AP1005" s="487" t="e">
        <f>+VLOOKUP($AJ1005,Data_Validation!$A:$D,3,0)</f>
        <v>#N/A</v>
      </c>
      <c r="AQ1005" s="487" t="e">
        <f>+VLOOKUP($AJ1005,Data_Validation!$A:$D,4,0)</f>
        <v>#N/A</v>
      </c>
      <c r="AR1005" s="487" t="s">
        <v>299</v>
      </c>
      <c r="AS1005" s="487" t="e">
        <f>+VLOOKUP($AJ1005,Data_Validation!$A:$E,5,0)</f>
        <v>#N/A</v>
      </c>
      <c r="AT1005" s="904">
        <f t="shared" si="110"/>
        <v>0</v>
      </c>
      <c r="AU1005" s="488">
        <f t="shared" si="111"/>
        <v>0</v>
      </c>
      <c r="AV1005" s="899">
        <f>IFERROR(INDEX(V1005:AG1005,1,MATCH(Parametres!$B$3,V$1:AG$1,0)-1)*IF(OR(C1005="L",C1005="S",C1005="I"),-1,1),"")</f>
        <v>0</v>
      </c>
      <c r="AW1005" s="899">
        <f t="shared" si="112"/>
        <v>0</v>
      </c>
      <c r="AX1005" s="899">
        <f>INDEX(V1005:AG1005,1,MATCH(Parametres!$B$3,V$1:AG$1,0))*IF(OR(C1005="L",C1005="S",C1005="I"),-1,1)</f>
        <v>0</v>
      </c>
      <c r="AY1005" s="487" t="s">
        <v>337</v>
      </c>
      <c r="AZ1005" s="487" t="e">
        <f>+VLOOKUP($AJ1005,Data_Validation!$A:$E,5,0)</f>
        <v>#N/A</v>
      </c>
    </row>
    <row r="1006" spans="36:52" ht="15" hidden="1" customHeight="1">
      <c r="AJ1006" s="905">
        <f t="shared" si="107"/>
        <v>0</v>
      </c>
      <c r="AK1006" s="905">
        <f t="shared" si="108"/>
        <v>0</v>
      </c>
      <c r="AL1006" s="905">
        <f>IFERROR(INDEX(G1006:R1006,1,MATCH(Parametres!$B$3,G$1:R$1,0)-1)*IF(OR(F1006="L",F1006="S",F1006="I"),-1,1),"")</f>
        <v>0</v>
      </c>
      <c r="AM1006" s="905">
        <f t="shared" si="109"/>
        <v>0</v>
      </c>
      <c r="AN1006" s="905">
        <f>INDEX(G1006:R1006,1,MATCH(Parametres!$B$3,G$1:R$1,0))*IF(OR(F1006="L",F1006="S",F1006="I"),-1,1)</f>
        <v>0</v>
      </c>
      <c r="AO1006" s="487" t="e">
        <f>+VLOOKUP($AJ1006,Data_Validation!$A:$D,1,0)</f>
        <v>#N/A</v>
      </c>
      <c r="AP1006" s="487" t="e">
        <f>+VLOOKUP($AJ1006,Data_Validation!$A:$D,3,0)</f>
        <v>#N/A</v>
      </c>
      <c r="AQ1006" s="487" t="e">
        <f>+VLOOKUP($AJ1006,Data_Validation!$A:$D,4,0)</f>
        <v>#N/A</v>
      </c>
      <c r="AR1006" s="487" t="s">
        <v>299</v>
      </c>
      <c r="AS1006" s="487" t="e">
        <f>+VLOOKUP($AJ1006,Data_Validation!$A:$E,5,0)</f>
        <v>#N/A</v>
      </c>
      <c r="AT1006" s="904">
        <f t="shared" si="110"/>
        <v>0</v>
      </c>
      <c r="AU1006" s="488">
        <f t="shared" si="111"/>
        <v>0</v>
      </c>
      <c r="AV1006" s="899">
        <f>IFERROR(INDEX(V1006:AG1006,1,MATCH(Parametres!$B$3,V$1:AG$1,0)-1)*IF(OR(C1006="L",C1006="S",C1006="I"),-1,1),"")</f>
        <v>0</v>
      </c>
      <c r="AW1006" s="899">
        <f t="shared" si="112"/>
        <v>0</v>
      </c>
      <c r="AX1006" s="899">
        <f>INDEX(V1006:AG1006,1,MATCH(Parametres!$B$3,V$1:AG$1,0))*IF(OR(C1006="L",C1006="S",C1006="I"),-1,1)</f>
        <v>0</v>
      </c>
      <c r="AY1006" s="487" t="s">
        <v>337</v>
      </c>
      <c r="AZ1006" s="487" t="e">
        <f>+VLOOKUP($AJ1006,Data_Validation!$A:$E,5,0)</f>
        <v>#N/A</v>
      </c>
    </row>
    <row r="1007" spans="36:52" ht="15" hidden="1" customHeight="1">
      <c r="AJ1007" s="905">
        <f t="shared" si="107"/>
        <v>0</v>
      </c>
      <c r="AK1007" s="905">
        <f t="shared" si="108"/>
        <v>0</v>
      </c>
      <c r="AL1007" s="905">
        <f>IFERROR(INDEX(G1007:R1007,1,MATCH(Parametres!$B$3,G$1:R$1,0)-1)*IF(OR(F1007="L",F1007="S",F1007="I"),-1,1),"")</f>
        <v>0</v>
      </c>
      <c r="AM1007" s="905">
        <f t="shared" si="109"/>
        <v>0</v>
      </c>
      <c r="AN1007" s="1050">
        <f>INDEX(G1007:R1007,1,MATCH(Parametres!$B$3,G$1:R$1,0))*IF(OR(F1007="L",F1007="S",F1007="I"),-1,1)</f>
        <v>0</v>
      </c>
      <c r="AO1007" s="487" t="e">
        <f>+VLOOKUP($AJ1007,Data_Validation!$A:$D,1,0)</f>
        <v>#N/A</v>
      </c>
      <c r="AP1007" s="487" t="e">
        <f>+VLOOKUP($AJ1007,Data_Validation!$A:$D,3,0)</f>
        <v>#N/A</v>
      </c>
      <c r="AQ1007" s="487" t="e">
        <f>+VLOOKUP($AJ1007,Data_Validation!$A:$D,4,0)</f>
        <v>#N/A</v>
      </c>
      <c r="AR1007" s="487" t="s">
        <v>299</v>
      </c>
      <c r="AS1007" s="487" t="e">
        <f>+VLOOKUP($AJ1007,Data_Validation!$A:$E,5,0)</f>
        <v>#N/A</v>
      </c>
      <c r="AT1007" s="904">
        <f t="shared" si="110"/>
        <v>0</v>
      </c>
      <c r="AU1007" s="488">
        <f t="shared" si="111"/>
        <v>0</v>
      </c>
      <c r="AV1007" s="899">
        <f>IFERROR(INDEX(V1007:AG1007,1,MATCH(Parametres!$B$3,V$1:AG$1,0)-1)*IF(OR(C1007="L",C1007="S",C1007="I"),-1,1),"")</f>
        <v>0</v>
      </c>
      <c r="AW1007" s="899">
        <f t="shared" si="112"/>
        <v>0</v>
      </c>
      <c r="AX1007" s="899">
        <f>INDEX(V1007:AG1007,1,MATCH(Parametres!$B$3,V$1:AG$1,0))*IF(OR(C1007="L",C1007="S",C1007="I"),-1,1)</f>
        <v>0</v>
      </c>
      <c r="AY1007" s="487" t="s">
        <v>337</v>
      </c>
      <c r="AZ1007" s="487" t="e">
        <f>+VLOOKUP($AJ1007,Data_Validation!$A:$E,5,0)</f>
        <v>#N/A</v>
      </c>
    </row>
    <row r="1008" spans="36:52" ht="15" hidden="1" customHeight="1">
      <c r="AJ1008" s="905">
        <f t="shared" si="107"/>
        <v>0</v>
      </c>
      <c r="AK1008" s="905">
        <f t="shared" si="108"/>
        <v>0</v>
      </c>
      <c r="AL1008" s="905">
        <f>IFERROR(INDEX(G1008:R1008,1,MATCH(Parametres!$B$3,G$1:R$1,0)-1)*IF(OR(F1008="L",F1008="S",F1008="I"),-1,1),"")</f>
        <v>0</v>
      </c>
      <c r="AM1008" s="905">
        <f t="shared" si="109"/>
        <v>0</v>
      </c>
      <c r="AN1008" s="1050">
        <f>INDEX(G1008:R1008,1,MATCH(Parametres!$B$3,G$1:R$1,0))*IF(OR(F1008="L",F1008="S",F1008="I"),-1,1)</f>
        <v>0</v>
      </c>
      <c r="AO1008" s="487" t="e">
        <f>+VLOOKUP($AJ1008,Data_Validation!$A:$D,1,0)</f>
        <v>#N/A</v>
      </c>
      <c r="AP1008" s="487" t="e">
        <f>+VLOOKUP($AJ1008,Data_Validation!$A:$D,3,0)</f>
        <v>#N/A</v>
      </c>
      <c r="AQ1008" s="487" t="e">
        <f>+VLOOKUP($AJ1008,Data_Validation!$A:$D,4,0)</f>
        <v>#N/A</v>
      </c>
      <c r="AR1008" s="487" t="s">
        <v>299</v>
      </c>
      <c r="AS1008" s="487" t="e">
        <f>+VLOOKUP($AJ1008,Data_Validation!$A:$E,5,0)</f>
        <v>#N/A</v>
      </c>
      <c r="AT1008" s="904">
        <f t="shared" si="110"/>
        <v>0</v>
      </c>
      <c r="AU1008" s="488">
        <f t="shared" si="111"/>
        <v>0</v>
      </c>
      <c r="AV1008" s="899">
        <f>IFERROR(INDEX(V1008:AG1008,1,MATCH(Parametres!$B$3,V$1:AG$1,0)-1)*IF(OR(C1008="L",C1008="S",C1008="I"),-1,1),"")</f>
        <v>0</v>
      </c>
      <c r="AW1008" s="899">
        <f t="shared" si="112"/>
        <v>0</v>
      </c>
      <c r="AX1008" s="899">
        <f>INDEX(V1008:AG1008,1,MATCH(Parametres!$B$3,V$1:AG$1,0))*IF(OR(C1008="L",C1008="S",C1008="I"),-1,1)</f>
        <v>0</v>
      </c>
      <c r="AY1008" s="487" t="s">
        <v>337</v>
      </c>
      <c r="AZ1008" s="487" t="e">
        <f>+VLOOKUP($AJ1008,Data_Validation!$A:$E,5,0)</f>
        <v>#N/A</v>
      </c>
    </row>
    <row r="1009" spans="1:52" ht="15" hidden="1" customHeight="1">
      <c r="AJ1009" s="905">
        <f t="shared" si="107"/>
        <v>0</v>
      </c>
      <c r="AK1009" s="905">
        <f t="shared" si="108"/>
        <v>0</v>
      </c>
      <c r="AL1009" s="905">
        <f>IFERROR(INDEX(G1009:R1009,1,MATCH(Parametres!$B$3,G$1:R$1,0)-1)*IF(OR(F1009="L",F1009="S",F1009="I"),-1,1),"")</f>
        <v>0</v>
      </c>
      <c r="AM1009" s="905">
        <f t="shared" si="109"/>
        <v>0</v>
      </c>
      <c r="AN1009" s="905">
        <f>INDEX(G1009:R1009,1,MATCH(Parametres!$B$3,G$1:R$1,0))*IF(OR(F1009="L",F1009="S",F1009="I"),-1,1)</f>
        <v>0</v>
      </c>
      <c r="AO1009" s="487" t="e">
        <f>+VLOOKUP($AJ1009,Data_Validation!$A:$D,1,0)</f>
        <v>#N/A</v>
      </c>
      <c r="AP1009" s="487" t="e">
        <f>+VLOOKUP($AJ1009,Data_Validation!$A:$D,3,0)</f>
        <v>#N/A</v>
      </c>
      <c r="AQ1009" s="487" t="e">
        <f>+VLOOKUP($AJ1009,Data_Validation!$A:$D,4,0)</f>
        <v>#N/A</v>
      </c>
      <c r="AR1009" s="487" t="s">
        <v>299</v>
      </c>
      <c r="AS1009" s="487" t="e">
        <f>+VLOOKUP($AJ1009,Data_Validation!$A:$E,5,0)</f>
        <v>#N/A</v>
      </c>
      <c r="AT1009" s="904">
        <f t="shared" si="110"/>
        <v>0</v>
      </c>
      <c r="AU1009" s="488">
        <f t="shared" si="111"/>
        <v>0</v>
      </c>
      <c r="AV1009" s="899">
        <f>IFERROR(INDEX(V1009:AG1009,1,MATCH(Parametres!$B$3,V$1:AG$1,0)-1)*IF(OR(C1009="L",C1009="S",C1009="I"),-1,1),"")</f>
        <v>0</v>
      </c>
      <c r="AW1009" s="899">
        <f t="shared" si="112"/>
        <v>0</v>
      </c>
      <c r="AX1009" s="899">
        <f>INDEX(V1009:AG1009,1,MATCH(Parametres!$B$3,V$1:AG$1,0))*IF(OR(C1009="L",C1009="S",C1009="I"),-1,1)</f>
        <v>0</v>
      </c>
      <c r="AY1009" s="487" t="s">
        <v>337</v>
      </c>
      <c r="AZ1009" s="487" t="e">
        <f>+VLOOKUP($AJ1009,Data_Validation!$A:$E,5,0)</f>
        <v>#N/A</v>
      </c>
    </row>
    <row r="1010" spans="1:52" ht="15" hidden="1" customHeight="1">
      <c r="AJ1010" s="905">
        <f t="shared" si="107"/>
        <v>0</v>
      </c>
      <c r="AK1010" s="905">
        <f t="shared" si="108"/>
        <v>0</v>
      </c>
      <c r="AL1010" s="905">
        <f>IFERROR(INDEX(G1010:R1010,1,MATCH(Parametres!$B$3,G$1:R$1,0)-1)*IF(OR(F1010="L",F1010="S",F1010="I"),-1,1),"")</f>
        <v>0</v>
      </c>
      <c r="AM1010" s="905">
        <f t="shared" si="109"/>
        <v>0</v>
      </c>
      <c r="AN1010" s="905">
        <f>INDEX(G1010:R1010,1,MATCH(Parametres!$B$3,G$1:R$1,0))*IF(OR(F1010="L",F1010="S",F1010="I"),-1,1)</f>
        <v>0</v>
      </c>
      <c r="AO1010" s="487" t="e">
        <f>+VLOOKUP($AJ1010,Data_Validation!$A:$D,1,0)</f>
        <v>#N/A</v>
      </c>
      <c r="AP1010" s="487" t="e">
        <f>+VLOOKUP($AJ1010,Data_Validation!$A:$D,3,0)</f>
        <v>#N/A</v>
      </c>
      <c r="AQ1010" s="487" t="e">
        <f>+VLOOKUP($AJ1010,Data_Validation!$A:$D,4,0)</f>
        <v>#N/A</v>
      </c>
      <c r="AR1010" s="487" t="s">
        <v>299</v>
      </c>
      <c r="AS1010" s="487" t="e">
        <f>+VLOOKUP($AJ1010,Data_Validation!$A:$E,5,0)</f>
        <v>#N/A</v>
      </c>
      <c r="AT1010" s="904">
        <f t="shared" si="110"/>
        <v>0</v>
      </c>
      <c r="AU1010" s="488">
        <f t="shared" si="111"/>
        <v>0</v>
      </c>
      <c r="AV1010" s="899">
        <f>IFERROR(INDEX(V1010:AG1010,1,MATCH(Parametres!$B$3,V$1:AG$1,0)-1)*IF(OR(C1010="L",C1010="S",C1010="I"),-1,1),"")</f>
        <v>0</v>
      </c>
      <c r="AW1010" s="899">
        <f t="shared" si="112"/>
        <v>0</v>
      </c>
      <c r="AX1010" s="899">
        <f>INDEX(V1010:AG1010,1,MATCH(Parametres!$B$3,V$1:AG$1,0))*IF(OR(C1010="L",C1010="S",C1010="I"),-1,1)</f>
        <v>0</v>
      </c>
      <c r="AY1010" s="487" t="s">
        <v>337</v>
      </c>
      <c r="AZ1010" s="487" t="e">
        <f>+VLOOKUP($AJ1010,Data_Validation!$A:$E,5,0)</f>
        <v>#N/A</v>
      </c>
    </row>
    <row r="1011" spans="1:52" ht="15" customHeight="1">
      <c r="A1011" s="706" t="s">
        <v>1148</v>
      </c>
      <c r="B1011" s="706">
        <v>2026</v>
      </c>
      <c r="C1011" s="706" t="s">
        <v>3097</v>
      </c>
      <c r="D1011" s="706" t="s">
        <v>1784</v>
      </c>
      <c r="E1011" s="706" t="s">
        <v>333</v>
      </c>
      <c r="F1011" s="706" t="s">
        <v>1104</v>
      </c>
      <c r="G1011" s="706">
        <v>0</v>
      </c>
      <c r="H1011" s="706">
        <v>0</v>
      </c>
      <c r="I1011" s="706">
        <v>0</v>
      </c>
      <c r="J1011" s="706">
        <v>0</v>
      </c>
      <c r="K1011" s="706">
        <v>0</v>
      </c>
      <c r="L1011" s="706">
        <v>0</v>
      </c>
      <c r="M1011" s="706">
        <v>0</v>
      </c>
      <c r="N1011" s="706">
        <v>0</v>
      </c>
      <c r="O1011" s="706">
        <v>0</v>
      </c>
      <c r="P1011" s="706">
        <v>0</v>
      </c>
      <c r="Q1011" s="706">
        <v>0</v>
      </c>
      <c r="R1011" s="706">
        <v>0</v>
      </c>
      <c r="S1011" s="706">
        <v>0</v>
      </c>
      <c r="T1011" s="706">
        <v>0</v>
      </c>
      <c r="U1011" s="706">
        <v>0</v>
      </c>
      <c r="V1011" s="706">
        <v>0</v>
      </c>
      <c r="W1011" s="706">
        <v>0</v>
      </c>
      <c r="X1011" s="706">
        <v>0</v>
      </c>
      <c r="Y1011" s="706">
        <v>0</v>
      </c>
      <c r="Z1011" s="706">
        <v>0</v>
      </c>
      <c r="AA1011" s="706">
        <v>0</v>
      </c>
      <c r="AB1011" s="706">
        <v>0</v>
      </c>
      <c r="AC1011" s="706">
        <v>0</v>
      </c>
      <c r="AD1011" s="706">
        <v>0</v>
      </c>
      <c r="AE1011" s="706">
        <v>0</v>
      </c>
      <c r="AF1011" s="706">
        <v>0</v>
      </c>
      <c r="AG1011" s="706">
        <v>0</v>
      </c>
      <c r="AH1011" s="706">
        <v>0</v>
      </c>
      <c r="AI1011" s="706">
        <v>0</v>
      </c>
      <c r="AJ1011" s="905" t="str">
        <f t="shared" si="107"/>
        <v>G99960</v>
      </c>
      <c r="AK1011" s="905" t="str">
        <f t="shared" si="108"/>
        <v>IN &amp; OUT PAYROLL</v>
      </c>
      <c r="AL1011" s="905">
        <f>IFERROR(INDEX(G1011:R1011,1,MATCH(Parametres!$B$3,G$1:R$1,0)-1)*IF(OR(F1011="L",F1011="S",F1011="I"),-1,1),"")</f>
        <v>0</v>
      </c>
      <c r="AM1011" s="905">
        <f t="shared" si="109"/>
        <v>0</v>
      </c>
      <c r="AN1011" s="905">
        <f>INDEX(G1011:R1011,1,MATCH(Parametres!$B$3,G$1:R$1,0))*IF(OR(F1011="L",F1011="S",F1011="I"),-1,1)</f>
        <v>0</v>
      </c>
      <c r="AO1011" s="487" t="e">
        <f>+VLOOKUP($AJ1011,Data_Validation!$A:$D,1,0)</f>
        <v>#N/A</v>
      </c>
      <c r="AP1011" s="487" t="e">
        <f>+VLOOKUP($AJ1011,Data_Validation!$A:$D,3,0)</f>
        <v>#N/A</v>
      </c>
      <c r="AQ1011" s="487" t="e">
        <f>+VLOOKUP($AJ1011,Data_Validation!$A:$D,4,0)</f>
        <v>#N/A</v>
      </c>
      <c r="AR1011" s="487" t="s">
        <v>299</v>
      </c>
      <c r="AS1011" s="487" t="e">
        <f>+VLOOKUP($AJ1011,Data_Validation!$A:$E,5,0)</f>
        <v>#N/A</v>
      </c>
      <c r="AT1011" s="904" t="str">
        <f t="shared" si="110"/>
        <v>G99960</v>
      </c>
      <c r="AU1011" s="488" t="str">
        <f t="shared" si="111"/>
        <v>IN &amp; OUT PAYROLL</v>
      </c>
      <c r="AV1011" s="899">
        <f>IFERROR(INDEX(V1011:AG1011,1,MATCH(Parametres!$B$3,V$1:AG$1,0)-1)*IF(OR(C1011="L",C1011="S",C1011="I"),-1,1),"")</f>
        <v>0</v>
      </c>
      <c r="AW1011" s="899">
        <f t="shared" si="112"/>
        <v>0</v>
      </c>
      <c r="AX1011" s="899">
        <f>INDEX(V1011:AG1011,1,MATCH(Parametres!$B$3,V$1:AG$1,0))*IF(OR(C1011="L",C1011="S",C1011="I"),-1,1)</f>
        <v>0</v>
      </c>
      <c r="AY1011" s="487" t="s">
        <v>337</v>
      </c>
      <c r="AZ1011" s="487" t="e">
        <f>+VLOOKUP($AJ1011,Data_Validation!$A:$E,5,0)</f>
        <v>#N/A</v>
      </c>
    </row>
    <row r="1012" spans="1:52" ht="15" hidden="1" customHeight="1">
      <c r="A1012" s="706" t="s">
        <v>1148</v>
      </c>
      <c r="B1012" s="706">
        <v>2026</v>
      </c>
      <c r="C1012" s="706" t="s">
        <v>3098</v>
      </c>
      <c r="D1012" s="706" t="s">
        <v>3099</v>
      </c>
      <c r="E1012" s="706" t="s">
        <v>1141</v>
      </c>
      <c r="F1012" s="706" t="s">
        <v>1104</v>
      </c>
      <c r="G1012" s="706">
        <v>0</v>
      </c>
      <c r="H1012" s="706">
        <v>0</v>
      </c>
      <c r="I1012" s="706">
        <v>0</v>
      </c>
      <c r="J1012" s="706">
        <v>0</v>
      </c>
      <c r="K1012" s="706">
        <v>0</v>
      </c>
      <c r="L1012" s="706">
        <v>0</v>
      </c>
      <c r="M1012" s="706">
        <v>0</v>
      </c>
      <c r="N1012" s="706">
        <v>0</v>
      </c>
      <c r="O1012" s="706">
        <v>0</v>
      </c>
      <c r="P1012" s="706">
        <v>0</v>
      </c>
      <c r="Q1012" s="706">
        <v>0</v>
      </c>
      <c r="R1012" s="706">
        <v>0</v>
      </c>
      <c r="S1012" s="706">
        <v>0</v>
      </c>
      <c r="T1012" s="706">
        <v>0</v>
      </c>
      <c r="U1012" s="706">
        <v>0</v>
      </c>
      <c r="V1012" s="706">
        <v>0</v>
      </c>
      <c r="W1012" s="706">
        <v>0</v>
      </c>
      <c r="X1012" s="706">
        <v>0</v>
      </c>
      <c r="Y1012" s="706">
        <v>0</v>
      </c>
      <c r="Z1012" s="706">
        <v>0</v>
      </c>
      <c r="AA1012" s="706">
        <v>0</v>
      </c>
      <c r="AB1012" s="706">
        <v>0</v>
      </c>
      <c r="AC1012" s="706">
        <v>0</v>
      </c>
      <c r="AD1012" s="706">
        <v>0</v>
      </c>
      <c r="AE1012" s="706">
        <v>0</v>
      </c>
      <c r="AF1012" s="706">
        <v>0</v>
      </c>
      <c r="AG1012" s="706">
        <v>0</v>
      </c>
      <c r="AH1012" s="706">
        <v>0</v>
      </c>
      <c r="AI1012" s="706">
        <v>0</v>
      </c>
      <c r="AJ1012" s="905" t="str">
        <f t="shared" si="107"/>
        <v>G9999</v>
      </c>
      <c r="AK1012" s="905" t="str">
        <f t="shared" si="108"/>
        <v>CHARGES A REFACTURER</v>
      </c>
      <c r="AL1012" s="905">
        <f>IFERROR(INDEX(G1012:R1012,1,MATCH(Parametres!$B$3,G$1:R$1,0)-1)*IF(OR(F1012="L",F1012="S",F1012="I"),-1,1),"")</f>
        <v>0</v>
      </c>
      <c r="AM1012" s="905">
        <f t="shared" si="109"/>
        <v>0</v>
      </c>
      <c r="AN1012" s="905">
        <f>INDEX(G1012:R1012,1,MATCH(Parametres!$B$3,G$1:R$1,0))*IF(OR(F1012="L",F1012="S",F1012="I"),-1,1)</f>
        <v>0</v>
      </c>
      <c r="AO1012" s="487" t="str">
        <f>+VLOOKUP($AJ1012,Data_Validation!$A:$D,1,0)</f>
        <v>G9999</v>
      </c>
      <c r="AP1012" s="487" t="str">
        <f>+VLOOKUP($AJ1012,Data_Validation!$A:$D,3,0)</f>
        <v>Wholesale autres</v>
      </c>
      <c r="AQ1012" s="487" t="str">
        <f>+VLOOKUP($AJ1012,Data_Validation!$A:$D,4,0)</f>
        <v>Frais de livraison</v>
      </c>
      <c r="AR1012" s="487" t="s">
        <v>299</v>
      </c>
      <c r="AS1012" s="487">
        <f>+VLOOKUP($AJ1012,Data_Validation!$A:$E,5,0)</f>
        <v>0</v>
      </c>
      <c r="AT1012" s="904" t="str">
        <f t="shared" si="110"/>
        <v>G9999</v>
      </c>
      <c r="AU1012" s="488" t="str">
        <f t="shared" si="111"/>
        <v>CHARGES A REFACTURER</v>
      </c>
      <c r="AV1012" s="899">
        <f>IFERROR(INDEX(V1012:AG1012,1,MATCH(Parametres!$B$3,V$1:AG$1,0)-1)*IF(OR(C1012="L",C1012="S",C1012="I"),-1,1),"")</f>
        <v>0</v>
      </c>
      <c r="AW1012" s="899">
        <f t="shared" si="112"/>
        <v>0</v>
      </c>
      <c r="AX1012" s="899">
        <f>INDEX(V1012:AG1012,1,MATCH(Parametres!$B$3,V$1:AG$1,0))*IF(OR(C1012="L",C1012="S",C1012="I"),-1,1)</f>
        <v>0</v>
      </c>
      <c r="AY1012" s="487" t="s">
        <v>337</v>
      </c>
      <c r="AZ1012" s="487">
        <f>+VLOOKUP($AJ1012,Data_Validation!$A:$E,5,0)</f>
        <v>0</v>
      </c>
    </row>
    <row r="1013" spans="1:52" ht="15" hidden="1" customHeight="1">
      <c r="AJ1013" s="905">
        <f t="shared" ref="AJ1013:AJ1076" si="113">C1013</f>
        <v>0</v>
      </c>
      <c r="AK1013" s="905">
        <f t="shared" ref="AK1013:AK1076" si="114">D1013</f>
        <v>0</v>
      </c>
      <c r="AL1013" s="905">
        <f>IFERROR(INDEX(G1013:R1013,1,MATCH(Parametres!$B$3,G$1:R$1,0)-1)*IF(OR(F1013="L",F1013="S",F1013="I"),-1,1),"")</f>
        <v>0</v>
      </c>
      <c r="AM1013" s="905">
        <f t="shared" ref="AM1013:AM1076" si="115">AN1013-AL1013</f>
        <v>0</v>
      </c>
      <c r="AN1013" s="905">
        <f>INDEX(G1013:R1013,1,MATCH(Parametres!$B$3,G$1:R$1,0))*IF(OR(F1013="L",F1013="S",F1013="I"),-1,1)</f>
        <v>0</v>
      </c>
      <c r="AO1013" s="487" t="e">
        <f>+VLOOKUP($AJ1013,Data_Validation!$A:$D,1,0)</f>
        <v>#N/A</v>
      </c>
      <c r="AP1013" s="487" t="e">
        <f>+VLOOKUP($AJ1013,Data_Validation!$A:$D,3,0)</f>
        <v>#N/A</v>
      </c>
      <c r="AQ1013" s="487" t="e">
        <f>+VLOOKUP($AJ1013,Data_Validation!$A:$D,4,0)</f>
        <v>#N/A</v>
      </c>
      <c r="AR1013" s="487" t="s">
        <v>299</v>
      </c>
      <c r="AS1013" s="487" t="e">
        <f>+VLOOKUP($AJ1013,Data_Validation!$A:$E,5,0)</f>
        <v>#N/A</v>
      </c>
      <c r="AT1013" s="904">
        <f t="shared" ref="AT1013:AT1076" si="116">C1013</f>
        <v>0</v>
      </c>
      <c r="AU1013" s="488">
        <f t="shared" ref="AU1013:AU1076" si="117">D1013</f>
        <v>0</v>
      </c>
      <c r="AV1013" s="899">
        <f>IFERROR(INDEX(V1013:AG1013,1,MATCH(Parametres!$B$3,V$1:AG$1,0)-1)*IF(OR(C1013="L",C1013="S",C1013="I"),-1,1),"")</f>
        <v>0</v>
      </c>
      <c r="AW1013" s="899">
        <f t="shared" ref="AW1013:AW1076" si="118">AX1013-AV1013</f>
        <v>0</v>
      </c>
      <c r="AX1013" s="899">
        <f>INDEX(V1013:AG1013,1,MATCH(Parametres!$B$3,V$1:AG$1,0))*IF(OR(C1013="L",C1013="S",C1013="I"),-1,1)</f>
        <v>0</v>
      </c>
      <c r="AY1013" s="487" t="s">
        <v>337</v>
      </c>
      <c r="AZ1013" s="487" t="e">
        <f>+VLOOKUP($AJ1013,Data_Validation!$A:$E,5,0)</f>
        <v>#N/A</v>
      </c>
    </row>
    <row r="1014" spans="1:52" ht="15" hidden="1" customHeight="1">
      <c r="AJ1014" s="905">
        <f t="shared" si="113"/>
        <v>0</v>
      </c>
      <c r="AK1014" s="905">
        <f t="shared" si="114"/>
        <v>0</v>
      </c>
      <c r="AL1014" s="905">
        <f>IFERROR(INDEX(G1014:R1014,1,MATCH(Parametres!$B$3,G$1:R$1,0)-1)*IF(OR(F1014="L",F1014="S",F1014="I"),-1,1),"")</f>
        <v>0</v>
      </c>
      <c r="AM1014" s="905">
        <f t="shared" si="115"/>
        <v>0</v>
      </c>
      <c r="AN1014" s="905">
        <f>INDEX(G1014:R1014,1,MATCH(Parametres!$B$3,G$1:R$1,0))*IF(OR(F1014="L",F1014="S",F1014="I"),-1,1)</f>
        <v>0</v>
      </c>
      <c r="AO1014" s="487" t="e">
        <f>+VLOOKUP($AJ1014,Data_Validation!$A:$D,1,0)</f>
        <v>#N/A</v>
      </c>
      <c r="AP1014" s="487" t="e">
        <f>+VLOOKUP($AJ1014,Data_Validation!$A:$D,3,0)</f>
        <v>#N/A</v>
      </c>
      <c r="AQ1014" s="487" t="e">
        <f>+VLOOKUP($AJ1014,Data_Validation!$A:$D,4,0)</f>
        <v>#N/A</v>
      </c>
      <c r="AR1014" s="487" t="s">
        <v>299</v>
      </c>
      <c r="AS1014" s="487" t="e">
        <f>+VLOOKUP($AJ1014,Data_Validation!$A:$E,5,0)</f>
        <v>#N/A</v>
      </c>
      <c r="AT1014" s="904">
        <f t="shared" si="116"/>
        <v>0</v>
      </c>
      <c r="AU1014" s="488">
        <f t="shared" si="117"/>
        <v>0</v>
      </c>
      <c r="AV1014" s="899">
        <f>IFERROR(INDEX(V1014:AG1014,1,MATCH(Parametres!$B$3,V$1:AG$1,0)-1)*IF(OR(C1014="L",C1014="S",C1014="I"),-1,1),"")</f>
        <v>0</v>
      </c>
      <c r="AW1014" s="899">
        <f t="shared" si="118"/>
        <v>0</v>
      </c>
      <c r="AX1014" s="899">
        <f>INDEX(V1014:AG1014,1,MATCH(Parametres!$B$3,V$1:AG$1,0))*IF(OR(C1014="L",C1014="S",C1014="I"),-1,1)</f>
        <v>0</v>
      </c>
      <c r="AY1014" s="487" t="s">
        <v>337</v>
      </c>
      <c r="AZ1014" s="487" t="e">
        <f>+VLOOKUP($AJ1014,Data_Validation!$A:$E,5,0)</f>
        <v>#N/A</v>
      </c>
    </row>
    <row r="1015" spans="1:52" ht="15" hidden="1" customHeight="1">
      <c r="AJ1015" s="905">
        <f t="shared" si="113"/>
        <v>0</v>
      </c>
      <c r="AK1015" s="905">
        <f t="shared" si="114"/>
        <v>0</v>
      </c>
      <c r="AL1015" s="905">
        <f>IFERROR(INDEX(G1015:R1015,1,MATCH(Parametres!$B$3,G$1:R$1,0)-1)*IF(OR(F1015="L",F1015="S",F1015="I"),-1,1),"")</f>
        <v>0</v>
      </c>
      <c r="AM1015" s="905">
        <f t="shared" si="115"/>
        <v>0</v>
      </c>
      <c r="AN1015" s="905">
        <f>INDEX(G1015:R1015,1,MATCH(Parametres!$B$3,G$1:R$1,0))*IF(OR(F1015="L",F1015="S",F1015="I"),-1,1)</f>
        <v>0</v>
      </c>
      <c r="AO1015" s="487" t="e">
        <f>+VLOOKUP($AJ1015,Data_Validation!$A:$D,1,0)</f>
        <v>#N/A</v>
      </c>
      <c r="AP1015" s="487" t="e">
        <f>+VLOOKUP($AJ1015,Data_Validation!$A:$D,3,0)</f>
        <v>#N/A</v>
      </c>
      <c r="AQ1015" s="487" t="e">
        <f>+VLOOKUP($AJ1015,Data_Validation!$A:$D,4,0)</f>
        <v>#N/A</v>
      </c>
      <c r="AR1015" s="487" t="s">
        <v>299</v>
      </c>
      <c r="AS1015" s="487" t="e">
        <f>+VLOOKUP($AJ1015,Data_Validation!$A:$E,5,0)</f>
        <v>#N/A</v>
      </c>
      <c r="AT1015" s="904">
        <f t="shared" si="116"/>
        <v>0</v>
      </c>
      <c r="AU1015" s="488">
        <f t="shared" si="117"/>
        <v>0</v>
      </c>
      <c r="AV1015" s="899">
        <f>IFERROR(INDEX(V1015:AG1015,1,MATCH(Parametres!$B$3,V$1:AG$1,0)-1)*IF(OR(C1015="L",C1015="S",C1015="I"),-1,1),"")</f>
        <v>0</v>
      </c>
      <c r="AW1015" s="899">
        <f t="shared" si="118"/>
        <v>0</v>
      </c>
      <c r="AX1015" s="899">
        <f>INDEX(V1015:AG1015,1,MATCH(Parametres!$B$3,V$1:AG$1,0))*IF(OR(C1015="L",C1015="S",C1015="I"),-1,1)</f>
        <v>0</v>
      </c>
      <c r="AY1015" s="487" t="s">
        <v>337</v>
      </c>
      <c r="AZ1015" s="487" t="e">
        <f>+VLOOKUP($AJ1015,Data_Validation!$A:$E,5,0)</f>
        <v>#N/A</v>
      </c>
    </row>
    <row r="1016" spans="1:52" ht="15" hidden="1" customHeight="1">
      <c r="AJ1016" s="905">
        <f t="shared" si="113"/>
        <v>0</v>
      </c>
      <c r="AK1016" s="905">
        <f t="shared" si="114"/>
        <v>0</v>
      </c>
      <c r="AL1016" s="905">
        <f>IFERROR(INDEX(G1016:R1016,1,MATCH(Parametres!$B$3,G$1:R$1,0)-1)*IF(OR(F1016="L",F1016="S",F1016="I"),-1,1),"")</f>
        <v>0</v>
      </c>
      <c r="AM1016" s="905">
        <f t="shared" si="115"/>
        <v>0</v>
      </c>
      <c r="AN1016" s="905">
        <f>INDEX(G1016:R1016,1,MATCH(Parametres!$B$3,G$1:R$1,0))*IF(OR(F1016="L",F1016="S",F1016="I"),-1,1)</f>
        <v>0</v>
      </c>
      <c r="AO1016" s="487" t="e">
        <f>+VLOOKUP($AJ1016,Data_Validation!$A:$D,1,0)</f>
        <v>#N/A</v>
      </c>
      <c r="AP1016" s="487" t="e">
        <f>+VLOOKUP($AJ1016,Data_Validation!$A:$D,3,0)</f>
        <v>#N/A</v>
      </c>
      <c r="AQ1016" s="487" t="e">
        <f>+VLOOKUP($AJ1016,Data_Validation!$A:$D,4,0)</f>
        <v>#N/A</v>
      </c>
      <c r="AR1016" s="487" t="s">
        <v>299</v>
      </c>
      <c r="AS1016" s="487" t="e">
        <f>+VLOOKUP($AJ1016,Data_Validation!$A:$E,5,0)</f>
        <v>#N/A</v>
      </c>
      <c r="AT1016" s="904">
        <f t="shared" si="116"/>
        <v>0</v>
      </c>
      <c r="AU1016" s="488">
        <f t="shared" si="117"/>
        <v>0</v>
      </c>
      <c r="AV1016" s="899">
        <f>IFERROR(INDEX(V1016:AG1016,1,MATCH(Parametres!$B$3,V$1:AG$1,0)-1)*IF(OR(C1016="L",C1016="S",C1016="I"),-1,1),"")</f>
        <v>0</v>
      </c>
      <c r="AW1016" s="899">
        <f t="shared" si="118"/>
        <v>0</v>
      </c>
      <c r="AX1016" s="899">
        <f>INDEX(V1016:AG1016,1,MATCH(Parametres!$B$3,V$1:AG$1,0))*IF(OR(C1016="L",C1016="S",C1016="I"),-1,1)</f>
        <v>0</v>
      </c>
      <c r="AY1016" s="487" t="s">
        <v>337</v>
      </c>
      <c r="AZ1016" s="487" t="e">
        <f>+VLOOKUP($AJ1016,Data_Validation!$A:$E,5,0)</f>
        <v>#N/A</v>
      </c>
    </row>
    <row r="1017" spans="1:52" ht="15" hidden="1" customHeight="1">
      <c r="AJ1017" s="905">
        <f t="shared" si="113"/>
        <v>0</v>
      </c>
      <c r="AK1017" s="905">
        <f t="shared" si="114"/>
        <v>0</v>
      </c>
      <c r="AL1017" s="905">
        <f>IFERROR(INDEX(G1017:R1017,1,MATCH(Parametres!$B$3,G$1:R$1,0)-1)*IF(OR(F1017="L",F1017="S",F1017="I"),-1,1),"")</f>
        <v>0</v>
      </c>
      <c r="AM1017" s="905">
        <f t="shared" si="115"/>
        <v>0</v>
      </c>
      <c r="AN1017" s="905">
        <f>INDEX(G1017:R1017,1,MATCH(Parametres!$B$3,G$1:R$1,0))*IF(OR(F1017="L",F1017="S",F1017="I"),-1,1)</f>
        <v>0</v>
      </c>
      <c r="AO1017" s="487" t="e">
        <f>+VLOOKUP($AJ1017,Data_Validation!$A:$D,1,0)</f>
        <v>#N/A</v>
      </c>
      <c r="AP1017" s="487" t="e">
        <f>+VLOOKUP($AJ1017,Data_Validation!$A:$D,3,0)</f>
        <v>#N/A</v>
      </c>
      <c r="AQ1017" s="487" t="e">
        <f>+VLOOKUP($AJ1017,Data_Validation!$A:$D,4,0)</f>
        <v>#N/A</v>
      </c>
      <c r="AR1017" s="487" t="s">
        <v>299</v>
      </c>
      <c r="AS1017" s="487" t="e">
        <f>+VLOOKUP($AJ1017,Data_Validation!$A:$E,5,0)</f>
        <v>#N/A</v>
      </c>
      <c r="AT1017" s="904">
        <f t="shared" si="116"/>
        <v>0</v>
      </c>
      <c r="AU1017" s="488">
        <f t="shared" si="117"/>
        <v>0</v>
      </c>
      <c r="AV1017" s="899">
        <f>IFERROR(INDEX(V1017:AG1017,1,MATCH(Parametres!$B$3,V$1:AG$1,0)-1)*IF(OR(C1017="L",C1017="S",C1017="I"),-1,1),"")</f>
        <v>0</v>
      </c>
      <c r="AW1017" s="899">
        <f t="shared" si="118"/>
        <v>0</v>
      </c>
      <c r="AX1017" s="899">
        <f>INDEX(V1017:AG1017,1,MATCH(Parametres!$B$3,V$1:AG$1,0))*IF(OR(C1017="L",C1017="S",C1017="I"),-1,1)</f>
        <v>0</v>
      </c>
      <c r="AY1017" s="487" t="s">
        <v>337</v>
      </c>
      <c r="AZ1017" s="487" t="e">
        <f>+VLOOKUP($AJ1017,Data_Validation!$A:$E,5,0)</f>
        <v>#N/A</v>
      </c>
    </row>
    <row r="1018" spans="1:52" ht="15" hidden="1" customHeight="1">
      <c r="AJ1018" s="905">
        <f t="shared" si="113"/>
        <v>0</v>
      </c>
      <c r="AK1018" s="905">
        <f t="shared" si="114"/>
        <v>0</v>
      </c>
      <c r="AL1018" s="905">
        <f>IFERROR(INDEX(G1018:R1018,1,MATCH(Parametres!$B$3,G$1:R$1,0)-1)*IF(OR(F1018="L",F1018="S",F1018="I"),-1,1),"")</f>
        <v>0</v>
      </c>
      <c r="AM1018" s="905">
        <f t="shared" si="115"/>
        <v>0</v>
      </c>
      <c r="AN1018" s="905">
        <f>INDEX(G1018:R1018,1,MATCH(Parametres!$B$3,G$1:R$1,0))*IF(OR(F1018="L",F1018="S",F1018="I"),-1,1)</f>
        <v>0</v>
      </c>
      <c r="AO1018" s="487" t="e">
        <f>+VLOOKUP($AJ1018,Data_Validation!$A:$D,1,0)</f>
        <v>#N/A</v>
      </c>
      <c r="AP1018" s="487" t="e">
        <f>+VLOOKUP($AJ1018,Data_Validation!$A:$D,3,0)</f>
        <v>#N/A</v>
      </c>
      <c r="AQ1018" s="487" t="e">
        <f>+VLOOKUP($AJ1018,Data_Validation!$A:$D,4,0)</f>
        <v>#N/A</v>
      </c>
      <c r="AR1018" s="487" t="s">
        <v>299</v>
      </c>
      <c r="AS1018" s="487" t="e">
        <f>+VLOOKUP($AJ1018,Data_Validation!$A:$E,5,0)</f>
        <v>#N/A</v>
      </c>
      <c r="AT1018" s="904">
        <f t="shared" si="116"/>
        <v>0</v>
      </c>
      <c r="AU1018" s="488">
        <f t="shared" si="117"/>
        <v>0</v>
      </c>
      <c r="AV1018" s="899">
        <f>IFERROR(INDEX(V1018:AG1018,1,MATCH(Parametres!$B$3,V$1:AG$1,0)-1)*IF(OR(C1018="L",C1018="S",C1018="I"),-1,1),"")</f>
        <v>0</v>
      </c>
      <c r="AW1018" s="899">
        <f t="shared" si="118"/>
        <v>0</v>
      </c>
      <c r="AX1018" s="899">
        <f>INDEX(V1018:AG1018,1,MATCH(Parametres!$B$3,V$1:AG$1,0))*IF(OR(C1018="L",C1018="S",C1018="I"),-1,1)</f>
        <v>0</v>
      </c>
      <c r="AY1018" s="487" t="s">
        <v>337</v>
      </c>
      <c r="AZ1018" s="487" t="e">
        <f>+VLOOKUP($AJ1018,Data_Validation!$A:$E,5,0)</f>
        <v>#N/A</v>
      </c>
    </row>
    <row r="1019" spans="1:52" ht="15" hidden="1" customHeight="1">
      <c r="AJ1019" s="905">
        <f t="shared" si="113"/>
        <v>0</v>
      </c>
      <c r="AK1019" s="905">
        <f t="shared" si="114"/>
        <v>0</v>
      </c>
      <c r="AL1019" s="905">
        <f>IFERROR(INDEX(G1019:R1019,1,MATCH(Parametres!$B$3,G$1:R$1,0)-1)*IF(OR(F1019="L",F1019="S",F1019="I"),-1,1),"")</f>
        <v>0</v>
      </c>
      <c r="AM1019" s="905">
        <f t="shared" si="115"/>
        <v>0</v>
      </c>
      <c r="AN1019" s="905">
        <f>INDEX(G1019:R1019,1,MATCH(Parametres!$B$3,G$1:R$1,0))*IF(OR(F1019="L",F1019="S",F1019="I"),-1,1)</f>
        <v>0</v>
      </c>
      <c r="AO1019" s="487" t="e">
        <f>+VLOOKUP($AJ1019,Data_Validation!$A:$D,1,0)</f>
        <v>#N/A</v>
      </c>
      <c r="AP1019" s="487" t="e">
        <f>+VLOOKUP($AJ1019,Data_Validation!$A:$D,3,0)</f>
        <v>#N/A</v>
      </c>
      <c r="AQ1019" s="487" t="e">
        <f>+VLOOKUP($AJ1019,Data_Validation!$A:$D,4,0)</f>
        <v>#N/A</v>
      </c>
      <c r="AR1019" s="487" t="s">
        <v>299</v>
      </c>
      <c r="AS1019" s="487" t="e">
        <f>+VLOOKUP($AJ1019,Data_Validation!$A:$E,5,0)</f>
        <v>#N/A</v>
      </c>
      <c r="AT1019" s="904">
        <f t="shared" si="116"/>
        <v>0</v>
      </c>
      <c r="AU1019" s="488">
        <f t="shared" si="117"/>
        <v>0</v>
      </c>
      <c r="AV1019" s="899">
        <f>IFERROR(INDEX(V1019:AG1019,1,MATCH(Parametres!$B$3,V$1:AG$1,0)-1)*IF(OR(C1019="L",C1019="S",C1019="I"),-1,1),"")</f>
        <v>0</v>
      </c>
      <c r="AW1019" s="899">
        <f t="shared" si="118"/>
        <v>0</v>
      </c>
      <c r="AX1019" s="899">
        <f>INDEX(V1019:AG1019,1,MATCH(Parametres!$B$3,V$1:AG$1,0))*IF(OR(C1019="L",C1019="S",C1019="I"),-1,1)</f>
        <v>0</v>
      </c>
      <c r="AY1019" s="487" t="s">
        <v>337</v>
      </c>
      <c r="AZ1019" s="487" t="e">
        <f>+VLOOKUP($AJ1019,Data_Validation!$A:$E,5,0)</f>
        <v>#N/A</v>
      </c>
    </row>
    <row r="1020" spans="1:52" ht="15" hidden="1" customHeight="1">
      <c r="AJ1020" s="905">
        <f t="shared" si="113"/>
        <v>0</v>
      </c>
      <c r="AK1020" s="905">
        <f t="shared" si="114"/>
        <v>0</v>
      </c>
      <c r="AL1020" s="905">
        <f>IFERROR(INDEX(G1020:R1020,1,MATCH(Parametres!$B$3,G$1:R$1,0)-1)*IF(OR(F1020="L",F1020="S",F1020="I"),-1,1),"")</f>
        <v>0</v>
      </c>
      <c r="AM1020" s="905">
        <f t="shared" si="115"/>
        <v>0</v>
      </c>
      <c r="AN1020" s="905">
        <f>INDEX(G1020:R1020,1,MATCH(Parametres!$B$3,G$1:R$1,0))*IF(OR(F1020="L",F1020="S",F1020="I"),-1,1)</f>
        <v>0</v>
      </c>
      <c r="AO1020" s="487" t="e">
        <f>+VLOOKUP($AJ1020,Data_Validation!$A:$D,1,0)</f>
        <v>#N/A</v>
      </c>
      <c r="AP1020" s="487" t="e">
        <f>+VLOOKUP($AJ1020,Data_Validation!$A:$D,3,0)</f>
        <v>#N/A</v>
      </c>
      <c r="AQ1020" s="487" t="e">
        <f>+VLOOKUP($AJ1020,Data_Validation!$A:$D,4,0)</f>
        <v>#N/A</v>
      </c>
      <c r="AR1020" s="487" t="s">
        <v>299</v>
      </c>
      <c r="AS1020" s="487" t="e">
        <f>+VLOOKUP($AJ1020,Data_Validation!$A:$E,5,0)</f>
        <v>#N/A</v>
      </c>
      <c r="AT1020" s="904">
        <f t="shared" si="116"/>
        <v>0</v>
      </c>
      <c r="AU1020" s="488">
        <f t="shared" si="117"/>
        <v>0</v>
      </c>
      <c r="AV1020" s="899">
        <f>IFERROR(INDEX(V1020:AG1020,1,MATCH(Parametres!$B$3,V$1:AG$1,0)-1)*IF(OR(C1020="L",C1020="S",C1020="I"),-1,1),"")</f>
        <v>0</v>
      </c>
      <c r="AW1020" s="899">
        <f t="shared" si="118"/>
        <v>0</v>
      </c>
      <c r="AX1020" s="899">
        <f>INDEX(V1020:AG1020,1,MATCH(Parametres!$B$3,V$1:AG$1,0))*IF(OR(C1020="L",C1020="S",C1020="I"),-1,1)</f>
        <v>0</v>
      </c>
      <c r="AY1020" s="487" t="s">
        <v>337</v>
      </c>
      <c r="AZ1020" s="487" t="e">
        <f>+VLOOKUP($AJ1020,Data_Validation!$A:$E,5,0)</f>
        <v>#N/A</v>
      </c>
    </row>
    <row r="1021" spans="1:52" ht="15" hidden="1" customHeight="1">
      <c r="AJ1021" s="905">
        <f t="shared" si="113"/>
        <v>0</v>
      </c>
      <c r="AK1021" s="905">
        <f t="shared" si="114"/>
        <v>0</v>
      </c>
      <c r="AL1021" s="905">
        <f>IFERROR(INDEX(G1021:R1021,1,MATCH(Parametres!$B$3,G$1:R$1,0)-1)*IF(OR(F1021="L",F1021="S",F1021="I"),-1,1),"")</f>
        <v>0</v>
      </c>
      <c r="AM1021" s="905">
        <f t="shared" si="115"/>
        <v>0</v>
      </c>
      <c r="AN1021" s="905">
        <f>INDEX(G1021:R1021,1,MATCH(Parametres!$B$3,G$1:R$1,0))*IF(OR(F1021="L",F1021="S",F1021="I"),-1,1)</f>
        <v>0</v>
      </c>
      <c r="AO1021" s="487" t="e">
        <f>+VLOOKUP($AJ1021,Data_Validation!$A:$D,1,0)</f>
        <v>#N/A</v>
      </c>
      <c r="AP1021" s="487" t="e">
        <f>+VLOOKUP($AJ1021,Data_Validation!$A:$D,3,0)</f>
        <v>#N/A</v>
      </c>
      <c r="AQ1021" s="487" t="e">
        <f>+VLOOKUP($AJ1021,Data_Validation!$A:$D,4,0)</f>
        <v>#N/A</v>
      </c>
      <c r="AR1021" s="487" t="s">
        <v>299</v>
      </c>
      <c r="AS1021" s="487" t="e">
        <f>+VLOOKUP($AJ1021,Data_Validation!$A:$E,5,0)</f>
        <v>#N/A</v>
      </c>
      <c r="AT1021" s="904">
        <f t="shared" si="116"/>
        <v>0</v>
      </c>
      <c r="AU1021" s="488">
        <f t="shared" si="117"/>
        <v>0</v>
      </c>
      <c r="AV1021" s="899">
        <f>IFERROR(INDEX(V1021:AG1021,1,MATCH(Parametres!$B$3,V$1:AG$1,0)-1)*IF(OR(C1021="L",C1021="S",C1021="I"),-1,1),"")</f>
        <v>0</v>
      </c>
      <c r="AW1021" s="899">
        <f t="shared" si="118"/>
        <v>0</v>
      </c>
      <c r="AX1021" s="899">
        <f>INDEX(V1021:AG1021,1,MATCH(Parametres!$B$3,V$1:AG$1,0))*IF(OR(C1021="L",C1021="S",C1021="I"),-1,1)</f>
        <v>0</v>
      </c>
      <c r="AY1021" s="487" t="s">
        <v>337</v>
      </c>
      <c r="AZ1021" s="487" t="e">
        <f>+VLOOKUP($AJ1021,Data_Validation!$A:$E,5,0)</f>
        <v>#N/A</v>
      </c>
    </row>
    <row r="1022" spans="1:52" ht="15" hidden="1" customHeight="1">
      <c r="AJ1022" s="905">
        <f t="shared" si="113"/>
        <v>0</v>
      </c>
      <c r="AK1022" s="905">
        <f t="shared" si="114"/>
        <v>0</v>
      </c>
      <c r="AL1022" s="905">
        <f>IFERROR(INDEX(G1022:R1022,1,MATCH(Parametres!$B$3,G$1:R$1,0)-1)*IF(OR(F1022="L",F1022="S",F1022="I"),-1,1),"")</f>
        <v>0</v>
      </c>
      <c r="AM1022" s="905">
        <f t="shared" si="115"/>
        <v>0</v>
      </c>
      <c r="AN1022" s="905">
        <f>INDEX(G1022:R1022,1,MATCH(Parametres!$B$3,G$1:R$1,0))*IF(OR(F1022="L",F1022="S",F1022="I"),-1,1)</f>
        <v>0</v>
      </c>
      <c r="AO1022" s="487" t="e">
        <f>+VLOOKUP($AJ1022,Data_Validation!$A:$D,1,0)</f>
        <v>#N/A</v>
      </c>
      <c r="AP1022" s="487" t="e">
        <f>+VLOOKUP($AJ1022,Data_Validation!$A:$D,3,0)</f>
        <v>#N/A</v>
      </c>
      <c r="AQ1022" s="487" t="e">
        <f>+VLOOKUP($AJ1022,Data_Validation!$A:$D,4,0)</f>
        <v>#N/A</v>
      </c>
      <c r="AR1022" s="487" t="s">
        <v>299</v>
      </c>
      <c r="AS1022" s="487" t="e">
        <f>+VLOOKUP($AJ1022,Data_Validation!$A:$E,5,0)</f>
        <v>#N/A</v>
      </c>
      <c r="AT1022" s="904">
        <f t="shared" si="116"/>
        <v>0</v>
      </c>
      <c r="AU1022" s="488">
        <f t="shared" si="117"/>
        <v>0</v>
      </c>
      <c r="AV1022" s="899">
        <f>IFERROR(INDEX(V1022:AG1022,1,MATCH(Parametres!$B$3,V$1:AG$1,0)-1)*IF(OR(C1022="L",C1022="S",C1022="I"),-1,1),"")</f>
        <v>0</v>
      </c>
      <c r="AW1022" s="899">
        <f t="shared" si="118"/>
        <v>0</v>
      </c>
      <c r="AX1022" s="899">
        <f>INDEX(V1022:AG1022,1,MATCH(Parametres!$B$3,V$1:AG$1,0))*IF(OR(C1022="L",C1022="S",C1022="I"),-1,1)</f>
        <v>0</v>
      </c>
      <c r="AY1022" s="487" t="s">
        <v>337</v>
      </c>
      <c r="AZ1022" s="487" t="e">
        <f>+VLOOKUP($AJ1022,Data_Validation!$A:$E,5,0)</f>
        <v>#N/A</v>
      </c>
    </row>
    <row r="1023" spans="1:52" ht="15" hidden="1" customHeight="1">
      <c r="AJ1023" s="905">
        <f t="shared" si="113"/>
        <v>0</v>
      </c>
      <c r="AK1023" s="905">
        <f t="shared" si="114"/>
        <v>0</v>
      </c>
      <c r="AL1023" s="905">
        <f>IFERROR(INDEX(G1023:R1023,1,MATCH(Parametres!$B$3,G$1:R$1,0)-1)*IF(OR(F1023="L",F1023="S",F1023="I"),-1,1),"")</f>
        <v>0</v>
      </c>
      <c r="AM1023" s="905">
        <f t="shared" si="115"/>
        <v>0</v>
      </c>
      <c r="AN1023" s="905">
        <f>INDEX(G1023:R1023,1,MATCH(Parametres!$B$3,G$1:R$1,0))*IF(OR(F1023="L",F1023="S",F1023="I"),-1,1)</f>
        <v>0</v>
      </c>
      <c r="AO1023" s="487" t="e">
        <f>+VLOOKUP($AJ1023,Data_Validation!$A:$D,1,0)</f>
        <v>#N/A</v>
      </c>
      <c r="AP1023" s="487" t="e">
        <f>+VLOOKUP($AJ1023,Data_Validation!$A:$D,3,0)</f>
        <v>#N/A</v>
      </c>
      <c r="AQ1023" s="487" t="e">
        <f>+VLOOKUP($AJ1023,Data_Validation!$A:$D,4,0)</f>
        <v>#N/A</v>
      </c>
      <c r="AR1023" s="487" t="s">
        <v>299</v>
      </c>
      <c r="AS1023" s="487" t="e">
        <f>+VLOOKUP($AJ1023,Data_Validation!$A:$E,5,0)</f>
        <v>#N/A</v>
      </c>
      <c r="AT1023" s="904">
        <f t="shared" si="116"/>
        <v>0</v>
      </c>
      <c r="AU1023" s="488">
        <f t="shared" si="117"/>
        <v>0</v>
      </c>
      <c r="AV1023" s="899">
        <f>IFERROR(INDEX(V1023:AG1023,1,MATCH(Parametres!$B$3,V$1:AG$1,0)-1)*IF(OR(C1023="L",C1023="S",C1023="I"),-1,1),"")</f>
        <v>0</v>
      </c>
      <c r="AW1023" s="899">
        <f t="shared" si="118"/>
        <v>0</v>
      </c>
      <c r="AX1023" s="899">
        <f>INDEX(V1023:AG1023,1,MATCH(Parametres!$B$3,V$1:AG$1,0))*IF(OR(C1023="L",C1023="S",C1023="I"),-1,1)</f>
        <v>0</v>
      </c>
      <c r="AY1023" s="487" t="s">
        <v>337</v>
      </c>
      <c r="AZ1023" s="487" t="e">
        <f>+VLOOKUP($AJ1023,Data_Validation!$A:$E,5,0)</f>
        <v>#N/A</v>
      </c>
    </row>
    <row r="1024" spans="1:52" ht="15" hidden="1" customHeight="1">
      <c r="AJ1024" s="905">
        <f t="shared" si="113"/>
        <v>0</v>
      </c>
      <c r="AK1024" s="905">
        <f t="shared" si="114"/>
        <v>0</v>
      </c>
      <c r="AL1024" s="905">
        <f>IFERROR(INDEX(G1024:R1024,1,MATCH(Parametres!$B$3,G$1:R$1,0)-1)*IF(OR(F1024="L",F1024="S",F1024="I"),-1,1),"")</f>
        <v>0</v>
      </c>
      <c r="AM1024" s="905">
        <f t="shared" si="115"/>
        <v>0</v>
      </c>
      <c r="AN1024" s="905">
        <f>INDEX(G1024:R1024,1,MATCH(Parametres!$B$3,G$1:R$1,0))*IF(OR(F1024="L",F1024="S",F1024="I"),-1,1)</f>
        <v>0</v>
      </c>
      <c r="AO1024" s="487" t="e">
        <f>+VLOOKUP($AJ1024,Data_Validation!$A:$D,1,0)</f>
        <v>#N/A</v>
      </c>
      <c r="AP1024" s="487" t="e">
        <f>+VLOOKUP($AJ1024,Data_Validation!$A:$D,3,0)</f>
        <v>#N/A</v>
      </c>
      <c r="AQ1024" s="487" t="e">
        <f>+VLOOKUP($AJ1024,Data_Validation!$A:$D,4,0)</f>
        <v>#N/A</v>
      </c>
      <c r="AR1024" s="487" t="s">
        <v>299</v>
      </c>
      <c r="AS1024" s="487" t="e">
        <f>+VLOOKUP($AJ1024,Data_Validation!$A:$E,5,0)</f>
        <v>#N/A</v>
      </c>
      <c r="AT1024" s="904">
        <f t="shared" si="116"/>
        <v>0</v>
      </c>
      <c r="AU1024" s="488">
        <f t="shared" si="117"/>
        <v>0</v>
      </c>
      <c r="AV1024" s="899">
        <f>IFERROR(INDEX(V1024:AG1024,1,MATCH(Parametres!$B$3,V$1:AG$1,0)-1)*IF(OR(C1024="L",C1024="S",C1024="I"),-1,1),"")</f>
        <v>0</v>
      </c>
      <c r="AW1024" s="899">
        <f t="shared" si="118"/>
        <v>0</v>
      </c>
      <c r="AX1024" s="899">
        <f>INDEX(V1024:AG1024,1,MATCH(Parametres!$B$3,V$1:AG$1,0))*IF(OR(C1024="L",C1024="S",C1024="I"),-1,1)</f>
        <v>0</v>
      </c>
      <c r="AY1024" s="487" t="s">
        <v>337</v>
      </c>
      <c r="AZ1024" s="487" t="e">
        <f>+VLOOKUP($AJ1024,Data_Validation!$A:$E,5,0)</f>
        <v>#N/A</v>
      </c>
    </row>
    <row r="1025" spans="36:52" ht="15" hidden="1" customHeight="1">
      <c r="AJ1025" s="905">
        <f t="shared" si="113"/>
        <v>0</v>
      </c>
      <c r="AK1025" s="905">
        <f t="shared" si="114"/>
        <v>0</v>
      </c>
      <c r="AL1025" s="905">
        <f>IFERROR(INDEX(G1025:R1025,1,MATCH(Parametres!$B$3,G$1:R$1,0)-1)*IF(OR(F1025="L",F1025="S",F1025="I"),-1,1),"")</f>
        <v>0</v>
      </c>
      <c r="AM1025" s="905">
        <f t="shared" si="115"/>
        <v>0</v>
      </c>
      <c r="AN1025" s="905">
        <f>INDEX(G1025:R1025,1,MATCH(Parametres!$B$3,G$1:R$1,0))*IF(OR(F1025="L",F1025="S",F1025="I"),-1,1)</f>
        <v>0</v>
      </c>
      <c r="AO1025" s="487" t="e">
        <f>+VLOOKUP($AJ1025,Data_Validation!$A:$D,1,0)</f>
        <v>#N/A</v>
      </c>
      <c r="AP1025" s="487" t="e">
        <f>+VLOOKUP($AJ1025,Data_Validation!$A:$D,3,0)</f>
        <v>#N/A</v>
      </c>
      <c r="AQ1025" s="487" t="e">
        <f>+VLOOKUP($AJ1025,Data_Validation!$A:$D,4,0)</f>
        <v>#N/A</v>
      </c>
      <c r="AR1025" s="487" t="s">
        <v>299</v>
      </c>
      <c r="AS1025" s="487" t="e">
        <f>+VLOOKUP($AJ1025,Data_Validation!$A:$E,5,0)</f>
        <v>#N/A</v>
      </c>
      <c r="AT1025" s="904">
        <f t="shared" si="116"/>
        <v>0</v>
      </c>
      <c r="AU1025" s="488">
        <f t="shared" si="117"/>
        <v>0</v>
      </c>
      <c r="AV1025" s="899">
        <f>IFERROR(INDEX(V1025:AG1025,1,MATCH(Parametres!$B$3,V$1:AG$1,0)-1)*IF(OR(C1025="L",C1025="S",C1025="I"),-1,1),"")</f>
        <v>0</v>
      </c>
      <c r="AW1025" s="899">
        <f t="shared" si="118"/>
        <v>0</v>
      </c>
      <c r="AX1025" s="899">
        <f>INDEX(V1025:AG1025,1,MATCH(Parametres!$B$3,V$1:AG$1,0))*IF(OR(C1025="L",C1025="S",C1025="I"),-1,1)</f>
        <v>0</v>
      </c>
      <c r="AY1025" s="487" t="s">
        <v>337</v>
      </c>
      <c r="AZ1025" s="487" t="e">
        <f>+VLOOKUP($AJ1025,Data_Validation!$A:$E,5,0)</f>
        <v>#N/A</v>
      </c>
    </row>
    <row r="1026" spans="36:52" ht="15" hidden="1" customHeight="1">
      <c r="AJ1026" s="905">
        <f t="shared" si="113"/>
        <v>0</v>
      </c>
      <c r="AK1026" s="905">
        <f t="shared" si="114"/>
        <v>0</v>
      </c>
      <c r="AL1026" s="905">
        <f>IFERROR(INDEX(G1026:R1026,1,MATCH(Parametres!$B$3,G$1:R$1,0)-1)*IF(OR(F1026="L",F1026="S",F1026="I"),-1,1),"")</f>
        <v>0</v>
      </c>
      <c r="AM1026" s="905">
        <f t="shared" si="115"/>
        <v>0</v>
      </c>
      <c r="AN1026" s="905">
        <f>INDEX(G1026:R1026,1,MATCH(Parametres!$B$3,G$1:R$1,0))*IF(OR(F1026="L",F1026="S",F1026="I"),-1,1)</f>
        <v>0</v>
      </c>
      <c r="AO1026" s="487" t="e">
        <f>+VLOOKUP($AJ1026,Data_Validation!$A:$D,1,0)</f>
        <v>#N/A</v>
      </c>
      <c r="AP1026" s="487" t="e">
        <f>+VLOOKUP($AJ1026,Data_Validation!$A:$D,3,0)</f>
        <v>#N/A</v>
      </c>
      <c r="AQ1026" s="487" t="e">
        <f>+VLOOKUP($AJ1026,Data_Validation!$A:$D,4,0)</f>
        <v>#N/A</v>
      </c>
      <c r="AR1026" s="487" t="s">
        <v>299</v>
      </c>
      <c r="AS1026" s="487" t="e">
        <f>+VLOOKUP($AJ1026,Data_Validation!$A:$E,5,0)</f>
        <v>#N/A</v>
      </c>
      <c r="AT1026" s="904">
        <f t="shared" si="116"/>
        <v>0</v>
      </c>
      <c r="AU1026" s="488">
        <f t="shared" si="117"/>
        <v>0</v>
      </c>
      <c r="AV1026" s="899">
        <f>IFERROR(INDEX(V1026:AG1026,1,MATCH(Parametres!$B$3,V$1:AG$1,0)-1)*IF(OR(C1026="L",C1026="S",C1026="I"),-1,1),"")</f>
        <v>0</v>
      </c>
      <c r="AW1026" s="899">
        <f t="shared" si="118"/>
        <v>0</v>
      </c>
      <c r="AX1026" s="899">
        <f>INDEX(V1026:AG1026,1,MATCH(Parametres!$B$3,V$1:AG$1,0))*IF(OR(C1026="L",C1026="S",C1026="I"),-1,1)</f>
        <v>0</v>
      </c>
      <c r="AY1026" s="487" t="s">
        <v>337</v>
      </c>
      <c r="AZ1026" s="487" t="e">
        <f>+VLOOKUP($AJ1026,Data_Validation!$A:$E,5,0)</f>
        <v>#N/A</v>
      </c>
    </row>
    <row r="1027" spans="36:52" ht="15" hidden="1" customHeight="1">
      <c r="AJ1027" s="905">
        <f t="shared" si="113"/>
        <v>0</v>
      </c>
      <c r="AK1027" s="905">
        <f t="shared" si="114"/>
        <v>0</v>
      </c>
      <c r="AL1027" s="905">
        <f>IFERROR(INDEX(G1027:R1027,1,MATCH(Parametres!$B$3,G$1:R$1,0)-1)*IF(OR(F1027="L",F1027="S",F1027="I"),-1,1),"")</f>
        <v>0</v>
      </c>
      <c r="AM1027" s="905">
        <f t="shared" si="115"/>
        <v>0</v>
      </c>
      <c r="AN1027" s="905">
        <f>INDEX(G1027:R1027,1,MATCH(Parametres!$B$3,G$1:R$1,0))*IF(OR(F1027="L",F1027="S",F1027="I"),-1,1)</f>
        <v>0</v>
      </c>
      <c r="AO1027" s="487" t="e">
        <f>+VLOOKUP($AJ1027,Data_Validation!$A:$D,1,0)</f>
        <v>#N/A</v>
      </c>
      <c r="AP1027" s="487" t="e">
        <f>+VLOOKUP($AJ1027,Data_Validation!$A:$D,3,0)</f>
        <v>#N/A</v>
      </c>
      <c r="AQ1027" s="487" t="e">
        <f>+VLOOKUP($AJ1027,Data_Validation!$A:$D,4,0)</f>
        <v>#N/A</v>
      </c>
      <c r="AR1027" s="487" t="s">
        <v>299</v>
      </c>
      <c r="AS1027" s="487" t="e">
        <f>+VLOOKUP($AJ1027,Data_Validation!$A:$E,5,0)</f>
        <v>#N/A</v>
      </c>
      <c r="AT1027" s="904">
        <f t="shared" si="116"/>
        <v>0</v>
      </c>
      <c r="AU1027" s="488">
        <f t="shared" si="117"/>
        <v>0</v>
      </c>
      <c r="AV1027" s="899">
        <f>IFERROR(INDEX(V1027:AG1027,1,MATCH(Parametres!$B$3,V$1:AG$1,0)-1)*IF(OR(C1027="L",C1027="S",C1027="I"),-1,1),"")</f>
        <v>0</v>
      </c>
      <c r="AW1027" s="899">
        <f t="shared" si="118"/>
        <v>0</v>
      </c>
      <c r="AX1027" s="899">
        <f>INDEX(V1027:AG1027,1,MATCH(Parametres!$B$3,V$1:AG$1,0))*IF(OR(C1027="L",C1027="S",C1027="I"),-1,1)</f>
        <v>0</v>
      </c>
      <c r="AY1027" s="487" t="s">
        <v>337</v>
      </c>
      <c r="AZ1027" s="487" t="e">
        <f>+VLOOKUP($AJ1027,Data_Validation!$A:$E,5,0)</f>
        <v>#N/A</v>
      </c>
    </row>
    <row r="1028" spans="36:52" ht="15" hidden="1" customHeight="1">
      <c r="AJ1028" s="905">
        <f t="shared" si="113"/>
        <v>0</v>
      </c>
      <c r="AK1028" s="905">
        <f t="shared" si="114"/>
        <v>0</v>
      </c>
      <c r="AL1028" s="905">
        <f>IFERROR(INDEX(G1028:R1028,1,MATCH(Parametres!$B$3,G$1:R$1,0)-1)*IF(OR(F1028="L",F1028="S",F1028="I"),-1,1),"")</f>
        <v>0</v>
      </c>
      <c r="AM1028" s="905">
        <f t="shared" si="115"/>
        <v>0</v>
      </c>
      <c r="AN1028" s="905">
        <f>INDEX(G1028:R1028,1,MATCH(Parametres!$B$3,G$1:R$1,0))*IF(OR(F1028="L",F1028="S",F1028="I"),-1,1)</f>
        <v>0</v>
      </c>
      <c r="AO1028" s="487" t="e">
        <f>+VLOOKUP($AJ1028,Data_Validation!$A:$D,1,0)</f>
        <v>#N/A</v>
      </c>
      <c r="AP1028" s="487" t="e">
        <f>+VLOOKUP($AJ1028,Data_Validation!$A:$D,3,0)</f>
        <v>#N/A</v>
      </c>
      <c r="AQ1028" s="487" t="e">
        <f>+VLOOKUP($AJ1028,Data_Validation!$A:$D,4,0)</f>
        <v>#N/A</v>
      </c>
      <c r="AR1028" s="487" t="s">
        <v>299</v>
      </c>
      <c r="AS1028" s="487" t="e">
        <f>+VLOOKUP($AJ1028,Data_Validation!$A:$E,5,0)</f>
        <v>#N/A</v>
      </c>
      <c r="AT1028" s="904">
        <f t="shared" si="116"/>
        <v>0</v>
      </c>
      <c r="AU1028" s="488">
        <f t="shared" si="117"/>
        <v>0</v>
      </c>
      <c r="AV1028" s="899">
        <f>IFERROR(INDEX(V1028:AG1028,1,MATCH(Parametres!$B$3,V$1:AG$1,0)-1)*IF(OR(C1028="L",C1028="S",C1028="I"),-1,1),"")</f>
        <v>0</v>
      </c>
      <c r="AW1028" s="899">
        <f t="shared" si="118"/>
        <v>0</v>
      </c>
      <c r="AX1028" s="899">
        <f>INDEX(V1028:AG1028,1,MATCH(Parametres!$B$3,V$1:AG$1,0))*IF(OR(C1028="L",C1028="S",C1028="I"),-1,1)</f>
        <v>0</v>
      </c>
      <c r="AY1028" s="487" t="s">
        <v>337</v>
      </c>
      <c r="AZ1028" s="487" t="e">
        <f>+VLOOKUP($AJ1028,Data_Validation!$A:$E,5,0)</f>
        <v>#N/A</v>
      </c>
    </row>
    <row r="1029" spans="36:52" ht="15" hidden="1" customHeight="1">
      <c r="AJ1029" s="905">
        <f t="shared" si="113"/>
        <v>0</v>
      </c>
      <c r="AK1029" s="905">
        <f t="shared" si="114"/>
        <v>0</v>
      </c>
      <c r="AL1029" s="905">
        <f>IFERROR(INDEX(G1029:R1029,1,MATCH(Parametres!$B$3,G$1:R$1,0)-1)*IF(OR(F1029="L",F1029="S",F1029="I"),-1,1),"")</f>
        <v>0</v>
      </c>
      <c r="AM1029" s="905">
        <f t="shared" si="115"/>
        <v>0</v>
      </c>
      <c r="AN1029" s="905">
        <f>INDEX(G1029:R1029,1,MATCH(Parametres!$B$3,G$1:R$1,0))*IF(OR(F1029="L",F1029="S",F1029="I"),-1,1)</f>
        <v>0</v>
      </c>
      <c r="AO1029" s="487" t="e">
        <f>+VLOOKUP($AJ1029,Data_Validation!$A:$D,1,0)</f>
        <v>#N/A</v>
      </c>
      <c r="AP1029" s="487" t="e">
        <f>+VLOOKUP($AJ1029,Data_Validation!$A:$D,3,0)</f>
        <v>#N/A</v>
      </c>
      <c r="AQ1029" s="487" t="e">
        <f>+VLOOKUP($AJ1029,Data_Validation!$A:$D,4,0)</f>
        <v>#N/A</v>
      </c>
      <c r="AR1029" s="487" t="s">
        <v>299</v>
      </c>
      <c r="AS1029" s="487" t="e">
        <f>+VLOOKUP($AJ1029,Data_Validation!$A:$E,5,0)</f>
        <v>#N/A</v>
      </c>
      <c r="AT1029" s="904">
        <f t="shared" si="116"/>
        <v>0</v>
      </c>
      <c r="AU1029" s="488">
        <f t="shared" si="117"/>
        <v>0</v>
      </c>
      <c r="AV1029" s="899">
        <f>IFERROR(INDEX(V1029:AG1029,1,MATCH(Parametres!$B$3,V$1:AG$1,0)-1)*IF(OR(C1029="L",C1029="S",C1029="I"),-1,1),"")</f>
        <v>0</v>
      </c>
      <c r="AW1029" s="899">
        <f t="shared" si="118"/>
        <v>0</v>
      </c>
      <c r="AX1029" s="899">
        <f>INDEX(V1029:AG1029,1,MATCH(Parametres!$B$3,V$1:AG$1,0))*IF(OR(C1029="L",C1029="S",C1029="I"),-1,1)</f>
        <v>0</v>
      </c>
      <c r="AY1029" s="487" t="s">
        <v>337</v>
      </c>
      <c r="AZ1029" s="487" t="e">
        <f>+VLOOKUP($AJ1029,Data_Validation!$A:$E,5,0)</f>
        <v>#N/A</v>
      </c>
    </row>
    <row r="1030" spans="36:52" ht="15" hidden="1" customHeight="1">
      <c r="AJ1030" s="905">
        <f t="shared" si="113"/>
        <v>0</v>
      </c>
      <c r="AK1030" s="905">
        <f t="shared" si="114"/>
        <v>0</v>
      </c>
      <c r="AL1030" s="905">
        <f>IFERROR(INDEX(G1030:R1030,1,MATCH(Parametres!$B$3,G$1:R$1,0)-1)*IF(OR(F1030="L",F1030="S",F1030="I"),-1,1),"")</f>
        <v>0</v>
      </c>
      <c r="AM1030" s="905">
        <f t="shared" si="115"/>
        <v>0</v>
      </c>
      <c r="AN1030" s="905">
        <f>INDEX(G1030:R1030,1,MATCH(Parametres!$B$3,G$1:R$1,0))*IF(OR(F1030="L",F1030="S",F1030="I"),-1,1)</f>
        <v>0</v>
      </c>
      <c r="AO1030" s="487" t="e">
        <f>+VLOOKUP($AJ1030,Data_Validation!$A:$D,1,0)</f>
        <v>#N/A</v>
      </c>
      <c r="AP1030" s="487" t="e">
        <f>+VLOOKUP($AJ1030,Data_Validation!$A:$D,3,0)</f>
        <v>#N/A</v>
      </c>
      <c r="AQ1030" s="487" t="e">
        <f>+VLOOKUP($AJ1030,Data_Validation!$A:$D,4,0)</f>
        <v>#N/A</v>
      </c>
      <c r="AR1030" s="487" t="s">
        <v>299</v>
      </c>
      <c r="AS1030" s="487" t="e">
        <f>+VLOOKUP($AJ1030,Data_Validation!$A:$E,5,0)</f>
        <v>#N/A</v>
      </c>
      <c r="AT1030" s="904">
        <f t="shared" si="116"/>
        <v>0</v>
      </c>
      <c r="AU1030" s="488">
        <f t="shared" si="117"/>
        <v>0</v>
      </c>
      <c r="AV1030" s="899">
        <f>IFERROR(INDEX(V1030:AG1030,1,MATCH(Parametres!$B$3,V$1:AG$1,0)-1)*IF(OR(C1030="L",C1030="S",C1030="I"),-1,1),"")</f>
        <v>0</v>
      </c>
      <c r="AW1030" s="899">
        <f t="shared" si="118"/>
        <v>0</v>
      </c>
      <c r="AX1030" s="899">
        <f>INDEX(V1030:AG1030,1,MATCH(Parametres!$B$3,V$1:AG$1,0))*IF(OR(C1030="L",C1030="S",C1030="I"),-1,1)</f>
        <v>0</v>
      </c>
      <c r="AY1030" s="487" t="s">
        <v>337</v>
      </c>
      <c r="AZ1030" s="487" t="e">
        <f>+VLOOKUP($AJ1030,Data_Validation!$A:$E,5,0)</f>
        <v>#N/A</v>
      </c>
    </row>
    <row r="1031" spans="36:52" ht="15" hidden="1" customHeight="1">
      <c r="AJ1031" s="905">
        <f t="shared" si="113"/>
        <v>0</v>
      </c>
      <c r="AK1031" s="905">
        <f t="shared" si="114"/>
        <v>0</v>
      </c>
      <c r="AL1031" s="905">
        <f>IFERROR(INDEX(G1031:R1031,1,MATCH(Parametres!$B$3,G$1:R$1,0)-1)*IF(OR(F1031="L",F1031="S",F1031="I"),-1,1),"")</f>
        <v>0</v>
      </c>
      <c r="AM1031" s="905">
        <f t="shared" si="115"/>
        <v>0</v>
      </c>
      <c r="AN1031" s="905">
        <f>INDEX(G1031:R1031,1,MATCH(Parametres!$B$3,G$1:R$1,0))*IF(OR(F1031="L",F1031="S",F1031="I"),-1,1)</f>
        <v>0</v>
      </c>
      <c r="AO1031" s="487" t="e">
        <f>+VLOOKUP($AJ1031,Data_Validation!$A:$D,1,0)</f>
        <v>#N/A</v>
      </c>
      <c r="AP1031" s="487" t="e">
        <f>+VLOOKUP($AJ1031,Data_Validation!$A:$D,3,0)</f>
        <v>#N/A</v>
      </c>
      <c r="AQ1031" s="487" t="e">
        <f>+VLOOKUP($AJ1031,Data_Validation!$A:$D,4,0)</f>
        <v>#N/A</v>
      </c>
      <c r="AR1031" s="487" t="s">
        <v>299</v>
      </c>
      <c r="AS1031" s="487" t="e">
        <f>+VLOOKUP($AJ1031,Data_Validation!$A:$E,5,0)</f>
        <v>#N/A</v>
      </c>
      <c r="AT1031" s="904">
        <f t="shared" si="116"/>
        <v>0</v>
      </c>
      <c r="AU1031" s="488">
        <f t="shared" si="117"/>
        <v>0</v>
      </c>
      <c r="AV1031" s="899">
        <f>IFERROR(INDEX(V1031:AG1031,1,MATCH(Parametres!$B$3,V$1:AG$1,0)-1)*IF(OR(C1031="L",C1031="S",C1031="I"),-1,1),"")</f>
        <v>0</v>
      </c>
      <c r="AW1031" s="899">
        <f t="shared" si="118"/>
        <v>0</v>
      </c>
      <c r="AX1031" s="899">
        <f>INDEX(V1031:AG1031,1,MATCH(Parametres!$B$3,V$1:AG$1,0))*IF(OR(C1031="L",C1031="S",C1031="I"),-1,1)</f>
        <v>0</v>
      </c>
      <c r="AY1031" s="487" t="s">
        <v>337</v>
      </c>
      <c r="AZ1031" s="487" t="e">
        <f>+VLOOKUP($AJ1031,Data_Validation!$A:$E,5,0)</f>
        <v>#N/A</v>
      </c>
    </row>
    <row r="1032" spans="36:52" ht="15" hidden="1" customHeight="1">
      <c r="AJ1032" s="905">
        <f t="shared" si="113"/>
        <v>0</v>
      </c>
      <c r="AK1032" s="905">
        <f t="shared" si="114"/>
        <v>0</v>
      </c>
      <c r="AL1032" s="905">
        <f>IFERROR(INDEX(G1032:R1032,1,MATCH(Parametres!$B$3,G$1:R$1,0)-1)*IF(OR(F1032="L",F1032="S",F1032="I"),-1,1),"")</f>
        <v>0</v>
      </c>
      <c r="AM1032" s="905">
        <f t="shared" si="115"/>
        <v>0</v>
      </c>
      <c r="AN1032" s="905">
        <f>INDEX(G1032:R1032,1,MATCH(Parametres!$B$3,G$1:R$1,0))*IF(OR(F1032="L",F1032="S",F1032="I"),-1,1)</f>
        <v>0</v>
      </c>
      <c r="AO1032" s="487" t="e">
        <f>+VLOOKUP($AJ1032,Data_Validation!$A:$D,1,0)</f>
        <v>#N/A</v>
      </c>
      <c r="AP1032" s="487" t="e">
        <f>+VLOOKUP($AJ1032,Data_Validation!$A:$D,3,0)</f>
        <v>#N/A</v>
      </c>
      <c r="AQ1032" s="487" t="e">
        <f>+VLOOKUP($AJ1032,Data_Validation!$A:$D,4,0)</f>
        <v>#N/A</v>
      </c>
      <c r="AR1032" s="487" t="s">
        <v>299</v>
      </c>
      <c r="AS1032" s="487" t="e">
        <f>+VLOOKUP($AJ1032,Data_Validation!$A:$E,5,0)</f>
        <v>#N/A</v>
      </c>
      <c r="AT1032" s="904">
        <f t="shared" si="116"/>
        <v>0</v>
      </c>
      <c r="AU1032" s="488">
        <f t="shared" si="117"/>
        <v>0</v>
      </c>
      <c r="AV1032" s="899">
        <f>IFERROR(INDEX(V1032:AG1032,1,MATCH(Parametres!$B$3,V$1:AG$1,0)-1)*IF(OR(C1032="L",C1032="S",C1032="I"),-1,1),"")</f>
        <v>0</v>
      </c>
      <c r="AW1032" s="899">
        <f t="shared" si="118"/>
        <v>0</v>
      </c>
      <c r="AX1032" s="899">
        <f>INDEX(V1032:AG1032,1,MATCH(Parametres!$B$3,V$1:AG$1,0))*IF(OR(C1032="L",C1032="S",C1032="I"),-1,1)</f>
        <v>0</v>
      </c>
      <c r="AY1032" s="487" t="s">
        <v>337</v>
      </c>
      <c r="AZ1032" s="487" t="e">
        <f>+VLOOKUP($AJ1032,Data_Validation!$A:$E,5,0)</f>
        <v>#N/A</v>
      </c>
    </row>
    <row r="1033" spans="36:52" ht="15" hidden="1" customHeight="1">
      <c r="AJ1033" s="905">
        <f t="shared" si="113"/>
        <v>0</v>
      </c>
      <c r="AK1033" s="905">
        <f t="shared" si="114"/>
        <v>0</v>
      </c>
      <c r="AL1033" s="905">
        <f>IFERROR(INDEX(G1033:R1033,1,MATCH(Parametres!$B$3,G$1:R$1,0)-1)*IF(OR(F1033="L",F1033="S",F1033="I"),-1,1),"")</f>
        <v>0</v>
      </c>
      <c r="AM1033" s="905">
        <f t="shared" si="115"/>
        <v>0</v>
      </c>
      <c r="AN1033" s="905">
        <f>INDEX(G1033:R1033,1,MATCH(Parametres!$B$3,G$1:R$1,0))*IF(OR(F1033="L",F1033="S",F1033="I"),-1,1)</f>
        <v>0</v>
      </c>
      <c r="AO1033" s="487" t="e">
        <f>+VLOOKUP($AJ1033,Data_Validation!$A:$D,1,0)</f>
        <v>#N/A</v>
      </c>
      <c r="AP1033" s="487" t="e">
        <f>+VLOOKUP($AJ1033,Data_Validation!$A:$D,3,0)</f>
        <v>#N/A</v>
      </c>
      <c r="AQ1033" s="487" t="e">
        <f>+VLOOKUP($AJ1033,Data_Validation!$A:$D,4,0)</f>
        <v>#N/A</v>
      </c>
      <c r="AR1033" s="487" t="s">
        <v>299</v>
      </c>
      <c r="AS1033" s="487" t="e">
        <f>+VLOOKUP($AJ1033,Data_Validation!$A:$E,5,0)</f>
        <v>#N/A</v>
      </c>
      <c r="AT1033" s="904">
        <f t="shared" si="116"/>
        <v>0</v>
      </c>
      <c r="AU1033" s="488">
        <f t="shared" si="117"/>
        <v>0</v>
      </c>
      <c r="AV1033" s="899">
        <f>IFERROR(INDEX(V1033:AG1033,1,MATCH(Parametres!$B$3,V$1:AG$1,0)-1)*IF(OR(C1033="L",C1033="S",C1033="I"),-1,1),"")</f>
        <v>0</v>
      </c>
      <c r="AW1033" s="899">
        <f t="shared" si="118"/>
        <v>0</v>
      </c>
      <c r="AX1033" s="899">
        <f>INDEX(V1033:AG1033,1,MATCH(Parametres!$B$3,V$1:AG$1,0))*IF(OR(C1033="L",C1033="S",C1033="I"),-1,1)</f>
        <v>0</v>
      </c>
      <c r="AY1033" s="487" t="s">
        <v>337</v>
      </c>
      <c r="AZ1033" s="487" t="e">
        <f>+VLOOKUP($AJ1033,Data_Validation!$A:$E,5,0)</f>
        <v>#N/A</v>
      </c>
    </row>
    <row r="1034" spans="36:52" ht="15" hidden="1" customHeight="1">
      <c r="AJ1034" s="905">
        <f t="shared" si="113"/>
        <v>0</v>
      </c>
      <c r="AK1034" s="905">
        <f t="shared" si="114"/>
        <v>0</v>
      </c>
      <c r="AL1034" s="905">
        <f>IFERROR(INDEX(G1034:R1034,1,MATCH(Parametres!$B$3,G$1:R$1,0)-1)*IF(OR(F1034="L",F1034="S",F1034="I"),-1,1),"")</f>
        <v>0</v>
      </c>
      <c r="AM1034" s="905">
        <f t="shared" si="115"/>
        <v>0</v>
      </c>
      <c r="AN1034" s="905">
        <f>INDEX(G1034:R1034,1,MATCH(Parametres!$B$3,G$1:R$1,0))*IF(OR(F1034="L",F1034="S",F1034="I"),-1,1)</f>
        <v>0</v>
      </c>
      <c r="AO1034" s="487" t="e">
        <f>+VLOOKUP($AJ1034,Data_Validation!$A:$D,1,0)</f>
        <v>#N/A</v>
      </c>
      <c r="AP1034" s="487" t="e">
        <f>+VLOOKUP($AJ1034,Data_Validation!$A:$D,3,0)</f>
        <v>#N/A</v>
      </c>
      <c r="AQ1034" s="487" t="e">
        <f>+VLOOKUP($AJ1034,Data_Validation!$A:$D,4,0)</f>
        <v>#N/A</v>
      </c>
      <c r="AR1034" s="487" t="s">
        <v>299</v>
      </c>
      <c r="AS1034" s="487" t="e">
        <f>+VLOOKUP($AJ1034,Data_Validation!$A:$E,5,0)</f>
        <v>#N/A</v>
      </c>
      <c r="AT1034" s="904">
        <f t="shared" si="116"/>
        <v>0</v>
      </c>
      <c r="AU1034" s="488">
        <f t="shared" si="117"/>
        <v>0</v>
      </c>
      <c r="AV1034" s="899">
        <f>IFERROR(INDEX(V1034:AG1034,1,MATCH(Parametres!$B$3,V$1:AG$1,0)-1)*IF(OR(C1034="L",C1034="S",C1034="I"),-1,1),"")</f>
        <v>0</v>
      </c>
      <c r="AW1034" s="899">
        <f t="shared" si="118"/>
        <v>0</v>
      </c>
      <c r="AX1034" s="899">
        <f>INDEX(V1034:AG1034,1,MATCH(Parametres!$B$3,V$1:AG$1,0))*IF(OR(C1034="L",C1034="S",C1034="I"),-1,1)</f>
        <v>0</v>
      </c>
      <c r="AY1034" s="487" t="s">
        <v>337</v>
      </c>
      <c r="AZ1034" s="487" t="e">
        <f>+VLOOKUP($AJ1034,Data_Validation!$A:$E,5,0)</f>
        <v>#N/A</v>
      </c>
    </row>
    <row r="1035" spans="36:52" ht="15" hidden="1" customHeight="1">
      <c r="AJ1035" s="905">
        <f t="shared" si="113"/>
        <v>0</v>
      </c>
      <c r="AK1035" s="905">
        <f t="shared" si="114"/>
        <v>0</v>
      </c>
      <c r="AL1035" s="905">
        <f>IFERROR(INDEX(G1035:R1035,1,MATCH(Parametres!$B$3,G$1:R$1,0)-1)*IF(OR(F1035="L",F1035="S",F1035="I"),-1,1),"")</f>
        <v>0</v>
      </c>
      <c r="AM1035" s="905">
        <f t="shared" si="115"/>
        <v>0</v>
      </c>
      <c r="AN1035" s="905">
        <f>INDEX(G1035:R1035,1,MATCH(Parametres!$B$3,G$1:R$1,0))*IF(OR(F1035="L",F1035="S",F1035="I"),-1,1)</f>
        <v>0</v>
      </c>
      <c r="AO1035" s="487" t="e">
        <f>+VLOOKUP($AJ1035,Data_Validation!$A:$D,1,0)</f>
        <v>#N/A</v>
      </c>
      <c r="AP1035" s="487" t="e">
        <f>+VLOOKUP($AJ1035,Data_Validation!$A:$D,3,0)</f>
        <v>#N/A</v>
      </c>
      <c r="AQ1035" s="487" t="e">
        <f>+VLOOKUP($AJ1035,Data_Validation!$A:$D,4,0)</f>
        <v>#N/A</v>
      </c>
      <c r="AR1035" s="487" t="s">
        <v>299</v>
      </c>
      <c r="AS1035" s="487" t="e">
        <f>+VLOOKUP($AJ1035,Data_Validation!$A:$E,5,0)</f>
        <v>#N/A</v>
      </c>
      <c r="AT1035" s="904">
        <f t="shared" si="116"/>
        <v>0</v>
      </c>
      <c r="AU1035" s="488">
        <f t="shared" si="117"/>
        <v>0</v>
      </c>
      <c r="AV1035" s="899">
        <f>IFERROR(INDEX(V1035:AG1035,1,MATCH(Parametres!$B$3,V$1:AG$1,0)-1)*IF(OR(C1035="L",C1035="S",C1035="I"),-1,1),"")</f>
        <v>0</v>
      </c>
      <c r="AW1035" s="899">
        <f t="shared" si="118"/>
        <v>0</v>
      </c>
      <c r="AX1035" s="899">
        <f>INDEX(V1035:AG1035,1,MATCH(Parametres!$B$3,V$1:AG$1,0))*IF(OR(C1035="L",C1035="S",C1035="I"),-1,1)</f>
        <v>0</v>
      </c>
      <c r="AY1035" s="487" t="s">
        <v>337</v>
      </c>
      <c r="AZ1035" s="487" t="e">
        <f>+VLOOKUP($AJ1035,Data_Validation!$A:$E,5,0)</f>
        <v>#N/A</v>
      </c>
    </row>
    <row r="1036" spans="36:52" ht="15" hidden="1" customHeight="1">
      <c r="AJ1036" s="905">
        <f t="shared" si="113"/>
        <v>0</v>
      </c>
      <c r="AK1036" s="905">
        <f t="shared" si="114"/>
        <v>0</v>
      </c>
      <c r="AL1036" s="905">
        <f>IFERROR(INDEX(G1036:R1036,1,MATCH(Parametres!$B$3,G$1:R$1,0)-1)*IF(OR(F1036="L",F1036="S",F1036="I"),-1,1),"")</f>
        <v>0</v>
      </c>
      <c r="AM1036" s="905">
        <f t="shared" si="115"/>
        <v>0</v>
      </c>
      <c r="AN1036" s="905">
        <f>INDEX(G1036:R1036,1,MATCH(Parametres!$B$3,G$1:R$1,0))*IF(OR(F1036="L",F1036="S",F1036="I"),-1,1)</f>
        <v>0</v>
      </c>
      <c r="AO1036" s="487" t="e">
        <f>+VLOOKUP($AJ1036,Data_Validation!$A:$D,1,0)</f>
        <v>#N/A</v>
      </c>
      <c r="AP1036" s="487" t="e">
        <f>+VLOOKUP($AJ1036,Data_Validation!$A:$D,3,0)</f>
        <v>#N/A</v>
      </c>
      <c r="AQ1036" s="487" t="e">
        <f>+VLOOKUP($AJ1036,Data_Validation!$A:$D,4,0)</f>
        <v>#N/A</v>
      </c>
      <c r="AR1036" s="487" t="s">
        <v>299</v>
      </c>
      <c r="AS1036" s="487" t="e">
        <f>+VLOOKUP($AJ1036,Data_Validation!$A:$E,5,0)</f>
        <v>#N/A</v>
      </c>
      <c r="AT1036" s="904">
        <f t="shared" si="116"/>
        <v>0</v>
      </c>
      <c r="AU1036" s="488">
        <f t="shared" si="117"/>
        <v>0</v>
      </c>
      <c r="AV1036" s="899">
        <f>IFERROR(INDEX(V1036:AG1036,1,MATCH(Parametres!$B$3,V$1:AG$1,0)-1)*IF(OR(C1036="L",C1036="S",C1036="I"),-1,1),"")</f>
        <v>0</v>
      </c>
      <c r="AW1036" s="899">
        <f t="shared" si="118"/>
        <v>0</v>
      </c>
      <c r="AX1036" s="899">
        <f>INDEX(V1036:AG1036,1,MATCH(Parametres!$B$3,V$1:AG$1,0))*IF(OR(C1036="L",C1036="S",C1036="I"),-1,1)</f>
        <v>0</v>
      </c>
      <c r="AY1036" s="487" t="s">
        <v>337</v>
      </c>
      <c r="AZ1036" s="487" t="e">
        <f>+VLOOKUP($AJ1036,Data_Validation!$A:$E,5,0)</f>
        <v>#N/A</v>
      </c>
    </row>
    <row r="1037" spans="36:52" ht="15" hidden="1" customHeight="1">
      <c r="AJ1037" s="905">
        <f t="shared" si="113"/>
        <v>0</v>
      </c>
      <c r="AK1037" s="905">
        <f t="shared" si="114"/>
        <v>0</v>
      </c>
      <c r="AL1037" s="905">
        <f>IFERROR(INDEX(G1037:R1037,1,MATCH(Parametres!$B$3,G$1:R$1,0)-1)*IF(OR(F1037="L",F1037="S",F1037="I"),-1,1),"")</f>
        <v>0</v>
      </c>
      <c r="AM1037" s="905">
        <f t="shared" si="115"/>
        <v>0</v>
      </c>
      <c r="AN1037" s="905">
        <f>INDEX(G1037:R1037,1,MATCH(Parametres!$B$3,G$1:R$1,0))*IF(OR(F1037="L",F1037="S",F1037="I"),-1,1)</f>
        <v>0</v>
      </c>
      <c r="AO1037" s="487" t="e">
        <f>+VLOOKUP($AJ1037,Data_Validation!$A:$D,1,0)</f>
        <v>#N/A</v>
      </c>
      <c r="AP1037" s="487" t="e">
        <f>+VLOOKUP($AJ1037,Data_Validation!$A:$D,3,0)</f>
        <v>#N/A</v>
      </c>
      <c r="AQ1037" s="487" t="e">
        <f>+VLOOKUP($AJ1037,Data_Validation!$A:$D,4,0)</f>
        <v>#N/A</v>
      </c>
      <c r="AR1037" s="487" t="s">
        <v>299</v>
      </c>
      <c r="AS1037" s="487" t="e">
        <f>+VLOOKUP($AJ1037,Data_Validation!$A:$E,5,0)</f>
        <v>#N/A</v>
      </c>
      <c r="AT1037" s="904">
        <f t="shared" si="116"/>
        <v>0</v>
      </c>
      <c r="AU1037" s="488">
        <f t="shared" si="117"/>
        <v>0</v>
      </c>
      <c r="AV1037" s="899">
        <f>IFERROR(INDEX(V1037:AG1037,1,MATCH(Parametres!$B$3,V$1:AG$1,0)-1)*IF(OR(C1037="L",C1037="S",C1037="I"),-1,1),"")</f>
        <v>0</v>
      </c>
      <c r="AW1037" s="899">
        <f t="shared" si="118"/>
        <v>0</v>
      </c>
      <c r="AX1037" s="899">
        <f>INDEX(V1037:AG1037,1,MATCH(Parametres!$B$3,V$1:AG$1,0))*IF(OR(C1037="L",C1037="S",C1037="I"),-1,1)</f>
        <v>0</v>
      </c>
      <c r="AY1037" s="487" t="s">
        <v>337</v>
      </c>
      <c r="AZ1037" s="487" t="e">
        <f>+VLOOKUP($AJ1037,Data_Validation!$A:$E,5,0)</f>
        <v>#N/A</v>
      </c>
    </row>
    <row r="1038" spans="36:52" ht="15" hidden="1" customHeight="1">
      <c r="AJ1038" s="905">
        <f t="shared" si="113"/>
        <v>0</v>
      </c>
      <c r="AK1038" s="905">
        <f t="shared" si="114"/>
        <v>0</v>
      </c>
      <c r="AL1038" s="905">
        <f>IFERROR(INDEX(G1038:R1038,1,MATCH(Parametres!$B$3,G$1:R$1,0)-1)*IF(OR(F1038="L",F1038="S",F1038="I"),-1,1),"")</f>
        <v>0</v>
      </c>
      <c r="AM1038" s="905">
        <f t="shared" si="115"/>
        <v>0</v>
      </c>
      <c r="AN1038" s="905">
        <f>INDEX(G1038:R1038,1,MATCH(Parametres!$B$3,G$1:R$1,0))*IF(OR(F1038="L",F1038="S",F1038="I"),-1,1)</f>
        <v>0</v>
      </c>
      <c r="AO1038" s="487" t="e">
        <f>+VLOOKUP($AJ1038,Data_Validation!$A:$D,1,0)</f>
        <v>#N/A</v>
      </c>
      <c r="AP1038" s="487" t="e">
        <f>+VLOOKUP($AJ1038,Data_Validation!$A:$D,3,0)</f>
        <v>#N/A</v>
      </c>
      <c r="AQ1038" s="487" t="e">
        <f>+VLOOKUP($AJ1038,Data_Validation!$A:$D,4,0)</f>
        <v>#N/A</v>
      </c>
      <c r="AR1038" s="487" t="s">
        <v>299</v>
      </c>
      <c r="AS1038" s="487" t="e">
        <f>+VLOOKUP($AJ1038,Data_Validation!$A:$E,5,0)</f>
        <v>#N/A</v>
      </c>
      <c r="AT1038" s="904">
        <f t="shared" si="116"/>
        <v>0</v>
      </c>
      <c r="AU1038" s="488">
        <f t="shared" si="117"/>
        <v>0</v>
      </c>
      <c r="AV1038" s="899">
        <f>IFERROR(INDEX(V1038:AG1038,1,MATCH(Parametres!$B$3,V$1:AG$1,0)-1)*IF(OR(C1038="L",C1038="S",C1038="I"),-1,1),"")</f>
        <v>0</v>
      </c>
      <c r="AW1038" s="899">
        <f t="shared" si="118"/>
        <v>0</v>
      </c>
      <c r="AX1038" s="899">
        <f>INDEX(V1038:AG1038,1,MATCH(Parametres!$B$3,V$1:AG$1,0))*IF(OR(C1038="L",C1038="S",C1038="I"),-1,1)</f>
        <v>0</v>
      </c>
      <c r="AY1038" s="487" t="s">
        <v>337</v>
      </c>
      <c r="AZ1038" s="487" t="e">
        <f>+VLOOKUP($AJ1038,Data_Validation!$A:$E,5,0)</f>
        <v>#N/A</v>
      </c>
    </row>
    <row r="1039" spans="36:52" ht="15" hidden="1" customHeight="1">
      <c r="AJ1039" s="905">
        <f t="shared" si="113"/>
        <v>0</v>
      </c>
      <c r="AK1039" s="905">
        <f t="shared" si="114"/>
        <v>0</v>
      </c>
      <c r="AL1039" s="905">
        <f>IFERROR(INDEX(G1039:R1039,1,MATCH(Parametres!$B$3,G$1:R$1,0)-1)*IF(OR(F1039="L",F1039="S",F1039="I"),-1,1),"")</f>
        <v>0</v>
      </c>
      <c r="AM1039" s="905">
        <f t="shared" si="115"/>
        <v>0</v>
      </c>
      <c r="AN1039" s="905">
        <f>INDEX(G1039:R1039,1,MATCH(Parametres!$B$3,G$1:R$1,0))*IF(OR(F1039="L",F1039="S",F1039="I"),-1,1)</f>
        <v>0</v>
      </c>
      <c r="AO1039" s="487" t="e">
        <f>+VLOOKUP($AJ1039,Data_Validation!$A:$D,1,0)</f>
        <v>#N/A</v>
      </c>
      <c r="AP1039" s="487" t="e">
        <f>+VLOOKUP($AJ1039,Data_Validation!$A:$D,3,0)</f>
        <v>#N/A</v>
      </c>
      <c r="AQ1039" s="487" t="e">
        <f>+VLOOKUP($AJ1039,Data_Validation!$A:$D,4,0)</f>
        <v>#N/A</v>
      </c>
      <c r="AR1039" s="487" t="s">
        <v>299</v>
      </c>
      <c r="AS1039" s="487" t="e">
        <f>+VLOOKUP($AJ1039,Data_Validation!$A:$E,5,0)</f>
        <v>#N/A</v>
      </c>
      <c r="AT1039" s="904">
        <f t="shared" si="116"/>
        <v>0</v>
      </c>
      <c r="AU1039" s="488">
        <f t="shared" si="117"/>
        <v>0</v>
      </c>
      <c r="AV1039" s="899">
        <f>IFERROR(INDEX(V1039:AG1039,1,MATCH(Parametres!$B$3,V$1:AG$1,0)-1)*IF(OR(C1039="L",C1039="S",C1039="I"),-1,1),"")</f>
        <v>0</v>
      </c>
      <c r="AW1039" s="899">
        <f t="shared" si="118"/>
        <v>0</v>
      </c>
      <c r="AX1039" s="899">
        <f>INDEX(V1039:AG1039,1,MATCH(Parametres!$B$3,V$1:AG$1,0))*IF(OR(C1039="L",C1039="S",C1039="I"),-1,1)</f>
        <v>0</v>
      </c>
      <c r="AY1039" s="487" t="s">
        <v>337</v>
      </c>
      <c r="AZ1039" s="487" t="e">
        <f>+VLOOKUP($AJ1039,Data_Validation!$A:$E,5,0)</f>
        <v>#N/A</v>
      </c>
    </row>
    <row r="1040" spans="36:52" ht="15" hidden="1" customHeight="1">
      <c r="AJ1040" s="905">
        <f t="shared" si="113"/>
        <v>0</v>
      </c>
      <c r="AK1040" s="905">
        <f t="shared" si="114"/>
        <v>0</v>
      </c>
      <c r="AL1040" s="905">
        <f>IFERROR(INDEX(G1040:R1040,1,MATCH(Parametres!$B$3,G$1:R$1,0)-1)*IF(OR(F1040="L",F1040="S",F1040="I"),-1,1),"")</f>
        <v>0</v>
      </c>
      <c r="AM1040" s="905">
        <f t="shared" si="115"/>
        <v>0</v>
      </c>
      <c r="AN1040" s="905">
        <f>INDEX(G1040:R1040,1,MATCH(Parametres!$B$3,G$1:R$1,0))*IF(OR(F1040="L",F1040="S",F1040="I"),-1,1)</f>
        <v>0</v>
      </c>
      <c r="AO1040" s="487" t="e">
        <f>+VLOOKUP($AJ1040,Data_Validation!$A:$D,1,0)</f>
        <v>#N/A</v>
      </c>
      <c r="AP1040" s="487" t="e">
        <f>+VLOOKUP($AJ1040,Data_Validation!$A:$D,3,0)</f>
        <v>#N/A</v>
      </c>
      <c r="AQ1040" s="487" t="e">
        <f>+VLOOKUP($AJ1040,Data_Validation!$A:$D,4,0)</f>
        <v>#N/A</v>
      </c>
      <c r="AR1040" s="487" t="s">
        <v>299</v>
      </c>
      <c r="AS1040" s="487" t="e">
        <f>+VLOOKUP($AJ1040,Data_Validation!$A:$E,5,0)</f>
        <v>#N/A</v>
      </c>
      <c r="AT1040" s="904">
        <f t="shared" si="116"/>
        <v>0</v>
      </c>
      <c r="AU1040" s="488">
        <f t="shared" si="117"/>
        <v>0</v>
      </c>
      <c r="AV1040" s="899">
        <f>IFERROR(INDEX(V1040:AG1040,1,MATCH(Parametres!$B$3,V$1:AG$1,0)-1)*IF(OR(C1040="L",C1040="S",C1040="I"),-1,1),"")</f>
        <v>0</v>
      </c>
      <c r="AW1040" s="899">
        <f t="shared" si="118"/>
        <v>0</v>
      </c>
      <c r="AX1040" s="899">
        <f>INDEX(V1040:AG1040,1,MATCH(Parametres!$B$3,V$1:AG$1,0))*IF(OR(C1040="L",C1040="S",C1040="I"),-1,1)</f>
        <v>0</v>
      </c>
      <c r="AY1040" s="487" t="s">
        <v>337</v>
      </c>
      <c r="AZ1040" s="487" t="e">
        <f>+VLOOKUP($AJ1040,Data_Validation!$A:$E,5,0)</f>
        <v>#N/A</v>
      </c>
    </row>
    <row r="1041" spans="36:52" ht="15" hidden="1" customHeight="1">
      <c r="AJ1041" s="905">
        <f t="shared" si="113"/>
        <v>0</v>
      </c>
      <c r="AK1041" s="905">
        <f t="shared" si="114"/>
        <v>0</v>
      </c>
      <c r="AL1041" s="905">
        <f>IFERROR(INDEX(G1041:R1041,1,MATCH(Parametres!$B$3,G$1:R$1,0)-1)*IF(OR(F1041="L",F1041="S",F1041="I"),-1,1),"")</f>
        <v>0</v>
      </c>
      <c r="AM1041" s="905">
        <f t="shared" si="115"/>
        <v>0</v>
      </c>
      <c r="AN1041" s="905">
        <f>INDEX(G1041:R1041,1,MATCH(Parametres!$B$3,G$1:R$1,0))*IF(OR(F1041="L",F1041="S",F1041="I"),-1,1)</f>
        <v>0</v>
      </c>
      <c r="AO1041" s="487" t="e">
        <f>+VLOOKUP($AJ1041,Data_Validation!$A:$D,1,0)</f>
        <v>#N/A</v>
      </c>
      <c r="AP1041" s="487" t="e">
        <f>+VLOOKUP($AJ1041,Data_Validation!$A:$D,3,0)</f>
        <v>#N/A</v>
      </c>
      <c r="AQ1041" s="487" t="e">
        <f>+VLOOKUP($AJ1041,Data_Validation!$A:$D,4,0)</f>
        <v>#N/A</v>
      </c>
      <c r="AR1041" s="487" t="s">
        <v>299</v>
      </c>
      <c r="AS1041" s="487" t="e">
        <f>+VLOOKUP($AJ1041,Data_Validation!$A:$E,5,0)</f>
        <v>#N/A</v>
      </c>
      <c r="AT1041" s="904">
        <f t="shared" si="116"/>
        <v>0</v>
      </c>
      <c r="AU1041" s="488">
        <f t="shared" si="117"/>
        <v>0</v>
      </c>
      <c r="AV1041" s="899">
        <f>IFERROR(INDEX(V1041:AG1041,1,MATCH(Parametres!$B$3,V$1:AG$1,0)-1)*IF(OR(C1041="L",C1041="S",C1041="I"),-1,1),"")</f>
        <v>0</v>
      </c>
      <c r="AW1041" s="899">
        <f t="shared" si="118"/>
        <v>0</v>
      </c>
      <c r="AX1041" s="899">
        <f>INDEX(V1041:AG1041,1,MATCH(Parametres!$B$3,V$1:AG$1,0))*IF(OR(C1041="L",C1041="S",C1041="I"),-1,1)</f>
        <v>0</v>
      </c>
      <c r="AY1041" s="487" t="s">
        <v>337</v>
      </c>
      <c r="AZ1041" s="487" t="e">
        <f>+VLOOKUP($AJ1041,Data_Validation!$A:$E,5,0)</f>
        <v>#N/A</v>
      </c>
    </row>
    <row r="1042" spans="36:52" ht="15" hidden="1" customHeight="1">
      <c r="AJ1042" s="905">
        <f t="shared" si="113"/>
        <v>0</v>
      </c>
      <c r="AK1042" s="905">
        <f t="shared" si="114"/>
        <v>0</v>
      </c>
      <c r="AL1042" s="905">
        <f>IFERROR(INDEX(G1042:R1042,1,MATCH(Parametres!$B$3,G$1:R$1,0)-1)*IF(OR(F1042="L",F1042="S",F1042="I"),-1,1),"")</f>
        <v>0</v>
      </c>
      <c r="AM1042" s="905">
        <f t="shared" si="115"/>
        <v>0</v>
      </c>
      <c r="AN1042" s="905">
        <f>INDEX(G1042:R1042,1,MATCH(Parametres!$B$3,G$1:R$1,0))*IF(OR(F1042="L",F1042="S",F1042="I"),-1,1)</f>
        <v>0</v>
      </c>
      <c r="AO1042" s="487" t="e">
        <f>+VLOOKUP($AJ1042,Data_Validation!$A:$D,1,0)</f>
        <v>#N/A</v>
      </c>
      <c r="AP1042" s="487" t="e">
        <f>+VLOOKUP($AJ1042,Data_Validation!$A:$D,3,0)</f>
        <v>#N/A</v>
      </c>
      <c r="AQ1042" s="487" t="e">
        <f>+VLOOKUP($AJ1042,Data_Validation!$A:$D,4,0)</f>
        <v>#N/A</v>
      </c>
      <c r="AR1042" s="487" t="s">
        <v>299</v>
      </c>
      <c r="AS1042" s="487" t="e">
        <f>+VLOOKUP($AJ1042,Data_Validation!$A:$E,5,0)</f>
        <v>#N/A</v>
      </c>
      <c r="AT1042" s="904">
        <f t="shared" si="116"/>
        <v>0</v>
      </c>
      <c r="AU1042" s="488">
        <f t="shared" si="117"/>
        <v>0</v>
      </c>
      <c r="AV1042" s="899">
        <f>IFERROR(INDEX(V1042:AG1042,1,MATCH(Parametres!$B$3,V$1:AG$1,0)-1)*IF(OR(C1042="L",C1042="S",C1042="I"),-1,1),"")</f>
        <v>0</v>
      </c>
      <c r="AW1042" s="899">
        <f t="shared" si="118"/>
        <v>0</v>
      </c>
      <c r="AX1042" s="899">
        <f>INDEX(V1042:AG1042,1,MATCH(Parametres!$B$3,V$1:AG$1,0))*IF(OR(C1042="L",C1042="S",C1042="I"),-1,1)</f>
        <v>0</v>
      </c>
      <c r="AY1042" s="487" t="s">
        <v>337</v>
      </c>
      <c r="AZ1042" s="487" t="e">
        <f>+VLOOKUP($AJ1042,Data_Validation!$A:$E,5,0)</f>
        <v>#N/A</v>
      </c>
    </row>
    <row r="1043" spans="36:52" ht="15" hidden="1" customHeight="1">
      <c r="AJ1043" s="905">
        <f t="shared" si="113"/>
        <v>0</v>
      </c>
      <c r="AK1043" s="905">
        <f t="shared" si="114"/>
        <v>0</v>
      </c>
      <c r="AL1043" s="905">
        <f>IFERROR(INDEX(G1043:R1043,1,MATCH(Parametres!$B$3,G$1:R$1,0)-1)*IF(OR(F1043="L",F1043="S",F1043="I"),-1,1),"")</f>
        <v>0</v>
      </c>
      <c r="AM1043" s="905">
        <f t="shared" si="115"/>
        <v>0</v>
      </c>
      <c r="AN1043" s="905">
        <f>INDEX(G1043:R1043,1,MATCH(Parametres!$B$3,G$1:R$1,0))*IF(OR(F1043="L",F1043="S",F1043="I"),-1,1)</f>
        <v>0</v>
      </c>
      <c r="AO1043" s="487" t="e">
        <f>+VLOOKUP($AJ1043,Data_Validation!$A:$D,1,0)</f>
        <v>#N/A</v>
      </c>
      <c r="AP1043" s="487" t="e">
        <f>+VLOOKUP($AJ1043,Data_Validation!$A:$D,3,0)</f>
        <v>#N/A</v>
      </c>
      <c r="AQ1043" s="487" t="e">
        <f>+VLOOKUP($AJ1043,Data_Validation!$A:$D,4,0)</f>
        <v>#N/A</v>
      </c>
      <c r="AR1043" s="487" t="s">
        <v>299</v>
      </c>
      <c r="AS1043" s="487" t="e">
        <f>+VLOOKUP($AJ1043,Data_Validation!$A:$E,5,0)</f>
        <v>#N/A</v>
      </c>
      <c r="AT1043" s="904">
        <f t="shared" si="116"/>
        <v>0</v>
      </c>
      <c r="AU1043" s="488">
        <f t="shared" si="117"/>
        <v>0</v>
      </c>
      <c r="AV1043" s="899">
        <f>IFERROR(INDEX(V1043:AG1043,1,MATCH(Parametres!$B$3,V$1:AG$1,0)-1)*IF(OR(C1043="L",C1043="S",C1043="I"),-1,1),"")</f>
        <v>0</v>
      </c>
      <c r="AW1043" s="899">
        <f t="shared" si="118"/>
        <v>0</v>
      </c>
      <c r="AX1043" s="899">
        <f>INDEX(V1043:AG1043,1,MATCH(Parametres!$B$3,V$1:AG$1,0))*IF(OR(C1043="L",C1043="S",C1043="I"),-1,1)</f>
        <v>0</v>
      </c>
      <c r="AY1043" s="487" t="s">
        <v>337</v>
      </c>
      <c r="AZ1043" s="487" t="e">
        <f>+VLOOKUP($AJ1043,Data_Validation!$A:$E,5,0)</f>
        <v>#N/A</v>
      </c>
    </row>
    <row r="1044" spans="36:52" ht="15" hidden="1" customHeight="1">
      <c r="AJ1044" s="905">
        <f t="shared" si="113"/>
        <v>0</v>
      </c>
      <c r="AK1044" s="905">
        <f t="shared" si="114"/>
        <v>0</v>
      </c>
      <c r="AL1044" s="905">
        <f>IFERROR(INDEX(G1044:R1044,1,MATCH(Parametres!$B$3,G$1:R$1,0)-1)*IF(OR(F1044="L",F1044="S",F1044="I"),-1,1),"")</f>
        <v>0</v>
      </c>
      <c r="AM1044" s="905">
        <f t="shared" si="115"/>
        <v>0</v>
      </c>
      <c r="AN1044" s="905">
        <f>INDEX(G1044:R1044,1,MATCH(Parametres!$B$3,G$1:R$1,0))*IF(OR(F1044="L",F1044="S",F1044="I"),-1,1)</f>
        <v>0</v>
      </c>
      <c r="AO1044" s="487" t="e">
        <f>+VLOOKUP($AJ1044,Data_Validation!$A:$D,1,0)</f>
        <v>#N/A</v>
      </c>
      <c r="AP1044" s="487" t="e">
        <f>+VLOOKUP($AJ1044,Data_Validation!$A:$D,3,0)</f>
        <v>#N/A</v>
      </c>
      <c r="AQ1044" s="487" t="e">
        <f>+VLOOKUP($AJ1044,Data_Validation!$A:$D,4,0)</f>
        <v>#N/A</v>
      </c>
      <c r="AR1044" s="487" t="s">
        <v>299</v>
      </c>
      <c r="AS1044" s="487" t="e">
        <f>+VLOOKUP($AJ1044,Data_Validation!$A:$E,5,0)</f>
        <v>#N/A</v>
      </c>
      <c r="AT1044" s="904">
        <f t="shared" si="116"/>
        <v>0</v>
      </c>
      <c r="AU1044" s="488">
        <f t="shared" si="117"/>
        <v>0</v>
      </c>
      <c r="AV1044" s="899">
        <f>IFERROR(INDEX(V1044:AG1044,1,MATCH(Parametres!$B$3,V$1:AG$1,0)-1)*IF(OR(C1044="L",C1044="S",C1044="I"),-1,1),"")</f>
        <v>0</v>
      </c>
      <c r="AW1044" s="899">
        <f t="shared" si="118"/>
        <v>0</v>
      </c>
      <c r="AX1044" s="899">
        <f>INDEX(V1044:AG1044,1,MATCH(Parametres!$B$3,V$1:AG$1,0))*IF(OR(C1044="L",C1044="S",C1044="I"),-1,1)</f>
        <v>0</v>
      </c>
      <c r="AY1044" s="487" t="s">
        <v>337</v>
      </c>
      <c r="AZ1044" s="487" t="e">
        <f>+VLOOKUP($AJ1044,Data_Validation!$A:$E,5,0)</f>
        <v>#N/A</v>
      </c>
    </row>
    <row r="1045" spans="36:52" ht="15" hidden="1" customHeight="1">
      <c r="AJ1045" s="905">
        <f t="shared" si="113"/>
        <v>0</v>
      </c>
      <c r="AK1045" s="905">
        <f t="shared" si="114"/>
        <v>0</v>
      </c>
      <c r="AL1045" s="905">
        <f>IFERROR(INDEX(G1045:R1045,1,MATCH(Parametres!$B$3,G$1:R$1,0)-1)*IF(OR(F1045="L",F1045="S",F1045="I"),-1,1),"")</f>
        <v>0</v>
      </c>
      <c r="AM1045" s="905">
        <f t="shared" si="115"/>
        <v>0</v>
      </c>
      <c r="AN1045" s="905">
        <f>INDEX(G1045:R1045,1,MATCH(Parametres!$B$3,G$1:R$1,0))*IF(OR(F1045="L",F1045="S",F1045="I"),-1,1)</f>
        <v>0</v>
      </c>
      <c r="AO1045" s="487" t="e">
        <f>+VLOOKUP($AJ1045,Data_Validation!$A:$D,1,0)</f>
        <v>#N/A</v>
      </c>
      <c r="AP1045" s="487" t="e">
        <f>+VLOOKUP($AJ1045,Data_Validation!$A:$D,3,0)</f>
        <v>#N/A</v>
      </c>
      <c r="AQ1045" s="487" t="e">
        <f>+VLOOKUP($AJ1045,Data_Validation!$A:$D,4,0)</f>
        <v>#N/A</v>
      </c>
      <c r="AR1045" s="487" t="s">
        <v>299</v>
      </c>
      <c r="AS1045" s="487" t="e">
        <f>+VLOOKUP($AJ1045,Data_Validation!$A:$E,5,0)</f>
        <v>#N/A</v>
      </c>
      <c r="AT1045" s="904">
        <f t="shared" si="116"/>
        <v>0</v>
      </c>
      <c r="AU1045" s="488">
        <f t="shared" si="117"/>
        <v>0</v>
      </c>
      <c r="AV1045" s="899">
        <f>IFERROR(INDEX(V1045:AG1045,1,MATCH(Parametres!$B$3,V$1:AG$1,0)-1)*IF(OR(C1045="L",C1045="S",C1045="I"),-1,1),"")</f>
        <v>0</v>
      </c>
      <c r="AW1045" s="899">
        <f t="shared" si="118"/>
        <v>0</v>
      </c>
      <c r="AX1045" s="899">
        <f>INDEX(V1045:AG1045,1,MATCH(Parametres!$B$3,V$1:AG$1,0))*IF(OR(C1045="L",C1045="S",C1045="I"),-1,1)</f>
        <v>0</v>
      </c>
      <c r="AY1045" s="487" t="s">
        <v>337</v>
      </c>
      <c r="AZ1045" s="487" t="e">
        <f>+VLOOKUP($AJ1045,Data_Validation!$A:$E,5,0)</f>
        <v>#N/A</v>
      </c>
    </row>
    <row r="1046" spans="36:52" ht="15" hidden="1" customHeight="1">
      <c r="AJ1046" s="905">
        <f t="shared" si="113"/>
        <v>0</v>
      </c>
      <c r="AK1046" s="905">
        <f t="shared" si="114"/>
        <v>0</v>
      </c>
      <c r="AL1046" s="905">
        <f>IFERROR(INDEX(G1046:R1046,1,MATCH(Parametres!$B$3,G$1:R$1,0)-1)*IF(OR(F1046="L",F1046="S",F1046="I"),-1,1),"")</f>
        <v>0</v>
      </c>
      <c r="AM1046" s="905">
        <f t="shared" si="115"/>
        <v>0</v>
      </c>
      <c r="AN1046" s="905">
        <f>INDEX(G1046:R1046,1,MATCH(Parametres!$B$3,G$1:R$1,0))*IF(OR(F1046="L",F1046="S",F1046="I"),-1,1)</f>
        <v>0</v>
      </c>
      <c r="AO1046" s="487" t="e">
        <f>+VLOOKUP($AJ1046,Data_Validation!$A:$D,1,0)</f>
        <v>#N/A</v>
      </c>
      <c r="AP1046" s="487" t="e">
        <f>+VLOOKUP($AJ1046,Data_Validation!$A:$D,3,0)</f>
        <v>#N/A</v>
      </c>
      <c r="AQ1046" s="487" t="e">
        <f>+VLOOKUP($AJ1046,Data_Validation!$A:$D,4,0)</f>
        <v>#N/A</v>
      </c>
      <c r="AR1046" s="487" t="s">
        <v>299</v>
      </c>
      <c r="AS1046" s="487" t="e">
        <f>+VLOOKUP($AJ1046,Data_Validation!$A:$E,5,0)</f>
        <v>#N/A</v>
      </c>
      <c r="AT1046" s="904">
        <f t="shared" si="116"/>
        <v>0</v>
      </c>
      <c r="AU1046" s="488">
        <f t="shared" si="117"/>
        <v>0</v>
      </c>
      <c r="AV1046" s="899">
        <f>IFERROR(INDEX(V1046:AG1046,1,MATCH(Parametres!$B$3,V$1:AG$1,0)-1)*IF(OR(C1046="L",C1046="S",C1046="I"),-1,1),"")</f>
        <v>0</v>
      </c>
      <c r="AW1046" s="899">
        <f t="shared" si="118"/>
        <v>0</v>
      </c>
      <c r="AX1046" s="899">
        <f>INDEX(V1046:AG1046,1,MATCH(Parametres!$B$3,V$1:AG$1,0))*IF(OR(C1046="L",C1046="S",C1046="I"),-1,1)</f>
        <v>0</v>
      </c>
      <c r="AY1046" s="487" t="s">
        <v>337</v>
      </c>
      <c r="AZ1046" s="487" t="e">
        <f>+VLOOKUP($AJ1046,Data_Validation!$A:$E,5,0)</f>
        <v>#N/A</v>
      </c>
    </row>
    <row r="1047" spans="36:52" ht="15" hidden="1" customHeight="1">
      <c r="AJ1047" s="905">
        <f t="shared" si="113"/>
        <v>0</v>
      </c>
      <c r="AK1047" s="905">
        <f t="shared" si="114"/>
        <v>0</v>
      </c>
      <c r="AL1047" s="905">
        <f>IFERROR(INDEX(G1047:R1047,1,MATCH(Parametres!$B$3,G$1:R$1,0)-1)*IF(OR(F1047="L",F1047="S",F1047="I"),-1,1),"")</f>
        <v>0</v>
      </c>
      <c r="AM1047" s="905">
        <f t="shared" si="115"/>
        <v>0</v>
      </c>
      <c r="AN1047" s="905">
        <f>INDEX(G1047:R1047,1,MATCH(Parametres!$B$3,G$1:R$1,0))*IF(OR(F1047="L",F1047="S",F1047="I"),-1,1)</f>
        <v>0</v>
      </c>
      <c r="AO1047" s="487" t="e">
        <f>+VLOOKUP($AJ1047,Data_Validation!$A:$D,1,0)</f>
        <v>#N/A</v>
      </c>
      <c r="AP1047" s="487" t="e">
        <f>+VLOOKUP($AJ1047,Data_Validation!$A:$D,3,0)</f>
        <v>#N/A</v>
      </c>
      <c r="AQ1047" s="487" t="e">
        <f>+VLOOKUP($AJ1047,Data_Validation!$A:$D,4,0)</f>
        <v>#N/A</v>
      </c>
      <c r="AR1047" s="487" t="s">
        <v>299</v>
      </c>
      <c r="AS1047" s="487" t="e">
        <f>+VLOOKUP($AJ1047,Data_Validation!$A:$E,5,0)</f>
        <v>#N/A</v>
      </c>
      <c r="AT1047" s="904">
        <f t="shared" si="116"/>
        <v>0</v>
      </c>
      <c r="AU1047" s="488">
        <f t="shared" si="117"/>
        <v>0</v>
      </c>
      <c r="AV1047" s="899">
        <f>IFERROR(INDEX(V1047:AG1047,1,MATCH(Parametres!$B$3,V$1:AG$1,0)-1)*IF(OR(C1047="L",C1047="S",C1047="I"),-1,1),"")</f>
        <v>0</v>
      </c>
      <c r="AW1047" s="899">
        <f t="shared" si="118"/>
        <v>0</v>
      </c>
      <c r="AX1047" s="899">
        <f>INDEX(V1047:AG1047,1,MATCH(Parametres!$B$3,V$1:AG$1,0))*IF(OR(C1047="L",C1047="S",C1047="I"),-1,1)</f>
        <v>0</v>
      </c>
      <c r="AY1047" s="487" t="s">
        <v>337</v>
      </c>
      <c r="AZ1047" s="487" t="e">
        <f>+VLOOKUP($AJ1047,Data_Validation!$A:$E,5,0)</f>
        <v>#N/A</v>
      </c>
    </row>
    <row r="1048" spans="36:52" ht="15" hidden="1" customHeight="1">
      <c r="AJ1048" s="905">
        <f t="shared" si="113"/>
        <v>0</v>
      </c>
      <c r="AK1048" s="905">
        <f t="shared" si="114"/>
        <v>0</v>
      </c>
      <c r="AL1048" s="905">
        <f>IFERROR(INDEX(G1048:R1048,1,MATCH(Parametres!$B$3,G$1:R$1,0)-1)*IF(OR(F1048="L",F1048="S",F1048="I"),-1,1),"")</f>
        <v>0</v>
      </c>
      <c r="AM1048" s="905">
        <f t="shared" si="115"/>
        <v>0</v>
      </c>
      <c r="AN1048" s="905">
        <f>INDEX(G1048:R1048,1,MATCH(Parametres!$B$3,G$1:R$1,0))*IF(OR(F1048="L",F1048="S",F1048="I"),-1,1)</f>
        <v>0</v>
      </c>
      <c r="AO1048" s="487" t="e">
        <f>+VLOOKUP($AJ1048,Data_Validation!$A:$D,1,0)</f>
        <v>#N/A</v>
      </c>
      <c r="AP1048" s="487" t="e">
        <f>+VLOOKUP($AJ1048,Data_Validation!$A:$D,3,0)</f>
        <v>#N/A</v>
      </c>
      <c r="AQ1048" s="487" t="e">
        <f>+VLOOKUP($AJ1048,Data_Validation!$A:$D,4,0)</f>
        <v>#N/A</v>
      </c>
      <c r="AR1048" s="487" t="s">
        <v>299</v>
      </c>
      <c r="AS1048" s="487" t="e">
        <f>+VLOOKUP($AJ1048,Data_Validation!$A:$E,5,0)</f>
        <v>#N/A</v>
      </c>
      <c r="AT1048" s="904">
        <f t="shared" si="116"/>
        <v>0</v>
      </c>
      <c r="AU1048" s="488">
        <f t="shared" si="117"/>
        <v>0</v>
      </c>
      <c r="AV1048" s="899">
        <f>IFERROR(INDEX(V1048:AG1048,1,MATCH(Parametres!$B$3,V$1:AG$1,0)-1)*IF(OR(C1048="L",C1048="S",C1048="I"),-1,1),"")</f>
        <v>0</v>
      </c>
      <c r="AW1048" s="899">
        <f t="shared" si="118"/>
        <v>0</v>
      </c>
      <c r="AX1048" s="899">
        <f>INDEX(V1048:AG1048,1,MATCH(Parametres!$B$3,V$1:AG$1,0))*IF(OR(C1048="L",C1048="S",C1048="I"),-1,1)</f>
        <v>0</v>
      </c>
      <c r="AY1048" s="487" t="s">
        <v>337</v>
      </c>
      <c r="AZ1048" s="487" t="e">
        <f>+VLOOKUP($AJ1048,Data_Validation!$A:$E,5,0)</f>
        <v>#N/A</v>
      </c>
    </row>
    <row r="1049" spans="36:52" ht="15" hidden="1" customHeight="1">
      <c r="AJ1049" s="905">
        <f t="shared" si="113"/>
        <v>0</v>
      </c>
      <c r="AK1049" s="905">
        <f t="shared" si="114"/>
        <v>0</v>
      </c>
      <c r="AL1049" s="905">
        <f>IFERROR(INDEX(G1049:R1049,1,MATCH(Parametres!$B$3,G$1:R$1,0)-1)*IF(OR(F1049="L",F1049="S",F1049="I"),-1,1),"")</f>
        <v>0</v>
      </c>
      <c r="AM1049" s="905">
        <f t="shared" si="115"/>
        <v>0</v>
      </c>
      <c r="AN1049" s="905">
        <f>INDEX(G1049:R1049,1,MATCH(Parametres!$B$3,G$1:R$1,0))*IF(OR(F1049="L",F1049="S",F1049="I"),-1,1)</f>
        <v>0</v>
      </c>
      <c r="AO1049" s="487" t="e">
        <f>+VLOOKUP($AJ1049,Data_Validation!$A:$D,1,0)</f>
        <v>#N/A</v>
      </c>
      <c r="AP1049" s="487" t="e">
        <f>+VLOOKUP($AJ1049,Data_Validation!$A:$D,3,0)</f>
        <v>#N/A</v>
      </c>
      <c r="AQ1049" s="487" t="e">
        <f>+VLOOKUP($AJ1049,Data_Validation!$A:$D,4,0)</f>
        <v>#N/A</v>
      </c>
      <c r="AR1049" s="487" t="s">
        <v>299</v>
      </c>
      <c r="AS1049" s="487" t="e">
        <f>+VLOOKUP($AJ1049,Data_Validation!$A:$E,5,0)</f>
        <v>#N/A</v>
      </c>
      <c r="AT1049" s="904">
        <f t="shared" si="116"/>
        <v>0</v>
      </c>
      <c r="AU1049" s="488">
        <f t="shared" si="117"/>
        <v>0</v>
      </c>
      <c r="AV1049" s="899">
        <f>IFERROR(INDEX(V1049:AG1049,1,MATCH(Parametres!$B$3,V$1:AG$1,0)-1)*IF(OR(C1049="L",C1049="S",C1049="I"),-1,1),"")</f>
        <v>0</v>
      </c>
      <c r="AW1049" s="899">
        <f t="shared" si="118"/>
        <v>0</v>
      </c>
      <c r="AX1049" s="899">
        <f>INDEX(V1049:AG1049,1,MATCH(Parametres!$B$3,V$1:AG$1,0))*IF(OR(C1049="L",C1049="S",C1049="I"),-1,1)</f>
        <v>0</v>
      </c>
      <c r="AY1049" s="487" t="s">
        <v>337</v>
      </c>
      <c r="AZ1049" s="487" t="e">
        <f>+VLOOKUP($AJ1049,Data_Validation!$A:$E,5,0)</f>
        <v>#N/A</v>
      </c>
    </row>
    <row r="1050" spans="36:52" ht="15" hidden="1" customHeight="1">
      <c r="AJ1050" s="905">
        <f t="shared" si="113"/>
        <v>0</v>
      </c>
      <c r="AK1050" s="905">
        <f t="shared" si="114"/>
        <v>0</v>
      </c>
      <c r="AL1050" s="905">
        <f>IFERROR(INDEX(G1050:R1050,1,MATCH(Parametres!$B$3,G$1:R$1,0)-1)*IF(OR(F1050="L",F1050="S",F1050="I"),-1,1),"")</f>
        <v>0</v>
      </c>
      <c r="AM1050" s="905">
        <f t="shared" si="115"/>
        <v>0</v>
      </c>
      <c r="AN1050" s="905">
        <f>INDEX(G1050:R1050,1,MATCH(Parametres!$B$3,G$1:R$1,0))*IF(OR(F1050="L",F1050="S",F1050="I"),-1,1)</f>
        <v>0</v>
      </c>
      <c r="AO1050" s="487" t="e">
        <f>+VLOOKUP($AJ1050,Data_Validation!$A:$D,1,0)</f>
        <v>#N/A</v>
      </c>
      <c r="AP1050" s="487" t="e">
        <f>+VLOOKUP($AJ1050,Data_Validation!$A:$D,3,0)</f>
        <v>#N/A</v>
      </c>
      <c r="AQ1050" s="487" t="e">
        <f>+VLOOKUP($AJ1050,Data_Validation!$A:$D,4,0)</f>
        <v>#N/A</v>
      </c>
      <c r="AR1050" s="487" t="s">
        <v>299</v>
      </c>
      <c r="AS1050" s="487" t="e">
        <f>+VLOOKUP($AJ1050,Data_Validation!$A:$E,5,0)</f>
        <v>#N/A</v>
      </c>
      <c r="AT1050" s="904">
        <f t="shared" si="116"/>
        <v>0</v>
      </c>
      <c r="AU1050" s="488">
        <f t="shared" si="117"/>
        <v>0</v>
      </c>
      <c r="AV1050" s="899">
        <f>IFERROR(INDEX(V1050:AG1050,1,MATCH(Parametres!$B$3,V$1:AG$1,0)-1)*IF(OR(C1050="L",C1050="S",C1050="I"),-1,1),"")</f>
        <v>0</v>
      </c>
      <c r="AW1050" s="899">
        <f t="shared" si="118"/>
        <v>0</v>
      </c>
      <c r="AX1050" s="899">
        <f>INDEX(V1050:AG1050,1,MATCH(Parametres!$B$3,V$1:AG$1,0))*IF(OR(C1050="L",C1050="S",C1050="I"),-1,1)</f>
        <v>0</v>
      </c>
      <c r="AY1050" s="487" t="s">
        <v>337</v>
      </c>
      <c r="AZ1050" s="487" t="e">
        <f>+VLOOKUP($AJ1050,Data_Validation!$A:$E,5,0)</f>
        <v>#N/A</v>
      </c>
    </row>
    <row r="1051" spans="36:52" ht="15" hidden="1" customHeight="1">
      <c r="AJ1051" s="905">
        <f t="shared" si="113"/>
        <v>0</v>
      </c>
      <c r="AK1051" s="905">
        <f t="shared" si="114"/>
        <v>0</v>
      </c>
      <c r="AL1051" s="905">
        <f>IFERROR(INDEX(G1051:R1051,1,MATCH(Parametres!$B$3,G$1:R$1,0)-1)*IF(OR(F1051="L",F1051="S",F1051="I"),-1,1),"")</f>
        <v>0</v>
      </c>
      <c r="AM1051" s="905">
        <f t="shared" si="115"/>
        <v>0</v>
      </c>
      <c r="AN1051" s="905">
        <f>INDEX(G1051:R1051,1,MATCH(Parametres!$B$3,G$1:R$1,0))*IF(OR(F1051="L",F1051="S",F1051="I"),-1,1)</f>
        <v>0</v>
      </c>
      <c r="AO1051" s="487" t="e">
        <f>+VLOOKUP($AJ1051,Data_Validation!$A:$D,1,0)</f>
        <v>#N/A</v>
      </c>
      <c r="AP1051" s="487" t="e">
        <f>+VLOOKUP($AJ1051,Data_Validation!$A:$D,3,0)</f>
        <v>#N/A</v>
      </c>
      <c r="AQ1051" s="487" t="e">
        <f>+VLOOKUP($AJ1051,Data_Validation!$A:$D,4,0)</f>
        <v>#N/A</v>
      </c>
      <c r="AR1051" s="487" t="s">
        <v>299</v>
      </c>
      <c r="AS1051" s="487" t="e">
        <f>+VLOOKUP($AJ1051,Data_Validation!$A:$E,5,0)</f>
        <v>#N/A</v>
      </c>
      <c r="AT1051" s="904">
        <f t="shared" si="116"/>
        <v>0</v>
      </c>
      <c r="AU1051" s="488">
        <f t="shared" si="117"/>
        <v>0</v>
      </c>
      <c r="AV1051" s="899">
        <f>IFERROR(INDEX(V1051:AG1051,1,MATCH(Parametres!$B$3,V$1:AG$1,0)-1)*IF(OR(C1051="L",C1051="S",C1051="I"),-1,1),"")</f>
        <v>0</v>
      </c>
      <c r="AW1051" s="899">
        <f t="shared" si="118"/>
        <v>0</v>
      </c>
      <c r="AX1051" s="899">
        <f>INDEX(V1051:AG1051,1,MATCH(Parametres!$B$3,V$1:AG$1,0))*IF(OR(C1051="L",C1051="S",C1051="I"),-1,1)</f>
        <v>0</v>
      </c>
      <c r="AY1051" s="487" t="s">
        <v>337</v>
      </c>
      <c r="AZ1051" s="487" t="e">
        <f>+VLOOKUP($AJ1051,Data_Validation!$A:$E,5,0)</f>
        <v>#N/A</v>
      </c>
    </row>
    <row r="1052" spans="36:52" ht="15" hidden="1" customHeight="1">
      <c r="AJ1052" s="905">
        <f t="shared" si="113"/>
        <v>0</v>
      </c>
      <c r="AK1052" s="905">
        <f t="shared" si="114"/>
        <v>0</v>
      </c>
      <c r="AL1052" s="905">
        <f>IFERROR(INDEX(G1052:R1052,1,MATCH(Parametres!$B$3,G$1:R$1,0)-1)*IF(OR(F1052="L",F1052="S",F1052="I"),-1,1),"")</f>
        <v>0</v>
      </c>
      <c r="AM1052" s="905">
        <f t="shared" si="115"/>
        <v>0</v>
      </c>
      <c r="AN1052" s="905">
        <f>INDEX(G1052:R1052,1,MATCH(Parametres!$B$3,G$1:R$1,0))*IF(OR(F1052="L",F1052="S",F1052="I"),-1,1)</f>
        <v>0</v>
      </c>
      <c r="AO1052" s="487" t="e">
        <f>+VLOOKUP($AJ1052,Data_Validation!$A:$D,1,0)</f>
        <v>#N/A</v>
      </c>
      <c r="AP1052" s="487" t="e">
        <f>+VLOOKUP($AJ1052,Data_Validation!$A:$D,3,0)</f>
        <v>#N/A</v>
      </c>
      <c r="AQ1052" s="487" t="e">
        <f>+VLOOKUP($AJ1052,Data_Validation!$A:$D,4,0)</f>
        <v>#N/A</v>
      </c>
      <c r="AR1052" s="487" t="s">
        <v>299</v>
      </c>
      <c r="AS1052" s="487" t="e">
        <f>+VLOOKUP($AJ1052,Data_Validation!$A:$E,5,0)</f>
        <v>#N/A</v>
      </c>
      <c r="AT1052" s="904">
        <f t="shared" si="116"/>
        <v>0</v>
      </c>
      <c r="AU1052" s="488">
        <f t="shared" si="117"/>
        <v>0</v>
      </c>
      <c r="AV1052" s="899">
        <f>IFERROR(INDEX(V1052:AG1052,1,MATCH(Parametres!$B$3,V$1:AG$1,0)-1)*IF(OR(C1052="L",C1052="S",C1052="I"),-1,1),"")</f>
        <v>0</v>
      </c>
      <c r="AW1052" s="899">
        <f t="shared" si="118"/>
        <v>0</v>
      </c>
      <c r="AX1052" s="899">
        <f>INDEX(V1052:AG1052,1,MATCH(Parametres!$B$3,V$1:AG$1,0))*IF(OR(C1052="L",C1052="S",C1052="I"),-1,1)</f>
        <v>0</v>
      </c>
      <c r="AY1052" s="487" t="s">
        <v>337</v>
      </c>
      <c r="AZ1052" s="487" t="e">
        <f>+VLOOKUP($AJ1052,Data_Validation!$A:$E,5,0)</f>
        <v>#N/A</v>
      </c>
    </row>
    <row r="1053" spans="36:52" ht="15" hidden="1" customHeight="1">
      <c r="AJ1053" s="905">
        <f t="shared" si="113"/>
        <v>0</v>
      </c>
      <c r="AK1053" s="905">
        <f t="shared" si="114"/>
        <v>0</v>
      </c>
      <c r="AL1053" s="905">
        <f>IFERROR(INDEX(G1053:R1053,1,MATCH(Parametres!$B$3,G$1:R$1,0)-1)*IF(OR(F1053="L",F1053="S",F1053="I"),-1,1),"")</f>
        <v>0</v>
      </c>
      <c r="AM1053" s="905">
        <f t="shared" si="115"/>
        <v>0</v>
      </c>
      <c r="AN1053" s="905">
        <f>INDEX(G1053:R1053,1,MATCH(Parametres!$B$3,G$1:R$1,0))*IF(OR(F1053="L",F1053="S",F1053="I"),-1,1)</f>
        <v>0</v>
      </c>
      <c r="AO1053" s="487" t="e">
        <f>+VLOOKUP($AJ1053,Data_Validation!$A:$D,1,0)</f>
        <v>#N/A</v>
      </c>
      <c r="AP1053" s="487" t="e">
        <f>+VLOOKUP($AJ1053,Data_Validation!$A:$D,3,0)</f>
        <v>#N/A</v>
      </c>
      <c r="AQ1053" s="487" t="e">
        <f>+VLOOKUP($AJ1053,Data_Validation!$A:$D,4,0)</f>
        <v>#N/A</v>
      </c>
      <c r="AR1053" s="487" t="s">
        <v>299</v>
      </c>
      <c r="AS1053" s="487" t="e">
        <f>+VLOOKUP($AJ1053,Data_Validation!$A:$E,5,0)</f>
        <v>#N/A</v>
      </c>
      <c r="AT1053" s="904">
        <f t="shared" si="116"/>
        <v>0</v>
      </c>
      <c r="AU1053" s="488">
        <f t="shared" si="117"/>
        <v>0</v>
      </c>
      <c r="AV1053" s="899">
        <f>IFERROR(INDEX(V1053:AG1053,1,MATCH(Parametres!$B$3,V$1:AG$1,0)-1)*IF(OR(C1053="L",C1053="S",C1053="I"),-1,1),"")</f>
        <v>0</v>
      </c>
      <c r="AW1053" s="899">
        <f t="shared" si="118"/>
        <v>0</v>
      </c>
      <c r="AX1053" s="899">
        <f>INDEX(V1053:AG1053,1,MATCH(Parametres!$B$3,V$1:AG$1,0))*IF(OR(C1053="L",C1053="S",C1053="I"),-1,1)</f>
        <v>0</v>
      </c>
      <c r="AY1053" s="487" t="s">
        <v>337</v>
      </c>
      <c r="AZ1053" s="487" t="e">
        <f>+VLOOKUP($AJ1053,Data_Validation!$A:$E,5,0)</f>
        <v>#N/A</v>
      </c>
    </row>
    <row r="1054" spans="36:52" ht="15" hidden="1" customHeight="1">
      <c r="AJ1054" s="905">
        <f t="shared" si="113"/>
        <v>0</v>
      </c>
      <c r="AK1054" s="905">
        <f t="shared" si="114"/>
        <v>0</v>
      </c>
      <c r="AL1054" s="905">
        <f>IFERROR(INDEX(G1054:R1054,1,MATCH(Parametres!$B$3,G$1:R$1,0)-1)*IF(OR(F1054="L",F1054="S",F1054="I"),-1,1),"")</f>
        <v>0</v>
      </c>
      <c r="AM1054" s="905">
        <f t="shared" si="115"/>
        <v>0</v>
      </c>
      <c r="AN1054" s="905">
        <f>INDEX(G1054:R1054,1,MATCH(Parametres!$B$3,G$1:R$1,0))*IF(OR(F1054="L",F1054="S",F1054="I"),-1,1)</f>
        <v>0</v>
      </c>
      <c r="AO1054" s="487" t="e">
        <f>+VLOOKUP($AJ1054,Data_Validation!$A:$D,1,0)</f>
        <v>#N/A</v>
      </c>
      <c r="AP1054" s="487" t="e">
        <f>+VLOOKUP($AJ1054,Data_Validation!$A:$D,3,0)</f>
        <v>#N/A</v>
      </c>
      <c r="AQ1054" s="487" t="e">
        <f>+VLOOKUP($AJ1054,Data_Validation!$A:$D,4,0)</f>
        <v>#N/A</v>
      </c>
      <c r="AR1054" s="487" t="s">
        <v>299</v>
      </c>
      <c r="AS1054" s="487" t="e">
        <f>+VLOOKUP($AJ1054,Data_Validation!$A:$E,5,0)</f>
        <v>#N/A</v>
      </c>
      <c r="AT1054" s="904">
        <f t="shared" si="116"/>
        <v>0</v>
      </c>
      <c r="AU1054" s="488">
        <f t="shared" si="117"/>
        <v>0</v>
      </c>
      <c r="AV1054" s="899">
        <f>IFERROR(INDEX(V1054:AG1054,1,MATCH(Parametres!$B$3,V$1:AG$1,0)-1)*IF(OR(C1054="L",C1054="S",C1054="I"),-1,1),"")</f>
        <v>0</v>
      </c>
      <c r="AW1054" s="899">
        <f t="shared" si="118"/>
        <v>0</v>
      </c>
      <c r="AX1054" s="899">
        <f>INDEX(V1054:AG1054,1,MATCH(Parametres!$B$3,V$1:AG$1,0))*IF(OR(C1054="L",C1054="S",C1054="I"),-1,1)</f>
        <v>0</v>
      </c>
      <c r="AY1054" s="487" t="s">
        <v>337</v>
      </c>
      <c r="AZ1054" s="487" t="e">
        <f>+VLOOKUP($AJ1054,Data_Validation!$A:$E,5,0)</f>
        <v>#N/A</v>
      </c>
    </row>
    <row r="1055" spans="36:52" ht="15" hidden="1" customHeight="1">
      <c r="AJ1055" s="905">
        <f t="shared" si="113"/>
        <v>0</v>
      </c>
      <c r="AK1055" s="905">
        <f t="shared" si="114"/>
        <v>0</v>
      </c>
      <c r="AL1055" s="905">
        <f>IFERROR(INDEX(G1055:R1055,1,MATCH(Parametres!$B$3,G$1:R$1,0)-1)*IF(OR(F1055="L",F1055="S",F1055="I"),-1,1),"")</f>
        <v>0</v>
      </c>
      <c r="AM1055" s="905">
        <f t="shared" si="115"/>
        <v>0</v>
      </c>
      <c r="AN1055" s="905">
        <f>INDEX(G1055:R1055,1,MATCH(Parametres!$B$3,G$1:R$1,0))*IF(OR(F1055="L",F1055="S",F1055="I"),-1,1)</f>
        <v>0</v>
      </c>
      <c r="AO1055" s="487" t="e">
        <f>+VLOOKUP($AJ1055,Data_Validation!$A:$D,1,0)</f>
        <v>#N/A</v>
      </c>
      <c r="AP1055" s="487" t="e">
        <f>+VLOOKUP($AJ1055,Data_Validation!$A:$D,3,0)</f>
        <v>#N/A</v>
      </c>
      <c r="AQ1055" s="487" t="e">
        <f>+VLOOKUP($AJ1055,Data_Validation!$A:$D,4,0)</f>
        <v>#N/A</v>
      </c>
      <c r="AR1055" s="487" t="s">
        <v>299</v>
      </c>
      <c r="AS1055" s="487" t="e">
        <f>+VLOOKUP($AJ1055,Data_Validation!$A:$E,5,0)</f>
        <v>#N/A</v>
      </c>
      <c r="AT1055" s="904">
        <f t="shared" si="116"/>
        <v>0</v>
      </c>
      <c r="AU1055" s="488">
        <f t="shared" si="117"/>
        <v>0</v>
      </c>
      <c r="AV1055" s="899">
        <f>IFERROR(INDEX(V1055:AG1055,1,MATCH(Parametres!$B$3,V$1:AG$1,0)-1)*IF(OR(C1055="L",C1055="S",C1055="I"),-1,1),"")</f>
        <v>0</v>
      </c>
      <c r="AW1055" s="899">
        <f t="shared" si="118"/>
        <v>0</v>
      </c>
      <c r="AX1055" s="899">
        <f>INDEX(V1055:AG1055,1,MATCH(Parametres!$B$3,V$1:AG$1,0))*IF(OR(C1055="L",C1055="S",C1055="I"),-1,1)</f>
        <v>0</v>
      </c>
      <c r="AY1055" s="487" t="s">
        <v>337</v>
      </c>
      <c r="AZ1055" s="487" t="e">
        <f>+VLOOKUP($AJ1055,Data_Validation!$A:$E,5,0)</f>
        <v>#N/A</v>
      </c>
    </row>
    <row r="1056" spans="36:52" ht="15" hidden="1" customHeight="1">
      <c r="AJ1056" s="905">
        <f t="shared" si="113"/>
        <v>0</v>
      </c>
      <c r="AK1056" s="905">
        <f t="shared" si="114"/>
        <v>0</v>
      </c>
      <c r="AL1056" s="905">
        <f>IFERROR(INDEX(G1056:R1056,1,MATCH(Parametres!$B$3,G$1:R$1,0)-1)*IF(OR(F1056="L",F1056="S",F1056="I"),-1,1),"")</f>
        <v>0</v>
      </c>
      <c r="AM1056" s="905">
        <f t="shared" si="115"/>
        <v>0</v>
      </c>
      <c r="AN1056" s="905">
        <f>INDEX(G1056:R1056,1,MATCH(Parametres!$B$3,G$1:R$1,0))*IF(OR(F1056="L",F1056="S",F1056="I"),-1,1)</f>
        <v>0</v>
      </c>
      <c r="AO1056" s="487" t="e">
        <f>+VLOOKUP($AJ1056,Data_Validation!$A:$D,1,0)</f>
        <v>#N/A</v>
      </c>
      <c r="AP1056" s="487" t="e">
        <f>+VLOOKUP($AJ1056,Data_Validation!$A:$D,3,0)</f>
        <v>#N/A</v>
      </c>
      <c r="AQ1056" s="487" t="e">
        <f>+VLOOKUP($AJ1056,Data_Validation!$A:$D,4,0)</f>
        <v>#N/A</v>
      </c>
      <c r="AR1056" s="487" t="s">
        <v>299</v>
      </c>
      <c r="AS1056" s="487" t="e">
        <f>+VLOOKUP($AJ1056,Data_Validation!$A:$E,5,0)</f>
        <v>#N/A</v>
      </c>
      <c r="AT1056" s="904">
        <f t="shared" si="116"/>
        <v>0</v>
      </c>
      <c r="AU1056" s="488">
        <f t="shared" si="117"/>
        <v>0</v>
      </c>
      <c r="AV1056" s="899">
        <f>IFERROR(INDEX(V1056:AG1056,1,MATCH(Parametres!$B$3,V$1:AG$1,0)-1)*IF(OR(C1056="L",C1056="S",C1056="I"),-1,1),"")</f>
        <v>0</v>
      </c>
      <c r="AW1056" s="899">
        <f t="shared" si="118"/>
        <v>0</v>
      </c>
      <c r="AX1056" s="899">
        <f>INDEX(V1056:AG1056,1,MATCH(Parametres!$B$3,V$1:AG$1,0))*IF(OR(C1056="L",C1056="S",C1056="I"),-1,1)</f>
        <v>0</v>
      </c>
      <c r="AY1056" s="487" t="s">
        <v>337</v>
      </c>
      <c r="AZ1056" s="487" t="e">
        <f>+VLOOKUP($AJ1056,Data_Validation!$A:$E,5,0)</f>
        <v>#N/A</v>
      </c>
    </row>
    <row r="1057" spans="36:52" ht="15" hidden="1" customHeight="1">
      <c r="AJ1057" s="905">
        <f t="shared" si="113"/>
        <v>0</v>
      </c>
      <c r="AK1057" s="905">
        <f t="shared" si="114"/>
        <v>0</v>
      </c>
      <c r="AL1057" s="905">
        <f>IFERROR(INDEX(G1057:R1057,1,MATCH(Parametres!$B$3,G$1:R$1,0)-1)*IF(OR(F1057="L",F1057="S",F1057="I"),-1,1),"")</f>
        <v>0</v>
      </c>
      <c r="AM1057" s="905">
        <f t="shared" si="115"/>
        <v>0</v>
      </c>
      <c r="AN1057" s="905">
        <f>INDEX(G1057:R1057,1,MATCH(Parametres!$B$3,G$1:R$1,0))*IF(OR(F1057="L",F1057="S",F1057="I"),-1,1)</f>
        <v>0</v>
      </c>
      <c r="AO1057" s="487" t="e">
        <f>+VLOOKUP($AJ1057,Data_Validation!$A:$D,1,0)</f>
        <v>#N/A</v>
      </c>
      <c r="AP1057" s="487" t="e">
        <f>+VLOOKUP($AJ1057,Data_Validation!$A:$D,3,0)</f>
        <v>#N/A</v>
      </c>
      <c r="AQ1057" s="487" t="e">
        <f>+VLOOKUP($AJ1057,Data_Validation!$A:$D,4,0)</f>
        <v>#N/A</v>
      </c>
      <c r="AR1057" s="487" t="s">
        <v>299</v>
      </c>
      <c r="AS1057" s="487" t="e">
        <f>+VLOOKUP($AJ1057,Data_Validation!$A:$E,5,0)</f>
        <v>#N/A</v>
      </c>
      <c r="AT1057" s="904">
        <f t="shared" si="116"/>
        <v>0</v>
      </c>
      <c r="AU1057" s="488">
        <f t="shared" si="117"/>
        <v>0</v>
      </c>
      <c r="AV1057" s="899">
        <f>IFERROR(INDEX(V1057:AG1057,1,MATCH(Parametres!$B$3,V$1:AG$1,0)-1)*IF(OR(C1057="L",C1057="S",C1057="I"),-1,1),"")</f>
        <v>0</v>
      </c>
      <c r="AW1057" s="899">
        <f t="shared" si="118"/>
        <v>0</v>
      </c>
      <c r="AX1057" s="899">
        <f>INDEX(V1057:AG1057,1,MATCH(Parametres!$B$3,V$1:AG$1,0))*IF(OR(C1057="L",C1057="S",C1057="I"),-1,1)</f>
        <v>0</v>
      </c>
      <c r="AY1057" s="487" t="s">
        <v>337</v>
      </c>
      <c r="AZ1057" s="487" t="e">
        <f>+VLOOKUP($AJ1057,Data_Validation!$A:$E,5,0)</f>
        <v>#N/A</v>
      </c>
    </row>
    <row r="1058" spans="36:52" ht="15" hidden="1" customHeight="1">
      <c r="AJ1058" s="905">
        <f t="shared" si="113"/>
        <v>0</v>
      </c>
      <c r="AK1058" s="905">
        <f t="shared" si="114"/>
        <v>0</v>
      </c>
      <c r="AL1058" s="905">
        <f>IFERROR(INDEX(G1058:R1058,1,MATCH(Parametres!$B$3,G$1:R$1,0)-1)*IF(OR(F1058="L",F1058="S",F1058="I"),-1,1),"")</f>
        <v>0</v>
      </c>
      <c r="AM1058" s="905">
        <f t="shared" si="115"/>
        <v>0</v>
      </c>
      <c r="AN1058" s="905">
        <f>INDEX(G1058:R1058,1,MATCH(Parametres!$B$3,G$1:R$1,0))*IF(OR(F1058="L",F1058="S",F1058="I"),-1,1)</f>
        <v>0</v>
      </c>
      <c r="AO1058" s="487" t="e">
        <f>+VLOOKUP($AJ1058,Data_Validation!$A:$D,1,0)</f>
        <v>#N/A</v>
      </c>
      <c r="AP1058" s="487" t="e">
        <f>+VLOOKUP($AJ1058,Data_Validation!$A:$D,3,0)</f>
        <v>#N/A</v>
      </c>
      <c r="AQ1058" s="487" t="e">
        <f>+VLOOKUP($AJ1058,Data_Validation!$A:$D,4,0)</f>
        <v>#N/A</v>
      </c>
      <c r="AR1058" s="487" t="s">
        <v>299</v>
      </c>
      <c r="AS1058" s="487" t="e">
        <f>+VLOOKUP($AJ1058,Data_Validation!$A:$E,5,0)</f>
        <v>#N/A</v>
      </c>
      <c r="AT1058" s="904">
        <f t="shared" si="116"/>
        <v>0</v>
      </c>
      <c r="AU1058" s="488">
        <f t="shared" si="117"/>
        <v>0</v>
      </c>
      <c r="AV1058" s="899">
        <f>IFERROR(INDEX(V1058:AG1058,1,MATCH(Parametres!$B$3,V$1:AG$1,0)-1)*IF(OR(C1058="L",C1058="S",C1058="I"),-1,1),"")</f>
        <v>0</v>
      </c>
      <c r="AW1058" s="899">
        <f t="shared" si="118"/>
        <v>0</v>
      </c>
      <c r="AX1058" s="899">
        <f>INDEX(V1058:AG1058,1,MATCH(Parametres!$B$3,V$1:AG$1,0))*IF(OR(C1058="L",C1058="S",C1058="I"),-1,1)</f>
        <v>0</v>
      </c>
      <c r="AY1058" s="487" t="s">
        <v>337</v>
      </c>
      <c r="AZ1058" s="487" t="e">
        <f>+VLOOKUP($AJ1058,Data_Validation!$A:$E,5,0)</f>
        <v>#N/A</v>
      </c>
    </row>
    <row r="1059" spans="36:52" ht="15" hidden="1" customHeight="1">
      <c r="AJ1059" s="905">
        <f t="shared" si="113"/>
        <v>0</v>
      </c>
      <c r="AK1059" s="905">
        <f t="shared" si="114"/>
        <v>0</v>
      </c>
      <c r="AL1059" s="905">
        <f>IFERROR(INDEX(G1059:R1059,1,MATCH(Parametres!$B$3,G$1:R$1,0)-1)*IF(OR(F1059="L",F1059="S",F1059="I"),-1,1),"")</f>
        <v>0</v>
      </c>
      <c r="AM1059" s="905">
        <f t="shared" si="115"/>
        <v>0</v>
      </c>
      <c r="AN1059" s="905">
        <f>INDEX(G1059:R1059,1,MATCH(Parametres!$B$3,G$1:R$1,0))*IF(OR(F1059="L",F1059="S",F1059="I"),-1,1)</f>
        <v>0</v>
      </c>
      <c r="AO1059" s="487" t="e">
        <f>+VLOOKUP($AJ1059,Data_Validation!$A:$D,1,0)</f>
        <v>#N/A</v>
      </c>
      <c r="AP1059" s="487" t="e">
        <f>+VLOOKUP($AJ1059,Data_Validation!$A:$D,3,0)</f>
        <v>#N/A</v>
      </c>
      <c r="AQ1059" s="487" t="e">
        <f>+VLOOKUP($AJ1059,Data_Validation!$A:$D,4,0)</f>
        <v>#N/A</v>
      </c>
      <c r="AR1059" s="487" t="s">
        <v>299</v>
      </c>
      <c r="AS1059" s="487" t="e">
        <f>+VLOOKUP($AJ1059,Data_Validation!$A:$E,5,0)</f>
        <v>#N/A</v>
      </c>
      <c r="AT1059" s="904">
        <f t="shared" si="116"/>
        <v>0</v>
      </c>
      <c r="AU1059" s="488">
        <f t="shared" si="117"/>
        <v>0</v>
      </c>
      <c r="AV1059" s="899">
        <f>IFERROR(INDEX(V1059:AG1059,1,MATCH(Parametres!$B$3,V$1:AG$1,0)-1)*IF(OR(C1059="L",C1059="S",C1059="I"),-1,1),"")</f>
        <v>0</v>
      </c>
      <c r="AW1059" s="899">
        <f t="shared" si="118"/>
        <v>0</v>
      </c>
      <c r="AX1059" s="899">
        <f>INDEX(V1059:AG1059,1,MATCH(Parametres!$B$3,V$1:AG$1,0))*IF(OR(C1059="L",C1059="S",C1059="I"),-1,1)</f>
        <v>0</v>
      </c>
      <c r="AY1059" s="487" t="s">
        <v>337</v>
      </c>
      <c r="AZ1059" s="487" t="e">
        <f>+VLOOKUP($AJ1059,Data_Validation!$A:$E,5,0)</f>
        <v>#N/A</v>
      </c>
    </row>
    <row r="1060" spans="36:52" ht="15" hidden="1" customHeight="1">
      <c r="AJ1060" s="905">
        <f t="shared" si="113"/>
        <v>0</v>
      </c>
      <c r="AK1060" s="905">
        <f t="shared" si="114"/>
        <v>0</v>
      </c>
      <c r="AL1060" s="905">
        <f>IFERROR(INDEX(G1060:R1060,1,MATCH(Parametres!$B$3,G$1:R$1,0)-1)*IF(OR(F1060="L",F1060="S",F1060="I"),-1,1),"")</f>
        <v>0</v>
      </c>
      <c r="AM1060" s="905">
        <f t="shared" si="115"/>
        <v>0</v>
      </c>
      <c r="AN1060" s="905">
        <f>INDEX(G1060:R1060,1,MATCH(Parametres!$B$3,G$1:R$1,0))*IF(OR(F1060="L",F1060="S",F1060="I"),-1,1)</f>
        <v>0</v>
      </c>
      <c r="AO1060" s="487" t="e">
        <f>+VLOOKUP($AJ1060,Data_Validation!$A:$D,1,0)</f>
        <v>#N/A</v>
      </c>
      <c r="AP1060" s="487" t="e">
        <f>+VLOOKUP($AJ1060,Data_Validation!$A:$D,3,0)</f>
        <v>#N/A</v>
      </c>
      <c r="AQ1060" s="487" t="e">
        <f>+VLOOKUP($AJ1060,Data_Validation!$A:$D,4,0)</f>
        <v>#N/A</v>
      </c>
      <c r="AR1060" s="487" t="s">
        <v>299</v>
      </c>
      <c r="AS1060" s="487" t="e">
        <f>+VLOOKUP($AJ1060,Data_Validation!$A:$E,5,0)</f>
        <v>#N/A</v>
      </c>
      <c r="AT1060" s="904">
        <f t="shared" si="116"/>
        <v>0</v>
      </c>
      <c r="AU1060" s="488">
        <f t="shared" si="117"/>
        <v>0</v>
      </c>
      <c r="AV1060" s="899">
        <f>IFERROR(INDEX(V1060:AG1060,1,MATCH(Parametres!$B$3,V$1:AG$1,0)-1)*IF(OR(C1060="L",C1060="S",C1060="I"),-1,1),"")</f>
        <v>0</v>
      </c>
      <c r="AW1060" s="899">
        <f t="shared" si="118"/>
        <v>0</v>
      </c>
      <c r="AX1060" s="899">
        <f>INDEX(V1060:AG1060,1,MATCH(Parametres!$B$3,V$1:AG$1,0))*IF(OR(C1060="L",C1060="S",C1060="I"),-1,1)</f>
        <v>0</v>
      </c>
      <c r="AY1060" s="487" t="s">
        <v>337</v>
      </c>
      <c r="AZ1060" s="487" t="e">
        <f>+VLOOKUP($AJ1060,Data_Validation!$A:$E,5,0)</f>
        <v>#N/A</v>
      </c>
    </row>
    <row r="1061" spans="36:52" ht="15" hidden="1" customHeight="1">
      <c r="AJ1061" s="905">
        <f t="shared" si="113"/>
        <v>0</v>
      </c>
      <c r="AK1061" s="905">
        <f t="shared" si="114"/>
        <v>0</v>
      </c>
      <c r="AL1061" s="905">
        <f>IFERROR(INDEX(G1061:R1061,1,MATCH(Parametres!$B$3,G$1:R$1,0)-1)*IF(OR(F1061="L",F1061="S",F1061="I"),-1,1),"")</f>
        <v>0</v>
      </c>
      <c r="AM1061" s="905">
        <f t="shared" si="115"/>
        <v>0</v>
      </c>
      <c r="AN1061" s="905">
        <f>INDEX(G1061:R1061,1,MATCH(Parametres!$B$3,G$1:R$1,0))*IF(OR(F1061="L",F1061="S",F1061="I"),-1,1)</f>
        <v>0</v>
      </c>
      <c r="AO1061" s="487" t="e">
        <f>+VLOOKUP($AJ1061,Data_Validation!$A:$D,1,0)</f>
        <v>#N/A</v>
      </c>
      <c r="AP1061" s="487" t="e">
        <f>+VLOOKUP($AJ1061,Data_Validation!$A:$D,3,0)</f>
        <v>#N/A</v>
      </c>
      <c r="AQ1061" s="487" t="e">
        <f>+VLOOKUP($AJ1061,Data_Validation!$A:$D,4,0)</f>
        <v>#N/A</v>
      </c>
      <c r="AR1061" s="487" t="s">
        <v>299</v>
      </c>
      <c r="AS1061" s="487" t="e">
        <f>+VLOOKUP($AJ1061,Data_Validation!$A:$E,5,0)</f>
        <v>#N/A</v>
      </c>
      <c r="AT1061" s="904">
        <f t="shared" si="116"/>
        <v>0</v>
      </c>
      <c r="AU1061" s="488">
        <f t="shared" si="117"/>
        <v>0</v>
      </c>
      <c r="AV1061" s="899">
        <f>IFERROR(INDEX(V1061:AG1061,1,MATCH(Parametres!$B$3,V$1:AG$1,0)-1)*IF(OR(C1061="L",C1061="S",C1061="I"),-1,1),"")</f>
        <v>0</v>
      </c>
      <c r="AW1061" s="899">
        <f t="shared" si="118"/>
        <v>0</v>
      </c>
      <c r="AX1061" s="899">
        <f>INDEX(V1061:AG1061,1,MATCH(Parametres!$B$3,V$1:AG$1,0))*IF(OR(C1061="L",C1061="S",C1061="I"),-1,1)</f>
        <v>0</v>
      </c>
      <c r="AY1061" s="487" t="s">
        <v>337</v>
      </c>
      <c r="AZ1061" s="487" t="e">
        <f>+VLOOKUP($AJ1061,Data_Validation!$A:$E,5,0)</f>
        <v>#N/A</v>
      </c>
    </row>
    <row r="1062" spans="36:52" ht="15" hidden="1" customHeight="1">
      <c r="AJ1062" s="905">
        <f t="shared" si="113"/>
        <v>0</v>
      </c>
      <c r="AK1062" s="905">
        <f t="shared" si="114"/>
        <v>0</v>
      </c>
      <c r="AL1062" s="905">
        <f>IFERROR(INDEX(G1062:R1062,1,MATCH(Parametres!$B$3,G$1:R$1,0)-1)*IF(OR(F1062="L",F1062="S",F1062="I"),-1,1),"")</f>
        <v>0</v>
      </c>
      <c r="AM1062" s="905">
        <f t="shared" si="115"/>
        <v>0</v>
      </c>
      <c r="AN1062" s="905">
        <f>INDEX(G1062:R1062,1,MATCH(Parametres!$B$3,G$1:R$1,0))*IF(OR(F1062="L",F1062="S",F1062="I"),-1,1)</f>
        <v>0</v>
      </c>
      <c r="AO1062" s="487" t="e">
        <f>+VLOOKUP($AJ1062,Data_Validation!$A:$D,1,0)</f>
        <v>#N/A</v>
      </c>
      <c r="AP1062" s="487" t="e">
        <f>+VLOOKUP($AJ1062,Data_Validation!$A:$D,3,0)</f>
        <v>#N/A</v>
      </c>
      <c r="AQ1062" s="487" t="e">
        <f>+VLOOKUP($AJ1062,Data_Validation!$A:$D,4,0)</f>
        <v>#N/A</v>
      </c>
      <c r="AR1062" s="487" t="s">
        <v>299</v>
      </c>
      <c r="AS1062" s="487" t="e">
        <f>+VLOOKUP($AJ1062,Data_Validation!$A:$E,5,0)</f>
        <v>#N/A</v>
      </c>
      <c r="AT1062" s="904">
        <f t="shared" si="116"/>
        <v>0</v>
      </c>
      <c r="AU1062" s="488">
        <f t="shared" si="117"/>
        <v>0</v>
      </c>
      <c r="AV1062" s="899">
        <f>IFERROR(INDEX(V1062:AG1062,1,MATCH(Parametres!$B$3,V$1:AG$1,0)-1)*IF(OR(C1062="L",C1062="S",C1062="I"),-1,1),"")</f>
        <v>0</v>
      </c>
      <c r="AW1062" s="899">
        <f t="shared" si="118"/>
        <v>0</v>
      </c>
      <c r="AX1062" s="899">
        <f>INDEX(V1062:AG1062,1,MATCH(Parametres!$B$3,V$1:AG$1,0))*IF(OR(C1062="L",C1062="S",C1062="I"),-1,1)</f>
        <v>0</v>
      </c>
      <c r="AY1062" s="487" t="s">
        <v>337</v>
      </c>
      <c r="AZ1062" s="487" t="e">
        <f>+VLOOKUP($AJ1062,Data_Validation!$A:$E,5,0)</f>
        <v>#N/A</v>
      </c>
    </row>
    <row r="1063" spans="36:52" ht="15" hidden="1" customHeight="1">
      <c r="AJ1063" s="905">
        <f t="shared" si="113"/>
        <v>0</v>
      </c>
      <c r="AK1063" s="905">
        <f t="shared" si="114"/>
        <v>0</v>
      </c>
      <c r="AL1063" s="905">
        <f>IFERROR(INDEX(G1063:R1063,1,MATCH(Parametres!$B$3,G$1:R$1,0)-1)*IF(OR(F1063="L",F1063="S",F1063="I"),-1,1),"")</f>
        <v>0</v>
      </c>
      <c r="AM1063" s="905">
        <f t="shared" si="115"/>
        <v>0</v>
      </c>
      <c r="AN1063" s="905">
        <f>INDEX(G1063:R1063,1,MATCH(Parametres!$B$3,G$1:R$1,0))*IF(OR(F1063="L",F1063="S",F1063="I"),-1,1)</f>
        <v>0</v>
      </c>
      <c r="AO1063" s="487" t="e">
        <f>+VLOOKUP($AJ1063,Data_Validation!$A:$D,1,0)</f>
        <v>#N/A</v>
      </c>
      <c r="AP1063" s="487" t="e">
        <f>+VLOOKUP($AJ1063,Data_Validation!$A:$D,3,0)</f>
        <v>#N/A</v>
      </c>
      <c r="AQ1063" s="487" t="e">
        <f>+VLOOKUP($AJ1063,Data_Validation!$A:$D,4,0)</f>
        <v>#N/A</v>
      </c>
      <c r="AR1063" s="487" t="s">
        <v>299</v>
      </c>
      <c r="AS1063" s="487" t="e">
        <f>+VLOOKUP($AJ1063,Data_Validation!$A:$E,5,0)</f>
        <v>#N/A</v>
      </c>
      <c r="AT1063" s="904">
        <f t="shared" si="116"/>
        <v>0</v>
      </c>
      <c r="AU1063" s="488">
        <f t="shared" si="117"/>
        <v>0</v>
      </c>
      <c r="AV1063" s="899">
        <f>IFERROR(INDEX(V1063:AG1063,1,MATCH(Parametres!$B$3,V$1:AG$1,0)-1)*IF(OR(C1063="L",C1063="S",C1063="I"),-1,1),"")</f>
        <v>0</v>
      </c>
      <c r="AW1063" s="899">
        <f t="shared" si="118"/>
        <v>0</v>
      </c>
      <c r="AX1063" s="899">
        <f>INDEX(V1063:AG1063,1,MATCH(Parametres!$B$3,V$1:AG$1,0))*IF(OR(C1063="L",C1063="S",C1063="I"),-1,1)</f>
        <v>0</v>
      </c>
      <c r="AY1063" s="487" t="s">
        <v>337</v>
      </c>
      <c r="AZ1063" s="487" t="e">
        <f>+VLOOKUP($AJ1063,Data_Validation!$A:$E,5,0)</f>
        <v>#N/A</v>
      </c>
    </row>
    <row r="1064" spans="36:52" ht="15" hidden="1" customHeight="1">
      <c r="AJ1064" s="905">
        <f t="shared" si="113"/>
        <v>0</v>
      </c>
      <c r="AK1064" s="905">
        <f t="shared" si="114"/>
        <v>0</v>
      </c>
      <c r="AL1064" s="905">
        <f>IFERROR(INDEX(G1064:R1064,1,MATCH(Parametres!$B$3,G$1:R$1,0)-1)*IF(OR(F1064="L",F1064="S",F1064="I"),-1,1),"")</f>
        <v>0</v>
      </c>
      <c r="AM1064" s="905">
        <f t="shared" si="115"/>
        <v>0</v>
      </c>
      <c r="AN1064" s="905">
        <f>INDEX(G1064:R1064,1,MATCH(Parametres!$B$3,G$1:R$1,0))*IF(OR(F1064="L",F1064="S",F1064="I"),-1,1)</f>
        <v>0</v>
      </c>
      <c r="AO1064" s="487" t="e">
        <f>+VLOOKUP($AJ1064,Data_Validation!$A:$D,1,0)</f>
        <v>#N/A</v>
      </c>
      <c r="AP1064" s="487" t="e">
        <f>+VLOOKUP($AJ1064,Data_Validation!$A:$D,3,0)</f>
        <v>#N/A</v>
      </c>
      <c r="AQ1064" s="487" t="e">
        <f>+VLOOKUP($AJ1064,Data_Validation!$A:$D,4,0)</f>
        <v>#N/A</v>
      </c>
      <c r="AR1064" s="487" t="s">
        <v>299</v>
      </c>
      <c r="AS1064" s="487" t="e">
        <f>+VLOOKUP($AJ1064,Data_Validation!$A:$E,5,0)</f>
        <v>#N/A</v>
      </c>
      <c r="AT1064" s="904">
        <f t="shared" si="116"/>
        <v>0</v>
      </c>
      <c r="AU1064" s="488">
        <f t="shared" si="117"/>
        <v>0</v>
      </c>
      <c r="AV1064" s="899">
        <f>IFERROR(INDEX(V1064:AG1064,1,MATCH(Parametres!$B$3,V$1:AG$1,0)-1)*IF(OR(C1064="L",C1064="S",C1064="I"),-1,1),"")</f>
        <v>0</v>
      </c>
      <c r="AW1064" s="899">
        <f t="shared" si="118"/>
        <v>0</v>
      </c>
      <c r="AX1064" s="899">
        <f>INDEX(V1064:AG1064,1,MATCH(Parametres!$B$3,V$1:AG$1,0))*IF(OR(C1064="L",C1064="S",C1064="I"),-1,1)</f>
        <v>0</v>
      </c>
      <c r="AY1064" s="487" t="s">
        <v>337</v>
      </c>
      <c r="AZ1064" s="487" t="e">
        <f>+VLOOKUP($AJ1064,Data_Validation!$A:$E,5,0)</f>
        <v>#N/A</v>
      </c>
    </row>
    <row r="1065" spans="36:52" ht="15" hidden="1" customHeight="1">
      <c r="AJ1065" s="905">
        <f t="shared" si="113"/>
        <v>0</v>
      </c>
      <c r="AK1065" s="905">
        <f t="shared" si="114"/>
        <v>0</v>
      </c>
      <c r="AL1065" s="905">
        <f>IFERROR(INDEX(G1065:R1065,1,MATCH(Parametres!$B$3,G$1:R$1,0)-1)*IF(OR(F1065="L",F1065="S",F1065="I"),-1,1),"")</f>
        <v>0</v>
      </c>
      <c r="AM1065" s="905">
        <f t="shared" si="115"/>
        <v>0</v>
      </c>
      <c r="AN1065" s="905">
        <f>INDEX(G1065:R1065,1,MATCH(Parametres!$B$3,G$1:R$1,0))*IF(OR(F1065="L",F1065="S",F1065="I"),-1,1)</f>
        <v>0</v>
      </c>
      <c r="AO1065" s="487" t="e">
        <f>+VLOOKUP($AJ1065,Data_Validation!$A:$D,1,0)</f>
        <v>#N/A</v>
      </c>
      <c r="AP1065" s="487" t="e">
        <f>+VLOOKUP($AJ1065,Data_Validation!$A:$D,3,0)</f>
        <v>#N/A</v>
      </c>
      <c r="AQ1065" s="487" t="e">
        <f>+VLOOKUP($AJ1065,Data_Validation!$A:$D,4,0)</f>
        <v>#N/A</v>
      </c>
      <c r="AR1065" s="487" t="s">
        <v>299</v>
      </c>
      <c r="AS1065" s="487" t="e">
        <f>+VLOOKUP($AJ1065,Data_Validation!$A:$E,5,0)</f>
        <v>#N/A</v>
      </c>
      <c r="AT1065" s="904">
        <f t="shared" si="116"/>
        <v>0</v>
      </c>
      <c r="AU1065" s="488">
        <f t="shared" si="117"/>
        <v>0</v>
      </c>
      <c r="AV1065" s="899">
        <f>IFERROR(INDEX(V1065:AG1065,1,MATCH(Parametres!$B$3,V$1:AG$1,0)-1)*IF(OR(C1065="L",C1065="S",C1065="I"),-1,1),"")</f>
        <v>0</v>
      </c>
      <c r="AW1065" s="899">
        <f t="shared" si="118"/>
        <v>0</v>
      </c>
      <c r="AX1065" s="899">
        <f>INDEX(V1065:AG1065,1,MATCH(Parametres!$B$3,V$1:AG$1,0))*IF(OR(C1065="L",C1065="S",C1065="I"),-1,1)</f>
        <v>0</v>
      </c>
      <c r="AY1065" s="487" t="s">
        <v>337</v>
      </c>
      <c r="AZ1065" s="487" t="e">
        <f>+VLOOKUP($AJ1065,Data_Validation!$A:$E,5,0)</f>
        <v>#N/A</v>
      </c>
    </row>
    <row r="1066" spans="36:52" ht="15" hidden="1" customHeight="1">
      <c r="AJ1066" s="905">
        <f t="shared" si="113"/>
        <v>0</v>
      </c>
      <c r="AK1066" s="905">
        <f t="shared" si="114"/>
        <v>0</v>
      </c>
      <c r="AL1066" s="905">
        <f>IFERROR(INDEX(G1066:R1066,1,MATCH(Parametres!$B$3,G$1:R$1,0)-1)*IF(OR(F1066="L",F1066="S",F1066="I"),-1,1),"")</f>
        <v>0</v>
      </c>
      <c r="AM1066" s="905">
        <f t="shared" si="115"/>
        <v>0</v>
      </c>
      <c r="AN1066" s="905">
        <f>INDEX(G1066:R1066,1,MATCH(Parametres!$B$3,G$1:R$1,0))*IF(OR(F1066="L",F1066="S",F1066="I"),-1,1)</f>
        <v>0</v>
      </c>
      <c r="AO1066" s="487" t="e">
        <f>+VLOOKUP($AJ1066,Data_Validation!$A:$D,1,0)</f>
        <v>#N/A</v>
      </c>
      <c r="AP1066" s="487" t="e">
        <f>+VLOOKUP($AJ1066,Data_Validation!$A:$D,3,0)</f>
        <v>#N/A</v>
      </c>
      <c r="AQ1066" s="487" t="e">
        <f>+VLOOKUP($AJ1066,Data_Validation!$A:$D,4,0)</f>
        <v>#N/A</v>
      </c>
      <c r="AR1066" s="487" t="s">
        <v>299</v>
      </c>
      <c r="AS1066" s="487" t="e">
        <f>+VLOOKUP($AJ1066,Data_Validation!$A:$E,5,0)</f>
        <v>#N/A</v>
      </c>
      <c r="AT1066" s="904">
        <f t="shared" si="116"/>
        <v>0</v>
      </c>
      <c r="AU1066" s="488">
        <f t="shared" si="117"/>
        <v>0</v>
      </c>
      <c r="AV1066" s="899">
        <f>IFERROR(INDEX(V1066:AG1066,1,MATCH(Parametres!$B$3,V$1:AG$1,0)-1)*IF(OR(C1066="L",C1066="S",C1066="I"),-1,1),"")</f>
        <v>0</v>
      </c>
      <c r="AW1066" s="899">
        <f t="shared" si="118"/>
        <v>0</v>
      </c>
      <c r="AX1066" s="899">
        <f>INDEX(V1066:AG1066,1,MATCH(Parametres!$B$3,V$1:AG$1,0))*IF(OR(C1066="L",C1066="S",C1066="I"),-1,1)</f>
        <v>0</v>
      </c>
      <c r="AY1066" s="487" t="s">
        <v>337</v>
      </c>
      <c r="AZ1066" s="487" t="e">
        <f>+VLOOKUP($AJ1066,Data_Validation!$A:$E,5,0)</f>
        <v>#N/A</v>
      </c>
    </row>
    <row r="1067" spans="36:52" ht="15" hidden="1" customHeight="1">
      <c r="AJ1067" s="905">
        <f t="shared" si="113"/>
        <v>0</v>
      </c>
      <c r="AK1067" s="905">
        <f t="shared" si="114"/>
        <v>0</v>
      </c>
      <c r="AL1067" s="905">
        <f>IFERROR(INDEX(G1067:R1067,1,MATCH(Parametres!$B$3,G$1:R$1,0)-1)*IF(OR(F1067="L",F1067="S",F1067="I"),-1,1),"")</f>
        <v>0</v>
      </c>
      <c r="AM1067" s="905">
        <f t="shared" si="115"/>
        <v>0</v>
      </c>
      <c r="AN1067" s="905">
        <f>INDEX(G1067:R1067,1,MATCH(Parametres!$B$3,G$1:R$1,0))*IF(OR(F1067="L",F1067="S",F1067="I"),-1,1)</f>
        <v>0</v>
      </c>
      <c r="AO1067" s="487" t="e">
        <f>+VLOOKUP($AJ1067,Data_Validation!$A:$D,1,0)</f>
        <v>#N/A</v>
      </c>
      <c r="AP1067" s="487" t="e">
        <f>+VLOOKUP($AJ1067,Data_Validation!$A:$D,3,0)</f>
        <v>#N/A</v>
      </c>
      <c r="AQ1067" s="487" t="e">
        <f>+VLOOKUP($AJ1067,Data_Validation!$A:$D,4,0)</f>
        <v>#N/A</v>
      </c>
      <c r="AR1067" s="487" t="s">
        <v>299</v>
      </c>
      <c r="AS1067" s="487" t="e">
        <f>+VLOOKUP($AJ1067,Data_Validation!$A:$E,5,0)</f>
        <v>#N/A</v>
      </c>
      <c r="AT1067" s="904">
        <f t="shared" si="116"/>
        <v>0</v>
      </c>
      <c r="AU1067" s="488">
        <f t="shared" si="117"/>
        <v>0</v>
      </c>
      <c r="AV1067" s="899">
        <f>IFERROR(INDEX(V1067:AG1067,1,MATCH(Parametres!$B$3,V$1:AG$1,0)-1)*IF(OR(C1067="L",C1067="S",C1067="I"),-1,1),"")</f>
        <v>0</v>
      </c>
      <c r="AW1067" s="899">
        <f t="shared" si="118"/>
        <v>0</v>
      </c>
      <c r="AX1067" s="899">
        <f>INDEX(V1067:AG1067,1,MATCH(Parametres!$B$3,V$1:AG$1,0))*IF(OR(C1067="L",C1067="S",C1067="I"),-1,1)</f>
        <v>0</v>
      </c>
      <c r="AY1067" s="487" t="s">
        <v>337</v>
      </c>
      <c r="AZ1067" s="487" t="e">
        <f>+VLOOKUP($AJ1067,Data_Validation!$A:$E,5,0)</f>
        <v>#N/A</v>
      </c>
    </row>
    <row r="1068" spans="36:52" ht="15" hidden="1" customHeight="1">
      <c r="AJ1068" s="905">
        <f t="shared" si="113"/>
        <v>0</v>
      </c>
      <c r="AK1068" s="905">
        <f t="shared" si="114"/>
        <v>0</v>
      </c>
      <c r="AL1068" s="905">
        <f>IFERROR(INDEX(G1068:R1068,1,MATCH(Parametres!$B$3,G$1:R$1,0)-1)*IF(OR(F1068="L",F1068="S",F1068="I"),-1,1),"")</f>
        <v>0</v>
      </c>
      <c r="AM1068" s="905">
        <f t="shared" si="115"/>
        <v>0</v>
      </c>
      <c r="AN1068" s="905">
        <f>INDEX(G1068:R1068,1,MATCH(Parametres!$B$3,G$1:R$1,0))*IF(OR(F1068="L",F1068="S",F1068="I"),-1,1)</f>
        <v>0</v>
      </c>
      <c r="AO1068" s="487" t="e">
        <f>+VLOOKUP($AJ1068,Data_Validation!$A:$D,1,0)</f>
        <v>#N/A</v>
      </c>
      <c r="AP1068" s="487" t="e">
        <f>+VLOOKUP($AJ1068,Data_Validation!$A:$D,3,0)</f>
        <v>#N/A</v>
      </c>
      <c r="AQ1068" s="487" t="e">
        <f>+VLOOKUP($AJ1068,Data_Validation!$A:$D,4,0)</f>
        <v>#N/A</v>
      </c>
      <c r="AR1068" s="487" t="s">
        <v>299</v>
      </c>
      <c r="AS1068" s="487" t="e">
        <f>+VLOOKUP($AJ1068,Data_Validation!$A:$E,5,0)</f>
        <v>#N/A</v>
      </c>
      <c r="AT1068" s="904">
        <f t="shared" si="116"/>
        <v>0</v>
      </c>
      <c r="AU1068" s="488">
        <f t="shared" si="117"/>
        <v>0</v>
      </c>
      <c r="AV1068" s="899">
        <f>IFERROR(INDEX(V1068:AG1068,1,MATCH(Parametres!$B$3,V$1:AG$1,0)-1)*IF(OR(C1068="L",C1068="S",C1068="I"),-1,1),"")</f>
        <v>0</v>
      </c>
      <c r="AW1068" s="899">
        <f t="shared" si="118"/>
        <v>0</v>
      </c>
      <c r="AX1068" s="899">
        <f>INDEX(V1068:AG1068,1,MATCH(Parametres!$B$3,V$1:AG$1,0))*IF(OR(C1068="L",C1068="S",C1068="I"),-1,1)</f>
        <v>0</v>
      </c>
      <c r="AY1068" s="487" t="s">
        <v>337</v>
      </c>
      <c r="AZ1068" s="487" t="e">
        <f>+VLOOKUP($AJ1068,Data_Validation!$A:$E,5,0)</f>
        <v>#N/A</v>
      </c>
    </row>
    <row r="1069" spans="36:52" ht="15" hidden="1" customHeight="1">
      <c r="AJ1069" s="905">
        <f t="shared" si="113"/>
        <v>0</v>
      </c>
      <c r="AK1069" s="905">
        <f t="shared" si="114"/>
        <v>0</v>
      </c>
      <c r="AL1069" s="905">
        <f>IFERROR(INDEX(G1069:R1069,1,MATCH(Parametres!$B$3,G$1:R$1,0)-1)*IF(OR(F1069="L",F1069="S",F1069="I"),-1,1),"")</f>
        <v>0</v>
      </c>
      <c r="AM1069" s="905">
        <f t="shared" si="115"/>
        <v>0</v>
      </c>
      <c r="AN1069" s="905">
        <f>INDEX(G1069:R1069,1,MATCH(Parametres!$B$3,G$1:R$1,0))*IF(OR(F1069="L",F1069="S",F1069="I"),-1,1)</f>
        <v>0</v>
      </c>
      <c r="AO1069" s="487" t="e">
        <f>+VLOOKUP($AJ1069,Data_Validation!$A:$D,1,0)</f>
        <v>#N/A</v>
      </c>
      <c r="AP1069" s="487" t="e">
        <f>+VLOOKUP($AJ1069,Data_Validation!$A:$D,3,0)</f>
        <v>#N/A</v>
      </c>
      <c r="AQ1069" s="487" t="e">
        <f>+VLOOKUP($AJ1069,Data_Validation!$A:$D,4,0)</f>
        <v>#N/A</v>
      </c>
      <c r="AR1069" s="487" t="s">
        <v>299</v>
      </c>
      <c r="AS1069" s="487" t="e">
        <f>+VLOOKUP($AJ1069,Data_Validation!$A:$E,5,0)</f>
        <v>#N/A</v>
      </c>
      <c r="AT1069" s="904">
        <f t="shared" si="116"/>
        <v>0</v>
      </c>
      <c r="AU1069" s="488">
        <f t="shared" si="117"/>
        <v>0</v>
      </c>
      <c r="AV1069" s="899">
        <f>IFERROR(INDEX(V1069:AG1069,1,MATCH(Parametres!$B$3,V$1:AG$1,0)-1)*IF(OR(C1069="L",C1069="S",C1069="I"),-1,1),"")</f>
        <v>0</v>
      </c>
      <c r="AW1069" s="899">
        <f t="shared" si="118"/>
        <v>0</v>
      </c>
      <c r="AX1069" s="899">
        <f>INDEX(V1069:AG1069,1,MATCH(Parametres!$B$3,V$1:AG$1,0))*IF(OR(C1069="L",C1069="S",C1069="I"),-1,1)</f>
        <v>0</v>
      </c>
      <c r="AY1069" s="487" t="s">
        <v>337</v>
      </c>
      <c r="AZ1069" s="487" t="e">
        <f>+VLOOKUP($AJ1069,Data_Validation!$A:$E,5,0)</f>
        <v>#N/A</v>
      </c>
    </row>
    <row r="1070" spans="36:52" ht="15" hidden="1" customHeight="1">
      <c r="AJ1070" s="905">
        <f t="shared" si="113"/>
        <v>0</v>
      </c>
      <c r="AK1070" s="905">
        <f t="shared" si="114"/>
        <v>0</v>
      </c>
      <c r="AL1070" s="905">
        <f>IFERROR(INDEX(G1070:R1070,1,MATCH(Parametres!$B$3,G$1:R$1,0)-1)*IF(OR(F1070="L",F1070="S",F1070="I"),-1,1),"")</f>
        <v>0</v>
      </c>
      <c r="AM1070" s="905">
        <f t="shared" si="115"/>
        <v>0</v>
      </c>
      <c r="AN1070" s="905">
        <f>INDEX(G1070:R1070,1,MATCH(Parametres!$B$3,G$1:R$1,0))*IF(OR(F1070="L",F1070="S",F1070="I"),-1,1)</f>
        <v>0</v>
      </c>
      <c r="AO1070" s="487" t="e">
        <f>+VLOOKUP($AJ1070,Data_Validation!$A:$D,1,0)</f>
        <v>#N/A</v>
      </c>
      <c r="AP1070" s="487" t="e">
        <f>+VLOOKUP($AJ1070,Data_Validation!$A:$D,3,0)</f>
        <v>#N/A</v>
      </c>
      <c r="AQ1070" s="487" t="e">
        <f>+VLOOKUP($AJ1070,Data_Validation!$A:$D,4,0)</f>
        <v>#N/A</v>
      </c>
      <c r="AR1070" s="487" t="s">
        <v>299</v>
      </c>
      <c r="AS1070" s="487" t="e">
        <f>+VLOOKUP($AJ1070,Data_Validation!$A:$E,5,0)</f>
        <v>#N/A</v>
      </c>
      <c r="AT1070" s="904">
        <f t="shared" si="116"/>
        <v>0</v>
      </c>
      <c r="AU1070" s="488">
        <f t="shared" si="117"/>
        <v>0</v>
      </c>
      <c r="AV1070" s="899">
        <f>IFERROR(INDEX(V1070:AG1070,1,MATCH(Parametres!$B$3,V$1:AG$1,0)-1)*IF(OR(C1070="L",C1070="S",C1070="I"),-1,1),"")</f>
        <v>0</v>
      </c>
      <c r="AW1070" s="899">
        <f t="shared" si="118"/>
        <v>0</v>
      </c>
      <c r="AX1070" s="899">
        <f>INDEX(V1070:AG1070,1,MATCH(Parametres!$B$3,V$1:AG$1,0))*IF(OR(C1070="L",C1070="S",C1070="I"),-1,1)</f>
        <v>0</v>
      </c>
      <c r="AY1070" s="487" t="s">
        <v>337</v>
      </c>
      <c r="AZ1070" s="487" t="e">
        <f>+VLOOKUP($AJ1070,Data_Validation!$A:$E,5,0)</f>
        <v>#N/A</v>
      </c>
    </row>
    <row r="1071" spans="36:52" ht="15" hidden="1" customHeight="1">
      <c r="AJ1071" s="905">
        <f t="shared" si="113"/>
        <v>0</v>
      </c>
      <c r="AK1071" s="905">
        <f t="shared" si="114"/>
        <v>0</v>
      </c>
      <c r="AL1071" s="905">
        <f>IFERROR(INDEX(G1071:R1071,1,MATCH(Parametres!$B$3,G$1:R$1,0)-1)*IF(OR(F1071="L",F1071="S",F1071="I"),-1,1),"")</f>
        <v>0</v>
      </c>
      <c r="AM1071" s="905">
        <f t="shared" si="115"/>
        <v>0</v>
      </c>
      <c r="AN1071" s="905">
        <f>INDEX(G1071:R1071,1,MATCH(Parametres!$B$3,G$1:R$1,0))*IF(OR(F1071="L",F1071="S",F1071="I"),-1,1)</f>
        <v>0</v>
      </c>
      <c r="AO1071" s="487" t="e">
        <f>+VLOOKUP($AJ1071,Data_Validation!$A:$D,1,0)</f>
        <v>#N/A</v>
      </c>
      <c r="AP1071" s="487" t="e">
        <f>+VLOOKUP($AJ1071,Data_Validation!$A:$D,3,0)</f>
        <v>#N/A</v>
      </c>
      <c r="AQ1071" s="487" t="e">
        <f>+VLOOKUP($AJ1071,Data_Validation!$A:$D,4,0)</f>
        <v>#N/A</v>
      </c>
      <c r="AR1071" s="487" t="s">
        <v>299</v>
      </c>
      <c r="AS1071" s="487" t="e">
        <f>+VLOOKUP($AJ1071,Data_Validation!$A:$E,5,0)</f>
        <v>#N/A</v>
      </c>
      <c r="AT1071" s="904">
        <f t="shared" si="116"/>
        <v>0</v>
      </c>
      <c r="AU1071" s="488">
        <f t="shared" si="117"/>
        <v>0</v>
      </c>
      <c r="AV1071" s="899">
        <f>IFERROR(INDEX(V1071:AG1071,1,MATCH(Parametres!$B$3,V$1:AG$1,0)-1)*IF(OR(C1071="L",C1071="S",C1071="I"),-1,1),"")</f>
        <v>0</v>
      </c>
      <c r="AW1071" s="899">
        <f t="shared" si="118"/>
        <v>0</v>
      </c>
      <c r="AX1071" s="899">
        <f>INDEX(V1071:AG1071,1,MATCH(Parametres!$B$3,V$1:AG$1,0))*IF(OR(C1071="L",C1071="S",C1071="I"),-1,1)</f>
        <v>0</v>
      </c>
      <c r="AY1071" s="487" t="s">
        <v>337</v>
      </c>
      <c r="AZ1071" s="487" t="e">
        <f>+VLOOKUP($AJ1071,Data_Validation!$A:$E,5,0)</f>
        <v>#N/A</v>
      </c>
    </row>
    <row r="1072" spans="36:52" ht="15" hidden="1" customHeight="1">
      <c r="AJ1072" s="905">
        <f t="shared" si="113"/>
        <v>0</v>
      </c>
      <c r="AK1072" s="905">
        <f t="shared" si="114"/>
        <v>0</v>
      </c>
      <c r="AL1072" s="905">
        <f>IFERROR(INDEX(G1072:R1072,1,MATCH(Parametres!$B$3,G$1:R$1,0)-1)*IF(OR(F1072="L",F1072="S",F1072="I"),-1,1),"")</f>
        <v>0</v>
      </c>
      <c r="AM1072" s="905">
        <f t="shared" si="115"/>
        <v>0</v>
      </c>
      <c r="AN1072" s="905">
        <f>INDEX(G1072:R1072,1,MATCH(Parametres!$B$3,G$1:R$1,0))*IF(OR(F1072="L",F1072="S",F1072="I"),-1,1)</f>
        <v>0</v>
      </c>
      <c r="AO1072" s="487" t="e">
        <f>+VLOOKUP($AJ1072,Data_Validation!$A:$D,1,0)</f>
        <v>#N/A</v>
      </c>
      <c r="AP1072" s="487" t="e">
        <f>+VLOOKUP($AJ1072,Data_Validation!$A:$D,3,0)</f>
        <v>#N/A</v>
      </c>
      <c r="AQ1072" s="487" t="e">
        <f>+VLOOKUP($AJ1072,Data_Validation!$A:$D,4,0)</f>
        <v>#N/A</v>
      </c>
      <c r="AR1072" s="487" t="s">
        <v>299</v>
      </c>
      <c r="AS1072" s="487" t="e">
        <f>+VLOOKUP($AJ1072,Data_Validation!$A:$E,5,0)</f>
        <v>#N/A</v>
      </c>
      <c r="AT1072" s="904">
        <f t="shared" si="116"/>
        <v>0</v>
      </c>
      <c r="AU1072" s="488">
        <f t="shared" si="117"/>
        <v>0</v>
      </c>
      <c r="AV1072" s="899">
        <f>IFERROR(INDEX(V1072:AG1072,1,MATCH(Parametres!$B$3,V$1:AG$1,0)-1)*IF(OR(C1072="L",C1072="S",C1072="I"),-1,1),"")</f>
        <v>0</v>
      </c>
      <c r="AW1072" s="899">
        <f t="shared" si="118"/>
        <v>0</v>
      </c>
      <c r="AX1072" s="899">
        <f>INDEX(V1072:AG1072,1,MATCH(Parametres!$B$3,V$1:AG$1,0))*IF(OR(C1072="L",C1072="S",C1072="I"),-1,1)</f>
        <v>0</v>
      </c>
      <c r="AY1072" s="487" t="s">
        <v>337</v>
      </c>
      <c r="AZ1072" s="487" t="e">
        <f>+VLOOKUP($AJ1072,Data_Validation!$A:$E,5,0)</f>
        <v>#N/A</v>
      </c>
    </row>
    <row r="1073" spans="36:52" ht="15" hidden="1" customHeight="1">
      <c r="AJ1073" s="905">
        <f t="shared" si="113"/>
        <v>0</v>
      </c>
      <c r="AK1073" s="905">
        <f t="shared" si="114"/>
        <v>0</v>
      </c>
      <c r="AL1073" s="905">
        <f>IFERROR(INDEX(G1073:R1073,1,MATCH(Parametres!$B$3,G$1:R$1,0)-1)*IF(OR(F1073="L",F1073="S",F1073="I"),-1,1),"")</f>
        <v>0</v>
      </c>
      <c r="AM1073" s="905">
        <f t="shared" si="115"/>
        <v>0</v>
      </c>
      <c r="AN1073" s="905">
        <f>INDEX(G1073:R1073,1,MATCH(Parametres!$B$3,G$1:R$1,0))*IF(OR(F1073="L",F1073="S",F1073="I"),-1,1)</f>
        <v>0</v>
      </c>
      <c r="AO1073" s="487" t="e">
        <f>+VLOOKUP($AJ1073,Data_Validation!$A:$D,1,0)</f>
        <v>#N/A</v>
      </c>
      <c r="AP1073" s="487" t="e">
        <f>+VLOOKUP($AJ1073,Data_Validation!$A:$D,3,0)</f>
        <v>#N/A</v>
      </c>
      <c r="AQ1073" s="487" t="e">
        <f>+VLOOKUP($AJ1073,Data_Validation!$A:$D,4,0)</f>
        <v>#N/A</v>
      </c>
      <c r="AR1073" s="487" t="s">
        <v>299</v>
      </c>
      <c r="AS1073" s="487" t="e">
        <f>+VLOOKUP($AJ1073,Data_Validation!$A:$E,5,0)</f>
        <v>#N/A</v>
      </c>
      <c r="AT1073" s="904">
        <f t="shared" si="116"/>
        <v>0</v>
      </c>
      <c r="AU1073" s="488">
        <f t="shared" si="117"/>
        <v>0</v>
      </c>
      <c r="AV1073" s="899">
        <f>IFERROR(INDEX(V1073:AG1073,1,MATCH(Parametres!$B$3,V$1:AG$1,0)-1)*IF(OR(C1073="L",C1073="S",C1073="I"),-1,1),"")</f>
        <v>0</v>
      </c>
      <c r="AW1073" s="899">
        <f t="shared" si="118"/>
        <v>0</v>
      </c>
      <c r="AX1073" s="899">
        <f>INDEX(V1073:AG1073,1,MATCH(Parametres!$B$3,V$1:AG$1,0))*IF(OR(C1073="L",C1073="S",C1073="I"),-1,1)</f>
        <v>0</v>
      </c>
      <c r="AY1073" s="487" t="s">
        <v>337</v>
      </c>
      <c r="AZ1073" s="487" t="e">
        <f>+VLOOKUP($AJ1073,Data_Validation!$A:$E,5,0)</f>
        <v>#N/A</v>
      </c>
    </row>
    <row r="1074" spans="36:52" ht="15" hidden="1" customHeight="1">
      <c r="AJ1074" s="905">
        <f t="shared" si="113"/>
        <v>0</v>
      </c>
      <c r="AK1074" s="905">
        <f t="shared" si="114"/>
        <v>0</v>
      </c>
      <c r="AL1074" s="905">
        <f>IFERROR(INDEX(G1074:R1074,1,MATCH(Parametres!$B$3,G$1:R$1,0)-1)*IF(OR(F1074="L",F1074="S",F1074="I"),-1,1),"")</f>
        <v>0</v>
      </c>
      <c r="AM1074" s="905">
        <f t="shared" si="115"/>
        <v>0</v>
      </c>
      <c r="AN1074" s="905">
        <f>INDEX(G1074:R1074,1,MATCH(Parametres!$B$3,G$1:R$1,0))*IF(OR(F1074="L",F1074="S",F1074="I"),-1,1)</f>
        <v>0</v>
      </c>
      <c r="AO1074" s="487" t="e">
        <f>+VLOOKUP($AJ1074,Data_Validation!$A:$D,1,0)</f>
        <v>#N/A</v>
      </c>
      <c r="AP1074" s="487" t="e">
        <f>+VLOOKUP($AJ1074,Data_Validation!$A:$D,3,0)</f>
        <v>#N/A</v>
      </c>
      <c r="AQ1074" s="487" t="e">
        <f>+VLOOKUP($AJ1074,Data_Validation!$A:$D,4,0)</f>
        <v>#N/A</v>
      </c>
      <c r="AR1074" s="487" t="s">
        <v>299</v>
      </c>
      <c r="AS1074" s="487" t="e">
        <f>+VLOOKUP($AJ1074,Data_Validation!$A:$E,5,0)</f>
        <v>#N/A</v>
      </c>
      <c r="AT1074" s="904">
        <f t="shared" si="116"/>
        <v>0</v>
      </c>
      <c r="AU1074" s="488">
        <f t="shared" si="117"/>
        <v>0</v>
      </c>
      <c r="AV1074" s="899">
        <f>IFERROR(INDEX(V1074:AG1074,1,MATCH(Parametres!$B$3,V$1:AG$1,0)-1)*IF(OR(C1074="L",C1074="S",C1074="I"),-1,1),"")</f>
        <v>0</v>
      </c>
      <c r="AW1074" s="899">
        <f t="shared" si="118"/>
        <v>0</v>
      </c>
      <c r="AX1074" s="899">
        <f>INDEX(V1074:AG1074,1,MATCH(Parametres!$B$3,V$1:AG$1,0))*IF(OR(C1074="L",C1074="S",C1074="I"),-1,1)</f>
        <v>0</v>
      </c>
      <c r="AY1074" s="487" t="s">
        <v>337</v>
      </c>
      <c r="AZ1074" s="487" t="e">
        <f>+VLOOKUP($AJ1074,Data_Validation!$A:$E,5,0)</f>
        <v>#N/A</v>
      </c>
    </row>
    <row r="1075" spans="36:52" ht="15" hidden="1" customHeight="1">
      <c r="AJ1075" s="905">
        <f t="shared" si="113"/>
        <v>0</v>
      </c>
      <c r="AK1075" s="905">
        <f t="shared" si="114"/>
        <v>0</v>
      </c>
      <c r="AL1075" s="905">
        <f>IFERROR(INDEX(G1075:R1075,1,MATCH(Parametres!$B$3,G$1:R$1,0)-1)*IF(OR(F1075="L",F1075="S",F1075="I"),-1,1),"")</f>
        <v>0</v>
      </c>
      <c r="AM1075" s="905">
        <f t="shared" si="115"/>
        <v>0</v>
      </c>
      <c r="AN1075" s="905">
        <f>INDEX(G1075:R1075,1,MATCH(Parametres!$B$3,G$1:R$1,0))*IF(OR(F1075="L",F1075="S",F1075="I"),-1,1)</f>
        <v>0</v>
      </c>
      <c r="AO1075" s="487" t="e">
        <f>+VLOOKUP($AJ1075,Data_Validation!$A:$D,1,0)</f>
        <v>#N/A</v>
      </c>
      <c r="AP1075" s="487" t="e">
        <f>+VLOOKUP($AJ1075,Data_Validation!$A:$D,3,0)</f>
        <v>#N/A</v>
      </c>
      <c r="AQ1075" s="487" t="e">
        <f>+VLOOKUP($AJ1075,Data_Validation!$A:$D,4,0)</f>
        <v>#N/A</v>
      </c>
      <c r="AR1075" s="487" t="s">
        <v>299</v>
      </c>
      <c r="AS1075" s="487" t="e">
        <f>+VLOOKUP($AJ1075,Data_Validation!$A:$E,5,0)</f>
        <v>#N/A</v>
      </c>
      <c r="AT1075" s="904">
        <f t="shared" si="116"/>
        <v>0</v>
      </c>
      <c r="AU1075" s="488">
        <f t="shared" si="117"/>
        <v>0</v>
      </c>
      <c r="AV1075" s="899">
        <f>IFERROR(INDEX(V1075:AG1075,1,MATCH(Parametres!$B$3,V$1:AG$1,0)-1)*IF(OR(C1075="L",C1075="S",C1075="I"),-1,1),"")</f>
        <v>0</v>
      </c>
      <c r="AW1075" s="899">
        <f t="shared" si="118"/>
        <v>0</v>
      </c>
      <c r="AX1075" s="899">
        <f>INDEX(V1075:AG1075,1,MATCH(Parametres!$B$3,V$1:AG$1,0))*IF(OR(C1075="L",C1075="S",C1075="I"),-1,1)</f>
        <v>0</v>
      </c>
      <c r="AY1075" s="487" t="s">
        <v>337</v>
      </c>
      <c r="AZ1075" s="487" t="e">
        <f>+VLOOKUP($AJ1075,Data_Validation!$A:$E,5,0)</f>
        <v>#N/A</v>
      </c>
    </row>
    <row r="1076" spans="36:52" ht="15" hidden="1" customHeight="1">
      <c r="AJ1076" s="905">
        <f t="shared" si="113"/>
        <v>0</v>
      </c>
      <c r="AK1076" s="905">
        <f t="shared" si="114"/>
        <v>0</v>
      </c>
      <c r="AL1076" s="905">
        <f>IFERROR(INDEX(G1076:R1076,1,MATCH(Parametres!$B$3,G$1:R$1,0)-1)*IF(OR(F1076="L",F1076="S",F1076="I"),-1,1),"")</f>
        <v>0</v>
      </c>
      <c r="AM1076" s="905">
        <f t="shared" si="115"/>
        <v>0</v>
      </c>
      <c r="AN1076" s="905">
        <f>INDEX(G1076:R1076,1,MATCH(Parametres!$B$3,G$1:R$1,0))*IF(OR(F1076="L",F1076="S",F1076="I"),-1,1)</f>
        <v>0</v>
      </c>
      <c r="AO1076" s="487" t="e">
        <f>+VLOOKUP($AJ1076,Data_Validation!$A:$D,1,0)</f>
        <v>#N/A</v>
      </c>
      <c r="AP1076" s="487" t="e">
        <f>+VLOOKUP($AJ1076,Data_Validation!$A:$D,3,0)</f>
        <v>#N/A</v>
      </c>
      <c r="AQ1076" s="487" t="e">
        <f>+VLOOKUP($AJ1076,Data_Validation!$A:$D,4,0)</f>
        <v>#N/A</v>
      </c>
      <c r="AR1076" s="487" t="s">
        <v>299</v>
      </c>
      <c r="AS1076" s="487" t="e">
        <f>+VLOOKUP($AJ1076,Data_Validation!$A:$E,5,0)</f>
        <v>#N/A</v>
      </c>
      <c r="AT1076" s="904">
        <f t="shared" si="116"/>
        <v>0</v>
      </c>
      <c r="AU1076" s="488">
        <f t="shared" si="117"/>
        <v>0</v>
      </c>
      <c r="AV1076" s="899">
        <f>IFERROR(INDEX(V1076:AG1076,1,MATCH(Parametres!$B$3,V$1:AG$1,0)-1)*IF(OR(C1076="L",C1076="S",C1076="I"),-1,1),"")</f>
        <v>0</v>
      </c>
      <c r="AW1076" s="899">
        <f t="shared" si="118"/>
        <v>0</v>
      </c>
      <c r="AX1076" s="899">
        <f>INDEX(V1076:AG1076,1,MATCH(Parametres!$B$3,V$1:AG$1,0))*IF(OR(C1076="L",C1076="S",C1076="I"),-1,1)</f>
        <v>0</v>
      </c>
      <c r="AY1076" s="487" t="s">
        <v>337</v>
      </c>
      <c r="AZ1076" s="487" t="e">
        <f>+VLOOKUP($AJ1076,Data_Validation!$A:$E,5,0)</f>
        <v>#N/A</v>
      </c>
    </row>
    <row r="1077" spans="36:52" ht="15" hidden="1" customHeight="1">
      <c r="AJ1077" s="905">
        <f t="shared" ref="AJ1077" si="119">C1077</f>
        <v>0</v>
      </c>
      <c r="AK1077" s="905">
        <f t="shared" ref="AK1077" si="120">D1077</f>
        <v>0</v>
      </c>
      <c r="AL1077" s="905">
        <f>IFERROR(INDEX(G1077:R1077,1,MATCH(Parametres!$B$3,G$1:R$1,0)-1)*IF(OR(F1077="L",F1077="S",F1077="I"),-1,1),"")</f>
        <v>0</v>
      </c>
      <c r="AM1077" s="905">
        <f t="shared" ref="AM1077" si="121">AN1077-AL1077</f>
        <v>0</v>
      </c>
      <c r="AN1077" s="905">
        <f>INDEX(G1077:R1077,1,MATCH(Parametres!$B$3,G$1:R$1,0))*IF(OR(F1077="L",F1077="S",F1077="I"),-1,1)</f>
        <v>0</v>
      </c>
      <c r="AO1077" s="487" t="e">
        <f>+VLOOKUP($AJ1077,Data_Validation!$A:$D,1,0)</f>
        <v>#N/A</v>
      </c>
      <c r="AP1077" s="487" t="e">
        <f>+VLOOKUP($AJ1077,Data_Validation!$A:$D,3,0)</f>
        <v>#N/A</v>
      </c>
      <c r="AQ1077" s="487" t="e">
        <f>+VLOOKUP($AJ1077,Data_Validation!$A:$D,4,0)</f>
        <v>#N/A</v>
      </c>
      <c r="AR1077" s="487" t="s">
        <v>299</v>
      </c>
      <c r="AS1077" s="487" t="e">
        <f>+VLOOKUP($AJ1077,Data_Validation!$A:$E,5,0)</f>
        <v>#N/A</v>
      </c>
      <c r="AT1077" s="904">
        <f t="shared" ref="AT1077" si="122">C1077</f>
        <v>0</v>
      </c>
      <c r="AU1077" s="488">
        <f t="shared" ref="AU1077" si="123">D1077</f>
        <v>0</v>
      </c>
      <c r="AV1077" s="899">
        <f>IFERROR(INDEX(V1077:AG1077,1,MATCH(Parametres!$B$3,V$1:AG$1,0)-1)*IF(OR(C1077="L",C1077="S",C1077="I"),-1,1),"")</f>
        <v>0</v>
      </c>
      <c r="AW1077" s="899">
        <f t="shared" ref="AW1077" si="124">AX1077-AV1077</f>
        <v>0</v>
      </c>
      <c r="AX1077" s="899">
        <f>INDEX(V1077:AG1077,1,MATCH(Parametres!$B$3,V$1:AG$1,0))*IF(OR(C1077="L",C1077="S",C1077="I"),-1,1)</f>
        <v>0</v>
      </c>
      <c r="AY1077" s="487" t="s">
        <v>337</v>
      </c>
      <c r="AZ1077" s="487" t="e">
        <f>+VLOOKUP($AJ1077,Data_Validation!$A:$E,5,0)</f>
        <v>#N/A</v>
      </c>
    </row>
    <row r="1089" spans="42:42" ht="15" customHeight="1">
      <c r="AP1089">
        <v>0</v>
      </c>
    </row>
  </sheetData>
  <autoFilter ref="A2:AZ1077" xr:uid="{00000000-0001-0000-0E00-000000000000}">
    <filterColumn colId="5">
      <filters>
        <filter val="C"/>
        <filter val="E"/>
        <filter val="I"/>
        <filter val="S"/>
      </filters>
    </filterColumn>
    <filterColumn colId="41">
      <filters>
        <filter val="0"/>
        <filter val="#N/A"/>
      </filters>
    </filterColumn>
  </autoFilter>
  <dataValidations count="1">
    <dataValidation type="list" allowBlank="1" showErrorMessage="1" sqref="AP2" xr:uid="{00000000-0002-0000-0E00-000000000000}">
      <formula1>$D$1:$D$26</formula1>
    </dataValidation>
  </dataValidations>
  <pageMargins left="0.7" right="0.7" top="0.75" bottom="0.75" header="0" footer="0"/>
  <pageSetup scale="63" orientation="landscape"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A1585"/>
  <sheetViews>
    <sheetView topLeftCell="A736" workbookViewId="0">
      <selection activeCell="C756" sqref="C756:D756"/>
    </sheetView>
  </sheetViews>
  <sheetFormatPr baseColWidth="10" defaultColWidth="12.59765625" defaultRowHeight="15" customHeight="1" outlineLevelCol="1"/>
  <cols>
    <col min="1" max="1" width="8" bestFit="1" customWidth="1"/>
    <col min="2" max="2" width="34.5" customWidth="1"/>
    <col min="3" max="3" width="16.59765625" customWidth="1"/>
    <col min="4" max="4" width="27.5" customWidth="1"/>
    <col min="5" max="5" width="8.3984375" bestFit="1" customWidth="1"/>
    <col min="6" max="6" width="21.69921875" customWidth="1"/>
    <col min="7" max="7" width="28.59765625" hidden="1" customWidth="1" outlineLevel="1"/>
    <col min="8" max="8" width="3.19921875" hidden="1" customWidth="1" outlineLevel="1"/>
    <col min="9" max="9" width="35.3984375" hidden="1" customWidth="1" outlineLevel="1"/>
    <col min="10" max="10" width="9.3984375" hidden="1" customWidth="1" collapsed="1"/>
    <col min="11" max="12" width="9.3984375" hidden="1" customWidth="1"/>
    <col min="13" max="27" width="9.3984375" customWidth="1"/>
  </cols>
  <sheetData>
    <row r="1" spans="1:11" ht="14.4">
      <c r="A1" t="s">
        <v>1156</v>
      </c>
      <c r="B1" t="s">
        <v>247</v>
      </c>
      <c r="C1" s="900" t="s">
        <v>651</v>
      </c>
      <c r="D1" s="900" t="s">
        <v>642</v>
      </c>
      <c r="E1" s="900" t="s">
        <v>635</v>
      </c>
      <c r="F1" s="4"/>
      <c r="G1" s="489" t="s">
        <v>651</v>
      </c>
      <c r="I1" s="489" t="s">
        <v>642</v>
      </c>
    </row>
    <row r="2" spans="1:11" ht="15" customHeight="1">
      <c r="A2" t="s">
        <v>1177</v>
      </c>
      <c r="B2" t="s">
        <v>1178</v>
      </c>
      <c r="C2" s="710" t="s">
        <v>88</v>
      </c>
      <c r="D2" s="710" t="s">
        <v>107</v>
      </c>
      <c r="E2" s="710"/>
      <c r="F2" s="3"/>
      <c r="G2" s="490" t="s">
        <v>652</v>
      </c>
      <c r="I2" s="490">
        <f>Print_Mois!C4</f>
        <v>0</v>
      </c>
    </row>
    <row r="3" spans="1:11" ht="15" customHeight="1">
      <c r="A3" t="s">
        <v>1179</v>
      </c>
      <c r="B3" t="s">
        <v>1180</v>
      </c>
      <c r="C3" s="710" t="s">
        <v>148</v>
      </c>
      <c r="D3" s="710" t="s">
        <v>107</v>
      </c>
      <c r="E3" s="710"/>
      <c r="F3" s="30"/>
      <c r="G3" s="490" t="str">
        <f>Print_Mois!K1</f>
        <v>Véhicules neufs</v>
      </c>
      <c r="I3" s="490" t="s">
        <v>79</v>
      </c>
    </row>
    <row r="4" spans="1:11" ht="15" customHeight="1">
      <c r="A4" t="s">
        <v>1181</v>
      </c>
      <c r="B4" s="706" t="s">
        <v>1182</v>
      </c>
      <c r="C4" s="710" t="s">
        <v>1163</v>
      </c>
      <c r="D4" s="710" t="s">
        <v>107</v>
      </c>
      <c r="E4" s="710"/>
      <c r="F4" s="30"/>
      <c r="G4" s="490" t="str">
        <f>Print_Mois!K89</f>
        <v>Véhicules usagés</v>
      </c>
      <c r="I4" s="490" t="str">
        <f>Print_Mois!C258</f>
        <v>Ajustement M/O</v>
      </c>
      <c r="K4" s="491" t="s">
        <v>653</v>
      </c>
    </row>
    <row r="5" spans="1:11" ht="15" customHeight="1">
      <c r="A5" t="s">
        <v>1183</v>
      </c>
      <c r="B5" t="s">
        <v>1184</v>
      </c>
      <c r="C5" s="710" t="s">
        <v>88</v>
      </c>
      <c r="D5" s="710" t="s">
        <v>109</v>
      </c>
      <c r="E5" s="710"/>
      <c r="F5" s="30"/>
      <c r="G5" s="490">
        <f>Print_Mois!AE489</f>
        <v>0</v>
      </c>
      <c r="I5" s="490" t="s">
        <v>66</v>
      </c>
      <c r="K5" s="135" t="s">
        <v>654</v>
      </c>
    </row>
    <row r="6" spans="1:11" ht="15" customHeight="1">
      <c r="A6" t="s">
        <v>1185</v>
      </c>
      <c r="B6" t="s">
        <v>1186</v>
      </c>
      <c r="C6" s="710" t="s">
        <v>148</v>
      </c>
      <c r="D6" s="710" t="s">
        <v>109</v>
      </c>
      <c r="E6" s="710"/>
      <c r="F6" s="30"/>
      <c r="G6" s="490" t="str">
        <f>Print_Mois!K242</f>
        <v>Service</v>
      </c>
      <c r="I6" s="490" t="s">
        <v>68</v>
      </c>
      <c r="K6" s="135" t="s">
        <v>655</v>
      </c>
    </row>
    <row r="7" spans="1:11" ht="15" customHeight="1">
      <c r="A7" t="s">
        <v>1187</v>
      </c>
      <c r="B7" t="s">
        <v>1182</v>
      </c>
      <c r="C7" s="710" t="s">
        <v>1163</v>
      </c>
      <c r="D7" s="710" t="s">
        <v>109</v>
      </c>
      <c r="E7" s="710"/>
      <c r="F7" s="30"/>
      <c r="G7" s="490" t="str">
        <f>Print_Mois!K310</f>
        <v>Carrosserie</v>
      </c>
      <c r="I7" s="490" t="str">
        <f>Print_Mois!V578</f>
        <v>Amortissement</v>
      </c>
      <c r="K7" s="135" t="s">
        <v>300</v>
      </c>
    </row>
    <row r="8" spans="1:11" ht="15" customHeight="1">
      <c r="A8" t="s">
        <v>1188</v>
      </c>
      <c r="B8" t="s">
        <v>1189</v>
      </c>
      <c r="C8" s="710" t="s">
        <v>88</v>
      </c>
      <c r="D8" s="710" t="s">
        <v>110</v>
      </c>
      <c r="E8" s="710"/>
      <c r="F8" s="30"/>
      <c r="G8" s="490" t="str">
        <f>Print_Mois!K367</f>
        <v>Pièces</v>
      </c>
      <c r="I8" s="490" t="s">
        <v>81</v>
      </c>
      <c r="K8" s="135" t="s">
        <v>157</v>
      </c>
    </row>
    <row r="9" spans="1:11" ht="15" customHeight="1">
      <c r="A9" t="s">
        <v>1190</v>
      </c>
      <c r="B9" t="s">
        <v>1191</v>
      </c>
      <c r="C9" s="710" t="s">
        <v>148</v>
      </c>
      <c r="D9" s="710" t="s">
        <v>110</v>
      </c>
      <c r="E9" s="710"/>
      <c r="F9" s="30"/>
      <c r="G9" s="490"/>
      <c r="I9" s="490"/>
      <c r="K9" s="135"/>
    </row>
    <row r="10" spans="1:11" ht="15" customHeight="1">
      <c r="A10" t="s">
        <v>1192</v>
      </c>
      <c r="B10" t="s">
        <v>1193</v>
      </c>
      <c r="C10" s="710" t="s">
        <v>1163</v>
      </c>
      <c r="D10" s="710" t="s">
        <v>110</v>
      </c>
      <c r="E10" s="710"/>
      <c r="F10" s="30"/>
      <c r="G10" s="490"/>
      <c r="I10" s="490"/>
      <c r="K10" s="135"/>
    </row>
    <row r="11" spans="1:11" ht="15" customHeight="1">
      <c r="A11" t="s">
        <v>1196</v>
      </c>
      <c r="B11" t="s">
        <v>1197</v>
      </c>
      <c r="C11" s="710" t="s">
        <v>88</v>
      </c>
      <c r="D11" s="710" t="s">
        <v>200</v>
      </c>
      <c r="E11" s="710"/>
      <c r="F11" s="30"/>
      <c r="G11" s="490"/>
      <c r="I11" s="490"/>
      <c r="K11" s="135"/>
    </row>
    <row r="12" spans="1:11" ht="15" customHeight="1">
      <c r="A12" t="s">
        <v>1198</v>
      </c>
      <c r="B12" t="s">
        <v>1199</v>
      </c>
      <c r="C12" s="710" t="s">
        <v>148</v>
      </c>
      <c r="D12" s="710" t="s">
        <v>200</v>
      </c>
      <c r="E12" s="710"/>
      <c r="F12" s="30"/>
      <c r="G12" s="490"/>
      <c r="I12" s="490" t="s">
        <v>656</v>
      </c>
      <c r="K12" s="491" t="s">
        <v>657</v>
      </c>
    </row>
    <row r="13" spans="1:11" ht="15" customHeight="1">
      <c r="A13" t="s">
        <v>1200</v>
      </c>
      <c r="B13" t="s">
        <v>1201</v>
      </c>
      <c r="C13" s="710" t="s">
        <v>157</v>
      </c>
      <c r="D13" s="710" t="s">
        <v>200</v>
      </c>
      <c r="E13" s="710"/>
      <c r="F13" s="30"/>
      <c r="I13" s="490" t="str">
        <f>Print_Mois!C6</f>
        <v>Autos détail</v>
      </c>
      <c r="K13" s="5" t="s">
        <v>655</v>
      </c>
    </row>
    <row r="14" spans="1:11" ht="15" customHeight="1">
      <c r="A14" t="s">
        <v>1202</v>
      </c>
      <c r="B14" t="s">
        <v>1203</v>
      </c>
      <c r="C14" s="710" t="s">
        <v>172</v>
      </c>
      <c r="D14" s="710" t="s">
        <v>200</v>
      </c>
      <c r="E14" s="710"/>
      <c r="F14" s="30"/>
      <c r="I14" s="490" t="s">
        <v>169</v>
      </c>
    </row>
    <row r="15" spans="1:11" ht="15" customHeight="1">
      <c r="A15" t="s">
        <v>1204</v>
      </c>
      <c r="B15" t="s">
        <v>1205</v>
      </c>
      <c r="C15" s="710" t="s">
        <v>176</v>
      </c>
      <c r="D15" s="710" t="s">
        <v>200</v>
      </c>
      <c r="E15" s="710"/>
      <c r="F15" s="30"/>
      <c r="I15" s="490" t="str">
        <f>Print_Mois!C388</f>
        <v>Autostock</v>
      </c>
      <c r="K15" s="5" t="s">
        <v>300</v>
      </c>
    </row>
    <row r="16" spans="1:11" ht="15" customHeight="1">
      <c r="A16" t="s">
        <v>1208</v>
      </c>
      <c r="B16" t="s">
        <v>1209</v>
      </c>
      <c r="C16" s="710" t="s">
        <v>88</v>
      </c>
      <c r="D16" s="710" t="s">
        <v>116</v>
      </c>
      <c r="E16" s="710"/>
      <c r="F16" s="30"/>
      <c r="I16" s="490" t="s">
        <v>53</v>
      </c>
      <c r="K16" s="491" t="s">
        <v>658</v>
      </c>
    </row>
    <row r="17" spans="1:11" ht="15" customHeight="1">
      <c r="A17" t="s">
        <v>1210</v>
      </c>
      <c r="B17" t="s">
        <v>1211</v>
      </c>
      <c r="C17" s="710" t="s">
        <v>148</v>
      </c>
      <c r="D17" s="710" t="s">
        <v>116</v>
      </c>
      <c r="E17" s="710"/>
      <c r="F17" s="30"/>
      <c r="I17" s="490" t="s">
        <v>27</v>
      </c>
      <c r="K17" s="5" t="s">
        <v>300</v>
      </c>
    </row>
    <row r="18" spans="1:11" ht="15" customHeight="1">
      <c r="A18" t="s">
        <v>1212</v>
      </c>
      <c r="B18" t="s">
        <v>1213</v>
      </c>
      <c r="C18" s="710" t="s">
        <v>1163</v>
      </c>
      <c r="D18" s="710" t="s">
        <v>116</v>
      </c>
      <c r="E18" s="710"/>
      <c r="F18" s="30"/>
      <c r="I18" s="490"/>
      <c r="K18" s="5"/>
    </row>
    <row r="19" spans="1:11" ht="15" customHeight="1">
      <c r="A19" t="s">
        <v>1214</v>
      </c>
      <c r="B19" t="s">
        <v>1215</v>
      </c>
      <c r="C19" s="710" t="s">
        <v>157</v>
      </c>
      <c r="D19" s="710" t="s">
        <v>116</v>
      </c>
      <c r="E19" s="710"/>
      <c r="F19" s="30"/>
      <c r="I19" s="490" t="s">
        <v>50</v>
      </c>
    </row>
    <row r="20" spans="1:11" ht="15" customHeight="1">
      <c r="A20" t="s">
        <v>1216</v>
      </c>
      <c r="B20" t="s">
        <v>1217</v>
      </c>
      <c r="C20" s="710" t="s">
        <v>172</v>
      </c>
      <c r="D20" s="710" t="s">
        <v>116</v>
      </c>
      <c r="E20" s="710"/>
      <c r="F20" s="30"/>
      <c r="I20" s="490" t="s">
        <v>78</v>
      </c>
    </row>
    <row r="21" spans="1:11" ht="15" customHeight="1">
      <c r="A21" t="s">
        <v>1218</v>
      </c>
      <c r="B21" t="s">
        <v>1219</v>
      </c>
      <c r="C21" s="710" t="s">
        <v>176</v>
      </c>
      <c r="D21" s="710" t="s">
        <v>116</v>
      </c>
      <c r="E21" s="710"/>
      <c r="F21" s="30"/>
      <c r="I21" s="490" t="s">
        <v>63</v>
      </c>
    </row>
    <row r="22" spans="1:11" ht="15" customHeight="1">
      <c r="A22" t="s">
        <v>1220</v>
      </c>
      <c r="B22" t="s">
        <v>1221</v>
      </c>
      <c r="C22" s="710" t="s">
        <v>1162</v>
      </c>
      <c r="D22" s="710" t="s">
        <v>116</v>
      </c>
      <c r="E22" s="710"/>
      <c r="F22" s="30"/>
      <c r="I22" s="490" t="s">
        <v>64</v>
      </c>
    </row>
    <row r="23" spans="1:11" ht="15" customHeight="1">
      <c r="A23" t="s">
        <v>1224</v>
      </c>
      <c r="B23" t="s">
        <v>1225</v>
      </c>
      <c r="C23" s="710" t="s">
        <v>88</v>
      </c>
      <c r="D23" s="710" t="s">
        <v>117</v>
      </c>
      <c r="E23" s="710"/>
      <c r="F23" s="30"/>
      <c r="I23" s="490" t="s">
        <v>82</v>
      </c>
    </row>
    <row r="24" spans="1:11" ht="15" customHeight="1">
      <c r="A24" t="s">
        <v>1226</v>
      </c>
      <c r="B24" t="s">
        <v>1227</v>
      </c>
      <c r="C24" s="710" t="s">
        <v>148</v>
      </c>
      <c r="D24" s="710" t="s">
        <v>117</v>
      </c>
      <c r="E24" s="710"/>
      <c r="F24" s="30"/>
      <c r="I24" s="490" t="s">
        <v>192</v>
      </c>
    </row>
    <row r="25" spans="1:11" ht="15" customHeight="1">
      <c r="A25" t="s">
        <v>1228</v>
      </c>
      <c r="B25" t="s">
        <v>1229</v>
      </c>
      <c r="C25" s="710" t="s">
        <v>1163</v>
      </c>
      <c r="D25" s="710" t="s">
        <v>117</v>
      </c>
      <c r="E25" s="710"/>
      <c r="F25" s="30"/>
      <c r="I25" s="490" t="s">
        <v>94</v>
      </c>
    </row>
    <row r="26" spans="1:11" ht="15" customHeight="1">
      <c r="A26" t="s">
        <v>1230</v>
      </c>
      <c r="B26" t="s">
        <v>1231</v>
      </c>
      <c r="C26" s="710" t="s">
        <v>157</v>
      </c>
      <c r="D26" s="710" t="s">
        <v>117</v>
      </c>
      <c r="E26" s="710"/>
      <c r="F26" s="30"/>
      <c r="I26" s="490" t="s">
        <v>80</v>
      </c>
    </row>
    <row r="27" spans="1:11" ht="15" customHeight="1">
      <c r="A27" t="s">
        <v>1232</v>
      </c>
      <c r="B27" t="s">
        <v>1233</v>
      </c>
      <c r="C27" s="710" t="s">
        <v>172</v>
      </c>
      <c r="D27" s="710" t="s">
        <v>117</v>
      </c>
      <c r="E27" s="710"/>
      <c r="F27" s="30"/>
      <c r="I27" s="490" t="str">
        <f>Print_Mois!C94</f>
        <v>Certifié</v>
      </c>
    </row>
    <row r="28" spans="1:11" ht="15" customHeight="1">
      <c r="A28" t="s">
        <v>1234</v>
      </c>
      <c r="B28" t="s">
        <v>1235</v>
      </c>
      <c r="C28" s="710" t="s">
        <v>176</v>
      </c>
      <c r="D28" s="710" t="s">
        <v>117</v>
      </c>
      <c r="E28" s="710"/>
      <c r="F28" s="30"/>
      <c r="I28" s="490" t="str">
        <f>Print_Mois!V545</f>
        <v>Chauffage, éclairage</v>
      </c>
    </row>
    <row r="29" spans="1:11" ht="15" customHeight="1">
      <c r="A29" t="s">
        <v>1236</v>
      </c>
      <c r="B29" t="s">
        <v>1237</v>
      </c>
      <c r="C29" s="710" t="s">
        <v>1162</v>
      </c>
      <c r="D29" s="710" t="s">
        <v>117</v>
      </c>
      <c r="E29" s="710"/>
      <c r="F29" s="30"/>
      <c r="I29" s="490"/>
    </row>
    <row r="30" spans="1:11" ht="15" customHeight="1">
      <c r="A30" t="s">
        <v>1240</v>
      </c>
      <c r="B30" t="s">
        <v>1241</v>
      </c>
      <c r="C30" s="710" t="s">
        <v>88</v>
      </c>
      <c r="D30" s="710" t="s">
        <v>118</v>
      </c>
      <c r="E30" s="710"/>
      <c r="F30" s="30"/>
      <c r="I30" s="490" t="str">
        <f>Print_Mois!C31</f>
        <v>Comm. vendeurs</v>
      </c>
    </row>
    <row r="31" spans="1:11" ht="15" customHeight="1">
      <c r="A31" t="s">
        <v>1242</v>
      </c>
      <c r="B31" t="s">
        <v>1243</v>
      </c>
      <c r="C31" s="710" t="s">
        <v>148</v>
      </c>
      <c r="D31" s="710" t="s">
        <v>118</v>
      </c>
      <c r="E31" s="710"/>
      <c r="F31" s="30"/>
      <c r="I31" s="490" t="s">
        <v>659</v>
      </c>
    </row>
    <row r="32" spans="1:11" ht="15" customHeight="1">
      <c r="A32" t="s">
        <v>1244</v>
      </c>
      <c r="B32" t="s">
        <v>1245</v>
      </c>
      <c r="C32" s="710" t="s">
        <v>1163</v>
      </c>
      <c r="D32" s="710" t="s">
        <v>118</v>
      </c>
      <c r="E32" s="710"/>
      <c r="F32" s="30"/>
      <c r="I32" s="490" t="s">
        <v>660</v>
      </c>
    </row>
    <row r="33" spans="1:9" ht="15" customHeight="1">
      <c r="A33" t="s">
        <v>1246</v>
      </c>
      <c r="B33" t="s">
        <v>1247</v>
      </c>
      <c r="C33" s="710" t="s">
        <v>157</v>
      </c>
      <c r="D33" s="710" t="s">
        <v>118</v>
      </c>
      <c r="E33" s="710"/>
      <c r="F33" s="30"/>
      <c r="I33" s="490" t="str">
        <f>Print_Mois!V518</f>
        <v>Csst</v>
      </c>
    </row>
    <row r="34" spans="1:9" ht="15" customHeight="1">
      <c r="A34" t="s">
        <v>1248</v>
      </c>
      <c r="B34" t="s">
        <v>1249</v>
      </c>
      <c r="C34" s="710" t="s">
        <v>172</v>
      </c>
      <c r="D34" s="710" t="s">
        <v>118</v>
      </c>
      <c r="E34" s="710"/>
      <c r="F34" s="30"/>
      <c r="I34" s="490" t="s">
        <v>51</v>
      </c>
    </row>
    <row r="35" spans="1:9" ht="15" customHeight="1">
      <c r="A35" t="s">
        <v>1250</v>
      </c>
      <c r="B35" t="s">
        <v>1251</v>
      </c>
      <c r="C35" s="710" t="s">
        <v>176</v>
      </c>
      <c r="D35" s="710" t="s">
        <v>118</v>
      </c>
      <c r="E35" s="710"/>
      <c r="F35" s="30"/>
      <c r="I35" s="490"/>
    </row>
    <row r="36" spans="1:9" ht="15" customHeight="1">
      <c r="A36" t="s">
        <v>1252</v>
      </c>
      <c r="B36" t="s">
        <v>1253</v>
      </c>
      <c r="C36" s="710" t="s">
        <v>1162</v>
      </c>
      <c r="D36" s="710" t="s">
        <v>118</v>
      </c>
      <c r="E36" s="710"/>
      <c r="F36" s="30"/>
      <c r="I36" s="490" t="str">
        <f>Print_Mois!V516</f>
        <v>Déduction à la source</v>
      </c>
    </row>
    <row r="37" spans="1:9" ht="15" customHeight="1">
      <c r="A37" t="s">
        <v>1256</v>
      </c>
      <c r="B37" t="s">
        <v>1257</v>
      </c>
      <c r="C37" s="710" t="s">
        <v>88</v>
      </c>
      <c r="D37" s="710" t="s">
        <v>120</v>
      </c>
      <c r="E37" s="710"/>
      <c r="F37" s="30"/>
      <c r="I37" s="490" t="str">
        <f>Print_Mois!V533</f>
        <v>Divers</v>
      </c>
    </row>
    <row r="38" spans="1:9" ht="15" customHeight="1">
      <c r="A38" t="s">
        <v>1258</v>
      </c>
      <c r="B38" t="s">
        <v>1259</v>
      </c>
      <c r="C38" s="710" t="s">
        <v>148</v>
      </c>
      <c r="D38" s="710" t="s">
        <v>120</v>
      </c>
      <c r="E38" s="710"/>
      <c r="F38" s="30"/>
      <c r="I38" s="490" t="s">
        <v>83</v>
      </c>
    </row>
    <row r="39" spans="1:9" ht="15" customHeight="1">
      <c r="A39" t="s">
        <v>1260</v>
      </c>
      <c r="B39" t="s">
        <v>1261</v>
      </c>
      <c r="C39" s="710" t="s">
        <v>1163</v>
      </c>
      <c r="D39" s="710" t="s">
        <v>120</v>
      </c>
      <c r="E39" s="710"/>
      <c r="F39" s="30"/>
      <c r="I39" s="490" t="s">
        <v>210</v>
      </c>
    </row>
    <row r="40" spans="1:9" ht="15" customHeight="1">
      <c r="A40" t="s">
        <v>1262</v>
      </c>
      <c r="B40" t="s">
        <v>1263</v>
      </c>
      <c r="C40" s="710" t="s">
        <v>157</v>
      </c>
      <c r="D40" s="710" t="s">
        <v>120</v>
      </c>
      <c r="E40" s="710"/>
      <c r="F40" s="30"/>
      <c r="I40" s="490" t="s">
        <v>43</v>
      </c>
    </row>
    <row r="41" spans="1:9" ht="15" customHeight="1">
      <c r="A41" t="s">
        <v>1264</v>
      </c>
      <c r="B41" t="s">
        <v>1265</v>
      </c>
      <c r="C41" s="710" t="s">
        <v>172</v>
      </c>
      <c r="D41" s="710" t="s">
        <v>120</v>
      </c>
      <c r="E41" s="710"/>
      <c r="F41" s="30"/>
      <c r="I41" s="490" t="s">
        <v>45</v>
      </c>
    </row>
    <row r="42" spans="1:9" ht="15" customHeight="1">
      <c r="A42" t="s">
        <v>1266</v>
      </c>
      <c r="B42" t="s">
        <v>1267</v>
      </c>
      <c r="C42" s="710" t="s">
        <v>176</v>
      </c>
      <c r="D42" s="710" t="s">
        <v>120</v>
      </c>
      <c r="E42" s="710"/>
      <c r="F42" s="30"/>
      <c r="I42" s="490" t="s">
        <v>21</v>
      </c>
    </row>
    <row r="43" spans="1:9" ht="15" customHeight="1">
      <c r="A43" t="s">
        <v>1268</v>
      </c>
      <c r="B43" t="s">
        <v>1269</v>
      </c>
      <c r="C43" s="710" t="s">
        <v>1162</v>
      </c>
      <c r="D43" s="710" t="s">
        <v>120</v>
      </c>
      <c r="E43" s="710"/>
      <c r="F43" s="30"/>
      <c r="I43" s="490" t="s">
        <v>75</v>
      </c>
    </row>
    <row r="44" spans="1:9" ht="15" customHeight="1">
      <c r="A44" t="s">
        <v>1272</v>
      </c>
      <c r="B44" t="s">
        <v>1273</v>
      </c>
      <c r="C44" s="710" t="s">
        <v>88</v>
      </c>
      <c r="D44" s="710" t="s">
        <v>121</v>
      </c>
      <c r="E44" s="710"/>
      <c r="F44" s="30"/>
      <c r="I44" s="490" t="s">
        <v>72</v>
      </c>
    </row>
    <row r="45" spans="1:9" ht="15" customHeight="1">
      <c r="A45" t="s">
        <v>1274</v>
      </c>
      <c r="B45" t="s">
        <v>1275</v>
      </c>
      <c r="C45" s="710" t="s">
        <v>148</v>
      </c>
      <c r="D45" s="710" t="s">
        <v>121</v>
      </c>
      <c r="E45" s="710"/>
      <c r="F45" s="30"/>
      <c r="I45" s="490" t="s">
        <v>70</v>
      </c>
    </row>
    <row r="46" spans="1:9" ht="15" customHeight="1">
      <c r="A46" t="s">
        <v>1276</v>
      </c>
      <c r="B46" t="s">
        <v>1277</v>
      </c>
      <c r="C46" s="710" t="s">
        <v>1163</v>
      </c>
      <c r="D46" s="710" t="s">
        <v>121</v>
      </c>
      <c r="E46" s="710"/>
      <c r="F46" s="30"/>
      <c r="I46" s="490" t="s">
        <v>73</v>
      </c>
    </row>
    <row r="47" spans="1:9" ht="15" customHeight="1">
      <c r="A47" t="s">
        <v>1278</v>
      </c>
      <c r="B47" t="s">
        <v>1279</v>
      </c>
      <c r="C47" s="710" t="s">
        <v>157</v>
      </c>
      <c r="D47" s="710" t="s">
        <v>121</v>
      </c>
      <c r="E47" s="710"/>
      <c r="F47" s="30"/>
      <c r="I47" s="490" t="str">
        <f>Print_Mois!C378</f>
        <v>Escomptes</v>
      </c>
    </row>
    <row r="48" spans="1:9" ht="15" customHeight="1">
      <c r="A48" t="s">
        <v>1280</v>
      </c>
      <c r="B48" t="s">
        <v>1281</v>
      </c>
      <c r="C48" s="710" t="s">
        <v>172</v>
      </c>
      <c r="D48" s="710" t="s">
        <v>121</v>
      </c>
      <c r="E48" s="710"/>
      <c r="F48" s="30"/>
      <c r="I48" s="490" t="str">
        <f>Print_Mois!C15</f>
        <v>Ex-Démos et courtoisies</v>
      </c>
    </row>
    <row r="49" spans="1:9" ht="15" customHeight="1">
      <c r="A49" t="s">
        <v>1282</v>
      </c>
      <c r="B49" t="s">
        <v>1283</v>
      </c>
      <c r="C49" s="710" t="s">
        <v>176</v>
      </c>
      <c r="D49" s="710" t="s">
        <v>121</v>
      </c>
      <c r="E49" s="710"/>
      <c r="F49" s="30"/>
      <c r="I49" s="490" t="str">
        <f>Print_Mois!C17</f>
        <v>Flottes</v>
      </c>
    </row>
    <row r="50" spans="1:9" ht="15" customHeight="1">
      <c r="A50" t="s">
        <v>1284</v>
      </c>
      <c r="B50" t="s">
        <v>1285</v>
      </c>
      <c r="C50" s="710" t="s">
        <v>1162</v>
      </c>
      <c r="D50" s="710" t="s">
        <v>121</v>
      </c>
      <c r="E50" s="710"/>
      <c r="F50" s="30"/>
      <c r="I50" s="490" t="s">
        <v>661</v>
      </c>
    </row>
    <row r="51" spans="1:9" ht="15" customHeight="1">
      <c r="A51" t="s">
        <v>1288</v>
      </c>
      <c r="B51" t="s">
        <v>1289</v>
      </c>
      <c r="C51" s="710" t="s">
        <v>88</v>
      </c>
      <c r="D51" s="710" t="s">
        <v>122</v>
      </c>
      <c r="E51" s="710"/>
      <c r="F51" s="30"/>
      <c r="I51" s="490" t="str">
        <f>Print_Mois!V528</f>
        <v>Fournitures autres</v>
      </c>
    </row>
    <row r="52" spans="1:9" ht="15" customHeight="1">
      <c r="A52" t="s">
        <v>1290</v>
      </c>
      <c r="B52" t="s">
        <v>1291</v>
      </c>
      <c r="C52" s="710" t="s">
        <v>148</v>
      </c>
      <c r="D52" s="710" t="s">
        <v>122</v>
      </c>
      <c r="E52" s="710"/>
      <c r="F52" s="30"/>
      <c r="I52" s="490" t="str">
        <f>Print_Mois!V567</f>
        <v>Frais administration</v>
      </c>
    </row>
    <row r="53" spans="1:9" ht="15" customHeight="1">
      <c r="A53" t="s">
        <v>1292</v>
      </c>
      <c r="B53" t="s">
        <v>1293</v>
      </c>
      <c r="C53" s="710" t="s">
        <v>1163</v>
      </c>
      <c r="D53" s="710" t="s">
        <v>122</v>
      </c>
      <c r="E53" s="710"/>
      <c r="F53" s="30"/>
      <c r="I53" s="490"/>
    </row>
    <row r="54" spans="1:9" ht="15" customHeight="1">
      <c r="A54" t="s">
        <v>1294</v>
      </c>
      <c r="B54" t="s">
        <v>1295</v>
      </c>
      <c r="C54" s="710" t="s">
        <v>157</v>
      </c>
      <c r="D54" s="710" t="s">
        <v>122</v>
      </c>
      <c r="E54" s="710"/>
      <c r="F54" s="30"/>
      <c r="I54" s="490"/>
    </row>
    <row r="55" spans="1:9" ht="15" customHeight="1">
      <c r="A55" t="s">
        <v>1296</v>
      </c>
      <c r="B55" t="s">
        <v>1297</v>
      </c>
      <c r="C55" s="710" t="s">
        <v>172</v>
      </c>
      <c r="D55" s="710" t="s">
        <v>122</v>
      </c>
      <c r="E55" s="710"/>
      <c r="F55" s="30"/>
      <c r="I55" s="490" t="s">
        <v>138</v>
      </c>
    </row>
    <row r="56" spans="1:9" ht="15" customHeight="1">
      <c r="A56" t="s">
        <v>1298</v>
      </c>
      <c r="B56" t="s">
        <v>1299</v>
      </c>
      <c r="C56" s="710" t="s">
        <v>176</v>
      </c>
      <c r="D56" s="710" t="s">
        <v>122</v>
      </c>
      <c r="E56" s="710"/>
      <c r="F56" s="30"/>
      <c r="I56" s="490"/>
    </row>
    <row r="57" spans="1:9" ht="15" customHeight="1">
      <c r="A57" t="s">
        <v>1300</v>
      </c>
      <c r="B57" t="s">
        <v>1301</v>
      </c>
      <c r="C57" s="710" t="s">
        <v>1162</v>
      </c>
      <c r="D57" s="710" t="s">
        <v>122</v>
      </c>
      <c r="E57" s="710"/>
      <c r="F57" s="30"/>
      <c r="I57" s="490" t="str">
        <f>Print_Mois!V538</f>
        <v>[...]</v>
      </c>
    </row>
    <row r="58" spans="1:9" ht="15" customHeight="1">
      <c r="A58" t="s">
        <v>1306</v>
      </c>
      <c r="B58" t="s">
        <v>1307</v>
      </c>
      <c r="C58" s="710" t="s">
        <v>88</v>
      </c>
      <c r="D58" s="710" t="s">
        <v>123</v>
      </c>
      <c r="E58" s="710"/>
      <c r="F58" s="30"/>
      <c r="I58" s="490" t="s">
        <v>662</v>
      </c>
    </row>
    <row r="59" spans="1:9" ht="15" customHeight="1">
      <c r="A59" t="s">
        <v>1308</v>
      </c>
      <c r="B59" t="s">
        <v>1309</v>
      </c>
      <c r="C59" s="710" t="s">
        <v>148</v>
      </c>
      <c r="D59" s="710" t="s">
        <v>123</v>
      </c>
      <c r="E59" s="710"/>
      <c r="F59" s="30"/>
      <c r="I59" s="490" t="str">
        <f>Print_Mois!V532</f>
        <v>Frais postaux</v>
      </c>
    </row>
    <row r="60" spans="1:9" ht="15" customHeight="1">
      <c r="A60" t="s">
        <v>1310</v>
      </c>
      <c r="B60" t="s">
        <v>1311</v>
      </c>
      <c r="C60" s="710" t="s">
        <v>1163</v>
      </c>
      <c r="D60" s="710" t="s">
        <v>123</v>
      </c>
      <c r="E60" s="710"/>
      <c r="F60" s="30"/>
      <c r="I60" s="490" t="s">
        <v>663</v>
      </c>
    </row>
    <row r="61" spans="1:9" ht="15" customHeight="1">
      <c r="A61" t="s">
        <v>1312</v>
      </c>
      <c r="B61" t="s">
        <v>1313</v>
      </c>
      <c r="C61" s="710" t="s">
        <v>157</v>
      </c>
      <c r="D61" s="710" t="s">
        <v>123</v>
      </c>
      <c r="E61" s="710"/>
      <c r="F61" s="30"/>
      <c r="I61" s="490" t="str">
        <f>Print_Mois!V523</f>
        <v>Frais véhicules de cie</v>
      </c>
    </row>
    <row r="62" spans="1:9" ht="15" customHeight="1">
      <c r="A62" t="s">
        <v>1314</v>
      </c>
      <c r="B62" t="s">
        <v>1315</v>
      </c>
      <c r="C62" s="710" t="s">
        <v>172</v>
      </c>
      <c r="D62" s="710" t="s">
        <v>123</v>
      </c>
      <c r="E62" s="710"/>
      <c r="F62" s="30"/>
      <c r="I62" s="490"/>
    </row>
    <row r="63" spans="1:9" ht="15" customHeight="1">
      <c r="A63" t="s">
        <v>1316</v>
      </c>
      <c r="B63" t="s">
        <v>1317</v>
      </c>
      <c r="C63" s="710" t="s">
        <v>176</v>
      </c>
      <c r="D63" s="710" t="s">
        <v>123</v>
      </c>
      <c r="E63" s="710"/>
      <c r="F63" s="30"/>
      <c r="I63" s="490" t="s">
        <v>664</v>
      </c>
    </row>
    <row r="64" spans="1:9" ht="15" customHeight="1">
      <c r="A64" t="s">
        <v>1318</v>
      </c>
      <c r="B64" t="s">
        <v>1319</v>
      </c>
      <c r="C64" s="710" t="s">
        <v>1162</v>
      </c>
      <c r="D64" s="710" t="s">
        <v>123</v>
      </c>
      <c r="E64" s="710"/>
      <c r="F64" s="30"/>
      <c r="I64" s="490" t="str">
        <f>Print_Mois!V557</f>
        <v>Holdbacks</v>
      </c>
    </row>
    <row r="65" spans="1:9" ht="15" customHeight="1">
      <c r="A65" t="s">
        <v>1324</v>
      </c>
      <c r="B65" t="s">
        <v>1325</v>
      </c>
      <c r="C65" s="710" t="s">
        <v>88</v>
      </c>
      <c r="D65" s="710" t="s">
        <v>135</v>
      </c>
      <c r="E65" s="710"/>
      <c r="F65" s="30"/>
      <c r="I65" s="490" t="s">
        <v>65</v>
      </c>
    </row>
    <row r="66" spans="1:9" ht="15" customHeight="1">
      <c r="A66" t="s">
        <v>1326</v>
      </c>
      <c r="B66" t="s">
        <v>1327</v>
      </c>
      <c r="C66" s="710" t="s">
        <v>148</v>
      </c>
      <c r="D66" s="710" t="s">
        <v>135</v>
      </c>
      <c r="E66" s="710"/>
      <c r="F66" s="30"/>
      <c r="I66" s="490" t="s">
        <v>33</v>
      </c>
    </row>
    <row r="67" spans="1:9" ht="15" customHeight="1">
      <c r="A67" t="s">
        <v>1328</v>
      </c>
      <c r="B67" t="s">
        <v>1329</v>
      </c>
      <c r="C67" s="710" t="s">
        <v>1163</v>
      </c>
      <c r="D67" s="710" t="s">
        <v>135</v>
      </c>
      <c r="E67" s="710"/>
      <c r="F67" s="30"/>
      <c r="I67" s="490" t="s">
        <v>61</v>
      </c>
    </row>
    <row r="68" spans="1:9" ht="15" customHeight="1">
      <c r="A68" t="s">
        <v>1330</v>
      </c>
      <c r="B68" t="s">
        <v>1331</v>
      </c>
      <c r="C68" s="710" t="s">
        <v>157</v>
      </c>
      <c r="D68" s="710" t="s">
        <v>135</v>
      </c>
      <c r="E68" s="710"/>
      <c r="F68" s="30"/>
      <c r="I68" s="490" t="str">
        <f>Print_Mois!V524</f>
        <v>Informatique</v>
      </c>
    </row>
    <row r="69" spans="1:9" ht="15" customHeight="1">
      <c r="A69" t="s">
        <v>1332</v>
      </c>
      <c r="B69" t="s">
        <v>1333</v>
      </c>
      <c r="C69" s="710" t="s">
        <v>172</v>
      </c>
      <c r="D69" s="710" t="s">
        <v>135</v>
      </c>
      <c r="E69" s="710"/>
      <c r="F69" s="30"/>
      <c r="I69" s="490" t="s">
        <v>173</v>
      </c>
    </row>
    <row r="70" spans="1:9" ht="15" customHeight="1">
      <c r="A70" t="s">
        <v>1334</v>
      </c>
      <c r="B70" t="s">
        <v>1335</v>
      </c>
      <c r="C70" s="710" t="s">
        <v>176</v>
      </c>
      <c r="D70" s="710" t="s">
        <v>135</v>
      </c>
      <c r="E70" s="710"/>
      <c r="F70" s="30"/>
      <c r="I70" s="490" t="s">
        <v>113</v>
      </c>
    </row>
    <row r="71" spans="1:9" ht="15" customHeight="1">
      <c r="A71" t="s">
        <v>1338</v>
      </c>
      <c r="B71" t="s">
        <v>1339</v>
      </c>
      <c r="C71" s="710" t="s">
        <v>88</v>
      </c>
      <c r="D71" s="710" t="s">
        <v>127</v>
      </c>
      <c r="E71" s="710"/>
      <c r="F71" s="30"/>
      <c r="I71" s="490" t="str">
        <f>Print_Mois!V579</f>
        <v>Intérêts sur marge</v>
      </c>
    </row>
    <row r="72" spans="1:9" ht="15" customHeight="1">
      <c r="A72" t="s">
        <v>1340</v>
      </c>
      <c r="B72" t="s">
        <v>1341</v>
      </c>
      <c r="C72" s="710" t="s">
        <v>148</v>
      </c>
      <c r="D72" s="710" t="s">
        <v>127</v>
      </c>
      <c r="E72" s="710"/>
      <c r="F72" s="30"/>
      <c r="I72" s="490"/>
    </row>
    <row r="73" spans="1:9" ht="15" customHeight="1">
      <c r="A73" t="s">
        <v>1342</v>
      </c>
      <c r="B73" t="s">
        <v>1343</v>
      </c>
      <c r="C73" s="710" t="s">
        <v>1163</v>
      </c>
      <c r="D73" s="710" t="s">
        <v>127</v>
      </c>
      <c r="E73" s="710"/>
      <c r="F73" s="30"/>
      <c r="I73" s="490" t="str">
        <f>Print_Mois!V580</f>
        <v>Intérêts sur prêt</v>
      </c>
    </row>
    <row r="74" spans="1:9" ht="15" customHeight="1">
      <c r="A74" t="s">
        <v>1344</v>
      </c>
      <c r="B74" t="s">
        <v>1345</v>
      </c>
      <c r="C74" s="710" t="s">
        <v>157</v>
      </c>
      <c r="D74" s="710" t="s">
        <v>127</v>
      </c>
      <c r="E74" s="710"/>
      <c r="F74" s="30"/>
      <c r="I74" s="490" t="s">
        <v>46</v>
      </c>
    </row>
    <row r="75" spans="1:9" ht="15" customHeight="1">
      <c r="A75" t="s">
        <v>1346</v>
      </c>
      <c r="B75" t="s">
        <v>1347</v>
      </c>
      <c r="C75" s="710" t="s">
        <v>172</v>
      </c>
      <c r="D75" s="710" t="s">
        <v>127</v>
      </c>
      <c r="E75" s="710"/>
      <c r="F75" s="30"/>
      <c r="I75" s="490" t="s">
        <v>42</v>
      </c>
    </row>
    <row r="76" spans="1:9" ht="15" customHeight="1">
      <c r="A76" t="s">
        <v>1348</v>
      </c>
      <c r="B76" t="s">
        <v>1349</v>
      </c>
      <c r="C76" s="710" t="s">
        <v>176</v>
      </c>
      <c r="D76" s="710" t="s">
        <v>127</v>
      </c>
      <c r="E76" s="710"/>
      <c r="F76" s="30"/>
      <c r="I76" s="490"/>
    </row>
    <row r="77" spans="1:9" ht="15" customHeight="1">
      <c r="A77" s="937" t="s">
        <v>1352</v>
      </c>
      <c r="B77" s="937" t="s">
        <v>1353</v>
      </c>
      <c r="C77" s="940"/>
      <c r="D77" s="940"/>
      <c r="E77" s="940"/>
      <c r="F77" s="30"/>
      <c r="I77" s="490" t="str">
        <f>Print_Mois!V548</f>
        <v>Location équipement</v>
      </c>
    </row>
    <row r="78" spans="1:9" ht="15" customHeight="1">
      <c r="A78" s="937" t="s">
        <v>1354</v>
      </c>
      <c r="B78" s="937" t="s">
        <v>1355</v>
      </c>
      <c r="C78" s="940"/>
      <c r="D78" s="940"/>
      <c r="E78" s="940"/>
      <c r="F78" s="30"/>
      <c r="I78" s="490" t="str">
        <f>Print_Mois!V540</f>
        <v>Loyer</v>
      </c>
    </row>
    <row r="79" spans="1:9" ht="15" customHeight="1">
      <c r="A79" s="937" t="s">
        <v>1356</v>
      </c>
      <c r="B79" s="937" t="s">
        <v>1357</v>
      </c>
      <c r="C79" s="940"/>
      <c r="D79" s="940"/>
      <c r="E79" s="940"/>
      <c r="F79" s="30"/>
      <c r="I79" s="490" t="str">
        <f>Print_Mois!C318</f>
        <v>Carrosserie Interne</v>
      </c>
    </row>
    <row r="80" spans="1:9" ht="15" customHeight="1">
      <c r="A80" t="s">
        <v>1358</v>
      </c>
      <c r="B80" t="s">
        <v>1359</v>
      </c>
      <c r="C80" s="710" t="s">
        <v>88</v>
      </c>
      <c r="D80" s="710" t="s">
        <v>136</v>
      </c>
      <c r="E80" s="710"/>
      <c r="F80" s="30"/>
      <c r="I80" s="490" t="str">
        <f>Print_Mois!C246</f>
        <v>M/O Client</v>
      </c>
    </row>
    <row r="81" spans="1:9" ht="15" customHeight="1">
      <c r="A81" t="s">
        <v>1360</v>
      </c>
      <c r="B81" t="s">
        <v>1361</v>
      </c>
      <c r="C81" s="710" t="s">
        <v>148</v>
      </c>
      <c r="D81" s="710" t="s">
        <v>136</v>
      </c>
      <c r="E81" s="710"/>
      <c r="F81" s="30"/>
      <c r="I81" s="490" t="str">
        <f>Print_Mois!C255</f>
        <v>M/O Esthétique</v>
      </c>
    </row>
    <row r="82" spans="1:9" ht="15" customHeight="1">
      <c r="A82" t="s">
        <v>1362</v>
      </c>
      <c r="B82" t="s">
        <v>1363</v>
      </c>
      <c r="C82" s="710" t="s">
        <v>157</v>
      </c>
      <c r="D82" s="710" t="s">
        <v>136</v>
      </c>
      <c r="E82" s="710"/>
      <c r="F82" s="30"/>
      <c r="I82" s="490" t="str">
        <f>+Print_Mois!C321</f>
        <v>Carrosserie Concessions</v>
      </c>
    </row>
    <row r="83" spans="1:9" ht="15" customHeight="1">
      <c r="A83" t="s">
        <v>1364</v>
      </c>
      <c r="B83" t="s">
        <v>1365</v>
      </c>
      <c r="C83" s="710" t="s">
        <v>176</v>
      </c>
      <c r="D83" s="710" t="s">
        <v>136</v>
      </c>
      <c r="E83" s="710"/>
      <c r="F83" s="30"/>
      <c r="I83" s="490" t="str">
        <f>Print_Mois!C249</f>
        <v>M/O Garantie</v>
      </c>
    </row>
    <row r="84" spans="1:9" ht="15" customHeight="1">
      <c r="A84" t="s">
        <v>1368</v>
      </c>
      <c r="B84" t="s">
        <v>1369</v>
      </c>
      <c r="C84" s="710" t="s">
        <v>88</v>
      </c>
      <c r="D84" s="710" t="s">
        <v>138</v>
      </c>
      <c r="E84" s="710"/>
      <c r="F84" s="30"/>
      <c r="I84" s="490" t="s">
        <v>22</v>
      </c>
    </row>
    <row r="85" spans="1:9" ht="15" customHeight="1">
      <c r="A85" t="s">
        <v>1370</v>
      </c>
      <c r="B85" t="s">
        <v>1371</v>
      </c>
      <c r="C85" s="710" t="s">
        <v>148</v>
      </c>
      <c r="D85" s="710" t="s">
        <v>138</v>
      </c>
      <c r="E85" s="710"/>
      <c r="F85" s="30"/>
      <c r="I85" s="490" t="s">
        <v>665</v>
      </c>
    </row>
    <row r="86" spans="1:9" ht="15" customHeight="1">
      <c r="A86" t="s">
        <v>1372</v>
      </c>
      <c r="B86" t="s">
        <v>1373</v>
      </c>
      <c r="C86" s="710" t="s">
        <v>1163</v>
      </c>
      <c r="D86" s="710" t="s">
        <v>138</v>
      </c>
      <c r="E86" s="710"/>
      <c r="F86" s="30"/>
      <c r="I86" s="490" t="s">
        <v>71</v>
      </c>
    </row>
    <row r="87" spans="1:9" ht="15" customHeight="1">
      <c r="A87" t="s">
        <v>1374</v>
      </c>
      <c r="B87" t="s">
        <v>1375</v>
      </c>
      <c r="C87" s="710" t="s">
        <v>157</v>
      </c>
      <c r="D87" s="710" t="s">
        <v>138</v>
      </c>
      <c r="E87" s="710"/>
      <c r="F87" s="30"/>
      <c r="I87" s="490" t="str">
        <f>Print_Mois!C95</f>
        <v>Non Certifié</v>
      </c>
    </row>
    <row r="88" spans="1:9" ht="15" customHeight="1">
      <c r="A88" t="s">
        <v>1376</v>
      </c>
      <c r="B88" t="s">
        <v>1377</v>
      </c>
      <c r="C88" s="710" t="s">
        <v>172</v>
      </c>
      <c r="D88" s="710" t="s">
        <v>138</v>
      </c>
      <c r="E88" s="710"/>
      <c r="F88" s="30"/>
      <c r="I88" s="490"/>
    </row>
    <row r="89" spans="1:9" ht="15" customHeight="1">
      <c r="A89" t="s">
        <v>1378</v>
      </c>
      <c r="B89" t="s">
        <v>1379</v>
      </c>
      <c r="C89" s="710" t="s">
        <v>176</v>
      </c>
      <c r="D89" s="710" t="s">
        <v>138</v>
      </c>
      <c r="E89" s="710"/>
      <c r="F89" s="30"/>
      <c r="I89" s="490"/>
    </row>
    <row r="90" spans="1:9" ht="15" customHeight="1">
      <c r="A90" t="s">
        <v>1382</v>
      </c>
      <c r="B90" t="s">
        <v>1383</v>
      </c>
      <c r="C90" s="710" t="s">
        <v>88</v>
      </c>
      <c r="D90" s="710" t="s">
        <v>133</v>
      </c>
      <c r="E90" s="710"/>
      <c r="F90" s="30"/>
      <c r="I90" s="490" t="str">
        <f>Print_Mois!C373</f>
        <v>P/A Garantie</v>
      </c>
    </row>
    <row r="91" spans="1:9" ht="15" customHeight="1">
      <c r="A91" t="s">
        <v>1384</v>
      </c>
      <c r="B91" t="s">
        <v>1385</v>
      </c>
      <c r="C91" s="710" t="s">
        <v>148</v>
      </c>
      <c r="D91" s="710" t="s">
        <v>133</v>
      </c>
      <c r="E91" s="710"/>
      <c r="F91" s="30"/>
      <c r="I91" s="490" t="str">
        <f>Print_Mois!V530</f>
        <v>Papeterie</v>
      </c>
    </row>
    <row r="92" spans="1:9" ht="15" customHeight="1">
      <c r="A92" t="s">
        <v>1386</v>
      </c>
      <c r="B92" t="s">
        <v>1387</v>
      </c>
      <c r="C92" s="710" t="s">
        <v>1163</v>
      </c>
      <c r="D92" s="710" t="s">
        <v>133</v>
      </c>
      <c r="E92" s="710"/>
      <c r="F92" s="30"/>
      <c r="I92" s="490"/>
    </row>
    <row r="93" spans="1:9" ht="15" customHeight="1">
      <c r="A93" t="s">
        <v>1388</v>
      </c>
      <c r="B93" t="s">
        <v>1389</v>
      </c>
      <c r="C93" s="710" t="s">
        <v>157</v>
      </c>
      <c r="D93" s="710" t="s">
        <v>133</v>
      </c>
      <c r="E93" s="710"/>
      <c r="F93" s="30"/>
      <c r="I93" s="490" t="str">
        <f>Print_Mois!C372</f>
        <v>Pièces Ro Carrosserie</v>
      </c>
    </row>
    <row r="94" spans="1:9" ht="15" customHeight="1">
      <c r="A94" t="s">
        <v>1390</v>
      </c>
      <c r="B94" t="s">
        <v>1391</v>
      </c>
      <c r="C94" s="710" t="s">
        <v>172</v>
      </c>
      <c r="D94" s="710" t="s">
        <v>133</v>
      </c>
      <c r="E94" s="710"/>
      <c r="F94" s="30"/>
      <c r="I94" s="490"/>
    </row>
    <row r="95" spans="1:9" ht="15" customHeight="1">
      <c r="A95" t="s">
        <v>1392</v>
      </c>
      <c r="B95" t="s">
        <v>1393</v>
      </c>
      <c r="C95" s="710" t="s">
        <v>176</v>
      </c>
      <c r="D95" s="710" t="s">
        <v>133</v>
      </c>
      <c r="E95" s="710"/>
      <c r="F95" s="30"/>
      <c r="I95" s="490" t="str">
        <f>Print_Mois!C371</f>
        <v>Pièces Ro Clients</v>
      </c>
    </row>
    <row r="96" spans="1:9" ht="15" customHeight="1">
      <c r="A96" t="s">
        <v>1396</v>
      </c>
      <c r="B96" t="s">
        <v>1397</v>
      </c>
      <c r="C96" s="710" t="s">
        <v>88</v>
      </c>
      <c r="D96" s="710" t="s">
        <v>131</v>
      </c>
      <c r="E96" s="710"/>
      <c r="F96" s="30"/>
      <c r="I96" s="490" t="s">
        <v>24</v>
      </c>
    </row>
    <row r="97" spans="1:9" ht="15" customHeight="1">
      <c r="A97" t="s">
        <v>1398</v>
      </c>
      <c r="B97" t="s">
        <v>1399</v>
      </c>
      <c r="C97" s="710" t="s">
        <v>148</v>
      </c>
      <c r="D97" s="710" t="s">
        <v>131</v>
      </c>
      <c r="E97" s="710"/>
      <c r="F97" s="30"/>
      <c r="I97" s="490" t="str">
        <f>Print_Mois!V558</f>
        <v>Programme Excellence</v>
      </c>
    </row>
    <row r="98" spans="1:9" ht="15" customHeight="1">
      <c r="A98" t="s">
        <v>1400</v>
      </c>
      <c r="B98" t="s">
        <v>1401</v>
      </c>
      <c r="C98" s="710" t="s">
        <v>1163</v>
      </c>
      <c r="D98" s="710" t="s">
        <v>131</v>
      </c>
      <c r="E98" s="710"/>
      <c r="F98" s="30"/>
      <c r="I98" s="490" t="s">
        <v>37</v>
      </c>
    </row>
    <row r="99" spans="1:9" ht="15" customHeight="1">
      <c r="A99" t="s">
        <v>1402</v>
      </c>
      <c r="B99" t="s">
        <v>1403</v>
      </c>
      <c r="C99" s="710" t="s">
        <v>157</v>
      </c>
      <c r="D99" s="710" t="s">
        <v>131</v>
      </c>
      <c r="E99" s="710"/>
      <c r="F99" s="30"/>
      <c r="I99" s="490"/>
    </row>
    <row r="100" spans="1:9" ht="15" customHeight="1">
      <c r="A100" s="938" t="s">
        <v>1404</v>
      </c>
      <c r="B100" s="938" t="s">
        <v>1405</v>
      </c>
      <c r="C100" s="939" t="s">
        <v>172</v>
      </c>
      <c r="D100" s="939" t="s">
        <v>1174</v>
      </c>
      <c r="E100" s="939"/>
      <c r="F100" s="30"/>
      <c r="I100" s="490" t="str">
        <f>Print_Mois!V559</f>
        <v>Programme neuf 2</v>
      </c>
    </row>
    <row r="101" spans="1:9" ht="15" customHeight="1">
      <c r="A101" t="s">
        <v>1406</v>
      </c>
      <c r="B101" t="s">
        <v>1407</v>
      </c>
      <c r="C101" s="710" t="s">
        <v>176</v>
      </c>
      <c r="D101" s="710" t="s">
        <v>131</v>
      </c>
      <c r="E101" s="710"/>
      <c r="F101" s="30"/>
      <c r="I101" s="490" t="str">
        <f>Print_Mois!V560</f>
        <v>Programme neuf 3</v>
      </c>
    </row>
    <row r="102" spans="1:9" ht="15" customHeight="1">
      <c r="A102" s="937" t="s">
        <v>1408</v>
      </c>
      <c r="B102" s="937" t="s">
        <v>1409</v>
      </c>
      <c r="C102" s="940" t="s">
        <v>157</v>
      </c>
      <c r="D102" s="940" t="s">
        <v>131</v>
      </c>
      <c r="E102" s="940"/>
      <c r="F102" s="30"/>
      <c r="I102" s="490" t="s">
        <v>112</v>
      </c>
    </row>
    <row r="103" spans="1:9" ht="15" customHeight="1">
      <c r="A103" t="s">
        <v>1412</v>
      </c>
      <c r="B103" t="s">
        <v>1413</v>
      </c>
      <c r="C103" s="710" t="s">
        <v>88</v>
      </c>
      <c r="D103" s="710" t="s">
        <v>112</v>
      </c>
      <c r="E103" s="710"/>
      <c r="F103" s="30"/>
      <c r="I103" s="490">
        <f>Print_Mois!C19</f>
        <v>0</v>
      </c>
    </row>
    <row r="104" spans="1:9" ht="15" customHeight="1">
      <c r="A104" t="s">
        <v>1414</v>
      </c>
      <c r="B104" t="s">
        <v>1413</v>
      </c>
      <c r="C104" s="710" t="s">
        <v>148</v>
      </c>
      <c r="D104" s="710" t="s">
        <v>112</v>
      </c>
      <c r="E104" s="710"/>
      <c r="F104" s="30"/>
      <c r="I104" s="490" t="s">
        <v>38</v>
      </c>
    </row>
    <row r="105" spans="1:9" ht="15" customHeight="1">
      <c r="A105" t="s">
        <v>1415</v>
      </c>
      <c r="B105" t="s">
        <v>1416</v>
      </c>
      <c r="C105" s="710" t="s">
        <v>1163</v>
      </c>
      <c r="D105" s="710" t="s">
        <v>112</v>
      </c>
      <c r="E105" s="710"/>
      <c r="F105" s="30"/>
      <c r="I105" s="490"/>
    </row>
    <row r="106" spans="1:9" ht="15" customHeight="1">
      <c r="A106" t="s">
        <v>1417</v>
      </c>
      <c r="B106" t="s">
        <v>1413</v>
      </c>
      <c r="C106" s="710" t="s">
        <v>157</v>
      </c>
      <c r="D106" s="710" t="s">
        <v>125</v>
      </c>
      <c r="E106" s="710"/>
      <c r="F106" s="30"/>
      <c r="I106" s="490" t="s">
        <v>34</v>
      </c>
    </row>
    <row r="107" spans="1:9" ht="15" customHeight="1">
      <c r="A107" t="s">
        <v>1418</v>
      </c>
      <c r="B107" t="s">
        <v>1413</v>
      </c>
      <c r="C107" s="710" t="s">
        <v>172</v>
      </c>
      <c r="D107" s="710" t="s">
        <v>125</v>
      </c>
      <c r="E107" s="710"/>
      <c r="F107" s="30"/>
      <c r="I107" s="490" t="s">
        <v>25</v>
      </c>
    </row>
    <row r="108" spans="1:9" ht="15" customHeight="1">
      <c r="A108" t="s">
        <v>1419</v>
      </c>
      <c r="B108" t="s">
        <v>1413</v>
      </c>
      <c r="C108" s="710" t="s">
        <v>176</v>
      </c>
      <c r="D108" s="710" t="s">
        <v>125</v>
      </c>
      <c r="E108" s="710"/>
      <c r="F108" s="30"/>
      <c r="I108" s="490" t="s">
        <v>25</v>
      </c>
    </row>
    <row r="109" spans="1:9" ht="15" customHeight="1">
      <c r="A109" t="s">
        <v>1420</v>
      </c>
      <c r="B109" t="s">
        <v>1421</v>
      </c>
      <c r="C109" s="710" t="s">
        <v>88</v>
      </c>
      <c r="D109" s="710" t="s">
        <v>112</v>
      </c>
      <c r="E109" s="710"/>
      <c r="F109" s="30"/>
      <c r="I109" s="490" t="s">
        <v>32</v>
      </c>
    </row>
    <row r="110" spans="1:9" ht="15" customHeight="1">
      <c r="A110" t="s">
        <v>1422</v>
      </c>
      <c r="B110" t="s">
        <v>1421</v>
      </c>
      <c r="C110" s="710" t="s">
        <v>148</v>
      </c>
      <c r="D110" s="710" t="s">
        <v>112</v>
      </c>
      <c r="E110" s="710"/>
      <c r="F110" s="30"/>
      <c r="I110" s="490" t="s">
        <v>30</v>
      </c>
    </row>
    <row r="111" spans="1:9" ht="15" customHeight="1">
      <c r="A111" t="s">
        <v>1423</v>
      </c>
      <c r="B111" t="s">
        <v>1421</v>
      </c>
      <c r="C111" s="710" t="s">
        <v>157</v>
      </c>
      <c r="D111" s="710" t="s">
        <v>125</v>
      </c>
      <c r="E111" s="710"/>
      <c r="F111" s="30"/>
      <c r="I111" s="490" t="s">
        <v>26</v>
      </c>
    </row>
    <row r="112" spans="1:9" ht="15" customHeight="1">
      <c r="A112" t="s">
        <v>1424</v>
      </c>
      <c r="B112" t="s">
        <v>1425</v>
      </c>
      <c r="C112" s="710" t="s">
        <v>172</v>
      </c>
      <c r="D112" s="710" t="s">
        <v>125</v>
      </c>
      <c r="E112" s="710"/>
      <c r="F112" s="30"/>
      <c r="I112" s="490" t="s">
        <v>185</v>
      </c>
    </row>
    <row r="113" spans="1:27" ht="15" customHeight="1">
      <c r="A113" t="s">
        <v>1426</v>
      </c>
      <c r="B113" t="s">
        <v>1421</v>
      </c>
      <c r="C113" s="710" t="s">
        <v>176</v>
      </c>
      <c r="D113" s="710" t="s">
        <v>125</v>
      </c>
      <c r="E113" s="710"/>
      <c r="F113" s="30"/>
      <c r="I113" s="490" t="s">
        <v>36</v>
      </c>
    </row>
    <row r="114" spans="1:27" ht="15" customHeight="1">
      <c r="A114" t="s">
        <v>1427</v>
      </c>
      <c r="B114" s="706" t="s">
        <v>1428</v>
      </c>
      <c r="C114" s="710" t="s">
        <v>1162</v>
      </c>
      <c r="D114" s="710" t="s">
        <v>125</v>
      </c>
      <c r="E114" s="710"/>
      <c r="F114" s="30"/>
      <c r="I114" s="490" t="str">
        <f>Print_Mois!V547</f>
        <v>Réparation équipement</v>
      </c>
    </row>
    <row r="115" spans="1:27" ht="15" customHeight="1">
      <c r="A115" t="s">
        <v>1432</v>
      </c>
      <c r="B115" t="s">
        <v>1433</v>
      </c>
      <c r="C115" s="710" t="s">
        <v>88</v>
      </c>
      <c r="D115" s="710" t="s">
        <v>112</v>
      </c>
      <c r="E115" s="710"/>
      <c r="F115" s="30"/>
      <c r="I115" s="490" t="str">
        <f>Print_Mois!C24</f>
        <v>Total F&amp;I</v>
      </c>
    </row>
    <row r="116" spans="1:27" ht="15" customHeight="1">
      <c r="A116" t="s">
        <v>1434</v>
      </c>
      <c r="B116" t="s">
        <v>1435</v>
      </c>
      <c r="C116" s="710" t="s">
        <v>148</v>
      </c>
      <c r="D116" s="710" t="s">
        <v>112</v>
      </c>
      <c r="E116" s="710"/>
      <c r="F116" s="30"/>
      <c r="I116" s="490" t="str">
        <f>Print_Mois!C21</f>
        <v>Rev. Finances</v>
      </c>
    </row>
    <row r="117" spans="1:27" ht="15" customHeight="1">
      <c r="A117" t="s">
        <v>1436</v>
      </c>
      <c r="B117" t="s">
        <v>1437</v>
      </c>
      <c r="C117" s="710" t="s">
        <v>1163</v>
      </c>
      <c r="D117" s="710" t="s">
        <v>112</v>
      </c>
      <c r="E117" s="710"/>
      <c r="F117" s="30"/>
      <c r="I117" s="490" t="str">
        <f>Print_Mois!C22</f>
        <v>Rev. Protections</v>
      </c>
    </row>
    <row r="118" spans="1:27" ht="15" customHeight="1">
      <c r="A118" t="s">
        <v>1438</v>
      </c>
      <c r="B118" t="s">
        <v>1439</v>
      </c>
      <c r="C118" s="710" t="s">
        <v>157</v>
      </c>
      <c r="D118" s="710" t="s">
        <v>125</v>
      </c>
      <c r="E118" s="710"/>
      <c r="F118" s="30"/>
      <c r="I118" s="490" t="str">
        <f>Print_Mois!V556</f>
        <v>Revenus autres</v>
      </c>
    </row>
    <row r="119" spans="1:27" ht="15" customHeight="1">
      <c r="A119" t="s">
        <v>1440</v>
      </c>
      <c r="B119" t="s">
        <v>1441</v>
      </c>
      <c r="C119" s="710" t="s">
        <v>172</v>
      </c>
      <c r="D119" s="710" t="s">
        <v>125</v>
      </c>
      <c r="E119" s="710"/>
      <c r="F119" s="30"/>
      <c r="I119" s="490" t="s">
        <v>49</v>
      </c>
    </row>
    <row r="120" spans="1:27" ht="15" customHeight="1">
      <c r="A120" t="s">
        <v>1442</v>
      </c>
      <c r="B120" t="s">
        <v>1443</v>
      </c>
      <c r="C120" s="710" t="s">
        <v>176</v>
      </c>
      <c r="D120" s="710" t="s">
        <v>125</v>
      </c>
      <c r="E120" s="710"/>
      <c r="F120" s="30"/>
      <c r="I120" s="490" t="str">
        <f>Print_Mois!V510</f>
        <v>Salaires autres</v>
      </c>
    </row>
    <row r="121" spans="1:27" ht="15" customHeight="1">
      <c r="A121" t="s">
        <v>1446</v>
      </c>
      <c r="B121" t="s">
        <v>1447</v>
      </c>
      <c r="C121" s="710" t="s">
        <v>88</v>
      </c>
      <c r="D121" s="710" t="s">
        <v>112</v>
      </c>
      <c r="E121" s="710"/>
      <c r="F121" s="30"/>
      <c r="I121" s="490" t="str">
        <f>Print_Mois!C43</f>
        <v>Salaires commis</v>
      </c>
    </row>
    <row r="122" spans="1:27" ht="15" customHeight="1">
      <c r="A122" t="s">
        <v>1448</v>
      </c>
      <c r="B122" t="s">
        <v>1449</v>
      </c>
      <c r="C122" s="710" t="s">
        <v>148</v>
      </c>
      <c r="D122" s="710" t="s">
        <v>112</v>
      </c>
      <c r="E122" s="710"/>
      <c r="F122" s="30"/>
      <c r="I122" s="490" t="str">
        <f>Print_Mois!V509</f>
        <v>Salaires commis</v>
      </c>
    </row>
    <row r="123" spans="1:27" ht="15" customHeight="1">
      <c r="A123" t="s">
        <v>1450</v>
      </c>
      <c r="B123" t="s">
        <v>1451</v>
      </c>
      <c r="C123" s="710" t="s">
        <v>157</v>
      </c>
      <c r="D123" s="710" t="s">
        <v>125</v>
      </c>
      <c r="E123" s="710"/>
      <c r="F123" s="30"/>
      <c r="I123" s="490" t="str">
        <f>Print_Mois!V515</f>
        <v>Salaires en absences</v>
      </c>
    </row>
    <row r="124" spans="1:27" ht="15" customHeight="1">
      <c r="A124" t="s">
        <v>1452</v>
      </c>
      <c r="B124" t="s">
        <v>1453</v>
      </c>
      <c r="C124" s="710" t="s">
        <v>172</v>
      </c>
      <c r="D124" s="710" t="s">
        <v>125</v>
      </c>
      <c r="E124" s="710"/>
      <c r="F124" s="30"/>
      <c r="I124" s="490" t="str">
        <f>Print_Mois!V507</f>
        <v>Salaires propriétaire</v>
      </c>
    </row>
    <row r="125" spans="1:27" ht="15" customHeight="1">
      <c r="A125" t="s">
        <v>1454</v>
      </c>
      <c r="B125" s="706" t="s">
        <v>1455</v>
      </c>
      <c r="C125" s="710" t="s">
        <v>176</v>
      </c>
      <c r="D125" s="710" t="s">
        <v>125</v>
      </c>
      <c r="E125" s="710"/>
      <c r="F125" s="30"/>
      <c r="I125" s="490" t="str">
        <f>Print_Mois!V511</f>
        <v>Salaires spécialistes</v>
      </c>
    </row>
    <row r="126" spans="1:27" ht="15" customHeight="1">
      <c r="A126" t="s">
        <v>1456</v>
      </c>
      <c r="B126" t="s">
        <v>1457</v>
      </c>
      <c r="C126" s="710" t="s">
        <v>157</v>
      </c>
      <c r="D126" s="710" t="s">
        <v>126</v>
      </c>
      <c r="E126" s="710"/>
      <c r="F126" s="30"/>
      <c r="I126" s="490" t="str">
        <f>Print_Mois!C34</f>
        <v>Service gratuit 1</v>
      </c>
    </row>
    <row r="127" spans="1:27" ht="15" customHeight="1">
      <c r="A127" t="s">
        <v>1458</v>
      </c>
      <c r="B127" t="s">
        <v>1459</v>
      </c>
      <c r="C127" s="710" t="s">
        <v>172</v>
      </c>
      <c r="D127" s="710" t="s">
        <v>126</v>
      </c>
      <c r="E127" s="710"/>
      <c r="F127" s="30"/>
      <c r="I127" s="490" t="str">
        <f>Print_Mois!V522</f>
        <v>Service gratuit 2</v>
      </c>
    </row>
    <row r="128" spans="1:27" ht="15" customHeight="1">
      <c r="A128" t="s">
        <v>1460</v>
      </c>
      <c r="B128" t="s">
        <v>1461</v>
      </c>
      <c r="C128" s="710" t="s">
        <v>176</v>
      </c>
      <c r="D128" s="710" t="s">
        <v>126</v>
      </c>
      <c r="E128" s="710"/>
      <c r="F128" s="30"/>
      <c r="G128" s="3"/>
      <c r="H128" s="3"/>
      <c r="I128" s="490" t="str">
        <f>Print_Mois!V526</f>
        <v>Services extérieurs</v>
      </c>
      <c r="J128" s="3"/>
      <c r="K128" s="3"/>
      <c r="N128" s="3"/>
      <c r="O128" s="3"/>
      <c r="P128" s="3"/>
      <c r="Q128" s="3"/>
      <c r="R128" s="3"/>
      <c r="S128" s="3"/>
      <c r="T128" s="3"/>
      <c r="U128" s="3"/>
      <c r="V128" s="3"/>
      <c r="W128" s="3"/>
      <c r="X128" s="3"/>
      <c r="Y128" s="3"/>
      <c r="Z128" s="3"/>
      <c r="AA128" s="3"/>
    </row>
    <row r="129" spans="1:9" ht="15" customHeight="1">
      <c r="A129" t="s">
        <v>1464</v>
      </c>
      <c r="B129" t="s">
        <v>1465</v>
      </c>
      <c r="C129" s="710" t="s">
        <v>88</v>
      </c>
      <c r="D129" s="710" t="s">
        <v>128</v>
      </c>
      <c r="E129" s="710"/>
      <c r="F129" s="30"/>
      <c r="I129" s="490" t="str">
        <f>Print_Mois!C262</f>
        <v>Sous-traitement</v>
      </c>
    </row>
    <row r="130" spans="1:9" ht="15" customHeight="1">
      <c r="A130" t="s">
        <v>1466</v>
      </c>
      <c r="B130" t="s">
        <v>1467</v>
      </c>
      <c r="C130" s="710" t="s">
        <v>148</v>
      </c>
      <c r="D130" s="710" t="s">
        <v>128</v>
      </c>
      <c r="E130" s="710"/>
      <c r="F130" s="30"/>
      <c r="I130" s="490" t="s">
        <v>125</v>
      </c>
    </row>
    <row r="131" spans="1:9" ht="15" customHeight="1">
      <c r="A131" t="s">
        <v>1468</v>
      </c>
      <c r="B131" t="s">
        <v>1469</v>
      </c>
      <c r="C131" s="710" t="s">
        <v>1163</v>
      </c>
      <c r="D131" s="710" t="s">
        <v>128</v>
      </c>
      <c r="E131" s="710"/>
      <c r="F131" s="30"/>
      <c r="I131" s="490" t="s">
        <v>95</v>
      </c>
    </row>
    <row r="132" spans="1:9" ht="15" customHeight="1">
      <c r="A132" t="s">
        <v>1470</v>
      </c>
      <c r="B132" t="s">
        <v>1471</v>
      </c>
      <c r="C132" s="710" t="s">
        <v>157</v>
      </c>
      <c r="D132" s="710" t="s">
        <v>128</v>
      </c>
      <c r="E132" s="710"/>
      <c r="F132" s="30"/>
      <c r="I132" s="490" t="s">
        <v>202</v>
      </c>
    </row>
    <row r="133" spans="1:9" ht="15" customHeight="1">
      <c r="A133" t="s">
        <v>1472</v>
      </c>
      <c r="B133" t="s">
        <v>1473</v>
      </c>
      <c r="C133" s="710" t="s">
        <v>172</v>
      </c>
      <c r="D133" s="710" t="s">
        <v>128</v>
      </c>
      <c r="E133" s="710"/>
      <c r="F133" s="30"/>
      <c r="I133" s="490" t="s">
        <v>203</v>
      </c>
    </row>
    <row r="134" spans="1:9" ht="15" customHeight="1">
      <c r="A134" t="s">
        <v>1474</v>
      </c>
      <c r="B134" t="s">
        <v>1475</v>
      </c>
      <c r="C134" s="710" t="s">
        <v>176</v>
      </c>
      <c r="D134" s="710" t="s">
        <v>128</v>
      </c>
      <c r="E134" s="710"/>
      <c r="F134" s="30"/>
      <c r="I134" s="490" t="str">
        <f>Print_Mois!V543</f>
        <v>Taxe sur le capital</v>
      </c>
    </row>
    <row r="135" spans="1:9" ht="15" customHeight="1">
      <c r="A135" t="s">
        <v>1476</v>
      </c>
      <c r="B135" s="706" t="s">
        <v>1477</v>
      </c>
      <c r="C135" s="710" t="s">
        <v>1162</v>
      </c>
      <c r="D135" s="710" t="s">
        <v>128</v>
      </c>
      <c r="E135" s="710"/>
      <c r="F135" s="30"/>
      <c r="I135" s="490" t="s">
        <v>31</v>
      </c>
    </row>
    <row r="136" spans="1:9" ht="15" customHeight="1">
      <c r="A136" t="s">
        <v>1482</v>
      </c>
      <c r="B136" t="s">
        <v>1483</v>
      </c>
      <c r="C136" s="710" t="s">
        <v>88</v>
      </c>
      <c r="D136" s="710" t="s">
        <v>130</v>
      </c>
      <c r="E136" s="710"/>
      <c r="F136" s="30"/>
      <c r="I136" s="490" t="s">
        <v>132</v>
      </c>
    </row>
    <row r="137" spans="1:9" ht="15" customHeight="1">
      <c r="A137" t="s">
        <v>1484</v>
      </c>
      <c r="B137" t="s">
        <v>1485</v>
      </c>
      <c r="C137" s="710" t="s">
        <v>148</v>
      </c>
      <c r="D137" s="710" t="s">
        <v>130</v>
      </c>
      <c r="E137" s="710"/>
      <c r="F137" s="30"/>
      <c r="I137" s="490" t="str">
        <f>Print_Mois!C101</f>
        <v>Ventes au Gros</v>
      </c>
    </row>
    <row r="138" spans="1:9" ht="15" customHeight="1">
      <c r="A138" t="s">
        <v>1486</v>
      </c>
      <c r="B138" t="s">
        <v>1487</v>
      </c>
      <c r="C138" s="710" t="s">
        <v>1163</v>
      </c>
      <c r="D138" s="710" t="s">
        <v>130</v>
      </c>
      <c r="E138" s="710"/>
      <c r="F138" s="30"/>
      <c r="I138" s="490"/>
    </row>
    <row r="139" spans="1:9" ht="15" customHeight="1">
      <c r="A139" t="s">
        <v>1488</v>
      </c>
      <c r="B139" t="s">
        <v>1489</v>
      </c>
      <c r="C139" s="710" t="s">
        <v>157</v>
      </c>
      <c r="D139" s="710" t="s">
        <v>130</v>
      </c>
      <c r="E139" s="710"/>
      <c r="F139" s="30"/>
      <c r="I139" s="490" t="str">
        <f>Print_Mois!C376</f>
        <v>Ventes de Gros</v>
      </c>
    </row>
    <row r="140" spans="1:9" ht="15" customHeight="1">
      <c r="A140" t="s">
        <v>1490</v>
      </c>
      <c r="B140" t="s">
        <v>1491</v>
      </c>
      <c r="C140" s="710" t="s">
        <v>172</v>
      </c>
      <c r="D140" s="710" t="s">
        <v>130</v>
      </c>
      <c r="E140" s="710"/>
      <c r="F140" s="30"/>
      <c r="I140" s="490" t="s">
        <v>182</v>
      </c>
    </row>
    <row r="141" spans="1:9" ht="15" customHeight="1">
      <c r="A141" t="s">
        <v>1492</v>
      </c>
      <c r="B141" t="s">
        <v>1493</v>
      </c>
      <c r="C141" s="710" t="s">
        <v>176</v>
      </c>
      <c r="D141" s="710" t="s">
        <v>130</v>
      </c>
      <c r="E141" s="710"/>
      <c r="F141" s="30"/>
      <c r="I141" s="490" t="str">
        <f>Print_Mois!C374</f>
        <v>Ventes Internes</v>
      </c>
    </row>
    <row r="142" spans="1:9" ht="15" customHeight="1">
      <c r="A142" t="s">
        <v>1494</v>
      </c>
      <c r="B142" t="s">
        <v>1495</v>
      </c>
      <c r="C142" s="710" t="s">
        <v>1162</v>
      </c>
      <c r="D142" s="710" t="s">
        <v>130</v>
      </c>
      <c r="E142" s="710"/>
      <c r="F142" s="30"/>
      <c r="I142" s="490"/>
    </row>
    <row r="143" spans="1:9" ht="15" customHeight="1">
      <c r="A143" s="937" t="s">
        <v>1500</v>
      </c>
      <c r="B143" s="937" t="s">
        <v>1501</v>
      </c>
      <c r="C143" s="940" t="s">
        <v>88</v>
      </c>
      <c r="D143" s="940" t="s">
        <v>129</v>
      </c>
      <c r="E143" s="940"/>
      <c r="F143" s="30"/>
      <c r="I143" s="490"/>
    </row>
    <row r="144" spans="1:9" ht="15" customHeight="1">
      <c r="A144" t="s">
        <v>1502</v>
      </c>
      <c r="B144" t="s">
        <v>1503</v>
      </c>
      <c r="C144" s="710" t="s">
        <v>88</v>
      </c>
      <c r="D144" s="710" t="s">
        <v>129</v>
      </c>
      <c r="E144" s="710"/>
      <c r="F144" s="30"/>
    </row>
    <row r="145" spans="1:9" ht="15" customHeight="1">
      <c r="A145" t="s">
        <v>1504</v>
      </c>
      <c r="B145" t="s">
        <v>1505</v>
      </c>
      <c r="C145" s="710" t="s">
        <v>88</v>
      </c>
      <c r="D145" s="710" t="s">
        <v>129</v>
      </c>
      <c r="E145" s="710"/>
      <c r="F145" s="30"/>
    </row>
    <row r="146" spans="1:9" ht="15" customHeight="1">
      <c r="A146" t="s">
        <v>1506</v>
      </c>
      <c r="B146" t="s">
        <v>1507</v>
      </c>
      <c r="C146" s="710" t="s">
        <v>148</v>
      </c>
      <c r="D146" s="710" t="s">
        <v>129</v>
      </c>
      <c r="E146" s="710"/>
      <c r="F146" s="30"/>
    </row>
    <row r="147" spans="1:9" ht="15" customHeight="1">
      <c r="A147" t="s">
        <v>1508</v>
      </c>
      <c r="B147" t="s">
        <v>1509</v>
      </c>
      <c r="C147" s="710" t="s">
        <v>148</v>
      </c>
      <c r="D147" s="710" t="s">
        <v>129</v>
      </c>
      <c r="E147" s="710"/>
      <c r="F147" s="30"/>
    </row>
    <row r="148" spans="1:9" ht="15" customHeight="1">
      <c r="A148" t="s">
        <v>1510</v>
      </c>
      <c r="B148" t="s">
        <v>1511</v>
      </c>
      <c r="C148" s="710" t="s">
        <v>1163</v>
      </c>
      <c r="D148" s="710" t="s">
        <v>129</v>
      </c>
      <c r="E148" s="710"/>
      <c r="F148" s="3"/>
    </row>
    <row r="149" spans="1:9" ht="15" customHeight="1">
      <c r="A149" t="s">
        <v>1512</v>
      </c>
      <c r="B149" t="s">
        <v>1513</v>
      </c>
      <c r="C149" s="710" t="s">
        <v>1163</v>
      </c>
      <c r="D149" s="710" t="s">
        <v>129</v>
      </c>
      <c r="E149" s="710"/>
      <c r="F149" s="3"/>
    </row>
    <row r="150" spans="1:9" ht="15" customHeight="1">
      <c r="A150" t="s">
        <v>1514</v>
      </c>
      <c r="B150" t="s">
        <v>1515</v>
      </c>
      <c r="C150" s="710" t="s">
        <v>157</v>
      </c>
      <c r="D150" s="710" t="s">
        <v>129</v>
      </c>
      <c r="E150" s="710"/>
      <c r="F150" s="3"/>
    </row>
    <row r="151" spans="1:9" ht="15" customHeight="1">
      <c r="A151" t="s">
        <v>1516</v>
      </c>
      <c r="B151" t="s">
        <v>1517</v>
      </c>
      <c r="C151" s="710" t="s">
        <v>157</v>
      </c>
      <c r="D151" s="710" t="s">
        <v>129</v>
      </c>
      <c r="E151" s="710"/>
      <c r="F151" s="3"/>
    </row>
    <row r="152" spans="1:9" ht="15" customHeight="1">
      <c r="A152" t="s">
        <v>1518</v>
      </c>
      <c r="B152" t="s">
        <v>1519</v>
      </c>
      <c r="C152" s="710" t="s">
        <v>172</v>
      </c>
      <c r="D152" s="710" t="s">
        <v>129</v>
      </c>
      <c r="E152" s="710"/>
      <c r="F152" s="3"/>
    </row>
    <row r="153" spans="1:9" ht="15" customHeight="1">
      <c r="A153" t="s">
        <v>1520</v>
      </c>
      <c r="B153" t="s">
        <v>1521</v>
      </c>
      <c r="C153" s="710" t="s">
        <v>172</v>
      </c>
      <c r="D153" s="710" t="s">
        <v>129</v>
      </c>
      <c r="E153" s="710"/>
      <c r="F153" s="3"/>
    </row>
    <row r="154" spans="1:9" ht="15" customHeight="1">
      <c r="A154" t="s">
        <v>1522</v>
      </c>
      <c r="B154" t="s">
        <v>1523</v>
      </c>
      <c r="C154" s="710" t="s">
        <v>176</v>
      </c>
      <c r="D154" s="710" t="s">
        <v>129</v>
      </c>
      <c r="E154" s="710"/>
      <c r="F154" s="3"/>
    </row>
    <row r="155" spans="1:9" ht="15" customHeight="1">
      <c r="A155" t="s">
        <v>1524</v>
      </c>
      <c r="B155" t="s">
        <v>1525</v>
      </c>
      <c r="C155" s="710" t="s">
        <v>176</v>
      </c>
      <c r="D155" s="710" t="s">
        <v>129</v>
      </c>
      <c r="E155" s="710"/>
      <c r="F155" s="3"/>
    </row>
    <row r="156" spans="1:9" ht="15" customHeight="1">
      <c r="A156" t="s">
        <v>1528</v>
      </c>
      <c r="B156" t="s">
        <v>1529</v>
      </c>
      <c r="C156" s="710" t="s">
        <v>88</v>
      </c>
      <c r="D156" s="710" t="s">
        <v>136</v>
      </c>
      <c r="E156" s="710"/>
      <c r="F156" s="3"/>
    </row>
    <row r="157" spans="1:9" ht="15" customHeight="1">
      <c r="A157" t="s">
        <v>1530</v>
      </c>
      <c r="B157" t="s">
        <v>1531</v>
      </c>
      <c r="C157" s="710" t="s">
        <v>148</v>
      </c>
      <c r="D157" s="710" t="s">
        <v>136</v>
      </c>
      <c r="E157" s="710"/>
      <c r="F157" s="3"/>
    </row>
    <row r="158" spans="1:9" ht="15" customHeight="1">
      <c r="A158" t="s">
        <v>1532</v>
      </c>
      <c r="B158" t="s">
        <v>1533</v>
      </c>
      <c r="C158" s="710" t="s">
        <v>157</v>
      </c>
      <c r="D158" s="710" t="s">
        <v>136</v>
      </c>
      <c r="E158" s="710"/>
      <c r="F158" s="3"/>
    </row>
    <row r="159" spans="1:9" ht="15" customHeight="1">
      <c r="A159" t="s">
        <v>1534</v>
      </c>
      <c r="B159" t="s">
        <v>1535</v>
      </c>
      <c r="C159" s="710" t="s">
        <v>172</v>
      </c>
      <c r="D159" s="710" t="s">
        <v>136</v>
      </c>
      <c r="E159" s="710"/>
      <c r="F159" s="3"/>
    </row>
    <row r="160" spans="1:9" ht="15" customHeight="1">
      <c r="A160" t="s">
        <v>1538</v>
      </c>
      <c r="B160" t="s">
        <v>1539</v>
      </c>
      <c r="C160" s="710" t="s">
        <v>176</v>
      </c>
      <c r="D160" s="710" t="s">
        <v>136</v>
      </c>
      <c r="E160" s="710"/>
      <c r="F160" s="3"/>
      <c r="I160" s="3"/>
    </row>
    <row r="161" spans="1:6" ht="15" customHeight="1">
      <c r="A161" t="s">
        <v>1542</v>
      </c>
      <c r="B161" t="s">
        <v>1543</v>
      </c>
      <c r="C161" s="710" t="s">
        <v>88</v>
      </c>
      <c r="D161" s="710" t="s">
        <v>207</v>
      </c>
      <c r="E161" s="710"/>
      <c r="F161" s="3"/>
    </row>
    <row r="162" spans="1:6" ht="15" customHeight="1">
      <c r="A162" t="s">
        <v>1544</v>
      </c>
      <c r="B162" t="s">
        <v>1545</v>
      </c>
      <c r="C162" s="710" t="s">
        <v>148</v>
      </c>
      <c r="D162" s="710" t="s">
        <v>207</v>
      </c>
      <c r="E162" s="710"/>
      <c r="F162" s="3"/>
    </row>
    <row r="163" spans="1:6" ht="15" customHeight="1">
      <c r="A163" t="s">
        <v>1546</v>
      </c>
      <c r="B163" t="s">
        <v>1547</v>
      </c>
      <c r="C163" s="710" t="s">
        <v>1163</v>
      </c>
      <c r="D163" s="710" t="s">
        <v>207</v>
      </c>
      <c r="E163" s="710"/>
      <c r="F163" s="3"/>
    </row>
    <row r="164" spans="1:6" ht="15" customHeight="1">
      <c r="A164" t="s">
        <v>1548</v>
      </c>
      <c r="B164" t="s">
        <v>1549</v>
      </c>
      <c r="C164" s="710" t="s">
        <v>157</v>
      </c>
      <c r="D164" s="710" t="s">
        <v>207</v>
      </c>
      <c r="E164" s="710"/>
      <c r="F164" s="3"/>
    </row>
    <row r="165" spans="1:6" ht="15" customHeight="1">
      <c r="A165" t="s">
        <v>1550</v>
      </c>
      <c r="B165" t="s">
        <v>1551</v>
      </c>
      <c r="C165" s="710" t="s">
        <v>172</v>
      </c>
      <c r="D165" s="710" t="s">
        <v>207</v>
      </c>
      <c r="E165" s="710"/>
      <c r="F165" s="3"/>
    </row>
    <row r="166" spans="1:6" ht="15" customHeight="1">
      <c r="A166" t="s">
        <v>1552</v>
      </c>
      <c r="B166" t="s">
        <v>1553</v>
      </c>
      <c r="C166" s="710" t="s">
        <v>176</v>
      </c>
      <c r="D166" s="710" t="s">
        <v>207</v>
      </c>
      <c r="E166" s="710"/>
      <c r="F166" s="3"/>
    </row>
    <row r="167" spans="1:6" ht="15" customHeight="1">
      <c r="A167" t="s">
        <v>1556</v>
      </c>
      <c r="B167" t="s">
        <v>1557</v>
      </c>
      <c r="C167" s="710" t="s">
        <v>88</v>
      </c>
      <c r="D167" s="710" t="s">
        <v>134</v>
      </c>
      <c r="E167" s="710"/>
      <c r="F167" s="3"/>
    </row>
    <row r="168" spans="1:6" ht="15" customHeight="1">
      <c r="A168" t="s">
        <v>1558</v>
      </c>
      <c r="B168" t="s">
        <v>1559</v>
      </c>
      <c r="C168" s="710" t="s">
        <v>148</v>
      </c>
      <c r="D168" s="710" t="s">
        <v>134</v>
      </c>
      <c r="E168" s="710"/>
      <c r="F168" s="3"/>
    </row>
    <row r="169" spans="1:6" ht="15" customHeight="1">
      <c r="A169" t="s">
        <v>1560</v>
      </c>
      <c r="B169" t="s">
        <v>1561</v>
      </c>
      <c r="C169" s="710" t="s">
        <v>1163</v>
      </c>
      <c r="D169" s="710" t="s">
        <v>134</v>
      </c>
      <c r="E169" s="710"/>
      <c r="F169" s="3"/>
    </row>
    <row r="170" spans="1:6" ht="15" customHeight="1">
      <c r="A170" t="s">
        <v>1562</v>
      </c>
      <c r="B170" t="s">
        <v>1563</v>
      </c>
      <c r="C170" s="710" t="s">
        <v>157</v>
      </c>
      <c r="D170" s="710" t="s">
        <v>134</v>
      </c>
      <c r="E170" s="710"/>
      <c r="F170" s="3"/>
    </row>
    <row r="171" spans="1:6" ht="15" customHeight="1">
      <c r="A171" t="s">
        <v>1564</v>
      </c>
      <c r="B171" t="s">
        <v>1565</v>
      </c>
      <c r="C171" s="710" t="s">
        <v>172</v>
      </c>
      <c r="D171" s="710" t="s">
        <v>134</v>
      </c>
      <c r="E171" s="710"/>
      <c r="F171" s="3"/>
    </row>
    <row r="172" spans="1:6" ht="15" customHeight="1">
      <c r="A172" t="s">
        <v>1566</v>
      </c>
      <c r="B172" t="s">
        <v>1567</v>
      </c>
      <c r="C172" s="710" t="s">
        <v>176</v>
      </c>
      <c r="D172" s="710" t="s">
        <v>134</v>
      </c>
      <c r="E172" s="710"/>
      <c r="F172" s="3"/>
    </row>
    <row r="173" spans="1:6" ht="15" customHeight="1">
      <c r="A173" t="s">
        <v>1570</v>
      </c>
      <c r="B173" t="s">
        <v>1571</v>
      </c>
      <c r="C173" s="710" t="s">
        <v>88</v>
      </c>
      <c r="D173" s="710" t="s">
        <v>137</v>
      </c>
      <c r="E173" s="710"/>
      <c r="F173" s="3"/>
    </row>
    <row r="174" spans="1:6" ht="15" customHeight="1">
      <c r="A174" t="s">
        <v>1572</v>
      </c>
      <c r="B174" t="s">
        <v>1573</v>
      </c>
      <c r="C174" s="710" t="s">
        <v>148</v>
      </c>
      <c r="D174" s="710" t="s">
        <v>137</v>
      </c>
      <c r="E174" s="710"/>
      <c r="F174" s="3"/>
    </row>
    <row r="175" spans="1:6" ht="15" customHeight="1">
      <c r="A175" t="s">
        <v>1574</v>
      </c>
      <c r="B175" t="s">
        <v>1575</v>
      </c>
      <c r="C175" s="710" t="s">
        <v>1163</v>
      </c>
      <c r="D175" s="710" t="s">
        <v>137</v>
      </c>
      <c r="E175" s="710"/>
      <c r="F175" s="3"/>
    </row>
    <row r="176" spans="1:6" ht="15" customHeight="1">
      <c r="A176" t="s">
        <v>1576</v>
      </c>
      <c r="B176" t="s">
        <v>1577</v>
      </c>
      <c r="C176" s="710" t="s">
        <v>157</v>
      </c>
      <c r="D176" s="710" t="s">
        <v>137</v>
      </c>
      <c r="E176" s="710"/>
      <c r="F176" s="3"/>
    </row>
    <row r="177" spans="1:6" ht="15" customHeight="1">
      <c r="A177" t="s">
        <v>1578</v>
      </c>
      <c r="B177" t="s">
        <v>1579</v>
      </c>
      <c r="C177" s="710" t="s">
        <v>172</v>
      </c>
      <c r="D177" s="710" t="s">
        <v>137</v>
      </c>
      <c r="E177" s="710"/>
      <c r="F177" s="3"/>
    </row>
    <row r="178" spans="1:6" ht="15" customHeight="1">
      <c r="A178" t="s">
        <v>1580</v>
      </c>
      <c r="B178" t="s">
        <v>1581</v>
      </c>
      <c r="C178" s="710" t="s">
        <v>176</v>
      </c>
      <c r="D178" s="710" t="s">
        <v>137</v>
      </c>
      <c r="E178" s="710"/>
      <c r="F178" s="3"/>
    </row>
    <row r="179" spans="1:6" ht="15" customHeight="1">
      <c r="A179" t="s">
        <v>1584</v>
      </c>
      <c r="B179" t="s">
        <v>1585</v>
      </c>
      <c r="C179" s="710" t="s">
        <v>88</v>
      </c>
      <c r="D179" s="710" t="s">
        <v>113</v>
      </c>
      <c r="E179" s="710"/>
      <c r="F179" s="3"/>
    </row>
    <row r="180" spans="1:6" ht="15" customHeight="1">
      <c r="A180" t="s">
        <v>1586</v>
      </c>
      <c r="B180" t="s">
        <v>1587</v>
      </c>
      <c r="C180" s="710" t="s">
        <v>148</v>
      </c>
      <c r="D180" s="710" t="s">
        <v>113</v>
      </c>
      <c r="E180" s="710"/>
      <c r="F180" s="3"/>
    </row>
    <row r="181" spans="1:6" ht="15" customHeight="1">
      <c r="A181" t="s">
        <v>1588</v>
      </c>
      <c r="B181" t="s">
        <v>1589</v>
      </c>
      <c r="C181" s="710" t="s">
        <v>1163</v>
      </c>
      <c r="D181" s="710" t="s">
        <v>113</v>
      </c>
      <c r="E181" s="710"/>
      <c r="F181" s="3"/>
    </row>
    <row r="182" spans="1:6" ht="15" customHeight="1">
      <c r="A182" s="937" t="s">
        <v>1590</v>
      </c>
      <c r="B182" s="937" t="s">
        <v>1591</v>
      </c>
      <c r="C182" s="940" t="s">
        <v>157</v>
      </c>
      <c r="D182" s="940" t="s">
        <v>136</v>
      </c>
      <c r="E182" s="940"/>
      <c r="F182" s="3" t="s">
        <v>3131</v>
      </c>
    </row>
    <row r="183" spans="1:6" ht="15" customHeight="1">
      <c r="A183" t="s">
        <v>1596</v>
      </c>
      <c r="B183" t="s">
        <v>1597</v>
      </c>
      <c r="C183" s="710" t="s">
        <v>88</v>
      </c>
      <c r="D183" s="710" t="s">
        <v>136</v>
      </c>
      <c r="E183" s="710"/>
      <c r="F183" s="3"/>
    </row>
    <row r="184" spans="1:6" ht="15" customHeight="1">
      <c r="A184" t="s">
        <v>1598</v>
      </c>
      <c r="B184" t="s">
        <v>1599</v>
      </c>
      <c r="C184" s="710" t="s">
        <v>148</v>
      </c>
      <c r="D184" s="710" t="s">
        <v>136</v>
      </c>
      <c r="E184" s="710"/>
      <c r="F184" s="3"/>
    </row>
    <row r="185" spans="1:6" ht="15" customHeight="1">
      <c r="A185" t="s">
        <v>1600</v>
      </c>
      <c r="B185" t="s">
        <v>1601</v>
      </c>
      <c r="C185" s="710" t="s">
        <v>1163</v>
      </c>
      <c r="D185" s="710" t="s">
        <v>136</v>
      </c>
      <c r="E185" s="710"/>
      <c r="F185" s="3"/>
    </row>
    <row r="186" spans="1:6" ht="15" customHeight="1">
      <c r="A186" t="s">
        <v>1602</v>
      </c>
      <c r="B186" t="s">
        <v>1603</v>
      </c>
      <c r="C186" s="710" t="s">
        <v>157</v>
      </c>
      <c r="D186" s="710" t="s">
        <v>136</v>
      </c>
      <c r="E186" s="710"/>
      <c r="F186" s="3"/>
    </row>
    <row r="187" spans="1:6" ht="15" customHeight="1">
      <c r="A187" t="s">
        <v>1604</v>
      </c>
      <c r="B187" t="s">
        <v>1605</v>
      </c>
      <c r="C187" s="710" t="s">
        <v>172</v>
      </c>
      <c r="D187" s="710" t="s">
        <v>1174</v>
      </c>
      <c r="E187" s="710"/>
      <c r="F187" s="3"/>
    </row>
    <row r="188" spans="1:6" ht="15" customHeight="1">
      <c r="A188" t="s">
        <v>1606</v>
      </c>
      <c r="B188" t="s">
        <v>1607</v>
      </c>
      <c r="C188" s="710" t="s">
        <v>176</v>
      </c>
      <c r="D188" s="710" t="s">
        <v>136</v>
      </c>
      <c r="E188" s="710"/>
      <c r="F188" s="3"/>
    </row>
    <row r="189" spans="1:6" ht="15" customHeight="1">
      <c r="A189" t="s">
        <v>1608</v>
      </c>
      <c r="B189" s="706" t="s">
        <v>3133</v>
      </c>
      <c r="C189" s="710" t="s">
        <v>1162</v>
      </c>
      <c r="D189" s="710" t="s">
        <v>136</v>
      </c>
      <c r="E189" s="710"/>
      <c r="F189" s="3"/>
    </row>
    <row r="190" spans="1:6" ht="15" customHeight="1">
      <c r="A190" s="937" t="s">
        <v>3132</v>
      </c>
      <c r="B190" s="937" t="s">
        <v>1609</v>
      </c>
      <c r="C190" s="940"/>
      <c r="D190" s="940"/>
      <c r="E190" s="940"/>
      <c r="F190" s="3"/>
    </row>
    <row r="191" spans="1:6" ht="15" customHeight="1">
      <c r="A191" t="s">
        <v>1613</v>
      </c>
      <c r="B191" t="s">
        <v>1614</v>
      </c>
      <c r="C191" s="710" t="s">
        <v>88</v>
      </c>
      <c r="D191" s="710" t="s">
        <v>3129</v>
      </c>
      <c r="E191" s="710"/>
      <c r="F191" s="3"/>
    </row>
    <row r="192" spans="1:6" ht="15" customHeight="1">
      <c r="A192" t="s">
        <v>1615</v>
      </c>
      <c r="B192" t="s">
        <v>1616</v>
      </c>
      <c r="C192" s="710" t="s">
        <v>148</v>
      </c>
      <c r="D192" s="710" t="s">
        <v>3129</v>
      </c>
      <c r="E192" s="710"/>
      <c r="F192" s="3"/>
    </row>
    <row r="193" spans="1:7" ht="15" customHeight="1">
      <c r="A193" t="s">
        <v>1617</v>
      </c>
      <c r="B193" t="s">
        <v>1618</v>
      </c>
      <c r="C193" s="710" t="s">
        <v>1163</v>
      </c>
      <c r="D193" s="710" t="s">
        <v>3129</v>
      </c>
      <c r="E193" s="710"/>
      <c r="F193" s="3"/>
    </row>
    <row r="194" spans="1:7" ht="15" customHeight="1">
      <c r="A194" s="937" t="s">
        <v>1621</v>
      </c>
      <c r="B194" s="937" t="s">
        <v>1622</v>
      </c>
      <c r="C194" s="940" t="s">
        <v>88</v>
      </c>
      <c r="D194" s="940" t="s">
        <v>136</v>
      </c>
      <c r="E194" s="940"/>
      <c r="F194" s="3"/>
    </row>
    <row r="195" spans="1:7" ht="15" customHeight="1">
      <c r="A195" s="937" t="s">
        <v>1623</v>
      </c>
      <c r="B195" s="937" t="s">
        <v>1624</v>
      </c>
      <c r="C195" s="940" t="s">
        <v>148</v>
      </c>
      <c r="D195" s="940" t="s">
        <v>136</v>
      </c>
      <c r="E195" s="940"/>
      <c r="F195" s="3"/>
    </row>
    <row r="196" spans="1:7" ht="15" customHeight="1">
      <c r="A196" s="937" t="s">
        <v>1625</v>
      </c>
      <c r="B196" s="937" t="s">
        <v>1626</v>
      </c>
      <c r="C196" s="940" t="s">
        <v>157</v>
      </c>
      <c r="D196" s="940" t="s">
        <v>136</v>
      </c>
      <c r="E196" s="940"/>
      <c r="F196" s="3"/>
    </row>
    <row r="197" spans="1:7" ht="15" customHeight="1">
      <c r="A197" s="937" t="s">
        <v>1627</v>
      </c>
      <c r="B197" s="937" t="s">
        <v>1626</v>
      </c>
      <c r="C197" s="940" t="s">
        <v>172</v>
      </c>
      <c r="D197" s="940" t="s">
        <v>136</v>
      </c>
      <c r="E197" s="940"/>
      <c r="F197" s="3"/>
    </row>
    <row r="198" spans="1:7" ht="15" customHeight="1">
      <c r="A198" s="937" t="s">
        <v>1628</v>
      </c>
      <c r="B198" s="937" t="s">
        <v>1629</v>
      </c>
      <c r="C198" s="940" t="s">
        <v>176</v>
      </c>
      <c r="D198" s="940" t="s">
        <v>136</v>
      </c>
      <c r="E198" s="940"/>
      <c r="F198" s="4"/>
    </row>
    <row r="199" spans="1:7" ht="15" customHeight="1">
      <c r="A199" t="s">
        <v>1632</v>
      </c>
      <c r="B199" t="s">
        <v>1633</v>
      </c>
      <c r="C199" s="710" t="s">
        <v>88</v>
      </c>
      <c r="D199" s="710" t="s">
        <v>201</v>
      </c>
      <c r="E199" s="901"/>
      <c r="F199" s="3"/>
    </row>
    <row r="200" spans="1:7" ht="15" customHeight="1">
      <c r="A200" t="s">
        <v>1634</v>
      </c>
      <c r="B200" t="s">
        <v>1635</v>
      </c>
      <c r="C200" s="710" t="s">
        <v>148</v>
      </c>
      <c r="D200" s="710" t="s">
        <v>201</v>
      </c>
      <c r="E200" s="901"/>
      <c r="F200" s="3"/>
    </row>
    <row r="201" spans="1:7" ht="15" customHeight="1">
      <c r="A201" t="s">
        <v>1636</v>
      </c>
      <c r="B201" t="s">
        <v>1637</v>
      </c>
      <c r="C201" s="710" t="s">
        <v>1163</v>
      </c>
      <c r="D201" s="710" t="s">
        <v>201</v>
      </c>
      <c r="E201" s="901"/>
      <c r="F201" s="3"/>
    </row>
    <row r="202" spans="1:7" ht="15" customHeight="1">
      <c r="A202" t="s">
        <v>1638</v>
      </c>
      <c r="B202" t="s">
        <v>1639</v>
      </c>
      <c r="C202" s="710" t="s">
        <v>157</v>
      </c>
      <c r="D202" s="710" t="s">
        <v>201</v>
      </c>
      <c r="E202" s="901"/>
      <c r="F202" s="3"/>
    </row>
    <row r="203" spans="1:7" ht="15" customHeight="1">
      <c r="A203" t="s">
        <v>1640</v>
      </c>
      <c r="B203" t="s">
        <v>1641</v>
      </c>
      <c r="C203" s="710" t="s">
        <v>172</v>
      </c>
      <c r="D203" s="710" t="s">
        <v>201</v>
      </c>
      <c r="E203" s="901"/>
      <c r="F203" s="3"/>
    </row>
    <row r="204" spans="1:7" ht="15" customHeight="1">
      <c r="A204" t="s">
        <v>1642</v>
      </c>
      <c r="B204" t="s">
        <v>1643</v>
      </c>
      <c r="C204" s="710" t="s">
        <v>176</v>
      </c>
      <c r="D204" s="710" t="s">
        <v>201</v>
      </c>
      <c r="E204" s="901"/>
      <c r="F204" s="3"/>
    </row>
    <row r="205" spans="1:7" ht="15" customHeight="1">
      <c r="A205" t="s">
        <v>1646</v>
      </c>
      <c r="B205" t="s">
        <v>1647</v>
      </c>
      <c r="C205" s="710" t="s">
        <v>88</v>
      </c>
      <c r="D205" s="710" t="s">
        <v>201</v>
      </c>
      <c r="E205" s="901"/>
      <c r="F205" s="3"/>
      <c r="G205" s="756" t="s">
        <v>1081</v>
      </c>
    </row>
    <row r="206" spans="1:7" ht="15" customHeight="1">
      <c r="A206" t="s">
        <v>1648</v>
      </c>
      <c r="B206" t="s">
        <v>1649</v>
      </c>
      <c r="C206" s="710" t="s">
        <v>148</v>
      </c>
      <c r="D206" s="710" t="s">
        <v>201</v>
      </c>
      <c r="E206" s="901"/>
      <c r="F206" s="3"/>
    </row>
    <row r="207" spans="1:7" ht="15" customHeight="1">
      <c r="A207" t="s">
        <v>1650</v>
      </c>
      <c r="B207" t="s">
        <v>1651</v>
      </c>
      <c r="C207" s="710" t="s">
        <v>1163</v>
      </c>
      <c r="D207" s="710" t="s">
        <v>201</v>
      </c>
      <c r="E207" s="901"/>
      <c r="F207" s="3"/>
    </row>
    <row r="208" spans="1:7" ht="15" customHeight="1">
      <c r="A208" t="s">
        <v>1652</v>
      </c>
      <c r="B208" t="s">
        <v>1653</v>
      </c>
      <c r="C208" s="710" t="s">
        <v>157</v>
      </c>
      <c r="D208" s="710" t="s">
        <v>201</v>
      </c>
      <c r="E208" s="901"/>
      <c r="F208" s="3"/>
    </row>
    <row r="209" spans="1:6" ht="15" customHeight="1">
      <c r="A209" t="s">
        <v>1654</v>
      </c>
      <c r="B209" t="s">
        <v>1655</v>
      </c>
      <c r="C209" s="710" t="s">
        <v>172</v>
      </c>
      <c r="D209" s="710" t="s">
        <v>201</v>
      </c>
      <c r="E209" s="901"/>
      <c r="F209" s="3"/>
    </row>
    <row r="210" spans="1:6" ht="15" customHeight="1">
      <c r="A210" t="s">
        <v>1656</v>
      </c>
      <c r="B210" t="s">
        <v>1657</v>
      </c>
      <c r="C210" s="710" t="s">
        <v>176</v>
      </c>
      <c r="D210" s="710" t="s">
        <v>201</v>
      </c>
      <c r="E210" s="901"/>
      <c r="F210" s="3"/>
    </row>
    <row r="211" spans="1:6" ht="15" customHeight="1">
      <c r="A211" t="s">
        <v>1660</v>
      </c>
      <c r="B211" t="s">
        <v>1661</v>
      </c>
      <c r="C211" s="710" t="s">
        <v>88</v>
      </c>
      <c r="D211" s="710" t="s">
        <v>130</v>
      </c>
      <c r="E211" s="901"/>
      <c r="F211" s="3"/>
    </row>
    <row r="212" spans="1:6" ht="15" customHeight="1">
      <c r="A212" t="s">
        <v>1662</v>
      </c>
      <c r="B212" t="s">
        <v>1663</v>
      </c>
      <c r="C212" s="710" t="s">
        <v>148</v>
      </c>
      <c r="D212" s="710" t="s">
        <v>130</v>
      </c>
      <c r="E212" s="901"/>
      <c r="F212" s="4"/>
    </row>
    <row r="213" spans="1:6" ht="15" customHeight="1">
      <c r="A213" t="s">
        <v>1664</v>
      </c>
      <c r="B213" t="s">
        <v>1665</v>
      </c>
      <c r="C213" s="710" t="s">
        <v>1163</v>
      </c>
      <c r="D213" s="710" t="s">
        <v>130</v>
      </c>
      <c r="E213" s="901"/>
      <c r="F213" s="3"/>
    </row>
    <row r="214" spans="1:6" ht="15" customHeight="1">
      <c r="A214" t="s">
        <v>1666</v>
      </c>
      <c r="B214" t="s">
        <v>1667</v>
      </c>
      <c r="C214" s="710" t="s">
        <v>157</v>
      </c>
      <c r="D214" s="710" t="s">
        <v>130</v>
      </c>
      <c r="E214" s="901"/>
      <c r="F214" s="3"/>
    </row>
    <row r="215" spans="1:6" ht="15" customHeight="1">
      <c r="A215" t="s">
        <v>1668</v>
      </c>
      <c r="B215" t="s">
        <v>1669</v>
      </c>
      <c r="C215" s="710" t="s">
        <v>172</v>
      </c>
      <c r="D215" s="710" t="s">
        <v>130</v>
      </c>
      <c r="E215" s="901"/>
      <c r="F215" s="3"/>
    </row>
    <row r="216" spans="1:6" ht="15" customHeight="1">
      <c r="A216" t="s">
        <v>1670</v>
      </c>
      <c r="B216" t="s">
        <v>1671</v>
      </c>
      <c r="C216" s="710" t="s">
        <v>176</v>
      </c>
      <c r="D216" s="710" t="s">
        <v>130</v>
      </c>
      <c r="E216" s="901"/>
      <c r="F216" s="3"/>
    </row>
    <row r="217" spans="1:6" ht="15" customHeight="1">
      <c r="A217" t="s">
        <v>1674</v>
      </c>
      <c r="B217" t="s">
        <v>1675</v>
      </c>
      <c r="C217" s="710" t="s">
        <v>88</v>
      </c>
      <c r="D217" s="710" t="s">
        <v>217</v>
      </c>
      <c r="E217" s="901"/>
      <c r="F217" s="3"/>
    </row>
    <row r="218" spans="1:6" ht="15" customHeight="1">
      <c r="A218" t="s">
        <v>1676</v>
      </c>
      <c r="B218" t="s">
        <v>1677</v>
      </c>
      <c r="C218" s="710" t="s">
        <v>148</v>
      </c>
      <c r="D218" s="710" t="s">
        <v>217</v>
      </c>
      <c r="E218" s="901"/>
      <c r="F218" s="3"/>
    </row>
    <row r="219" spans="1:6" ht="15" customHeight="1">
      <c r="A219" t="s">
        <v>1678</v>
      </c>
      <c r="B219" t="s">
        <v>1679</v>
      </c>
      <c r="C219" s="710" t="s">
        <v>157</v>
      </c>
      <c r="D219" s="710" t="s">
        <v>217</v>
      </c>
      <c r="E219" s="901"/>
      <c r="F219" s="3"/>
    </row>
    <row r="220" spans="1:6" ht="15" customHeight="1">
      <c r="A220" t="s">
        <v>1680</v>
      </c>
      <c r="B220" t="s">
        <v>1681</v>
      </c>
      <c r="C220" s="710" t="s">
        <v>172</v>
      </c>
      <c r="D220" s="710" t="s">
        <v>217</v>
      </c>
      <c r="E220" s="901"/>
      <c r="F220" s="3"/>
    </row>
    <row r="221" spans="1:6" ht="15" customHeight="1">
      <c r="A221" t="s">
        <v>1682</v>
      </c>
      <c r="B221" t="s">
        <v>1683</v>
      </c>
      <c r="C221" s="710" t="s">
        <v>176</v>
      </c>
      <c r="D221" s="710" t="s">
        <v>217</v>
      </c>
      <c r="E221" s="901"/>
      <c r="F221" s="3"/>
    </row>
    <row r="222" spans="1:6" ht="15" customHeight="1">
      <c r="A222" t="s">
        <v>1686</v>
      </c>
      <c r="B222" t="s">
        <v>1687</v>
      </c>
      <c r="C222" s="710" t="s">
        <v>88</v>
      </c>
      <c r="D222" s="710" t="s">
        <v>202</v>
      </c>
      <c r="E222" s="901"/>
      <c r="F222" s="3"/>
    </row>
    <row r="223" spans="1:6" ht="15" customHeight="1">
      <c r="A223" t="s">
        <v>1688</v>
      </c>
      <c r="B223" t="s">
        <v>1689</v>
      </c>
      <c r="C223" s="710" t="s">
        <v>148</v>
      </c>
      <c r="D223" s="710" t="s">
        <v>202</v>
      </c>
      <c r="E223" s="901"/>
      <c r="F223" s="3"/>
    </row>
    <row r="224" spans="1:6" ht="15" customHeight="1">
      <c r="A224" t="s">
        <v>1690</v>
      </c>
      <c r="B224" t="s">
        <v>1691</v>
      </c>
      <c r="C224" s="710" t="s">
        <v>157</v>
      </c>
      <c r="D224" s="710" t="s">
        <v>202</v>
      </c>
      <c r="E224" s="901"/>
      <c r="F224" s="3"/>
    </row>
    <row r="225" spans="1:6" ht="15" customHeight="1">
      <c r="A225" t="s">
        <v>1692</v>
      </c>
      <c r="B225" t="s">
        <v>1693</v>
      </c>
      <c r="C225" s="710" t="s">
        <v>172</v>
      </c>
      <c r="D225" s="710" t="s">
        <v>202</v>
      </c>
      <c r="E225" s="901"/>
      <c r="F225" s="3"/>
    </row>
    <row r="226" spans="1:6" ht="15" customHeight="1">
      <c r="A226" t="s">
        <v>1694</v>
      </c>
      <c r="B226" t="s">
        <v>1695</v>
      </c>
      <c r="C226" s="710" t="s">
        <v>176</v>
      </c>
      <c r="D226" s="710" t="s">
        <v>202</v>
      </c>
      <c r="E226" s="901"/>
      <c r="F226" s="3"/>
    </row>
    <row r="227" spans="1:6" ht="15" customHeight="1">
      <c r="A227" t="s">
        <v>1698</v>
      </c>
      <c r="B227" t="s">
        <v>1699</v>
      </c>
      <c r="C227" s="710" t="s">
        <v>88</v>
      </c>
      <c r="D227" s="710" t="s">
        <v>205</v>
      </c>
      <c r="E227" s="901"/>
      <c r="F227" s="3"/>
    </row>
    <row r="228" spans="1:6" ht="15" customHeight="1">
      <c r="A228" t="s">
        <v>1700</v>
      </c>
      <c r="B228" t="s">
        <v>1701</v>
      </c>
      <c r="C228" s="710" t="s">
        <v>148</v>
      </c>
      <c r="D228" s="710" t="s">
        <v>205</v>
      </c>
      <c r="E228" s="901"/>
      <c r="F228" s="3"/>
    </row>
    <row r="229" spans="1:6" ht="15" customHeight="1">
      <c r="A229" t="s">
        <v>1702</v>
      </c>
      <c r="B229" t="s">
        <v>1703</v>
      </c>
      <c r="C229" s="710" t="s">
        <v>157</v>
      </c>
      <c r="D229" s="710" t="s">
        <v>205</v>
      </c>
      <c r="E229" s="901"/>
      <c r="F229" s="3"/>
    </row>
    <row r="230" spans="1:6" ht="15" customHeight="1">
      <c r="A230" t="s">
        <v>1704</v>
      </c>
      <c r="B230" t="s">
        <v>1705</v>
      </c>
      <c r="C230" s="710" t="s">
        <v>172</v>
      </c>
      <c r="D230" s="710" t="s">
        <v>205</v>
      </c>
      <c r="E230" s="901"/>
      <c r="F230" s="3"/>
    </row>
    <row r="231" spans="1:6" ht="15" customHeight="1">
      <c r="A231" t="s">
        <v>1706</v>
      </c>
      <c r="B231" t="s">
        <v>1707</v>
      </c>
      <c r="C231" s="710" t="s">
        <v>176</v>
      </c>
      <c r="D231" s="710" t="s">
        <v>205</v>
      </c>
      <c r="E231" s="901"/>
      <c r="F231" s="3"/>
    </row>
    <row r="232" spans="1:6" ht="15" customHeight="1">
      <c r="A232" t="s">
        <v>1710</v>
      </c>
      <c r="B232" t="s">
        <v>1711</v>
      </c>
      <c r="C232" s="710" t="s">
        <v>88</v>
      </c>
      <c r="D232" s="710" t="s">
        <v>206</v>
      </c>
      <c r="E232" s="901"/>
      <c r="F232" s="3"/>
    </row>
    <row r="233" spans="1:6" ht="15" customHeight="1">
      <c r="A233" t="s">
        <v>1712</v>
      </c>
      <c r="B233" t="s">
        <v>1713</v>
      </c>
      <c r="C233" s="710" t="s">
        <v>148</v>
      </c>
      <c r="D233" s="710" t="s">
        <v>206</v>
      </c>
      <c r="E233" s="901"/>
      <c r="F233" s="3"/>
    </row>
    <row r="234" spans="1:6" ht="15" customHeight="1">
      <c r="A234" t="s">
        <v>1714</v>
      </c>
      <c r="B234" t="s">
        <v>1715</v>
      </c>
      <c r="C234" s="710" t="s">
        <v>157</v>
      </c>
      <c r="D234" s="710" t="s">
        <v>206</v>
      </c>
      <c r="E234" s="901"/>
      <c r="F234" s="3"/>
    </row>
    <row r="235" spans="1:6" ht="15" customHeight="1">
      <c r="A235" t="s">
        <v>1716</v>
      </c>
      <c r="B235" t="s">
        <v>1717</v>
      </c>
      <c r="C235" s="710" t="s">
        <v>172</v>
      </c>
      <c r="D235" s="710" t="s">
        <v>206</v>
      </c>
      <c r="E235" s="901"/>
      <c r="F235" s="3"/>
    </row>
    <row r="236" spans="1:6" ht="15" customHeight="1">
      <c r="A236" t="s">
        <v>1718</v>
      </c>
      <c r="B236" t="s">
        <v>1719</v>
      </c>
      <c r="C236" s="710" t="s">
        <v>176</v>
      </c>
      <c r="D236" s="710" t="s">
        <v>206</v>
      </c>
      <c r="E236" s="901"/>
      <c r="F236" s="3"/>
    </row>
    <row r="237" spans="1:6" ht="15" customHeight="1">
      <c r="A237" s="937" t="s">
        <v>1722</v>
      </c>
      <c r="B237" s="937" t="s">
        <v>1723</v>
      </c>
      <c r="C237" s="940"/>
      <c r="D237" s="940"/>
      <c r="E237" s="941"/>
      <c r="F237" s="3"/>
    </row>
    <row r="238" spans="1:6" ht="15" customHeight="1">
      <c r="A238" s="937" t="s">
        <v>1724</v>
      </c>
      <c r="B238" s="937" t="s">
        <v>1725</v>
      </c>
      <c r="C238" s="940"/>
      <c r="D238" s="940"/>
      <c r="E238" s="941"/>
      <c r="F238" s="3"/>
    </row>
    <row r="239" spans="1:6" ht="15" customHeight="1">
      <c r="A239" s="937" t="s">
        <v>1726</v>
      </c>
      <c r="B239" s="937" t="s">
        <v>1727</v>
      </c>
      <c r="C239" s="940"/>
      <c r="D239" s="940"/>
      <c r="E239" s="941"/>
      <c r="F239" s="3"/>
    </row>
    <row r="240" spans="1:6" ht="15" customHeight="1">
      <c r="A240" s="937" t="s">
        <v>1728</v>
      </c>
      <c r="B240" s="937" t="s">
        <v>1729</v>
      </c>
      <c r="C240" s="940"/>
      <c r="D240" s="940"/>
      <c r="E240" s="941"/>
      <c r="F240" s="3"/>
    </row>
    <row r="241" spans="1:6" ht="15" customHeight="1">
      <c r="A241" s="937" t="s">
        <v>1730</v>
      </c>
      <c r="B241" s="937" t="s">
        <v>1731</v>
      </c>
      <c r="C241" s="940"/>
      <c r="D241" s="940"/>
      <c r="E241" s="941"/>
      <c r="F241" s="3"/>
    </row>
    <row r="242" spans="1:6" ht="15" customHeight="1">
      <c r="A242" t="s">
        <v>1734</v>
      </c>
      <c r="B242" t="s">
        <v>1735</v>
      </c>
      <c r="C242" s="710" t="s">
        <v>88</v>
      </c>
      <c r="D242" s="710" t="s">
        <v>203</v>
      </c>
      <c r="E242" s="901"/>
      <c r="F242" s="3"/>
    </row>
    <row r="243" spans="1:6" ht="15" customHeight="1">
      <c r="A243" t="s">
        <v>1736</v>
      </c>
      <c r="B243" t="s">
        <v>1737</v>
      </c>
      <c r="C243" s="710" t="s">
        <v>148</v>
      </c>
      <c r="D243" s="710" t="s">
        <v>203</v>
      </c>
      <c r="E243" s="901"/>
      <c r="F243" s="3"/>
    </row>
    <row r="244" spans="1:6" ht="15" customHeight="1">
      <c r="A244" t="s">
        <v>1738</v>
      </c>
      <c r="B244" t="s">
        <v>1739</v>
      </c>
      <c r="C244" s="710" t="s">
        <v>1163</v>
      </c>
      <c r="D244" s="710" t="s">
        <v>203</v>
      </c>
      <c r="E244" s="901"/>
      <c r="F244" s="3"/>
    </row>
    <row r="245" spans="1:6" ht="15" customHeight="1">
      <c r="A245" t="s">
        <v>1740</v>
      </c>
      <c r="B245" t="s">
        <v>1741</v>
      </c>
      <c r="C245" s="710" t="s">
        <v>157</v>
      </c>
      <c r="D245" s="710" t="s">
        <v>203</v>
      </c>
      <c r="E245" s="901"/>
      <c r="F245" s="3"/>
    </row>
    <row r="246" spans="1:6" ht="15" customHeight="1">
      <c r="A246" t="s">
        <v>1742</v>
      </c>
      <c r="B246" t="s">
        <v>1743</v>
      </c>
      <c r="C246" s="710" t="s">
        <v>172</v>
      </c>
      <c r="D246" s="710" t="s">
        <v>203</v>
      </c>
      <c r="E246" s="901"/>
      <c r="F246" s="3"/>
    </row>
    <row r="247" spans="1:6" ht="15" customHeight="1">
      <c r="A247" t="s">
        <v>1744</v>
      </c>
      <c r="B247" t="s">
        <v>1745</v>
      </c>
      <c r="C247" s="710" t="s">
        <v>176</v>
      </c>
      <c r="D247" s="710" t="s">
        <v>203</v>
      </c>
      <c r="E247" s="901"/>
      <c r="F247" s="3"/>
    </row>
    <row r="248" spans="1:6" ht="15" customHeight="1">
      <c r="A248" t="s">
        <v>1748</v>
      </c>
      <c r="B248" t="s">
        <v>1749</v>
      </c>
      <c r="C248" s="710" t="s">
        <v>88</v>
      </c>
      <c r="D248" s="710" t="s">
        <v>208</v>
      </c>
      <c r="E248" s="901"/>
      <c r="F248" s="3"/>
    </row>
    <row r="249" spans="1:6" ht="15" customHeight="1">
      <c r="A249" t="s">
        <v>1750</v>
      </c>
      <c r="B249" t="s">
        <v>1751</v>
      </c>
      <c r="C249" s="710" t="s">
        <v>148</v>
      </c>
      <c r="D249" s="710" t="s">
        <v>208</v>
      </c>
      <c r="E249" s="901"/>
      <c r="F249" s="3"/>
    </row>
    <row r="250" spans="1:6" ht="15" customHeight="1">
      <c r="A250" t="s">
        <v>1752</v>
      </c>
      <c r="B250" t="s">
        <v>1753</v>
      </c>
      <c r="C250" s="710" t="s">
        <v>157</v>
      </c>
      <c r="D250" s="710" t="s">
        <v>208</v>
      </c>
      <c r="E250" s="901"/>
      <c r="F250" s="3"/>
    </row>
    <row r="251" spans="1:6" ht="15" customHeight="1">
      <c r="A251" t="s">
        <v>1754</v>
      </c>
      <c r="B251" t="s">
        <v>1755</v>
      </c>
      <c r="C251" s="710" t="s">
        <v>172</v>
      </c>
      <c r="D251" s="710" t="s">
        <v>208</v>
      </c>
      <c r="E251" s="901"/>
      <c r="F251" s="3"/>
    </row>
    <row r="252" spans="1:6" ht="15" customHeight="1">
      <c r="A252" t="s">
        <v>1756</v>
      </c>
      <c r="B252" t="s">
        <v>1757</v>
      </c>
      <c r="C252" s="710" t="s">
        <v>176</v>
      </c>
      <c r="D252" s="710" t="s">
        <v>208</v>
      </c>
      <c r="E252" s="901"/>
      <c r="F252" s="3"/>
    </row>
    <row r="253" spans="1:6" ht="15" customHeight="1">
      <c r="A253" t="s">
        <v>1760</v>
      </c>
      <c r="B253" t="s">
        <v>1761</v>
      </c>
      <c r="C253" s="710" t="s">
        <v>88</v>
      </c>
      <c r="D253" s="710" t="s">
        <v>217</v>
      </c>
      <c r="E253" s="901"/>
      <c r="F253" s="3"/>
    </row>
    <row r="254" spans="1:6" ht="15" customHeight="1">
      <c r="A254" t="s">
        <v>1762</v>
      </c>
      <c r="B254" t="s">
        <v>1763</v>
      </c>
      <c r="C254" s="710" t="s">
        <v>148</v>
      </c>
      <c r="D254" s="710" t="s">
        <v>217</v>
      </c>
      <c r="E254" s="901"/>
      <c r="F254" s="3"/>
    </row>
    <row r="255" spans="1:6" ht="15" customHeight="1">
      <c r="A255" t="s">
        <v>1764</v>
      </c>
      <c r="B255" t="s">
        <v>1765</v>
      </c>
      <c r="C255" s="710" t="s">
        <v>157</v>
      </c>
      <c r="D255" s="710" t="s">
        <v>217</v>
      </c>
      <c r="E255" s="901"/>
      <c r="F255" s="3"/>
    </row>
    <row r="256" spans="1:6" ht="15" customHeight="1">
      <c r="A256" t="s">
        <v>1766</v>
      </c>
      <c r="B256" t="s">
        <v>1767</v>
      </c>
      <c r="C256" s="710" t="s">
        <v>172</v>
      </c>
      <c r="D256" s="710" t="s">
        <v>217</v>
      </c>
      <c r="E256" s="901"/>
      <c r="F256" s="3"/>
    </row>
    <row r="257" spans="1:6" ht="15" customHeight="1">
      <c r="A257" t="s">
        <v>1768</v>
      </c>
      <c r="B257" t="s">
        <v>1769</v>
      </c>
      <c r="C257" s="710" t="s">
        <v>176</v>
      </c>
      <c r="D257" s="710" t="s">
        <v>217</v>
      </c>
      <c r="E257" s="901"/>
      <c r="F257" s="3"/>
    </row>
    <row r="258" spans="1:6" ht="15" customHeight="1">
      <c r="A258" t="s">
        <v>1772</v>
      </c>
      <c r="B258" t="s">
        <v>1773</v>
      </c>
      <c r="C258" s="710" t="s">
        <v>88</v>
      </c>
      <c r="D258" s="710" t="s">
        <v>209</v>
      </c>
      <c r="E258" s="901"/>
      <c r="F258" s="3"/>
    </row>
    <row r="259" spans="1:6" ht="15" customHeight="1">
      <c r="A259" t="s">
        <v>1774</v>
      </c>
      <c r="B259" t="s">
        <v>1775</v>
      </c>
      <c r="C259" s="710" t="s">
        <v>148</v>
      </c>
      <c r="D259" s="710" t="s">
        <v>209</v>
      </c>
      <c r="E259" s="901"/>
      <c r="F259" s="3"/>
    </row>
    <row r="260" spans="1:6" ht="15" customHeight="1">
      <c r="A260" t="s">
        <v>1776</v>
      </c>
      <c r="B260" t="s">
        <v>1777</v>
      </c>
      <c r="C260" s="710" t="s">
        <v>157</v>
      </c>
      <c r="D260" s="710" t="s">
        <v>209</v>
      </c>
      <c r="E260" s="901"/>
      <c r="F260" s="3"/>
    </row>
    <row r="261" spans="1:6" ht="15" customHeight="1">
      <c r="A261" t="s">
        <v>1778</v>
      </c>
      <c r="B261" t="s">
        <v>1779</v>
      </c>
      <c r="C261" s="710" t="s">
        <v>172</v>
      </c>
      <c r="D261" s="710" t="s">
        <v>209</v>
      </c>
      <c r="E261" s="901"/>
      <c r="F261" s="3"/>
    </row>
    <row r="262" spans="1:6" ht="15" customHeight="1">
      <c r="A262" t="s">
        <v>1780</v>
      </c>
      <c r="B262" t="s">
        <v>1781</v>
      </c>
      <c r="C262" s="710" t="s">
        <v>176</v>
      </c>
      <c r="D262" s="710" t="s">
        <v>209</v>
      </c>
      <c r="E262" s="901"/>
      <c r="F262" s="3"/>
    </row>
    <row r="263" spans="1:6" ht="15" customHeight="1">
      <c r="A263" t="s">
        <v>1785</v>
      </c>
      <c r="B263" t="s">
        <v>1140</v>
      </c>
      <c r="C263" s="710"/>
      <c r="D263" s="710"/>
      <c r="E263" s="901"/>
      <c r="F263" s="3"/>
    </row>
    <row r="264" spans="1:6" ht="15" customHeight="1">
      <c r="A264" t="s">
        <v>1786</v>
      </c>
      <c r="B264" t="s">
        <v>644</v>
      </c>
      <c r="C264" s="710" t="s">
        <v>652</v>
      </c>
      <c r="D264" s="710" t="s">
        <v>21</v>
      </c>
      <c r="E264" s="901"/>
      <c r="F264" s="3"/>
    </row>
    <row r="265" spans="1:6" ht="15" customHeight="1">
      <c r="A265" t="s">
        <v>1787</v>
      </c>
      <c r="B265" t="s">
        <v>1788</v>
      </c>
      <c r="C265" s="710" t="s">
        <v>652</v>
      </c>
      <c r="D265" s="710" t="s">
        <v>49</v>
      </c>
      <c r="E265" s="901"/>
      <c r="F265" s="3"/>
    </row>
    <row r="266" spans="1:6" ht="15" customHeight="1">
      <c r="A266" t="s">
        <v>1789</v>
      </c>
      <c r="B266" t="s">
        <v>1790</v>
      </c>
      <c r="C266" s="710" t="s">
        <v>652</v>
      </c>
      <c r="D266" s="710" t="s">
        <v>21</v>
      </c>
      <c r="E266" s="901"/>
      <c r="F266" s="3"/>
    </row>
    <row r="267" spans="1:6" ht="15.6" customHeight="1">
      <c r="A267" t="s">
        <v>1793</v>
      </c>
      <c r="B267" t="s">
        <v>1138</v>
      </c>
      <c r="C267" s="710" t="s">
        <v>652</v>
      </c>
      <c r="D267" s="710" t="s">
        <v>21</v>
      </c>
      <c r="E267" s="901"/>
      <c r="F267" s="3"/>
    </row>
    <row r="268" spans="1:6" ht="15" customHeight="1">
      <c r="A268" t="s">
        <v>1796</v>
      </c>
      <c r="B268" t="s">
        <v>1797</v>
      </c>
      <c r="C268" s="710"/>
      <c r="D268" s="710"/>
      <c r="E268" s="901"/>
      <c r="F268" s="3"/>
    </row>
    <row r="269" spans="1:6" ht="15" customHeight="1">
      <c r="A269" t="s">
        <v>1799</v>
      </c>
      <c r="B269" t="s">
        <v>1800</v>
      </c>
      <c r="C269" s="710" t="s">
        <v>652</v>
      </c>
      <c r="D269" s="710" t="s">
        <v>21</v>
      </c>
      <c r="E269" s="901"/>
      <c r="F269" s="3"/>
    </row>
    <row r="270" spans="1:6" ht="15" customHeight="1">
      <c r="A270" t="s">
        <v>1803</v>
      </c>
      <c r="B270" t="s">
        <v>1804</v>
      </c>
      <c r="C270" s="710"/>
      <c r="D270" s="710"/>
      <c r="E270" s="901"/>
      <c r="F270" s="3"/>
    </row>
    <row r="271" spans="1:6" ht="15" customHeight="1">
      <c r="A271" t="s">
        <v>1805</v>
      </c>
      <c r="B271" t="s">
        <v>1806</v>
      </c>
      <c r="C271" s="710" t="s">
        <v>652</v>
      </c>
      <c r="D271" s="710" t="s">
        <v>25</v>
      </c>
      <c r="E271" s="901"/>
      <c r="F271" s="3"/>
    </row>
    <row r="272" spans="1:6" ht="15" customHeight="1">
      <c r="A272" t="s">
        <v>1810</v>
      </c>
      <c r="B272" t="s">
        <v>1811</v>
      </c>
      <c r="C272" s="710" t="s">
        <v>652</v>
      </c>
      <c r="D272" s="710" t="s">
        <v>26</v>
      </c>
      <c r="E272" s="901"/>
      <c r="F272" s="3"/>
    </row>
    <row r="273" spans="1:6" ht="15" customHeight="1">
      <c r="A273" t="s">
        <v>1812</v>
      </c>
      <c r="B273" t="s">
        <v>1813</v>
      </c>
      <c r="C273" s="710"/>
      <c r="D273" s="710"/>
      <c r="E273" s="901"/>
      <c r="F273" s="3"/>
    </row>
    <row r="274" spans="1:6" ht="15" customHeight="1">
      <c r="A274" t="s">
        <v>1814</v>
      </c>
      <c r="B274" t="s">
        <v>1815</v>
      </c>
      <c r="C274" s="710" t="s">
        <v>652</v>
      </c>
      <c r="D274" s="710" t="s">
        <v>30</v>
      </c>
      <c r="E274" s="901"/>
      <c r="F274" s="3"/>
    </row>
    <row r="275" spans="1:6" ht="15" customHeight="1">
      <c r="A275" t="s">
        <v>1816</v>
      </c>
      <c r="B275" t="s">
        <v>1817</v>
      </c>
      <c r="C275" s="710" t="s">
        <v>652</v>
      </c>
      <c r="D275" s="710" t="s">
        <v>26</v>
      </c>
      <c r="E275" s="901"/>
      <c r="F275" s="3"/>
    </row>
    <row r="276" spans="1:6" ht="15" customHeight="1">
      <c r="A276" t="s">
        <v>1818</v>
      </c>
      <c r="B276" t="s">
        <v>1819</v>
      </c>
      <c r="C276" s="710" t="s">
        <v>652</v>
      </c>
      <c r="D276" s="710" t="s">
        <v>34</v>
      </c>
      <c r="E276" s="901"/>
      <c r="F276" s="3"/>
    </row>
    <row r="277" spans="1:6" ht="15" customHeight="1">
      <c r="A277" t="s">
        <v>1820</v>
      </c>
      <c r="B277" t="s">
        <v>1821</v>
      </c>
      <c r="C277" s="710" t="s">
        <v>652</v>
      </c>
      <c r="D277" s="710" t="s">
        <v>26</v>
      </c>
      <c r="E277" s="901"/>
      <c r="F277" s="3"/>
    </row>
    <row r="278" spans="1:6" ht="15" customHeight="1">
      <c r="A278" t="s">
        <v>1822</v>
      </c>
      <c r="B278" t="s">
        <v>1823</v>
      </c>
      <c r="C278" s="710" t="s">
        <v>652</v>
      </c>
      <c r="D278" s="710" t="s">
        <v>31</v>
      </c>
      <c r="E278" s="901"/>
      <c r="F278" s="3"/>
    </row>
    <row r="279" spans="1:6" ht="15" customHeight="1">
      <c r="A279" t="s">
        <v>1824</v>
      </c>
      <c r="B279" t="s">
        <v>1825</v>
      </c>
      <c r="C279" s="710" t="s">
        <v>652</v>
      </c>
      <c r="D279" s="710" t="s">
        <v>31</v>
      </c>
      <c r="E279" s="901"/>
      <c r="F279" s="3"/>
    </row>
    <row r="280" spans="1:6" ht="15" customHeight="1">
      <c r="A280" t="s">
        <v>1826</v>
      </c>
      <c r="B280" t="s">
        <v>1827</v>
      </c>
      <c r="C280" s="710" t="s">
        <v>652</v>
      </c>
      <c r="D280" s="710" t="s">
        <v>38</v>
      </c>
      <c r="E280" s="901"/>
      <c r="F280" s="3"/>
    </row>
    <row r="281" spans="1:6" ht="15" customHeight="1">
      <c r="A281" t="s">
        <v>1828</v>
      </c>
      <c r="B281" t="s">
        <v>1829</v>
      </c>
      <c r="C281" s="710" t="s">
        <v>652</v>
      </c>
      <c r="D281" s="710" t="s">
        <v>26</v>
      </c>
      <c r="E281" s="901"/>
      <c r="F281" s="3"/>
    </row>
    <row r="282" spans="1:6" ht="15" customHeight="1">
      <c r="A282" t="s">
        <v>1830</v>
      </c>
      <c r="B282" t="s">
        <v>1831</v>
      </c>
      <c r="C282" s="710" t="s">
        <v>652</v>
      </c>
      <c r="D282" s="710" t="s">
        <v>26</v>
      </c>
      <c r="E282" s="901"/>
      <c r="F282" s="3"/>
    </row>
    <row r="283" spans="1:6" ht="15" customHeight="1">
      <c r="A283" t="s">
        <v>1833</v>
      </c>
      <c r="B283" t="s">
        <v>1834</v>
      </c>
      <c r="C283" s="710" t="s">
        <v>652</v>
      </c>
      <c r="D283" s="710" t="s">
        <v>26</v>
      </c>
      <c r="E283" s="901"/>
      <c r="F283" s="3"/>
    </row>
    <row r="284" spans="1:6" ht="15" customHeight="1">
      <c r="A284" t="s">
        <v>1835</v>
      </c>
      <c r="B284" t="s">
        <v>1836</v>
      </c>
      <c r="C284" s="710" t="s">
        <v>652</v>
      </c>
      <c r="D284" s="710" t="s">
        <v>26</v>
      </c>
      <c r="E284" s="901"/>
      <c r="F284" s="3"/>
    </row>
    <row r="285" spans="1:6" ht="15" customHeight="1">
      <c r="A285" t="s">
        <v>1839</v>
      </c>
      <c r="B285" t="s">
        <v>1840</v>
      </c>
      <c r="C285" s="710" t="s">
        <v>652</v>
      </c>
      <c r="D285" s="710" t="s">
        <v>26</v>
      </c>
      <c r="E285" s="901"/>
      <c r="F285" s="3"/>
    </row>
    <row r="286" spans="1:6" ht="15" customHeight="1">
      <c r="A286" t="s">
        <v>1841</v>
      </c>
      <c r="B286" t="s">
        <v>1842</v>
      </c>
      <c r="C286" s="710" t="s">
        <v>652</v>
      </c>
      <c r="D286" s="710" t="s">
        <v>26</v>
      </c>
      <c r="E286" s="901"/>
      <c r="F286" s="3"/>
    </row>
    <row r="287" spans="1:6" ht="15" customHeight="1">
      <c r="A287" t="s">
        <v>1843</v>
      </c>
      <c r="B287" t="s">
        <v>1844</v>
      </c>
      <c r="C287" s="710" t="s">
        <v>652</v>
      </c>
      <c r="D287" s="710" t="s">
        <v>26</v>
      </c>
      <c r="E287" s="901"/>
      <c r="F287" s="3"/>
    </row>
    <row r="288" spans="1:6" ht="15" customHeight="1">
      <c r="A288" t="s">
        <v>1845</v>
      </c>
      <c r="B288" t="s">
        <v>1846</v>
      </c>
      <c r="C288" s="710" t="s">
        <v>652</v>
      </c>
      <c r="D288" s="710" t="s">
        <v>26</v>
      </c>
      <c r="E288" s="901"/>
      <c r="F288" s="3"/>
    </row>
    <row r="289" spans="1:6" ht="15" customHeight="1">
      <c r="A289" t="s">
        <v>1851</v>
      </c>
      <c r="B289" t="s">
        <v>1852</v>
      </c>
      <c r="C289" s="710" t="s">
        <v>652</v>
      </c>
      <c r="D289" s="710" t="s">
        <v>36</v>
      </c>
      <c r="E289" s="901"/>
      <c r="F289" s="3"/>
    </row>
    <row r="290" spans="1:6" ht="15" customHeight="1">
      <c r="A290" t="s">
        <v>1853</v>
      </c>
      <c r="B290" t="s">
        <v>1854</v>
      </c>
      <c r="C290" s="710" t="s">
        <v>652</v>
      </c>
      <c r="D290" s="710" t="s">
        <v>36</v>
      </c>
      <c r="E290" s="710"/>
      <c r="F290" s="3"/>
    </row>
    <row r="291" spans="1:6" ht="15" customHeight="1">
      <c r="A291" t="s">
        <v>1855</v>
      </c>
      <c r="B291" t="s">
        <v>1856</v>
      </c>
      <c r="C291" s="710" t="s">
        <v>652</v>
      </c>
      <c r="D291" s="710" t="s">
        <v>36</v>
      </c>
      <c r="E291" s="710"/>
      <c r="F291" s="3"/>
    </row>
    <row r="292" spans="1:6" ht="15" customHeight="1">
      <c r="A292" t="s">
        <v>1857</v>
      </c>
      <c r="B292" t="s">
        <v>1858</v>
      </c>
      <c r="C292" s="710" t="s">
        <v>652</v>
      </c>
      <c r="D292" s="710" t="s">
        <v>36</v>
      </c>
      <c r="E292" s="710"/>
      <c r="F292" s="3"/>
    </row>
    <row r="293" spans="1:6" ht="15" customHeight="1">
      <c r="A293" t="s">
        <v>1859</v>
      </c>
      <c r="B293" t="s">
        <v>1860</v>
      </c>
      <c r="C293" s="710" t="s">
        <v>652</v>
      </c>
      <c r="D293" s="710" t="s">
        <v>26</v>
      </c>
      <c r="E293" s="710"/>
      <c r="F293" s="3"/>
    </row>
    <row r="294" spans="1:6" ht="15" customHeight="1">
      <c r="A294" t="s">
        <v>1861</v>
      </c>
      <c r="B294" t="s">
        <v>1862</v>
      </c>
      <c r="C294" s="710" t="s">
        <v>652</v>
      </c>
      <c r="D294" s="710" t="s">
        <v>26</v>
      </c>
      <c r="E294" s="710"/>
      <c r="F294" s="3"/>
    </row>
    <row r="295" spans="1:6" ht="15" customHeight="1">
      <c r="A295" t="s">
        <v>1863</v>
      </c>
      <c r="B295" t="s">
        <v>1864</v>
      </c>
      <c r="C295" s="710" t="s">
        <v>652</v>
      </c>
      <c r="D295" s="710" t="s">
        <v>26</v>
      </c>
      <c r="E295" s="710"/>
      <c r="F295" s="3"/>
    </row>
    <row r="296" spans="1:6" ht="15" customHeight="1">
      <c r="A296" t="s">
        <v>1865</v>
      </c>
      <c r="B296" t="s">
        <v>1866</v>
      </c>
      <c r="C296" s="710" t="s">
        <v>652</v>
      </c>
      <c r="D296" s="710" t="s">
        <v>26</v>
      </c>
      <c r="E296" s="710"/>
      <c r="F296" s="3"/>
    </row>
    <row r="297" spans="1:6" ht="15" customHeight="1">
      <c r="A297" t="s">
        <v>1867</v>
      </c>
      <c r="B297" t="s">
        <v>1868</v>
      </c>
      <c r="C297" s="710"/>
      <c r="D297" s="710"/>
      <c r="E297" s="710"/>
      <c r="F297" s="3"/>
    </row>
    <row r="298" spans="1:6" ht="15" customHeight="1">
      <c r="A298" t="s">
        <v>1869</v>
      </c>
      <c r="B298" t="s">
        <v>1870</v>
      </c>
      <c r="C298" s="710" t="s">
        <v>652</v>
      </c>
      <c r="D298" s="710" t="s">
        <v>26</v>
      </c>
      <c r="E298" s="710"/>
      <c r="F298" s="3"/>
    </row>
    <row r="299" spans="1:6" ht="15" customHeight="1">
      <c r="A299" t="s">
        <v>1871</v>
      </c>
      <c r="B299" t="s">
        <v>1872</v>
      </c>
      <c r="C299" s="710" t="s">
        <v>652</v>
      </c>
      <c r="D299" s="710" t="s">
        <v>36</v>
      </c>
      <c r="E299" s="710"/>
      <c r="F299" s="3"/>
    </row>
    <row r="300" spans="1:6" ht="15" customHeight="1">
      <c r="A300" t="s">
        <v>1875</v>
      </c>
      <c r="B300" t="s">
        <v>1876</v>
      </c>
      <c r="C300" s="710" t="s">
        <v>652</v>
      </c>
      <c r="D300" s="710" t="s">
        <v>26</v>
      </c>
      <c r="E300" s="710"/>
      <c r="F300" s="3"/>
    </row>
    <row r="301" spans="1:6" ht="15" customHeight="1">
      <c r="A301" t="s">
        <v>1873</v>
      </c>
      <c r="B301" t="s">
        <v>1874</v>
      </c>
      <c r="C301" s="710" t="s">
        <v>652</v>
      </c>
      <c r="D301" s="710" t="s">
        <v>36</v>
      </c>
      <c r="E301" s="710"/>
      <c r="F301" s="3"/>
    </row>
    <row r="302" spans="1:6" ht="15" customHeight="1">
      <c r="A302" t="s">
        <v>1877</v>
      </c>
      <c r="B302" t="s">
        <v>1878</v>
      </c>
      <c r="C302" s="710" t="s">
        <v>652</v>
      </c>
      <c r="D302" s="710" t="s">
        <v>36</v>
      </c>
      <c r="E302" s="710"/>
      <c r="F302" s="3"/>
    </row>
    <row r="303" spans="1:6" ht="15" customHeight="1">
      <c r="A303" t="s">
        <v>1879</v>
      </c>
      <c r="B303" t="s">
        <v>1880</v>
      </c>
      <c r="C303" s="710" t="s">
        <v>652</v>
      </c>
      <c r="D303" s="710" t="s">
        <v>36</v>
      </c>
      <c r="E303" s="710"/>
      <c r="F303" s="3"/>
    </row>
    <row r="304" spans="1:6" ht="15" customHeight="1">
      <c r="A304" t="s">
        <v>1881</v>
      </c>
      <c r="B304" t="s">
        <v>1882</v>
      </c>
      <c r="C304" s="710" t="s">
        <v>652</v>
      </c>
      <c r="D304" s="710" t="s">
        <v>36</v>
      </c>
      <c r="E304" s="710"/>
      <c r="F304" s="3"/>
    </row>
    <row r="305" spans="1:6" ht="15" customHeight="1">
      <c r="A305" t="s">
        <v>1883</v>
      </c>
      <c r="B305" t="s">
        <v>1884</v>
      </c>
      <c r="C305" s="710"/>
      <c r="D305" s="710"/>
      <c r="E305" s="710"/>
      <c r="F305" s="3"/>
    </row>
    <row r="306" spans="1:6" ht="15" customHeight="1">
      <c r="A306" t="s">
        <v>1885</v>
      </c>
      <c r="B306" t="s">
        <v>1886</v>
      </c>
      <c r="C306" s="710"/>
      <c r="D306" s="710"/>
      <c r="E306" s="710"/>
      <c r="F306" s="3"/>
    </row>
    <row r="307" spans="1:6" ht="15" customHeight="1">
      <c r="A307" t="s">
        <v>1887</v>
      </c>
      <c r="B307" t="s">
        <v>1888</v>
      </c>
      <c r="C307" s="710" t="s">
        <v>652</v>
      </c>
      <c r="D307" s="710" t="s">
        <v>36</v>
      </c>
      <c r="E307" s="710"/>
      <c r="F307" s="3"/>
    </row>
    <row r="308" spans="1:6" ht="15" customHeight="1">
      <c r="A308" t="s">
        <v>1891</v>
      </c>
      <c r="B308" t="s">
        <v>1892</v>
      </c>
      <c r="C308" s="710" t="s">
        <v>652</v>
      </c>
      <c r="D308" s="710" t="s">
        <v>36</v>
      </c>
      <c r="E308" s="710"/>
      <c r="F308" s="3"/>
    </row>
    <row r="309" spans="1:6" ht="15" customHeight="1">
      <c r="A309" t="s">
        <v>1893</v>
      </c>
      <c r="B309" t="s">
        <v>1894</v>
      </c>
      <c r="C309" s="710" t="s">
        <v>652</v>
      </c>
      <c r="D309" s="710" t="s">
        <v>36</v>
      </c>
      <c r="E309" s="710"/>
      <c r="F309" s="3"/>
    </row>
    <row r="310" spans="1:6" ht="15" customHeight="1">
      <c r="A310" t="s">
        <v>1895</v>
      </c>
      <c r="B310" t="s">
        <v>1896</v>
      </c>
      <c r="C310" s="710"/>
      <c r="D310" s="710"/>
      <c r="E310" s="710"/>
      <c r="F310" s="3"/>
    </row>
    <row r="311" spans="1:6" ht="15" customHeight="1">
      <c r="A311" t="s">
        <v>1897</v>
      </c>
      <c r="B311" t="s">
        <v>1898</v>
      </c>
      <c r="C311" s="710" t="s">
        <v>652</v>
      </c>
      <c r="D311" s="710" t="s">
        <v>36</v>
      </c>
      <c r="E311" s="710"/>
      <c r="F311" s="3"/>
    </row>
    <row r="312" spans="1:6" ht="15" customHeight="1">
      <c r="A312" s="937" t="s">
        <v>1899</v>
      </c>
      <c r="B312" s="937" t="s">
        <v>1900</v>
      </c>
      <c r="C312" s="940" t="s">
        <v>652</v>
      </c>
      <c r="D312" s="940" t="s">
        <v>26</v>
      </c>
      <c r="E312" s="940"/>
      <c r="F312" s="3"/>
    </row>
    <row r="313" spans="1:6" ht="15" customHeight="1">
      <c r="A313" s="937" t="s">
        <v>1901</v>
      </c>
      <c r="B313" s="937" t="s">
        <v>1902</v>
      </c>
      <c r="C313" s="940" t="s">
        <v>652</v>
      </c>
      <c r="D313" s="940" t="s">
        <v>26</v>
      </c>
      <c r="E313" s="940"/>
      <c r="F313" s="3"/>
    </row>
    <row r="314" spans="1:6" ht="15" customHeight="1">
      <c r="A314" t="s">
        <v>1905</v>
      </c>
      <c r="B314" t="s">
        <v>1906</v>
      </c>
      <c r="C314" s="710" t="s">
        <v>652</v>
      </c>
      <c r="D314" s="710" t="s">
        <v>21</v>
      </c>
      <c r="E314" s="710"/>
      <c r="F314" s="3"/>
    </row>
    <row r="315" spans="1:6" ht="15" customHeight="1">
      <c r="A315" t="s">
        <v>1907</v>
      </c>
      <c r="B315" t="s">
        <v>1908</v>
      </c>
      <c r="C315" s="710" t="s">
        <v>652</v>
      </c>
      <c r="D315" s="710" t="s">
        <v>21</v>
      </c>
      <c r="E315" s="710"/>
      <c r="F315" s="3"/>
    </row>
    <row r="316" spans="1:6" ht="15" customHeight="1">
      <c r="A316" t="s">
        <v>1909</v>
      </c>
      <c r="B316" t="s">
        <v>1910</v>
      </c>
      <c r="C316" s="710" t="s">
        <v>652</v>
      </c>
      <c r="D316" s="710" t="s">
        <v>21</v>
      </c>
      <c r="E316" s="710"/>
      <c r="F316" s="3"/>
    </row>
    <row r="317" spans="1:6" ht="15" customHeight="1">
      <c r="A317" t="s">
        <v>1911</v>
      </c>
      <c r="B317" t="s">
        <v>1912</v>
      </c>
      <c r="C317" s="710" t="s">
        <v>652</v>
      </c>
      <c r="D317" s="710" t="s">
        <v>21</v>
      </c>
      <c r="E317" s="710"/>
      <c r="F317" s="3"/>
    </row>
    <row r="318" spans="1:6" ht="15" customHeight="1">
      <c r="A318" t="s">
        <v>1913</v>
      </c>
      <c r="B318" t="s">
        <v>1914</v>
      </c>
      <c r="C318" s="710" t="s">
        <v>652</v>
      </c>
      <c r="D318" s="710" t="s">
        <v>21</v>
      </c>
      <c r="E318" s="710"/>
      <c r="F318" s="3"/>
    </row>
    <row r="319" spans="1:6" ht="15" customHeight="1">
      <c r="A319" t="s">
        <v>1915</v>
      </c>
      <c r="B319" t="s">
        <v>1916</v>
      </c>
      <c r="C319" s="710" t="s">
        <v>652</v>
      </c>
      <c r="D319" s="710" t="s">
        <v>21</v>
      </c>
      <c r="E319" s="710"/>
      <c r="F319" s="3"/>
    </row>
    <row r="320" spans="1:6" ht="15" customHeight="1">
      <c r="A320" t="s">
        <v>1919</v>
      </c>
      <c r="B320" t="s">
        <v>1920</v>
      </c>
      <c r="C320" s="710" t="s">
        <v>652</v>
      </c>
      <c r="D320" s="710" t="s">
        <v>42</v>
      </c>
      <c r="E320" s="710"/>
      <c r="F320" s="3"/>
    </row>
    <row r="321" spans="1:6" ht="15" customHeight="1">
      <c r="A321" t="s">
        <v>1923</v>
      </c>
      <c r="B321" t="s">
        <v>1924</v>
      </c>
      <c r="C321" s="710" t="s">
        <v>652</v>
      </c>
      <c r="D321" s="710" t="s">
        <v>42</v>
      </c>
      <c r="E321" s="710"/>
      <c r="F321" s="3"/>
    </row>
    <row r="322" spans="1:6" ht="15" customHeight="1">
      <c r="A322" t="s">
        <v>1925</v>
      </c>
      <c r="B322" t="s">
        <v>1926</v>
      </c>
      <c r="C322" s="710" t="s">
        <v>652</v>
      </c>
      <c r="D322" s="710" t="s">
        <v>44</v>
      </c>
      <c r="E322" s="710"/>
      <c r="F322" s="3"/>
    </row>
    <row r="323" spans="1:6" ht="15" customHeight="1">
      <c r="A323" t="s">
        <v>1929</v>
      </c>
      <c r="B323" t="s">
        <v>1930</v>
      </c>
      <c r="C323" s="710" t="s">
        <v>652</v>
      </c>
      <c r="D323" s="710" t="s">
        <v>44</v>
      </c>
      <c r="E323" s="710"/>
      <c r="F323" s="3"/>
    </row>
    <row r="324" spans="1:6" ht="15" customHeight="1">
      <c r="A324" t="s">
        <v>1931</v>
      </c>
      <c r="B324" t="s">
        <v>1932</v>
      </c>
      <c r="C324" s="710" t="s">
        <v>652</v>
      </c>
      <c r="D324" s="710" t="s">
        <v>44</v>
      </c>
      <c r="E324" s="710"/>
      <c r="F324" s="3"/>
    </row>
    <row r="325" spans="1:6" ht="15" customHeight="1">
      <c r="A325" t="s">
        <v>1935</v>
      </c>
      <c r="B325" t="s">
        <v>1936</v>
      </c>
      <c r="C325" s="710" t="s">
        <v>652</v>
      </c>
      <c r="D325" s="710" t="s">
        <v>46</v>
      </c>
      <c r="E325" s="710"/>
      <c r="F325" s="3"/>
    </row>
    <row r="326" spans="1:6" ht="15" customHeight="1">
      <c r="A326" t="s">
        <v>1937</v>
      </c>
      <c r="B326" t="s">
        <v>1938</v>
      </c>
      <c r="C326" s="710" t="s">
        <v>652</v>
      </c>
      <c r="D326" s="710" t="s">
        <v>46</v>
      </c>
      <c r="E326" s="710"/>
      <c r="F326" s="3"/>
    </row>
    <row r="327" spans="1:6" ht="15" customHeight="1">
      <c r="A327" t="s">
        <v>1941</v>
      </c>
      <c r="B327" t="s">
        <v>1942</v>
      </c>
      <c r="C327" s="710" t="s">
        <v>652</v>
      </c>
      <c r="D327" s="710" t="s">
        <v>46</v>
      </c>
      <c r="E327" s="710"/>
      <c r="F327" s="3"/>
    </row>
    <row r="328" spans="1:6" ht="15" customHeight="1">
      <c r="A328" t="s">
        <v>1943</v>
      </c>
      <c r="B328" t="s">
        <v>1944</v>
      </c>
      <c r="C328" s="710" t="s">
        <v>652</v>
      </c>
      <c r="D328" s="710" t="s">
        <v>46</v>
      </c>
      <c r="E328" s="710"/>
      <c r="F328" s="3"/>
    </row>
    <row r="329" spans="1:6" ht="15" customHeight="1">
      <c r="A329" t="s">
        <v>1945</v>
      </c>
      <c r="B329" t="s">
        <v>1946</v>
      </c>
      <c r="C329" s="710" t="s">
        <v>652</v>
      </c>
      <c r="D329" s="710" t="s">
        <v>46</v>
      </c>
      <c r="E329" s="710"/>
      <c r="F329" s="3"/>
    </row>
    <row r="330" spans="1:6" ht="15" customHeight="1">
      <c r="A330" t="s">
        <v>1947</v>
      </c>
      <c r="B330" t="s">
        <v>1948</v>
      </c>
      <c r="C330" s="710" t="s">
        <v>652</v>
      </c>
      <c r="D330" s="710" t="s">
        <v>46</v>
      </c>
      <c r="E330" s="710"/>
      <c r="F330" s="3"/>
    </row>
    <row r="331" spans="1:6" ht="15" customHeight="1">
      <c r="A331" t="s">
        <v>1949</v>
      </c>
      <c r="B331" t="s">
        <v>1950</v>
      </c>
      <c r="C331" s="710" t="s">
        <v>652</v>
      </c>
      <c r="D331" s="710" t="s">
        <v>46</v>
      </c>
      <c r="E331" s="710"/>
      <c r="F331" s="3"/>
    </row>
    <row r="332" spans="1:6" ht="15" customHeight="1">
      <c r="A332" t="s">
        <v>1951</v>
      </c>
      <c r="B332" t="s">
        <v>1952</v>
      </c>
      <c r="C332" s="710" t="s">
        <v>652</v>
      </c>
      <c r="D332" s="710" t="s">
        <v>54</v>
      </c>
      <c r="E332" s="710"/>
      <c r="F332" s="3"/>
    </row>
    <row r="333" spans="1:6" ht="15" customHeight="1">
      <c r="A333" t="s">
        <v>1953</v>
      </c>
      <c r="B333" t="s">
        <v>1954</v>
      </c>
      <c r="C333" s="710" t="s">
        <v>652</v>
      </c>
      <c r="D333" s="710" t="s">
        <v>54</v>
      </c>
      <c r="E333" s="710"/>
      <c r="F333" s="3"/>
    </row>
    <row r="334" spans="1:6" ht="15" customHeight="1">
      <c r="A334" t="s">
        <v>1955</v>
      </c>
      <c r="B334" t="s">
        <v>1956</v>
      </c>
      <c r="C334" s="710" t="s">
        <v>652</v>
      </c>
      <c r="D334" s="710" t="s">
        <v>54</v>
      </c>
      <c r="E334" s="710"/>
      <c r="F334" s="3"/>
    </row>
    <row r="335" spans="1:6" ht="15" customHeight="1">
      <c r="A335" t="s">
        <v>1957</v>
      </c>
      <c r="B335" t="s">
        <v>1958</v>
      </c>
      <c r="C335" s="710" t="s">
        <v>652</v>
      </c>
      <c r="D335" s="710" t="s">
        <v>52</v>
      </c>
      <c r="E335" s="710"/>
      <c r="F335" s="3"/>
    </row>
    <row r="336" spans="1:6" ht="15" customHeight="1">
      <c r="A336" t="s">
        <v>1959</v>
      </c>
      <c r="B336" t="s">
        <v>1960</v>
      </c>
      <c r="C336" s="710" t="s">
        <v>652</v>
      </c>
      <c r="D336" s="710" t="s">
        <v>52</v>
      </c>
      <c r="E336" s="710"/>
      <c r="F336" s="3"/>
    </row>
    <row r="337" spans="1:6" ht="15" customHeight="1">
      <c r="A337" t="s">
        <v>1961</v>
      </c>
      <c r="B337" t="s">
        <v>1962</v>
      </c>
      <c r="C337" s="710" t="s">
        <v>652</v>
      </c>
      <c r="D337" s="710" t="s">
        <v>52</v>
      </c>
      <c r="E337" s="710"/>
      <c r="F337" s="3"/>
    </row>
    <row r="338" spans="1:6" ht="15" customHeight="1">
      <c r="A338" t="s">
        <v>1963</v>
      </c>
      <c r="B338" t="s">
        <v>1964</v>
      </c>
      <c r="C338" s="710" t="s">
        <v>652</v>
      </c>
      <c r="D338" s="710" t="s">
        <v>52</v>
      </c>
      <c r="E338" s="710"/>
      <c r="F338" s="3"/>
    </row>
    <row r="339" spans="1:6" ht="15" customHeight="1">
      <c r="A339" t="s">
        <v>1965</v>
      </c>
      <c r="B339" t="s">
        <v>1966</v>
      </c>
      <c r="C339" s="710" t="s">
        <v>652</v>
      </c>
      <c r="D339" s="710" t="s">
        <v>38</v>
      </c>
      <c r="E339" s="710"/>
      <c r="F339" s="3"/>
    </row>
    <row r="340" spans="1:6" ht="15" customHeight="1">
      <c r="A340" t="s">
        <v>1969</v>
      </c>
      <c r="B340" t="s">
        <v>1970</v>
      </c>
      <c r="C340" s="710"/>
      <c r="D340" s="710"/>
      <c r="E340" s="710"/>
      <c r="F340" s="3"/>
    </row>
    <row r="341" spans="1:6" ht="15" customHeight="1">
      <c r="A341" s="937" t="s">
        <v>1971</v>
      </c>
      <c r="B341" s="937" t="s">
        <v>1972</v>
      </c>
      <c r="C341" s="940" t="s">
        <v>652</v>
      </c>
      <c r="D341" s="940" t="s">
        <v>21</v>
      </c>
      <c r="E341" s="940"/>
      <c r="F341" s="3"/>
    </row>
    <row r="342" spans="1:6" ht="15" customHeight="1">
      <c r="A342" t="s">
        <v>1973</v>
      </c>
      <c r="B342" t="s">
        <v>1974</v>
      </c>
      <c r="C342" s="710" t="s">
        <v>652</v>
      </c>
      <c r="D342" s="710" t="s">
        <v>28</v>
      </c>
      <c r="E342" s="710"/>
      <c r="F342" s="3"/>
    </row>
    <row r="343" spans="1:6" ht="15" customHeight="1">
      <c r="A343" t="s">
        <v>1975</v>
      </c>
      <c r="B343" t="s">
        <v>1976</v>
      </c>
      <c r="C343" s="710" t="s">
        <v>652</v>
      </c>
      <c r="D343" s="710" t="s">
        <v>28</v>
      </c>
      <c r="E343" s="710"/>
      <c r="F343" s="3"/>
    </row>
    <row r="344" spans="1:6" ht="15" customHeight="1">
      <c r="A344" t="s">
        <v>1977</v>
      </c>
      <c r="B344" t="s">
        <v>1978</v>
      </c>
      <c r="C344" s="710" t="s">
        <v>652</v>
      </c>
      <c r="D344" s="710" t="s">
        <v>28</v>
      </c>
      <c r="E344" s="710"/>
      <c r="F344" s="3"/>
    </row>
    <row r="345" spans="1:6" ht="15" customHeight="1">
      <c r="A345" t="s">
        <v>1979</v>
      </c>
      <c r="B345" t="s">
        <v>1980</v>
      </c>
      <c r="C345" s="710" t="s">
        <v>652</v>
      </c>
      <c r="D345" s="710" t="s">
        <v>56</v>
      </c>
      <c r="E345" s="710"/>
      <c r="F345" s="3"/>
    </row>
    <row r="346" spans="1:6" ht="14.4" customHeight="1">
      <c r="A346" t="s">
        <v>1981</v>
      </c>
      <c r="B346" t="s">
        <v>1982</v>
      </c>
      <c r="C346" s="710" t="s">
        <v>652</v>
      </c>
      <c r="D346" s="710" t="s">
        <v>32</v>
      </c>
      <c r="E346" s="710"/>
      <c r="F346" s="3"/>
    </row>
    <row r="347" spans="1:6" ht="15" customHeight="1">
      <c r="A347" t="s">
        <v>1989</v>
      </c>
      <c r="B347" t="s">
        <v>1990</v>
      </c>
      <c r="C347" s="710" t="s">
        <v>652</v>
      </c>
      <c r="D347" s="710" t="s">
        <v>38</v>
      </c>
      <c r="E347" s="710"/>
      <c r="F347" s="3"/>
    </row>
    <row r="348" spans="1:6" ht="15" customHeight="1">
      <c r="A348" t="s">
        <v>1991</v>
      </c>
      <c r="B348" t="s">
        <v>1992</v>
      </c>
      <c r="C348" s="710" t="s">
        <v>652</v>
      </c>
      <c r="D348" s="710" t="s">
        <v>56</v>
      </c>
      <c r="E348" s="710"/>
      <c r="F348" s="3"/>
    </row>
    <row r="349" spans="1:6" ht="15" customHeight="1">
      <c r="A349" t="s">
        <v>1993</v>
      </c>
      <c r="B349" t="s">
        <v>1994</v>
      </c>
      <c r="C349" s="710" t="s">
        <v>652</v>
      </c>
      <c r="D349" s="710" t="s">
        <v>56</v>
      </c>
      <c r="E349" s="710"/>
      <c r="F349" s="3"/>
    </row>
    <row r="350" spans="1:6" ht="15" customHeight="1">
      <c r="A350" t="s">
        <v>1995</v>
      </c>
      <c r="B350" t="s">
        <v>1996</v>
      </c>
      <c r="C350" s="710" t="s">
        <v>652</v>
      </c>
      <c r="D350" s="710" t="s">
        <v>56</v>
      </c>
      <c r="E350" s="710"/>
      <c r="F350" s="3"/>
    </row>
    <row r="351" spans="1:6" ht="15" customHeight="1">
      <c r="A351" t="s">
        <v>1997</v>
      </c>
      <c r="B351" t="s">
        <v>1998</v>
      </c>
      <c r="C351" s="710" t="s">
        <v>652</v>
      </c>
      <c r="D351" s="710" t="s">
        <v>56</v>
      </c>
      <c r="E351" s="710"/>
      <c r="F351" s="3"/>
    </row>
    <row r="352" spans="1:6" ht="15" customHeight="1">
      <c r="A352" t="s">
        <v>2001</v>
      </c>
      <c r="B352" t="s">
        <v>2002</v>
      </c>
      <c r="C352" s="710" t="s">
        <v>652</v>
      </c>
      <c r="D352" s="710" t="s">
        <v>56</v>
      </c>
      <c r="E352" s="710"/>
      <c r="F352" s="3"/>
    </row>
    <row r="353" spans="1:6" ht="15" customHeight="1">
      <c r="A353" t="s">
        <v>2003</v>
      </c>
      <c r="B353" t="s">
        <v>2004</v>
      </c>
      <c r="C353" s="710" t="s">
        <v>652</v>
      </c>
      <c r="D353" s="710" t="s">
        <v>56</v>
      </c>
      <c r="E353" s="710"/>
      <c r="F353" s="3"/>
    </row>
    <row r="354" spans="1:6" ht="15" customHeight="1">
      <c r="A354" t="s">
        <v>2005</v>
      </c>
      <c r="B354" t="s">
        <v>2006</v>
      </c>
      <c r="C354" s="710" t="s">
        <v>652</v>
      </c>
      <c r="D354" s="710" t="s">
        <v>56</v>
      </c>
      <c r="E354" s="710"/>
      <c r="F354" s="3"/>
    </row>
    <row r="355" spans="1:6" ht="15" customHeight="1">
      <c r="A355" t="s">
        <v>2007</v>
      </c>
      <c r="B355" t="s">
        <v>2008</v>
      </c>
      <c r="C355" s="710" t="s">
        <v>652</v>
      </c>
      <c r="D355" s="710" t="s">
        <v>56</v>
      </c>
      <c r="E355" s="710"/>
      <c r="F355" s="3"/>
    </row>
    <row r="356" spans="1:6" ht="15" customHeight="1">
      <c r="A356" t="s">
        <v>2009</v>
      </c>
      <c r="B356" t="s">
        <v>2010</v>
      </c>
      <c r="C356" s="710" t="s">
        <v>652</v>
      </c>
      <c r="D356" s="710" t="s">
        <v>56</v>
      </c>
      <c r="E356" s="710"/>
      <c r="F356" s="3"/>
    </row>
    <row r="357" spans="1:6" ht="15" customHeight="1">
      <c r="A357" t="s">
        <v>2011</v>
      </c>
      <c r="B357" t="s">
        <v>2012</v>
      </c>
      <c r="C357" s="710" t="s">
        <v>652</v>
      </c>
      <c r="D357" s="710" t="s">
        <v>56</v>
      </c>
      <c r="E357" s="710"/>
      <c r="F357" s="3"/>
    </row>
    <row r="358" spans="1:6" ht="15" customHeight="1">
      <c r="A358" t="s">
        <v>2015</v>
      </c>
      <c r="B358" t="s">
        <v>2016</v>
      </c>
      <c r="C358" s="710"/>
      <c r="D358" s="710"/>
      <c r="E358" s="710"/>
      <c r="F358" s="3"/>
    </row>
    <row r="359" spans="1:6" ht="15" customHeight="1">
      <c r="A359" t="s">
        <v>2017</v>
      </c>
      <c r="B359" t="s">
        <v>2018</v>
      </c>
      <c r="C359" s="710" t="s">
        <v>652</v>
      </c>
      <c r="D359" s="710" t="s">
        <v>70</v>
      </c>
      <c r="E359" s="710"/>
      <c r="F359" s="3"/>
    </row>
    <row r="360" spans="1:6" ht="15" customHeight="1">
      <c r="A360" t="s">
        <v>2019</v>
      </c>
      <c r="B360" t="s">
        <v>2020</v>
      </c>
      <c r="C360" s="710" t="s">
        <v>652</v>
      </c>
      <c r="D360" s="710" t="s">
        <v>70</v>
      </c>
      <c r="E360" s="710"/>
      <c r="F360" s="3"/>
    </row>
    <row r="361" spans="1:6" ht="15" customHeight="1">
      <c r="A361" t="s">
        <v>2021</v>
      </c>
      <c r="B361" t="s">
        <v>2022</v>
      </c>
      <c r="C361" s="710" t="s">
        <v>652</v>
      </c>
      <c r="D361" s="710" t="s">
        <v>70</v>
      </c>
      <c r="E361" s="710"/>
      <c r="F361" s="3"/>
    </row>
    <row r="362" spans="1:6" ht="15" customHeight="1">
      <c r="A362" t="s">
        <v>2023</v>
      </c>
      <c r="B362" t="s">
        <v>2024</v>
      </c>
      <c r="C362" s="710" t="s">
        <v>652</v>
      </c>
      <c r="D362" s="710" t="s">
        <v>71</v>
      </c>
      <c r="E362" s="710"/>
      <c r="F362" s="3"/>
    </row>
    <row r="363" spans="1:6" ht="15" customHeight="1">
      <c r="A363" t="s">
        <v>2025</v>
      </c>
      <c r="B363" t="s">
        <v>2026</v>
      </c>
      <c r="C363" s="710" t="s">
        <v>652</v>
      </c>
      <c r="D363" s="710" t="s">
        <v>70</v>
      </c>
      <c r="E363" s="710"/>
      <c r="F363" s="3"/>
    </row>
    <row r="364" spans="1:6" ht="15" customHeight="1">
      <c r="A364" t="s">
        <v>2027</v>
      </c>
      <c r="B364" t="s">
        <v>2028</v>
      </c>
      <c r="C364" s="710" t="s">
        <v>652</v>
      </c>
      <c r="D364" s="710" t="s">
        <v>66</v>
      </c>
      <c r="E364" s="710"/>
      <c r="F364" s="3"/>
    </row>
    <row r="365" spans="1:6" ht="15" customHeight="1">
      <c r="A365" t="s">
        <v>2029</v>
      </c>
      <c r="B365" t="s">
        <v>2030</v>
      </c>
      <c r="C365" s="710" t="s">
        <v>652</v>
      </c>
      <c r="D365" s="710" t="s">
        <v>72</v>
      </c>
      <c r="E365" s="710"/>
      <c r="F365" s="3"/>
    </row>
    <row r="366" spans="1:6" ht="15" customHeight="1">
      <c r="A366" t="s">
        <v>2031</v>
      </c>
      <c r="B366" t="s">
        <v>647</v>
      </c>
      <c r="C366" s="710" t="s">
        <v>652</v>
      </c>
      <c r="D366" s="710" t="s">
        <v>75</v>
      </c>
      <c r="E366" s="710"/>
      <c r="F366" s="3"/>
    </row>
    <row r="367" spans="1:6" ht="15" customHeight="1">
      <c r="A367" t="s">
        <v>2032</v>
      </c>
      <c r="B367" t="s">
        <v>2033</v>
      </c>
      <c r="C367" s="710"/>
      <c r="D367" s="710"/>
      <c r="E367" s="710"/>
      <c r="F367" s="3"/>
    </row>
    <row r="368" spans="1:6" ht="15" customHeight="1">
      <c r="A368" t="s">
        <v>2034</v>
      </c>
      <c r="B368" t="s">
        <v>2035</v>
      </c>
      <c r="C368" s="710" t="s">
        <v>652</v>
      </c>
      <c r="D368" s="710" t="s">
        <v>78</v>
      </c>
      <c r="E368" s="710"/>
      <c r="F368" s="3"/>
    </row>
    <row r="369" spans="1:6" ht="15" customHeight="1">
      <c r="A369" t="s">
        <v>2036</v>
      </c>
      <c r="B369" t="s">
        <v>2037</v>
      </c>
      <c r="C369" s="710" t="s">
        <v>652</v>
      </c>
      <c r="D369" s="710" t="s">
        <v>21</v>
      </c>
      <c r="E369" s="710"/>
      <c r="F369" s="3"/>
    </row>
    <row r="370" spans="1:6" ht="15" customHeight="1">
      <c r="A370" t="s">
        <v>2038</v>
      </c>
      <c r="B370" t="s">
        <v>2039</v>
      </c>
      <c r="C370" s="710" t="s">
        <v>652</v>
      </c>
      <c r="D370" s="710" t="s">
        <v>78</v>
      </c>
      <c r="E370" s="710"/>
      <c r="F370" s="3"/>
    </row>
    <row r="371" spans="1:6" ht="15" customHeight="1">
      <c r="A371" t="s">
        <v>2040</v>
      </c>
      <c r="B371" t="s">
        <v>2041</v>
      </c>
      <c r="C371" s="710" t="s">
        <v>652</v>
      </c>
      <c r="D371" s="710" t="s">
        <v>78</v>
      </c>
      <c r="E371" s="710"/>
      <c r="F371" s="3"/>
    </row>
    <row r="372" spans="1:6" ht="15" customHeight="1">
      <c r="A372" t="s">
        <v>2042</v>
      </c>
      <c r="B372" t="s">
        <v>2043</v>
      </c>
      <c r="C372" s="710" t="s">
        <v>652</v>
      </c>
      <c r="D372" s="710" t="s">
        <v>29</v>
      </c>
      <c r="E372" s="710"/>
      <c r="F372" s="3"/>
    </row>
    <row r="373" spans="1:6" ht="15" customHeight="1">
      <c r="A373" t="s">
        <v>2046</v>
      </c>
      <c r="B373" t="s">
        <v>2047</v>
      </c>
      <c r="C373" s="710" t="s">
        <v>652</v>
      </c>
      <c r="D373" s="710" t="s">
        <v>39</v>
      </c>
      <c r="E373" s="710"/>
      <c r="F373" s="3"/>
    </row>
    <row r="374" spans="1:6" ht="15" customHeight="1">
      <c r="A374" t="s">
        <v>2048</v>
      </c>
      <c r="B374" t="s">
        <v>2049</v>
      </c>
      <c r="C374" s="710" t="s">
        <v>652</v>
      </c>
      <c r="D374" s="710" t="s">
        <v>39</v>
      </c>
      <c r="E374" s="710"/>
      <c r="F374" s="3"/>
    </row>
    <row r="375" spans="1:6" ht="15" customHeight="1">
      <c r="A375" t="s">
        <v>2050</v>
      </c>
      <c r="B375" t="s">
        <v>2051</v>
      </c>
      <c r="C375" s="710" t="s">
        <v>652</v>
      </c>
      <c r="D375" s="710" t="s">
        <v>31</v>
      </c>
      <c r="E375" s="710"/>
      <c r="F375" s="3"/>
    </row>
    <row r="376" spans="1:6" ht="15" customHeight="1">
      <c r="A376" t="s">
        <v>2052</v>
      </c>
      <c r="B376" t="s">
        <v>2053</v>
      </c>
      <c r="C376" s="710" t="s">
        <v>652</v>
      </c>
      <c r="D376" s="710" t="s">
        <v>37</v>
      </c>
      <c r="E376" s="710"/>
      <c r="F376" s="3"/>
    </row>
    <row r="377" spans="1:6" ht="15" customHeight="1">
      <c r="A377" t="s">
        <v>2054</v>
      </c>
      <c r="B377" t="s">
        <v>2055</v>
      </c>
      <c r="C377" s="710" t="s">
        <v>652</v>
      </c>
      <c r="D377" s="710" t="s">
        <v>37</v>
      </c>
      <c r="E377" s="710"/>
      <c r="F377" s="3"/>
    </row>
    <row r="378" spans="1:6" ht="15" customHeight="1">
      <c r="A378" s="937" t="s">
        <v>2056</v>
      </c>
      <c r="B378" s="937" t="s">
        <v>2057</v>
      </c>
      <c r="C378" s="940" t="s">
        <v>652</v>
      </c>
      <c r="D378" s="940" t="s">
        <v>37</v>
      </c>
      <c r="E378" s="940"/>
      <c r="F378" s="3"/>
    </row>
    <row r="379" spans="1:6" ht="15" customHeight="1">
      <c r="A379" s="937" t="s">
        <v>2058</v>
      </c>
      <c r="B379" s="937" t="s">
        <v>2059</v>
      </c>
      <c r="C379" s="940" t="s">
        <v>652</v>
      </c>
      <c r="D379" s="940" t="s">
        <v>37</v>
      </c>
      <c r="E379" s="940"/>
      <c r="F379" s="3"/>
    </row>
    <row r="380" spans="1:6" ht="15" customHeight="1">
      <c r="A380" t="s">
        <v>2060</v>
      </c>
      <c r="B380" t="s">
        <v>2061</v>
      </c>
      <c r="C380" s="710"/>
      <c r="D380" s="710"/>
      <c r="E380" s="710"/>
      <c r="F380" s="3"/>
    </row>
    <row r="381" spans="1:6" ht="15" customHeight="1">
      <c r="A381" t="s">
        <v>2062</v>
      </c>
      <c r="B381" t="s">
        <v>2063</v>
      </c>
      <c r="C381" s="710" t="s">
        <v>652</v>
      </c>
      <c r="D381" s="710" t="s">
        <v>53</v>
      </c>
      <c r="E381" s="710"/>
      <c r="F381" s="3"/>
    </row>
    <row r="382" spans="1:6" ht="15" customHeight="1">
      <c r="A382" t="s">
        <v>2064</v>
      </c>
      <c r="B382" t="s">
        <v>2065</v>
      </c>
      <c r="C382" s="710" t="s">
        <v>652</v>
      </c>
      <c r="D382" s="710" t="s">
        <v>53</v>
      </c>
      <c r="E382" s="710"/>
      <c r="F382" s="3"/>
    </row>
    <row r="383" spans="1:6" ht="15" customHeight="1">
      <c r="A383" t="s">
        <v>2066</v>
      </c>
      <c r="B383" t="s">
        <v>2067</v>
      </c>
      <c r="C383" s="710" t="s">
        <v>652</v>
      </c>
      <c r="D383" s="710" t="s">
        <v>53</v>
      </c>
      <c r="E383" s="710"/>
      <c r="F383" s="3"/>
    </row>
    <row r="384" spans="1:6" ht="15" customHeight="1">
      <c r="A384" t="s">
        <v>2068</v>
      </c>
      <c r="B384" t="s">
        <v>2069</v>
      </c>
      <c r="C384" s="710" t="s">
        <v>652</v>
      </c>
      <c r="D384" s="710" t="s">
        <v>37</v>
      </c>
      <c r="E384" s="710"/>
      <c r="F384" s="3"/>
    </row>
    <row r="385" spans="1:6" ht="15" customHeight="1">
      <c r="A385" t="s">
        <v>2070</v>
      </c>
      <c r="B385" t="s">
        <v>2071</v>
      </c>
      <c r="C385" s="710" t="s">
        <v>652</v>
      </c>
      <c r="D385" s="710" t="s">
        <v>37</v>
      </c>
      <c r="E385" s="710"/>
      <c r="F385" s="3"/>
    </row>
    <row r="386" spans="1:6" ht="15" customHeight="1">
      <c r="A386" t="s">
        <v>2072</v>
      </c>
      <c r="B386" t="s">
        <v>2073</v>
      </c>
      <c r="C386" s="710" t="s">
        <v>652</v>
      </c>
      <c r="D386" s="710" t="s">
        <v>37</v>
      </c>
      <c r="E386" s="710"/>
      <c r="F386" s="3"/>
    </row>
    <row r="387" spans="1:6" ht="15" customHeight="1">
      <c r="A387" t="s">
        <v>2074</v>
      </c>
      <c r="B387" t="s">
        <v>2075</v>
      </c>
      <c r="C387" s="710" t="s">
        <v>652</v>
      </c>
      <c r="D387" s="710" t="s">
        <v>3137</v>
      </c>
      <c r="E387" s="710"/>
      <c r="F387" s="3"/>
    </row>
    <row r="388" spans="1:6" ht="15" customHeight="1">
      <c r="A388" t="s">
        <v>2078</v>
      </c>
      <c r="B388" t="s">
        <v>2077</v>
      </c>
      <c r="C388" s="710" t="s">
        <v>652</v>
      </c>
      <c r="D388" s="710" t="s">
        <v>35</v>
      </c>
      <c r="E388" s="710"/>
      <c r="F388" s="3"/>
    </row>
    <row r="389" spans="1:6" ht="15" customHeight="1">
      <c r="A389" t="s">
        <v>2081</v>
      </c>
      <c r="B389" t="s">
        <v>2082</v>
      </c>
      <c r="C389" s="710" t="s">
        <v>652</v>
      </c>
      <c r="D389" s="710" t="s">
        <v>43</v>
      </c>
      <c r="E389" s="710"/>
      <c r="F389" s="3"/>
    </row>
    <row r="390" spans="1:6" ht="15" customHeight="1">
      <c r="A390" t="s">
        <v>2083</v>
      </c>
      <c r="B390" t="s">
        <v>2084</v>
      </c>
      <c r="C390" s="710" t="s">
        <v>652</v>
      </c>
      <c r="D390" s="710" t="s">
        <v>45</v>
      </c>
      <c r="E390" s="710"/>
      <c r="F390" s="3"/>
    </row>
    <row r="391" spans="1:6" ht="15" customHeight="1">
      <c r="A391" t="s">
        <v>2087</v>
      </c>
      <c r="B391" t="s">
        <v>1144</v>
      </c>
      <c r="C391" s="710"/>
      <c r="D391" s="710"/>
      <c r="E391" s="710"/>
      <c r="F391" s="3"/>
    </row>
    <row r="392" spans="1:6" ht="15" customHeight="1">
      <c r="A392" t="s">
        <v>2090</v>
      </c>
      <c r="B392" t="s">
        <v>2091</v>
      </c>
      <c r="C392" s="710"/>
      <c r="D392" s="710"/>
      <c r="E392" s="710"/>
      <c r="F392" s="3"/>
    </row>
    <row r="393" spans="1:6" ht="15" customHeight="1">
      <c r="A393" t="s">
        <v>2092</v>
      </c>
      <c r="B393" t="s">
        <v>2093</v>
      </c>
      <c r="C393" s="710" t="s">
        <v>652</v>
      </c>
      <c r="D393" s="710" t="s">
        <v>51</v>
      </c>
      <c r="E393" s="710"/>
      <c r="F393" s="3"/>
    </row>
    <row r="394" spans="1:6" ht="15" customHeight="1">
      <c r="A394" t="s">
        <v>2094</v>
      </c>
      <c r="B394" t="s">
        <v>2095</v>
      </c>
      <c r="C394" s="710" t="s">
        <v>652</v>
      </c>
      <c r="D394" s="710" t="s">
        <v>49</v>
      </c>
      <c r="E394" s="710"/>
      <c r="F394" s="3"/>
    </row>
    <row r="395" spans="1:6" ht="15" customHeight="1">
      <c r="A395" t="s">
        <v>2096</v>
      </c>
      <c r="B395" t="s">
        <v>2097</v>
      </c>
      <c r="C395" s="710" t="s">
        <v>652</v>
      </c>
      <c r="D395" s="710" t="s">
        <v>49</v>
      </c>
      <c r="E395" s="710"/>
      <c r="F395" s="3"/>
    </row>
    <row r="396" spans="1:6" ht="15" customHeight="1">
      <c r="A396" t="s">
        <v>2098</v>
      </c>
      <c r="B396" t="s">
        <v>2099</v>
      </c>
      <c r="C396" s="710"/>
      <c r="D396" s="710"/>
      <c r="E396" s="710"/>
      <c r="F396" s="3"/>
    </row>
    <row r="397" spans="1:6" ht="15" customHeight="1">
      <c r="A397" t="s">
        <v>2102</v>
      </c>
      <c r="B397" t="s">
        <v>2103</v>
      </c>
      <c r="C397" s="710"/>
      <c r="D397" s="710"/>
      <c r="E397" s="710"/>
      <c r="F397" s="3"/>
    </row>
    <row r="398" spans="1:6" ht="15" customHeight="1">
      <c r="A398" t="s">
        <v>2106</v>
      </c>
      <c r="B398" t="s">
        <v>2107</v>
      </c>
      <c r="C398" s="710" t="s">
        <v>652</v>
      </c>
      <c r="D398" s="710" t="s">
        <v>56</v>
      </c>
      <c r="E398" s="710"/>
      <c r="F398" s="3"/>
    </row>
    <row r="399" spans="1:6" ht="15" customHeight="1">
      <c r="A399" t="s">
        <v>2108</v>
      </c>
      <c r="B399" t="s">
        <v>2109</v>
      </c>
      <c r="C399" s="710"/>
      <c r="D399" s="710"/>
      <c r="E399" s="710"/>
      <c r="F399" s="3"/>
    </row>
    <row r="400" spans="1:6" ht="15" customHeight="1">
      <c r="A400" t="s">
        <v>2110</v>
      </c>
      <c r="B400" t="s">
        <v>2111</v>
      </c>
      <c r="C400" s="710" t="s">
        <v>652</v>
      </c>
      <c r="D400" s="710" t="s">
        <v>56</v>
      </c>
      <c r="E400" s="710"/>
      <c r="F400" s="3"/>
    </row>
    <row r="401" spans="1:6" ht="15" customHeight="1">
      <c r="A401" t="s">
        <v>2112</v>
      </c>
      <c r="B401" t="s">
        <v>2113</v>
      </c>
      <c r="C401" s="710"/>
      <c r="D401" s="710"/>
      <c r="E401" s="710"/>
      <c r="F401" s="3"/>
    </row>
    <row r="402" spans="1:6" ht="15" customHeight="1">
      <c r="A402" t="s">
        <v>2116</v>
      </c>
      <c r="B402" t="s">
        <v>2117</v>
      </c>
      <c r="C402" s="710"/>
      <c r="D402" s="710"/>
      <c r="E402" s="710"/>
      <c r="F402" s="3"/>
    </row>
    <row r="403" spans="1:6" ht="15" customHeight="1">
      <c r="A403" t="s">
        <v>2118</v>
      </c>
      <c r="B403" t="s">
        <v>2119</v>
      </c>
      <c r="C403" s="710"/>
      <c r="D403" s="710"/>
      <c r="E403" s="710"/>
      <c r="F403" s="3"/>
    </row>
    <row r="404" spans="1:6" ht="15" customHeight="1">
      <c r="A404" t="s">
        <v>2120</v>
      </c>
      <c r="B404" t="s">
        <v>2121</v>
      </c>
      <c r="C404" s="710"/>
      <c r="D404" s="710"/>
      <c r="E404" s="710"/>
      <c r="F404" s="3"/>
    </row>
    <row r="405" spans="1:6" ht="15" customHeight="1">
      <c r="A405" t="s">
        <v>2122</v>
      </c>
      <c r="B405" t="s">
        <v>2123</v>
      </c>
      <c r="C405" s="710" t="s">
        <v>652</v>
      </c>
      <c r="D405" s="710" t="s">
        <v>51</v>
      </c>
      <c r="E405" s="710"/>
      <c r="F405" s="3"/>
    </row>
    <row r="406" spans="1:6" ht="15" customHeight="1">
      <c r="A406" t="s">
        <v>2124</v>
      </c>
      <c r="B406" t="s">
        <v>2125</v>
      </c>
      <c r="C406" s="710" t="s">
        <v>652</v>
      </c>
      <c r="D406" s="710" t="s">
        <v>31</v>
      </c>
      <c r="E406" s="710"/>
      <c r="F406" s="3"/>
    </row>
    <row r="407" spans="1:6" ht="15" customHeight="1">
      <c r="A407" t="s">
        <v>2126</v>
      </c>
      <c r="B407" t="s">
        <v>2127</v>
      </c>
      <c r="C407" s="710" t="s">
        <v>652</v>
      </c>
      <c r="D407" s="710" t="s">
        <v>31</v>
      </c>
      <c r="E407" s="710"/>
      <c r="F407" s="3"/>
    </row>
    <row r="408" spans="1:6" ht="15" customHeight="1">
      <c r="A408" t="s">
        <v>2128</v>
      </c>
      <c r="B408" t="s">
        <v>2129</v>
      </c>
      <c r="C408" s="710" t="s">
        <v>652</v>
      </c>
      <c r="D408" s="710" t="s">
        <v>31</v>
      </c>
      <c r="E408" s="710"/>
      <c r="F408" s="3"/>
    </row>
    <row r="409" spans="1:6" ht="15" customHeight="1">
      <c r="A409" t="s">
        <v>2130</v>
      </c>
      <c r="B409" t="s">
        <v>2131</v>
      </c>
      <c r="C409" s="710" t="s">
        <v>652</v>
      </c>
      <c r="D409" s="710" t="s">
        <v>31</v>
      </c>
      <c r="E409" s="710"/>
      <c r="F409" s="3"/>
    </row>
    <row r="410" spans="1:6" ht="15" customHeight="1">
      <c r="A410" t="s">
        <v>2132</v>
      </c>
      <c r="B410" t="s">
        <v>1154</v>
      </c>
      <c r="C410" s="710" t="s">
        <v>652</v>
      </c>
      <c r="D410" s="710" t="s">
        <v>33</v>
      </c>
      <c r="E410" s="710"/>
      <c r="F410" s="3"/>
    </row>
    <row r="411" spans="1:6" ht="15" customHeight="1">
      <c r="A411" t="s">
        <v>2133</v>
      </c>
      <c r="B411" t="s">
        <v>1147</v>
      </c>
      <c r="C411" s="710" t="s">
        <v>652</v>
      </c>
      <c r="D411" s="710" t="s">
        <v>49</v>
      </c>
      <c r="E411" s="710"/>
      <c r="F411" s="3"/>
    </row>
    <row r="412" spans="1:6" ht="15" customHeight="1">
      <c r="A412" t="s">
        <v>2134</v>
      </c>
      <c r="B412" t="s">
        <v>2135</v>
      </c>
      <c r="C412" s="710" t="s">
        <v>652</v>
      </c>
      <c r="D412" s="710" t="s">
        <v>49</v>
      </c>
      <c r="E412" s="710"/>
      <c r="F412" s="3"/>
    </row>
    <row r="413" spans="1:6" ht="15" customHeight="1">
      <c r="A413" t="s">
        <v>2136</v>
      </c>
      <c r="B413" t="s">
        <v>2137</v>
      </c>
      <c r="C413" s="710" t="s">
        <v>652</v>
      </c>
      <c r="D413" s="710" t="s">
        <v>37</v>
      </c>
      <c r="E413" s="710"/>
      <c r="F413" s="3"/>
    </row>
    <row r="414" spans="1:6" ht="15" customHeight="1">
      <c r="A414" t="s">
        <v>2138</v>
      </c>
      <c r="B414" t="s">
        <v>2139</v>
      </c>
      <c r="C414" s="710" t="s">
        <v>652</v>
      </c>
      <c r="D414" s="710" t="s">
        <v>37</v>
      </c>
      <c r="E414" s="710"/>
      <c r="F414" s="3"/>
    </row>
    <row r="415" spans="1:6" ht="15" customHeight="1">
      <c r="A415" t="s">
        <v>2140</v>
      </c>
      <c r="B415" t="s">
        <v>2141</v>
      </c>
      <c r="C415" s="710" t="s">
        <v>652</v>
      </c>
      <c r="D415" s="710" t="s">
        <v>37</v>
      </c>
      <c r="E415" s="710"/>
      <c r="F415" s="3"/>
    </row>
    <row r="416" spans="1:6" ht="15" customHeight="1">
      <c r="A416" t="s">
        <v>2142</v>
      </c>
      <c r="B416" t="s">
        <v>2143</v>
      </c>
      <c r="C416" s="710" t="s">
        <v>652</v>
      </c>
      <c r="D416" s="710" t="s">
        <v>37</v>
      </c>
      <c r="E416" s="710"/>
      <c r="F416" s="3"/>
    </row>
    <row r="417" spans="1:6" ht="15" customHeight="1">
      <c r="A417" t="s">
        <v>2144</v>
      </c>
      <c r="B417" t="s">
        <v>2145</v>
      </c>
      <c r="C417" s="710" t="s">
        <v>652</v>
      </c>
      <c r="D417" s="710" t="s">
        <v>37</v>
      </c>
      <c r="E417" s="710"/>
      <c r="F417" s="3"/>
    </row>
    <row r="418" spans="1:6" ht="15" customHeight="1">
      <c r="A418" t="s">
        <v>2146</v>
      </c>
      <c r="B418" t="s">
        <v>2147</v>
      </c>
      <c r="C418" s="710" t="s">
        <v>652</v>
      </c>
      <c r="D418" s="710" t="s">
        <v>39</v>
      </c>
      <c r="E418" s="710"/>
      <c r="F418" s="3"/>
    </row>
    <row r="419" spans="1:6" ht="15" customHeight="1">
      <c r="A419" t="s">
        <v>2148</v>
      </c>
      <c r="B419" t="s">
        <v>2149</v>
      </c>
      <c r="C419" s="710" t="s">
        <v>652</v>
      </c>
      <c r="D419" s="710" t="s">
        <v>53</v>
      </c>
      <c r="E419" s="710"/>
      <c r="F419" s="3"/>
    </row>
    <row r="420" spans="1:6" ht="15" customHeight="1">
      <c r="A420" t="s">
        <v>2150</v>
      </c>
      <c r="B420" t="s">
        <v>2151</v>
      </c>
      <c r="C420" s="710" t="s">
        <v>652</v>
      </c>
      <c r="D420" s="710" t="s">
        <v>49</v>
      </c>
      <c r="E420" s="710"/>
      <c r="F420" s="3"/>
    </row>
    <row r="421" spans="1:6" ht="15" customHeight="1">
      <c r="A421" t="s">
        <v>2152</v>
      </c>
      <c r="B421" t="s">
        <v>2153</v>
      </c>
      <c r="C421" s="710" t="s">
        <v>652</v>
      </c>
      <c r="D421" s="710" t="s">
        <v>53</v>
      </c>
      <c r="E421" s="710"/>
      <c r="F421" s="3"/>
    </row>
    <row r="422" spans="1:6" ht="15" customHeight="1">
      <c r="A422" t="s">
        <v>2154</v>
      </c>
      <c r="B422" t="s">
        <v>2155</v>
      </c>
      <c r="C422" s="710" t="s">
        <v>652</v>
      </c>
      <c r="D422" s="710" t="s">
        <v>53</v>
      </c>
      <c r="E422" s="710"/>
      <c r="F422" s="3"/>
    </row>
    <row r="423" spans="1:6" ht="15" customHeight="1">
      <c r="A423" t="s">
        <v>2156</v>
      </c>
      <c r="B423" t="s">
        <v>2157</v>
      </c>
      <c r="C423" s="710" t="s">
        <v>652</v>
      </c>
      <c r="D423" s="710" t="s">
        <v>53</v>
      </c>
      <c r="E423" s="710"/>
      <c r="F423" s="3"/>
    </row>
    <row r="424" spans="1:6" ht="15" customHeight="1">
      <c r="A424" t="s">
        <v>2158</v>
      </c>
      <c r="B424" t="s">
        <v>2159</v>
      </c>
      <c r="C424" s="710" t="s">
        <v>652</v>
      </c>
      <c r="D424" s="710" t="s">
        <v>53</v>
      </c>
      <c r="E424" s="710"/>
      <c r="F424" s="3"/>
    </row>
    <row r="425" spans="1:6" ht="15" customHeight="1">
      <c r="A425" t="s">
        <v>2160</v>
      </c>
      <c r="B425" t="s">
        <v>2161</v>
      </c>
      <c r="C425" s="710" t="s">
        <v>652</v>
      </c>
      <c r="D425" s="710" t="s">
        <v>39</v>
      </c>
      <c r="E425" s="710"/>
      <c r="F425" s="3"/>
    </row>
    <row r="426" spans="1:6" ht="15" customHeight="1">
      <c r="A426" t="s">
        <v>2162</v>
      </c>
      <c r="B426" t="s">
        <v>2163</v>
      </c>
      <c r="C426" s="710"/>
      <c r="D426" s="710"/>
      <c r="E426" s="710"/>
      <c r="F426" s="3"/>
    </row>
    <row r="427" spans="1:6" ht="15" customHeight="1">
      <c r="A427" t="s">
        <v>2164</v>
      </c>
      <c r="B427" t="s">
        <v>2165</v>
      </c>
      <c r="C427" s="710" t="s">
        <v>652</v>
      </c>
      <c r="D427" s="710" t="s">
        <v>53</v>
      </c>
      <c r="E427" s="710"/>
      <c r="F427" s="3"/>
    </row>
    <row r="428" spans="1:6" ht="15" customHeight="1">
      <c r="A428" t="s">
        <v>2166</v>
      </c>
      <c r="B428" t="s">
        <v>2167</v>
      </c>
      <c r="C428" s="710" t="s">
        <v>652</v>
      </c>
      <c r="D428" s="710" t="s">
        <v>53</v>
      </c>
      <c r="E428" s="710"/>
      <c r="F428" s="3"/>
    </row>
    <row r="429" spans="1:6" ht="15" customHeight="1">
      <c r="A429" t="s">
        <v>2168</v>
      </c>
      <c r="B429" t="s">
        <v>2169</v>
      </c>
      <c r="C429" s="710" t="s">
        <v>652</v>
      </c>
      <c r="D429" s="710" t="s">
        <v>53</v>
      </c>
      <c r="E429" s="710"/>
      <c r="F429" s="3"/>
    </row>
    <row r="430" spans="1:6" ht="15" customHeight="1">
      <c r="A430" t="s">
        <v>2170</v>
      </c>
      <c r="B430" t="s">
        <v>2171</v>
      </c>
      <c r="C430" s="710" t="s">
        <v>652</v>
      </c>
      <c r="D430" s="710" t="s">
        <v>53</v>
      </c>
      <c r="E430" s="710"/>
      <c r="F430" s="3"/>
    </row>
    <row r="431" spans="1:6" ht="15" customHeight="1">
      <c r="A431" t="s">
        <v>2172</v>
      </c>
      <c r="B431" t="s">
        <v>2173</v>
      </c>
      <c r="C431" s="710" t="s">
        <v>652</v>
      </c>
      <c r="D431" s="710" t="s">
        <v>53</v>
      </c>
      <c r="E431" s="710"/>
      <c r="F431" s="3"/>
    </row>
    <row r="432" spans="1:6" ht="15" customHeight="1">
      <c r="A432" t="s">
        <v>2174</v>
      </c>
      <c r="B432" t="s">
        <v>2175</v>
      </c>
      <c r="C432" s="710"/>
      <c r="D432" s="710"/>
      <c r="E432" s="710"/>
      <c r="F432" s="3"/>
    </row>
    <row r="433" spans="1:6" ht="15" customHeight="1">
      <c r="A433" t="s">
        <v>2176</v>
      </c>
      <c r="B433" t="s">
        <v>2177</v>
      </c>
      <c r="C433" s="710"/>
      <c r="D433" s="710"/>
      <c r="E433" s="710"/>
      <c r="F433" s="3"/>
    </row>
    <row r="434" spans="1:6" ht="15" customHeight="1">
      <c r="A434" t="s">
        <v>2178</v>
      </c>
      <c r="B434" t="s">
        <v>2179</v>
      </c>
      <c r="C434" s="710" t="s">
        <v>652</v>
      </c>
      <c r="D434" s="710" t="s">
        <v>53</v>
      </c>
      <c r="E434" s="710"/>
      <c r="F434" s="3"/>
    </row>
    <row r="435" spans="1:6" ht="15" customHeight="1">
      <c r="A435" t="s">
        <v>2182</v>
      </c>
      <c r="B435" t="s">
        <v>2183</v>
      </c>
      <c r="C435" s="710" t="s">
        <v>652</v>
      </c>
      <c r="D435" s="710" t="s">
        <v>61</v>
      </c>
      <c r="E435" s="710"/>
      <c r="F435" s="3"/>
    </row>
    <row r="436" spans="1:6" ht="15" customHeight="1">
      <c r="A436" t="s">
        <v>2184</v>
      </c>
      <c r="B436" t="s">
        <v>2185</v>
      </c>
      <c r="C436" s="710" t="s">
        <v>652</v>
      </c>
      <c r="D436" s="710" t="s">
        <v>22</v>
      </c>
      <c r="E436" s="710"/>
      <c r="F436" s="3"/>
    </row>
    <row r="437" spans="1:6" ht="15" customHeight="1">
      <c r="A437" t="s">
        <v>2186</v>
      </c>
      <c r="B437" t="s">
        <v>2187</v>
      </c>
      <c r="C437" s="710" t="s">
        <v>652</v>
      </c>
      <c r="D437" s="710" t="s">
        <v>56</v>
      </c>
      <c r="E437" s="710"/>
      <c r="F437" s="3"/>
    </row>
    <row r="438" spans="1:6" ht="15" customHeight="1">
      <c r="A438" t="s">
        <v>2188</v>
      </c>
      <c r="B438" t="s">
        <v>2189</v>
      </c>
      <c r="C438" s="710"/>
      <c r="D438" s="710"/>
      <c r="E438" s="710"/>
      <c r="F438" s="3"/>
    </row>
    <row r="439" spans="1:6" ht="15" customHeight="1">
      <c r="A439" t="s">
        <v>2190</v>
      </c>
      <c r="B439" t="s">
        <v>2191</v>
      </c>
      <c r="C439" s="710" t="s">
        <v>652</v>
      </c>
      <c r="D439" s="710" t="s">
        <v>70</v>
      </c>
      <c r="E439" s="710"/>
      <c r="F439" s="3"/>
    </row>
    <row r="440" spans="1:6" ht="15" customHeight="1">
      <c r="A440" t="s">
        <v>2192</v>
      </c>
      <c r="B440" t="s">
        <v>2193</v>
      </c>
      <c r="C440" s="710" t="s">
        <v>652</v>
      </c>
      <c r="D440" s="710" t="s">
        <v>70</v>
      </c>
      <c r="E440" s="710"/>
      <c r="F440" s="3"/>
    </row>
    <row r="441" spans="1:6" ht="15" customHeight="1">
      <c r="A441" t="s">
        <v>2194</v>
      </c>
      <c r="B441" t="s">
        <v>2195</v>
      </c>
      <c r="C441" s="710" t="s">
        <v>652</v>
      </c>
      <c r="D441" s="710" t="s">
        <v>70</v>
      </c>
      <c r="E441" s="710"/>
      <c r="F441" s="3"/>
    </row>
    <row r="442" spans="1:6" ht="15" customHeight="1">
      <c r="A442" t="s">
        <v>2196</v>
      </c>
      <c r="B442" t="s">
        <v>2197</v>
      </c>
      <c r="C442" s="710" t="s">
        <v>652</v>
      </c>
      <c r="D442" s="710" t="s">
        <v>71</v>
      </c>
      <c r="E442" s="710"/>
      <c r="F442" s="3"/>
    </row>
    <row r="443" spans="1:6" ht="15" customHeight="1">
      <c r="A443" t="s">
        <v>2198</v>
      </c>
      <c r="B443" t="s">
        <v>2199</v>
      </c>
      <c r="C443" s="710" t="s">
        <v>652</v>
      </c>
      <c r="D443" s="710" t="s">
        <v>70</v>
      </c>
      <c r="E443" s="710"/>
      <c r="F443" s="3"/>
    </row>
    <row r="444" spans="1:6" ht="15" customHeight="1">
      <c r="A444" t="s">
        <v>2200</v>
      </c>
      <c r="B444" t="s">
        <v>2201</v>
      </c>
      <c r="C444" s="710" t="s">
        <v>652</v>
      </c>
      <c r="D444" s="710" t="s">
        <v>66</v>
      </c>
      <c r="E444" s="710"/>
      <c r="F444" s="3"/>
    </row>
    <row r="445" spans="1:6" ht="15" customHeight="1">
      <c r="A445" t="s">
        <v>2202</v>
      </c>
      <c r="B445" t="s">
        <v>2203</v>
      </c>
      <c r="C445" s="710" t="s">
        <v>652</v>
      </c>
      <c r="D445" s="710" t="s">
        <v>72</v>
      </c>
      <c r="E445" s="710"/>
      <c r="F445" s="3"/>
    </row>
    <row r="446" spans="1:6" ht="15" customHeight="1">
      <c r="A446" t="s">
        <v>2204</v>
      </c>
      <c r="B446" t="s">
        <v>2205</v>
      </c>
      <c r="C446" s="710" t="s">
        <v>652</v>
      </c>
      <c r="D446" s="710" t="s">
        <v>75</v>
      </c>
      <c r="E446" s="710"/>
      <c r="F446" s="3"/>
    </row>
    <row r="447" spans="1:6" ht="15" customHeight="1">
      <c r="A447" t="s">
        <v>2206</v>
      </c>
      <c r="B447" t="s">
        <v>2207</v>
      </c>
      <c r="C447" s="710"/>
      <c r="D447" s="710"/>
      <c r="E447" s="710"/>
      <c r="F447" s="3"/>
    </row>
    <row r="448" spans="1:6" ht="15" customHeight="1">
      <c r="A448" t="s">
        <v>2208</v>
      </c>
      <c r="B448" t="s">
        <v>2209</v>
      </c>
      <c r="C448" s="710" t="s">
        <v>652</v>
      </c>
      <c r="D448" s="710" t="s">
        <v>80</v>
      </c>
      <c r="E448" s="710"/>
      <c r="F448" s="3"/>
    </row>
    <row r="449" spans="1:6" ht="15" customHeight="1">
      <c r="A449" t="s">
        <v>2210</v>
      </c>
      <c r="B449" t="s">
        <v>2211</v>
      </c>
      <c r="C449" s="710" t="s">
        <v>652</v>
      </c>
      <c r="D449" s="710" t="s">
        <v>80</v>
      </c>
      <c r="E449" s="710"/>
      <c r="F449" s="3"/>
    </row>
    <row r="450" spans="1:6" ht="15" customHeight="1">
      <c r="A450" t="s">
        <v>2212</v>
      </c>
      <c r="B450" t="s">
        <v>2213</v>
      </c>
      <c r="C450" s="710" t="s">
        <v>652</v>
      </c>
      <c r="D450" s="710" t="s">
        <v>80</v>
      </c>
      <c r="E450" s="710"/>
      <c r="F450" s="3"/>
    </row>
    <row r="451" spans="1:6" ht="15" customHeight="1">
      <c r="A451" t="s">
        <v>2214</v>
      </c>
      <c r="B451" t="s">
        <v>2215</v>
      </c>
      <c r="C451" s="710" t="s">
        <v>652</v>
      </c>
      <c r="D451" s="710" t="s">
        <v>80</v>
      </c>
      <c r="E451" s="710"/>
      <c r="F451" s="3"/>
    </row>
    <row r="452" spans="1:6" ht="15" customHeight="1">
      <c r="A452" t="s">
        <v>2216</v>
      </c>
      <c r="B452" t="s">
        <v>2217</v>
      </c>
      <c r="C452" s="710" t="s">
        <v>652</v>
      </c>
      <c r="D452" s="710" t="s">
        <v>80</v>
      </c>
      <c r="E452" s="710"/>
      <c r="F452" s="3"/>
    </row>
    <row r="453" spans="1:6" ht="15" customHeight="1">
      <c r="A453" t="s">
        <v>2218</v>
      </c>
      <c r="B453" t="s">
        <v>2219</v>
      </c>
      <c r="C453" s="710" t="s">
        <v>652</v>
      </c>
      <c r="D453" s="710" t="s">
        <v>80</v>
      </c>
      <c r="E453" s="710"/>
      <c r="F453" s="3"/>
    </row>
    <row r="454" spans="1:6" ht="15" customHeight="1">
      <c r="A454" t="s">
        <v>2220</v>
      </c>
      <c r="B454" t="s">
        <v>2221</v>
      </c>
      <c r="C454" s="710" t="s">
        <v>652</v>
      </c>
      <c r="D454" s="710" t="s">
        <v>80</v>
      </c>
      <c r="E454" s="710"/>
      <c r="F454" s="3"/>
    </row>
    <row r="455" spans="1:6" ht="15" customHeight="1">
      <c r="A455" t="s">
        <v>2222</v>
      </c>
      <c r="B455" t="s">
        <v>2223</v>
      </c>
      <c r="C455" s="710" t="s">
        <v>652</v>
      </c>
      <c r="D455" s="710" t="s">
        <v>82</v>
      </c>
      <c r="E455" s="710"/>
      <c r="F455" s="3"/>
    </row>
    <row r="456" spans="1:6" ht="15" customHeight="1">
      <c r="A456" t="s">
        <v>2224</v>
      </c>
      <c r="B456" t="s">
        <v>2225</v>
      </c>
      <c r="C456" s="710"/>
      <c r="D456" s="710"/>
      <c r="E456" s="710"/>
      <c r="F456" s="3"/>
    </row>
    <row r="457" spans="1:6" ht="15" customHeight="1">
      <c r="A457" t="s">
        <v>2228</v>
      </c>
      <c r="B457" t="s">
        <v>2229</v>
      </c>
      <c r="C457" s="710" t="s">
        <v>88</v>
      </c>
      <c r="D457" s="710" t="s">
        <v>93</v>
      </c>
      <c r="E457" s="710" t="s">
        <v>3126</v>
      </c>
      <c r="F457" s="3"/>
    </row>
    <row r="458" spans="1:6" ht="15" customHeight="1">
      <c r="A458" t="s">
        <v>2230</v>
      </c>
      <c r="B458" t="s">
        <v>2231</v>
      </c>
      <c r="C458" s="710" t="s">
        <v>88</v>
      </c>
      <c r="D458" s="710" t="s">
        <v>93</v>
      </c>
      <c r="E458" s="710" t="s">
        <v>3126</v>
      </c>
      <c r="F458" s="3"/>
    </row>
    <row r="459" spans="1:6" ht="15" customHeight="1">
      <c r="A459" t="s">
        <v>2232</v>
      </c>
      <c r="B459" t="s">
        <v>2233</v>
      </c>
      <c r="C459" s="710" t="s">
        <v>88</v>
      </c>
      <c r="D459" s="710" t="s">
        <v>93</v>
      </c>
      <c r="E459" s="710" t="s">
        <v>3126</v>
      </c>
      <c r="F459" s="3"/>
    </row>
    <row r="460" spans="1:6" ht="15" customHeight="1">
      <c r="A460" t="s">
        <v>2234</v>
      </c>
      <c r="B460" t="s">
        <v>2235</v>
      </c>
      <c r="C460" s="710" t="s">
        <v>88</v>
      </c>
      <c r="D460" s="710" t="s">
        <v>93</v>
      </c>
      <c r="E460" s="710" t="s">
        <v>3126</v>
      </c>
      <c r="F460" s="3"/>
    </row>
    <row r="461" spans="1:6" ht="15" customHeight="1">
      <c r="A461" t="s">
        <v>2242</v>
      </c>
      <c r="B461" t="s">
        <v>2243</v>
      </c>
      <c r="C461" s="710" t="s">
        <v>88</v>
      </c>
      <c r="D461" s="710" t="s">
        <v>93</v>
      </c>
      <c r="E461" s="710" t="s">
        <v>3126</v>
      </c>
      <c r="F461" s="3"/>
    </row>
    <row r="462" spans="1:6" ht="15" customHeight="1">
      <c r="A462" t="s">
        <v>2244</v>
      </c>
      <c r="B462" t="s">
        <v>2245</v>
      </c>
      <c r="C462" s="710" t="s">
        <v>88</v>
      </c>
      <c r="D462" s="710" t="s">
        <v>93</v>
      </c>
      <c r="E462" s="710" t="s">
        <v>3126</v>
      </c>
      <c r="F462" s="3"/>
    </row>
    <row r="463" spans="1:6" ht="15" customHeight="1">
      <c r="A463" t="s">
        <v>2248</v>
      </c>
      <c r="B463" t="s">
        <v>2249</v>
      </c>
      <c r="C463" s="710" t="s">
        <v>88</v>
      </c>
      <c r="D463" s="710" t="s">
        <v>93</v>
      </c>
      <c r="E463" s="710" t="s">
        <v>3126</v>
      </c>
      <c r="F463" s="3"/>
    </row>
    <row r="464" spans="1:6" ht="15" customHeight="1">
      <c r="A464" t="s">
        <v>2250</v>
      </c>
      <c r="B464" t="s">
        <v>2251</v>
      </c>
      <c r="C464" s="710" t="s">
        <v>88</v>
      </c>
      <c r="D464" s="710" t="s">
        <v>93</v>
      </c>
      <c r="E464" s="710" t="s">
        <v>3126</v>
      </c>
      <c r="F464" s="3"/>
    </row>
    <row r="465" spans="1:6" ht="15" customHeight="1">
      <c r="A465" t="s">
        <v>2256</v>
      </c>
      <c r="B465" t="s">
        <v>2257</v>
      </c>
      <c r="C465" s="710" t="s">
        <v>88</v>
      </c>
      <c r="D465" s="710" t="s">
        <v>3128</v>
      </c>
      <c r="E465" s="710" t="s">
        <v>3126</v>
      </c>
      <c r="F465" s="3"/>
    </row>
    <row r="466" spans="1:6" ht="15" customHeight="1">
      <c r="A466" t="s">
        <v>2264</v>
      </c>
      <c r="B466" t="s">
        <v>2265</v>
      </c>
      <c r="C466" s="710" t="s">
        <v>88</v>
      </c>
      <c r="D466" s="710" t="s">
        <v>93</v>
      </c>
      <c r="E466" s="710" t="s">
        <v>3126</v>
      </c>
      <c r="F466" s="3"/>
    </row>
    <row r="467" spans="1:6" ht="15" customHeight="1">
      <c r="A467" t="s">
        <v>2268</v>
      </c>
      <c r="B467" t="s">
        <v>2269</v>
      </c>
      <c r="C467" s="710" t="s">
        <v>88</v>
      </c>
      <c r="D467" s="710" t="s">
        <v>93</v>
      </c>
      <c r="E467" s="710" t="s">
        <v>3126</v>
      </c>
      <c r="F467" s="3"/>
    </row>
    <row r="468" spans="1:6" ht="15" customHeight="1">
      <c r="A468" t="s">
        <v>2270</v>
      </c>
      <c r="B468" t="s">
        <v>2271</v>
      </c>
      <c r="C468" s="710" t="s">
        <v>88</v>
      </c>
      <c r="D468" s="710" t="s">
        <v>93</v>
      </c>
      <c r="E468" s="710" t="s">
        <v>3126</v>
      </c>
      <c r="F468" s="3"/>
    </row>
    <row r="469" spans="1:6" ht="15" customHeight="1">
      <c r="A469" t="s">
        <v>2272</v>
      </c>
      <c r="B469" s="706" t="s">
        <v>2273</v>
      </c>
      <c r="C469" s="710"/>
      <c r="D469" s="710"/>
      <c r="E469" s="710"/>
      <c r="F469" s="3"/>
    </row>
    <row r="470" spans="1:6" ht="15" customHeight="1">
      <c r="A470" s="937" t="s">
        <v>2278</v>
      </c>
      <c r="B470" s="937" t="s">
        <v>2279</v>
      </c>
      <c r="C470" s="940"/>
      <c r="D470" s="940"/>
      <c r="E470" s="940"/>
      <c r="F470" s="3"/>
    </row>
    <row r="471" spans="1:6" ht="15" customHeight="1">
      <c r="A471" t="s">
        <v>2292</v>
      </c>
      <c r="B471" t="s">
        <v>2293</v>
      </c>
      <c r="C471" s="710" t="s">
        <v>88</v>
      </c>
      <c r="D471" s="710" t="s">
        <v>94</v>
      </c>
      <c r="E471" s="710" t="s">
        <v>3126</v>
      </c>
      <c r="F471" s="3"/>
    </row>
    <row r="472" spans="1:6" ht="15" customHeight="1">
      <c r="A472" t="s">
        <v>2294</v>
      </c>
      <c r="B472" t="s">
        <v>2295</v>
      </c>
      <c r="C472" s="710" t="s">
        <v>88</v>
      </c>
      <c r="D472" s="710" t="s">
        <v>3128</v>
      </c>
      <c r="E472" s="710" t="s">
        <v>3126</v>
      </c>
      <c r="F472" s="3"/>
    </row>
    <row r="473" spans="1:6" ht="15" customHeight="1">
      <c r="A473" t="s">
        <v>2298</v>
      </c>
      <c r="B473" t="s">
        <v>2299</v>
      </c>
      <c r="C473" s="710" t="s">
        <v>88</v>
      </c>
      <c r="D473" s="710" t="s">
        <v>94</v>
      </c>
      <c r="E473" s="710" t="s">
        <v>3126</v>
      </c>
      <c r="F473" s="3"/>
    </row>
    <row r="474" spans="1:6" ht="15" customHeight="1">
      <c r="A474" s="1048" t="s">
        <v>2300</v>
      </c>
      <c r="B474" s="1048" t="s">
        <v>2301</v>
      </c>
      <c r="C474" s="1049" t="s">
        <v>88</v>
      </c>
      <c r="D474" s="1049" t="s">
        <v>3128</v>
      </c>
      <c r="E474" s="1049" t="s">
        <v>3126</v>
      </c>
      <c r="F474" s="3"/>
    </row>
    <row r="475" spans="1:6" ht="15" customHeight="1">
      <c r="A475" t="s">
        <v>2306</v>
      </c>
      <c r="B475" t="s">
        <v>2307</v>
      </c>
      <c r="C475" s="710" t="s">
        <v>88</v>
      </c>
      <c r="D475" s="710" t="s">
        <v>94</v>
      </c>
      <c r="E475" s="710" t="s">
        <v>3126</v>
      </c>
      <c r="F475" s="3"/>
    </row>
    <row r="476" spans="1:6" ht="15" customHeight="1">
      <c r="A476" t="s">
        <v>2308</v>
      </c>
      <c r="B476" t="s">
        <v>2309</v>
      </c>
      <c r="C476" s="710" t="s">
        <v>88</v>
      </c>
      <c r="D476" s="710" t="s">
        <v>94</v>
      </c>
      <c r="E476" s="710" t="s">
        <v>3126</v>
      </c>
      <c r="F476" s="3"/>
    </row>
    <row r="477" spans="1:6" ht="15" customHeight="1">
      <c r="A477" t="s">
        <v>2310</v>
      </c>
      <c r="B477" t="s">
        <v>2311</v>
      </c>
      <c r="C477" s="710" t="s">
        <v>88</v>
      </c>
      <c r="D477" s="710" t="s">
        <v>94</v>
      </c>
      <c r="E477" s="710" t="s">
        <v>3126</v>
      </c>
      <c r="F477" s="3"/>
    </row>
    <row r="478" spans="1:6" ht="15" customHeight="1">
      <c r="A478" t="s">
        <v>2312</v>
      </c>
      <c r="B478" t="s">
        <v>2313</v>
      </c>
      <c r="C478" s="710" t="s">
        <v>88</v>
      </c>
      <c r="D478" s="710" t="s">
        <v>94</v>
      </c>
      <c r="E478" s="710" t="s">
        <v>3126</v>
      </c>
      <c r="F478" s="3"/>
    </row>
    <row r="479" spans="1:6" ht="15" customHeight="1">
      <c r="A479" t="s">
        <v>2316</v>
      </c>
      <c r="B479" t="s">
        <v>2317</v>
      </c>
      <c r="C479" s="710" t="s">
        <v>88</v>
      </c>
      <c r="D479" s="710" t="s">
        <v>94</v>
      </c>
      <c r="E479" s="710" t="s">
        <v>3126</v>
      </c>
      <c r="F479" s="3"/>
    </row>
    <row r="480" spans="1:6" ht="15" customHeight="1">
      <c r="A480" t="s">
        <v>2318</v>
      </c>
      <c r="B480" t="s">
        <v>2319</v>
      </c>
      <c r="C480" s="710" t="s">
        <v>88</v>
      </c>
      <c r="D480" s="710" t="s">
        <v>94</v>
      </c>
      <c r="E480" s="710" t="s">
        <v>3126</v>
      </c>
      <c r="F480" s="3"/>
    </row>
    <row r="481" spans="1:6" ht="15" customHeight="1">
      <c r="A481" t="s">
        <v>2320</v>
      </c>
      <c r="B481" t="s">
        <v>2321</v>
      </c>
      <c r="C481" s="710" t="s">
        <v>88</v>
      </c>
      <c r="D481" s="710" t="s">
        <v>94</v>
      </c>
      <c r="E481" s="710" t="s">
        <v>3126</v>
      </c>
      <c r="F481" s="3"/>
    </row>
    <row r="482" spans="1:6" ht="15" customHeight="1">
      <c r="A482" t="s">
        <v>2324</v>
      </c>
      <c r="B482" t="s">
        <v>2325</v>
      </c>
      <c r="C482" s="710" t="s">
        <v>88</v>
      </c>
      <c r="D482" s="710" t="s">
        <v>94</v>
      </c>
      <c r="E482" s="710" t="s">
        <v>3126</v>
      </c>
      <c r="F482" s="3"/>
    </row>
    <row r="483" spans="1:6" ht="15" customHeight="1">
      <c r="A483" t="s">
        <v>2326</v>
      </c>
      <c r="B483" t="s">
        <v>2327</v>
      </c>
      <c r="C483" s="710" t="s">
        <v>88</v>
      </c>
      <c r="D483" s="710" t="s">
        <v>94</v>
      </c>
      <c r="E483" s="710" t="s">
        <v>3126</v>
      </c>
      <c r="F483" s="3"/>
    </row>
    <row r="484" spans="1:6" ht="15" customHeight="1">
      <c r="A484" t="s">
        <v>2328</v>
      </c>
      <c r="B484" t="s">
        <v>2329</v>
      </c>
      <c r="C484" s="710" t="s">
        <v>88</v>
      </c>
      <c r="D484" s="710" t="s">
        <v>94</v>
      </c>
      <c r="E484" s="710" t="s">
        <v>3126</v>
      </c>
      <c r="F484" s="3"/>
    </row>
    <row r="485" spans="1:6" ht="15" customHeight="1">
      <c r="A485" t="s">
        <v>2330</v>
      </c>
      <c r="B485" t="s">
        <v>2331</v>
      </c>
      <c r="C485" s="710" t="s">
        <v>88</v>
      </c>
      <c r="D485" s="710" t="s">
        <v>3128</v>
      </c>
      <c r="E485" s="710" t="s">
        <v>3126</v>
      </c>
      <c r="F485" s="3"/>
    </row>
    <row r="486" spans="1:6" ht="15" customHeight="1">
      <c r="A486" t="s">
        <v>2332</v>
      </c>
      <c r="B486" t="s">
        <v>2333</v>
      </c>
      <c r="C486" s="710" t="s">
        <v>88</v>
      </c>
      <c r="D486" s="710" t="s">
        <v>94</v>
      </c>
      <c r="E486" s="710" t="s">
        <v>3126</v>
      </c>
      <c r="F486" s="3"/>
    </row>
    <row r="487" spans="1:6" ht="15" customHeight="1">
      <c r="A487" t="s">
        <v>2336</v>
      </c>
      <c r="B487" t="s">
        <v>2337</v>
      </c>
      <c r="C487" s="710" t="s">
        <v>88</v>
      </c>
      <c r="D487" s="710" t="s">
        <v>94</v>
      </c>
      <c r="E487" s="710" t="s">
        <v>3126</v>
      </c>
      <c r="F487" s="3"/>
    </row>
    <row r="488" spans="1:6" ht="15" customHeight="1">
      <c r="A488" t="s">
        <v>2338</v>
      </c>
      <c r="B488" t="s">
        <v>2339</v>
      </c>
      <c r="C488" s="710" t="s">
        <v>88</v>
      </c>
      <c r="D488" s="710" t="s">
        <v>94</v>
      </c>
      <c r="E488" s="710" t="s">
        <v>3126</v>
      </c>
      <c r="F488" s="3"/>
    </row>
    <row r="489" spans="1:6" ht="15" customHeight="1">
      <c r="A489" t="s">
        <v>2340</v>
      </c>
      <c r="B489" t="s">
        <v>2341</v>
      </c>
      <c r="C489" s="710" t="s">
        <v>88</v>
      </c>
      <c r="D489" s="710" t="s">
        <v>3128</v>
      </c>
      <c r="E489" s="710" t="s">
        <v>3126</v>
      </c>
      <c r="F489" s="3"/>
    </row>
    <row r="490" spans="1:6" ht="15" customHeight="1">
      <c r="A490" t="s">
        <v>2344</v>
      </c>
      <c r="B490" t="s">
        <v>2345</v>
      </c>
      <c r="C490" s="710" t="s">
        <v>88</v>
      </c>
      <c r="D490" s="710" t="s">
        <v>94</v>
      </c>
      <c r="E490" s="710" t="s">
        <v>3126</v>
      </c>
      <c r="F490" s="3"/>
    </row>
    <row r="491" spans="1:6" ht="15" customHeight="1">
      <c r="A491" t="s">
        <v>2346</v>
      </c>
      <c r="B491" t="s">
        <v>2347</v>
      </c>
      <c r="C491" s="710" t="s">
        <v>88</v>
      </c>
      <c r="D491" s="710" t="s">
        <v>94</v>
      </c>
      <c r="E491" s="710" t="s">
        <v>3126</v>
      </c>
      <c r="F491" s="3"/>
    </row>
    <row r="492" spans="1:6" ht="15" customHeight="1">
      <c r="A492" t="s">
        <v>2348</v>
      </c>
      <c r="B492" t="s">
        <v>2349</v>
      </c>
      <c r="C492" s="710" t="s">
        <v>88</v>
      </c>
      <c r="D492" s="710" t="s">
        <v>94</v>
      </c>
      <c r="E492" s="710" t="s">
        <v>3126</v>
      </c>
      <c r="F492" s="3"/>
    </row>
    <row r="493" spans="1:6" ht="15" customHeight="1">
      <c r="A493" t="s">
        <v>2350</v>
      </c>
      <c r="B493" t="s">
        <v>2351</v>
      </c>
      <c r="C493" s="710" t="s">
        <v>88</v>
      </c>
      <c r="D493" s="710" t="s">
        <v>94</v>
      </c>
      <c r="E493" s="710" t="s">
        <v>3126</v>
      </c>
      <c r="F493" s="3"/>
    </row>
    <row r="494" spans="1:6" ht="15" customHeight="1">
      <c r="A494" t="s">
        <v>2352</v>
      </c>
      <c r="B494" t="s">
        <v>2353</v>
      </c>
      <c r="C494" s="710" t="s">
        <v>88</v>
      </c>
      <c r="D494" s="710" t="s">
        <v>3128</v>
      </c>
      <c r="E494" s="710" t="s">
        <v>3126</v>
      </c>
      <c r="F494" s="3"/>
    </row>
    <row r="495" spans="1:6" ht="15" customHeight="1">
      <c r="A495" t="s">
        <v>2356</v>
      </c>
      <c r="B495" t="s">
        <v>2357</v>
      </c>
      <c r="C495" s="710" t="s">
        <v>88</v>
      </c>
      <c r="D495" s="710" t="s">
        <v>94</v>
      </c>
      <c r="E495" s="710" t="s">
        <v>3126</v>
      </c>
      <c r="F495" s="3"/>
    </row>
    <row r="496" spans="1:6" ht="15" customHeight="1">
      <c r="A496" t="s">
        <v>2358</v>
      </c>
      <c r="B496" t="s">
        <v>2359</v>
      </c>
      <c r="C496" s="710" t="s">
        <v>88</v>
      </c>
      <c r="D496" s="710" t="s">
        <v>3128</v>
      </c>
      <c r="E496" s="710" t="s">
        <v>3126</v>
      </c>
      <c r="F496" s="3"/>
    </row>
    <row r="497" spans="1:6" ht="15" customHeight="1">
      <c r="A497" t="s">
        <v>2362</v>
      </c>
      <c r="B497" t="s">
        <v>2363</v>
      </c>
      <c r="C497" s="710" t="s">
        <v>88</v>
      </c>
      <c r="D497" s="710" t="s">
        <v>94</v>
      </c>
      <c r="E497" s="710" t="s">
        <v>3126</v>
      </c>
      <c r="F497" s="3"/>
    </row>
    <row r="498" spans="1:6" ht="15" customHeight="1">
      <c r="A498" t="s">
        <v>2364</v>
      </c>
      <c r="B498" t="s">
        <v>2365</v>
      </c>
      <c r="C498" s="710" t="s">
        <v>88</v>
      </c>
      <c r="D498" s="710" t="s">
        <v>3128</v>
      </c>
      <c r="E498" s="710" t="s">
        <v>3126</v>
      </c>
      <c r="F498" s="3"/>
    </row>
    <row r="499" spans="1:6" ht="15" customHeight="1">
      <c r="A499" t="s">
        <v>2368</v>
      </c>
      <c r="B499" t="s">
        <v>2369</v>
      </c>
      <c r="C499" s="710" t="s">
        <v>88</v>
      </c>
      <c r="D499" s="710" t="s">
        <v>94</v>
      </c>
      <c r="E499" s="710" t="s">
        <v>3126</v>
      </c>
      <c r="F499" s="3"/>
    </row>
    <row r="500" spans="1:6" ht="15" customHeight="1">
      <c r="A500" t="s">
        <v>2370</v>
      </c>
      <c r="B500" t="s">
        <v>2371</v>
      </c>
      <c r="C500" s="710" t="s">
        <v>88</v>
      </c>
      <c r="D500" s="710" t="s">
        <v>94</v>
      </c>
      <c r="E500" s="710" t="s">
        <v>3126</v>
      </c>
      <c r="F500" s="3"/>
    </row>
    <row r="501" spans="1:6" ht="15" customHeight="1">
      <c r="A501" t="s">
        <v>2376</v>
      </c>
      <c r="B501" t="s">
        <v>2377</v>
      </c>
      <c r="C501" s="710" t="s">
        <v>88</v>
      </c>
      <c r="D501" s="710" t="s">
        <v>99</v>
      </c>
      <c r="E501" s="710" t="s">
        <v>3126</v>
      </c>
      <c r="F501" s="3"/>
    </row>
    <row r="502" spans="1:6" ht="15" customHeight="1">
      <c r="A502" t="s">
        <v>2378</v>
      </c>
      <c r="B502" t="s">
        <v>2379</v>
      </c>
      <c r="C502" s="710" t="s">
        <v>88</v>
      </c>
      <c r="D502" s="710" t="s">
        <v>99</v>
      </c>
      <c r="E502" s="710" t="s">
        <v>3126</v>
      </c>
      <c r="F502" s="3"/>
    </row>
    <row r="503" spans="1:6" ht="15" customHeight="1">
      <c r="A503" t="s">
        <v>2380</v>
      </c>
      <c r="B503" t="s">
        <v>2381</v>
      </c>
      <c r="C503" s="710" t="s">
        <v>88</v>
      </c>
      <c r="D503" s="710" t="s">
        <v>102</v>
      </c>
      <c r="E503" s="710" t="s">
        <v>3126</v>
      </c>
      <c r="F503" s="3"/>
    </row>
    <row r="504" spans="1:6" ht="15" customHeight="1">
      <c r="A504" t="s">
        <v>2382</v>
      </c>
      <c r="B504" t="s">
        <v>2383</v>
      </c>
      <c r="C504" s="710" t="s">
        <v>88</v>
      </c>
      <c r="D504" s="710" t="s">
        <v>102</v>
      </c>
      <c r="E504" s="710" t="s">
        <v>3126</v>
      </c>
      <c r="F504" s="3"/>
    </row>
    <row r="505" spans="1:6" ht="15" customHeight="1">
      <c r="A505" t="s">
        <v>2384</v>
      </c>
      <c r="B505" t="s">
        <v>2385</v>
      </c>
      <c r="C505" s="710" t="s">
        <v>88</v>
      </c>
      <c r="D505" s="710" t="s">
        <v>103</v>
      </c>
      <c r="E505" s="710" t="s">
        <v>3126</v>
      </c>
      <c r="F505" s="3"/>
    </row>
    <row r="506" spans="1:6" ht="15" customHeight="1">
      <c r="A506" t="s">
        <v>2386</v>
      </c>
      <c r="B506" t="s">
        <v>2387</v>
      </c>
      <c r="C506" s="710" t="s">
        <v>88</v>
      </c>
      <c r="D506" s="710" t="s">
        <v>103</v>
      </c>
      <c r="E506" s="710" t="s">
        <v>3126</v>
      </c>
      <c r="F506" s="3"/>
    </row>
    <row r="507" spans="1:6" ht="15" customHeight="1">
      <c r="A507" t="s">
        <v>2388</v>
      </c>
      <c r="B507" t="s">
        <v>2389</v>
      </c>
      <c r="C507" s="710" t="s">
        <v>88</v>
      </c>
      <c r="D507" s="710" t="s">
        <v>102</v>
      </c>
      <c r="E507" s="710" t="s">
        <v>3126</v>
      </c>
      <c r="F507" s="3"/>
    </row>
    <row r="508" spans="1:6" ht="15" customHeight="1">
      <c r="A508" t="s">
        <v>2390</v>
      </c>
      <c r="B508" t="s">
        <v>2391</v>
      </c>
      <c r="C508" s="710" t="s">
        <v>88</v>
      </c>
      <c r="D508" s="710" t="s">
        <v>103</v>
      </c>
      <c r="E508" s="710" t="s">
        <v>3126</v>
      </c>
      <c r="F508" s="3"/>
    </row>
    <row r="509" spans="1:6" ht="15" customHeight="1">
      <c r="A509" t="s">
        <v>2392</v>
      </c>
      <c r="B509" t="s">
        <v>2393</v>
      </c>
      <c r="C509" s="710" t="s">
        <v>148</v>
      </c>
      <c r="D509" s="710" t="s">
        <v>149</v>
      </c>
      <c r="E509" s="710" t="s">
        <v>3126</v>
      </c>
      <c r="F509" s="3"/>
    </row>
    <row r="510" spans="1:6" ht="15" customHeight="1">
      <c r="A510" t="s">
        <v>2394</v>
      </c>
      <c r="B510" t="s">
        <v>2395</v>
      </c>
      <c r="C510" s="710" t="s">
        <v>148</v>
      </c>
      <c r="D510" s="710" t="s">
        <v>150</v>
      </c>
      <c r="E510" s="710" t="s">
        <v>3126</v>
      </c>
      <c r="F510" s="3"/>
    </row>
    <row r="511" spans="1:6" ht="15" customHeight="1">
      <c r="A511" t="s">
        <v>2398</v>
      </c>
      <c r="B511" t="s">
        <v>2399</v>
      </c>
      <c r="C511" s="710"/>
      <c r="D511" s="710"/>
      <c r="E511" s="710"/>
      <c r="F511" s="3"/>
    </row>
    <row r="512" spans="1:6" ht="15" customHeight="1">
      <c r="A512" t="s">
        <v>2400</v>
      </c>
      <c r="B512" t="s">
        <v>2401</v>
      </c>
      <c r="C512" s="710"/>
      <c r="D512" s="710"/>
      <c r="E512" s="710"/>
      <c r="F512" s="3"/>
    </row>
    <row r="513" spans="1:6" ht="15" customHeight="1">
      <c r="A513" t="s">
        <v>2402</v>
      </c>
      <c r="B513" t="s">
        <v>2403</v>
      </c>
      <c r="C513" s="710"/>
      <c r="D513" s="710"/>
      <c r="E513" s="710"/>
      <c r="F513" s="3"/>
    </row>
    <row r="514" spans="1:6" ht="15" customHeight="1">
      <c r="A514" t="s">
        <v>2404</v>
      </c>
      <c r="B514" t="s">
        <v>2405</v>
      </c>
      <c r="C514" s="710" t="s">
        <v>148</v>
      </c>
      <c r="D514" s="710" t="s">
        <v>152</v>
      </c>
      <c r="E514" s="710" t="s">
        <v>3126</v>
      </c>
      <c r="F514" s="3"/>
    </row>
    <row r="515" spans="1:6" ht="15" customHeight="1">
      <c r="A515" t="s">
        <v>2406</v>
      </c>
      <c r="B515" t="s">
        <v>2407</v>
      </c>
      <c r="C515" s="710"/>
      <c r="D515" s="710"/>
      <c r="E515" s="710"/>
      <c r="F515" s="3"/>
    </row>
    <row r="516" spans="1:6" ht="15" customHeight="1">
      <c r="A516" s="937" t="s">
        <v>2408</v>
      </c>
      <c r="B516" s="937" t="s">
        <v>2409</v>
      </c>
      <c r="C516" s="940" t="s">
        <v>148</v>
      </c>
      <c r="D516" s="940" t="s">
        <v>152</v>
      </c>
      <c r="E516" s="940" t="s">
        <v>3126</v>
      </c>
      <c r="F516" s="3" t="s">
        <v>3127</v>
      </c>
    </row>
    <row r="517" spans="1:6" ht="15" customHeight="1">
      <c r="A517" t="s">
        <v>2410</v>
      </c>
      <c r="B517" t="s">
        <v>2411</v>
      </c>
      <c r="C517" s="710" t="s">
        <v>148</v>
      </c>
      <c r="D517" s="710" t="s">
        <v>150</v>
      </c>
      <c r="E517" s="710" t="s">
        <v>3126</v>
      </c>
      <c r="F517" s="3"/>
    </row>
    <row r="518" spans="1:6" ht="15" customHeight="1">
      <c r="A518" t="s">
        <v>2414</v>
      </c>
      <c r="B518" t="s">
        <v>2415</v>
      </c>
      <c r="C518" s="710"/>
      <c r="D518" s="710"/>
      <c r="E518" s="710"/>
      <c r="F518" s="3"/>
    </row>
    <row r="519" spans="1:6" ht="15" customHeight="1">
      <c r="A519" t="s">
        <v>2416</v>
      </c>
      <c r="B519" t="s">
        <v>2417</v>
      </c>
      <c r="C519" s="710"/>
      <c r="D519" s="710"/>
      <c r="E519" s="710"/>
      <c r="F519" s="3"/>
    </row>
    <row r="520" spans="1:6" ht="15" customHeight="1">
      <c r="A520" t="s">
        <v>2418</v>
      </c>
      <c r="B520" t="s">
        <v>2419</v>
      </c>
      <c r="C520" s="710"/>
      <c r="D520" s="710"/>
      <c r="E520" s="710"/>
      <c r="F520" s="3"/>
    </row>
    <row r="521" spans="1:6" ht="15" customHeight="1">
      <c r="A521" t="s">
        <v>2420</v>
      </c>
      <c r="B521" t="s">
        <v>2421</v>
      </c>
      <c r="C521" s="710" t="s">
        <v>148</v>
      </c>
      <c r="D521" s="710" t="s">
        <v>152</v>
      </c>
      <c r="E521" s="710" t="s">
        <v>3126</v>
      </c>
      <c r="F521" s="3"/>
    </row>
    <row r="522" spans="1:6" ht="15" customHeight="1">
      <c r="A522" t="s">
        <v>2422</v>
      </c>
      <c r="B522" t="s">
        <v>2423</v>
      </c>
      <c r="C522" s="710" t="s">
        <v>1163</v>
      </c>
      <c r="D522" s="710" t="s">
        <v>1167</v>
      </c>
      <c r="E522" s="710" t="s">
        <v>3126</v>
      </c>
      <c r="F522" s="3"/>
    </row>
    <row r="523" spans="1:6" ht="15" customHeight="1">
      <c r="A523" t="s">
        <v>2424</v>
      </c>
      <c r="B523" t="s">
        <v>2425</v>
      </c>
      <c r="C523" s="710"/>
      <c r="D523" s="710"/>
      <c r="E523" s="710"/>
      <c r="F523" s="3"/>
    </row>
    <row r="524" spans="1:6" ht="15" customHeight="1">
      <c r="A524" t="s">
        <v>2426</v>
      </c>
      <c r="B524" t="s">
        <v>2427</v>
      </c>
      <c r="C524" s="710" t="s">
        <v>148</v>
      </c>
      <c r="D524" s="710" t="s">
        <v>102</v>
      </c>
      <c r="E524" s="710" t="s">
        <v>3126</v>
      </c>
      <c r="F524" s="3"/>
    </row>
    <row r="525" spans="1:6" ht="15" customHeight="1">
      <c r="A525" t="s">
        <v>2428</v>
      </c>
      <c r="B525" s="706" t="s">
        <v>2429</v>
      </c>
      <c r="C525" s="710" t="s">
        <v>148</v>
      </c>
      <c r="D525" s="710" t="s">
        <v>102</v>
      </c>
      <c r="E525" s="710" t="s">
        <v>3126</v>
      </c>
      <c r="F525" s="3"/>
    </row>
    <row r="526" spans="1:6" ht="15" customHeight="1">
      <c r="A526" t="s">
        <v>2430</v>
      </c>
      <c r="B526" t="s">
        <v>2431</v>
      </c>
      <c r="C526" s="710" t="s">
        <v>148</v>
      </c>
      <c r="D526" s="710" t="s">
        <v>102</v>
      </c>
      <c r="E526" s="710" t="s">
        <v>3126</v>
      </c>
      <c r="F526" s="3"/>
    </row>
    <row r="527" spans="1:6" ht="15" customHeight="1">
      <c r="A527" s="943" t="s">
        <v>2432</v>
      </c>
      <c r="B527" s="943" t="s">
        <v>2433</v>
      </c>
      <c r="C527" s="710" t="s">
        <v>1163</v>
      </c>
      <c r="D527" s="710" t="s">
        <v>1165</v>
      </c>
      <c r="E527" s="710" t="s">
        <v>3126</v>
      </c>
      <c r="F527" s="3"/>
    </row>
    <row r="528" spans="1:6" ht="15" customHeight="1">
      <c r="A528" s="943" t="s">
        <v>2434</v>
      </c>
      <c r="B528" s="943" t="s">
        <v>2435</v>
      </c>
      <c r="C528" s="710" t="s">
        <v>1163</v>
      </c>
      <c r="D528" s="710" t="s">
        <v>1165</v>
      </c>
      <c r="E528" s="710" t="s">
        <v>3126</v>
      </c>
      <c r="F528" s="3"/>
    </row>
    <row r="529" spans="1:6" ht="15" customHeight="1">
      <c r="A529" t="s">
        <v>2436</v>
      </c>
      <c r="B529" t="s">
        <v>2437</v>
      </c>
      <c r="C529" s="710" t="s">
        <v>1163</v>
      </c>
      <c r="D529" s="710" t="s">
        <v>1165</v>
      </c>
      <c r="E529" s="710" t="s">
        <v>3126</v>
      </c>
      <c r="F529" s="3"/>
    </row>
    <row r="530" spans="1:6" ht="15" customHeight="1">
      <c r="A530" t="s">
        <v>2438</v>
      </c>
      <c r="B530" t="s">
        <v>2439</v>
      </c>
      <c r="C530" s="710"/>
      <c r="D530" s="710"/>
      <c r="E530" s="710"/>
      <c r="F530" s="3"/>
    </row>
    <row r="531" spans="1:6" ht="15" customHeight="1">
      <c r="A531" t="s">
        <v>2440</v>
      </c>
      <c r="B531" t="s">
        <v>2441</v>
      </c>
      <c r="C531" s="710" t="s">
        <v>1163</v>
      </c>
      <c r="D531" s="710" t="s">
        <v>1166</v>
      </c>
      <c r="E531" s="710" t="s">
        <v>3126</v>
      </c>
      <c r="F531" s="3"/>
    </row>
    <row r="532" spans="1:6" ht="15" customHeight="1">
      <c r="A532" t="s">
        <v>2442</v>
      </c>
      <c r="B532" t="s">
        <v>2443</v>
      </c>
      <c r="C532" s="710" t="s">
        <v>157</v>
      </c>
      <c r="D532" s="710" t="s">
        <v>160</v>
      </c>
      <c r="E532" s="710" t="s">
        <v>3126</v>
      </c>
      <c r="F532" s="3"/>
    </row>
    <row r="533" spans="1:6" ht="15" customHeight="1">
      <c r="A533" s="1048" t="s">
        <v>2444</v>
      </c>
      <c r="B533" s="1048" t="s">
        <v>2445</v>
      </c>
      <c r="C533" s="1049" t="s">
        <v>157</v>
      </c>
      <c r="D533" s="1049" t="s">
        <v>162</v>
      </c>
      <c r="E533" s="1049" t="s">
        <v>3126</v>
      </c>
      <c r="F533" s="3"/>
    </row>
    <row r="534" spans="1:6" ht="15" customHeight="1">
      <c r="A534" s="937" t="s">
        <v>2448</v>
      </c>
      <c r="B534" s="937" t="s">
        <v>2449</v>
      </c>
      <c r="C534" s="940" t="s">
        <v>157</v>
      </c>
      <c r="D534" s="940" t="s">
        <v>160</v>
      </c>
      <c r="E534" s="940" t="s">
        <v>3126</v>
      </c>
      <c r="F534" s="3"/>
    </row>
    <row r="535" spans="1:6" ht="15" customHeight="1">
      <c r="A535" t="s">
        <v>2450</v>
      </c>
      <c r="B535" t="s">
        <v>2451</v>
      </c>
      <c r="C535" s="710" t="s">
        <v>1162</v>
      </c>
      <c r="D535" s="710" t="s">
        <v>1171</v>
      </c>
      <c r="E535" s="710" t="s">
        <v>3126</v>
      </c>
      <c r="F535" s="3"/>
    </row>
    <row r="536" spans="1:6" ht="15" customHeight="1">
      <c r="A536" t="s">
        <v>2452</v>
      </c>
      <c r="B536" t="s">
        <v>2453</v>
      </c>
      <c r="C536" s="710" t="s">
        <v>1162</v>
      </c>
      <c r="D536" s="710" t="s">
        <v>1169</v>
      </c>
      <c r="E536" s="710" t="s">
        <v>3126</v>
      </c>
      <c r="F536" s="3"/>
    </row>
    <row r="537" spans="1:6" ht="15" customHeight="1">
      <c r="A537" t="s">
        <v>2454</v>
      </c>
      <c r="B537" s="706" t="s">
        <v>2455</v>
      </c>
      <c r="C537" s="710" t="s">
        <v>1162</v>
      </c>
      <c r="D537" s="710" t="s">
        <v>1170</v>
      </c>
      <c r="E537" s="710" t="s">
        <v>3126</v>
      </c>
      <c r="F537" s="3"/>
    </row>
    <row r="538" spans="1:6" ht="15" customHeight="1">
      <c r="A538" t="s">
        <v>2456</v>
      </c>
      <c r="B538" t="s">
        <v>2457</v>
      </c>
      <c r="C538" s="710" t="s">
        <v>157</v>
      </c>
      <c r="D538" s="710" t="s">
        <v>162</v>
      </c>
      <c r="E538" s="710" t="s">
        <v>3126</v>
      </c>
      <c r="F538" s="3"/>
    </row>
    <row r="539" spans="1:6" ht="15" customHeight="1">
      <c r="A539" t="s">
        <v>2458</v>
      </c>
      <c r="B539" t="s">
        <v>2459</v>
      </c>
      <c r="C539" s="710" t="s">
        <v>157</v>
      </c>
      <c r="D539" s="710" t="s">
        <v>163</v>
      </c>
      <c r="E539" s="710" t="s">
        <v>3126</v>
      </c>
      <c r="F539" s="3"/>
    </row>
    <row r="540" spans="1:6" ht="15" customHeight="1">
      <c r="A540" t="s">
        <v>2460</v>
      </c>
      <c r="B540" t="s">
        <v>2461</v>
      </c>
      <c r="C540" s="710" t="s">
        <v>1162</v>
      </c>
      <c r="D540" s="710" t="s">
        <v>1169</v>
      </c>
      <c r="E540" s="710" t="s">
        <v>3126</v>
      </c>
      <c r="F540" s="3"/>
    </row>
    <row r="541" spans="1:6" ht="15" customHeight="1">
      <c r="A541" t="s">
        <v>2462</v>
      </c>
      <c r="B541" t="s">
        <v>2463</v>
      </c>
      <c r="C541" s="710" t="s">
        <v>157</v>
      </c>
      <c r="D541" s="710" t="s">
        <v>163</v>
      </c>
      <c r="E541" s="710" t="s">
        <v>3126</v>
      </c>
      <c r="F541" s="3"/>
    </row>
    <row r="542" spans="1:6" ht="15" customHeight="1">
      <c r="A542" t="s">
        <v>2466</v>
      </c>
      <c r="B542" t="s">
        <v>2467</v>
      </c>
      <c r="C542" s="710"/>
      <c r="D542" s="710"/>
      <c r="E542" s="710"/>
      <c r="F542" s="3"/>
    </row>
    <row r="543" spans="1:6" ht="15" customHeight="1">
      <c r="A543" t="s">
        <v>2468</v>
      </c>
      <c r="B543" t="s">
        <v>2469</v>
      </c>
      <c r="C543" s="710" t="s">
        <v>157</v>
      </c>
      <c r="D543" s="710" t="s">
        <v>168</v>
      </c>
      <c r="E543" s="710" t="s">
        <v>3126</v>
      </c>
      <c r="F543" s="3"/>
    </row>
    <row r="544" spans="1:6" ht="15" customHeight="1">
      <c r="A544" t="s">
        <v>2470</v>
      </c>
      <c r="B544" t="s">
        <v>3134</v>
      </c>
      <c r="C544" s="710" t="s">
        <v>1162</v>
      </c>
      <c r="D544" s="710" t="s">
        <v>1169</v>
      </c>
      <c r="E544" s="710" t="s">
        <v>3126</v>
      </c>
      <c r="F544" s="3"/>
    </row>
    <row r="545" spans="1:6" ht="15" customHeight="1">
      <c r="A545" t="s">
        <v>2474</v>
      </c>
      <c r="B545" t="s">
        <v>2475</v>
      </c>
      <c r="C545" s="710" t="s">
        <v>176</v>
      </c>
      <c r="D545" s="710" t="s">
        <v>178</v>
      </c>
      <c r="E545" s="710" t="s">
        <v>3126</v>
      </c>
      <c r="F545" s="3"/>
    </row>
    <row r="546" spans="1:6" ht="15" customHeight="1">
      <c r="A546" t="s">
        <v>2476</v>
      </c>
      <c r="B546" t="s">
        <v>2477</v>
      </c>
      <c r="C546" s="710" t="s">
        <v>176</v>
      </c>
      <c r="D546" s="710" t="s">
        <v>178</v>
      </c>
      <c r="E546" s="710" t="s">
        <v>3126</v>
      </c>
      <c r="F546" s="3"/>
    </row>
    <row r="547" spans="1:6" ht="15" customHeight="1">
      <c r="A547" t="s">
        <v>2478</v>
      </c>
      <c r="B547" t="s">
        <v>2479</v>
      </c>
      <c r="C547" s="710"/>
      <c r="D547" s="710"/>
      <c r="E547" s="710"/>
      <c r="F547" s="3"/>
    </row>
    <row r="548" spans="1:6" ht="15" customHeight="1">
      <c r="A548" t="s">
        <v>2480</v>
      </c>
      <c r="B548" t="s">
        <v>2481</v>
      </c>
      <c r="C548" s="710"/>
      <c r="D548" s="710"/>
      <c r="E548" s="710"/>
      <c r="F548" s="3"/>
    </row>
    <row r="549" spans="1:6" ht="15" customHeight="1">
      <c r="A549" t="s">
        <v>2482</v>
      </c>
      <c r="B549" t="s">
        <v>2483</v>
      </c>
      <c r="C549" s="710"/>
      <c r="D549" s="710"/>
      <c r="E549" s="710"/>
      <c r="F549" s="3"/>
    </row>
    <row r="550" spans="1:6" ht="15" customHeight="1">
      <c r="A550" t="s">
        <v>2486</v>
      </c>
      <c r="B550" t="s">
        <v>2487</v>
      </c>
      <c r="C550" s="710" t="s">
        <v>157</v>
      </c>
      <c r="D550" s="710" t="s">
        <v>168</v>
      </c>
      <c r="E550" s="710" t="s">
        <v>3126</v>
      </c>
      <c r="F550" s="3"/>
    </row>
    <row r="551" spans="1:6" ht="15" customHeight="1">
      <c r="A551" t="s">
        <v>2488</v>
      </c>
      <c r="B551" t="s">
        <v>2489</v>
      </c>
      <c r="C551" s="710" t="s">
        <v>172</v>
      </c>
      <c r="D551" s="710" t="s">
        <v>1174</v>
      </c>
      <c r="E551" s="710" t="s">
        <v>3126</v>
      </c>
      <c r="F551" s="3"/>
    </row>
    <row r="552" spans="1:6" ht="15" customHeight="1">
      <c r="A552" t="s">
        <v>2490</v>
      </c>
      <c r="B552" t="s">
        <v>2491</v>
      </c>
      <c r="C552" s="710" t="s">
        <v>172</v>
      </c>
      <c r="D552" s="710" t="s">
        <v>1173</v>
      </c>
      <c r="E552" s="710" t="s">
        <v>3126</v>
      </c>
      <c r="F552" s="3"/>
    </row>
    <row r="553" spans="1:6" ht="15" customHeight="1">
      <c r="A553" t="s">
        <v>2492</v>
      </c>
      <c r="B553" t="s">
        <v>2493</v>
      </c>
      <c r="C553" s="710" t="s">
        <v>172</v>
      </c>
      <c r="D553" s="710" t="s">
        <v>1174</v>
      </c>
      <c r="E553" s="710" t="s">
        <v>3126</v>
      </c>
      <c r="F553" s="3"/>
    </row>
    <row r="554" spans="1:6" ht="15" customHeight="1">
      <c r="A554" t="s">
        <v>2494</v>
      </c>
      <c r="B554" t="s">
        <v>2495</v>
      </c>
      <c r="C554" s="710" t="s">
        <v>172</v>
      </c>
      <c r="D554" s="710" t="s">
        <v>1173</v>
      </c>
      <c r="E554" s="710" t="s">
        <v>3126</v>
      </c>
      <c r="F554" s="3"/>
    </row>
    <row r="555" spans="1:6" ht="15" customHeight="1">
      <c r="A555" t="s">
        <v>2496</v>
      </c>
      <c r="B555" t="s">
        <v>2497</v>
      </c>
      <c r="C555" s="710" t="s">
        <v>172</v>
      </c>
      <c r="D555" s="710" t="s">
        <v>1174</v>
      </c>
      <c r="E555" s="710" t="s">
        <v>3126</v>
      </c>
      <c r="F555" s="3"/>
    </row>
    <row r="556" spans="1:6" ht="15" customHeight="1">
      <c r="A556" t="s">
        <v>2498</v>
      </c>
      <c r="B556" t="s">
        <v>2499</v>
      </c>
      <c r="C556" s="710" t="s">
        <v>172</v>
      </c>
      <c r="D556" s="710" t="s">
        <v>1173</v>
      </c>
      <c r="E556" s="710" t="s">
        <v>3126</v>
      </c>
      <c r="F556" s="3"/>
    </row>
    <row r="557" spans="1:6" ht="15" customHeight="1">
      <c r="A557" t="s">
        <v>2500</v>
      </c>
      <c r="B557" t="s">
        <v>2501</v>
      </c>
      <c r="C557" s="710" t="s">
        <v>172</v>
      </c>
      <c r="D557" s="710" t="s">
        <v>1173</v>
      </c>
      <c r="E557" s="710" t="s">
        <v>3126</v>
      </c>
      <c r="F557" s="3"/>
    </row>
    <row r="558" spans="1:6" ht="15" customHeight="1">
      <c r="A558" t="s">
        <v>2502</v>
      </c>
      <c r="B558" t="s">
        <v>2503</v>
      </c>
      <c r="C558" s="710" t="s">
        <v>172</v>
      </c>
      <c r="D558" s="710" t="s">
        <v>1172</v>
      </c>
      <c r="E558" s="710" t="s">
        <v>3126</v>
      </c>
      <c r="F558" s="3"/>
    </row>
    <row r="559" spans="1:6" ht="15" customHeight="1">
      <c r="A559" t="s">
        <v>2504</v>
      </c>
      <c r="B559" t="s">
        <v>2505</v>
      </c>
      <c r="C559" s="710" t="s">
        <v>172</v>
      </c>
      <c r="D559" s="710" t="s">
        <v>1172</v>
      </c>
      <c r="E559" s="710" t="s">
        <v>3126</v>
      </c>
      <c r="F559" s="3"/>
    </row>
    <row r="560" spans="1:6" ht="15" customHeight="1">
      <c r="A560" t="s">
        <v>2506</v>
      </c>
      <c r="B560" t="s">
        <v>2507</v>
      </c>
      <c r="C560" s="710" t="s">
        <v>172</v>
      </c>
      <c r="D560" s="710" t="s">
        <v>1172</v>
      </c>
      <c r="E560" s="710" t="s">
        <v>3126</v>
      </c>
      <c r="F560" s="3"/>
    </row>
    <row r="561" spans="1:6" ht="15" customHeight="1">
      <c r="A561" t="s">
        <v>2508</v>
      </c>
      <c r="B561" t="s">
        <v>2509</v>
      </c>
      <c r="C561" s="710" t="s">
        <v>172</v>
      </c>
      <c r="D561" s="710" t="s">
        <v>1172</v>
      </c>
      <c r="E561" s="710" t="s">
        <v>3126</v>
      </c>
      <c r="F561" s="3"/>
    </row>
    <row r="562" spans="1:6" ht="15" customHeight="1">
      <c r="A562" t="s">
        <v>2510</v>
      </c>
      <c r="B562" t="s">
        <v>2511</v>
      </c>
      <c r="C562" s="710" t="s">
        <v>172</v>
      </c>
      <c r="D562" s="710" t="s">
        <v>1175</v>
      </c>
      <c r="E562" s="710" t="s">
        <v>3126</v>
      </c>
      <c r="F562" s="3"/>
    </row>
    <row r="563" spans="1:6" ht="15" customHeight="1">
      <c r="A563" t="s">
        <v>2512</v>
      </c>
      <c r="B563" t="s">
        <v>2513</v>
      </c>
      <c r="C563" s="710" t="s">
        <v>172</v>
      </c>
      <c r="D563" s="710" t="s">
        <v>1174</v>
      </c>
      <c r="E563" s="710" t="s">
        <v>3126</v>
      </c>
      <c r="F563" s="3"/>
    </row>
    <row r="564" spans="1:6" ht="15" customHeight="1">
      <c r="A564" t="s">
        <v>2514</v>
      </c>
      <c r="B564" t="s">
        <v>2515</v>
      </c>
      <c r="C564" s="710" t="s">
        <v>172</v>
      </c>
      <c r="D564" s="710" t="s">
        <v>1172</v>
      </c>
      <c r="E564" s="710" t="s">
        <v>3126</v>
      </c>
      <c r="F564" s="3"/>
    </row>
    <row r="565" spans="1:6" ht="15" customHeight="1">
      <c r="A565" t="s">
        <v>2516</v>
      </c>
      <c r="B565" t="s">
        <v>2517</v>
      </c>
      <c r="C565" s="710" t="s">
        <v>172</v>
      </c>
      <c r="D565" s="710" t="s">
        <v>1173</v>
      </c>
      <c r="E565" s="710" t="s">
        <v>3126</v>
      </c>
      <c r="F565" s="3"/>
    </row>
    <row r="566" spans="1:6" ht="15" customHeight="1">
      <c r="A566" t="s">
        <v>2518</v>
      </c>
      <c r="B566" t="s">
        <v>2519</v>
      </c>
      <c r="C566" s="710" t="s">
        <v>172</v>
      </c>
      <c r="D566" s="710" t="s">
        <v>1174</v>
      </c>
      <c r="E566" s="710" t="s">
        <v>3126</v>
      </c>
      <c r="F566" s="3"/>
    </row>
    <row r="567" spans="1:6" ht="15" customHeight="1">
      <c r="A567" t="s">
        <v>2520</v>
      </c>
      <c r="B567" t="s">
        <v>2521</v>
      </c>
      <c r="C567" s="710" t="s">
        <v>172</v>
      </c>
      <c r="D567" s="710" t="s">
        <v>1172</v>
      </c>
      <c r="E567" s="710" t="s">
        <v>3126</v>
      </c>
      <c r="F567" s="3"/>
    </row>
    <row r="568" spans="1:6" ht="15" customHeight="1">
      <c r="A568" t="s">
        <v>2522</v>
      </c>
      <c r="B568" t="s">
        <v>2523</v>
      </c>
      <c r="C568" s="710" t="s">
        <v>172</v>
      </c>
      <c r="D568" s="710" t="s">
        <v>1173</v>
      </c>
      <c r="E568" s="710" t="s">
        <v>3126</v>
      </c>
      <c r="F568" s="3"/>
    </row>
    <row r="569" spans="1:6" ht="15" customHeight="1">
      <c r="A569" s="1048" t="s">
        <v>2524</v>
      </c>
      <c r="B569" s="1048" t="s">
        <v>2525</v>
      </c>
      <c r="C569" s="1049" t="s">
        <v>172</v>
      </c>
      <c r="D569" s="1049" t="s">
        <v>1174</v>
      </c>
      <c r="E569" s="1049" t="s">
        <v>3126</v>
      </c>
      <c r="F569" s="3"/>
    </row>
    <row r="570" spans="1:6" ht="15" customHeight="1">
      <c r="A570" t="s">
        <v>2526</v>
      </c>
      <c r="B570" t="s">
        <v>2527</v>
      </c>
      <c r="C570" s="710"/>
      <c r="D570" s="710"/>
      <c r="E570" s="710"/>
      <c r="F570" s="3"/>
    </row>
    <row r="571" spans="1:6" ht="15" customHeight="1">
      <c r="A571" t="s">
        <v>2528</v>
      </c>
      <c r="B571" t="s">
        <v>2529</v>
      </c>
      <c r="C571" s="710"/>
      <c r="D571" s="710"/>
      <c r="E571" s="710"/>
      <c r="F571" s="3"/>
    </row>
    <row r="572" spans="1:6" ht="15" customHeight="1">
      <c r="A572" t="s">
        <v>2530</v>
      </c>
      <c r="B572" t="s">
        <v>2531</v>
      </c>
      <c r="C572" s="710" t="s">
        <v>176</v>
      </c>
      <c r="D572" s="710" t="s">
        <v>179</v>
      </c>
      <c r="E572" s="710" t="s">
        <v>3126</v>
      </c>
      <c r="F572" s="3"/>
    </row>
    <row r="573" spans="1:6" ht="15" customHeight="1">
      <c r="A573" t="s">
        <v>2532</v>
      </c>
      <c r="B573" t="s">
        <v>2533</v>
      </c>
      <c r="C573" s="710"/>
      <c r="D573" s="710"/>
      <c r="E573" s="710"/>
      <c r="F573" s="3"/>
    </row>
    <row r="574" spans="1:6" ht="15" customHeight="1">
      <c r="A574" t="s">
        <v>2534</v>
      </c>
      <c r="B574" t="s">
        <v>2535</v>
      </c>
      <c r="C574" s="710"/>
      <c r="D574" s="710"/>
      <c r="E574" s="710"/>
      <c r="F574" s="3"/>
    </row>
    <row r="575" spans="1:6" ht="15" customHeight="1">
      <c r="A575" t="s">
        <v>2536</v>
      </c>
      <c r="B575" t="s">
        <v>2537</v>
      </c>
      <c r="C575" s="710" t="s">
        <v>172</v>
      </c>
      <c r="D575" s="710" t="s">
        <v>1174</v>
      </c>
      <c r="E575" s="710" t="s">
        <v>3126</v>
      </c>
      <c r="F575" s="3"/>
    </row>
    <row r="576" spans="1:6" ht="15" customHeight="1">
      <c r="A576" t="s">
        <v>2538</v>
      </c>
      <c r="B576" t="s">
        <v>2539</v>
      </c>
      <c r="C576" s="710" t="s">
        <v>172</v>
      </c>
      <c r="D576" s="710" t="s">
        <v>1172</v>
      </c>
      <c r="E576" s="710" t="s">
        <v>3126</v>
      </c>
      <c r="F576" s="3"/>
    </row>
    <row r="577" spans="1:6" ht="15" customHeight="1">
      <c r="A577" t="s">
        <v>2540</v>
      </c>
      <c r="B577" t="s">
        <v>2541</v>
      </c>
      <c r="C577" s="710" t="s">
        <v>172</v>
      </c>
      <c r="D577" s="710" t="s">
        <v>1173</v>
      </c>
      <c r="E577" s="710" t="s">
        <v>3126</v>
      </c>
      <c r="F577" s="3"/>
    </row>
    <row r="578" spans="1:6" ht="15" customHeight="1">
      <c r="A578" t="s">
        <v>2542</v>
      </c>
      <c r="B578" t="s">
        <v>2543</v>
      </c>
      <c r="C578" s="710" t="s">
        <v>172</v>
      </c>
      <c r="D578" s="710" t="s">
        <v>1174</v>
      </c>
      <c r="E578" s="710" t="s">
        <v>3126</v>
      </c>
      <c r="F578" s="3"/>
    </row>
    <row r="579" spans="1:6" ht="15" customHeight="1">
      <c r="A579" t="s">
        <v>2544</v>
      </c>
      <c r="B579" t="s">
        <v>2545</v>
      </c>
      <c r="C579" s="710" t="s">
        <v>172</v>
      </c>
      <c r="D579" s="710" t="s">
        <v>1172</v>
      </c>
      <c r="E579" s="710" t="s">
        <v>3126</v>
      </c>
      <c r="F579" s="3"/>
    </row>
    <row r="580" spans="1:6" ht="15" customHeight="1">
      <c r="A580" t="s">
        <v>2546</v>
      </c>
      <c r="B580" t="s">
        <v>2547</v>
      </c>
      <c r="C580" s="710" t="s">
        <v>172</v>
      </c>
      <c r="D580" s="710" t="s">
        <v>1173</v>
      </c>
      <c r="E580" s="710" t="s">
        <v>3126</v>
      </c>
      <c r="F580" s="3"/>
    </row>
    <row r="581" spans="1:6" ht="15" customHeight="1">
      <c r="A581" t="s">
        <v>2548</v>
      </c>
      <c r="B581" t="s">
        <v>2549</v>
      </c>
      <c r="C581" s="710" t="s">
        <v>176</v>
      </c>
      <c r="D581" s="710" t="s">
        <v>180</v>
      </c>
      <c r="E581" s="710" t="s">
        <v>3126</v>
      </c>
      <c r="F581" s="3"/>
    </row>
    <row r="582" spans="1:6" ht="15" customHeight="1">
      <c r="A582" t="s">
        <v>2550</v>
      </c>
      <c r="B582" t="s">
        <v>2551</v>
      </c>
      <c r="C582" s="710" t="s">
        <v>176</v>
      </c>
      <c r="D582" s="710" t="s">
        <v>180</v>
      </c>
      <c r="E582" s="710" t="s">
        <v>3126</v>
      </c>
      <c r="F582" s="3"/>
    </row>
    <row r="583" spans="1:6" ht="15" customHeight="1">
      <c r="A583" t="s">
        <v>2552</v>
      </c>
      <c r="B583" t="s">
        <v>2553</v>
      </c>
      <c r="C583" s="710" t="s">
        <v>176</v>
      </c>
      <c r="D583" s="710" t="s">
        <v>181</v>
      </c>
      <c r="E583" s="710" t="s">
        <v>3126</v>
      </c>
      <c r="F583" s="3"/>
    </row>
    <row r="584" spans="1:6" ht="15" customHeight="1">
      <c r="A584" t="s">
        <v>2554</v>
      </c>
      <c r="B584" t="s">
        <v>2555</v>
      </c>
      <c r="C584" s="710" t="s">
        <v>176</v>
      </c>
      <c r="D584" s="710" t="s">
        <v>181</v>
      </c>
      <c r="E584" s="710" t="s">
        <v>3126</v>
      </c>
      <c r="F584" s="3"/>
    </row>
    <row r="585" spans="1:6" ht="15" customHeight="1">
      <c r="A585" t="s">
        <v>2556</v>
      </c>
      <c r="B585" t="s">
        <v>2557</v>
      </c>
      <c r="C585" s="710" t="s">
        <v>176</v>
      </c>
      <c r="D585" s="710" t="s">
        <v>182</v>
      </c>
      <c r="E585" s="710" t="s">
        <v>3126</v>
      </c>
      <c r="F585" s="3"/>
    </row>
    <row r="586" spans="1:6" ht="15" customHeight="1">
      <c r="A586" t="s">
        <v>2558</v>
      </c>
      <c r="B586" t="s">
        <v>2559</v>
      </c>
      <c r="C586" s="710" t="s">
        <v>176</v>
      </c>
      <c r="D586" s="710" t="s">
        <v>183</v>
      </c>
      <c r="E586" s="710" t="s">
        <v>3126</v>
      </c>
      <c r="F586" s="3"/>
    </row>
    <row r="587" spans="1:6" ht="15" customHeight="1">
      <c r="A587" t="s">
        <v>2560</v>
      </c>
      <c r="B587" t="s">
        <v>2561</v>
      </c>
      <c r="C587" s="710"/>
      <c r="D587" s="710"/>
      <c r="E587" s="710"/>
      <c r="F587" s="3"/>
    </row>
    <row r="588" spans="1:6" ht="15" customHeight="1">
      <c r="A588" t="s">
        <v>2562</v>
      </c>
      <c r="B588" t="s">
        <v>2563</v>
      </c>
      <c r="C588" s="710"/>
      <c r="D588" s="710"/>
      <c r="E588" s="710"/>
      <c r="F588" s="3"/>
    </row>
    <row r="589" spans="1:6" ht="15" customHeight="1">
      <c r="A589" t="s">
        <v>2564</v>
      </c>
      <c r="B589" t="s">
        <v>2565</v>
      </c>
      <c r="C589" s="710" t="s">
        <v>176</v>
      </c>
      <c r="D589" s="710" t="s">
        <v>187</v>
      </c>
      <c r="E589" s="710" t="s">
        <v>3126</v>
      </c>
      <c r="F589" s="3"/>
    </row>
    <row r="590" spans="1:6" ht="15" customHeight="1">
      <c r="A590" t="s">
        <v>2566</v>
      </c>
      <c r="B590" t="s">
        <v>2567</v>
      </c>
      <c r="C590" s="710" t="s">
        <v>176</v>
      </c>
      <c r="D590" s="710" t="s">
        <v>188</v>
      </c>
      <c r="E590" s="710" t="s">
        <v>3126</v>
      </c>
      <c r="F590" s="3"/>
    </row>
    <row r="591" spans="1:6" ht="15" customHeight="1">
      <c r="A591" t="s">
        <v>2568</v>
      </c>
      <c r="B591" t="s">
        <v>2569</v>
      </c>
      <c r="C591" s="710" t="s">
        <v>157</v>
      </c>
      <c r="D591" s="710" t="s">
        <v>127</v>
      </c>
      <c r="E591" s="710"/>
      <c r="F591" s="3"/>
    </row>
    <row r="592" spans="1:6" ht="15" customHeight="1">
      <c r="A592" t="s">
        <v>2570</v>
      </c>
      <c r="B592" t="s">
        <v>2571</v>
      </c>
      <c r="C592" s="710" t="s">
        <v>172</v>
      </c>
      <c r="D592" s="710" t="s">
        <v>127</v>
      </c>
      <c r="E592" s="710"/>
      <c r="F592" s="3"/>
    </row>
    <row r="593" spans="1:6" ht="15" customHeight="1">
      <c r="A593" t="s">
        <v>2596</v>
      </c>
      <c r="B593" t="s">
        <v>2597</v>
      </c>
      <c r="C593" s="710"/>
      <c r="D593" s="710"/>
      <c r="E593" s="710"/>
      <c r="F593" s="3"/>
    </row>
    <row r="594" spans="1:6" ht="15" customHeight="1">
      <c r="A594" t="s">
        <v>2602</v>
      </c>
      <c r="B594" t="s">
        <v>2603</v>
      </c>
      <c r="C594" s="710"/>
      <c r="D594" s="710"/>
      <c r="E594" s="710"/>
      <c r="F594" s="3"/>
    </row>
    <row r="595" spans="1:6" ht="15" customHeight="1">
      <c r="A595" t="s">
        <v>2620</v>
      </c>
      <c r="B595" t="s">
        <v>2621</v>
      </c>
      <c r="C595" s="710" t="s">
        <v>88</v>
      </c>
      <c r="D595" s="710" t="s">
        <v>93</v>
      </c>
      <c r="E595" s="710"/>
      <c r="F595" s="3"/>
    </row>
    <row r="596" spans="1:6" ht="15" customHeight="1">
      <c r="A596" t="s">
        <v>2622</v>
      </c>
      <c r="B596" t="s">
        <v>2623</v>
      </c>
      <c r="C596" s="710" t="s">
        <v>88</v>
      </c>
      <c r="D596" s="710" t="s">
        <v>93</v>
      </c>
      <c r="E596" s="710"/>
      <c r="F596" s="3"/>
    </row>
    <row r="597" spans="1:6" ht="15" customHeight="1">
      <c r="A597" t="s">
        <v>2624</v>
      </c>
      <c r="B597" t="s">
        <v>2625</v>
      </c>
      <c r="C597" s="710" t="s">
        <v>88</v>
      </c>
      <c r="D597" s="710" t="s">
        <v>93</v>
      </c>
      <c r="E597" s="710"/>
      <c r="F597" s="3"/>
    </row>
    <row r="598" spans="1:6" ht="15" customHeight="1">
      <c r="A598" t="s">
        <v>2626</v>
      </c>
      <c r="B598" t="s">
        <v>2627</v>
      </c>
      <c r="C598" s="710" t="s">
        <v>88</v>
      </c>
      <c r="D598" s="710" t="s">
        <v>93</v>
      </c>
      <c r="E598" s="710"/>
      <c r="F598" s="3"/>
    </row>
    <row r="599" spans="1:6" ht="15" customHeight="1">
      <c r="A599" t="s">
        <v>2636</v>
      </c>
      <c r="B599" t="s">
        <v>2637</v>
      </c>
      <c r="C599" s="710" t="s">
        <v>88</v>
      </c>
      <c r="D599" s="710" t="s">
        <v>93</v>
      </c>
      <c r="E599" s="710"/>
      <c r="F599" s="3"/>
    </row>
    <row r="600" spans="1:6" ht="15" customHeight="1">
      <c r="A600" t="s">
        <v>2638</v>
      </c>
      <c r="B600" t="s">
        <v>2639</v>
      </c>
      <c r="C600" s="710" t="s">
        <v>88</v>
      </c>
      <c r="D600" s="710" t="s">
        <v>93</v>
      </c>
      <c r="E600" s="710"/>
      <c r="F600" s="3"/>
    </row>
    <row r="601" spans="1:6" ht="15" customHeight="1">
      <c r="A601" t="s">
        <v>2642</v>
      </c>
      <c r="B601" t="s">
        <v>2643</v>
      </c>
      <c r="C601" s="710" t="s">
        <v>88</v>
      </c>
      <c r="D601" s="710" t="s">
        <v>93</v>
      </c>
      <c r="E601" s="710"/>
      <c r="F601" s="3"/>
    </row>
    <row r="602" spans="1:6" ht="15" customHeight="1">
      <c r="A602" t="s">
        <v>2644</v>
      </c>
      <c r="B602" t="s">
        <v>2645</v>
      </c>
      <c r="C602" s="710" t="s">
        <v>88</v>
      </c>
      <c r="D602" s="710" t="s">
        <v>93</v>
      </c>
      <c r="E602" s="710"/>
      <c r="F602" s="3"/>
    </row>
    <row r="603" spans="1:6" ht="15" customHeight="1">
      <c r="A603" t="s">
        <v>2650</v>
      </c>
      <c r="B603" t="s">
        <v>2651</v>
      </c>
      <c r="C603" s="710" t="s">
        <v>88</v>
      </c>
      <c r="D603" s="710" t="s">
        <v>3128</v>
      </c>
      <c r="E603" s="710"/>
      <c r="F603" s="3"/>
    </row>
    <row r="604" spans="1:6" ht="15" customHeight="1">
      <c r="A604" t="s">
        <v>2658</v>
      </c>
      <c r="B604" t="s">
        <v>2659</v>
      </c>
      <c r="C604" s="710" t="s">
        <v>88</v>
      </c>
      <c r="D604" s="710" t="s">
        <v>93</v>
      </c>
      <c r="E604" s="710"/>
      <c r="F604" s="3"/>
    </row>
    <row r="605" spans="1:6" ht="15" customHeight="1">
      <c r="A605" t="s">
        <v>2662</v>
      </c>
      <c r="B605" t="s">
        <v>2663</v>
      </c>
      <c r="C605" s="710" t="s">
        <v>88</v>
      </c>
      <c r="D605" s="710" t="s">
        <v>93</v>
      </c>
      <c r="E605" s="710"/>
      <c r="F605" s="3"/>
    </row>
    <row r="606" spans="1:6" ht="15" customHeight="1">
      <c r="A606" t="s">
        <v>2664</v>
      </c>
      <c r="B606" t="s">
        <v>2665</v>
      </c>
      <c r="C606" s="710" t="s">
        <v>88</v>
      </c>
      <c r="D606" s="710" t="s">
        <v>93</v>
      </c>
      <c r="E606" s="710"/>
      <c r="F606" s="3"/>
    </row>
    <row r="607" spans="1:6" ht="15" customHeight="1">
      <c r="A607" t="s">
        <v>2666</v>
      </c>
      <c r="B607" t="s">
        <v>2667</v>
      </c>
      <c r="C607" s="710"/>
      <c r="D607" s="710"/>
      <c r="E607" s="710"/>
      <c r="F607" s="3"/>
    </row>
    <row r="608" spans="1:6" ht="15" customHeight="1">
      <c r="A608" t="s">
        <v>2672</v>
      </c>
      <c r="B608" t="s">
        <v>2673</v>
      </c>
      <c r="C608" s="710"/>
      <c r="D608" s="710"/>
      <c r="E608" s="710"/>
      <c r="F608" s="3"/>
    </row>
    <row r="609" spans="1:6" ht="15" customHeight="1">
      <c r="A609" t="s">
        <v>2686</v>
      </c>
      <c r="B609" t="s">
        <v>2687</v>
      </c>
      <c r="C609" s="710" t="s">
        <v>88</v>
      </c>
      <c r="D609" s="710" t="s">
        <v>94</v>
      </c>
      <c r="E609" s="710"/>
      <c r="F609" s="3"/>
    </row>
    <row r="610" spans="1:6" ht="15" customHeight="1">
      <c r="A610" t="s">
        <v>2688</v>
      </c>
      <c r="B610" t="s">
        <v>2689</v>
      </c>
      <c r="C610" s="710" t="s">
        <v>88</v>
      </c>
      <c r="D610" s="710" t="s">
        <v>3128</v>
      </c>
      <c r="E610" s="710"/>
      <c r="F610" s="3"/>
    </row>
    <row r="611" spans="1:6" ht="15" customHeight="1">
      <c r="A611" t="s">
        <v>2692</v>
      </c>
      <c r="B611" t="s">
        <v>2693</v>
      </c>
      <c r="C611" s="710" t="s">
        <v>88</v>
      </c>
      <c r="D611" s="710" t="s">
        <v>94</v>
      </c>
      <c r="E611" s="710"/>
      <c r="F611" s="3"/>
    </row>
    <row r="612" spans="1:6" ht="15" customHeight="1">
      <c r="A612" s="1048" t="s">
        <v>2694</v>
      </c>
      <c r="B612" s="1048" t="s">
        <v>2695</v>
      </c>
      <c r="C612" s="1049" t="s">
        <v>88</v>
      </c>
      <c r="D612" s="1049" t="s">
        <v>3128</v>
      </c>
      <c r="E612" s="1049"/>
      <c r="F612" s="3"/>
    </row>
    <row r="613" spans="1:6" ht="15" customHeight="1">
      <c r="A613" t="s">
        <v>2700</v>
      </c>
      <c r="B613" t="s">
        <v>2701</v>
      </c>
      <c r="C613" s="710" t="s">
        <v>88</v>
      </c>
      <c r="D613" s="710" t="s">
        <v>94</v>
      </c>
      <c r="E613" s="710"/>
      <c r="F613" s="3"/>
    </row>
    <row r="614" spans="1:6" ht="15" customHeight="1">
      <c r="A614" t="s">
        <v>2702</v>
      </c>
      <c r="B614" t="s">
        <v>2631</v>
      </c>
      <c r="C614" s="710" t="s">
        <v>88</v>
      </c>
      <c r="D614" s="710" t="s">
        <v>94</v>
      </c>
      <c r="E614" s="710"/>
      <c r="F614" s="3"/>
    </row>
    <row r="615" spans="1:6" ht="15" customHeight="1">
      <c r="A615" t="s">
        <v>2703</v>
      </c>
      <c r="B615" t="s">
        <v>2704</v>
      </c>
      <c r="C615" s="710" t="s">
        <v>88</v>
      </c>
      <c r="D615" s="710" t="s">
        <v>94</v>
      </c>
      <c r="E615" s="710"/>
      <c r="F615" s="3"/>
    </row>
    <row r="616" spans="1:6" ht="15" customHeight="1">
      <c r="A616" t="s">
        <v>2705</v>
      </c>
      <c r="B616" t="s">
        <v>2706</v>
      </c>
      <c r="C616" s="710" t="s">
        <v>88</v>
      </c>
      <c r="D616" s="710" t="s">
        <v>94</v>
      </c>
      <c r="E616" s="710"/>
      <c r="F616" s="3"/>
    </row>
    <row r="617" spans="1:6" ht="15" customHeight="1">
      <c r="A617" t="s">
        <v>2709</v>
      </c>
      <c r="B617" t="s">
        <v>2710</v>
      </c>
      <c r="C617" s="710" t="s">
        <v>88</v>
      </c>
      <c r="D617" s="710" t="s">
        <v>94</v>
      </c>
      <c r="E617" s="710"/>
      <c r="F617" s="3"/>
    </row>
    <row r="618" spans="1:6" ht="15" customHeight="1">
      <c r="A618" t="s">
        <v>2711</v>
      </c>
      <c r="B618" t="s">
        <v>2712</v>
      </c>
      <c r="C618" s="710" t="s">
        <v>88</v>
      </c>
      <c r="D618" s="710" t="s">
        <v>94</v>
      </c>
      <c r="E618" s="710"/>
      <c r="F618" s="3"/>
    </row>
    <row r="619" spans="1:6" ht="15" customHeight="1">
      <c r="A619" t="s">
        <v>2713</v>
      </c>
      <c r="B619" t="s">
        <v>2714</v>
      </c>
      <c r="C619" s="710" t="s">
        <v>88</v>
      </c>
      <c r="D619" s="710" t="s">
        <v>94</v>
      </c>
      <c r="E619" s="710"/>
      <c r="F619" s="3"/>
    </row>
    <row r="620" spans="1:6" ht="15" customHeight="1">
      <c r="A620" t="s">
        <v>2717</v>
      </c>
      <c r="B620" t="s">
        <v>2718</v>
      </c>
      <c r="C620" s="710" t="s">
        <v>88</v>
      </c>
      <c r="D620" s="710" t="s">
        <v>94</v>
      </c>
      <c r="E620" s="710"/>
      <c r="F620" s="3"/>
    </row>
    <row r="621" spans="1:6" ht="15" customHeight="1">
      <c r="A621" t="s">
        <v>2719</v>
      </c>
      <c r="B621" t="s">
        <v>2720</v>
      </c>
      <c r="C621" s="710" t="s">
        <v>88</v>
      </c>
      <c r="D621" s="710" t="s">
        <v>94</v>
      </c>
      <c r="E621" s="710"/>
      <c r="F621" s="3"/>
    </row>
    <row r="622" spans="1:6" ht="15" customHeight="1">
      <c r="A622" t="s">
        <v>2721</v>
      </c>
      <c r="B622" t="s">
        <v>2722</v>
      </c>
      <c r="C622" s="710" t="s">
        <v>88</v>
      </c>
      <c r="D622" s="710" t="s">
        <v>94</v>
      </c>
      <c r="E622" s="710"/>
      <c r="F622" s="3"/>
    </row>
    <row r="623" spans="1:6" ht="15" customHeight="1">
      <c r="A623" t="s">
        <v>2723</v>
      </c>
      <c r="B623" t="s">
        <v>2724</v>
      </c>
      <c r="C623" s="710" t="s">
        <v>88</v>
      </c>
      <c r="D623" s="710" t="s">
        <v>3128</v>
      </c>
      <c r="E623" s="710"/>
      <c r="F623" s="3"/>
    </row>
    <row r="624" spans="1:6" ht="15" customHeight="1">
      <c r="A624" t="s">
        <v>2725</v>
      </c>
      <c r="B624" t="s">
        <v>2726</v>
      </c>
      <c r="C624" s="710" t="s">
        <v>88</v>
      </c>
      <c r="D624" s="710" t="s">
        <v>94</v>
      </c>
      <c r="E624" s="710"/>
      <c r="F624" s="3"/>
    </row>
    <row r="625" spans="1:6" ht="15" customHeight="1">
      <c r="A625" t="s">
        <v>2729</v>
      </c>
      <c r="B625" t="s">
        <v>2730</v>
      </c>
      <c r="C625" s="710" t="s">
        <v>88</v>
      </c>
      <c r="D625" s="710" t="s">
        <v>94</v>
      </c>
      <c r="E625" s="710"/>
      <c r="F625" s="3"/>
    </row>
    <row r="626" spans="1:6" ht="15" customHeight="1">
      <c r="A626" t="s">
        <v>2731</v>
      </c>
      <c r="B626" t="s">
        <v>2732</v>
      </c>
      <c r="C626" s="710" t="s">
        <v>88</v>
      </c>
      <c r="D626" s="710" t="s">
        <v>94</v>
      </c>
      <c r="E626" s="710"/>
      <c r="F626" s="3"/>
    </row>
    <row r="627" spans="1:6" ht="15" customHeight="1">
      <c r="A627" t="s">
        <v>2733</v>
      </c>
      <c r="B627" t="s">
        <v>2734</v>
      </c>
      <c r="C627" s="710" t="s">
        <v>88</v>
      </c>
      <c r="D627" s="710" t="s">
        <v>3128</v>
      </c>
      <c r="E627" s="710"/>
      <c r="F627" s="3"/>
    </row>
    <row r="628" spans="1:6" ht="15" customHeight="1">
      <c r="A628" t="s">
        <v>2737</v>
      </c>
      <c r="B628" t="s">
        <v>2738</v>
      </c>
      <c r="C628" s="710" t="s">
        <v>88</v>
      </c>
      <c r="D628" s="710" t="s">
        <v>94</v>
      </c>
      <c r="E628" s="710"/>
      <c r="F628" s="3"/>
    </row>
    <row r="629" spans="1:6" ht="15" customHeight="1">
      <c r="A629" t="s">
        <v>2739</v>
      </c>
      <c r="B629" t="s">
        <v>2740</v>
      </c>
      <c r="C629" s="710" t="s">
        <v>88</v>
      </c>
      <c r="D629" s="710" t="s">
        <v>94</v>
      </c>
      <c r="E629" s="710"/>
      <c r="F629" s="3"/>
    </row>
    <row r="630" spans="1:6" ht="15" customHeight="1">
      <c r="A630" t="s">
        <v>2741</v>
      </c>
      <c r="B630" t="s">
        <v>2742</v>
      </c>
      <c r="C630" s="710" t="s">
        <v>88</v>
      </c>
      <c r="D630" s="710" t="s">
        <v>94</v>
      </c>
      <c r="E630" s="710"/>
      <c r="F630" s="3"/>
    </row>
    <row r="631" spans="1:6" ht="15" customHeight="1">
      <c r="A631" t="s">
        <v>2743</v>
      </c>
      <c r="B631" t="s">
        <v>2744</v>
      </c>
      <c r="C631" s="710" t="s">
        <v>88</v>
      </c>
      <c r="D631" s="710" t="s">
        <v>94</v>
      </c>
      <c r="E631" s="710"/>
      <c r="F631" s="3"/>
    </row>
    <row r="632" spans="1:6" ht="15" customHeight="1">
      <c r="A632" t="s">
        <v>2745</v>
      </c>
      <c r="B632" t="s">
        <v>2746</v>
      </c>
      <c r="C632" s="710" t="s">
        <v>88</v>
      </c>
      <c r="D632" s="710" t="s">
        <v>3128</v>
      </c>
      <c r="E632" s="710"/>
      <c r="F632" s="3"/>
    </row>
    <row r="633" spans="1:6" ht="15" customHeight="1">
      <c r="A633" t="s">
        <v>2749</v>
      </c>
      <c r="B633" t="s">
        <v>2750</v>
      </c>
      <c r="C633" s="710" t="s">
        <v>88</v>
      </c>
      <c r="D633" s="710" t="s">
        <v>94</v>
      </c>
      <c r="E633" s="710"/>
      <c r="F633" s="3"/>
    </row>
    <row r="634" spans="1:6" ht="15" customHeight="1">
      <c r="A634" t="s">
        <v>2751</v>
      </c>
      <c r="B634" t="s">
        <v>2752</v>
      </c>
      <c r="C634" s="710" t="s">
        <v>88</v>
      </c>
      <c r="D634" s="710" t="s">
        <v>3128</v>
      </c>
      <c r="E634" s="710"/>
      <c r="F634" s="3"/>
    </row>
    <row r="635" spans="1:6" ht="15" customHeight="1">
      <c r="A635" t="s">
        <v>2755</v>
      </c>
      <c r="B635" t="s">
        <v>2756</v>
      </c>
      <c r="C635" s="710" t="s">
        <v>88</v>
      </c>
      <c r="D635" s="710" t="s">
        <v>94</v>
      </c>
      <c r="E635" s="710"/>
      <c r="F635" s="3"/>
    </row>
    <row r="636" spans="1:6" ht="15" customHeight="1">
      <c r="A636" t="s">
        <v>2757</v>
      </c>
      <c r="B636" t="s">
        <v>2758</v>
      </c>
      <c r="C636" s="710" t="s">
        <v>88</v>
      </c>
      <c r="D636" s="710" t="s">
        <v>3128</v>
      </c>
      <c r="E636" s="710"/>
      <c r="F636" s="3"/>
    </row>
    <row r="637" spans="1:6" ht="15" customHeight="1">
      <c r="A637" t="s">
        <v>2761</v>
      </c>
      <c r="B637" t="s">
        <v>2762</v>
      </c>
      <c r="C637" s="710" t="s">
        <v>88</v>
      </c>
      <c r="D637" s="710" t="s">
        <v>94</v>
      </c>
      <c r="E637" s="710"/>
      <c r="F637" s="3"/>
    </row>
    <row r="638" spans="1:6" ht="15" customHeight="1">
      <c r="A638" t="s">
        <v>2763</v>
      </c>
      <c r="B638" t="s">
        <v>2764</v>
      </c>
      <c r="C638" s="710" t="s">
        <v>88</v>
      </c>
      <c r="D638" s="710" t="s">
        <v>94</v>
      </c>
      <c r="E638" s="710"/>
      <c r="F638" s="3"/>
    </row>
    <row r="639" spans="1:6" ht="15" customHeight="1">
      <c r="A639" t="s">
        <v>2769</v>
      </c>
      <c r="B639" t="s">
        <v>2770</v>
      </c>
      <c r="C639" s="710" t="s">
        <v>88</v>
      </c>
      <c r="D639" s="710" t="s">
        <v>99</v>
      </c>
      <c r="E639" s="710"/>
      <c r="F639" s="3"/>
    </row>
    <row r="640" spans="1:6" ht="15" customHeight="1">
      <c r="A640" t="s">
        <v>2771</v>
      </c>
      <c r="B640" t="s">
        <v>2772</v>
      </c>
      <c r="C640" s="710" t="s">
        <v>88</v>
      </c>
      <c r="D640" s="710" t="s">
        <v>99</v>
      </c>
      <c r="E640" s="710"/>
      <c r="F640" s="3"/>
    </row>
    <row r="641" spans="1:6" ht="15" customHeight="1">
      <c r="A641" t="s">
        <v>2773</v>
      </c>
      <c r="B641" t="s">
        <v>2774</v>
      </c>
      <c r="C641" s="710" t="s">
        <v>88</v>
      </c>
      <c r="D641" s="710" t="s">
        <v>102</v>
      </c>
      <c r="E641" s="710"/>
      <c r="F641" s="3"/>
    </row>
    <row r="642" spans="1:6" ht="15" customHeight="1">
      <c r="A642" t="s">
        <v>2775</v>
      </c>
      <c r="B642" t="s">
        <v>2776</v>
      </c>
      <c r="C642" s="710" t="s">
        <v>88</v>
      </c>
      <c r="D642" s="710" t="s">
        <v>102</v>
      </c>
      <c r="E642" s="710"/>
      <c r="F642" s="3"/>
    </row>
    <row r="643" spans="1:6" ht="15" customHeight="1">
      <c r="A643" t="s">
        <v>2777</v>
      </c>
      <c r="B643" t="s">
        <v>2778</v>
      </c>
      <c r="C643" s="710" t="s">
        <v>88</v>
      </c>
      <c r="D643" s="710" t="s">
        <v>103</v>
      </c>
      <c r="E643" s="710"/>
      <c r="F643" s="3"/>
    </row>
    <row r="644" spans="1:6" ht="15" customHeight="1">
      <c r="A644" t="s">
        <v>2779</v>
      </c>
      <c r="B644" t="s">
        <v>2387</v>
      </c>
      <c r="C644" s="710" t="s">
        <v>88</v>
      </c>
      <c r="D644" s="710" t="s">
        <v>103</v>
      </c>
      <c r="E644" s="710"/>
      <c r="F644" s="3"/>
    </row>
    <row r="645" spans="1:6" ht="15" customHeight="1">
      <c r="A645" t="s">
        <v>2780</v>
      </c>
      <c r="B645" t="s">
        <v>2781</v>
      </c>
      <c r="C645" s="710" t="s">
        <v>88</v>
      </c>
      <c r="D645" s="710" t="s">
        <v>102</v>
      </c>
      <c r="E645" s="710"/>
      <c r="F645" s="3"/>
    </row>
    <row r="646" spans="1:6" ht="15" customHeight="1">
      <c r="A646" t="s">
        <v>2782</v>
      </c>
      <c r="B646" t="s">
        <v>2783</v>
      </c>
      <c r="C646" s="710" t="s">
        <v>88</v>
      </c>
      <c r="D646" s="710" t="s">
        <v>103</v>
      </c>
      <c r="E646" s="710"/>
      <c r="F646" s="3"/>
    </row>
    <row r="647" spans="1:6" ht="15" customHeight="1">
      <c r="A647" t="s">
        <v>2784</v>
      </c>
      <c r="B647" t="s">
        <v>2785</v>
      </c>
      <c r="C647" s="710" t="s">
        <v>148</v>
      </c>
      <c r="D647" s="710" t="s">
        <v>149</v>
      </c>
      <c r="E647" s="710"/>
      <c r="F647" s="3"/>
    </row>
    <row r="648" spans="1:6" ht="15" customHeight="1">
      <c r="A648" t="s">
        <v>2786</v>
      </c>
      <c r="B648" t="s">
        <v>2787</v>
      </c>
      <c r="C648" s="710" t="s">
        <v>148</v>
      </c>
      <c r="D648" s="710" t="s">
        <v>150</v>
      </c>
      <c r="E648" s="710"/>
      <c r="F648" s="3"/>
    </row>
    <row r="649" spans="1:6" ht="15" customHeight="1">
      <c r="A649" t="s">
        <v>2788</v>
      </c>
      <c r="B649" t="s">
        <v>2789</v>
      </c>
      <c r="C649" s="710" t="s">
        <v>148</v>
      </c>
      <c r="D649" s="710" t="s">
        <v>149</v>
      </c>
      <c r="E649" s="710"/>
      <c r="F649" s="3"/>
    </row>
    <row r="650" spans="1:6" ht="15" customHeight="1">
      <c r="A650" t="s">
        <v>2790</v>
      </c>
      <c r="B650" t="s">
        <v>2791</v>
      </c>
      <c r="C650" s="710"/>
      <c r="D650" s="710"/>
      <c r="E650" s="710"/>
      <c r="F650" s="3"/>
    </row>
    <row r="651" spans="1:6" ht="15" customHeight="1">
      <c r="A651" t="s">
        <v>2792</v>
      </c>
      <c r="B651" t="s">
        <v>2793</v>
      </c>
      <c r="C651" s="710"/>
      <c r="D651" s="710"/>
      <c r="E651" s="710"/>
      <c r="F651" s="3"/>
    </row>
    <row r="652" spans="1:6" ht="15" customHeight="1">
      <c r="A652" t="s">
        <v>2794</v>
      </c>
      <c r="B652" t="s">
        <v>2795</v>
      </c>
      <c r="C652" s="710"/>
      <c r="D652" s="710"/>
      <c r="E652" s="710"/>
      <c r="F652" s="3"/>
    </row>
    <row r="653" spans="1:6" ht="15" customHeight="1">
      <c r="A653" t="s">
        <v>2796</v>
      </c>
      <c r="B653" t="s">
        <v>2797</v>
      </c>
      <c r="C653" s="710" t="s">
        <v>148</v>
      </c>
      <c r="D653" s="710" t="s">
        <v>152</v>
      </c>
      <c r="E653" s="710"/>
      <c r="F653" s="3"/>
    </row>
    <row r="654" spans="1:6" ht="15" customHeight="1">
      <c r="A654" t="s">
        <v>2798</v>
      </c>
      <c r="B654" t="s">
        <v>2799</v>
      </c>
      <c r="C654" s="710"/>
      <c r="D654" s="710"/>
      <c r="E654" s="710"/>
      <c r="F654" s="3"/>
    </row>
    <row r="655" spans="1:6" ht="15" customHeight="1">
      <c r="A655" s="937" t="s">
        <v>2800</v>
      </c>
      <c r="B655" s="937" t="s">
        <v>2801</v>
      </c>
      <c r="C655" s="940" t="s">
        <v>148</v>
      </c>
      <c r="D655" s="940" t="s">
        <v>152</v>
      </c>
      <c r="E655" s="940" t="s">
        <v>3126</v>
      </c>
      <c r="F655" s="3" t="s">
        <v>3127</v>
      </c>
    </row>
    <row r="656" spans="1:6" ht="15" customHeight="1">
      <c r="A656" t="s">
        <v>2802</v>
      </c>
      <c r="B656" t="s">
        <v>2803</v>
      </c>
      <c r="C656" s="710" t="s">
        <v>148</v>
      </c>
      <c r="D656" s="710" t="s">
        <v>150</v>
      </c>
      <c r="E656" s="710"/>
      <c r="F656" s="3"/>
    </row>
    <row r="657" spans="1:6" ht="15" customHeight="1">
      <c r="A657" t="s">
        <v>2806</v>
      </c>
      <c r="B657" t="s">
        <v>2807</v>
      </c>
      <c r="C657" s="710"/>
      <c r="D657" s="710"/>
      <c r="E657" s="710"/>
      <c r="F657" s="3"/>
    </row>
    <row r="658" spans="1:6" ht="15" customHeight="1">
      <c r="A658" t="s">
        <v>2808</v>
      </c>
      <c r="B658" t="s">
        <v>2809</v>
      </c>
      <c r="C658" s="710"/>
      <c r="D658" s="710"/>
      <c r="E658" s="710"/>
      <c r="F658" s="3"/>
    </row>
    <row r="659" spans="1:6" ht="15" customHeight="1">
      <c r="A659" t="s">
        <v>2810</v>
      </c>
      <c r="B659" t="s">
        <v>2811</v>
      </c>
      <c r="C659" s="710"/>
      <c r="D659" s="710"/>
      <c r="E659" s="710"/>
      <c r="F659" s="3"/>
    </row>
    <row r="660" spans="1:6" ht="15" customHeight="1">
      <c r="A660" t="s">
        <v>2812</v>
      </c>
      <c r="B660" t="s">
        <v>2813</v>
      </c>
      <c r="C660" s="710" t="s">
        <v>148</v>
      </c>
      <c r="D660" s="710" t="s">
        <v>152</v>
      </c>
      <c r="E660" s="710"/>
      <c r="F660" s="3"/>
    </row>
    <row r="661" spans="1:6" ht="15" customHeight="1">
      <c r="A661" t="s">
        <v>2814</v>
      </c>
      <c r="B661" t="s">
        <v>2815</v>
      </c>
      <c r="C661" s="710" t="s">
        <v>1163</v>
      </c>
      <c r="D661" s="710" t="s">
        <v>1167</v>
      </c>
      <c r="E661" s="710"/>
      <c r="F661" s="3"/>
    </row>
    <row r="662" spans="1:6" ht="15" customHeight="1">
      <c r="A662" t="s">
        <v>2816</v>
      </c>
      <c r="B662" t="s">
        <v>2817</v>
      </c>
      <c r="C662" s="710"/>
      <c r="D662" s="710"/>
      <c r="E662" s="710"/>
      <c r="F662" s="3"/>
    </row>
    <row r="663" spans="1:6" ht="15" customHeight="1">
      <c r="A663" t="s">
        <v>2818</v>
      </c>
      <c r="B663" t="s">
        <v>2819</v>
      </c>
      <c r="C663" s="710" t="s">
        <v>148</v>
      </c>
      <c r="D663" s="710" t="s">
        <v>102</v>
      </c>
      <c r="E663" s="710"/>
      <c r="F663" s="3"/>
    </row>
    <row r="664" spans="1:6" ht="15" customHeight="1">
      <c r="A664" t="s">
        <v>2820</v>
      </c>
      <c r="B664" s="706" t="s">
        <v>2821</v>
      </c>
      <c r="C664" s="710" t="s">
        <v>148</v>
      </c>
      <c r="D664" s="710" t="s">
        <v>102</v>
      </c>
      <c r="E664" s="710"/>
      <c r="F664" s="3"/>
    </row>
    <row r="665" spans="1:6" ht="15" customHeight="1">
      <c r="A665" t="s">
        <v>2822</v>
      </c>
      <c r="B665" t="s">
        <v>2823</v>
      </c>
      <c r="C665" s="710" t="s">
        <v>148</v>
      </c>
      <c r="D665" s="710" t="s">
        <v>102</v>
      </c>
      <c r="E665" s="710"/>
      <c r="F665" s="3"/>
    </row>
    <row r="666" spans="1:6" ht="15" customHeight="1">
      <c r="A666" s="943" t="s">
        <v>2824</v>
      </c>
      <c r="B666" s="943" t="s">
        <v>2825</v>
      </c>
      <c r="C666" s="710" t="s">
        <v>1163</v>
      </c>
      <c r="D666" s="710" t="s">
        <v>1165</v>
      </c>
      <c r="E666" s="710"/>
      <c r="F666" s="3"/>
    </row>
    <row r="667" spans="1:6" ht="15" customHeight="1">
      <c r="A667" s="943" t="s">
        <v>2826</v>
      </c>
      <c r="B667" s="943" t="s">
        <v>2827</v>
      </c>
      <c r="C667" s="710" t="s">
        <v>1163</v>
      </c>
      <c r="D667" s="710" t="s">
        <v>1165</v>
      </c>
      <c r="E667" s="710"/>
      <c r="F667" s="3"/>
    </row>
    <row r="668" spans="1:6" ht="15" customHeight="1">
      <c r="A668" t="s">
        <v>2828</v>
      </c>
      <c r="B668" t="s">
        <v>2829</v>
      </c>
      <c r="C668" s="710" t="s">
        <v>1163</v>
      </c>
      <c r="D668" s="710" t="s">
        <v>1165</v>
      </c>
      <c r="E668" s="710"/>
      <c r="F668" s="3"/>
    </row>
    <row r="669" spans="1:6" ht="15" customHeight="1">
      <c r="A669" t="s">
        <v>2830</v>
      </c>
      <c r="B669" t="s">
        <v>2831</v>
      </c>
      <c r="C669" s="710"/>
      <c r="D669" s="710"/>
      <c r="E669" s="710"/>
      <c r="F669" s="3"/>
    </row>
    <row r="670" spans="1:6" ht="15" customHeight="1">
      <c r="A670" t="s">
        <v>2832</v>
      </c>
      <c r="B670" t="s">
        <v>2833</v>
      </c>
      <c r="C670" s="710" t="s">
        <v>1163</v>
      </c>
      <c r="D670" s="710" t="s">
        <v>1166</v>
      </c>
      <c r="E670" s="710"/>
      <c r="F670" s="3"/>
    </row>
    <row r="671" spans="1:6" ht="15" customHeight="1">
      <c r="A671" t="s">
        <v>2834</v>
      </c>
      <c r="B671" t="s">
        <v>2835</v>
      </c>
      <c r="C671" s="710" t="s">
        <v>157</v>
      </c>
      <c r="D671" s="710" t="s">
        <v>160</v>
      </c>
      <c r="E671" s="710"/>
      <c r="F671" s="3"/>
    </row>
    <row r="672" spans="1:6" ht="15" customHeight="1">
      <c r="A672" t="s">
        <v>2836</v>
      </c>
      <c r="B672" t="s">
        <v>2837</v>
      </c>
      <c r="C672" s="710" t="s">
        <v>157</v>
      </c>
      <c r="D672" s="710" t="s">
        <v>162</v>
      </c>
      <c r="E672" s="710"/>
      <c r="F672" s="3"/>
    </row>
    <row r="673" spans="1:6" ht="15" customHeight="1">
      <c r="A673" s="937" t="s">
        <v>2840</v>
      </c>
      <c r="B673" s="937" t="s">
        <v>2841</v>
      </c>
      <c r="C673" s="940" t="s">
        <v>157</v>
      </c>
      <c r="D673" s="940" t="s">
        <v>160</v>
      </c>
      <c r="E673" s="940"/>
      <c r="F673" s="3"/>
    </row>
    <row r="674" spans="1:6" ht="15" customHeight="1">
      <c r="A674" t="s">
        <v>2842</v>
      </c>
      <c r="B674" t="s">
        <v>2843</v>
      </c>
      <c r="C674" s="710" t="s">
        <v>1162</v>
      </c>
      <c r="D674" s="710" t="s">
        <v>1171</v>
      </c>
      <c r="E674" s="710"/>
      <c r="F674" s="3"/>
    </row>
    <row r="675" spans="1:6" ht="15" customHeight="1">
      <c r="A675" t="s">
        <v>2844</v>
      </c>
      <c r="B675" t="s">
        <v>2845</v>
      </c>
      <c r="C675" s="710" t="s">
        <v>1162</v>
      </c>
      <c r="D675" s="710" t="s">
        <v>1169</v>
      </c>
      <c r="E675" s="710"/>
      <c r="F675" s="3"/>
    </row>
    <row r="676" spans="1:6" ht="15" customHeight="1">
      <c r="A676" t="s">
        <v>2846</v>
      </c>
      <c r="B676" t="s">
        <v>2847</v>
      </c>
      <c r="C676" s="710" t="s">
        <v>1162</v>
      </c>
      <c r="D676" s="710" t="s">
        <v>1170</v>
      </c>
      <c r="E676" s="710"/>
      <c r="F676" s="3"/>
    </row>
    <row r="677" spans="1:6" ht="15" customHeight="1">
      <c r="A677" t="s">
        <v>2848</v>
      </c>
      <c r="B677" t="s">
        <v>2849</v>
      </c>
      <c r="C677" s="710" t="s">
        <v>157</v>
      </c>
      <c r="D677" s="710" t="s">
        <v>162</v>
      </c>
      <c r="E677" s="710"/>
      <c r="F677" s="3"/>
    </row>
    <row r="678" spans="1:6" ht="15" customHeight="1">
      <c r="A678" t="s">
        <v>2850</v>
      </c>
      <c r="B678" t="s">
        <v>2851</v>
      </c>
      <c r="C678" s="710" t="s">
        <v>157</v>
      </c>
      <c r="D678" s="710" t="s">
        <v>163</v>
      </c>
      <c r="E678" s="710"/>
      <c r="F678" s="3"/>
    </row>
    <row r="679" spans="1:6" ht="15" customHeight="1">
      <c r="A679" t="s">
        <v>2852</v>
      </c>
      <c r="B679" t="s">
        <v>2853</v>
      </c>
      <c r="C679" s="710" t="s">
        <v>1162</v>
      </c>
      <c r="D679" s="710" t="s">
        <v>1169</v>
      </c>
      <c r="E679" s="710"/>
      <c r="F679" s="3"/>
    </row>
    <row r="680" spans="1:6" ht="15" customHeight="1">
      <c r="A680" t="s">
        <v>2854</v>
      </c>
      <c r="B680" t="s">
        <v>2855</v>
      </c>
      <c r="C680" s="710" t="s">
        <v>157</v>
      </c>
      <c r="D680" s="710" t="s">
        <v>163</v>
      </c>
      <c r="E680" s="710"/>
      <c r="F680" s="3"/>
    </row>
    <row r="681" spans="1:6" ht="15" customHeight="1">
      <c r="A681" t="s">
        <v>2858</v>
      </c>
      <c r="B681" t="s">
        <v>2859</v>
      </c>
      <c r="C681" s="710" t="s">
        <v>157</v>
      </c>
      <c r="D681" s="710" t="s">
        <v>165</v>
      </c>
      <c r="E681" s="710"/>
      <c r="F681" s="3"/>
    </row>
    <row r="682" spans="1:6" ht="15" customHeight="1">
      <c r="A682" t="s">
        <v>2860</v>
      </c>
      <c r="B682" t="s">
        <v>2861</v>
      </c>
      <c r="C682" s="710" t="s">
        <v>157</v>
      </c>
      <c r="D682" s="710" t="s">
        <v>168</v>
      </c>
      <c r="E682" s="710"/>
      <c r="F682" s="3"/>
    </row>
    <row r="683" spans="1:6" ht="15" customHeight="1">
      <c r="A683" t="s">
        <v>2862</v>
      </c>
      <c r="B683" t="s">
        <v>3135</v>
      </c>
      <c r="C683" s="710" t="s">
        <v>1162</v>
      </c>
      <c r="D683" s="710" t="s">
        <v>1169</v>
      </c>
      <c r="E683" s="710"/>
      <c r="F683" s="3"/>
    </row>
    <row r="684" spans="1:6" ht="15" customHeight="1">
      <c r="A684" t="s">
        <v>2866</v>
      </c>
      <c r="B684" t="s">
        <v>2867</v>
      </c>
      <c r="C684" s="710" t="s">
        <v>176</v>
      </c>
      <c r="D684" s="710" t="s">
        <v>178</v>
      </c>
      <c r="E684" s="710"/>
      <c r="F684" s="3"/>
    </row>
    <row r="685" spans="1:6" ht="15" customHeight="1">
      <c r="A685" t="s">
        <v>2868</v>
      </c>
      <c r="B685" t="s">
        <v>2869</v>
      </c>
      <c r="C685" s="710" t="s">
        <v>176</v>
      </c>
      <c r="D685" s="710" t="s">
        <v>178</v>
      </c>
      <c r="E685" s="710"/>
      <c r="F685" s="3"/>
    </row>
    <row r="686" spans="1:6" ht="15" customHeight="1">
      <c r="A686" t="s">
        <v>2870</v>
      </c>
      <c r="B686" t="s">
        <v>2871</v>
      </c>
      <c r="C686" s="710"/>
      <c r="D686" s="710"/>
      <c r="E686" s="710"/>
      <c r="F686" s="3"/>
    </row>
    <row r="687" spans="1:6" ht="15" customHeight="1">
      <c r="A687" t="s">
        <v>2872</v>
      </c>
      <c r="B687" t="s">
        <v>2873</v>
      </c>
      <c r="C687" s="710"/>
      <c r="D687" s="710"/>
      <c r="E687" s="710"/>
      <c r="F687" s="3"/>
    </row>
    <row r="688" spans="1:6" ht="15" customHeight="1">
      <c r="A688" t="s">
        <v>2874</v>
      </c>
      <c r="B688" t="s">
        <v>2875</v>
      </c>
      <c r="C688" s="710"/>
      <c r="D688" s="710"/>
      <c r="E688" s="710"/>
      <c r="F688" s="3"/>
    </row>
    <row r="689" spans="1:6" ht="15" customHeight="1">
      <c r="A689" t="s">
        <v>2878</v>
      </c>
      <c r="B689" t="s">
        <v>2879</v>
      </c>
      <c r="C689" s="710" t="s">
        <v>157</v>
      </c>
      <c r="D689" s="710" t="s">
        <v>168</v>
      </c>
      <c r="E689" s="710"/>
      <c r="F689" s="3"/>
    </row>
    <row r="690" spans="1:6" ht="15" customHeight="1">
      <c r="A690" t="s">
        <v>2880</v>
      </c>
      <c r="B690" t="s">
        <v>2881</v>
      </c>
      <c r="C690" s="710" t="s">
        <v>172</v>
      </c>
      <c r="D690" s="710" t="s">
        <v>1174</v>
      </c>
      <c r="E690" s="710"/>
      <c r="F690" s="3"/>
    </row>
    <row r="691" spans="1:6" ht="15" customHeight="1">
      <c r="A691" t="s">
        <v>2882</v>
      </c>
      <c r="B691" t="s">
        <v>2883</v>
      </c>
      <c r="C691" s="710" t="s">
        <v>172</v>
      </c>
      <c r="D691" s="710" t="s">
        <v>1173</v>
      </c>
      <c r="E691" s="710"/>
      <c r="F691" s="3"/>
    </row>
    <row r="692" spans="1:6" ht="15" customHeight="1">
      <c r="A692" t="s">
        <v>2884</v>
      </c>
      <c r="B692" t="s">
        <v>2885</v>
      </c>
      <c r="C692" s="710" t="s">
        <v>172</v>
      </c>
      <c r="D692" s="710" t="s">
        <v>1174</v>
      </c>
      <c r="E692" s="710"/>
      <c r="F692" s="3"/>
    </row>
    <row r="693" spans="1:6" ht="15" customHeight="1">
      <c r="A693" t="s">
        <v>2886</v>
      </c>
      <c r="B693" t="s">
        <v>2887</v>
      </c>
      <c r="C693" s="710" t="s">
        <v>172</v>
      </c>
      <c r="D693" s="710" t="s">
        <v>1173</v>
      </c>
      <c r="E693" s="710"/>
      <c r="F693" s="3"/>
    </row>
    <row r="694" spans="1:6" ht="15" customHeight="1">
      <c r="A694" t="s">
        <v>2888</v>
      </c>
      <c r="B694" t="s">
        <v>2889</v>
      </c>
      <c r="C694" s="710" t="s">
        <v>172</v>
      </c>
      <c r="D694" s="710" t="s">
        <v>1174</v>
      </c>
      <c r="E694" s="710"/>
      <c r="F694" s="3"/>
    </row>
    <row r="695" spans="1:6" ht="15" customHeight="1">
      <c r="A695" t="s">
        <v>2890</v>
      </c>
      <c r="B695" t="s">
        <v>2891</v>
      </c>
      <c r="C695" s="710" t="s">
        <v>172</v>
      </c>
      <c r="D695" s="710" t="s">
        <v>1173</v>
      </c>
      <c r="E695" s="710"/>
      <c r="F695" s="3"/>
    </row>
    <row r="696" spans="1:6" ht="15" customHeight="1">
      <c r="A696" t="s">
        <v>2892</v>
      </c>
      <c r="B696" t="s">
        <v>2893</v>
      </c>
      <c r="C696" s="710" t="s">
        <v>172</v>
      </c>
      <c r="D696" s="710" t="s">
        <v>1173</v>
      </c>
      <c r="E696" s="710"/>
      <c r="F696" s="3"/>
    </row>
    <row r="697" spans="1:6" ht="15" customHeight="1">
      <c r="A697" t="s">
        <v>2894</v>
      </c>
      <c r="B697" t="s">
        <v>2895</v>
      </c>
      <c r="C697" s="710" t="s">
        <v>172</v>
      </c>
      <c r="D697" s="710" t="s">
        <v>1172</v>
      </c>
      <c r="E697" s="710"/>
      <c r="F697" s="3"/>
    </row>
    <row r="698" spans="1:6" ht="15" customHeight="1">
      <c r="A698" t="s">
        <v>2896</v>
      </c>
      <c r="B698" t="s">
        <v>2897</v>
      </c>
      <c r="C698" s="710" t="s">
        <v>172</v>
      </c>
      <c r="D698" s="710" t="s">
        <v>1172</v>
      </c>
      <c r="E698" s="710"/>
      <c r="F698" s="3"/>
    </row>
    <row r="699" spans="1:6" ht="15" customHeight="1">
      <c r="A699" t="s">
        <v>2898</v>
      </c>
      <c r="B699" t="s">
        <v>2899</v>
      </c>
      <c r="C699" s="710" t="s">
        <v>172</v>
      </c>
      <c r="D699" s="710" t="s">
        <v>1172</v>
      </c>
      <c r="E699" s="710"/>
      <c r="F699" s="3"/>
    </row>
    <row r="700" spans="1:6" ht="15" customHeight="1">
      <c r="A700" t="s">
        <v>2900</v>
      </c>
      <c r="B700" t="s">
        <v>2901</v>
      </c>
      <c r="C700" s="710" t="s">
        <v>172</v>
      </c>
      <c r="D700" s="710" t="s">
        <v>1172</v>
      </c>
      <c r="E700" s="710"/>
      <c r="F700" s="3"/>
    </row>
    <row r="701" spans="1:6" ht="15" customHeight="1">
      <c r="A701" t="s">
        <v>2902</v>
      </c>
      <c r="B701" t="s">
        <v>2903</v>
      </c>
      <c r="C701" s="710" t="s">
        <v>172</v>
      </c>
      <c r="D701" s="710" t="s">
        <v>1175</v>
      </c>
      <c r="E701" s="710"/>
      <c r="F701" s="3"/>
    </row>
    <row r="702" spans="1:6" ht="15" customHeight="1">
      <c r="A702" t="s">
        <v>2904</v>
      </c>
      <c r="B702" t="s">
        <v>2905</v>
      </c>
      <c r="C702" s="710" t="s">
        <v>172</v>
      </c>
      <c r="D702" s="710" t="s">
        <v>1174</v>
      </c>
      <c r="E702" s="710"/>
      <c r="F702" s="3"/>
    </row>
    <row r="703" spans="1:6" ht="15" customHeight="1">
      <c r="A703" t="s">
        <v>2906</v>
      </c>
      <c r="B703" t="s">
        <v>2907</v>
      </c>
      <c r="C703" s="710" t="s">
        <v>172</v>
      </c>
      <c r="D703" s="710" t="s">
        <v>1172</v>
      </c>
      <c r="E703" s="710"/>
      <c r="F703" s="3"/>
    </row>
    <row r="704" spans="1:6" ht="15" customHeight="1">
      <c r="A704" t="s">
        <v>2908</v>
      </c>
      <c r="B704" t="s">
        <v>2909</v>
      </c>
      <c r="C704" s="710" t="s">
        <v>172</v>
      </c>
      <c r="D704" s="710" t="s">
        <v>1173</v>
      </c>
      <c r="E704" s="710"/>
      <c r="F704" s="3"/>
    </row>
    <row r="705" spans="1:6" ht="15" customHeight="1">
      <c r="A705" t="s">
        <v>2910</v>
      </c>
      <c r="B705" t="s">
        <v>2911</v>
      </c>
      <c r="C705" s="710" t="s">
        <v>172</v>
      </c>
      <c r="D705" s="710" t="s">
        <v>1174</v>
      </c>
      <c r="E705" s="710"/>
      <c r="F705" s="3"/>
    </row>
    <row r="706" spans="1:6" ht="15" customHeight="1">
      <c r="A706" t="s">
        <v>2912</v>
      </c>
      <c r="B706" t="s">
        <v>2913</v>
      </c>
      <c r="C706" s="710" t="s">
        <v>172</v>
      </c>
      <c r="D706" s="710" t="s">
        <v>1172</v>
      </c>
      <c r="E706" s="710"/>
      <c r="F706" s="3"/>
    </row>
    <row r="707" spans="1:6" ht="15" customHeight="1">
      <c r="A707" t="s">
        <v>2914</v>
      </c>
      <c r="B707" t="s">
        <v>2915</v>
      </c>
      <c r="C707" s="710" t="s">
        <v>172</v>
      </c>
      <c r="D707" s="710" t="s">
        <v>1173</v>
      </c>
      <c r="E707" s="710"/>
      <c r="F707" s="3"/>
    </row>
    <row r="708" spans="1:6" ht="15" customHeight="1">
      <c r="A708" t="s">
        <v>2916</v>
      </c>
      <c r="B708" t="s">
        <v>2917</v>
      </c>
      <c r="C708" s="710"/>
      <c r="D708" s="710"/>
      <c r="E708" s="710"/>
      <c r="F708" s="3"/>
    </row>
    <row r="709" spans="1:6" ht="15" customHeight="1">
      <c r="A709" t="s">
        <v>2918</v>
      </c>
      <c r="B709" t="s">
        <v>2919</v>
      </c>
      <c r="C709" s="710"/>
      <c r="D709" s="710"/>
      <c r="E709" s="710"/>
      <c r="F709" s="3"/>
    </row>
    <row r="710" spans="1:6" ht="15" customHeight="1">
      <c r="A710" t="s">
        <v>2920</v>
      </c>
      <c r="B710" t="s">
        <v>2921</v>
      </c>
      <c r="C710" s="710"/>
      <c r="D710" s="710"/>
      <c r="E710" s="710"/>
      <c r="F710" s="3"/>
    </row>
    <row r="711" spans="1:6" ht="15" customHeight="1">
      <c r="A711" t="s">
        <v>2922</v>
      </c>
      <c r="B711" t="s">
        <v>2923</v>
      </c>
      <c r="C711" s="710" t="s">
        <v>176</v>
      </c>
      <c r="D711" s="710" t="s">
        <v>179</v>
      </c>
      <c r="E711" s="710"/>
      <c r="F711" s="3"/>
    </row>
    <row r="712" spans="1:6" ht="15" customHeight="1">
      <c r="A712" t="s">
        <v>2924</v>
      </c>
      <c r="B712" t="s">
        <v>2925</v>
      </c>
      <c r="C712" s="710"/>
      <c r="D712" s="710"/>
      <c r="E712" s="710"/>
      <c r="F712" s="3"/>
    </row>
    <row r="713" spans="1:6" ht="15" customHeight="1">
      <c r="A713" t="s">
        <v>2928</v>
      </c>
      <c r="B713" t="s">
        <v>2929</v>
      </c>
      <c r="C713" s="710" t="s">
        <v>172</v>
      </c>
      <c r="D713" s="710" t="s">
        <v>1174</v>
      </c>
      <c r="E713" s="710"/>
      <c r="F713" s="3"/>
    </row>
    <row r="714" spans="1:6" ht="15" customHeight="1">
      <c r="A714" t="s">
        <v>2930</v>
      </c>
      <c r="B714" t="s">
        <v>2931</v>
      </c>
      <c r="C714" s="710" t="s">
        <v>172</v>
      </c>
      <c r="D714" s="710" t="s">
        <v>1172</v>
      </c>
      <c r="E714" s="710"/>
      <c r="F714" s="3"/>
    </row>
    <row r="715" spans="1:6" ht="15" customHeight="1">
      <c r="A715" t="s">
        <v>2932</v>
      </c>
      <c r="B715" t="s">
        <v>2933</v>
      </c>
      <c r="C715" s="710" t="s">
        <v>172</v>
      </c>
      <c r="D715" s="710" t="s">
        <v>1173</v>
      </c>
      <c r="E715" s="710"/>
      <c r="F715" s="3"/>
    </row>
    <row r="716" spans="1:6" ht="15" customHeight="1">
      <c r="A716" t="s">
        <v>2934</v>
      </c>
      <c r="B716" t="s">
        <v>2935</v>
      </c>
      <c r="C716" s="710" t="s">
        <v>172</v>
      </c>
      <c r="D716" s="710" t="s">
        <v>1174</v>
      </c>
      <c r="E716" s="710"/>
      <c r="F716" s="3"/>
    </row>
    <row r="717" spans="1:6" ht="15" customHeight="1">
      <c r="A717" t="s">
        <v>2936</v>
      </c>
      <c r="B717" t="s">
        <v>2937</v>
      </c>
      <c r="C717" s="710" t="s">
        <v>172</v>
      </c>
      <c r="D717" s="710" t="s">
        <v>1172</v>
      </c>
      <c r="E717" s="710"/>
      <c r="F717" s="3"/>
    </row>
    <row r="718" spans="1:6" ht="15" customHeight="1">
      <c r="A718" t="s">
        <v>2938</v>
      </c>
      <c r="B718" t="s">
        <v>2939</v>
      </c>
      <c r="C718" s="710" t="s">
        <v>172</v>
      </c>
      <c r="D718" s="710" t="s">
        <v>1173</v>
      </c>
      <c r="E718" s="710"/>
      <c r="F718" s="3"/>
    </row>
    <row r="719" spans="1:6" ht="15" customHeight="1">
      <c r="A719" t="s">
        <v>2940</v>
      </c>
      <c r="B719" t="s">
        <v>2941</v>
      </c>
      <c r="C719" s="710" t="s">
        <v>176</v>
      </c>
      <c r="D719" s="710" t="s">
        <v>180</v>
      </c>
      <c r="E719" s="710"/>
      <c r="F719" s="3"/>
    </row>
    <row r="720" spans="1:6" ht="15" customHeight="1">
      <c r="A720" t="s">
        <v>2942</v>
      </c>
      <c r="B720" t="s">
        <v>2943</v>
      </c>
      <c r="C720" s="710" t="s">
        <v>176</v>
      </c>
      <c r="D720" s="710" t="s">
        <v>180</v>
      </c>
      <c r="E720" s="710"/>
      <c r="F720" s="3"/>
    </row>
    <row r="721" spans="1:6" ht="15" customHeight="1">
      <c r="A721" t="s">
        <v>2944</v>
      </c>
      <c r="B721" t="s">
        <v>2945</v>
      </c>
      <c r="C721" s="710" t="s">
        <v>176</v>
      </c>
      <c r="D721" s="710" t="s">
        <v>181</v>
      </c>
      <c r="E721" s="710"/>
      <c r="F721" s="3"/>
    </row>
    <row r="722" spans="1:6" ht="15" customHeight="1">
      <c r="A722" t="s">
        <v>2946</v>
      </c>
      <c r="B722" t="s">
        <v>2947</v>
      </c>
      <c r="C722" s="710" t="s">
        <v>176</v>
      </c>
      <c r="D722" s="710" t="s">
        <v>181</v>
      </c>
      <c r="E722" s="710"/>
      <c r="F722" s="3"/>
    </row>
    <row r="723" spans="1:6" ht="15" customHeight="1">
      <c r="A723" t="s">
        <v>2948</v>
      </c>
      <c r="B723" t="s">
        <v>2949</v>
      </c>
      <c r="C723" s="710" t="s">
        <v>176</v>
      </c>
      <c r="D723" s="710" t="s">
        <v>182</v>
      </c>
      <c r="E723" s="710"/>
      <c r="F723" s="3"/>
    </row>
    <row r="724" spans="1:6" ht="15" customHeight="1">
      <c r="A724" t="s">
        <v>2950</v>
      </c>
      <c r="B724" t="s">
        <v>2951</v>
      </c>
      <c r="C724" s="710" t="s">
        <v>176</v>
      </c>
      <c r="D724" s="710" t="s">
        <v>183</v>
      </c>
      <c r="E724" s="710"/>
      <c r="F724" s="3"/>
    </row>
    <row r="725" spans="1:6" ht="15" customHeight="1">
      <c r="A725" t="s">
        <v>2952</v>
      </c>
      <c r="B725" t="s">
        <v>2953</v>
      </c>
      <c r="C725" s="710" t="s">
        <v>176</v>
      </c>
      <c r="D725" s="710" t="s">
        <v>184</v>
      </c>
      <c r="E725" s="710"/>
      <c r="F725" s="3"/>
    </row>
    <row r="726" spans="1:6" ht="15" customHeight="1">
      <c r="A726" t="s">
        <v>2954</v>
      </c>
      <c r="B726" t="s">
        <v>2955</v>
      </c>
      <c r="C726" s="710" t="s">
        <v>176</v>
      </c>
      <c r="D726" s="710" t="s">
        <v>185</v>
      </c>
      <c r="E726" s="710"/>
      <c r="F726" s="3"/>
    </row>
    <row r="727" spans="1:6" ht="15" customHeight="1">
      <c r="A727" t="s">
        <v>2956</v>
      </c>
      <c r="B727" t="s">
        <v>2957</v>
      </c>
      <c r="C727" s="710" t="s">
        <v>176</v>
      </c>
      <c r="D727" s="710" t="s">
        <v>187</v>
      </c>
      <c r="E727" s="710"/>
      <c r="F727" s="3"/>
    </row>
    <row r="728" spans="1:6" ht="15" customHeight="1">
      <c r="A728" t="s">
        <v>2958</v>
      </c>
      <c r="B728" t="s">
        <v>2959</v>
      </c>
      <c r="C728" s="710" t="s">
        <v>176</v>
      </c>
      <c r="D728" s="710" t="s">
        <v>188</v>
      </c>
      <c r="E728" s="710"/>
      <c r="F728" s="3"/>
    </row>
    <row r="729" spans="1:6" ht="15" customHeight="1">
      <c r="A729" t="s">
        <v>2994</v>
      </c>
      <c r="B729" t="s">
        <v>2995</v>
      </c>
      <c r="C729" s="710"/>
      <c r="D729" s="710"/>
      <c r="E729" s="710"/>
      <c r="F729" s="3"/>
    </row>
    <row r="730" spans="1:6" ht="15" customHeight="1">
      <c r="A730" t="s">
        <v>2998</v>
      </c>
      <c r="B730" t="s">
        <v>2999</v>
      </c>
      <c r="C730" s="710"/>
      <c r="D730" s="710"/>
      <c r="E730" s="710"/>
      <c r="F730" s="3"/>
    </row>
    <row r="731" spans="1:6" ht="15" customHeight="1">
      <c r="A731" t="s">
        <v>3002</v>
      </c>
      <c r="B731" t="s">
        <v>3003</v>
      </c>
      <c r="C731" s="710"/>
      <c r="D731" s="710"/>
      <c r="E731" s="710"/>
      <c r="F731" s="3"/>
    </row>
    <row r="732" spans="1:6" ht="15" customHeight="1">
      <c r="A732" t="s">
        <v>3010</v>
      </c>
      <c r="B732" t="s">
        <v>3011</v>
      </c>
      <c r="C732" s="710"/>
      <c r="D732" s="710"/>
      <c r="E732" s="710"/>
      <c r="F732" s="3"/>
    </row>
    <row r="733" spans="1:6" ht="15" customHeight="1">
      <c r="A733" t="s">
        <v>3016</v>
      </c>
      <c r="B733" t="s">
        <v>3017</v>
      </c>
      <c r="C733" s="710"/>
      <c r="D733" s="710"/>
      <c r="E733" s="710"/>
      <c r="F733" s="3"/>
    </row>
    <row r="734" spans="1:6" ht="15" customHeight="1">
      <c r="A734" t="s">
        <v>3028</v>
      </c>
      <c r="B734" t="s">
        <v>3029</v>
      </c>
      <c r="C734" s="710" t="s">
        <v>88</v>
      </c>
      <c r="D734" s="710" t="s">
        <v>101</v>
      </c>
      <c r="E734" s="710" t="s">
        <v>3126</v>
      </c>
      <c r="F734" s="3"/>
    </row>
    <row r="735" spans="1:6" ht="15" customHeight="1">
      <c r="A735" t="s">
        <v>3032</v>
      </c>
      <c r="B735" t="s">
        <v>3033</v>
      </c>
      <c r="C735" s="710" t="s">
        <v>88</v>
      </c>
      <c r="D735" s="710" t="s">
        <v>102</v>
      </c>
      <c r="E735" s="710" t="s">
        <v>3126</v>
      </c>
      <c r="F735" s="3"/>
    </row>
    <row r="736" spans="1:6" ht="15" customHeight="1">
      <c r="A736" t="s">
        <v>3036</v>
      </c>
      <c r="B736" t="s">
        <v>3037</v>
      </c>
      <c r="C736" s="710" t="s">
        <v>148</v>
      </c>
      <c r="D736" s="710" t="s">
        <v>101</v>
      </c>
      <c r="E736" s="710" t="s">
        <v>3126</v>
      </c>
      <c r="F736" s="3"/>
    </row>
    <row r="737" spans="1:6" ht="15" customHeight="1">
      <c r="A737" t="s">
        <v>3040</v>
      </c>
      <c r="B737" t="s">
        <v>3041</v>
      </c>
      <c r="C737" s="710" t="s">
        <v>148</v>
      </c>
      <c r="D737" s="710" t="s">
        <v>102</v>
      </c>
      <c r="E737" s="710" t="s">
        <v>3126</v>
      </c>
      <c r="F737" s="3"/>
    </row>
    <row r="738" spans="1:6" ht="15" customHeight="1">
      <c r="A738" t="s">
        <v>3060</v>
      </c>
      <c r="B738" t="s">
        <v>3059</v>
      </c>
      <c r="C738" s="710"/>
      <c r="D738" s="710"/>
      <c r="E738" s="710"/>
      <c r="F738" s="3"/>
    </row>
    <row r="739" spans="1:6" ht="15" customHeight="1">
      <c r="A739" t="s">
        <v>3063</v>
      </c>
      <c r="B739" t="s">
        <v>3064</v>
      </c>
      <c r="C739" s="710"/>
      <c r="D739" s="710"/>
      <c r="E739" s="710"/>
      <c r="F739" s="3"/>
    </row>
    <row r="740" spans="1:6" ht="15" customHeight="1">
      <c r="A740" t="s">
        <v>3067</v>
      </c>
      <c r="B740" t="s">
        <v>3068</v>
      </c>
      <c r="C740" s="710" t="s">
        <v>88</v>
      </c>
      <c r="D740" s="710" t="s">
        <v>108</v>
      </c>
      <c r="E740" s="710"/>
      <c r="F740" s="3"/>
    </row>
    <row r="741" spans="1:6" ht="15" customHeight="1">
      <c r="A741" t="s">
        <v>3071</v>
      </c>
      <c r="B741" t="s">
        <v>3072</v>
      </c>
      <c r="C741" s="710" t="s">
        <v>148</v>
      </c>
      <c r="D741" s="710" t="s">
        <v>108</v>
      </c>
      <c r="E741" s="710"/>
      <c r="F741" s="3"/>
    </row>
    <row r="742" spans="1:6" ht="15" customHeight="1">
      <c r="A742" t="s">
        <v>3077</v>
      </c>
      <c r="B742" t="s">
        <v>3078</v>
      </c>
      <c r="C742" s="710"/>
      <c r="D742" s="710"/>
      <c r="E742" s="710"/>
      <c r="F742" s="3"/>
    </row>
    <row r="743" spans="1:6" ht="15" customHeight="1">
      <c r="A743" t="s">
        <v>3083</v>
      </c>
      <c r="B743" t="s">
        <v>3082</v>
      </c>
      <c r="C743" s="710" t="s">
        <v>667</v>
      </c>
      <c r="D743" s="710" t="s">
        <v>212</v>
      </c>
      <c r="E743" s="710"/>
      <c r="F743" s="3"/>
    </row>
    <row r="744" spans="1:6" ht="15" customHeight="1">
      <c r="A744" t="s">
        <v>3084</v>
      </c>
      <c r="B744" t="s">
        <v>3085</v>
      </c>
      <c r="C744" s="710" t="s">
        <v>667</v>
      </c>
      <c r="D744" s="710" t="s">
        <v>219</v>
      </c>
      <c r="E744" s="710"/>
      <c r="F744" s="3"/>
    </row>
    <row r="745" spans="1:6" ht="15" customHeight="1">
      <c r="A745" t="s">
        <v>3086</v>
      </c>
      <c r="B745" t="s">
        <v>3087</v>
      </c>
      <c r="C745" s="710" t="s">
        <v>667</v>
      </c>
      <c r="D745" s="710" t="s">
        <v>1098</v>
      </c>
      <c r="E745" s="710"/>
      <c r="F745" s="3"/>
    </row>
    <row r="746" spans="1:6" ht="15" customHeight="1">
      <c r="A746" t="s">
        <v>3088</v>
      </c>
      <c r="B746" t="s">
        <v>3089</v>
      </c>
      <c r="C746" s="710" t="s">
        <v>88</v>
      </c>
      <c r="D746" s="710" t="s">
        <v>3136</v>
      </c>
      <c r="E746" s="710"/>
      <c r="F746" s="3"/>
    </row>
    <row r="747" spans="1:6" ht="15" customHeight="1">
      <c r="A747" t="s">
        <v>3094</v>
      </c>
      <c r="B747" t="s">
        <v>3093</v>
      </c>
      <c r="C747" s="710" t="s">
        <v>667</v>
      </c>
      <c r="D747" s="710" t="s">
        <v>212</v>
      </c>
      <c r="E747" s="710"/>
      <c r="F747" s="3"/>
    </row>
    <row r="748" spans="1:6" ht="15" customHeight="1">
      <c r="A748" t="s">
        <v>3095</v>
      </c>
      <c r="B748" t="s">
        <v>3096</v>
      </c>
      <c r="C748" s="710" t="s">
        <v>667</v>
      </c>
      <c r="D748" s="710" t="s">
        <v>219</v>
      </c>
      <c r="E748" s="710"/>
      <c r="F748" s="3"/>
    </row>
    <row r="749" spans="1:6" ht="15" customHeight="1">
      <c r="A749" s="937" t="s">
        <v>3098</v>
      </c>
      <c r="B749" s="937" t="s">
        <v>3099</v>
      </c>
      <c r="C749" s="940" t="s">
        <v>1163</v>
      </c>
      <c r="D749" s="940" t="s">
        <v>109</v>
      </c>
      <c r="E749" s="940"/>
      <c r="F749" s="3"/>
    </row>
    <row r="750" spans="1:6" ht="15" customHeight="1">
      <c r="A750" t="s">
        <v>3140</v>
      </c>
      <c r="B750" s="1046" t="s">
        <v>3146</v>
      </c>
      <c r="C750" s="710" t="s">
        <v>88</v>
      </c>
      <c r="D750" s="710" t="s">
        <v>145</v>
      </c>
      <c r="E750" s="710"/>
      <c r="F750" s="3"/>
    </row>
    <row r="751" spans="1:6" ht="15" customHeight="1">
      <c r="A751" t="s">
        <v>3141</v>
      </c>
      <c r="B751" s="1046" t="s">
        <v>3147</v>
      </c>
      <c r="C751" s="710" t="s">
        <v>148</v>
      </c>
      <c r="D751" s="710" t="s">
        <v>145</v>
      </c>
      <c r="E751" s="710"/>
      <c r="F751" s="3"/>
    </row>
    <row r="752" spans="1:6" ht="15" customHeight="1">
      <c r="A752" t="s">
        <v>3142</v>
      </c>
      <c r="B752" t="s">
        <v>3143</v>
      </c>
      <c r="C752" s="710" t="s">
        <v>88</v>
      </c>
      <c r="D752" s="710" t="s">
        <v>3130</v>
      </c>
      <c r="E752" s="710"/>
      <c r="F752" s="3"/>
    </row>
    <row r="753" spans="1:6" ht="15" customHeight="1">
      <c r="A753" t="s">
        <v>3144</v>
      </c>
      <c r="B753" t="s">
        <v>3145</v>
      </c>
      <c r="C753" s="710" t="s">
        <v>148</v>
      </c>
      <c r="D753" s="710" t="s">
        <v>3130</v>
      </c>
      <c r="E753" s="710"/>
      <c r="F753" s="3"/>
    </row>
    <row r="754" spans="1:6" ht="15" customHeight="1">
      <c r="A754" t="s">
        <v>1536</v>
      </c>
      <c r="B754" t="s">
        <v>1537</v>
      </c>
      <c r="C754" s="710" t="s">
        <v>172</v>
      </c>
      <c r="D754" s="710" t="s">
        <v>3148</v>
      </c>
      <c r="E754" s="710"/>
      <c r="F754" s="3"/>
    </row>
    <row r="755" spans="1:6" ht="15" customHeight="1">
      <c r="A755" s="1048" t="s">
        <v>1582</v>
      </c>
      <c r="B755" s="1048" t="s">
        <v>1583</v>
      </c>
      <c r="C755" s="1049" t="s">
        <v>88</v>
      </c>
      <c r="D755" s="1049" t="s">
        <v>113</v>
      </c>
      <c r="E755" s="1049"/>
      <c r="F755" s="3"/>
    </row>
    <row r="756" spans="1:6" ht="15" customHeight="1">
      <c r="A756" t="s">
        <v>2816</v>
      </c>
      <c r="B756" s="938" t="s">
        <v>2817</v>
      </c>
      <c r="C756" s="710" t="s">
        <v>667</v>
      </c>
      <c r="D756" s="710" t="s">
        <v>212</v>
      </c>
      <c r="E756" s="710"/>
      <c r="F756" s="3"/>
    </row>
    <row r="757" spans="1:6" ht="15" customHeight="1">
      <c r="C757" s="710"/>
      <c r="D757" s="710"/>
      <c r="E757" s="710"/>
      <c r="F757" s="3"/>
    </row>
    <row r="758" spans="1:6" ht="15" customHeight="1">
      <c r="C758" s="710"/>
      <c r="D758" s="710"/>
      <c r="E758" s="710"/>
      <c r="F758" s="3"/>
    </row>
    <row r="759" spans="1:6" ht="15" customHeight="1">
      <c r="C759" s="710"/>
      <c r="D759" s="710"/>
      <c r="E759" s="710"/>
      <c r="F759" s="3"/>
    </row>
    <row r="760" spans="1:6" ht="15" customHeight="1">
      <c r="C760" s="710"/>
      <c r="D760" s="710"/>
      <c r="E760" s="710"/>
      <c r="F760" s="3"/>
    </row>
    <row r="761" spans="1:6" ht="15" customHeight="1">
      <c r="C761" s="710"/>
      <c r="D761" s="710"/>
      <c r="E761" s="710"/>
      <c r="F761" s="3"/>
    </row>
    <row r="762" spans="1:6" ht="15" customHeight="1">
      <c r="C762" s="710"/>
      <c r="D762" s="710"/>
      <c r="E762" s="710"/>
      <c r="F762" s="3"/>
    </row>
    <row r="763" spans="1:6" ht="15" customHeight="1">
      <c r="C763" s="710"/>
      <c r="D763" s="710"/>
      <c r="E763" s="710"/>
      <c r="F763" s="3"/>
    </row>
    <row r="764" spans="1:6" ht="15" customHeight="1">
      <c r="C764" s="710"/>
      <c r="D764" s="710"/>
      <c r="E764" s="710"/>
      <c r="F764" s="3"/>
    </row>
    <row r="765" spans="1:6" ht="15" customHeight="1">
      <c r="C765" s="710"/>
      <c r="D765" s="710"/>
      <c r="E765" s="710"/>
      <c r="F765" s="3"/>
    </row>
    <row r="766" spans="1:6" ht="15" customHeight="1">
      <c r="C766" s="710"/>
      <c r="D766" s="710"/>
      <c r="E766" s="710"/>
      <c r="F766" s="3"/>
    </row>
    <row r="767" spans="1:6" ht="15" customHeight="1">
      <c r="C767" s="710"/>
      <c r="D767" s="710"/>
      <c r="E767" s="710"/>
      <c r="F767" s="3"/>
    </row>
    <row r="768" spans="1:6" ht="15" customHeight="1">
      <c r="C768" s="710"/>
      <c r="D768" s="710"/>
      <c r="E768" s="710"/>
      <c r="F768" s="3"/>
    </row>
    <row r="769" spans="2:6" ht="15" customHeight="1">
      <c r="C769" s="710"/>
      <c r="D769" s="710"/>
      <c r="E769" s="710"/>
      <c r="F769" s="3"/>
    </row>
    <row r="770" spans="2:6" ht="15" customHeight="1">
      <c r="C770" s="710"/>
      <c r="D770" s="710"/>
      <c r="E770" s="710"/>
      <c r="F770" s="3"/>
    </row>
    <row r="771" spans="2:6" ht="15" customHeight="1">
      <c r="C771" s="710"/>
      <c r="D771" s="710"/>
      <c r="E771" s="710"/>
      <c r="F771" s="3"/>
    </row>
    <row r="772" spans="2:6" ht="15" customHeight="1">
      <c r="C772" s="710"/>
      <c r="D772" s="710"/>
      <c r="E772" s="710"/>
      <c r="F772" s="3"/>
    </row>
    <row r="773" spans="2:6" ht="15" customHeight="1">
      <c r="C773" s="710"/>
      <c r="D773" s="710"/>
      <c r="E773" s="710"/>
      <c r="F773" s="3"/>
    </row>
    <row r="774" spans="2:6" ht="15" customHeight="1">
      <c r="C774" s="710"/>
      <c r="D774" s="710"/>
      <c r="E774" s="710"/>
      <c r="F774" s="3"/>
    </row>
    <row r="775" spans="2:6" ht="15" customHeight="1">
      <c r="C775" s="710"/>
      <c r="D775" s="710"/>
      <c r="E775" s="710"/>
      <c r="F775" s="3"/>
    </row>
    <row r="776" spans="2:6" ht="15" customHeight="1">
      <c r="C776" s="710"/>
      <c r="D776" s="710"/>
      <c r="E776" s="710"/>
      <c r="F776" s="3"/>
    </row>
    <row r="777" spans="2:6" ht="15" customHeight="1">
      <c r="C777" s="710"/>
      <c r="D777" s="710"/>
      <c r="E777" s="710"/>
      <c r="F777" s="3"/>
    </row>
    <row r="778" spans="2:6" ht="15" customHeight="1">
      <c r="C778" s="710"/>
      <c r="D778" s="710"/>
      <c r="E778" s="710"/>
      <c r="F778" s="3"/>
    </row>
    <row r="779" spans="2:6" ht="15" customHeight="1">
      <c r="C779" s="710"/>
      <c r="D779" s="710"/>
      <c r="E779" s="710"/>
      <c r="F779" s="3"/>
    </row>
    <row r="780" spans="2:6" ht="15" customHeight="1">
      <c r="C780" s="710"/>
      <c r="D780" s="710"/>
      <c r="E780" s="710"/>
      <c r="F780" s="3"/>
    </row>
    <row r="781" spans="2:6" ht="15" customHeight="1">
      <c r="C781" s="710"/>
      <c r="D781" s="710"/>
      <c r="E781" s="710"/>
      <c r="F781" s="3"/>
    </row>
    <row r="782" spans="2:6" ht="15" customHeight="1">
      <c r="B782" t="s">
        <v>1157</v>
      </c>
      <c r="F782" s="3"/>
    </row>
    <row r="783" spans="2:6" ht="15" customHeight="1">
      <c r="F783" s="3"/>
    </row>
    <row r="784" spans="2:6" ht="15" customHeight="1">
      <c r="F784" s="3"/>
    </row>
    <row r="785" spans="6:6" ht="15" customHeight="1">
      <c r="F785" s="3"/>
    </row>
    <row r="786" spans="6:6" ht="15" customHeight="1">
      <c r="F786" s="3"/>
    </row>
    <row r="787" spans="6:6" ht="15" customHeight="1">
      <c r="F787" s="3"/>
    </row>
    <row r="788" spans="6:6" ht="15" customHeight="1">
      <c r="F788" s="3"/>
    </row>
    <row r="789" spans="6:6" ht="15" customHeight="1">
      <c r="F789" s="3"/>
    </row>
    <row r="790" spans="6:6" ht="15" customHeight="1">
      <c r="F790" s="3"/>
    </row>
    <row r="791" spans="6:6" ht="15" customHeight="1">
      <c r="F791" s="3"/>
    </row>
    <row r="792" spans="6:6" ht="15" customHeight="1">
      <c r="F792" s="3"/>
    </row>
    <row r="793" spans="6:6" ht="15" customHeight="1">
      <c r="F793" s="3"/>
    </row>
    <row r="794" spans="6:6" ht="15" customHeight="1">
      <c r="F794" s="3"/>
    </row>
    <row r="795" spans="6:6" ht="15" customHeight="1">
      <c r="F795" s="3"/>
    </row>
    <row r="796" spans="6:6" ht="15" customHeight="1">
      <c r="F796" s="3"/>
    </row>
    <row r="797" spans="6:6" ht="15" customHeight="1">
      <c r="F797" s="3"/>
    </row>
    <row r="798" spans="6:6" ht="15" customHeight="1">
      <c r="F798" s="3"/>
    </row>
    <row r="799" spans="6:6" ht="15" customHeight="1">
      <c r="F799" s="3"/>
    </row>
    <row r="800" spans="6:6" ht="15" customHeight="1">
      <c r="F800" s="3"/>
    </row>
    <row r="801" spans="6:6" ht="15" customHeight="1">
      <c r="F801" s="3"/>
    </row>
    <row r="802" spans="6:6" ht="15" customHeight="1">
      <c r="F802" s="3"/>
    </row>
    <row r="803" spans="6:6" ht="15" customHeight="1">
      <c r="F803" s="3"/>
    </row>
    <row r="804" spans="6:6" ht="15" customHeight="1">
      <c r="F804" s="3"/>
    </row>
    <row r="805" spans="6:6" ht="15" customHeight="1">
      <c r="F805" s="3"/>
    </row>
    <row r="806" spans="6:6" ht="15" customHeight="1">
      <c r="F806" s="3"/>
    </row>
    <row r="807" spans="6:6" ht="15" customHeight="1">
      <c r="F807" s="3"/>
    </row>
    <row r="808" spans="6:6" ht="15" customHeight="1">
      <c r="F808" s="3"/>
    </row>
    <row r="809" spans="6:6" ht="15" customHeight="1">
      <c r="F809" s="3"/>
    </row>
    <row r="810" spans="6:6" ht="15" customHeight="1">
      <c r="F810" s="3"/>
    </row>
    <row r="811" spans="6:6" ht="15" customHeight="1">
      <c r="F811" s="3"/>
    </row>
    <row r="812" spans="6:6" ht="15" customHeight="1">
      <c r="F812" s="3"/>
    </row>
    <row r="813" spans="6:6" ht="15" customHeight="1">
      <c r="F813" s="3"/>
    </row>
    <row r="814" spans="6:6" ht="15" customHeight="1">
      <c r="F814" s="3"/>
    </row>
    <row r="815" spans="6:6" ht="15" customHeight="1">
      <c r="F815" s="3"/>
    </row>
    <row r="816" spans="6:6" ht="15" customHeight="1">
      <c r="F816" s="3"/>
    </row>
    <row r="817" spans="6:6" ht="15" customHeight="1">
      <c r="F817" s="3"/>
    </row>
    <row r="818" spans="6:6" ht="15" customHeight="1">
      <c r="F818" s="3"/>
    </row>
    <row r="819" spans="6:6" ht="15" customHeight="1">
      <c r="F819" s="3"/>
    </row>
    <row r="820" spans="6:6" ht="15" customHeight="1">
      <c r="F820" s="3"/>
    </row>
    <row r="821" spans="6:6" ht="15" customHeight="1">
      <c r="F821" s="3"/>
    </row>
    <row r="822" spans="6:6" ht="15" customHeight="1">
      <c r="F822" s="3"/>
    </row>
    <row r="823" spans="6:6" ht="15" customHeight="1">
      <c r="F823" s="3"/>
    </row>
    <row r="824" spans="6:6" ht="15" customHeight="1">
      <c r="F824" s="3"/>
    </row>
    <row r="825" spans="6:6" ht="15" customHeight="1">
      <c r="F825" s="3"/>
    </row>
    <row r="826" spans="6:6" ht="15" customHeight="1">
      <c r="F826" s="3"/>
    </row>
    <row r="827" spans="6:6" ht="15" customHeight="1">
      <c r="F827" s="3"/>
    </row>
    <row r="828" spans="6:6" ht="15" customHeight="1">
      <c r="F828" s="3"/>
    </row>
    <row r="829" spans="6:6" ht="15" customHeight="1">
      <c r="F829" s="3"/>
    </row>
    <row r="830" spans="6:6" ht="15" customHeight="1">
      <c r="F830" s="3"/>
    </row>
    <row r="831" spans="6:6" ht="15" customHeight="1">
      <c r="F831" s="3"/>
    </row>
    <row r="832" spans="6:6" ht="15" customHeight="1">
      <c r="F832" s="3"/>
    </row>
    <row r="833" spans="6:6" ht="15" customHeight="1">
      <c r="F833" s="4"/>
    </row>
    <row r="834" spans="6:6" ht="15" customHeight="1">
      <c r="F834" s="4"/>
    </row>
    <row r="835" spans="6:6" ht="15" customHeight="1">
      <c r="F835" s="3"/>
    </row>
    <row r="836" spans="6:6" ht="15" customHeight="1">
      <c r="F836" s="3"/>
    </row>
    <row r="837" spans="6:6" ht="15" customHeight="1">
      <c r="F837" s="3"/>
    </row>
    <row r="838" spans="6:6" ht="15" customHeight="1">
      <c r="F838" s="3"/>
    </row>
    <row r="839" spans="6:6" ht="15" customHeight="1">
      <c r="F839" s="3"/>
    </row>
    <row r="840" spans="6:6" ht="15" customHeight="1">
      <c r="F840" s="3"/>
    </row>
    <row r="841" spans="6:6" ht="15" customHeight="1">
      <c r="F841" s="3"/>
    </row>
    <row r="842" spans="6:6" ht="15" customHeight="1">
      <c r="F842" s="3"/>
    </row>
    <row r="843" spans="6:6" ht="15" customHeight="1">
      <c r="F843" s="3"/>
    </row>
    <row r="844" spans="6:6" ht="15" customHeight="1">
      <c r="F844" s="3"/>
    </row>
    <row r="845" spans="6:6" ht="15" customHeight="1">
      <c r="F845" s="3"/>
    </row>
    <row r="846" spans="6:6" ht="15" customHeight="1">
      <c r="F846" s="3"/>
    </row>
    <row r="847" spans="6:6" ht="15" customHeight="1">
      <c r="F847" s="3"/>
    </row>
    <row r="848" spans="6:6" ht="15" customHeight="1">
      <c r="F848" s="3"/>
    </row>
    <row r="849" spans="6:10" ht="15" customHeight="1">
      <c r="F849" s="3"/>
    </row>
    <row r="850" spans="6:10" ht="15" customHeight="1">
      <c r="F850" s="3"/>
    </row>
    <row r="851" spans="6:10" ht="15" customHeight="1">
      <c r="F851" s="3"/>
    </row>
    <row r="852" spans="6:10" ht="15" customHeight="1">
      <c r="F852" s="3"/>
    </row>
    <row r="853" spans="6:10" ht="15" customHeight="1">
      <c r="F853" s="3"/>
    </row>
    <row r="854" spans="6:10" ht="15" customHeight="1">
      <c r="F854" s="3"/>
    </row>
    <row r="855" spans="6:10" ht="15" customHeight="1">
      <c r="F855" s="3"/>
    </row>
    <row r="856" spans="6:10" ht="15" customHeight="1">
      <c r="F856" s="3"/>
    </row>
    <row r="857" spans="6:10" ht="15" customHeight="1">
      <c r="F857" s="3"/>
    </row>
    <row r="858" spans="6:10" ht="15" customHeight="1">
      <c r="F858" s="3"/>
    </row>
    <row r="859" spans="6:10" ht="15" customHeight="1">
      <c r="F859" s="3"/>
    </row>
    <row r="860" spans="6:10" ht="15" customHeight="1">
      <c r="F860" s="3"/>
    </row>
    <row r="861" spans="6:10" ht="15" customHeight="1">
      <c r="F861" s="3"/>
    </row>
    <row r="862" spans="6:10" ht="15" customHeight="1">
      <c r="F862" s="3"/>
    </row>
    <row r="863" spans="6:10" ht="15" customHeight="1">
      <c r="F863" s="3"/>
    </row>
    <row r="864" spans="6:10" ht="15" customHeight="1">
      <c r="F864" s="3"/>
      <c r="J864" s="3"/>
    </row>
    <row r="865" spans="6:10" ht="15" customHeight="1">
      <c r="F865" s="3"/>
      <c r="J865" s="3"/>
    </row>
    <row r="866" spans="6:10" ht="15" customHeight="1">
      <c r="F866" s="3"/>
    </row>
    <row r="867" spans="6:10" ht="15" customHeight="1">
      <c r="F867" s="3"/>
    </row>
    <row r="868" spans="6:10" ht="15" customHeight="1">
      <c r="F868" s="3"/>
    </row>
    <row r="869" spans="6:10" ht="15" customHeight="1">
      <c r="F869" s="3"/>
    </row>
    <row r="870" spans="6:10" ht="15" customHeight="1">
      <c r="F870" s="3"/>
    </row>
    <row r="871" spans="6:10" ht="15" customHeight="1">
      <c r="F871" s="3"/>
    </row>
    <row r="872" spans="6:10" ht="15" customHeight="1">
      <c r="F872" s="3"/>
    </row>
    <row r="873" spans="6:10" ht="15" customHeight="1">
      <c r="F873" s="3"/>
    </row>
    <row r="874" spans="6:10" ht="15" customHeight="1">
      <c r="F874" s="3"/>
    </row>
    <row r="875" spans="6:10" ht="15" customHeight="1">
      <c r="F875" s="3"/>
    </row>
    <row r="876" spans="6:10" ht="15" customHeight="1">
      <c r="F876" s="3"/>
    </row>
    <row r="877" spans="6:10" ht="15" customHeight="1">
      <c r="F877" s="3"/>
    </row>
    <row r="878" spans="6:10" ht="15" customHeight="1">
      <c r="F878" s="3"/>
    </row>
    <row r="879" spans="6:10" ht="15" customHeight="1">
      <c r="F879" s="3"/>
    </row>
    <row r="880" spans="6:10" ht="15" customHeight="1">
      <c r="F880" s="3"/>
    </row>
    <row r="881" spans="6:6" ht="15" customHeight="1">
      <c r="F881" s="3"/>
    </row>
    <row r="882" spans="6:6" ht="15" customHeight="1">
      <c r="F882" s="3"/>
    </row>
    <row r="883" spans="6:6" ht="15" customHeight="1">
      <c r="F883" s="3"/>
    </row>
    <row r="884" spans="6:6" ht="15" customHeight="1">
      <c r="F884" s="3"/>
    </row>
    <row r="885" spans="6:6" ht="15" customHeight="1">
      <c r="F885" s="3"/>
    </row>
    <row r="886" spans="6:6" ht="15" customHeight="1">
      <c r="F886" s="3"/>
    </row>
    <row r="887" spans="6:6" ht="15" customHeight="1">
      <c r="F887" s="3"/>
    </row>
    <row r="888" spans="6:6" ht="15" customHeight="1">
      <c r="F888" s="3"/>
    </row>
    <row r="889" spans="6:6" ht="15" customHeight="1">
      <c r="F889" s="3"/>
    </row>
    <row r="890" spans="6:6" ht="15" customHeight="1">
      <c r="F890" s="3"/>
    </row>
    <row r="891" spans="6:6" ht="15" customHeight="1">
      <c r="F891" s="3"/>
    </row>
    <row r="892" spans="6:6" ht="15" customHeight="1">
      <c r="F892" s="3"/>
    </row>
    <row r="893" spans="6:6" ht="15" customHeight="1">
      <c r="F893" s="3"/>
    </row>
    <row r="894" spans="6:6" ht="15" customHeight="1">
      <c r="F894" s="3"/>
    </row>
    <row r="895" spans="6:6" ht="15" customHeight="1">
      <c r="F895" s="3"/>
    </row>
    <row r="896" spans="6:6" ht="15" customHeight="1">
      <c r="F896" s="3"/>
    </row>
    <row r="897" spans="6:6" ht="15" customHeight="1">
      <c r="F897" s="3"/>
    </row>
    <row r="898" spans="6:6" ht="15" customHeight="1">
      <c r="F898" s="3"/>
    </row>
    <row r="899" spans="6:6" ht="15" customHeight="1">
      <c r="F899" s="3"/>
    </row>
    <row r="900" spans="6:6" ht="15" customHeight="1">
      <c r="F900" s="3"/>
    </row>
    <row r="901" spans="6:6" ht="15" customHeight="1">
      <c r="F901" s="3"/>
    </row>
    <row r="902" spans="6:6" ht="15" customHeight="1">
      <c r="F902" s="3"/>
    </row>
    <row r="903" spans="6:6" ht="15" customHeight="1">
      <c r="F903" s="3"/>
    </row>
    <row r="904" spans="6:6" ht="15" customHeight="1">
      <c r="F904" s="3"/>
    </row>
    <row r="905" spans="6:6" ht="15" customHeight="1">
      <c r="F905" s="3"/>
    </row>
    <row r="906" spans="6:6" ht="15" customHeight="1">
      <c r="F906" s="3"/>
    </row>
    <row r="907" spans="6:6" ht="15" customHeight="1">
      <c r="F907" s="3"/>
    </row>
    <row r="908" spans="6:6" ht="15" customHeight="1">
      <c r="F908" s="3"/>
    </row>
    <row r="909" spans="6:6" ht="15" customHeight="1">
      <c r="F909" s="3"/>
    </row>
    <row r="910" spans="6:6" ht="15" customHeight="1">
      <c r="F910" s="3"/>
    </row>
    <row r="911" spans="6:6" ht="15" customHeight="1">
      <c r="F911" s="3"/>
    </row>
    <row r="912" spans="6:6" ht="15" customHeight="1">
      <c r="F912" s="3"/>
    </row>
    <row r="913" spans="6:6" ht="15" customHeight="1">
      <c r="F913" s="3"/>
    </row>
    <row r="914" spans="6:6" ht="15" customHeight="1">
      <c r="F914" s="3"/>
    </row>
    <row r="915" spans="6:6" ht="15" customHeight="1">
      <c r="F915" s="3"/>
    </row>
    <row r="916" spans="6:6" ht="15" customHeight="1">
      <c r="F916" s="3"/>
    </row>
    <row r="917" spans="6:6" ht="15" customHeight="1">
      <c r="F917" s="3"/>
    </row>
    <row r="918" spans="6:6" ht="15" customHeight="1">
      <c r="F918" s="3"/>
    </row>
    <row r="919" spans="6:6" ht="15" customHeight="1">
      <c r="F919" s="3"/>
    </row>
    <row r="920" spans="6:6" ht="15" customHeight="1">
      <c r="F920" s="3"/>
    </row>
    <row r="921" spans="6:6" ht="15" customHeight="1">
      <c r="F921" s="3"/>
    </row>
    <row r="922" spans="6:6" ht="15" customHeight="1">
      <c r="F922" s="3"/>
    </row>
    <row r="923" spans="6:6" ht="15" customHeight="1">
      <c r="F923" s="3"/>
    </row>
    <row r="924" spans="6:6" ht="15" customHeight="1">
      <c r="F924" s="3"/>
    </row>
    <row r="925" spans="6:6" ht="15" customHeight="1">
      <c r="F925" s="3"/>
    </row>
    <row r="926" spans="6:6" ht="15" customHeight="1">
      <c r="F926" s="3"/>
    </row>
    <row r="927" spans="6:6" ht="15" customHeight="1">
      <c r="F927" s="3"/>
    </row>
    <row r="928" spans="6:6" ht="15" customHeight="1">
      <c r="F928" s="3"/>
    </row>
    <row r="929" spans="6:6" ht="15" customHeight="1">
      <c r="F929" s="3"/>
    </row>
    <row r="930" spans="6:6" ht="15" customHeight="1">
      <c r="F930" s="3"/>
    </row>
    <row r="931" spans="6:6" ht="15" customHeight="1">
      <c r="F931" s="3"/>
    </row>
    <row r="932" spans="6:6" ht="15" customHeight="1">
      <c r="F932" s="3"/>
    </row>
    <row r="933" spans="6:6" ht="15" customHeight="1">
      <c r="F933" s="3"/>
    </row>
    <row r="934" spans="6:6" ht="15" customHeight="1">
      <c r="F934" s="3"/>
    </row>
    <row r="935" spans="6:6" ht="15" customHeight="1">
      <c r="F935" s="3"/>
    </row>
    <row r="936" spans="6:6" ht="15" customHeight="1">
      <c r="F936" s="3"/>
    </row>
    <row r="937" spans="6:6" ht="15" customHeight="1">
      <c r="F937" s="3"/>
    </row>
    <row r="938" spans="6:6" ht="15" customHeight="1">
      <c r="F938" s="3"/>
    </row>
    <row r="939" spans="6:6" ht="15" customHeight="1">
      <c r="F939" s="3"/>
    </row>
    <row r="940" spans="6:6" ht="15" customHeight="1">
      <c r="F940" s="3"/>
    </row>
    <row r="941" spans="6:6" ht="15" customHeight="1">
      <c r="F941" s="3"/>
    </row>
    <row r="942" spans="6:6" ht="15" customHeight="1">
      <c r="F942" s="3"/>
    </row>
    <row r="943" spans="6:6" ht="15" customHeight="1">
      <c r="F943" s="3"/>
    </row>
    <row r="944" spans="6:6" ht="15" customHeight="1">
      <c r="F944" s="3"/>
    </row>
    <row r="945" spans="6:27" ht="15" customHeight="1">
      <c r="F945" s="3"/>
    </row>
    <row r="946" spans="6:27" ht="15" customHeight="1">
      <c r="F946" s="3"/>
    </row>
    <row r="947" spans="6:27" ht="15" customHeight="1">
      <c r="F947" s="3"/>
    </row>
    <row r="948" spans="6:27" ht="15" customHeight="1">
      <c r="F948" s="3"/>
    </row>
    <row r="949" spans="6:27" ht="15" customHeight="1">
      <c r="F949" s="3"/>
    </row>
    <row r="950" spans="6:27" ht="15" customHeight="1">
      <c r="F950" s="3"/>
    </row>
    <row r="951" spans="6:27" ht="15" customHeight="1">
      <c r="F951" s="3"/>
    </row>
    <row r="952" spans="6:27" ht="15" customHeight="1">
      <c r="F952" s="3"/>
    </row>
    <row r="953" spans="6:27" ht="15" customHeight="1">
      <c r="F953" s="3"/>
    </row>
    <row r="954" spans="6:27" ht="15" customHeight="1">
      <c r="F954" s="3"/>
    </row>
    <row r="955" spans="6:27" ht="15" customHeight="1">
      <c r="F955" s="3"/>
    </row>
    <row r="956" spans="6:27" ht="15" customHeight="1">
      <c r="F956" s="3"/>
    </row>
    <row r="957" spans="6:27" ht="15" customHeight="1">
      <c r="F957" s="3"/>
    </row>
    <row r="958" spans="6:27" ht="15" customHeight="1">
      <c r="F958" s="3"/>
    </row>
    <row r="959" spans="6:27" ht="15" customHeight="1">
      <c r="F959" s="3"/>
    </row>
    <row r="960" spans="6:27" ht="15" customHeight="1">
      <c r="F960" s="3"/>
      <c r="G960" s="3"/>
      <c r="H960" s="3"/>
      <c r="J960" s="3"/>
      <c r="K960" s="3"/>
      <c r="L960" s="3"/>
      <c r="M960" s="3"/>
      <c r="N960" s="3"/>
      <c r="O960" s="3"/>
      <c r="P960" s="3"/>
      <c r="Q960" s="3"/>
      <c r="R960" s="3"/>
      <c r="S960" s="3"/>
      <c r="T960" s="3"/>
      <c r="U960" s="3"/>
      <c r="V960" s="3"/>
      <c r="W960" s="3"/>
      <c r="X960" s="3"/>
      <c r="Y960" s="3"/>
      <c r="Z960" s="3"/>
      <c r="AA960" s="3"/>
    </row>
    <row r="961" spans="6:27" ht="15" customHeight="1">
      <c r="F961" s="3"/>
      <c r="G961" s="3"/>
      <c r="H961" s="3"/>
      <c r="J961" s="3"/>
      <c r="K961" s="3"/>
      <c r="L961" s="3"/>
      <c r="M961" s="3"/>
      <c r="N961" s="3"/>
      <c r="O961" s="3"/>
      <c r="P961" s="3"/>
      <c r="Q961" s="3"/>
      <c r="R961" s="3"/>
      <c r="S961" s="3"/>
      <c r="T961" s="3"/>
      <c r="U961" s="3"/>
      <c r="V961" s="3"/>
      <c r="W961" s="3"/>
      <c r="X961" s="3"/>
      <c r="Y961" s="3"/>
      <c r="Z961" s="3"/>
      <c r="AA961" s="3"/>
    </row>
    <row r="962" spans="6:27" ht="13.5" customHeight="1">
      <c r="F962" s="3"/>
    </row>
    <row r="963" spans="6:27" ht="15" customHeight="1">
      <c r="F963" s="3"/>
    </row>
    <row r="964" spans="6:27" ht="15" customHeight="1">
      <c r="F964" s="3"/>
    </row>
    <row r="965" spans="6:27" ht="15" customHeight="1">
      <c r="F965" s="3"/>
    </row>
    <row r="966" spans="6:27" ht="15" customHeight="1">
      <c r="F966" s="3"/>
    </row>
    <row r="967" spans="6:27" ht="15" customHeight="1">
      <c r="F967" s="3"/>
      <c r="I967" s="3"/>
    </row>
    <row r="968" spans="6:27" ht="15" customHeight="1">
      <c r="F968" s="3"/>
      <c r="G968" s="3"/>
      <c r="H968" s="3"/>
      <c r="I968" s="3"/>
      <c r="J968" s="3"/>
      <c r="K968" s="3"/>
      <c r="L968" s="3"/>
      <c r="M968" s="3"/>
      <c r="N968" s="3"/>
      <c r="O968" s="3"/>
      <c r="P968" s="3"/>
      <c r="Q968" s="3"/>
      <c r="R968" s="3"/>
      <c r="S968" s="3"/>
      <c r="T968" s="3"/>
      <c r="U968" s="3"/>
      <c r="V968" s="3"/>
      <c r="W968" s="3"/>
      <c r="X968" s="3"/>
      <c r="Y968" s="3"/>
      <c r="Z968" s="3"/>
      <c r="AA968" s="3"/>
    </row>
    <row r="969" spans="6:27" ht="15" customHeight="1">
      <c r="F969" s="3"/>
    </row>
    <row r="970" spans="6:27" ht="15" customHeight="1">
      <c r="F970" s="3"/>
    </row>
    <row r="971" spans="6:27" ht="15" customHeight="1">
      <c r="F971" s="3"/>
    </row>
    <row r="972" spans="6:27" ht="15" customHeight="1">
      <c r="F972" s="3"/>
    </row>
    <row r="973" spans="6:27" ht="15" customHeight="1">
      <c r="F973" s="3"/>
    </row>
    <row r="974" spans="6:27" ht="15" customHeight="1">
      <c r="F974" s="3"/>
    </row>
    <row r="975" spans="6:27" ht="15" customHeight="1">
      <c r="F975" s="3"/>
      <c r="G975" s="3"/>
      <c r="H975" s="3"/>
      <c r="J975" s="3"/>
      <c r="K975" s="3"/>
      <c r="L975" s="3"/>
      <c r="M975" s="3"/>
      <c r="N975" s="3"/>
      <c r="O975" s="3"/>
      <c r="P975" s="3"/>
      <c r="Q975" s="3"/>
      <c r="R975" s="3"/>
      <c r="S975" s="3"/>
      <c r="T975" s="3"/>
      <c r="U975" s="3"/>
      <c r="V975" s="3"/>
      <c r="W975" s="3"/>
      <c r="X975" s="3"/>
      <c r="Y975" s="3"/>
      <c r="Z975" s="3"/>
      <c r="AA975" s="3"/>
    </row>
    <row r="976" spans="6:27" ht="15" customHeight="1">
      <c r="F976" s="3"/>
      <c r="I976" s="3"/>
    </row>
    <row r="977" spans="6:9" ht="15" customHeight="1">
      <c r="F977" s="3"/>
      <c r="I977" s="3"/>
    </row>
    <row r="978" spans="6:9" ht="15" customHeight="1">
      <c r="F978" s="3"/>
    </row>
    <row r="979" spans="6:9" ht="15" customHeight="1">
      <c r="F979" s="3"/>
    </row>
    <row r="980" spans="6:9" ht="15" customHeight="1">
      <c r="F980" s="3"/>
    </row>
    <row r="981" spans="6:9" ht="15" customHeight="1">
      <c r="F981" s="3"/>
    </row>
    <row r="982" spans="6:9" ht="15" customHeight="1">
      <c r="F982" s="3"/>
    </row>
    <row r="983" spans="6:9" ht="15" customHeight="1">
      <c r="F983" s="3"/>
    </row>
    <row r="984" spans="6:9" ht="15" customHeight="1">
      <c r="F984" s="3"/>
    </row>
    <row r="985" spans="6:9" ht="15" customHeight="1">
      <c r="F985" s="3"/>
    </row>
    <row r="986" spans="6:9" ht="15" customHeight="1">
      <c r="F986" s="3"/>
    </row>
    <row r="987" spans="6:9" ht="15" customHeight="1">
      <c r="F987" s="3"/>
    </row>
    <row r="988" spans="6:9" ht="15" customHeight="1">
      <c r="F988" s="3"/>
    </row>
    <row r="989" spans="6:9" ht="15" customHeight="1">
      <c r="F989" s="3"/>
    </row>
    <row r="990" spans="6:9" ht="15" customHeight="1">
      <c r="F990" s="3"/>
    </row>
    <row r="991" spans="6:9" ht="15" customHeight="1">
      <c r="F991" s="3"/>
    </row>
    <row r="992" spans="6:9" ht="15" customHeight="1">
      <c r="F992" s="3"/>
    </row>
    <row r="993" spans="6:27" ht="15" customHeight="1">
      <c r="F993" s="3"/>
    </row>
    <row r="994" spans="6:27" ht="15" customHeight="1">
      <c r="F994" s="3"/>
      <c r="G994" s="3"/>
      <c r="H994" s="3"/>
      <c r="J994" s="3"/>
      <c r="K994" s="3"/>
      <c r="L994" s="3"/>
      <c r="M994" s="3"/>
      <c r="N994" s="3"/>
      <c r="O994" s="3"/>
      <c r="P994" s="3"/>
      <c r="Q994" s="3"/>
      <c r="R994" s="3"/>
      <c r="S994" s="3"/>
      <c r="T994" s="3"/>
      <c r="U994" s="3"/>
      <c r="V994" s="3"/>
      <c r="W994" s="3"/>
      <c r="X994" s="3"/>
      <c r="Y994" s="3"/>
      <c r="Z994" s="3"/>
      <c r="AA994" s="3"/>
    </row>
    <row r="995" spans="6:27" ht="15" customHeight="1">
      <c r="F995" s="3"/>
    </row>
    <row r="996" spans="6:27" ht="15" customHeight="1">
      <c r="F996" s="3"/>
    </row>
    <row r="997" spans="6:27" ht="15" customHeight="1">
      <c r="F997" s="3"/>
    </row>
    <row r="998" spans="6:27" ht="15" customHeight="1">
      <c r="F998" s="3"/>
    </row>
    <row r="999" spans="6:27" ht="15" customHeight="1">
      <c r="F999" s="3"/>
    </row>
    <row r="1000" spans="6:27" ht="15" customHeight="1">
      <c r="F1000" s="3"/>
    </row>
    <row r="1001" spans="6:27" ht="15" customHeight="1">
      <c r="F1001" s="3"/>
    </row>
    <row r="1002" spans="6:27" ht="15" customHeight="1">
      <c r="F1002" s="3"/>
    </row>
    <row r="1003" spans="6:27" ht="15" customHeight="1">
      <c r="F1003" s="3"/>
    </row>
    <row r="1004" spans="6:27" ht="15" customHeight="1">
      <c r="F1004" s="3"/>
    </row>
    <row r="1005" spans="6:27" ht="15" customHeight="1">
      <c r="F1005" s="3"/>
    </row>
    <row r="1006" spans="6:27" ht="15" customHeight="1">
      <c r="F1006" s="3"/>
    </row>
    <row r="1007" spans="6:27" ht="15" customHeight="1">
      <c r="F1007" s="3"/>
    </row>
    <row r="1008" spans="6:27" ht="15" customHeight="1">
      <c r="F1008" s="3"/>
    </row>
    <row r="1009" spans="6:9" ht="15" customHeight="1">
      <c r="F1009" s="3"/>
    </row>
    <row r="1010" spans="6:9" ht="15" customHeight="1">
      <c r="F1010" s="3"/>
    </row>
    <row r="1011" spans="6:9" ht="15" customHeight="1">
      <c r="F1011" s="3"/>
    </row>
    <row r="1012" spans="6:9" ht="15" customHeight="1">
      <c r="F1012" s="3"/>
    </row>
    <row r="1013" spans="6:9" ht="15" customHeight="1">
      <c r="F1013" s="3"/>
    </row>
    <row r="1014" spans="6:9" ht="15" customHeight="1">
      <c r="F1014" s="3"/>
    </row>
    <row r="1015" spans="6:9" ht="15" customHeight="1">
      <c r="F1015" s="3"/>
    </row>
    <row r="1016" spans="6:9" ht="15" customHeight="1">
      <c r="F1016" s="3"/>
    </row>
    <row r="1017" spans="6:9" ht="15" customHeight="1">
      <c r="F1017" s="3"/>
    </row>
    <row r="1018" spans="6:9" ht="15" customHeight="1">
      <c r="F1018" s="3"/>
    </row>
    <row r="1019" spans="6:9" ht="15" customHeight="1">
      <c r="F1019" s="3"/>
    </row>
    <row r="1020" spans="6:9" ht="15" customHeight="1">
      <c r="F1020" s="3"/>
    </row>
    <row r="1021" spans="6:9" ht="15" customHeight="1">
      <c r="F1021" s="3"/>
    </row>
    <row r="1022" spans="6:9" ht="15" customHeight="1">
      <c r="F1022" s="3"/>
    </row>
    <row r="1023" spans="6:9" ht="15" customHeight="1">
      <c r="F1023" s="3"/>
      <c r="I1023" s="3"/>
    </row>
    <row r="1024" spans="6:9" ht="15" customHeight="1">
      <c r="F1024" s="3"/>
    </row>
    <row r="1025" spans="6:9" ht="15" customHeight="1">
      <c r="F1025" s="3"/>
    </row>
    <row r="1026" spans="6:9" ht="15" customHeight="1">
      <c r="F1026" s="3"/>
    </row>
    <row r="1027" spans="6:9" ht="15" customHeight="1">
      <c r="F1027" s="3"/>
    </row>
    <row r="1028" spans="6:9" ht="15" customHeight="1">
      <c r="F1028" s="3"/>
    </row>
    <row r="1029" spans="6:9" ht="15" customHeight="1">
      <c r="F1029" s="3"/>
    </row>
    <row r="1030" spans="6:9" ht="15" customHeight="1">
      <c r="F1030" s="3"/>
    </row>
    <row r="1031" spans="6:9" ht="15" customHeight="1">
      <c r="F1031" s="3"/>
    </row>
    <row r="1032" spans="6:9" ht="15" customHeight="1">
      <c r="F1032" s="3"/>
    </row>
    <row r="1033" spans="6:9" ht="15" customHeight="1">
      <c r="F1033" s="3"/>
    </row>
    <row r="1034" spans="6:9" ht="15" customHeight="1">
      <c r="F1034" s="3"/>
    </row>
    <row r="1035" spans="6:9" ht="15" customHeight="1">
      <c r="F1035" s="3"/>
    </row>
    <row r="1036" spans="6:9" ht="15" customHeight="1">
      <c r="F1036" s="3"/>
      <c r="I1036" s="3"/>
    </row>
    <row r="1037" spans="6:9" ht="15" customHeight="1">
      <c r="F1037" s="3"/>
    </row>
    <row r="1038" spans="6:9" ht="15" customHeight="1">
      <c r="F1038" s="3"/>
    </row>
    <row r="1039" spans="6:9" ht="15" customHeight="1">
      <c r="F1039" s="3"/>
    </row>
    <row r="1040" spans="6:9" ht="15" customHeight="1">
      <c r="F1040" s="3"/>
    </row>
    <row r="1041" spans="6:6" ht="15" customHeight="1">
      <c r="F1041" s="3"/>
    </row>
    <row r="1042" spans="6:6" ht="15" customHeight="1">
      <c r="F1042" s="3"/>
    </row>
    <row r="1043" spans="6:6" ht="15" customHeight="1">
      <c r="F1043" s="3"/>
    </row>
    <row r="1044" spans="6:6" ht="15" customHeight="1">
      <c r="F1044" s="3"/>
    </row>
    <row r="1045" spans="6:6" ht="15" customHeight="1">
      <c r="F1045" s="3"/>
    </row>
    <row r="1046" spans="6:6" ht="15" customHeight="1">
      <c r="F1046" s="3"/>
    </row>
    <row r="1047" spans="6:6" ht="15" customHeight="1">
      <c r="F1047" s="3"/>
    </row>
    <row r="1048" spans="6:6" ht="15" customHeight="1">
      <c r="F1048" s="3"/>
    </row>
    <row r="1049" spans="6:6" ht="15" customHeight="1">
      <c r="F1049" s="3"/>
    </row>
    <row r="1050" spans="6:6" ht="15" customHeight="1">
      <c r="F1050" s="3"/>
    </row>
    <row r="1051" spans="6:6" ht="15" customHeight="1">
      <c r="F1051" s="3"/>
    </row>
    <row r="1052" spans="6:6" ht="15" customHeight="1">
      <c r="F1052" s="3"/>
    </row>
    <row r="1053" spans="6:6" ht="15" customHeight="1">
      <c r="F1053" s="3"/>
    </row>
    <row r="1054" spans="6:6" ht="15" customHeight="1">
      <c r="F1054" s="3"/>
    </row>
    <row r="1055" spans="6:6" ht="15" customHeight="1">
      <c r="F1055" s="3"/>
    </row>
    <row r="1056" spans="6:6" ht="15" customHeight="1">
      <c r="F1056" s="3"/>
    </row>
    <row r="1057" spans="6:27" ht="15" customHeight="1">
      <c r="F1057" s="3"/>
    </row>
    <row r="1058" spans="6:27" ht="15" customHeight="1">
      <c r="F1058" s="3"/>
    </row>
    <row r="1059" spans="6:27" ht="15" customHeight="1">
      <c r="F1059" s="3"/>
    </row>
    <row r="1060" spans="6:27" ht="15" customHeight="1">
      <c r="F1060" s="3"/>
    </row>
    <row r="1061" spans="6:27" ht="15" customHeight="1">
      <c r="F1061" s="3"/>
    </row>
    <row r="1062" spans="6:27" ht="15" customHeight="1">
      <c r="F1062" s="3"/>
    </row>
    <row r="1063" spans="6:27" ht="15" customHeight="1">
      <c r="F1063" s="3"/>
    </row>
    <row r="1064" spans="6:27" ht="15" customHeight="1">
      <c r="F1064" s="3"/>
    </row>
    <row r="1065" spans="6:27" ht="15" customHeight="1">
      <c r="F1065" s="3"/>
    </row>
    <row r="1066" spans="6:27" ht="15" customHeight="1">
      <c r="F1066" s="3"/>
    </row>
    <row r="1067" spans="6:27" ht="15" customHeight="1">
      <c r="F1067" s="3"/>
    </row>
    <row r="1068" spans="6:27" ht="15" customHeight="1">
      <c r="F1068" s="3"/>
    </row>
    <row r="1069" spans="6:27" ht="15" customHeight="1">
      <c r="F1069" s="3"/>
    </row>
    <row r="1070" spans="6:27" ht="15" customHeight="1">
      <c r="F1070" s="3"/>
    </row>
    <row r="1071" spans="6:27" ht="15" customHeight="1">
      <c r="F1071" s="3"/>
    </row>
    <row r="1072" spans="6:27" ht="15" customHeight="1">
      <c r="F1072" s="3"/>
      <c r="G1072" s="3"/>
      <c r="H1072" s="3"/>
      <c r="J1072" s="3"/>
      <c r="K1072" s="3"/>
      <c r="L1072" s="3"/>
      <c r="M1072" s="3"/>
      <c r="N1072" s="3"/>
      <c r="O1072" s="3"/>
      <c r="P1072" s="3"/>
      <c r="Q1072" s="3"/>
      <c r="R1072" s="3"/>
      <c r="S1072" s="3"/>
      <c r="T1072" s="3"/>
      <c r="U1072" s="3"/>
      <c r="V1072" s="3"/>
      <c r="W1072" s="3"/>
      <c r="X1072" s="3"/>
      <c r="Y1072" s="3"/>
      <c r="Z1072" s="3"/>
      <c r="AA1072" s="3"/>
    </row>
    <row r="1073" spans="6:9" ht="15" customHeight="1">
      <c r="F1073" s="3"/>
    </row>
    <row r="1074" spans="6:9" ht="15" customHeight="1">
      <c r="F1074" s="3"/>
    </row>
    <row r="1075" spans="6:9" ht="15" customHeight="1">
      <c r="F1075" s="3"/>
    </row>
    <row r="1076" spans="6:9" ht="15" customHeight="1">
      <c r="F1076" s="3"/>
    </row>
    <row r="1077" spans="6:9" ht="15" customHeight="1">
      <c r="F1077" s="3"/>
    </row>
    <row r="1078" spans="6:9" ht="15" customHeight="1">
      <c r="F1078" s="3"/>
    </row>
    <row r="1079" spans="6:9" ht="15" customHeight="1">
      <c r="F1079" s="3"/>
      <c r="I1079" s="3"/>
    </row>
    <row r="1080" spans="6:9" ht="15" customHeight="1">
      <c r="F1080" s="3"/>
    </row>
    <row r="1081" spans="6:9" ht="15" customHeight="1">
      <c r="F1081" s="3"/>
    </row>
    <row r="1082" spans="6:9" ht="15" customHeight="1">
      <c r="F1082" s="3"/>
    </row>
    <row r="1083" spans="6:9" ht="15" customHeight="1">
      <c r="F1083" s="3"/>
    </row>
    <row r="1084" spans="6:9" ht="15" customHeight="1">
      <c r="F1084" s="3"/>
    </row>
    <row r="1085" spans="6:9" ht="15" customHeight="1">
      <c r="F1085" s="3"/>
    </row>
    <row r="1086" spans="6:9" ht="15" customHeight="1">
      <c r="F1086" s="3"/>
    </row>
    <row r="1087" spans="6:9" ht="15" customHeight="1">
      <c r="F1087" s="3"/>
    </row>
    <row r="1088" spans="6:9" ht="15" customHeight="1">
      <c r="F1088" s="3"/>
    </row>
    <row r="1089" spans="6:27" ht="15" customHeight="1">
      <c r="F1089" s="3"/>
    </row>
    <row r="1090" spans="6:27" ht="15" customHeight="1">
      <c r="F1090" s="3"/>
    </row>
    <row r="1091" spans="6:27" ht="15" customHeight="1">
      <c r="F1091" s="3"/>
    </row>
    <row r="1092" spans="6:27" ht="15" customHeight="1">
      <c r="F1092" s="3"/>
    </row>
    <row r="1093" spans="6:27" ht="15" customHeight="1">
      <c r="F1093" s="3"/>
    </row>
    <row r="1094" spans="6:27" ht="15" customHeight="1">
      <c r="F1094" s="3"/>
    </row>
    <row r="1095" spans="6:27" ht="15" customHeight="1">
      <c r="F1095" s="3"/>
    </row>
    <row r="1096" spans="6:27" ht="15" customHeight="1">
      <c r="F1096" s="3"/>
    </row>
    <row r="1097" spans="6:27" ht="15" customHeight="1">
      <c r="F1097" s="3"/>
    </row>
    <row r="1098" spans="6:27" ht="15" customHeight="1">
      <c r="F1098" s="3"/>
    </row>
    <row r="1099" spans="6:27" ht="15" customHeight="1">
      <c r="F1099" s="3"/>
    </row>
    <row r="1100" spans="6:27" ht="15" customHeight="1">
      <c r="F1100" s="3"/>
    </row>
    <row r="1101" spans="6:27" ht="15" customHeight="1">
      <c r="F1101" s="3"/>
    </row>
    <row r="1102" spans="6:27" ht="15" customHeight="1">
      <c r="F1102" s="3"/>
    </row>
    <row r="1103" spans="6:27" ht="15" customHeight="1">
      <c r="F1103" s="3"/>
      <c r="G1103" s="3"/>
      <c r="H1103" s="3"/>
      <c r="J1103" s="3"/>
      <c r="K1103" s="3"/>
      <c r="L1103" s="3"/>
      <c r="M1103" s="3"/>
      <c r="N1103" s="3"/>
      <c r="O1103" s="3"/>
      <c r="P1103" s="3"/>
      <c r="Q1103" s="3"/>
      <c r="R1103" s="3"/>
      <c r="S1103" s="3"/>
      <c r="T1103" s="3"/>
      <c r="U1103" s="3"/>
      <c r="V1103" s="3"/>
      <c r="W1103" s="3"/>
      <c r="X1103" s="3"/>
      <c r="Y1103" s="3"/>
      <c r="Z1103" s="3"/>
      <c r="AA1103" s="3"/>
    </row>
    <row r="1104" spans="6:27" ht="15" customHeight="1">
      <c r="F1104" s="3"/>
    </row>
    <row r="1105" spans="6:6" ht="15" customHeight="1">
      <c r="F1105" s="3"/>
    </row>
    <row r="1106" spans="6:6" ht="15" customHeight="1">
      <c r="F1106" s="3"/>
    </row>
    <row r="1107" spans="6:6" ht="15" customHeight="1">
      <c r="F1107" s="3"/>
    </row>
    <row r="1108" spans="6:6" ht="15" customHeight="1">
      <c r="F1108" s="3"/>
    </row>
    <row r="1109" spans="6:6" ht="15" customHeight="1">
      <c r="F1109" s="3"/>
    </row>
    <row r="1110" spans="6:6" ht="15" customHeight="1">
      <c r="F1110" s="3"/>
    </row>
    <row r="1111" spans="6:6" ht="15" customHeight="1">
      <c r="F1111" s="3"/>
    </row>
    <row r="1112" spans="6:6" ht="15" customHeight="1">
      <c r="F1112" s="3"/>
    </row>
    <row r="1113" spans="6:6" ht="15" customHeight="1">
      <c r="F1113" s="3"/>
    </row>
    <row r="1114" spans="6:6" ht="15" customHeight="1">
      <c r="F1114" s="3"/>
    </row>
    <row r="1115" spans="6:6" ht="15" customHeight="1">
      <c r="F1115" s="3"/>
    </row>
    <row r="1116" spans="6:6" ht="15" customHeight="1">
      <c r="F1116" s="3"/>
    </row>
    <row r="1117" spans="6:6" ht="15" customHeight="1">
      <c r="F1117" s="3"/>
    </row>
    <row r="1118" spans="6:6" ht="15" customHeight="1">
      <c r="F1118" s="3"/>
    </row>
    <row r="1119" spans="6:6" ht="15" customHeight="1">
      <c r="F1119" s="3"/>
    </row>
    <row r="1120" spans="6:6" ht="15" customHeight="1">
      <c r="F1120" s="3"/>
    </row>
    <row r="1121" spans="6:6" ht="15" customHeight="1">
      <c r="F1121" s="3"/>
    </row>
    <row r="1122" spans="6:6" ht="15" customHeight="1">
      <c r="F1122" s="3"/>
    </row>
    <row r="1123" spans="6:6" ht="15" customHeight="1">
      <c r="F1123" s="3"/>
    </row>
    <row r="1124" spans="6:6" ht="15" customHeight="1">
      <c r="F1124" s="3"/>
    </row>
    <row r="1125" spans="6:6" ht="15" customHeight="1">
      <c r="F1125" s="3"/>
    </row>
    <row r="1126" spans="6:6" ht="15" customHeight="1">
      <c r="F1126" s="3"/>
    </row>
    <row r="1127" spans="6:6" ht="15" customHeight="1">
      <c r="F1127" s="3"/>
    </row>
    <row r="1128" spans="6:6" ht="15" customHeight="1">
      <c r="F1128" s="3"/>
    </row>
    <row r="1129" spans="6:6" ht="15" customHeight="1">
      <c r="F1129" s="3"/>
    </row>
    <row r="1130" spans="6:6" ht="15" customHeight="1">
      <c r="F1130" s="3"/>
    </row>
    <row r="1131" spans="6:6" ht="15" customHeight="1">
      <c r="F1131" s="3"/>
    </row>
    <row r="1132" spans="6:6" ht="15" customHeight="1">
      <c r="F1132" s="3"/>
    </row>
    <row r="1133" spans="6:6" ht="15" customHeight="1">
      <c r="F1133" s="3"/>
    </row>
    <row r="1134" spans="6:6" ht="15" customHeight="1">
      <c r="F1134" s="3"/>
    </row>
    <row r="1135" spans="6:6" ht="15" customHeight="1">
      <c r="F1135" s="3"/>
    </row>
    <row r="1136" spans="6:6" ht="15" customHeight="1">
      <c r="F1136" s="3"/>
    </row>
    <row r="1137" spans="6:27" ht="15" customHeight="1">
      <c r="F1137" s="3"/>
    </row>
    <row r="1138" spans="6:27" ht="15" customHeight="1">
      <c r="F1138" s="3"/>
      <c r="G1138" s="3"/>
      <c r="H1138" s="3"/>
      <c r="J1138" s="3"/>
      <c r="K1138" s="3"/>
      <c r="L1138" s="3"/>
      <c r="M1138" s="3"/>
      <c r="N1138" s="3"/>
      <c r="O1138" s="3"/>
      <c r="P1138" s="3"/>
      <c r="Q1138" s="3"/>
      <c r="R1138" s="3"/>
      <c r="S1138" s="3"/>
      <c r="T1138" s="3"/>
      <c r="U1138" s="3"/>
      <c r="V1138" s="3"/>
      <c r="W1138" s="3"/>
      <c r="X1138" s="3"/>
      <c r="Y1138" s="3"/>
      <c r="Z1138" s="3"/>
      <c r="AA1138" s="3"/>
    </row>
    <row r="1139" spans="6:27" ht="15" customHeight="1">
      <c r="F1139" s="3"/>
    </row>
    <row r="1140" spans="6:27" ht="15" customHeight="1">
      <c r="F1140" s="3"/>
    </row>
    <row r="1141" spans="6:27" ht="15" customHeight="1">
      <c r="F1141" s="3"/>
    </row>
    <row r="1142" spans="6:27" ht="15" customHeight="1">
      <c r="F1142" s="3"/>
    </row>
    <row r="1143" spans="6:27" ht="15" customHeight="1">
      <c r="F1143" s="3"/>
    </row>
    <row r="1144" spans="6:27" ht="15" customHeight="1">
      <c r="F1144" s="3"/>
    </row>
    <row r="1145" spans="6:27" ht="15" customHeight="1">
      <c r="F1145" s="3"/>
    </row>
    <row r="1146" spans="6:27" ht="15" customHeight="1">
      <c r="F1146" s="3"/>
    </row>
    <row r="1147" spans="6:27" ht="15" customHeight="1">
      <c r="F1147" s="3"/>
    </row>
    <row r="1148" spans="6:27" ht="15" customHeight="1">
      <c r="F1148" s="3"/>
    </row>
    <row r="1149" spans="6:27" ht="15" customHeight="1">
      <c r="F1149" s="3"/>
    </row>
    <row r="1150" spans="6:27" ht="15" customHeight="1">
      <c r="F1150" s="3"/>
    </row>
    <row r="1151" spans="6:27" ht="15" customHeight="1">
      <c r="F1151" s="3"/>
      <c r="G1151" s="3"/>
      <c r="H1151" s="3"/>
      <c r="J1151" s="3"/>
      <c r="K1151" s="3"/>
      <c r="L1151" s="3"/>
      <c r="M1151" s="3"/>
      <c r="N1151" s="3"/>
      <c r="O1151" s="3"/>
      <c r="P1151" s="3"/>
      <c r="Q1151" s="3"/>
      <c r="R1151" s="3"/>
      <c r="S1151" s="3"/>
      <c r="T1151" s="3"/>
      <c r="U1151" s="3"/>
      <c r="V1151" s="3"/>
      <c r="W1151" s="3"/>
      <c r="X1151" s="3"/>
      <c r="Y1151" s="3"/>
      <c r="Z1151" s="3"/>
      <c r="AA1151" s="3"/>
    </row>
    <row r="1152" spans="6:27" ht="15" customHeight="1">
      <c r="F1152" s="3"/>
    </row>
    <row r="1153" spans="6:27" ht="15" customHeight="1">
      <c r="F1153" s="3"/>
      <c r="G1153" s="3"/>
      <c r="H1153" s="3"/>
      <c r="J1153" s="3"/>
      <c r="K1153" s="3"/>
      <c r="L1153" s="3"/>
      <c r="M1153" s="3"/>
      <c r="N1153" s="3"/>
      <c r="O1153" s="3"/>
      <c r="P1153" s="3"/>
      <c r="Q1153" s="3"/>
      <c r="R1153" s="3"/>
      <c r="S1153" s="3"/>
      <c r="T1153" s="3"/>
      <c r="U1153" s="3"/>
      <c r="V1153" s="3"/>
      <c r="W1153" s="3"/>
      <c r="X1153" s="3"/>
      <c r="Y1153" s="3"/>
      <c r="Z1153" s="3"/>
      <c r="AA1153" s="3"/>
    </row>
    <row r="1154" spans="6:27" ht="15" customHeight="1">
      <c r="F1154" s="3"/>
      <c r="I1154" s="3"/>
    </row>
    <row r="1155" spans="6:27" ht="15" customHeight="1">
      <c r="F1155" s="3"/>
    </row>
    <row r="1156" spans="6:27" ht="15" customHeight="1">
      <c r="F1156" s="3"/>
    </row>
    <row r="1157" spans="6:27" ht="15" customHeight="1">
      <c r="F1157" s="3"/>
    </row>
    <row r="1158" spans="6:27" ht="15" customHeight="1">
      <c r="F1158" s="3"/>
    </row>
    <row r="1159" spans="6:27" ht="15" customHeight="1">
      <c r="F1159" s="3"/>
    </row>
    <row r="1160" spans="6:27" ht="15" customHeight="1">
      <c r="F1160" s="3"/>
    </row>
    <row r="1161" spans="6:27" ht="15" customHeight="1">
      <c r="F1161" s="3"/>
    </row>
    <row r="1162" spans="6:27" ht="15" customHeight="1">
      <c r="F1162" s="3"/>
    </row>
    <row r="1163" spans="6:27" ht="15" customHeight="1">
      <c r="F1163" s="3"/>
    </row>
    <row r="1164" spans="6:27" ht="15" customHeight="1">
      <c r="F1164" s="3"/>
    </row>
    <row r="1165" spans="6:27" ht="15" customHeight="1">
      <c r="F1165" s="3"/>
    </row>
    <row r="1166" spans="6:27" ht="15" customHeight="1">
      <c r="F1166" s="3"/>
    </row>
    <row r="1167" spans="6:27" ht="15" customHeight="1">
      <c r="F1167" s="3"/>
    </row>
    <row r="1168" spans="6:27" ht="15" customHeight="1">
      <c r="F1168" s="3"/>
    </row>
    <row r="1169" spans="6:6" ht="15" customHeight="1">
      <c r="F1169" s="3"/>
    </row>
    <row r="1170" spans="6:6" ht="15" customHeight="1">
      <c r="F1170" s="3"/>
    </row>
    <row r="1171" spans="6:6" ht="15" customHeight="1">
      <c r="F1171" s="3"/>
    </row>
    <row r="1172" spans="6:6" ht="15" customHeight="1">
      <c r="F1172" s="3"/>
    </row>
    <row r="1173" spans="6:6" ht="15" customHeight="1">
      <c r="F1173" s="3"/>
    </row>
    <row r="1174" spans="6:6" ht="15" customHeight="1">
      <c r="F1174" s="3"/>
    </row>
    <row r="1175" spans="6:6" ht="15" customHeight="1">
      <c r="F1175" s="3"/>
    </row>
    <row r="1176" spans="6:6" ht="15" customHeight="1">
      <c r="F1176" s="3"/>
    </row>
    <row r="1177" spans="6:6" ht="15" customHeight="1">
      <c r="F1177" s="3"/>
    </row>
    <row r="1178" spans="6:6" ht="15" customHeight="1">
      <c r="F1178" s="3"/>
    </row>
    <row r="1179" spans="6:6" ht="15" customHeight="1">
      <c r="F1179" s="3"/>
    </row>
    <row r="1180" spans="6:6" ht="15" customHeight="1">
      <c r="F1180" s="3"/>
    </row>
    <row r="1181" spans="6:6" ht="15" customHeight="1">
      <c r="F1181" s="3"/>
    </row>
    <row r="1182" spans="6:6" ht="15" customHeight="1">
      <c r="F1182" s="3"/>
    </row>
    <row r="1183" spans="6:6" ht="15" customHeight="1">
      <c r="F1183" s="3"/>
    </row>
    <row r="1184" spans="6:6" ht="15" customHeight="1">
      <c r="F1184" s="3"/>
    </row>
    <row r="1185" spans="6:9" ht="15" customHeight="1">
      <c r="F1185" s="3"/>
    </row>
    <row r="1186" spans="6:9" ht="15" customHeight="1">
      <c r="F1186" s="3"/>
    </row>
    <row r="1187" spans="6:9" ht="15" customHeight="1">
      <c r="F1187" s="3"/>
    </row>
    <row r="1188" spans="6:9" ht="15" customHeight="1">
      <c r="F1188" s="3"/>
    </row>
    <row r="1189" spans="6:9" ht="15" customHeight="1">
      <c r="F1189" s="3"/>
      <c r="I1189" s="3"/>
    </row>
    <row r="1190" spans="6:9" ht="15" customHeight="1">
      <c r="F1190" s="3"/>
    </row>
    <row r="1191" spans="6:9" ht="15" customHeight="1">
      <c r="F1191" s="3"/>
    </row>
    <row r="1192" spans="6:9" ht="15" customHeight="1">
      <c r="F1192" s="3"/>
    </row>
    <row r="1193" spans="6:9" ht="15" customHeight="1">
      <c r="F1193" s="3"/>
    </row>
    <row r="1194" spans="6:9" ht="15" customHeight="1">
      <c r="F1194" s="3"/>
    </row>
    <row r="1195" spans="6:9" ht="15" customHeight="1">
      <c r="F1195" s="3"/>
    </row>
    <row r="1196" spans="6:9" ht="15" customHeight="1">
      <c r="F1196" s="3"/>
    </row>
    <row r="1197" spans="6:9" ht="15" customHeight="1">
      <c r="F1197" s="3"/>
    </row>
    <row r="1198" spans="6:9" ht="15" customHeight="1">
      <c r="F1198" s="3"/>
    </row>
    <row r="1199" spans="6:9" ht="15" customHeight="1">
      <c r="F1199" s="3"/>
    </row>
    <row r="1200" spans="6:9" ht="15" customHeight="1">
      <c r="F1200" s="3"/>
    </row>
    <row r="1201" spans="6:27" ht="15" customHeight="1">
      <c r="F1201" s="3"/>
    </row>
    <row r="1202" spans="6:27" ht="15" customHeight="1">
      <c r="F1202" s="3"/>
      <c r="I1202" s="3"/>
    </row>
    <row r="1203" spans="6:27" ht="15" customHeight="1">
      <c r="F1203" s="3"/>
    </row>
    <row r="1204" spans="6:27" ht="15" customHeight="1">
      <c r="F1204" s="3"/>
      <c r="I1204" s="3"/>
    </row>
    <row r="1205" spans="6:27" ht="15" customHeight="1">
      <c r="F1205" s="3"/>
    </row>
    <row r="1206" spans="6:27" ht="15" customHeight="1">
      <c r="F1206" s="3"/>
    </row>
    <row r="1207" spans="6:27" ht="15" customHeight="1">
      <c r="F1207" s="3"/>
    </row>
    <row r="1208" spans="6:27" ht="15" customHeight="1">
      <c r="F1208" s="3"/>
    </row>
    <row r="1209" spans="6:27" ht="15" customHeight="1">
      <c r="F1209" s="3"/>
    </row>
    <row r="1210" spans="6:27" ht="15" customHeight="1">
      <c r="F1210" s="3"/>
    </row>
    <row r="1211" spans="6:27" ht="15" customHeight="1">
      <c r="F1211" s="3"/>
      <c r="G1211" s="3"/>
      <c r="H1211" s="3"/>
      <c r="J1211" s="3"/>
      <c r="K1211" s="3"/>
      <c r="L1211" s="3"/>
      <c r="M1211" s="3"/>
      <c r="N1211" s="3"/>
      <c r="O1211" s="3"/>
      <c r="P1211" s="3"/>
      <c r="Q1211" s="3"/>
      <c r="R1211" s="3"/>
      <c r="S1211" s="3"/>
      <c r="T1211" s="3"/>
      <c r="U1211" s="3"/>
      <c r="V1211" s="3"/>
      <c r="W1211" s="3"/>
      <c r="X1211" s="3"/>
      <c r="Y1211" s="3"/>
      <c r="Z1211" s="3"/>
      <c r="AA1211" s="3"/>
    </row>
    <row r="1212" spans="6:27" ht="15" customHeight="1">
      <c r="F1212" s="3"/>
    </row>
    <row r="1213" spans="6:27" ht="15" customHeight="1">
      <c r="F1213" s="3"/>
    </row>
    <row r="1214" spans="6:27" ht="15" customHeight="1">
      <c r="F1214" s="3"/>
    </row>
    <row r="1215" spans="6:27" ht="15" customHeight="1">
      <c r="F1215" s="3"/>
    </row>
    <row r="1216" spans="6:27" ht="15" customHeight="1">
      <c r="F1216" s="3"/>
    </row>
    <row r="1217" spans="6:6" ht="15" customHeight="1">
      <c r="F1217" s="3"/>
    </row>
    <row r="1218" spans="6:6" ht="15" customHeight="1">
      <c r="F1218" s="3"/>
    </row>
    <row r="1219" spans="6:6" ht="15" customHeight="1">
      <c r="F1219" s="3"/>
    </row>
    <row r="1220" spans="6:6" ht="15" customHeight="1">
      <c r="F1220" s="3"/>
    </row>
    <row r="1221" spans="6:6" ht="15" customHeight="1">
      <c r="F1221" s="3"/>
    </row>
    <row r="1222" spans="6:6" ht="15" customHeight="1">
      <c r="F1222" s="3"/>
    </row>
    <row r="1223" spans="6:6" ht="15" customHeight="1">
      <c r="F1223" s="3"/>
    </row>
    <row r="1224" spans="6:6" ht="15" customHeight="1">
      <c r="F1224" s="3"/>
    </row>
    <row r="1225" spans="6:6" ht="15" customHeight="1">
      <c r="F1225" s="3"/>
    </row>
    <row r="1226" spans="6:6" ht="15" customHeight="1">
      <c r="F1226" s="3"/>
    </row>
    <row r="1227" spans="6:6" ht="15" customHeight="1">
      <c r="F1227" s="3"/>
    </row>
    <row r="1228" spans="6:6" ht="15" customHeight="1">
      <c r="F1228" s="3"/>
    </row>
    <row r="1229" spans="6:6" ht="15" customHeight="1">
      <c r="F1229" s="3"/>
    </row>
    <row r="1230" spans="6:6" ht="15" customHeight="1">
      <c r="F1230" s="3"/>
    </row>
    <row r="1231" spans="6:6" ht="15" customHeight="1">
      <c r="F1231" s="3"/>
    </row>
    <row r="1232" spans="6:6" ht="15" customHeight="1">
      <c r="F1232" s="3"/>
    </row>
    <row r="1233" spans="6:27" ht="15" customHeight="1">
      <c r="F1233" s="3"/>
    </row>
    <row r="1234" spans="6:27" ht="15" customHeight="1">
      <c r="F1234" s="3"/>
    </row>
    <row r="1235" spans="6:27" ht="15" customHeight="1">
      <c r="F1235" s="3"/>
    </row>
    <row r="1236" spans="6:27" ht="15" customHeight="1">
      <c r="F1236" s="3"/>
    </row>
    <row r="1237" spans="6:27" ht="15" customHeight="1">
      <c r="F1237" s="3"/>
    </row>
    <row r="1238" spans="6:27" ht="15" customHeight="1">
      <c r="F1238" s="3"/>
    </row>
    <row r="1239" spans="6:27" ht="15" customHeight="1">
      <c r="F1239" s="3"/>
    </row>
    <row r="1240" spans="6:27" ht="15" customHeight="1">
      <c r="F1240" s="3"/>
    </row>
    <row r="1241" spans="6:27" ht="15" customHeight="1">
      <c r="F1241" s="3"/>
    </row>
    <row r="1242" spans="6:27" ht="15" customHeight="1">
      <c r="F1242" s="3"/>
    </row>
    <row r="1243" spans="6:27" ht="15" customHeight="1">
      <c r="F1243" s="3"/>
    </row>
    <row r="1244" spans="6:27" ht="15" customHeight="1">
      <c r="F1244" s="3"/>
    </row>
    <row r="1245" spans="6:27" ht="15" customHeight="1">
      <c r="F1245" s="3"/>
    </row>
    <row r="1246" spans="6:27" ht="15" customHeight="1">
      <c r="F1246" s="3"/>
    </row>
    <row r="1247" spans="6:27" ht="15" customHeight="1">
      <c r="F1247" s="3"/>
      <c r="G1247" s="3"/>
      <c r="H1247" s="3"/>
      <c r="J1247" s="3"/>
      <c r="K1247" s="3"/>
      <c r="L1247" s="3"/>
      <c r="M1247" s="3"/>
      <c r="N1247" s="3"/>
      <c r="O1247" s="3"/>
      <c r="P1247" s="3"/>
      <c r="Q1247" s="3"/>
      <c r="R1247" s="3"/>
      <c r="S1247" s="3"/>
      <c r="T1247" s="3"/>
      <c r="U1247" s="3"/>
      <c r="V1247" s="3"/>
      <c r="W1247" s="3"/>
      <c r="X1247" s="3"/>
      <c r="Y1247" s="3"/>
      <c r="Z1247" s="3"/>
      <c r="AA1247" s="3"/>
    </row>
    <row r="1248" spans="6:27" ht="15" customHeight="1">
      <c r="F1248" s="3"/>
    </row>
    <row r="1249" spans="6:27" ht="15" customHeight="1">
      <c r="F1249" s="3"/>
    </row>
    <row r="1250" spans="6:27" ht="15" customHeight="1">
      <c r="F1250" s="3"/>
    </row>
    <row r="1251" spans="6:27" ht="15" customHeight="1">
      <c r="F1251" s="3"/>
    </row>
    <row r="1252" spans="6:27" ht="15" customHeight="1">
      <c r="F1252" s="3"/>
    </row>
    <row r="1253" spans="6:27" ht="15" customHeight="1">
      <c r="F1253" s="3"/>
    </row>
    <row r="1254" spans="6:27" ht="15" customHeight="1">
      <c r="F1254" s="3"/>
      <c r="I1254" s="3"/>
    </row>
    <row r="1255" spans="6:27" ht="15" customHeight="1">
      <c r="F1255" s="3"/>
    </row>
    <row r="1256" spans="6:27" ht="15" customHeight="1">
      <c r="F1256" s="3"/>
    </row>
    <row r="1257" spans="6:27" ht="15" customHeight="1">
      <c r="F1257" s="3"/>
    </row>
    <row r="1258" spans="6:27" ht="15" customHeight="1">
      <c r="F1258" s="3"/>
    </row>
    <row r="1259" spans="6:27" ht="15" customHeight="1">
      <c r="F1259" s="4"/>
    </row>
    <row r="1260" spans="6:27" ht="15" customHeight="1">
      <c r="F1260" s="4"/>
    </row>
    <row r="1261" spans="6:27" ht="15" customHeight="1">
      <c r="F1261" s="3"/>
    </row>
    <row r="1262" spans="6:27" ht="15" customHeight="1">
      <c r="F1262" s="3"/>
    </row>
    <row r="1263" spans="6:27" ht="15" customHeight="1">
      <c r="F1263" s="3"/>
      <c r="G1263" s="3"/>
      <c r="H1263" s="3"/>
      <c r="I1263" s="3"/>
      <c r="J1263" s="3"/>
      <c r="K1263" s="3"/>
      <c r="L1263" s="3"/>
      <c r="M1263" s="3"/>
      <c r="N1263" s="3"/>
      <c r="O1263" s="3"/>
      <c r="P1263" s="3"/>
      <c r="Q1263" s="3"/>
      <c r="R1263" s="3"/>
      <c r="S1263" s="3"/>
      <c r="T1263" s="3"/>
      <c r="U1263" s="3"/>
      <c r="V1263" s="3"/>
      <c r="W1263" s="3"/>
      <c r="X1263" s="3"/>
      <c r="Y1263" s="3"/>
      <c r="Z1263" s="3"/>
      <c r="AA1263" s="3"/>
    </row>
    <row r="1264" spans="6:27" ht="15" customHeight="1">
      <c r="F1264" s="3"/>
      <c r="G1264" s="3"/>
      <c r="H1264" s="3"/>
      <c r="J1264" s="3"/>
      <c r="K1264" s="3"/>
      <c r="L1264" s="3"/>
      <c r="M1264" s="3"/>
      <c r="N1264" s="3"/>
      <c r="O1264" s="3"/>
      <c r="P1264" s="3"/>
      <c r="Q1264" s="3"/>
      <c r="R1264" s="3"/>
      <c r="S1264" s="3"/>
      <c r="T1264" s="3"/>
      <c r="U1264" s="3"/>
      <c r="V1264" s="3"/>
      <c r="W1264" s="3"/>
      <c r="X1264" s="3"/>
      <c r="Y1264" s="3"/>
      <c r="Z1264" s="3"/>
      <c r="AA1264" s="3"/>
    </row>
    <row r="1265" spans="6:27" ht="15" customHeight="1">
      <c r="F1265" s="3"/>
    </row>
    <row r="1266" spans="6:27" ht="15" customHeight="1">
      <c r="F1266" s="3"/>
    </row>
    <row r="1267" spans="6:27" ht="15" customHeight="1">
      <c r="F1267" s="3"/>
    </row>
    <row r="1268" spans="6:27" ht="15" customHeight="1">
      <c r="F1268" s="3"/>
    </row>
    <row r="1269" spans="6:27" ht="15" customHeight="1">
      <c r="F1269" s="30"/>
    </row>
    <row r="1270" spans="6:27" ht="15" customHeight="1">
      <c r="F1270" s="30"/>
      <c r="G1270" s="3"/>
      <c r="H1270" s="3"/>
      <c r="J1270" s="3"/>
      <c r="K1270" s="3"/>
      <c r="L1270" s="3"/>
      <c r="M1270" s="3"/>
      <c r="N1270" s="3"/>
      <c r="O1270" s="3"/>
      <c r="P1270" s="3"/>
      <c r="Q1270" s="3"/>
      <c r="R1270" s="3"/>
      <c r="S1270" s="3"/>
      <c r="T1270" s="3"/>
      <c r="U1270" s="3"/>
      <c r="V1270" s="3"/>
      <c r="W1270" s="3"/>
      <c r="X1270" s="3"/>
      <c r="Y1270" s="3"/>
      <c r="Z1270" s="3"/>
      <c r="AA1270" s="3"/>
    </row>
    <row r="1271" spans="6:27" ht="15" customHeight="1">
      <c r="F1271" s="30"/>
    </row>
    <row r="1272" spans="6:27" ht="15" customHeight="1">
      <c r="F1272" s="30"/>
    </row>
    <row r="1273" spans="6:27" ht="15" customHeight="1">
      <c r="F1273" s="30"/>
    </row>
    <row r="1274" spans="6:27" ht="15" customHeight="1">
      <c r="F1274" s="30"/>
    </row>
    <row r="1275" spans="6:27" ht="15" customHeight="1">
      <c r="F1275" s="30"/>
    </row>
    <row r="1276" spans="6:27" ht="15" customHeight="1">
      <c r="F1276" s="30"/>
    </row>
    <row r="1277" spans="6:27" ht="15" customHeight="1">
      <c r="F1277" s="30"/>
    </row>
    <row r="1278" spans="6:27" ht="15" customHeight="1">
      <c r="F1278" s="30"/>
    </row>
    <row r="1279" spans="6:27" ht="15" customHeight="1">
      <c r="F1279" s="30"/>
    </row>
    <row r="1280" spans="6:27" ht="15" customHeight="1">
      <c r="F1280" s="30"/>
    </row>
    <row r="1281" spans="6:6" ht="15" customHeight="1">
      <c r="F1281" s="30"/>
    </row>
    <row r="1282" spans="6:6" ht="15" customHeight="1">
      <c r="F1282" s="3"/>
    </row>
    <row r="1283" spans="6:6" ht="15" customHeight="1">
      <c r="F1283" s="3"/>
    </row>
    <row r="1284" spans="6:6" ht="15" customHeight="1">
      <c r="F1284" s="3"/>
    </row>
    <row r="1285" spans="6:6" ht="15" customHeight="1">
      <c r="F1285" s="3"/>
    </row>
    <row r="1286" spans="6:6" ht="15" customHeight="1">
      <c r="F1286" s="3"/>
    </row>
    <row r="1287" spans="6:6" ht="15" customHeight="1">
      <c r="F1287" s="3"/>
    </row>
    <row r="1288" spans="6:6" ht="15" customHeight="1">
      <c r="F1288" s="3"/>
    </row>
    <row r="1289" spans="6:6" ht="15" customHeight="1">
      <c r="F1289" s="3"/>
    </row>
    <row r="1290" spans="6:6" ht="15" customHeight="1">
      <c r="F1290" s="3"/>
    </row>
    <row r="1291" spans="6:6" ht="15" customHeight="1">
      <c r="F1291" s="3"/>
    </row>
    <row r="1292" spans="6:6" ht="15" customHeight="1">
      <c r="F1292" s="30"/>
    </row>
    <row r="1293" spans="6:6" ht="15" customHeight="1">
      <c r="F1293" s="30"/>
    </row>
    <row r="1294" spans="6:6" ht="15" customHeight="1">
      <c r="F1294" s="30"/>
    </row>
    <row r="1295" spans="6:6" ht="15" customHeight="1">
      <c r="F1295" s="30"/>
    </row>
    <row r="1296" spans="6:6" ht="15" customHeight="1">
      <c r="F1296" s="30"/>
    </row>
    <row r="1297" spans="6:6" ht="15" customHeight="1">
      <c r="F1297" s="30"/>
    </row>
    <row r="1298" spans="6:6" ht="15" customHeight="1">
      <c r="F1298" s="30"/>
    </row>
    <row r="1299" spans="6:6" ht="15" customHeight="1">
      <c r="F1299" s="30"/>
    </row>
    <row r="1300" spans="6:6" ht="15" customHeight="1">
      <c r="F1300" s="30"/>
    </row>
    <row r="1301" spans="6:6" ht="15" customHeight="1">
      <c r="F1301" s="30"/>
    </row>
    <row r="1302" spans="6:6" ht="15" customHeight="1">
      <c r="F1302" s="30"/>
    </row>
    <row r="1303" spans="6:6" ht="15" customHeight="1">
      <c r="F1303" s="30"/>
    </row>
    <row r="1304" spans="6:6" ht="15" customHeight="1">
      <c r="F1304" s="30"/>
    </row>
    <row r="1305" spans="6:6" ht="15" customHeight="1">
      <c r="F1305" s="30"/>
    </row>
    <row r="1306" spans="6:6" ht="15" customHeight="1">
      <c r="F1306" s="30"/>
    </row>
    <row r="1307" spans="6:6" ht="15" customHeight="1">
      <c r="F1307" s="30"/>
    </row>
    <row r="1308" spans="6:6" ht="15" customHeight="1">
      <c r="F1308" s="30"/>
    </row>
    <row r="1309" spans="6:6" ht="15" customHeight="1">
      <c r="F1309" s="30"/>
    </row>
    <row r="1310" spans="6:6" ht="15" customHeight="1">
      <c r="F1310" s="30"/>
    </row>
    <row r="1311" spans="6:6" ht="15" customHeight="1">
      <c r="F1311" s="30"/>
    </row>
    <row r="1312" spans="6:6" ht="15" customHeight="1">
      <c r="F1312" s="30"/>
    </row>
    <row r="1313" spans="6:27" ht="15" customHeight="1">
      <c r="F1313" s="30"/>
    </row>
    <row r="1314" spans="6:27" ht="15" customHeight="1">
      <c r="F1314" s="30"/>
      <c r="I1314" s="3"/>
    </row>
    <row r="1315" spans="6:27" ht="15" customHeight="1">
      <c r="F1315" s="30"/>
      <c r="I1315" s="3"/>
    </row>
    <row r="1316" spans="6:27" ht="15" customHeight="1">
      <c r="F1316" s="30"/>
    </row>
    <row r="1317" spans="6:27" ht="15" customHeight="1">
      <c r="F1317" s="30"/>
    </row>
    <row r="1318" spans="6:27" ht="15" customHeight="1">
      <c r="F1318" s="30"/>
    </row>
    <row r="1319" spans="6:27" ht="15" customHeight="1">
      <c r="F1319" s="30"/>
      <c r="G1319" s="3"/>
      <c r="H1319" s="3"/>
      <c r="J1319" s="3"/>
      <c r="K1319" s="3"/>
      <c r="L1319" s="3"/>
      <c r="M1319" s="3"/>
      <c r="N1319" s="3"/>
      <c r="O1319" s="3"/>
      <c r="P1319" s="3"/>
      <c r="Q1319" s="3"/>
      <c r="R1319" s="3"/>
      <c r="S1319" s="3"/>
      <c r="T1319" s="3"/>
      <c r="U1319" s="3"/>
      <c r="V1319" s="3"/>
      <c r="W1319" s="3"/>
      <c r="X1319" s="3"/>
      <c r="Y1319" s="3"/>
      <c r="Z1319" s="3"/>
      <c r="AA1319" s="3"/>
    </row>
    <row r="1320" spans="6:27" ht="15" customHeight="1">
      <c r="F1320" s="30"/>
    </row>
    <row r="1321" spans="6:27" ht="15" customHeight="1">
      <c r="F1321" s="30"/>
      <c r="I1321" s="3"/>
    </row>
    <row r="1322" spans="6:27" ht="15" customHeight="1">
      <c r="F1322" s="30"/>
    </row>
    <row r="1323" spans="6:27" ht="15" customHeight="1">
      <c r="F1323" s="30"/>
    </row>
    <row r="1324" spans="6:27" ht="15" customHeight="1">
      <c r="F1324" s="30"/>
    </row>
    <row r="1325" spans="6:27" ht="15" customHeight="1">
      <c r="F1325" s="30"/>
    </row>
    <row r="1326" spans="6:27" ht="15" customHeight="1">
      <c r="F1326" s="30"/>
      <c r="I1326" s="3"/>
    </row>
    <row r="1327" spans="6:27" ht="15" customHeight="1">
      <c r="F1327" s="30"/>
    </row>
    <row r="1328" spans="6:27" ht="15" customHeight="1">
      <c r="F1328" s="30"/>
    </row>
    <row r="1329" spans="6:6" ht="15" customHeight="1">
      <c r="F1329" s="30"/>
    </row>
    <row r="1330" spans="6:6" ht="15" customHeight="1">
      <c r="F1330" s="30"/>
    </row>
    <row r="1331" spans="6:6" ht="15" customHeight="1">
      <c r="F1331" s="30"/>
    </row>
    <row r="1332" spans="6:6" ht="15" customHeight="1">
      <c r="F1332" s="30"/>
    </row>
    <row r="1333" spans="6:6" ht="15" customHeight="1">
      <c r="F1333" s="30"/>
    </row>
    <row r="1334" spans="6:6" ht="15" customHeight="1">
      <c r="F1334" s="30"/>
    </row>
    <row r="1335" spans="6:6" ht="15" customHeight="1">
      <c r="F1335" s="30"/>
    </row>
    <row r="1336" spans="6:6" ht="15" customHeight="1">
      <c r="F1336" s="30"/>
    </row>
    <row r="1337" spans="6:6" ht="15" customHeight="1">
      <c r="F1337" s="30"/>
    </row>
    <row r="1338" spans="6:6" ht="15" customHeight="1">
      <c r="F1338" s="30"/>
    </row>
    <row r="1339" spans="6:6" ht="15" customHeight="1">
      <c r="F1339" s="30"/>
    </row>
    <row r="1340" spans="6:6" ht="15" customHeight="1">
      <c r="F1340" s="30"/>
    </row>
    <row r="1341" spans="6:6" ht="15" customHeight="1">
      <c r="F1341" s="30"/>
    </row>
    <row r="1342" spans="6:6" ht="15" customHeight="1">
      <c r="F1342" s="30"/>
    </row>
    <row r="1343" spans="6:6" ht="15" customHeight="1">
      <c r="F1343" s="30"/>
    </row>
    <row r="1344" spans="6:6" ht="15" customHeight="1">
      <c r="F1344" s="30"/>
    </row>
    <row r="1345" spans="6:6" ht="15" customHeight="1">
      <c r="F1345" s="30"/>
    </row>
    <row r="1346" spans="6:6" ht="15" customHeight="1">
      <c r="F1346" s="30"/>
    </row>
    <row r="1347" spans="6:6" ht="15" customHeight="1">
      <c r="F1347" s="30"/>
    </row>
    <row r="1348" spans="6:6" ht="15" customHeight="1">
      <c r="F1348" s="30"/>
    </row>
    <row r="1349" spans="6:6" ht="15" customHeight="1">
      <c r="F1349" s="30"/>
    </row>
    <row r="1350" spans="6:6" ht="15" customHeight="1">
      <c r="F1350" s="30"/>
    </row>
    <row r="1351" spans="6:6" ht="15" customHeight="1">
      <c r="F1351" s="30"/>
    </row>
    <row r="1352" spans="6:6" ht="15" customHeight="1">
      <c r="F1352" s="30"/>
    </row>
    <row r="1353" spans="6:6" ht="15" customHeight="1">
      <c r="F1353" s="30"/>
    </row>
    <row r="1354" spans="6:6" ht="15" customHeight="1">
      <c r="F1354" s="30"/>
    </row>
    <row r="1355" spans="6:6" ht="15" customHeight="1">
      <c r="F1355" s="30"/>
    </row>
    <row r="1356" spans="6:6" ht="15" customHeight="1">
      <c r="F1356" s="30"/>
    </row>
    <row r="1357" spans="6:6" ht="15" customHeight="1">
      <c r="F1357" s="30"/>
    </row>
    <row r="1358" spans="6:6" ht="15" customHeight="1">
      <c r="F1358" s="30"/>
    </row>
    <row r="1359" spans="6:6" ht="15" customHeight="1">
      <c r="F1359" s="4"/>
    </row>
    <row r="1360" spans="6:6" ht="15" customHeight="1">
      <c r="F1360" s="4"/>
    </row>
    <row r="1361" spans="6:27" ht="15" customHeight="1">
      <c r="F1361" s="4"/>
    </row>
    <row r="1362" spans="6:27" ht="15" customHeight="1">
      <c r="F1362" s="4"/>
    </row>
    <row r="1363" spans="6:27" ht="15" customHeight="1">
      <c r="F1363" s="4"/>
    </row>
    <row r="1364" spans="6:27" ht="15" customHeight="1">
      <c r="F1364" s="4"/>
    </row>
    <row r="1365" spans="6:27" ht="15" customHeight="1">
      <c r="F1365" s="4"/>
    </row>
    <row r="1366" spans="6:27" ht="15" customHeight="1">
      <c r="F1366" s="4"/>
    </row>
    <row r="1367" spans="6:27" ht="15" customHeight="1">
      <c r="F1367" s="4"/>
      <c r="G1367" s="3"/>
      <c r="H1367" s="3"/>
      <c r="J1367" s="3"/>
      <c r="K1367" s="3"/>
      <c r="L1367" s="3"/>
      <c r="M1367" s="3"/>
      <c r="N1367" s="3"/>
      <c r="O1367" s="3"/>
      <c r="P1367" s="3"/>
      <c r="Q1367" s="3"/>
      <c r="R1367" s="3"/>
      <c r="S1367" s="3"/>
      <c r="T1367" s="3"/>
      <c r="U1367" s="3"/>
      <c r="V1367" s="3"/>
      <c r="W1367" s="3"/>
      <c r="X1367" s="3"/>
      <c r="Y1367" s="3"/>
      <c r="Z1367" s="3"/>
      <c r="AA1367" s="3"/>
    </row>
    <row r="1368" spans="6:27" ht="15" customHeight="1">
      <c r="F1368" s="4"/>
    </row>
    <row r="1369" spans="6:27" ht="15" customHeight="1">
      <c r="F1369" s="4"/>
    </row>
    <row r="1370" spans="6:27" ht="15" customHeight="1">
      <c r="F1370" s="4"/>
    </row>
    <row r="1371" spans="6:27" ht="15" customHeight="1">
      <c r="F1371" s="4"/>
    </row>
    <row r="1372" spans="6:27" ht="15" customHeight="1">
      <c r="F1372" s="4"/>
    </row>
    <row r="1373" spans="6:27" ht="15" customHeight="1">
      <c r="F1373" s="3"/>
    </row>
    <row r="1374" spans="6:27" ht="15" customHeight="1">
      <c r="F1374" s="3"/>
    </row>
    <row r="1375" spans="6:27" ht="15" customHeight="1">
      <c r="F1375" s="3"/>
    </row>
    <row r="1376" spans="6:27" ht="15" customHeight="1">
      <c r="F1376" s="3"/>
    </row>
    <row r="1377" spans="6:27" ht="15" customHeight="1">
      <c r="F1377" s="3"/>
    </row>
    <row r="1378" spans="6:27" ht="15" customHeight="1">
      <c r="F1378" s="3"/>
      <c r="G1378" s="3"/>
      <c r="H1378" s="3"/>
      <c r="J1378" s="3"/>
      <c r="K1378" s="3"/>
      <c r="L1378" s="3"/>
      <c r="M1378" s="3"/>
      <c r="N1378" s="3"/>
      <c r="O1378" s="3"/>
      <c r="P1378" s="3"/>
      <c r="Q1378" s="3"/>
      <c r="R1378" s="3"/>
      <c r="S1378" s="3"/>
      <c r="T1378" s="3"/>
      <c r="U1378" s="3"/>
      <c r="V1378" s="3"/>
      <c r="W1378" s="3"/>
      <c r="X1378" s="3"/>
      <c r="Y1378" s="3"/>
      <c r="Z1378" s="3"/>
      <c r="AA1378" s="3"/>
    </row>
    <row r="1379" spans="6:27" ht="15" customHeight="1">
      <c r="F1379" s="3"/>
    </row>
    <row r="1380" spans="6:27" ht="15" customHeight="1">
      <c r="F1380" s="3"/>
    </row>
    <row r="1381" spans="6:27" ht="15" customHeight="1">
      <c r="F1381" s="3"/>
    </row>
    <row r="1382" spans="6:27" ht="15" customHeight="1">
      <c r="F1382" s="3"/>
    </row>
    <row r="1383" spans="6:27" ht="15" customHeight="1">
      <c r="F1383" s="3"/>
    </row>
    <row r="1384" spans="6:27" ht="15" customHeight="1">
      <c r="F1384" s="3"/>
      <c r="G1384" s="3"/>
      <c r="H1384" s="3"/>
      <c r="J1384" s="3"/>
      <c r="K1384" s="3"/>
      <c r="L1384" s="3"/>
      <c r="M1384" s="3"/>
      <c r="N1384" s="3"/>
      <c r="O1384" s="3"/>
      <c r="P1384" s="3"/>
      <c r="Q1384" s="3"/>
      <c r="R1384" s="3"/>
      <c r="S1384" s="3"/>
      <c r="T1384" s="3"/>
      <c r="U1384" s="3"/>
      <c r="V1384" s="3"/>
      <c r="W1384" s="3"/>
      <c r="X1384" s="3"/>
      <c r="Y1384" s="3"/>
      <c r="Z1384" s="3"/>
      <c r="AA1384" s="3"/>
    </row>
    <row r="1385" spans="6:27" ht="15" customHeight="1">
      <c r="F1385" s="3"/>
    </row>
    <row r="1386" spans="6:27" ht="15" customHeight="1">
      <c r="F1386" s="3"/>
    </row>
    <row r="1387" spans="6:27" ht="15" customHeight="1">
      <c r="F1387" s="3"/>
      <c r="G1387" s="3"/>
      <c r="H1387" s="3"/>
      <c r="J1387" s="3"/>
      <c r="K1387" s="3"/>
      <c r="L1387" s="3"/>
      <c r="M1387" s="3"/>
      <c r="N1387" s="3"/>
      <c r="O1387" s="3"/>
      <c r="P1387" s="3"/>
      <c r="Q1387" s="3"/>
      <c r="R1387" s="3"/>
      <c r="S1387" s="3"/>
      <c r="T1387" s="3"/>
      <c r="U1387" s="3"/>
      <c r="V1387" s="3"/>
      <c r="W1387" s="3"/>
      <c r="X1387" s="3"/>
      <c r="Y1387" s="3"/>
      <c r="Z1387" s="3"/>
      <c r="AA1387" s="3"/>
    </row>
    <row r="1388" spans="6:27" ht="15" customHeight="1">
      <c r="F1388" s="3"/>
    </row>
    <row r="1389" spans="6:27" ht="15" customHeight="1">
      <c r="F1389" s="3"/>
    </row>
    <row r="1390" spans="6:27" ht="15" customHeight="1">
      <c r="F1390" s="3"/>
    </row>
    <row r="1391" spans="6:27" ht="15" customHeight="1">
      <c r="F1391" s="3"/>
    </row>
    <row r="1392" spans="6:27" ht="15" customHeight="1">
      <c r="F1392" s="3"/>
    </row>
    <row r="1393" spans="6:6" ht="15" customHeight="1">
      <c r="F1393" s="3"/>
    </row>
    <row r="1394" spans="6:6" ht="15" customHeight="1">
      <c r="F1394" s="3"/>
    </row>
    <row r="1395" spans="6:6" ht="15" customHeight="1">
      <c r="F1395" s="3"/>
    </row>
    <row r="1396" spans="6:6" ht="15" customHeight="1">
      <c r="F1396" s="3"/>
    </row>
    <row r="1397" spans="6:6" ht="15" customHeight="1">
      <c r="F1397" s="3"/>
    </row>
    <row r="1398" spans="6:6" ht="15" customHeight="1">
      <c r="F1398" s="3"/>
    </row>
    <row r="1399" spans="6:6" ht="15" customHeight="1">
      <c r="F1399" s="3"/>
    </row>
    <row r="1400" spans="6:6" ht="15" customHeight="1">
      <c r="F1400" s="3"/>
    </row>
    <row r="1401" spans="6:6" ht="15" customHeight="1">
      <c r="F1401" s="3"/>
    </row>
    <row r="1402" spans="6:6" ht="15" customHeight="1">
      <c r="F1402" s="3"/>
    </row>
    <row r="1403" spans="6:6" ht="15" customHeight="1">
      <c r="F1403" s="3"/>
    </row>
    <row r="1404" spans="6:6" ht="15" customHeight="1">
      <c r="F1404" s="3"/>
    </row>
    <row r="1405" spans="6:6" ht="15" customHeight="1">
      <c r="F1405" s="3"/>
    </row>
    <row r="1406" spans="6:6" ht="15" customHeight="1">
      <c r="F1406" s="3"/>
    </row>
    <row r="1407" spans="6:6" ht="15" customHeight="1">
      <c r="F1407" s="3"/>
    </row>
    <row r="1408" spans="6:6" ht="15" customHeight="1">
      <c r="F1408" s="3"/>
    </row>
    <row r="1409" spans="6:9" ht="15" customHeight="1">
      <c r="F1409" s="3"/>
    </row>
    <row r="1410" spans="6:9" ht="15" customHeight="1">
      <c r="F1410" s="3"/>
    </row>
    <row r="1411" spans="6:9" ht="15" customHeight="1">
      <c r="F1411" s="3"/>
    </row>
    <row r="1412" spans="6:9" ht="15" customHeight="1">
      <c r="F1412" s="3"/>
    </row>
    <row r="1413" spans="6:9" ht="15" customHeight="1">
      <c r="F1413" s="3"/>
    </row>
    <row r="1414" spans="6:9" ht="15" customHeight="1">
      <c r="F1414" s="3"/>
    </row>
    <row r="1415" spans="6:9" ht="15" customHeight="1">
      <c r="F1415" s="3"/>
    </row>
    <row r="1416" spans="6:9" ht="15" customHeight="1">
      <c r="F1416" s="3"/>
    </row>
    <row r="1417" spans="6:9" ht="15" customHeight="1">
      <c r="F1417" s="3"/>
    </row>
    <row r="1418" spans="6:9" ht="15" customHeight="1">
      <c r="F1418" s="3"/>
      <c r="I1418" s="3"/>
    </row>
    <row r="1419" spans="6:9" ht="15" customHeight="1">
      <c r="F1419" s="3"/>
    </row>
    <row r="1420" spans="6:9" ht="15" customHeight="1">
      <c r="F1420" s="3"/>
    </row>
    <row r="1421" spans="6:9" ht="15" customHeight="1">
      <c r="F1421" s="3"/>
    </row>
    <row r="1422" spans="6:9" ht="15" customHeight="1">
      <c r="F1422" s="3"/>
    </row>
    <row r="1423" spans="6:9" ht="15" customHeight="1">
      <c r="F1423" s="3"/>
    </row>
    <row r="1424" spans="6:9" ht="15" customHeight="1">
      <c r="F1424" s="3"/>
    </row>
    <row r="1425" spans="6:9" ht="15" customHeight="1">
      <c r="F1425" s="3"/>
    </row>
    <row r="1426" spans="6:9" ht="15" customHeight="1">
      <c r="F1426" s="3"/>
    </row>
    <row r="1427" spans="6:9" ht="15" customHeight="1">
      <c r="F1427" s="3"/>
    </row>
    <row r="1428" spans="6:9" ht="15" customHeight="1">
      <c r="F1428" s="3"/>
    </row>
    <row r="1429" spans="6:9" ht="15" customHeight="1">
      <c r="F1429" s="3"/>
      <c r="I1429" s="3"/>
    </row>
    <row r="1430" spans="6:9" ht="15" customHeight="1">
      <c r="F1430" s="3"/>
    </row>
    <row r="1431" spans="6:9" ht="15" customHeight="1">
      <c r="F1431" s="3"/>
    </row>
    <row r="1432" spans="6:9" ht="15" customHeight="1">
      <c r="F1432" s="3"/>
    </row>
    <row r="1433" spans="6:9" ht="15" customHeight="1">
      <c r="F1433" s="3"/>
    </row>
    <row r="1434" spans="6:9" ht="15" customHeight="1">
      <c r="F1434" s="3"/>
    </row>
    <row r="1435" spans="6:9" ht="15" customHeight="1">
      <c r="F1435" s="3"/>
      <c r="I1435" s="3"/>
    </row>
    <row r="1436" spans="6:9" ht="15" customHeight="1">
      <c r="F1436" s="3"/>
    </row>
    <row r="1437" spans="6:9" ht="15" customHeight="1">
      <c r="F1437" s="3"/>
    </row>
    <row r="1438" spans="6:9" ht="15" customHeight="1">
      <c r="F1438" s="3"/>
      <c r="I1438" s="3"/>
    </row>
    <row r="1439" spans="6:9" ht="15" customHeight="1">
      <c r="F1439" s="3"/>
    </row>
    <row r="1440" spans="6:9" ht="15" customHeight="1">
      <c r="F1440" s="3"/>
    </row>
    <row r="1441" spans="6:27" ht="15" customHeight="1">
      <c r="F1441" s="3"/>
    </row>
    <row r="1442" spans="6:27" ht="15" customHeight="1">
      <c r="F1442" s="3"/>
    </row>
    <row r="1443" spans="6:27" ht="15" customHeight="1">
      <c r="F1443" s="3"/>
    </row>
    <row r="1444" spans="6:27" ht="15" customHeight="1">
      <c r="F1444" s="3"/>
    </row>
    <row r="1445" spans="6:27" ht="15" customHeight="1">
      <c r="F1445" s="3"/>
    </row>
    <row r="1446" spans="6:27" ht="15" customHeight="1">
      <c r="F1446" s="3"/>
    </row>
    <row r="1447" spans="6:27" ht="15" customHeight="1">
      <c r="F1447" s="3"/>
    </row>
    <row r="1448" spans="6:27" ht="15" customHeight="1">
      <c r="F1448" s="3"/>
      <c r="G1448" s="3"/>
      <c r="H1448" s="3"/>
      <c r="J1448" s="3"/>
      <c r="K1448" s="3"/>
      <c r="L1448" s="3"/>
      <c r="M1448" s="3"/>
      <c r="N1448" s="3"/>
      <c r="O1448" s="3"/>
      <c r="P1448" s="3"/>
      <c r="Q1448" s="3"/>
      <c r="R1448" s="3"/>
      <c r="S1448" s="3"/>
      <c r="T1448" s="3"/>
      <c r="U1448" s="3"/>
      <c r="V1448" s="3"/>
      <c r="W1448" s="3"/>
      <c r="X1448" s="3"/>
      <c r="Y1448" s="3"/>
      <c r="Z1448" s="3"/>
      <c r="AA1448" s="3"/>
    </row>
    <row r="1449" spans="6:27" ht="15" customHeight="1">
      <c r="F1449" s="3"/>
    </row>
    <row r="1450" spans="6:27" ht="15" customHeight="1">
      <c r="F1450" s="3"/>
    </row>
    <row r="1451" spans="6:27" ht="15" customHeight="1">
      <c r="F1451" s="3"/>
    </row>
    <row r="1452" spans="6:27" ht="15" customHeight="1">
      <c r="F1452" s="3"/>
    </row>
    <row r="1453" spans="6:27" ht="15" customHeight="1">
      <c r="F1453" s="3"/>
    </row>
    <row r="1454" spans="6:27" ht="15" customHeight="1">
      <c r="F1454" s="3"/>
    </row>
    <row r="1455" spans="6:27" ht="15" customHeight="1">
      <c r="F1455" s="3"/>
    </row>
    <row r="1456" spans="6:27" ht="15" customHeight="1">
      <c r="F1456" s="3"/>
    </row>
    <row r="1457" spans="6:13" ht="15" customHeight="1">
      <c r="F1457" s="3"/>
    </row>
    <row r="1458" spans="6:13" ht="15" customHeight="1">
      <c r="F1458" s="3"/>
    </row>
    <row r="1459" spans="6:13" ht="15" customHeight="1">
      <c r="F1459" s="3"/>
      <c r="K1459" s="3"/>
      <c r="L1459" s="3"/>
      <c r="M1459" s="3"/>
    </row>
    <row r="1460" spans="6:13" ht="15" customHeight="1">
      <c r="F1460" s="3"/>
    </row>
    <row r="1461" spans="6:13" ht="15" customHeight="1">
      <c r="F1461" s="3"/>
    </row>
    <row r="1462" spans="6:13" ht="15" customHeight="1">
      <c r="F1462" s="3"/>
    </row>
    <row r="1463" spans="6:13" ht="15" customHeight="1">
      <c r="F1463" s="3"/>
    </row>
    <row r="1464" spans="6:13" ht="15" customHeight="1">
      <c r="F1464" s="3"/>
    </row>
    <row r="1465" spans="6:13" ht="15" customHeight="1">
      <c r="F1465" s="3"/>
    </row>
    <row r="1466" spans="6:13" ht="15" customHeight="1">
      <c r="F1466" s="3"/>
    </row>
    <row r="1467" spans="6:13" ht="15" customHeight="1">
      <c r="F1467" s="3"/>
    </row>
    <row r="1468" spans="6:13" ht="15" customHeight="1">
      <c r="F1468" s="3"/>
    </row>
    <row r="1469" spans="6:13" ht="15" customHeight="1">
      <c r="F1469" s="3"/>
    </row>
    <row r="1470" spans="6:13" ht="15" customHeight="1">
      <c r="F1470" s="3"/>
    </row>
    <row r="1471" spans="6:13" ht="15" customHeight="1">
      <c r="F1471" s="3"/>
    </row>
    <row r="1472" spans="6:13" ht="15" customHeight="1">
      <c r="F1472" s="3"/>
    </row>
    <row r="1473" spans="6:27" ht="15" customHeight="1">
      <c r="F1473" s="3"/>
    </row>
    <row r="1474" spans="6:27" ht="15" customHeight="1">
      <c r="F1474" s="3"/>
    </row>
    <row r="1475" spans="6:27" ht="15" customHeight="1">
      <c r="F1475" s="3"/>
    </row>
    <row r="1476" spans="6:27" ht="15" customHeight="1">
      <c r="F1476" s="3"/>
    </row>
    <row r="1477" spans="6:27" ht="15" customHeight="1">
      <c r="F1477" s="3"/>
    </row>
    <row r="1478" spans="6:27" ht="15" customHeight="1">
      <c r="F1478" s="3"/>
    </row>
    <row r="1479" spans="6:27" ht="15" customHeight="1">
      <c r="F1479" s="3"/>
    </row>
    <row r="1480" spans="6:27" ht="15" customHeight="1">
      <c r="F1480" s="3"/>
    </row>
    <row r="1481" spans="6:27" ht="15" customHeight="1">
      <c r="F1481" s="3"/>
    </row>
    <row r="1482" spans="6:27" ht="15" customHeight="1">
      <c r="F1482" s="3"/>
    </row>
    <row r="1483" spans="6:27" ht="15" customHeight="1">
      <c r="F1483" s="3"/>
    </row>
    <row r="1484" spans="6:27" ht="15" customHeight="1">
      <c r="F1484" s="3"/>
      <c r="G1484" s="3"/>
      <c r="H1484" s="3"/>
      <c r="J1484" s="3"/>
      <c r="K1484" s="3"/>
      <c r="L1484" s="3"/>
      <c r="M1484" s="3"/>
      <c r="N1484" s="3"/>
      <c r="O1484" s="3"/>
      <c r="P1484" s="3"/>
      <c r="Q1484" s="3"/>
      <c r="R1484" s="3"/>
      <c r="S1484" s="3"/>
      <c r="T1484" s="3"/>
      <c r="U1484" s="3"/>
      <c r="V1484" s="3"/>
      <c r="W1484" s="3"/>
      <c r="X1484" s="3"/>
      <c r="Y1484" s="3"/>
      <c r="Z1484" s="3"/>
      <c r="AA1484" s="3"/>
    </row>
    <row r="1485" spans="6:27" ht="15" customHeight="1">
      <c r="F1485" s="3"/>
    </row>
    <row r="1486" spans="6:27" ht="15" customHeight="1">
      <c r="F1486" s="3"/>
    </row>
    <row r="1487" spans="6:27" ht="15" customHeight="1">
      <c r="F1487" s="3"/>
      <c r="G1487" s="3"/>
      <c r="H1487" s="3"/>
      <c r="J1487" s="3"/>
      <c r="K1487" s="3"/>
      <c r="L1487" s="3"/>
      <c r="M1487" s="3"/>
      <c r="N1487" s="3"/>
      <c r="O1487" s="3"/>
      <c r="P1487" s="3"/>
      <c r="Q1487" s="3"/>
      <c r="R1487" s="3"/>
      <c r="S1487" s="3"/>
      <c r="T1487" s="3"/>
      <c r="U1487" s="3"/>
      <c r="V1487" s="3"/>
      <c r="W1487" s="3"/>
      <c r="X1487" s="3"/>
      <c r="Y1487" s="3"/>
      <c r="Z1487" s="3"/>
      <c r="AA1487" s="3"/>
    </row>
    <row r="1488" spans="6:27" ht="15" customHeight="1">
      <c r="F1488" s="3"/>
      <c r="G1488" s="3"/>
      <c r="H1488" s="3"/>
      <c r="J1488" s="3"/>
      <c r="K1488" s="3"/>
      <c r="L1488" s="3"/>
      <c r="M1488" s="3"/>
      <c r="N1488" s="3"/>
      <c r="O1488" s="3"/>
      <c r="P1488" s="3"/>
      <c r="Q1488" s="3"/>
      <c r="R1488" s="3"/>
      <c r="S1488" s="3"/>
      <c r="T1488" s="3"/>
      <c r="U1488" s="3"/>
      <c r="V1488" s="3"/>
      <c r="W1488" s="3"/>
      <c r="X1488" s="3"/>
      <c r="Y1488" s="3"/>
      <c r="Z1488" s="3"/>
      <c r="AA1488" s="3"/>
    </row>
    <row r="1489" spans="6:27" ht="15" customHeight="1">
      <c r="F1489" s="3"/>
    </row>
    <row r="1490" spans="6:27" ht="15" customHeight="1">
      <c r="F1490" s="3"/>
    </row>
    <row r="1491" spans="6:27" ht="15" customHeight="1">
      <c r="F1491" s="3"/>
      <c r="I1491" s="3"/>
    </row>
    <row r="1492" spans="6:27" ht="15" customHeight="1">
      <c r="F1492" s="3"/>
    </row>
    <row r="1493" spans="6:27" ht="15" customHeight="1">
      <c r="F1493" s="3"/>
    </row>
    <row r="1494" spans="6:27" ht="15" customHeight="1">
      <c r="F1494" s="3"/>
      <c r="G1494" s="3"/>
      <c r="H1494" s="3"/>
      <c r="J1494" s="3"/>
      <c r="K1494" s="3"/>
      <c r="L1494" s="3"/>
      <c r="M1494" s="3"/>
      <c r="N1494" s="3"/>
      <c r="O1494" s="3"/>
      <c r="P1494" s="3"/>
      <c r="Q1494" s="3"/>
      <c r="R1494" s="3"/>
      <c r="S1494" s="3"/>
      <c r="T1494" s="3"/>
      <c r="U1494" s="3"/>
      <c r="V1494" s="3"/>
      <c r="W1494" s="3"/>
      <c r="X1494" s="3"/>
      <c r="Y1494" s="3"/>
      <c r="Z1494" s="3"/>
      <c r="AA1494" s="3"/>
    </row>
    <row r="1495" spans="6:27" ht="15" customHeight="1">
      <c r="F1495" s="3"/>
    </row>
    <row r="1496" spans="6:27" ht="15" customHeight="1">
      <c r="F1496" s="3"/>
    </row>
    <row r="1497" spans="6:27" ht="15" customHeight="1">
      <c r="F1497" s="3"/>
    </row>
    <row r="1498" spans="6:27" ht="15" customHeight="1">
      <c r="F1498" s="3"/>
    </row>
    <row r="1499" spans="6:27" ht="15" customHeight="1">
      <c r="F1499" s="3"/>
      <c r="I1499" s="3"/>
    </row>
    <row r="1500" spans="6:27" ht="15" customHeight="1">
      <c r="F1500" s="3"/>
    </row>
    <row r="1501" spans="6:27" ht="15" customHeight="1">
      <c r="F1501" s="3"/>
    </row>
    <row r="1502" spans="6:27" ht="15" customHeight="1">
      <c r="F1502" s="3"/>
    </row>
    <row r="1503" spans="6:27" ht="15" customHeight="1">
      <c r="F1503" s="3"/>
    </row>
    <row r="1504" spans="6:27" ht="15" customHeight="1">
      <c r="F1504" s="3"/>
    </row>
    <row r="1505" spans="6:6" ht="15" customHeight="1">
      <c r="F1505" s="3"/>
    </row>
    <row r="1506" spans="6:6" ht="15" customHeight="1">
      <c r="F1506" s="3"/>
    </row>
    <row r="1507" spans="6:6" ht="15" customHeight="1">
      <c r="F1507" s="3"/>
    </row>
    <row r="1508" spans="6:6" ht="15" customHeight="1">
      <c r="F1508" s="3"/>
    </row>
    <row r="1509" spans="6:6" ht="15" customHeight="1">
      <c r="F1509" s="3"/>
    </row>
    <row r="1510" spans="6:6" ht="15" customHeight="1">
      <c r="F1510" s="3"/>
    </row>
    <row r="1511" spans="6:6" ht="15" customHeight="1">
      <c r="F1511" s="3"/>
    </row>
    <row r="1512" spans="6:6" ht="15" customHeight="1">
      <c r="F1512" s="3"/>
    </row>
    <row r="1513" spans="6:6" ht="15" customHeight="1">
      <c r="F1513" s="3"/>
    </row>
    <row r="1514" spans="6:6" ht="15" customHeight="1">
      <c r="F1514" s="3"/>
    </row>
    <row r="1515" spans="6:6" ht="15" customHeight="1">
      <c r="F1515" s="3"/>
    </row>
    <row r="1516" spans="6:6" ht="15" customHeight="1">
      <c r="F1516" s="3"/>
    </row>
    <row r="1517" spans="6:6" ht="15" customHeight="1">
      <c r="F1517" s="3"/>
    </row>
    <row r="1518" spans="6:6" ht="15" customHeight="1">
      <c r="F1518" s="3"/>
    </row>
    <row r="1519" spans="6:6" ht="15" customHeight="1">
      <c r="F1519" s="3"/>
    </row>
    <row r="1520" spans="6:6" ht="15" customHeight="1">
      <c r="F1520" s="3"/>
    </row>
    <row r="1521" spans="6:6" ht="15" customHeight="1">
      <c r="F1521" s="3"/>
    </row>
    <row r="1522" spans="6:6" ht="15" customHeight="1">
      <c r="F1522" s="3"/>
    </row>
    <row r="1523" spans="6:6" ht="15" customHeight="1">
      <c r="F1523" s="3"/>
    </row>
    <row r="1524" spans="6:6" ht="15" customHeight="1">
      <c r="F1524" s="3"/>
    </row>
    <row r="1525" spans="6:6" ht="15" customHeight="1">
      <c r="F1525" s="3"/>
    </row>
    <row r="1526" spans="6:6" ht="15" customHeight="1">
      <c r="F1526" s="3"/>
    </row>
    <row r="1527" spans="6:6" ht="15" customHeight="1">
      <c r="F1527" s="3"/>
    </row>
    <row r="1528" spans="6:6" ht="15" customHeight="1">
      <c r="F1528" s="3"/>
    </row>
    <row r="1529" spans="6:6" ht="15" customHeight="1">
      <c r="F1529" s="3"/>
    </row>
    <row r="1530" spans="6:6" ht="15" customHeight="1">
      <c r="F1530" s="3"/>
    </row>
    <row r="1531" spans="6:6" ht="15" customHeight="1">
      <c r="F1531" s="3"/>
    </row>
    <row r="1532" spans="6:6" ht="15" customHeight="1">
      <c r="F1532" s="3"/>
    </row>
    <row r="1533" spans="6:6" ht="15" customHeight="1">
      <c r="F1533" s="3"/>
    </row>
    <row r="1534" spans="6:6" ht="15" customHeight="1">
      <c r="F1534" s="3"/>
    </row>
    <row r="1535" spans="6:6" ht="15" customHeight="1">
      <c r="F1535" s="3"/>
    </row>
    <row r="1536" spans="6:6" ht="15" customHeight="1">
      <c r="F1536" s="3"/>
    </row>
    <row r="1537" spans="6:27" ht="15" customHeight="1">
      <c r="F1537" s="3"/>
    </row>
    <row r="1538" spans="6:27" ht="15" customHeight="1">
      <c r="F1538" s="3"/>
      <c r="I1538" s="3"/>
    </row>
    <row r="1539" spans="6:27" ht="15" customHeight="1">
      <c r="F1539" s="3"/>
      <c r="I1539" s="3"/>
    </row>
    <row r="1540" spans="6:27" ht="15" customHeight="1">
      <c r="F1540" s="3"/>
    </row>
    <row r="1541" spans="6:27" ht="15" customHeight="1">
      <c r="F1541" s="3"/>
    </row>
    <row r="1542" spans="6:27" ht="15" customHeight="1">
      <c r="F1542" s="3"/>
    </row>
    <row r="1543" spans="6:27" ht="15" customHeight="1">
      <c r="F1543" s="3"/>
    </row>
    <row r="1544" spans="6:27" ht="15.75" customHeight="1">
      <c r="F1544" s="3"/>
    </row>
    <row r="1545" spans="6:27" ht="15.75" customHeight="1">
      <c r="F1545" s="3"/>
      <c r="I1545" s="3"/>
    </row>
    <row r="1546" spans="6:27" ht="15.75" customHeight="1">
      <c r="F1546" s="3"/>
    </row>
    <row r="1547" spans="6:27" ht="15.75" customHeight="1">
      <c r="F1547" s="3"/>
    </row>
    <row r="1548" spans="6:27" ht="15.75" customHeight="1">
      <c r="F1548" s="3"/>
    </row>
    <row r="1549" spans="6:27" ht="15.75" customHeight="1">
      <c r="F1549" s="3"/>
    </row>
    <row r="1550" spans="6:27" ht="15.75" customHeight="1">
      <c r="F1550" s="3"/>
    </row>
    <row r="1551" spans="6:27" ht="15.75" customHeight="1">
      <c r="F1551" s="3"/>
      <c r="G1551" s="3"/>
      <c r="H1551" s="3"/>
      <c r="J1551" s="3"/>
      <c r="K1551" s="3"/>
      <c r="L1551" s="3"/>
      <c r="M1551" s="3"/>
      <c r="N1551" s="3"/>
      <c r="O1551" s="3"/>
      <c r="P1551" s="3"/>
      <c r="Q1551" s="3"/>
      <c r="R1551" s="3"/>
      <c r="S1551" s="3"/>
      <c r="T1551" s="3"/>
      <c r="U1551" s="3"/>
      <c r="V1551" s="3"/>
      <c r="W1551" s="3"/>
      <c r="X1551" s="3"/>
      <c r="Y1551" s="3"/>
      <c r="Z1551" s="3"/>
      <c r="AA1551" s="3"/>
    </row>
    <row r="1552" spans="6:27" ht="15.75" customHeight="1">
      <c r="F1552" s="3"/>
    </row>
    <row r="1553" spans="6:9" ht="15.75" customHeight="1">
      <c r="F1553" s="3"/>
    </row>
    <row r="1554" spans="6:9" ht="15.75" customHeight="1">
      <c r="F1554" s="3"/>
    </row>
    <row r="1555" spans="6:9" ht="15.75" customHeight="1">
      <c r="F1555" s="3"/>
    </row>
    <row r="1556" spans="6:9" ht="15.75" customHeight="1">
      <c r="F1556" s="3"/>
    </row>
    <row r="1557" spans="6:9" ht="15.75" customHeight="1">
      <c r="F1557" s="3"/>
    </row>
    <row r="1558" spans="6:9" ht="15.75" customHeight="1">
      <c r="F1558" s="3"/>
      <c r="I1558" s="3"/>
    </row>
    <row r="1559" spans="6:9" ht="15.75" customHeight="1">
      <c r="F1559" s="3"/>
    </row>
    <row r="1560" spans="6:9" ht="15.75" customHeight="1">
      <c r="F1560" s="3"/>
    </row>
    <row r="1561" spans="6:9" ht="15.75" customHeight="1">
      <c r="F1561" s="3"/>
    </row>
    <row r="1562" spans="6:9" ht="15.75" customHeight="1">
      <c r="F1562" s="3"/>
    </row>
    <row r="1563" spans="6:9" ht="15.75" customHeight="1">
      <c r="F1563" s="3"/>
    </row>
    <row r="1564" spans="6:9" ht="15.75" customHeight="1">
      <c r="F1564" s="3"/>
    </row>
    <row r="1565" spans="6:9" ht="15.75" customHeight="1">
      <c r="F1565" s="3"/>
    </row>
    <row r="1566" spans="6:9" ht="15.75" customHeight="1">
      <c r="F1566" s="3"/>
    </row>
    <row r="1567" spans="6:9" ht="15.75" customHeight="1">
      <c r="F1567" s="3"/>
    </row>
    <row r="1568" spans="6:9" ht="15.75" customHeight="1">
      <c r="F1568" s="3"/>
    </row>
    <row r="1569" spans="6:6" ht="15.75" customHeight="1">
      <c r="F1569" s="3"/>
    </row>
    <row r="1570" spans="6:6" ht="15.75" customHeight="1">
      <c r="F1570" s="3"/>
    </row>
    <row r="1571" spans="6:6" ht="15.75" customHeight="1">
      <c r="F1571" s="3"/>
    </row>
    <row r="1572" spans="6:6" ht="15" customHeight="1">
      <c r="F1572" s="4"/>
    </row>
    <row r="1573" spans="6:6" ht="15" customHeight="1">
      <c r="F1573" s="4"/>
    </row>
    <row r="1574" spans="6:6" ht="15" customHeight="1">
      <c r="F1574" s="4"/>
    </row>
    <row r="1575" spans="6:6" ht="15" customHeight="1">
      <c r="F1575" s="4"/>
    </row>
    <row r="1576" spans="6:6" ht="15" customHeight="1">
      <c r="F1576" s="4"/>
    </row>
    <row r="1577" spans="6:6" ht="15" customHeight="1">
      <c r="F1577" s="4"/>
    </row>
    <row r="1578" spans="6:6" ht="15" customHeight="1">
      <c r="F1578" s="4"/>
    </row>
    <row r="1579" spans="6:6" ht="15" customHeight="1">
      <c r="F1579" s="4"/>
    </row>
    <row r="1580" spans="6:6" ht="15" customHeight="1">
      <c r="F1580" s="4"/>
    </row>
    <row r="1581" spans="6:6" ht="15" customHeight="1">
      <c r="F1581" s="4"/>
    </row>
    <row r="1582" spans="6:6" ht="15" customHeight="1">
      <c r="F1582" s="4"/>
    </row>
    <row r="1583" spans="6:6" ht="15" customHeight="1">
      <c r="F1583" s="4"/>
    </row>
    <row r="1584" spans="6:6" ht="15" customHeight="1">
      <c r="F1584" s="4"/>
    </row>
    <row r="1585" spans="6:6" ht="15" customHeight="1">
      <c r="F1585" s="4"/>
    </row>
  </sheetData>
  <autoFilter ref="A1:E1389" xr:uid="{00000000-0009-0000-0000-00000F000000}">
    <sortState xmlns:xlrd2="http://schemas.microsoft.com/office/spreadsheetml/2017/richdata2" ref="A2:E1389">
      <sortCondition ref="A1:A1389"/>
    </sortState>
  </autoFilter>
  <phoneticPr fontId="178" type="noConversion"/>
  <dataValidations count="1">
    <dataValidation type="list" allowBlank="1" showErrorMessage="1" sqref="D1" xr:uid="{0FC73AF7-9B2F-44ED-BEB3-31E6363A2D0E}">
      <formula1>$F$1:$F$144</formula1>
    </dataValidation>
  </dataValidations>
  <pageMargins left="0.7" right="0.7" top="0.75" bottom="0.75" header="0" footer="0"/>
  <pageSetup orientation="landscape"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87991-2ED4-41CD-B78F-A18EE5D1B07E}">
  <sheetPr>
    <tabColor rgb="FF00B050"/>
    <outlinePr summaryBelow="0"/>
  </sheetPr>
  <dimension ref="A1:AZ899"/>
  <sheetViews>
    <sheetView topLeftCell="AD1" zoomScale="80" zoomScaleNormal="80" workbookViewId="0">
      <selection activeCell="AI2" sqref="A2:AI904"/>
    </sheetView>
  </sheetViews>
  <sheetFormatPr baseColWidth="10" defaultColWidth="12.59765625" defaultRowHeight="15" customHeight="1"/>
  <cols>
    <col min="1" max="1" width="3.69921875" style="706" bestFit="1" customWidth="1"/>
    <col min="2" max="2" width="6.5" style="706" bestFit="1" customWidth="1"/>
    <col min="3" max="3" width="9.3984375" style="706" bestFit="1" customWidth="1"/>
    <col min="4" max="4" width="32.3984375" style="706" bestFit="1" customWidth="1"/>
    <col min="5" max="5" width="2.69921875" style="706" bestFit="1" customWidth="1"/>
    <col min="6" max="6" width="5.09765625" style="706" bestFit="1" customWidth="1"/>
    <col min="7" max="7" width="18" style="706" bestFit="1" customWidth="1"/>
    <col min="8" max="8" width="17.59765625" style="706" bestFit="1" customWidth="1"/>
    <col min="9" max="9" width="15.8984375" style="706" bestFit="1" customWidth="1"/>
    <col min="10" max="10" width="15.09765625" style="706" bestFit="1" customWidth="1"/>
    <col min="11" max="11" width="14.59765625" style="706" bestFit="1" customWidth="1"/>
    <col min="12" max="12" width="15.19921875" style="706" bestFit="1" customWidth="1"/>
    <col min="13" max="13" width="16.69921875" style="706" bestFit="1" customWidth="1"/>
    <col min="14" max="14" width="15.5" style="706" bestFit="1" customWidth="1"/>
    <col min="15" max="15" width="21.3984375" style="706" bestFit="1" customWidth="1"/>
    <col min="16" max="16" width="18.59765625" style="706" bestFit="1" customWidth="1"/>
    <col min="17" max="17" width="20.69921875" style="706" bestFit="1" customWidth="1"/>
    <col min="18" max="18" width="20.8984375" style="706" bestFit="1" customWidth="1"/>
    <col min="19" max="19" width="22.3984375" style="706" bestFit="1" customWidth="1"/>
    <col min="20" max="20" width="25.19921875" style="706" bestFit="1" customWidth="1"/>
    <col min="21" max="21" width="15" style="706" bestFit="1" customWidth="1"/>
    <col min="22" max="22" width="18.59765625" style="706" bestFit="1" customWidth="1"/>
    <col min="23" max="23" width="18.19921875" style="706" bestFit="1" customWidth="1"/>
    <col min="24" max="24" width="16.5" style="706" bestFit="1" customWidth="1"/>
    <col min="25" max="25" width="15.69921875" style="706" bestFit="1" customWidth="1"/>
    <col min="26" max="26" width="15.19921875" style="706" bestFit="1" customWidth="1"/>
    <col min="27" max="27" width="15.8984375" style="706" bestFit="1" customWidth="1"/>
    <col min="28" max="28" width="17.3984375" style="706" bestFit="1" customWidth="1"/>
    <col min="29" max="29" width="16.09765625" style="706" bestFit="1" customWidth="1"/>
    <col min="30" max="30" width="22" style="706" bestFit="1" customWidth="1"/>
    <col min="31" max="31" width="19.19921875" style="706" bestFit="1" customWidth="1"/>
    <col min="32" max="32" width="21.3984375" style="706" bestFit="1" customWidth="1"/>
    <col min="33" max="33" width="21.5" style="706" bestFit="1" customWidth="1"/>
    <col min="34" max="34" width="23" style="706" bestFit="1" customWidth="1"/>
    <col min="35" max="35" width="25.8984375" style="706" bestFit="1" customWidth="1"/>
    <col min="36" max="36" width="12.8984375" customWidth="1"/>
    <col min="37" max="37" width="39.69921875" customWidth="1"/>
    <col min="38" max="38" width="19.59765625" style="905" bestFit="1" customWidth="1"/>
    <col min="39" max="39" width="19.3984375" style="905" customWidth="1"/>
    <col min="40" max="40" width="16.3984375" style="905" bestFit="1" customWidth="1"/>
    <col min="41" max="41" width="13" customWidth="1"/>
    <col min="42" max="42" width="42.69921875" customWidth="1"/>
    <col min="43" max="43" width="25.3984375" customWidth="1"/>
    <col min="44" max="44" width="16.8984375" customWidth="1"/>
    <col min="45" max="45" width="11.5" customWidth="1"/>
    <col min="46" max="46" width="13" bestFit="1" customWidth="1"/>
    <col min="47" max="47" width="32.3984375" bestFit="1" customWidth="1"/>
    <col min="48" max="48" width="16.19921875" bestFit="1" customWidth="1"/>
    <col min="49" max="49" width="12.69921875" bestFit="1" customWidth="1"/>
    <col min="50" max="50" width="11.3984375" bestFit="1" customWidth="1"/>
  </cols>
  <sheetData>
    <row r="1" spans="1:52" ht="30" customHeight="1">
      <c r="A1"/>
      <c r="B1"/>
      <c r="C1"/>
      <c r="D1"/>
      <c r="E1"/>
      <c r="F1"/>
      <c r="G1" t="s">
        <v>6</v>
      </c>
      <c r="H1" t="s">
        <v>8</v>
      </c>
      <c r="I1" t="s">
        <v>9</v>
      </c>
      <c r="J1" t="s">
        <v>10</v>
      </c>
      <c r="K1" t="s">
        <v>11</v>
      </c>
      <c r="L1" t="s">
        <v>12</v>
      </c>
      <c r="M1" t="s">
        <v>14</v>
      </c>
      <c r="N1" t="s">
        <v>1160</v>
      </c>
      <c r="O1" t="s">
        <v>17</v>
      </c>
      <c r="P1" t="s">
        <v>18</v>
      </c>
      <c r="Q1" t="s">
        <v>19</v>
      </c>
      <c r="R1" t="s">
        <v>5</v>
      </c>
      <c r="S1"/>
      <c r="T1"/>
      <c r="U1"/>
      <c r="V1" t="s">
        <v>6</v>
      </c>
      <c r="W1" t="s">
        <v>8</v>
      </c>
      <c r="X1" t="s">
        <v>9</v>
      </c>
      <c r="Y1" t="s">
        <v>10</v>
      </c>
      <c r="Z1" t="s">
        <v>11</v>
      </c>
      <c r="AA1" t="s">
        <v>12</v>
      </c>
      <c r="AB1" t="s">
        <v>14</v>
      </c>
      <c r="AC1" t="s">
        <v>1160</v>
      </c>
      <c r="AD1" t="s">
        <v>17</v>
      </c>
      <c r="AE1" t="s">
        <v>18</v>
      </c>
      <c r="AF1" t="s">
        <v>19</v>
      </c>
      <c r="AG1" t="s">
        <v>5</v>
      </c>
      <c r="AH1"/>
      <c r="AI1"/>
      <c r="AU1" s="4"/>
    </row>
    <row r="2" spans="1:52" ht="15" customHeight="1">
      <c r="AJ2" s="485" t="s">
        <v>636</v>
      </c>
      <c r="AK2" s="485" t="s">
        <v>247</v>
      </c>
      <c r="AL2" s="945" t="s">
        <v>637</v>
      </c>
      <c r="AM2" s="944" t="s">
        <v>638</v>
      </c>
      <c r="AN2" s="945" t="s">
        <v>639</v>
      </c>
      <c r="AO2" s="486" t="s">
        <v>640</v>
      </c>
      <c r="AP2" s="486" t="s">
        <v>641</v>
      </c>
      <c r="AQ2" s="486" t="s">
        <v>642</v>
      </c>
      <c r="AR2" s="486" t="s">
        <v>643</v>
      </c>
      <c r="AS2" s="486" t="s">
        <v>635</v>
      </c>
      <c r="AT2" s="485" t="s">
        <v>636</v>
      </c>
      <c r="AU2" s="485" t="s">
        <v>247</v>
      </c>
      <c r="AV2" s="902" t="s">
        <v>637</v>
      </c>
      <c r="AW2" s="903" t="s">
        <v>638</v>
      </c>
      <c r="AX2" s="902" t="s">
        <v>639</v>
      </c>
      <c r="AY2" s="486" t="s">
        <v>643</v>
      </c>
      <c r="AZ2" s="486" t="s">
        <v>635</v>
      </c>
    </row>
    <row r="3" spans="1:52" ht="15" customHeight="1">
      <c r="AJ3" s="899">
        <f>C3</f>
        <v>0</v>
      </c>
      <c r="AK3" s="899">
        <f>D3</f>
        <v>0</v>
      </c>
      <c r="AL3" s="905">
        <f>IFERROR(INDEX(G3:R3,1,MATCH(Parametres!$B$3,G$1:R$1,0)-1)*IF(OR(F3="L",F3="S",F3="I"),-1,1),"")</f>
        <v>0</v>
      </c>
      <c r="AM3" s="905">
        <f>AN3-AL3</f>
        <v>0</v>
      </c>
      <c r="AN3" s="905">
        <f>INDEX(G3:R3,1,MATCH(Parametres!$B$3,G$1:R$1,0))*IF(OR(F3="L",F3="S",F3="I"),-1,1)</f>
        <v>0</v>
      </c>
      <c r="AO3" s="487" t="e">
        <f>+VLOOKUP($AJ3,Data_Validation!$A:$D,1,0)</f>
        <v>#N/A</v>
      </c>
      <c r="AP3" s="487" t="e">
        <f>+VLOOKUP($AJ3,Data_Validation!$A:$D,3,0)</f>
        <v>#N/A</v>
      </c>
      <c r="AQ3" s="487" t="e">
        <f>+VLOOKUP($AJ3,Data_Validation!$A:$D,4,0)</f>
        <v>#N/A</v>
      </c>
      <c r="AR3" s="487" t="s">
        <v>299</v>
      </c>
      <c r="AS3" s="487" t="e">
        <f>+VLOOKUP($AJ3,Data_Validation!$A:$E,5,0)</f>
        <v>#N/A</v>
      </c>
      <c r="AT3" s="904">
        <f>C3</f>
        <v>0</v>
      </c>
      <c r="AU3" s="488">
        <f>D3</f>
        <v>0</v>
      </c>
      <c r="AV3" s="899">
        <f>IFERROR(INDEX(V3:AG3,1,MATCH(Parametres!$B$3,V$1:AG$1,0)-1)*IF(OR(C3="L",C3="S",C3="I"),-1,1),"")</f>
        <v>0</v>
      </c>
      <c r="AW3" s="899">
        <f>AX3-AV3</f>
        <v>0</v>
      </c>
      <c r="AX3" s="899">
        <f>INDEX(V3:AG3,1,MATCH(Parametres!$B$3,V$1:AG$1,0))*IF(OR(C3="L",C3="S",C3="I"),-1,1)</f>
        <v>0</v>
      </c>
      <c r="AY3" s="487" t="s">
        <v>337</v>
      </c>
      <c r="AZ3" s="487" t="e">
        <f>+VLOOKUP($AJ3,Data_Validation!$A:$E,5,0)</f>
        <v>#N/A</v>
      </c>
    </row>
    <row r="4" spans="1:52" ht="15" customHeight="1">
      <c r="AJ4" s="899">
        <f t="shared" ref="AJ4:AK67" si="0">C4</f>
        <v>0</v>
      </c>
      <c r="AK4" s="899">
        <f t="shared" si="0"/>
        <v>0</v>
      </c>
      <c r="AL4" s="905">
        <f>IFERROR(INDEX(G4:R4,1,MATCH(Parametres!$B$3,G$1:R$1,0)-1)*IF(OR(F4="L",F4="S",F4="I"),-1,1),"")</f>
        <v>0</v>
      </c>
      <c r="AM4" s="905">
        <f t="shared" ref="AM4:AM67" si="1">AN4-AL4</f>
        <v>0</v>
      </c>
      <c r="AN4" s="905">
        <f>INDEX(G4:R4,1,MATCH(Parametres!$B$3,G$1:R$1,0))*IF(OR(F4="L",F4="S",F4="I"),-1,1)</f>
        <v>0</v>
      </c>
      <c r="AO4" s="487" t="e">
        <f>+VLOOKUP($AJ4,Data_Validation!$A:$D,1,0)</f>
        <v>#N/A</v>
      </c>
      <c r="AP4" s="487" t="e">
        <f>+VLOOKUP($AJ4,Data_Validation!$A:$D,3,0)</f>
        <v>#N/A</v>
      </c>
      <c r="AQ4" s="487" t="e">
        <f>+VLOOKUP($AJ4,Data_Validation!$A:$D,4,0)</f>
        <v>#N/A</v>
      </c>
      <c r="AR4" s="487" t="s">
        <v>299</v>
      </c>
      <c r="AS4" s="487" t="e">
        <f>+VLOOKUP($AJ4,Data_Validation!$A:$E,5,0)</f>
        <v>#N/A</v>
      </c>
      <c r="AT4" s="904">
        <f t="shared" ref="AT4:AU67" si="2">C4</f>
        <v>0</v>
      </c>
      <c r="AU4" s="488">
        <f t="shared" si="2"/>
        <v>0</v>
      </c>
      <c r="AV4" s="899">
        <f>IFERROR(INDEX(V4:AG4,1,MATCH(Parametres!$B$3,V$1:AG$1,0)-1)*IF(OR(C4="L",C4="S",C4="I"),-1,1),"")</f>
        <v>0</v>
      </c>
      <c r="AW4" s="899">
        <f t="shared" ref="AW4:AW67" si="3">AX4-AV4</f>
        <v>0</v>
      </c>
      <c r="AX4" s="899">
        <f>INDEX(V4:AG4,1,MATCH(Parametres!$B$3,V$1:AG$1,0))*IF(OR(C4="L",C4="S",C4="I"),-1,1)</f>
        <v>0</v>
      </c>
      <c r="AY4" s="487" t="s">
        <v>337</v>
      </c>
      <c r="AZ4" s="487" t="e">
        <f>+VLOOKUP($AJ4,Data_Validation!$A:$E,5,0)</f>
        <v>#N/A</v>
      </c>
    </row>
    <row r="5" spans="1:52" ht="15.75" customHeight="1">
      <c r="AJ5" s="899">
        <f t="shared" si="0"/>
        <v>0</v>
      </c>
      <c r="AK5" s="899">
        <f t="shared" si="0"/>
        <v>0</v>
      </c>
      <c r="AL5" s="905">
        <f>IFERROR(INDEX(G5:R5,1,MATCH(Parametres!$B$3,G$1:R$1,0)-1)*IF(OR(F5="L",F5="S",F5="I"),-1,1),"")</f>
        <v>0</v>
      </c>
      <c r="AM5" s="905">
        <f t="shared" si="1"/>
        <v>0</v>
      </c>
      <c r="AN5" s="905">
        <f>INDEX(G5:R5,1,MATCH(Parametres!$B$3,G$1:R$1,0))*IF(OR(F5="L",F5="S",F5="I"),-1,1)</f>
        <v>0</v>
      </c>
      <c r="AO5" s="487" t="e">
        <f>+VLOOKUP($AJ5,Data_Validation!$A:$D,1,0)</f>
        <v>#N/A</v>
      </c>
      <c r="AP5" s="487" t="e">
        <f>+VLOOKUP($AJ5,Data_Validation!$A:$D,3,0)</f>
        <v>#N/A</v>
      </c>
      <c r="AQ5" s="487" t="e">
        <f>+VLOOKUP($AJ5,Data_Validation!$A:$D,4,0)</f>
        <v>#N/A</v>
      </c>
      <c r="AR5" s="487" t="s">
        <v>299</v>
      </c>
      <c r="AS5" s="487" t="e">
        <f>+VLOOKUP($AJ5,Data_Validation!$A:$E,5,0)</f>
        <v>#N/A</v>
      </c>
      <c r="AT5" s="904">
        <f t="shared" si="2"/>
        <v>0</v>
      </c>
      <c r="AU5" s="488">
        <f t="shared" si="2"/>
        <v>0</v>
      </c>
      <c r="AV5" s="899">
        <f>IFERROR(INDEX(V5:AG5,1,MATCH(Parametres!$B$3,V$1:AG$1,0)-1)*IF(OR(C5="L",C5="S",C5="I"),-1,1),"")</f>
        <v>0</v>
      </c>
      <c r="AW5" s="899">
        <f t="shared" si="3"/>
        <v>0</v>
      </c>
      <c r="AX5" s="899">
        <f>INDEX(V5:AG5,1,MATCH(Parametres!$B$3,V$1:AG$1,0))*IF(OR(C5="L",C5="S",C5="I"),-1,1)</f>
        <v>0</v>
      </c>
      <c r="AY5" s="487" t="s">
        <v>337</v>
      </c>
      <c r="AZ5" s="487" t="e">
        <f>+VLOOKUP($AJ5,Data_Validation!$A:$E,5,0)</f>
        <v>#N/A</v>
      </c>
    </row>
    <row r="6" spans="1:52" ht="15.75" customHeight="1">
      <c r="AJ6" s="899">
        <f t="shared" si="0"/>
        <v>0</v>
      </c>
      <c r="AK6" s="899">
        <f t="shared" si="0"/>
        <v>0</v>
      </c>
      <c r="AL6" s="905">
        <f>IFERROR(INDEX(G6:R6,1,MATCH(Parametres!$B$3,G$1:R$1,0)-1)*IF(OR(F6="L",F6="S",F6="I"),-1,1),"")</f>
        <v>0</v>
      </c>
      <c r="AM6" s="905">
        <f t="shared" si="1"/>
        <v>0</v>
      </c>
      <c r="AN6" s="905">
        <f>INDEX(G6:R6,1,MATCH(Parametres!$B$3,G$1:R$1,0))*IF(OR(F6="L",F6="S",F6="I"),-1,1)</f>
        <v>0</v>
      </c>
      <c r="AO6" s="487" t="e">
        <f>+VLOOKUP($AJ6,Data_Validation!$A:$D,1,0)</f>
        <v>#N/A</v>
      </c>
      <c r="AP6" s="487" t="e">
        <f>+VLOOKUP($AJ6,Data_Validation!$A:$D,3,0)</f>
        <v>#N/A</v>
      </c>
      <c r="AQ6" s="487" t="e">
        <f>+VLOOKUP($AJ6,Data_Validation!$A:$D,4,0)</f>
        <v>#N/A</v>
      </c>
      <c r="AR6" s="487" t="s">
        <v>299</v>
      </c>
      <c r="AS6" s="487" t="e">
        <f>+VLOOKUP($AJ6,Data_Validation!$A:$E,5,0)</f>
        <v>#N/A</v>
      </c>
      <c r="AT6" s="904">
        <f t="shared" si="2"/>
        <v>0</v>
      </c>
      <c r="AU6" s="488">
        <f t="shared" si="2"/>
        <v>0</v>
      </c>
      <c r="AV6" s="899">
        <f>IFERROR(INDEX(V6:AG6,1,MATCH(Parametres!$B$3,V$1:AG$1,0)-1)*IF(OR(C6="L",C6="S",C6="I"),-1,1),"")</f>
        <v>0</v>
      </c>
      <c r="AW6" s="899">
        <f t="shared" si="3"/>
        <v>0</v>
      </c>
      <c r="AX6" s="899">
        <f>INDEX(V6:AG6,1,MATCH(Parametres!$B$3,V$1:AG$1,0))*IF(OR(C6="L",C6="S",C6="I"),-1,1)</f>
        <v>0</v>
      </c>
      <c r="AY6" s="487" t="s">
        <v>337</v>
      </c>
      <c r="AZ6" s="487" t="e">
        <f>+VLOOKUP($AJ6,Data_Validation!$A:$E,5,0)</f>
        <v>#N/A</v>
      </c>
    </row>
    <row r="7" spans="1:52" ht="15" customHeight="1">
      <c r="AJ7" s="899">
        <f t="shared" si="0"/>
        <v>0</v>
      </c>
      <c r="AK7" s="899">
        <f t="shared" si="0"/>
        <v>0</v>
      </c>
      <c r="AL7" s="905">
        <f>IFERROR(INDEX(G7:R7,1,MATCH(Parametres!$B$3,G$1:R$1,0)-1)*IF(OR(F7="L",F7="S",F7="I"),-1,1),"")</f>
        <v>0</v>
      </c>
      <c r="AM7" s="905">
        <f t="shared" si="1"/>
        <v>0</v>
      </c>
      <c r="AN7" s="905">
        <f>INDEX(G7:R7,1,MATCH(Parametres!$B$3,G$1:R$1,0))*IF(OR(F7="L",F7="S",F7="I"),-1,1)</f>
        <v>0</v>
      </c>
      <c r="AO7" s="487" t="e">
        <f>+VLOOKUP($AJ7,Data_Validation!$A:$D,1,0)</f>
        <v>#N/A</v>
      </c>
      <c r="AP7" s="487" t="e">
        <f>+VLOOKUP($AJ7,Data_Validation!$A:$D,3,0)</f>
        <v>#N/A</v>
      </c>
      <c r="AQ7" s="487" t="e">
        <f>+VLOOKUP($AJ7,Data_Validation!$A:$D,4,0)</f>
        <v>#N/A</v>
      </c>
      <c r="AR7" s="487" t="s">
        <v>299</v>
      </c>
      <c r="AS7" s="487" t="e">
        <f>+VLOOKUP($AJ7,Data_Validation!$A:$E,5,0)</f>
        <v>#N/A</v>
      </c>
      <c r="AT7" s="904">
        <f t="shared" si="2"/>
        <v>0</v>
      </c>
      <c r="AU7" s="488">
        <f t="shared" si="2"/>
        <v>0</v>
      </c>
      <c r="AV7" s="899">
        <f>IFERROR(INDEX(V7:AG7,1,MATCH(Parametres!$B$3,V$1:AG$1,0)-1)*IF(OR(C7="L",C7="S",C7="I"),-1,1),"")</f>
        <v>0</v>
      </c>
      <c r="AW7" s="899">
        <f t="shared" si="3"/>
        <v>0</v>
      </c>
      <c r="AX7" s="899">
        <f>INDEX(V7:AG7,1,MATCH(Parametres!$B$3,V$1:AG$1,0))*IF(OR(C7="L",C7="S",C7="I"),-1,1)</f>
        <v>0</v>
      </c>
      <c r="AY7" s="487" t="s">
        <v>337</v>
      </c>
      <c r="AZ7" s="487" t="e">
        <f>+VLOOKUP($AJ7,Data_Validation!$A:$E,5,0)</f>
        <v>#N/A</v>
      </c>
    </row>
    <row r="8" spans="1:52" ht="15" customHeight="1">
      <c r="AJ8" s="899">
        <f t="shared" si="0"/>
        <v>0</v>
      </c>
      <c r="AK8" s="899">
        <f t="shared" si="0"/>
        <v>0</v>
      </c>
      <c r="AL8" s="905">
        <f>IFERROR(INDEX(G8:R8,1,MATCH(Parametres!$B$3,G$1:R$1,0)-1)*IF(OR(F8="L",F8="S",F8="I"),-1,1),"")</f>
        <v>0</v>
      </c>
      <c r="AM8" s="905">
        <f t="shared" si="1"/>
        <v>0</v>
      </c>
      <c r="AN8" s="905">
        <f>INDEX(G8:R8,1,MATCH(Parametres!$B$3,G$1:R$1,0))*IF(OR(F8="L",F8="S",F8="I"),-1,1)</f>
        <v>0</v>
      </c>
      <c r="AO8" s="487" t="e">
        <f>+VLOOKUP($AJ8,Data_Validation!$A:$D,1,0)</f>
        <v>#N/A</v>
      </c>
      <c r="AP8" s="487" t="e">
        <f>+VLOOKUP($AJ8,Data_Validation!$A:$D,3,0)</f>
        <v>#N/A</v>
      </c>
      <c r="AQ8" s="487" t="e">
        <f>+VLOOKUP($AJ8,Data_Validation!$A:$D,4,0)</f>
        <v>#N/A</v>
      </c>
      <c r="AR8" s="487" t="s">
        <v>299</v>
      </c>
      <c r="AS8" s="487" t="e">
        <f>+VLOOKUP($AJ8,Data_Validation!$A:$E,5,0)</f>
        <v>#N/A</v>
      </c>
      <c r="AT8" s="904">
        <f t="shared" si="2"/>
        <v>0</v>
      </c>
      <c r="AU8" s="488">
        <f t="shared" si="2"/>
        <v>0</v>
      </c>
      <c r="AV8" s="899">
        <f>IFERROR(INDEX(V8:AG8,1,MATCH(Parametres!$B$3,V$1:AG$1,0)-1)*IF(OR(C8="L",C8="S",C8="I"),-1,1),"")</f>
        <v>0</v>
      </c>
      <c r="AW8" s="899">
        <f t="shared" si="3"/>
        <v>0</v>
      </c>
      <c r="AX8" s="899">
        <f>INDEX(V8:AG8,1,MATCH(Parametres!$B$3,V$1:AG$1,0))*IF(OR(C8="L",C8="S",C8="I"),-1,1)</f>
        <v>0</v>
      </c>
      <c r="AY8" s="487" t="s">
        <v>337</v>
      </c>
      <c r="AZ8" s="487" t="e">
        <f>+VLOOKUP($AJ8,Data_Validation!$A:$E,5,0)</f>
        <v>#N/A</v>
      </c>
    </row>
    <row r="9" spans="1:52" ht="15" customHeight="1">
      <c r="AJ9" s="899">
        <f t="shared" si="0"/>
        <v>0</v>
      </c>
      <c r="AK9" s="899">
        <f t="shared" si="0"/>
        <v>0</v>
      </c>
      <c r="AL9" s="905">
        <f>IFERROR(INDEX(G9:R9,1,MATCH(Parametres!$B$3,G$1:R$1,0)-1)*IF(OR(F9="L",F9="S",F9="I"),-1,1),"")</f>
        <v>0</v>
      </c>
      <c r="AM9" s="905">
        <f t="shared" si="1"/>
        <v>0</v>
      </c>
      <c r="AN9" s="905">
        <f>INDEX(G9:R9,1,MATCH(Parametres!$B$3,G$1:R$1,0))*IF(OR(F9="L",F9="S",F9="I"),-1,1)</f>
        <v>0</v>
      </c>
      <c r="AO9" s="487" t="e">
        <f>+VLOOKUP($AJ9,Data_Validation!$A:$D,1,0)</f>
        <v>#N/A</v>
      </c>
      <c r="AP9" s="487" t="e">
        <f>+VLOOKUP($AJ9,Data_Validation!$A:$D,3,0)</f>
        <v>#N/A</v>
      </c>
      <c r="AQ9" s="487" t="e">
        <f>+VLOOKUP($AJ9,Data_Validation!$A:$D,4,0)</f>
        <v>#N/A</v>
      </c>
      <c r="AR9" s="487" t="s">
        <v>299</v>
      </c>
      <c r="AS9" s="487" t="e">
        <f>+VLOOKUP($AJ9,Data_Validation!$A:$E,5,0)</f>
        <v>#N/A</v>
      </c>
      <c r="AT9" s="904">
        <f t="shared" si="2"/>
        <v>0</v>
      </c>
      <c r="AU9" s="488">
        <f t="shared" si="2"/>
        <v>0</v>
      </c>
      <c r="AV9" s="899">
        <f>IFERROR(INDEX(V9:AG9,1,MATCH(Parametres!$B$3,V$1:AG$1,0)-1)*IF(OR(C9="L",C9="S",C9="I"),-1,1),"")</f>
        <v>0</v>
      </c>
      <c r="AW9" s="899">
        <f t="shared" si="3"/>
        <v>0</v>
      </c>
      <c r="AX9" s="899">
        <f>INDEX(V9:AG9,1,MATCH(Parametres!$B$3,V$1:AG$1,0))*IF(OR(C9="L",C9="S",C9="I"),-1,1)</f>
        <v>0</v>
      </c>
      <c r="AY9" s="487" t="s">
        <v>337</v>
      </c>
      <c r="AZ9" s="487" t="e">
        <f>+VLOOKUP($AJ9,Data_Validation!$A:$E,5,0)</f>
        <v>#N/A</v>
      </c>
    </row>
    <row r="10" spans="1:52" ht="15" customHeight="1">
      <c r="AJ10" s="899">
        <f t="shared" si="0"/>
        <v>0</v>
      </c>
      <c r="AK10" s="899">
        <f t="shared" si="0"/>
        <v>0</v>
      </c>
      <c r="AL10" s="905">
        <f>IFERROR(INDEX(G10:R10,1,MATCH(Parametres!$B$3,G$1:R$1,0)-1)*IF(OR(F10="L",F10="S",F10="I"),-1,1),"")</f>
        <v>0</v>
      </c>
      <c r="AM10" s="905">
        <f t="shared" si="1"/>
        <v>0</v>
      </c>
      <c r="AN10" s="905">
        <f>INDEX(G10:R10,1,MATCH(Parametres!$B$3,G$1:R$1,0))*IF(OR(F10="L",F10="S",F10="I"),-1,1)</f>
        <v>0</v>
      </c>
      <c r="AO10" s="487" t="e">
        <f>+VLOOKUP($AJ10,Data_Validation!$A:$D,1,0)</f>
        <v>#N/A</v>
      </c>
      <c r="AP10" s="487" t="e">
        <f>+VLOOKUP($AJ10,Data_Validation!$A:$D,3,0)</f>
        <v>#N/A</v>
      </c>
      <c r="AQ10" s="487" t="e">
        <f>+VLOOKUP($AJ10,Data_Validation!$A:$D,4,0)</f>
        <v>#N/A</v>
      </c>
      <c r="AR10" s="487" t="s">
        <v>299</v>
      </c>
      <c r="AS10" s="487" t="e">
        <f>+VLOOKUP($AJ10,Data_Validation!$A:$E,5,0)</f>
        <v>#N/A</v>
      </c>
      <c r="AT10" s="904">
        <f t="shared" si="2"/>
        <v>0</v>
      </c>
      <c r="AU10" s="488">
        <f t="shared" si="2"/>
        <v>0</v>
      </c>
      <c r="AV10" s="899">
        <f>IFERROR(INDEX(V10:AG10,1,MATCH(Parametres!$B$3,V$1:AG$1,0)-1)*IF(OR(C10="L",C10="S",C10="I"),-1,1),"")</f>
        <v>0</v>
      </c>
      <c r="AW10" s="899">
        <f t="shared" si="3"/>
        <v>0</v>
      </c>
      <c r="AX10" s="899">
        <f>INDEX(V10:AG10,1,MATCH(Parametres!$B$3,V$1:AG$1,0))*IF(OR(C10="L",C10="S",C10="I"),-1,1)</f>
        <v>0</v>
      </c>
      <c r="AY10" s="487" t="s">
        <v>337</v>
      </c>
      <c r="AZ10" s="487" t="e">
        <f>+VLOOKUP($AJ10,Data_Validation!$A:$E,5,0)</f>
        <v>#N/A</v>
      </c>
    </row>
    <row r="11" spans="1:52" ht="15" customHeight="1">
      <c r="AJ11" s="899">
        <f t="shared" si="0"/>
        <v>0</v>
      </c>
      <c r="AK11" s="899">
        <f t="shared" si="0"/>
        <v>0</v>
      </c>
      <c r="AL11" s="905">
        <f>IFERROR(INDEX(G11:R11,1,MATCH(Parametres!$B$3,G$1:R$1,0)-1)*IF(OR(F11="L",F11="S",F11="I"),-1,1),"")</f>
        <v>0</v>
      </c>
      <c r="AM11" s="905">
        <f t="shared" si="1"/>
        <v>0</v>
      </c>
      <c r="AN11" s="905">
        <f>INDEX(G11:R11,1,MATCH(Parametres!$B$3,G$1:R$1,0))*IF(OR(F11="L",F11="S",F11="I"),-1,1)</f>
        <v>0</v>
      </c>
      <c r="AO11" s="487" t="e">
        <f>+VLOOKUP($AJ11,Data_Validation!$A:$D,1,0)</f>
        <v>#N/A</v>
      </c>
      <c r="AP11" s="487" t="e">
        <f>+VLOOKUP($AJ11,Data_Validation!$A:$D,3,0)</f>
        <v>#N/A</v>
      </c>
      <c r="AQ11" s="487" t="e">
        <f>+VLOOKUP($AJ11,Data_Validation!$A:$D,4,0)</f>
        <v>#N/A</v>
      </c>
      <c r="AR11" s="487" t="s">
        <v>299</v>
      </c>
      <c r="AS11" s="487" t="e">
        <f>+VLOOKUP($AJ11,Data_Validation!$A:$E,5,0)</f>
        <v>#N/A</v>
      </c>
      <c r="AT11" s="904">
        <f t="shared" si="2"/>
        <v>0</v>
      </c>
      <c r="AU11" s="488">
        <f t="shared" si="2"/>
        <v>0</v>
      </c>
      <c r="AV11" s="899">
        <f>IFERROR(INDEX(V11:AG11,1,MATCH(Parametres!$B$3,V$1:AG$1,0)-1)*IF(OR(C11="L",C11="S",C11="I"),-1,1),"")</f>
        <v>0</v>
      </c>
      <c r="AW11" s="899">
        <f t="shared" si="3"/>
        <v>0</v>
      </c>
      <c r="AX11" s="899">
        <f>INDEX(V11:AG11,1,MATCH(Parametres!$B$3,V$1:AG$1,0))*IF(OR(C11="L",C11="S",C11="I"),-1,1)</f>
        <v>0</v>
      </c>
      <c r="AY11" s="487" t="s">
        <v>337</v>
      </c>
      <c r="AZ11" s="487" t="e">
        <f>+VLOOKUP($AJ11,Data_Validation!$A:$E,5,0)</f>
        <v>#N/A</v>
      </c>
    </row>
    <row r="12" spans="1:52" ht="15" customHeight="1">
      <c r="AJ12" s="899">
        <f t="shared" si="0"/>
        <v>0</v>
      </c>
      <c r="AK12" s="899">
        <f t="shared" si="0"/>
        <v>0</v>
      </c>
      <c r="AL12" s="905">
        <f>IFERROR(INDEX(G12:R12,1,MATCH(Parametres!$B$3,G$1:R$1,0)-1)*IF(OR(F12="L",F12="S",F12="I"),-1,1),"")</f>
        <v>0</v>
      </c>
      <c r="AM12" s="905">
        <f t="shared" si="1"/>
        <v>0</v>
      </c>
      <c r="AN12" s="905">
        <f>INDEX(G12:R12,1,MATCH(Parametres!$B$3,G$1:R$1,0))*IF(OR(F12="L",F12="S",F12="I"),-1,1)</f>
        <v>0</v>
      </c>
      <c r="AO12" s="487" t="e">
        <f>+VLOOKUP($AJ12,Data_Validation!$A:$D,1,0)</f>
        <v>#N/A</v>
      </c>
      <c r="AP12" s="487" t="e">
        <f>+VLOOKUP($AJ12,Data_Validation!$A:$D,3,0)</f>
        <v>#N/A</v>
      </c>
      <c r="AQ12" s="487" t="e">
        <f>+VLOOKUP($AJ12,Data_Validation!$A:$D,4,0)</f>
        <v>#N/A</v>
      </c>
      <c r="AR12" s="487" t="s">
        <v>299</v>
      </c>
      <c r="AS12" s="487" t="e">
        <f>+VLOOKUP($AJ12,Data_Validation!$A:$E,5,0)</f>
        <v>#N/A</v>
      </c>
      <c r="AT12" s="904">
        <f t="shared" si="2"/>
        <v>0</v>
      </c>
      <c r="AU12" s="488">
        <f t="shared" si="2"/>
        <v>0</v>
      </c>
      <c r="AV12" s="899">
        <f>IFERROR(INDEX(V12:AG12,1,MATCH(Parametres!$B$3,V$1:AG$1,0)-1)*IF(OR(C12="L",C12="S",C12="I"),-1,1),"")</f>
        <v>0</v>
      </c>
      <c r="AW12" s="899">
        <f t="shared" si="3"/>
        <v>0</v>
      </c>
      <c r="AX12" s="899">
        <f>INDEX(V12:AG12,1,MATCH(Parametres!$B$3,V$1:AG$1,0))*IF(OR(C12="L",C12="S",C12="I"),-1,1)</f>
        <v>0</v>
      </c>
      <c r="AY12" s="487" t="s">
        <v>337</v>
      </c>
      <c r="AZ12" s="487" t="e">
        <f>+VLOOKUP($AJ12,Data_Validation!$A:$E,5,0)</f>
        <v>#N/A</v>
      </c>
    </row>
    <row r="13" spans="1:52" ht="15" customHeight="1">
      <c r="AJ13" s="899">
        <f t="shared" si="0"/>
        <v>0</v>
      </c>
      <c r="AK13" s="899">
        <f t="shared" si="0"/>
        <v>0</v>
      </c>
      <c r="AL13" s="905">
        <f>IFERROR(INDEX(G13:R13,1,MATCH(Parametres!$B$3,G$1:R$1,0)-1)*IF(OR(F13="L",F13="S",F13="I"),-1,1),"")</f>
        <v>0</v>
      </c>
      <c r="AM13" s="905">
        <f t="shared" si="1"/>
        <v>0</v>
      </c>
      <c r="AN13" s="905">
        <f>INDEX(G13:R13,1,MATCH(Parametres!$B$3,G$1:R$1,0))*IF(OR(F13="L",F13="S",F13="I"),-1,1)</f>
        <v>0</v>
      </c>
      <c r="AO13" s="487" t="e">
        <f>+VLOOKUP($AJ13,Data_Validation!$A:$D,1,0)</f>
        <v>#N/A</v>
      </c>
      <c r="AP13" s="487" t="e">
        <f>+VLOOKUP($AJ13,Data_Validation!$A:$D,3,0)</f>
        <v>#N/A</v>
      </c>
      <c r="AQ13" s="487" t="e">
        <f>+VLOOKUP($AJ13,Data_Validation!$A:$D,4,0)</f>
        <v>#N/A</v>
      </c>
      <c r="AR13" s="487" t="s">
        <v>299</v>
      </c>
      <c r="AS13" s="487" t="e">
        <f>+VLOOKUP($AJ13,Data_Validation!$A:$E,5,0)</f>
        <v>#N/A</v>
      </c>
      <c r="AT13" s="904">
        <f t="shared" si="2"/>
        <v>0</v>
      </c>
      <c r="AU13" s="488">
        <f t="shared" si="2"/>
        <v>0</v>
      </c>
      <c r="AV13" s="899">
        <f>IFERROR(INDEX(V13:AG13,1,MATCH(Parametres!$B$3,V$1:AG$1,0)-1)*IF(OR(C13="L",C13="S",C13="I"),-1,1),"")</f>
        <v>0</v>
      </c>
      <c r="AW13" s="899">
        <f t="shared" si="3"/>
        <v>0</v>
      </c>
      <c r="AX13" s="899">
        <f>INDEX(V13:AG13,1,MATCH(Parametres!$B$3,V$1:AG$1,0))*IF(OR(C13="L",C13="S",C13="I"),-1,1)</f>
        <v>0</v>
      </c>
      <c r="AY13" s="487" t="s">
        <v>337</v>
      </c>
      <c r="AZ13" s="487" t="e">
        <f>+VLOOKUP($AJ13,Data_Validation!$A:$E,5,0)</f>
        <v>#N/A</v>
      </c>
    </row>
    <row r="14" spans="1:52" ht="15" customHeight="1">
      <c r="AJ14" s="899">
        <f t="shared" si="0"/>
        <v>0</v>
      </c>
      <c r="AK14" s="899">
        <f t="shared" si="0"/>
        <v>0</v>
      </c>
      <c r="AL14" s="905">
        <f>IFERROR(INDEX(G14:R14,1,MATCH(Parametres!$B$3,G$1:R$1,0)-1)*IF(OR(F14="L",F14="S",F14="I"),-1,1),"")</f>
        <v>0</v>
      </c>
      <c r="AM14" s="905">
        <f t="shared" si="1"/>
        <v>0</v>
      </c>
      <c r="AN14" s="905">
        <f>INDEX(G14:R14,1,MATCH(Parametres!$B$3,G$1:R$1,0))*IF(OR(F14="L",F14="S",F14="I"),-1,1)</f>
        <v>0</v>
      </c>
      <c r="AO14" s="487" t="e">
        <f>+VLOOKUP($AJ14,Data_Validation!$A:$D,1,0)</f>
        <v>#N/A</v>
      </c>
      <c r="AP14" s="487" t="e">
        <f>+VLOOKUP($AJ14,Data_Validation!$A:$D,3,0)</f>
        <v>#N/A</v>
      </c>
      <c r="AQ14" s="487" t="e">
        <f>+VLOOKUP($AJ14,Data_Validation!$A:$D,4,0)</f>
        <v>#N/A</v>
      </c>
      <c r="AR14" s="487" t="s">
        <v>299</v>
      </c>
      <c r="AS14" s="487" t="e">
        <f>+VLOOKUP($AJ14,Data_Validation!$A:$E,5,0)</f>
        <v>#N/A</v>
      </c>
      <c r="AT14" s="904">
        <f t="shared" si="2"/>
        <v>0</v>
      </c>
      <c r="AU14" s="488">
        <f t="shared" si="2"/>
        <v>0</v>
      </c>
      <c r="AV14" s="899">
        <f>IFERROR(INDEX(V14:AG14,1,MATCH(Parametres!$B$3,V$1:AG$1,0)-1)*IF(OR(C14="L",C14="S",C14="I"),-1,1),"")</f>
        <v>0</v>
      </c>
      <c r="AW14" s="899">
        <f t="shared" si="3"/>
        <v>0</v>
      </c>
      <c r="AX14" s="899">
        <f>INDEX(V14:AG14,1,MATCH(Parametres!$B$3,V$1:AG$1,0))*IF(OR(C14="L",C14="S",C14="I"),-1,1)</f>
        <v>0</v>
      </c>
      <c r="AY14" s="487" t="s">
        <v>337</v>
      </c>
      <c r="AZ14" s="487" t="e">
        <f>+VLOOKUP($AJ14,Data_Validation!$A:$E,5,0)</f>
        <v>#N/A</v>
      </c>
    </row>
    <row r="15" spans="1:52" ht="15" customHeight="1">
      <c r="AJ15" s="899">
        <f t="shared" si="0"/>
        <v>0</v>
      </c>
      <c r="AK15" s="899">
        <f t="shared" si="0"/>
        <v>0</v>
      </c>
      <c r="AL15" s="905">
        <f>IFERROR(INDEX(G15:R15,1,MATCH(Parametres!$B$3,G$1:R$1,0)-1)*IF(OR(F15="L",F15="S",F15="I"),-1,1),"")</f>
        <v>0</v>
      </c>
      <c r="AM15" s="905">
        <f t="shared" si="1"/>
        <v>0</v>
      </c>
      <c r="AN15" s="905">
        <f>INDEX(G15:R15,1,MATCH(Parametres!$B$3,G$1:R$1,0))*IF(OR(F15="L",F15="S",F15="I"),-1,1)</f>
        <v>0</v>
      </c>
      <c r="AO15" s="487" t="e">
        <f>+VLOOKUP($AJ15,Data_Validation!$A:$D,1,0)</f>
        <v>#N/A</v>
      </c>
      <c r="AP15" s="487" t="e">
        <f>+VLOOKUP($AJ15,Data_Validation!$A:$D,3,0)</f>
        <v>#N/A</v>
      </c>
      <c r="AQ15" s="487" t="e">
        <f>+VLOOKUP($AJ15,Data_Validation!$A:$D,4,0)</f>
        <v>#N/A</v>
      </c>
      <c r="AR15" s="487" t="s">
        <v>299</v>
      </c>
      <c r="AS15" s="487" t="e">
        <f>+VLOOKUP($AJ15,Data_Validation!$A:$E,5,0)</f>
        <v>#N/A</v>
      </c>
      <c r="AT15" s="904">
        <f t="shared" si="2"/>
        <v>0</v>
      </c>
      <c r="AU15" s="488">
        <f t="shared" si="2"/>
        <v>0</v>
      </c>
      <c r="AV15" s="899">
        <f>IFERROR(INDEX(V15:AG15,1,MATCH(Parametres!$B$3,V$1:AG$1,0)-1)*IF(OR(C15="L",C15="S",C15="I"),-1,1),"")</f>
        <v>0</v>
      </c>
      <c r="AW15" s="899">
        <f t="shared" si="3"/>
        <v>0</v>
      </c>
      <c r="AX15" s="899">
        <f>INDEX(V15:AG15,1,MATCH(Parametres!$B$3,V$1:AG$1,0))*IF(OR(C15="L",C15="S",C15="I"),-1,1)</f>
        <v>0</v>
      </c>
      <c r="AY15" s="487" t="s">
        <v>337</v>
      </c>
      <c r="AZ15" s="487" t="e">
        <f>+VLOOKUP($AJ15,Data_Validation!$A:$E,5,0)</f>
        <v>#N/A</v>
      </c>
    </row>
    <row r="16" spans="1:52" ht="15" customHeight="1">
      <c r="AJ16" s="899">
        <f t="shared" si="0"/>
        <v>0</v>
      </c>
      <c r="AK16" s="899">
        <f t="shared" si="0"/>
        <v>0</v>
      </c>
      <c r="AL16" s="905">
        <f>IFERROR(INDEX(G16:R16,1,MATCH(Parametres!$B$3,G$1:R$1,0)-1)*IF(OR(F16="L",F16="S",F16="I"),-1,1),"")</f>
        <v>0</v>
      </c>
      <c r="AM16" s="905">
        <f t="shared" si="1"/>
        <v>0</v>
      </c>
      <c r="AN16" s="905">
        <f>INDEX(G16:R16,1,MATCH(Parametres!$B$3,G$1:R$1,0))*IF(OR(F16="L",F16="S",F16="I"),-1,1)</f>
        <v>0</v>
      </c>
      <c r="AO16" s="487" t="e">
        <f>+VLOOKUP($AJ16,Data_Validation!$A:$D,1,0)</f>
        <v>#N/A</v>
      </c>
      <c r="AP16" s="487" t="e">
        <f>+VLOOKUP($AJ16,Data_Validation!$A:$D,3,0)</f>
        <v>#N/A</v>
      </c>
      <c r="AQ16" s="487" t="e">
        <f>+VLOOKUP($AJ16,Data_Validation!$A:$D,4,0)</f>
        <v>#N/A</v>
      </c>
      <c r="AR16" s="487" t="s">
        <v>299</v>
      </c>
      <c r="AS16" s="487" t="e">
        <f>+VLOOKUP($AJ16,Data_Validation!$A:$E,5,0)</f>
        <v>#N/A</v>
      </c>
      <c r="AT16" s="904">
        <f t="shared" si="2"/>
        <v>0</v>
      </c>
      <c r="AU16" s="488">
        <f t="shared" si="2"/>
        <v>0</v>
      </c>
      <c r="AV16" s="899">
        <f>IFERROR(INDEX(V16:AG16,1,MATCH(Parametres!$B$3,V$1:AG$1,0)-1)*IF(OR(C16="L",C16="S",C16="I"),-1,1),"")</f>
        <v>0</v>
      </c>
      <c r="AW16" s="899">
        <f t="shared" si="3"/>
        <v>0</v>
      </c>
      <c r="AX16" s="899">
        <f>INDEX(V16:AG16,1,MATCH(Parametres!$B$3,V$1:AG$1,0))*IF(OR(C16="L",C16="S",C16="I"),-1,1)</f>
        <v>0</v>
      </c>
      <c r="AY16" s="487" t="s">
        <v>337</v>
      </c>
      <c r="AZ16" s="487" t="e">
        <f>+VLOOKUP($AJ16,Data_Validation!$A:$E,5,0)</f>
        <v>#N/A</v>
      </c>
    </row>
    <row r="17" spans="36:52" ht="15" customHeight="1">
      <c r="AJ17" s="899">
        <f t="shared" si="0"/>
        <v>0</v>
      </c>
      <c r="AK17" s="899">
        <f t="shared" si="0"/>
        <v>0</v>
      </c>
      <c r="AL17" s="905">
        <f>IFERROR(INDEX(G17:R17,1,MATCH(Parametres!$B$3,G$1:R$1,0)-1)*IF(OR(F17="L",F17="S",F17="I"),-1,1),"")</f>
        <v>0</v>
      </c>
      <c r="AM17" s="905">
        <f t="shared" si="1"/>
        <v>0</v>
      </c>
      <c r="AN17" s="905">
        <f>INDEX(G17:R17,1,MATCH(Parametres!$B$3,G$1:R$1,0))*IF(OR(F17="L",F17="S",F17="I"),-1,1)</f>
        <v>0</v>
      </c>
      <c r="AO17" s="487" t="e">
        <f>+VLOOKUP($AJ17,Data_Validation!$A:$D,1,0)</f>
        <v>#N/A</v>
      </c>
      <c r="AP17" s="487" t="e">
        <f>+VLOOKUP($AJ17,Data_Validation!$A:$D,3,0)</f>
        <v>#N/A</v>
      </c>
      <c r="AQ17" s="487" t="e">
        <f>+VLOOKUP($AJ17,Data_Validation!$A:$D,4,0)</f>
        <v>#N/A</v>
      </c>
      <c r="AR17" s="487" t="s">
        <v>299</v>
      </c>
      <c r="AS17" s="487" t="e">
        <f>+VLOOKUP($AJ17,Data_Validation!$A:$E,5,0)</f>
        <v>#N/A</v>
      </c>
      <c r="AT17" s="904">
        <f t="shared" si="2"/>
        <v>0</v>
      </c>
      <c r="AU17" s="488">
        <f t="shared" si="2"/>
        <v>0</v>
      </c>
      <c r="AV17" s="899">
        <f>IFERROR(INDEX(V17:AG17,1,MATCH(Parametres!$B$3,V$1:AG$1,0)-1)*IF(OR(C17="L",C17="S",C17="I"),-1,1),"")</f>
        <v>0</v>
      </c>
      <c r="AW17" s="899">
        <f t="shared" si="3"/>
        <v>0</v>
      </c>
      <c r="AX17" s="899">
        <f>INDEX(V17:AG17,1,MATCH(Parametres!$B$3,V$1:AG$1,0))*IF(OR(C17="L",C17="S",C17="I"),-1,1)</f>
        <v>0</v>
      </c>
      <c r="AY17" s="487" t="s">
        <v>337</v>
      </c>
      <c r="AZ17" s="487" t="e">
        <f>+VLOOKUP($AJ17,Data_Validation!$A:$E,5,0)</f>
        <v>#N/A</v>
      </c>
    </row>
    <row r="18" spans="36:52" ht="15" customHeight="1">
      <c r="AJ18" s="899">
        <f t="shared" si="0"/>
        <v>0</v>
      </c>
      <c r="AK18" s="899">
        <f t="shared" si="0"/>
        <v>0</v>
      </c>
      <c r="AL18" s="905">
        <f>IFERROR(INDEX(G18:R18,1,MATCH(Parametres!$B$3,G$1:R$1,0)-1)*IF(OR(F18="L",F18="S",F18="I"),-1,1),"")</f>
        <v>0</v>
      </c>
      <c r="AM18" s="905">
        <f t="shared" si="1"/>
        <v>0</v>
      </c>
      <c r="AN18" s="905">
        <f>INDEX(G18:R18,1,MATCH(Parametres!$B$3,G$1:R$1,0))*IF(OR(F18="L",F18="S",F18="I"),-1,1)</f>
        <v>0</v>
      </c>
      <c r="AO18" s="487" t="e">
        <f>+VLOOKUP($AJ18,Data_Validation!$A:$D,1,0)</f>
        <v>#N/A</v>
      </c>
      <c r="AP18" s="487" t="e">
        <f>+VLOOKUP($AJ18,Data_Validation!$A:$D,3,0)</f>
        <v>#N/A</v>
      </c>
      <c r="AQ18" s="487" t="e">
        <f>+VLOOKUP($AJ18,Data_Validation!$A:$D,4,0)</f>
        <v>#N/A</v>
      </c>
      <c r="AR18" s="487" t="s">
        <v>299</v>
      </c>
      <c r="AS18" s="487" t="e">
        <f>+VLOOKUP($AJ18,Data_Validation!$A:$E,5,0)</f>
        <v>#N/A</v>
      </c>
      <c r="AT18" s="904">
        <f t="shared" si="2"/>
        <v>0</v>
      </c>
      <c r="AU18" s="488">
        <f t="shared" si="2"/>
        <v>0</v>
      </c>
      <c r="AV18" s="899">
        <f>IFERROR(INDEX(V18:AG18,1,MATCH(Parametres!$B$3,V$1:AG$1,0)-1)*IF(OR(C18="L",C18="S",C18="I"),-1,1),"")</f>
        <v>0</v>
      </c>
      <c r="AW18" s="899">
        <f t="shared" si="3"/>
        <v>0</v>
      </c>
      <c r="AX18" s="899">
        <f>INDEX(V18:AG18,1,MATCH(Parametres!$B$3,V$1:AG$1,0))*IF(OR(C18="L",C18="S",C18="I"),-1,1)</f>
        <v>0</v>
      </c>
      <c r="AY18" s="487" t="s">
        <v>337</v>
      </c>
      <c r="AZ18" s="487" t="e">
        <f>+VLOOKUP($AJ18,Data_Validation!$A:$E,5,0)</f>
        <v>#N/A</v>
      </c>
    </row>
    <row r="19" spans="36:52" ht="15" customHeight="1">
      <c r="AJ19" s="899">
        <f t="shared" si="0"/>
        <v>0</v>
      </c>
      <c r="AK19" s="899">
        <f t="shared" si="0"/>
        <v>0</v>
      </c>
      <c r="AL19" s="905">
        <f>IFERROR(INDEX(G19:R19,1,MATCH(Parametres!$B$3,G$1:R$1,0)-1)*IF(OR(F19="L",F19="S",F19="I"),-1,1),"")</f>
        <v>0</v>
      </c>
      <c r="AM19" s="905">
        <f t="shared" si="1"/>
        <v>0</v>
      </c>
      <c r="AN19" s="905">
        <f>INDEX(G19:R19,1,MATCH(Parametres!$B$3,G$1:R$1,0))*IF(OR(F19="L",F19="S",F19="I"),-1,1)</f>
        <v>0</v>
      </c>
      <c r="AO19" s="487" t="e">
        <f>+VLOOKUP($AJ19,Data_Validation!$A:$D,1,0)</f>
        <v>#N/A</v>
      </c>
      <c r="AP19" s="487" t="e">
        <f>+VLOOKUP($AJ19,Data_Validation!$A:$D,3,0)</f>
        <v>#N/A</v>
      </c>
      <c r="AQ19" s="487" t="e">
        <f>+VLOOKUP($AJ19,Data_Validation!$A:$D,4,0)</f>
        <v>#N/A</v>
      </c>
      <c r="AR19" s="487" t="s">
        <v>299</v>
      </c>
      <c r="AS19" s="487" t="e">
        <f>+VLOOKUP($AJ19,Data_Validation!$A:$E,5,0)</f>
        <v>#N/A</v>
      </c>
      <c r="AT19" s="904">
        <f t="shared" si="2"/>
        <v>0</v>
      </c>
      <c r="AU19" s="488">
        <f t="shared" si="2"/>
        <v>0</v>
      </c>
      <c r="AV19" s="899">
        <f>IFERROR(INDEX(V19:AG19,1,MATCH(Parametres!$B$3,V$1:AG$1,0)-1)*IF(OR(C19="L",C19="S",C19="I"),-1,1),"")</f>
        <v>0</v>
      </c>
      <c r="AW19" s="899">
        <f t="shared" si="3"/>
        <v>0</v>
      </c>
      <c r="AX19" s="899">
        <f>INDEX(V19:AG19,1,MATCH(Parametres!$B$3,V$1:AG$1,0))*IF(OR(C19="L",C19="S",C19="I"),-1,1)</f>
        <v>0</v>
      </c>
      <c r="AY19" s="487" t="s">
        <v>337</v>
      </c>
      <c r="AZ19" s="487" t="e">
        <f>+VLOOKUP($AJ19,Data_Validation!$A:$E,5,0)</f>
        <v>#N/A</v>
      </c>
    </row>
    <row r="20" spans="36:52" ht="15" customHeight="1">
      <c r="AJ20" s="899">
        <f t="shared" si="0"/>
        <v>0</v>
      </c>
      <c r="AK20" s="899">
        <f t="shared" si="0"/>
        <v>0</v>
      </c>
      <c r="AL20" s="905">
        <f>IFERROR(INDEX(G20:R20,1,MATCH(Parametres!$B$3,G$1:R$1,0)-1)*IF(OR(F20="L",F20="S",F20="I"),-1,1),"")</f>
        <v>0</v>
      </c>
      <c r="AM20" s="905">
        <f t="shared" si="1"/>
        <v>0</v>
      </c>
      <c r="AN20" s="905">
        <f>INDEX(G20:R20,1,MATCH(Parametres!$B$3,G$1:R$1,0))*IF(OR(F20="L",F20="S",F20="I"),-1,1)</f>
        <v>0</v>
      </c>
      <c r="AO20" s="487" t="e">
        <f>+VLOOKUP($AJ20,Data_Validation!$A:$D,1,0)</f>
        <v>#N/A</v>
      </c>
      <c r="AP20" s="487" t="e">
        <f>+VLOOKUP($AJ20,Data_Validation!$A:$D,3,0)</f>
        <v>#N/A</v>
      </c>
      <c r="AQ20" s="487" t="e">
        <f>+VLOOKUP($AJ20,Data_Validation!$A:$D,4,0)</f>
        <v>#N/A</v>
      </c>
      <c r="AR20" s="487" t="s">
        <v>299</v>
      </c>
      <c r="AS20" s="487" t="e">
        <f>+VLOOKUP($AJ20,Data_Validation!$A:$E,5,0)</f>
        <v>#N/A</v>
      </c>
      <c r="AT20" s="904">
        <f t="shared" si="2"/>
        <v>0</v>
      </c>
      <c r="AU20" s="488">
        <f t="shared" si="2"/>
        <v>0</v>
      </c>
      <c r="AV20" s="899">
        <f>IFERROR(INDEX(V20:AG20,1,MATCH(Parametres!$B$3,V$1:AG$1,0)-1)*IF(OR(C20="L",C20="S",C20="I"),-1,1),"")</f>
        <v>0</v>
      </c>
      <c r="AW20" s="899">
        <f t="shared" si="3"/>
        <v>0</v>
      </c>
      <c r="AX20" s="899">
        <f>INDEX(V20:AG20,1,MATCH(Parametres!$B$3,V$1:AG$1,0))*IF(OR(C20="L",C20="S",C20="I"),-1,1)</f>
        <v>0</v>
      </c>
      <c r="AY20" s="487" t="s">
        <v>337</v>
      </c>
      <c r="AZ20" s="487" t="e">
        <f>+VLOOKUP($AJ20,Data_Validation!$A:$E,5,0)</f>
        <v>#N/A</v>
      </c>
    </row>
    <row r="21" spans="36:52" ht="15" customHeight="1">
      <c r="AJ21" s="899">
        <f t="shared" si="0"/>
        <v>0</v>
      </c>
      <c r="AK21" s="899">
        <f t="shared" si="0"/>
        <v>0</v>
      </c>
      <c r="AL21" s="905">
        <f>IFERROR(INDEX(G21:R21,1,MATCH(Parametres!$B$3,G$1:R$1,0)-1)*IF(OR(F21="L",F21="S",F21="I"),-1,1),"")</f>
        <v>0</v>
      </c>
      <c r="AM21" s="905">
        <f t="shared" si="1"/>
        <v>0</v>
      </c>
      <c r="AN21" s="905">
        <f>INDEX(G21:R21,1,MATCH(Parametres!$B$3,G$1:R$1,0))*IF(OR(F21="L",F21="S",F21="I"),-1,1)</f>
        <v>0</v>
      </c>
      <c r="AO21" s="487" t="e">
        <f>+VLOOKUP($AJ21,Data_Validation!$A:$D,1,0)</f>
        <v>#N/A</v>
      </c>
      <c r="AP21" s="487" t="e">
        <f>+VLOOKUP($AJ21,Data_Validation!$A:$D,3,0)</f>
        <v>#N/A</v>
      </c>
      <c r="AQ21" s="487" t="e">
        <f>+VLOOKUP($AJ21,Data_Validation!$A:$D,4,0)</f>
        <v>#N/A</v>
      </c>
      <c r="AR21" s="487" t="s">
        <v>299</v>
      </c>
      <c r="AS21" s="487" t="e">
        <f>+VLOOKUP($AJ21,Data_Validation!$A:$E,5,0)</f>
        <v>#N/A</v>
      </c>
      <c r="AT21" s="904">
        <f t="shared" si="2"/>
        <v>0</v>
      </c>
      <c r="AU21" s="488">
        <f t="shared" si="2"/>
        <v>0</v>
      </c>
      <c r="AV21" s="899">
        <f>IFERROR(INDEX(V21:AG21,1,MATCH(Parametres!$B$3,V$1:AG$1,0)-1)*IF(OR(C21="L",C21="S",C21="I"),-1,1),"")</f>
        <v>0</v>
      </c>
      <c r="AW21" s="899">
        <f t="shared" si="3"/>
        <v>0</v>
      </c>
      <c r="AX21" s="899">
        <f>INDEX(V21:AG21,1,MATCH(Parametres!$B$3,V$1:AG$1,0))*IF(OR(C21="L",C21="S",C21="I"),-1,1)</f>
        <v>0</v>
      </c>
      <c r="AY21" s="487" t="s">
        <v>337</v>
      </c>
      <c r="AZ21" s="487" t="e">
        <f>+VLOOKUP($AJ21,Data_Validation!$A:$E,5,0)</f>
        <v>#N/A</v>
      </c>
    </row>
    <row r="22" spans="36:52" ht="15" customHeight="1">
      <c r="AJ22" s="899">
        <f t="shared" si="0"/>
        <v>0</v>
      </c>
      <c r="AK22" s="899">
        <f t="shared" si="0"/>
        <v>0</v>
      </c>
      <c r="AL22" s="905">
        <f>IFERROR(INDEX(G22:R22,1,MATCH(Parametres!$B$3,G$1:R$1,0)-1)*IF(OR(F22="L",F22="S",F22="I"),-1,1),"")</f>
        <v>0</v>
      </c>
      <c r="AM22" s="905">
        <f t="shared" si="1"/>
        <v>0</v>
      </c>
      <c r="AN22" s="905">
        <f>INDEX(G22:R22,1,MATCH(Parametres!$B$3,G$1:R$1,0))*IF(OR(F22="L",F22="S",F22="I"),-1,1)</f>
        <v>0</v>
      </c>
      <c r="AO22" s="487" t="e">
        <f>+VLOOKUP($AJ22,Data_Validation!$A:$D,1,0)</f>
        <v>#N/A</v>
      </c>
      <c r="AP22" s="487" t="e">
        <f>+VLOOKUP($AJ22,Data_Validation!$A:$D,3,0)</f>
        <v>#N/A</v>
      </c>
      <c r="AQ22" s="487" t="e">
        <f>+VLOOKUP($AJ22,Data_Validation!$A:$D,4,0)</f>
        <v>#N/A</v>
      </c>
      <c r="AR22" s="487" t="s">
        <v>299</v>
      </c>
      <c r="AS22" s="487" t="e">
        <f>+VLOOKUP($AJ22,Data_Validation!$A:$E,5,0)</f>
        <v>#N/A</v>
      </c>
      <c r="AT22" s="904">
        <f t="shared" si="2"/>
        <v>0</v>
      </c>
      <c r="AU22" s="488">
        <f t="shared" si="2"/>
        <v>0</v>
      </c>
      <c r="AV22" s="899">
        <f>IFERROR(INDEX(V22:AG22,1,MATCH(Parametres!$B$3,V$1:AG$1,0)-1)*IF(OR(C22="L",C22="S",C22="I"),-1,1),"")</f>
        <v>0</v>
      </c>
      <c r="AW22" s="899">
        <f t="shared" si="3"/>
        <v>0</v>
      </c>
      <c r="AX22" s="899">
        <f>INDEX(V22:AG22,1,MATCH(Parametres!$B$3,V$1:AG$1,0))*IF(OR(C22="L",C22="S",C22="I"),-1,1)</f>
        <v>0</v>
      </c>
      <c r="AY22" s="487" t="s">
        <v>337</v>
      </c>
      <c r="AZ22" s="487" t="e">
        <f>+VLOOKUP($AJ22,Data_Validation!$A:$E,5,0)</f>
        <v>#N/A</v>
      </c>
    </row>
    <row r="23" spans="36:52" ht="15" customHeight="1">
      <c r="AJ23" s="899">
        <f t="shared" si="0"/>
        <v>0</v>
      </c>
      <c r="AK23" s="899">
        <f t="shared" si="0"/>
        <v>0</v>
      </c>
      <c r="AL23" s="905">
        <f>IFERROR(INDEX(G23:R23,1,MATCH(Parametres!$B$3,G$1:R$1,0)-1)*IF(OR(F23="L",F23="S",F23="I"),-1,1),"")</f>
        <v>0</v>
      </c>
      <c r="AM23" s="905">
        <f t="shared" si="1"/>
        <v>0</v>
      </c>
      <c r="AN23" s="905">
        <f>INDEX(G23:R23,1,MATCH(Parametres!$B$3,G$1:R$1,0))*IF(OR(F23="L",F23="S",F23="I"),-1,1)</f>
        <v>0</v>
      </c>
      <c r="AO23" s="487" t="e">
        <f>+VLOOKUP($AJ23,Data_Validation!$A:$D,1,0)</f>
        <v>#N/A</v>
      </c>
      <c r="AP23" s="487" t="e">
        <f>+VLOOKUP($AJ23,Data_Validation!$A:$D,3,0)</f>
        <v>#N/A</v>
      </c>
      <c r="AQ23" s="487" t="e">
        <f>+VLOOKUP($AJ23,Data_Validation!$A:$D,4,0)</f>
        <v>#N/A</v>
      </c>
      <c r="AR23" s="487" t="s">
        <v>299</v>
      </c>
      <c r="AS23" s="487" t="e">
        <f>+VLOOKUP($AJ23,Data_Validation!$A:$E,5,0)</f>
        <v>#N/A</v>
      </c>
      <c r="AT23" s="904">
        <f t="shared" si="2"/>
        <v>0</v>
      </c>
      <c r="AU23" s="488">
        <f t="shared" si="2"/>
        <v>0</v>
      </c>
      <c r="AV23" s="899">
        <f>IFERROR(INDEX(V23:AG23,1,MATCH(Parametres!$B$3,V$1:AG$1,0)-1)*IF(OR(C23="L",C23="S",C23="I"),-1,1),"")</f>
        <v>0</v>
      </c>
      <c r="AW23" s="899">
        <f t="shared" si="3"/>
        <v>0</v>
      </c>
      <c r="AX23" s="899">
        <f>INDEX(V23:AG23,1,MATCH(Parametres!$B$3,V$1:AG$1,0))*IF(OR(C23="L",C23="S",C23="I"),-1,1)</f>
        <v>0</v>
      </c>
      <c r="AY23" s="487" t="s">
        <v>337</v>
      </c>
      <c r="AZ23" s="487" t="e">
        <f>+VLOOKUP($AJ23,Data_Validation!$A:$E,5,0)</f>
        <v>#N/A</v>
      </c>
    </row>
    <row r="24" spans="36:52" ht="15" customHeight="1">
      <c r="AJ24" s="899">
        <f t="shared" si="0"/>
        <v>0</v>
      </c>
      <c r="AK24" s="899">
        <f t="shared" si="0"/>
        <v>0</v>
      </c>
      <c r="AL24" s="905">
        <f>IFERROR(INDEX(G24:R24,1,MATCH(Parametres!$B$3,G$1:R$1,0)-1)*IF(OR(F24="L",F24="S",F24="I"),-1,1),"")</f>
        <v>0</v>
      </c>
      <c r="AM24" s="905">
        <f t="shared" si="1"/>
        <v>0</v>
      </c>
      <c r="AN24" s="905">
        <f>INDEX(G24:R24,1,MATCH(Parametres!$B$3,G$1:R$1,0))*IF(OR(F24="L",F24="S",F24="I"),-1,1)</f>
        <v>0</v>
      </c>
      <c r="AO24" s="487" t="e">
        <f>+VLOOKUP($AJ24,Data_Validation!$A:$D,1,0)</f>
        <v>#N/A</v>
      </c>
      <c r="AP24" s="487" t="e">
        <f>+VLOOKUP($AJ24,Data_Validation!$A:$D,3,0)</f>
        <v>#N/A</v>
      </c>
      <c r="AQ24" s="487" t="e">
        <f>+VLOOKUP($AJ24,Data_Validation!$A:$D,4,0)</f>
        <v>#N/A</v>
      </c>
      <c r="AR24" s="487" t="s">
        <v>299</v>
      </c>
      <c r="AS24" s="487" t="e">
        <f>+VLOOKUP($AJ24,Data_Validation!$A:$E,5,0)</f>
        <v>#N/A</v>
      </c>
      <c r="AT24" s="904">
        <f t="shared" si="2"/>
        <v>0</v>
      </c>
      <c r="AU24" s="488">
        <f t="shared" si="2"/>
        <v>0</v>
      </c>
      <c r="AV24" s="899">
        <f>IFERROR(INDEX(V24:AG24,1,MATCH(Parametres!$B$3,V$1:AG$1,0)-1)*IF(OR(C24="L",C24="S",C24="I"),-1,1),"")</f>
        <v>0</v>
      </c>
      <c r="AW24" s="899">
        <f t="shared" si="3"/>
        <v>0</v>
      </c>
      <c r="AX24" s="899">
        <f>INDEX(V24:AG24,1,MATCH(Parametres!$B$3,V$1:AG$1,0))*IF(OR(C24="L",C24="S",C24="I"),-1,1)</f>
        <v>0</v>
      </c>
      <c r="AY24" s="487" t="s">
        <v>337</v>
      </c>
      <c r="AZ24" s="487" t="e">
        <f>+VLOOKUP($AJ24,Data_Validation!$A:$E,5,0)</f>
        <v>#N/A</v>
      </c>
    </row>
    <row r="25" spans="36:52" ht="15" customHeight="1">
      <c r="AJ25" s="899">
        <f t="shared" si="0"/>
        <v>0</v>
      </c>
      <c r="AK25" s="899">
        <f t="shared" si="0"/>
        <v>0</v>
      </c>
      <c r="AL25" s="905">
        <f>IFERROR(INDEX(G25:R25,1,MATCH(Parametres!$B$3,G$1:R$1,0)-1)*IF(OR(F25="L",F25="S",F25="I"),-1,1),"")</f>
        <v>0</v>
      </c>
      <c r="AM25" s="905">
        <f t="shared" si="1"/>
        <v>0</v>
      </c>
      <c r="AN25" s="905">
        <f>INDEX(G25:R25,1,MATCH(Parametres!$B$3,G$1:R$1,0))*IF(OR(F25="L",F25="S",F25="I"),-1,1)</f>
        <v>0</v>
      </c>
      <c r="AO25" s="487" t="e">
        <f>+VLOOKUP($AJ25,Data_Validation!$A:$D,1,0)</f>
        <v>#N/A</v>
      </c>
      <c r="AP25" s="487" t="e">
        <f>+VLOOKUP($AJ25,Data_Validation!$A:$D,3,0)</f>
        <v>#N/A</v>
      </c>
      <c r="AQ25" s="487" t="e">
        <f>+VLOOKUP($AJ25,Data_Validation!$A:$D,4,0)</f>
        <v>#N/A</v>
      </c>
      <c r="AR25" s="487" t="s">
        <v>299</v>
      </c>
      <c r="AS25" s="487" t="e">
        <f>+VLOOKUP($AJ25,Data_Validation!$A:$E,5,0)</f>
        <v>#N/A</v>
      </c>
      <c r="AT25" s="904">
        <f t="shared" si="2"/>
        <v>0</v>
      </c>
      <c r="AU25" s="488">
        <f t="shared" si="2"/>
        <v>0</v>
      </c>
      <c r="AV25" s="899">
        <f>IFERROR(INDEX(V25:AG25,1,MATCH(Parametres!$B$3,V$1:AG$1,0)-1)*IF(OR(C25="L",C25="S",C25="I"),-1,1),"")</f>
        <v>0</v>
      </c>
      <c r="AW25" s="899">
        <f t="shared" si="3"/>
        <v>0</v>
      </c>
      <c r="AX25" s="899">
        <f>INDEX(V25:AG25,1,MATCH(Parametres!$B$3,V$1:AG$1,0))*IF(OR(C25="L",C25="S",C25="I"),-1,1)</f>
        <v>0</v>
      </c>
      <c r="AY25" s="487" t="s">
        <v>337</v>
      </c>
      <c r="AZ25" s="487" t="e">
        <f>+VLOOKUP($AJ25,Data_Validation!$A:$E,5,0)</f>
        <v>#N/A</v>
      </c>
    </row>
    <row r="26" spans="36:52" ht="15.75" customHeight="1">
      <c r="AJ26" s="899">
        <f t="shared" si="0"/>
        <v>0</v>
      </c>
      <c r="AK26" s="899">
        <f t="shared" si="0"/>
        <v>0</v>
      </c>
      <c r="AL26" s="905">
        <f>IFERROR(INDEX(G26:R26,1,MATCH(Parametres!$B$3,G$1:R$1,0)-1)*IF(OR(F26="L",F26="S",F26="I"),-1,1),"")</f>
        <v>0</v>
      </c>
      <c r="AM26" s="905">
        <f t="shared" si="1"/>
        <v>0</v>
      </c>
      <c r="AN26" s="905">
        <f>INDEX(G26:R26,1,MATCH(Parametres!$B$3,G$1:R$1,0))*IF(OR(F26="L",F26="S",F26="I"),-1,1)</f>
        <v>0</v>
      </c>
      <c r="AO26" s="487" t="e">
        <f>+VLOOKUP($AJ26,Data_Validation!$A:$D,1,0)</f>
        <v>#N/A</v>
      </c>
      <c r="AP26" s="487" t="e">
        <f>+VLOOKUP($AJ26,Data_Validation!$A:$D,3,0)</f>
        <v>#N/A</v>
      </c>
      <c r="AQ26" s="487" t="e">
        <f>+VLOOKUP($AJ26,Data_Validation!$A:$D,4,0)</f>
        <v>#N/A</v>
      </c>
      <c r="AR26" s="487" t="s">
        <v>299</v>
      </c>
      <c r="AS26" s="487" t="e">
        <f>+VLOOKUP($AJ26,Data_Validation!$A:$E,5,0)</f>
        <v>#N/A</v>
      </c>
      <c r="AT26" s="904">
        <f t="shared" si="2"/>
        <v>0</v>
      </c>
      <c r="AU26" s="488">
        <f t="shared" si="2"/>
        <v>0</v>
      </c>
      <c r="AV26" s="899">
        <f>IFERROR(INDEX(V26:AG26,1,MATCH(Parametres!$B$3,V$1:AG$1,0)-1)*IF(OR(C26="L",C26="S",C26="I"),-1,1),"")</f>
        <v>0</v>
      </c>
      <c r="AW26" s="899">
        <f t="shared" si="3"/>
        <v>0</v>
      </c>
      <c r="AX26" s="899">
        <f>INDEX(V26:AG26,1,MATCH(Parametres!$B$3,V$1:AG$1,0))*IF(OR(C26="L",C26="S",C26="I"),-1,1)</f>
        <v>0</v>
      </c>
      <c r="AY26" s="487" t="s">
        <v>337</v>
      </c>
      <c r="AZ26" s="487" t="e">
        <f>+VLOOKUP($AJ26,Data_Validation!$A:$E,5,0)</f>
        <v>#N/A</v>
      </c>
    </row>
    <row r="27" spans="36:52" ht="15" customHeight="1">
      <c r="AJ27" s="899">
        <f t="shared" si="0"/>
        <v>0</v>
      </c>
      <c r="AK27" s="899">
        <f t="shared" si="0"/>
        <v>0</v>
      </c>
      <c r="AL27" s="905">
        <f>IFERROR(INDEX(G27:R27,1,MATCH(Parametres!$B$3,G$1:R$1,0)-1)*IF(OR(F27="L",F27="S",F27="I"),-1,1),"")</f>
        <v>0</v>
      </c>
      <c r="AM27" s="905">
        <f t="shared" si="1"/>
        <v>0</v>
      </c>
      <c r="AN27" s="905">
        <f>INDEX(G27:R27,1,MATCH(Parametres!$B$3,G$1:R$1,0))*IF(OR(F27="L",F27="S",F27="I"),-1,1)</f>
        <v>0</v>
      </c>
      <c r="AO27" s="487" t="e">
        <f>+VLOOKUP($AJ27,Data_Validation!$A:$D,1,0)</f>
        <v>#N/A</v>
      </c>
      <c r="AP27" s="487" t="e">
        <f>+VLOOKUP($AJ27,Data_Validation!$A:$D,3,0)</f>
        <v>#N/A</v>
      </c>
      <c r="AQ27" s="487" t="e">
        <f>+VLOOKUP($AJ27,Data_Validation!$A:$D,4,0)</f>
        <v>#N/A</v>
      </c>
      <c r="AR27" s="487" t="s">
        <v>299</v>
      </c>
      <c r="AS27" s="487" t="e">
        <f>+VLOOKUP($AJ27,Data_Validation!$A:$E,5,0)</f>
        <v>#N/A</v>
      </c>
      <c r="AT27" s="904">
        <f t="shared" si="2"/>
        <v>0</v>
      </c>
      <c r="AU27" s="488">
        <f t="shared" si="2"/>
        <v>0</v>
      </c>
      <c r="AV27" s="899">
        <f>IFERROR(INDEX(V27:AG27,1,MATCH(Parametres!$B$3,V$1:AG$1,0)-1)*IF(OR(C27="L",C27="S",C27="I"),-1,1),"")</f>
        <v>0</v>
      </c>
      <c r="AW27" s="899">
        <f t="shared" si="3"/>
        <v>0</v>
      </c>
      <c r="AX27" s="899">
        <f>INDEX(V27:AG27,1,MATCH(Parametres!$B$3,V$1:AG$1,0))*IF(OR(C27="L",C27="S",C27="I"),-1,1)</f>
        <v>0</v>
      </c>
      <c r="AY27" s="487" t="s">
        <v>337</v>
      </c>
      <c r="AZ27" s="487" t="e">
        <f>+VLOOKUP($AJ27,Data_Validation!$A:$E,5,0)</f>
        <v>#N/A</v>
      </c>
    </row>
    <row r="28" spans="36:52" ht="15" customHeight="1">
      <c r="AJ28" s="899">
        <f t="shared" si="0"/>
        <v>0</v>
      </c>
      <c r="AK28" s="899">
        <f t="shared" si="0"/>
        <v>0</v>
      </c>
      <c r="AL28" s="905">
        <f>IFERROR(INDEX(G28:R28,1,MATCH(Parametres!$B$3,G$1:R$1,0)-1)*IF(OR(F28="L",F28="S",F28="I"),-1,1),"")</f>
        <v>0</v>
      </c>
      <c r="AM28" s="905">
        <f t="shared" si="1"/>
        <v>0</v>
      </c>
      <c r="AN28" s="905">
        <f>INDEX(G28:R28,1,MATCH(Parametres!$B$3,G$1:R$1,0))*IF(OR(F28="L",F28="S",F28="I"),-1,1)</f>
        <v>0</v>
      </c>
      <c r="AO28" s="487" t="e">
        <f>+VLOOKUP($AJ28,Data_Validation!$A:$D,1,0)</f>
        <v>#N/A</v>
      </c>
      <c r="AP28" s="487" t="e">
        <f>+VLOOKUP($AJ28,Data_Validation!$A:$D,3,0)</f>
        <v>#N/A</v>
      </c>
      <c r="AQ28" s="487" t="e">
        <f>+VLOOKUP($AJ28,Data_Validation!$A:$D,4,0)</f>
        <v>#N/A</v>
      </c>
      <c r="AR28" s="487" t="s">
        <v>299</v>
      </c>
      <c r="AS28" s="487" t="e">
        <f>+VLOOKUP($AJ28,Data_Validation!$A:$E,5,0)</f>
        <v>#N/A</v>
      </c>
      <c r="AT28" s="904">
        <f t="shared" si="2"/>
        <v>0</v>
      </c>
      <c r="AU28" s="488">
        <f t="shared" si="2"/>
        <v>0</v>
      </c>
      <c r="AV28" s="899">
        <f>IFERROR(INDEX(V28:AG28,1,MATCH(Parametres!$B$3,V$1:AG$1,0)-1)*IF(OR(C28="L",C28="S",C28="I"),-1,1),"")</f>
        <v>0</v>
      </c>
      <c r="AW28" s="899">
        <f t="shared" si="3"/>
        <v>0</v>
      </c>
      <c r="AX28" s="899">
        <f>INDEX(V28:AG28,1,MATCH(Parametres!$B$3,V$1:AG$1,0))*IF(OR(C28="L",C28="S",C28="I"),-1,1)</f>
        <v>0</v>
      </c>
      <c r="AY28" s="487" t="s">
        <v>337</v>
      </c>
      <c r="AZ28" s="487" t="e">
        <f>+VLOOKUP($AJ28,Data_Validation!$A:$E,5,0)</f>
        <v>#N/A</v>
      </c>
    </row>
    <row r="29" spans="36:52" ht="15" customHeight="1">
      <c r="AJ29" s="899">
        <f t="shared" si="0"/>
        <v>0</v>
      </c>
      <c r="AK29" s="899">
        <f t="shared" si="0"/>
        <v>0</v>
      </c>
      <c r="AL29" s="905">
        <f>IFERROR(INDEX(G29:R29,1,MATCH(Parametres!$B$3,G$1:R$1,0)-1)*IF(OR(F29="L",F29="S",F29="I"),-1,1),"")</f>
        <v>0</v>
      </c>
      <c r="AM29" s="905">
        <f t="shared" si="1"/>
        <v>0</v>
      </c>
      <c r="AN29" s="905">
        <f>INDEX(G29:R29,1,MATCH(Parametres!$B$3,G$1:R$1,0))*IF(OR(F29="L",F29="S",F29="I"),-1,1)</f>
        <v>0</v>
      </c>
      <c r="AO29" s="487" t="e">
        <f>+VLOOKUP($AJ29,Data_Validation!$A:$D,1,0)</f>
        <v>#N/A</v>
      </c>
      <c r="AP29" s="487" t="e">
        <f>+VLOOKUP($AJ29,Data_Validation!$A:$D,3,0)</f>
        <v>#N/A</v>
      </c>
      <c r="AQ29" s="487" t="e">
        <f>+VLOOKUP($AJ29,Data_Validation!$A:$D,4,0)</f>
        <v>#N/A</v>
      </c>
      <c r="AR29" s="487" t="s">
        <v>299</v>
      </c>
      <c r="AS29" s="487" t="e">
        <f>+VLOOKUP($AJ29,Data_Validation!$A:$E,5,0)</f>
        <v>#N/A</v>
      </c>
      <c r="AT29" s="904">
        <f t="shared" si="2"/>
        <v>0</v>
      </c>
      <c r="AU29" s="488">
        <f t="shared" si="2"/>
        <v>0</v>
      </c>
      <c r="AV29" s="899">
        <f>IFERROR(INDEX(V29:AG29,1,MATCH(Parametres!$B$3,V$1:AG$1,0)-1)*IF(OR(C29="L",C29="S",C29="I"),-1,1),"")</f>
        <v>0</v>
      </c>
      <c r="AW29" s="899">
        <f t="shared" si="3"/>
        <v>0</v>
      </c>
      <c r="AX29" s="899">
        <f>INDEX(V29:AG29,1,MATCH(Parametres!$B$3,V$1:AG$1,0))*IF(OR(C29="L",C29="S",C29="I"),-1,1)</f>
        <v>0</v>
      </c>
      <c r="AY29" s="487" t="s">
        <v>337</v>
      </c>
      <c r="AZ29" s="487" t="e">
        <f>+VLOOKUP($AJ29,Data_Validation!$A:$E,5,0)</f>
        <v>#N/A</v>
      </c>
    </row>
    <row r="30" spans="36:52" ht="15" customHeight="1">
      <c r="AJ30" s="899">
        <f t="shared" si="0"/>
        <v>0</v>
      </c>
      <c r="AK30" s="899">
        <f t="shared" si="0"/>
        <v>0</v>
      </c>
      <c r="AL30" s="905">
        <f>IFERROR(INDEX(G30:R30,1,MATCH(Parametres!$B$3,G$1:R$1,0)-1)*IF(OR(F30="L",F30="S",F30="I"),-1,1),"")</f>
        <v>0</v>
      </c>
      <c r="AM30" s="905">
        <f t="shared" si="1"/>
        <v>0</v>
      </c>
      <c r="AN30" s="905">
        <f>INDEX(G30:R30,1,MATCH(Parametres!$B$3,G$1:R$1,0))*IF(OR(F30="L",F30="S",F30="I"),-1,1)</f>
        <v>0</v>
      </c>
      <c r="AO30" s="487" t="e">
        <f>+VLOOKUP($AJ30,Data_Validation!$A:$D,1,0)</f>
        <v>#N/A</v>
      </c>
      <c r="AP30" s="487" t="e">
        <f>+VLOOKUP($AJ30,Data_Validation!$A:$D,3,0)</f>
        <v>#N/A</v>
      </c>
      <c r="AQ30" s="487" t="e">
        <f>+VLOOKUP($AJ30,Data_Validation!$A:$D,4,0)</f>
        <v>#N/A</v>
      </c>
      <c r="AR30" s="487" t="s">
        <v>299</v>
      </c>
      <c r="AS30" s="487" t="e">
        <f>+VLOOKUP($AJ30,Data_Validation!$A:$E,5,0)</f>
        <v>#N/A</v>
      </c>
      <c r="AT30" s="904">
        <f t="shared" si="2"/>
        <v>0</v>
      </c>
      <c r="AU30" s="488">
        <f t="shared" si="2"/>
        <v>0</v>
      </c>
      <c r="AV30" s="899">
        <f>IFERROR(INDEX(V30:AG30,1,MATCH(Parametres!$B$3,V$1:AG$1,0)-1)*IF(OR(C30="L",C30="S",C30="I"),-1,1),"")</f>
        <v>0</v>
      </c>
      <c r="AW30" s="899">
        <f t="shared" si="3"/>
        <v>0</v>
      </c>
      <c r="AX30" s="899">
        <f>INDEX(V30:AG30,1,MATCH(Parametres!$B$3,V$1:AG$1,0))*IF(OR(C30="L",C30="S",C30="I"),-1,1)</f>
        <v>0</v>
      </c>
      <c r="AY30" s="487" t="s">
        <v>337</v>
      </c>
      <c r="AZ30" s="487" t="e">
        <f>+VLOOKUP($AJ30,Data_Validation!$A:$E,5,0)</f>
        <v>#N/A</v>
      </c>
    </row>
    <row r="31" spans="36:52" ht="15" customHeight="1">
      <c r="AJ31" s="899">
        <f t="shared" si="0"/>
        <v>0</v>
      </c>
      <c r="AK31" s="899">
        <f t="shared" si="0"/>
        <v>0</v>
      </c>
      <c r="AL31" s="905">
        <f>IFERROR(INDEX(G31:R31,1,MATCH(Parametres!$B$3,G$1:R$1,0)-1)*IF(OR(F31="L",F31="S",F31="I"),-1,1),"")</f>
        <v>0</v>
      </c>
      <c r="AM31" s="905">
        <f t="shared" si="1"/>
        <v>0</v>
      </c>
      <c r="AN31" s="905">
        <f>INDEX(G31:R31,1,MATCH(Parametres!$B$3,G$1:R$1,0))*IF(OR(F31="L",F31="S",F31="I"),-1,1)</f>
        <v>0</v>
      </c>
      <c r="AO31" s="487" t="e">
        <f>+VLOOKUP($AJ31,Data_Validation!$A:$D,1,0)</f>
        <v>#N/A</v>
      </c>
      <c r="AP31" s="487" t="e">
        <f>+VLOOKUP($AJ31,Data_Validation!$A:$D,3,0)</f>
        <v>#N/A</v>
      </c>
      <c r="AQ31" s="487" t="e">
        <f>+VLOOKUP($AJ31,Data_Validation!$A:$D,4,0)</f>
        <v>#N/A</v>
      </c>
      <c r="AR31" s="487" t="s">
        <v>299</v>
      </c>
      <c r="AS31" s="487" t="e">
        <f>+VLOOKUP($AJ31,Data_Validation!$A:$E,5,0)</f>
        <v>#N/A</v>
      </c>
      <c r="AT31" s="904">
        <f t="shared" si="2"/>
        <v>0</v>
      </c>
      <c r="AU31" s="488">
        <f t="shared" si="2"/>
        <v>0</v>
      </c>
      <c r="AV31" s="899">
        <f>IFERROR(INDEX(V31:AG31,1,MATCH(Parametres!$B$3,V$1:AG$1,0)-1)*IF(OR(C31="L",C31="S",C31="I"),-1,1),"")</f>
        <v>0</v>
      </c>
      <c r="AW31" s="899">
        <f t="shared" si="3"/>
        <v>0</v>
      </c>
      <c r="AX31" s="899">
        <f>INDEX(V31:AG31,1,MATCH(Parametres!$B$3,V$1:AG$1,0))*IF(OR(C31="L",C31="S",C31="I"),-1,1)</f>
        <v>0</v>
      </c>
      <c r="AY31" s="487" t="s">
        <v>337</v>
      </c>
      <c r="AZ31" s="487" t="e">
        <f>+VLOOKUP($AJ31,Data_Validation!$A:$E,5,0)</f>
        <v>#N/A</v>
      </c>
    </row>
    <row r="32" spans="36:52" ht="15" customHeight="1">
      <c r="AJ32" s="899">
        <f t="shared" si="0"/>
        <v>0</v>
      </c>
      <c r="AK32" s="899">
        <f t="shared" si="0"/>
        <v>0</v>
      </c>
      <c r="AL32" s="905">
        <f>IFERROR(INDEX(G32:R32,1,MATCH(Parametres!$B$3,G$1:R$1,0)-1)*IF(OR(F32="L",F32="S",F32="I"),-1,1),"")</f>
        <v>0</v>
      </c>
      <c r="AM32" s="905">
        <f t="shared" si="1"/>
        <v>0</v>
      </c>
      <c r="AN32" s="905">
        <f>INDEX(G32:R32,1,MATCH(Parametres!$B$3,G$1:R$1,0))*IF(OR(F32="L",F32="S",F32="I"),-1,1)</f>
        <v>0</v>
      </c>
      <c r="AO32" s="487" t="e">
        <f>+VLOOKUP($AJ32,Data_Validation!$A:$D,1,0)</f>
        <v>#N/A</v>
      </c>
      <c r="AP32" s="487" t="e">
        <f>+VLOOKUP($AJ32,Data_Validation!$A:$D,3,0)</f>
        <v>#N/A</v>
      </c>
      <c r="AQ32" s="487" t="e">
        <f>+VLOOKUP($AJ32,Data_Validation!$A:$D,4,0)</f>
        <v>#N/A</v>
      </c>
      <c r="AR32" s="487" t="s">
        <v>299</v>
      </c>
      <c r="AS32" s="487" t="e">
        <f>+VLOOKUP($AJ32,Data_Validation!$A:$E,5,0)</f>
        <v>#N/A</v>
      </c>
      <c r="AT32" s="904">
        <f t="shared" si="2"/>
        <v>0</v>
      </c>
      <c r="AU32" s="488">
        <f t="shared" si="2"/>
        <v>0</v>
      </c>
      <c r="AV32" s="899">
        <f>IFERROR(INDEX(V32:AG32,1,MATCH(Parametres!$B$3,V$1:AG$1,0)-1)*IF(OR(C32="L",C32="S",C32="I"),-1,1),"")</f>
        <v>0</v>
      </c>
      <c r="AW32" s="899">
        <f t="shared" si="3"/>
        <v>0</v>
      </c>
      <c r="AX32" s="899">
        <f>INDEX(V32:AG32,1,MATCH(Parametres!$B$3,V$1:AG$1,0))*IF(OR(C32="L",C32="S",C32="I"),-1,1)</f>
        <v>0</v>
      </c>
      <c r="AY32" s="487" t="s">
        <v>337</v>
      </c>
      <c r="AZ32" s="487" t="e">
        <f>+VLOOKUP($AJ32,Data_Validation!$A:$E,5,0)</f>
        <v>#N/A</v>
      </c>
    </row>
    <row r="33" spans="36:52" ht="15" customHeight="1">
      <c r="AJ33" s="899">
        <f t="shared" si="0"/>
        <v>0</v>
      </c>
      <c r="AK33" s="899">
        <f t="shared" si="0"/>
        <v>0</v>
      </c>
      <c r="AL33" s="905">
        <f>IFERROR(INDEX(G33:R33,1,MATCH(Parametres!$B$3,G$1:R$1,0)-1)*IF(OR(F33="L",F33="S",F33="I"),-1,1),"")</f>
        <v>0</v>
      </c>
      <c r="AM33" s="905">
        <f t="shared" si="1"/>
        <v>0</v>
      </c>
      <c r="AN33" s="905">
        <f>INDEX(G33:R33,1,MATCH(Parametres!$B$3,G$1:R$1,0))*IF(OR(F33="L",F33="S",F33="I"),-1,1)</f>
        <v>0</v>
      </c>
      <c r="AO33" s="487" t="e">
        <f>+VLOOKUP($AJ33,Data_Validation!$A:$D,1,0)</f>
        <v>#N/A</v>
      </c>
      <c r="AP33" s="487" t="e">
        <f>+VLOOKUP($AJ33,Data_Validation!$A:$D,3,0)</f>
        <v>#N/A</v>
      </c>
      <c r="AQ33" s="487" t="e">
        <f>+VLOOKUP($AJ33,Data_Validation!$A:$D,4,0)</f>
        <v>#N/A</v>
      </c>
      <c r="AR33" s="487" t="s">
        <v>299</v>
      </c>
      <c r="AS33" s="487" t="e">
        <f>+VLOOKUP($AJ33,Data_Validation!$A:$E,5,0)</f>
        <v>#N/A</v>
      </c>
      <c r="AT33" s="904">
        <f t="shared" si="2"/>
        <v>0</v>
      </c>
      <c r="AU33" s="488">
        <f t="shared" si="2"/>
        <v>0</v>
      </c>
      <c r="AV33" s="899">
        <f>IFERROR(INDEX(V33:AG33,1,MATCH(Parametres!$B$3,V$1:AG$1,0)-1)*IF(OR(C33="L",C33="S",C33="I"),-1,1),"")</f>
        <v>0</v>
      </c>
      <c r="AW33" s="899">
        <f t="shared" si="3"/>
        <v>0</v>
      </c>
      <c r="AX33" s="899">
        <f>INDEX(V33:AG33,1,MATCH(Parametres!$B$3,V$1:AG$1,0))*IF(OR(C33="L",C33="S",C33="I"),-1,1)</f>
        <v>0</v>
      </c>
      <c r="AY33" s="487" t="s">
        <v>337</v>
      </c>
      <c r="AZ33" s="487" t="e">
        <f>+VLOOKUP($AJ33,Data_Validation!$A:$E,5,0)</f>
        <v>#N/A</v>
      </c>
    </row>
    <row r="34" spans="36:52" ht="15.75" customHeight="1">
      <c r="AJ34" s="899">
        <f t="shared" si="0"/>
        <v>0</v>
      </c>
      <c r="AK34" s="899">
        <f t="shared" si="0"/>
        <v>0</v>
      </c>
      <c r="AL34" s="905">
        <f>IFERROR(INDEX(G34:R34,1,MATCH(Parametres!$B$3,G$1:R$1,0)-1)*IF(OR(F34="L",F34="S",F34="I"),-1,1),"")</f>
        <v>0</v>
      </c>
      <c r="AM34" s="905">
        <f t="shared" si="1"/>
        <v>0</v>
      </c>
      <c r="AN34" s="905">
        <f>INDEX(G34:R34,1,MATCH(Parametres!$B$3,G$1:R$1,0))*IF(OR(F34="L",F34="S",F34="I"),-1,1)</f>
        <v>0</v>
      </c>
      <c r="AO34" s="487" t="e">
        <f>+VLOOKUP($AJ34,Data_Validation!$A:$D,1,0)</f>
        <v>#N/A</v>
      </c>
      <c r="AP34" s="487" t="e">
        <f>+VLOOKUP($AJ34,Data_Validation!$A:$D,3,0)</f>
        <v>#N/A</v>
      </c>
      <c r="AQ34" s="487" t="e">
        <f>+VLOOKUP($AJ34,Data_Validation!$A:$D,4,0)</f>
        <v>#N/A</v>
      </c>
      <c r="AR34" s="487" t="s">
        <v>299</v>
      </c>
      <c r="AS34" s="487" t="e">
        <f>+VLOOKUP($AJ34,Data_Validation!$A:$E,5,0)</f>
        <v>#N/A</v>
      </c>
      <c r="AT34" s="904">
        <f t="shared" si="2"/>
        <v>0</v>
      </c>
      <c r="AU34" s="488">
        <f t="shared" si="2"/>
        <v>0</v>
      </c>
      <c r="AV34" s="899">
        <f>IFERROR(INDEX(V34:AG34,1,MATCH(Parametres!$B$3,V$1:AG$1,0)-1)*IF(OR(C34="L",C34="S",C34="I"),-1,1),"")</f>
        <v>0</v>
      </c>
      <c r="AW34" s="899">
        <f t="shared" si="3"/>
        <v>0</v>
      </c>
      <c r="AX34" s="899">
        <f>INDEX(V34:AG34,1,MATCH(Parametres!$B$3,V$1:AG$1,0))*IF(OR(C34="L",C34="S",C34="I"),-1,1)</f>
        <v>0</v>
      </c>
      <c r="AY34" s="487" t="s">
        <v>337</v>
      </c>
      <c r="AZ34" s="487" t="e">
        <f>+VLOOKUP($AJ34,Data_Validation!$A:$E,5,0)</f>
        <v>#N/A</v>
      </c>
    </row>
    <row r="35" spans="36:52" ht="15" customHeight="1">
      <c r="AJ35" s="899">
        <f t="shared" si="0"/>
        <v>0</v>
      </c>
      <c r="AK35" s="899">
        <f t="shared" si="0"/>
        <v>0</v>
      </c>
      <c r="AL35" s="905">
        <f>IFERROR(INDEX(G35:R35,1,MATCH(Parametres!$B$3,G$1:R$1,0)-1)*IF(OR(F35="L",F35="S",F35="I"),-1,1),"")</f>
        <v>0</v>
      </c>
      <c r="AM35" s="905">
        <f t="shared" si="1"/>
        <v>0</v>
      </c>
      <c r="AN35" s="905">
        <f>INDEX(G35:R35,1,MATCH(Parametres!$B$3,G$1:R$1,0))*IF(OR(F35="L",F35="S",F35="I"),-1,1)</f>
        <v>0</v>
      </c>
      <c r="AO35" s="487" t="e">
        <f>+VLOOKUP($AJ35,Data_Validation!$A:$D,1,0)</f>
        <v>#N/A</v>
      </c>
      <c r="AP35" s="487" t="e">
        <f>+VLOOKUP($AJ35,Data_Validation!$A:$D,3,0)</f>
        <v>#N/A</v>
      </c>
      <c r="AQ35" s="487" t="e">
        <f>+VLOOKUP($AJ35,Data_Validation!$A:$D,4,0)</f>
        <v>#N/A</v>
      </c>
      <c r="AR35" s="487" t="s">
        <v>299</v>
      </c>
      <c r="AS35" s="487" t="e">
        <f>+VLOOKUP($AJ35,Data_Validation!$A:$E,5,0)</f>
        <v>#N/A</v>
      </c>
      <c r="AT35" s="904">
        <f t="shared" si="2"/>
        <v>0</v>
      </c>
      <c r="AU35" s="488">
        <f t="shared" si="2"/>
        <v>0</v>
      </c>
      <c r="AV35" s="899">
        <f>IFERROR(INDEX(V35:AG35,1,MATCH(Parametres!$B$3,V$1:AG$1,0)-1)*IF(OR(C35="L",C35="S",C35="I"),-1,1),"")</f>
        <v>0</v>
      </c>
      <c r="AW35" s="899">
        <f t="shared" si="3"/>
        <v>0</v>
      </c>
      <c r="AX35" s="899">
        <f>INDEX(V35:AG35,1,MATCH(Parametres!$B$3,V$1:AG$1,0))*IF(OR(C35="L",C35="S",C35="I"),-1,1)</f>
        <v>0</v>
      </c>
      <c r="AY35" s="487" t="s">
        <v>337</v>
      </c>
      <c r="AZ35" s="487" t="e">
        <f>+VLOOKUP($AJ35,Data_Validation!$A:$E,5,0)</f>
        <v>#N/A</v>
      </c>
    </row>
    <row r="36" spans="36:52" ht="15" customHeight="1">
      <c r="AJ36" s="899">
        <f t="shared" si="0"/>
        <v>0</v>
      </c>
      <c r="AK36" s="899">
        <f t="shared" si="0"/>
        <v>0</v>
      </c>
      <c r="AL36" s="905">
        <f>IFERROR(INDEX(G36:R36,1,MATCH(Parametres!$B$3,G$1:R$1,0)-1)*IF(OR(F36="L",F36="S",F36="I"),-1,1),"")</f>
        <v>0</v>
      </c>
      <c r="AM36" s="905">
        <f t="shared" si="1"/>
        <v>0</v>
      </c>
      <c r="AN36" s="905">
        <f>INDEX(G36:R36,1,MATCH(Parametres!$B$3,G$1:R$1,0))*IF(OR(F36="L",F36="S",F36="I"),-1,1)</f>
        <v>0</v>
      </c>
      <c r="AO36" s="487" t="e">
        <f>+VLOOKUP($AJ36,Data_Validation!$A:$D,1,0)</f>
        <v>#N/A</v>
      </c>
      <c r="AP36" s="487" t="e">
        <f>+VLOOKUP($AJ36,Data_Validation!$A:$D,3,0)</f>
        <v>#N/A</v>
      </c>
      <c r="AQ36" s="487" t="e">
        <f>+VLOOKUP($AJ36,Data_Validation!$A:$D,4,0)</f>
        <v>#N/A</v>
      </c>
      <c r="AR36" s="487" t="s">
        <v>299</v>
      </c>
      <c r="AS36" s="487" t="e">
        <f>+VLOOKUP($AJ36,Data_Validation!$A:$E,5,0)</f>
        <v>#N/A</v>
      </c>
      <c r="AT36" s="904">
        <f t="shared" si="2"/>
        <v>0</v>
      </c>
      <c r="AU36" s="488">
        <f t="shared" si="2"/>
        <v>0</v>
      </c>
      <c r="AV36" s="899">
        <f>IFERROR(INDEX(V36:AG36,1,MATCH(Parametres!$B$3,V$1:AG$1,0)-1)*IF(OR(C36="L",C36="S",C36="I"),-1,1),"")</f>
        <v>0</v>
      </c>
      <c r="AW36" s="899">
        <f t="shared" si="3"/>
        <v>0</v>
      </c>
      <c r="AX36" s="899">
        <f>INDEX(V36:AG36,1,MATCH(Parametres!$B$3,V$1:AG$1,0))*IF(OR(C36="L",C36="S",C36="I"),-1,1)</f>
        <v>0</v>
      </c>
      <c r="AY36" s="487" t="s">
        <v>337</v>
      </c>
      <c r="AZ36" s="487" t="e">
        <f>+VLOOKUP($AJ36,Data_Validation!$A:$E,5,0)</f>
        <v>#N/A</v>
      </c>
    </row>
    <row r="37" spans="36:52" ht="15" customHeight="1">
      <c r="AJ37" s="899">
        <f t="shared" si="0"/>
        <v>0</v>
      </c>
      <c r="AK37" s="899">
        <f t="shared" si="0"/>
        <v>0</v>
      </c>
      <c r="AL37" s="905">
        <f>IFERROR(INDEX(G37:R37,1,MATCH(Parametres!$B$3,G$1:R$1,0)-1)*IF(OR(F37="L",F37="S",F37="I"),-1,1),"")</f>
        <v>0</v>
      </c>
      <c r="AM37" s="905">
        <f t="shared" si="1"/>
        <v>0</v>
      </c>
      <c r="AN37" s="905">
        <f>INDEX(G37:R37,1,MATCH(Parametres!$B$3,G$1:R$1,0))*IF(OR(F37="L",F37="S",F37="I"),-1,1)</f>
        <v>0</v>
      </c>
      <c r="AO37" s="487" t="e">
        <f>+VLOOKUP($AJ37,Data_Validation!$A:$D,1,0)</f>
        <v>#N/A</v>
      </c>
      <c r="AP37" s="487" t="e">
        <f>+VLOOKUP($AJ37,Data_Validation!$A:$D,3,0)</f>
        <v>#N/A</v>
      </c>
      <c r="AQ37" s="487" t="e">
        <f>+VLOOKUP($AJ37,Data_Validation!$A:$D,4,0)</f>
        <v>#N/A</v>
      </c>
      <c r="AR37" s="487" t="s">
        <v>299</v>
      </c>
      <c r="AS37" s="487" t="e">
        <f>+VLOOKUP($AJ37,Data_Validation!$A:$E,5,0)</f>
        <v>#N/A</v>
      </c>
      <c r="AT37" s="904">
        <f t="shared" si="2"/>
        <v>0</v>
      </c>
      <c r="AU37" s="488">
        <f t="shared" si="2"/>
        <v>0</v>
      </c>
      <c r="AV37" s="899">
        <f>IFERROR(INDEX(V37:AG37,1,MATCH(Parametres!$B$3,V$1:AG$1,0)-1)*IF(OR(C37="L",C37="S",C37="I"),-1,1),"")</f>
        <v>0</v>
      </c>
      <c r="AW37" s="899">
        <f t="shared" si="3"/>
        <v>0</v>
      </c>
      <c r="AX37" s="899">
        <f>INDEX(V37:AG37,1,MATCH(Parametres!$B$3,V$1:AG$1,0))*IF(OR(C37="L",C37="S",C37="I"),-1,1)</f>
        <v>0</v>
      </c>
      <c r="AY37" s="487" t="s">
        <v>337</v>
      </c>
      <c r="AZ37" s="487" t="e">
        <f>+VLOOKUP($AJ37,Data_Validation!$A:$E,5,0)</f>
        <v>#N/A</v>
      </c>
    </row>
    <row r="38" spans="36:52" ht="15" customHeight="1">
      <c r="AJ38" s="899">
        <f t="shared" si="0"/>
        <v>0</v>
      </c>
      <c r="AK38" s="899">
        <f t="shared" si="0"/>
        <v>0</v>
      </c>
      <c r="AL38" s="905">
        <f>IFERROR(INDEX(G38:R38,1,MATCH(Parametres!$B$3,G$1:R$1,0)-1)*IF(OR(F38="L",F38="S",F38="I"),-1,1),"")</f>
        <v>0</v>
      </c>
      <c r="AM38" s="905">
        <f t="shared" si="1"/>
        <v>0</v>
      </c>
      <c r="AN38" s="905">
        <f>INDEX(G38:R38,1,MATCH(Parametres!$B$3,G$1:R$1,0))*IF(OR(F38="L",F38="S",F38="I"),-1,1)</f>
        <v>0</v>
      </c>
      <c r="AO38" s="487" t="e">
        <f>+VLOOKUP($AJ38,Data_Validation!$A:$D,1,0)</f>
        <v>#N/A</v>
      </c>
      <c r="AP38" s="487" t="e">
        <f>+VLOOKUP($AJ38,Data_Validation!$A:$D,3,0)</f>
        <v>#N/A</v>
      </c>
      <c r="AQ38" s="487" t="e">
        <f>+VLOOKUP($AJ38,Data_Validation!$A:$D,4,0)</f>
        <v>#N/A</v>
      </c>
      <c r="AR38" s="487" t="s">
        <v>299</v>
      </c>
      <c r="AS38" s="487" t="e">
        <f>+VLOOKUP($AJ38,Data_Validation!$A:$E,5,0)</f>
        <v>#N/A</v>
      </c>
      <c r="AT38" s="904">
        <f t="shared" si="2"/>
        <v>0</v>
      </c>
      <c r="AU38" s="488">
        <f t="shared" si="2"/>
        <v>0</v>
      </c>
      <c r="AV38" s="899">
        <f>IFERROR(INDEX(V38:AG38,1,MATCH(Parametres!$B$3,V$1:AG$1,0)-1)*IF(OR(C38="L",C38="S",C38="I"),-1,1),"")</f>
        <v>0</v>
      </c>
      <c r="AW38" s="899">
        <f t="shared" si="3"/>
        <v>0</v>
      </c>
      <c r="AX38" s="899">
        <f>INDEX(V38:AG38,1,MATCH(Parametres!$B$3,V$1:AG$1,0))*IF(OR(C38="L",C38="S",C38="I"),-1,1)</f>
        <v>0</v>
      </c>
      <c r="AY38" s="487" t="s">
        <v>337</v>
      </c>
      <c r="AZ38" s="487" t="e">
        <f>+VLOOKUP($AJ38,Data_Validation!$A:$E,5,0)</f>
        <v>#N/A</v>
      </c>
    </row>
    <row r="39" spans="36:52" ht="15" customHeight="1">
      <c r="AJ39" s="899">
        <f t="shared" si="0"/>
        <v>0</v>
      </c>
      <c r="AK39" s="899">
        <f t="shared" si="0"/>
        <v>0</v>
      </c>
      <c r="AL39" s="905">
        <f>IFERROR(INDEX(G39:R39,1,MATCH(Parametres!$B$3,G$1:R$1,0)-1)*IF(OR(F39="L",F39="S",F39="I"),-1,1),"")</f>
        <v>0</v>
      </c>
      <c r="AM39" s="905">
        <f t="shared" si="1"/>
        <v>0</v>
      </c>
      <c r="AN39" s="905">
        <f>INDEX(G39:R39,1,MATCH(Parametres!$B$3,G$1:R$1,0))*IF(OR(F39="L",F39="S",F39="I"),-1,1)</f>
        <v>0</v>
      </c>
      <c r="AO39" s="487" t="e">
        <f>+VLOOKUP($AJ39,Data_Validation!$A:$D,1,0)</f>
        <v>#N/A</v>
      </c>
      <c r="AP39" s="487" t="e">
        <f>+VLOOKUP($AJ39,Data_Validation!$A:$D,3,0)</f>
        <v>#N/A</v>
      </c>
      <c r="AQ39" s="487" t="e">
        <f>+VLOOKUP($AJ39,Data_Validation!$A:$D,4,0)</f>
        <v>#N/A</v>
      </c>
      <c r="AR39" s="487" t="s">
        <v>299</v>
      </c>
      <c r="AS39" s="487" t="e">
        <f>+VLOOKUP($AJ39,Data_Validation!$A:$E,5,0)</f>
        <v>#N/A</v>
      </c>
      <c r="AT39" s="904">
        <f t="shared" si="2"/>
        <v>0</v>
      </c>
      <c r="AU39" s="488">
        <f t="shared" si="2"/>
        <v>0</v>
      </c>
      <c r="AV39" s="899">
        <f>IFERROR(INDEX(V39:AG39,1,MATCH(Parametres!$B$3,V$1:AG$1,0)-1)*IF(OR(C39="L",C39="S",C39="I"),-1,1),"")</f>
        <v>0</v>
      </c>
      <c r="AW39" s="899">
        <f t="shared" si="3"/>
        <v>0</v>
      </c>
      <c r="AX39" s="899">
        <f>INDEX(V39:AG39,1,MATCH(Parametres!$B$3,V$1:AG$1,0))*IF(OR(C39="L",C39="S",C39="I"),-1,1)</f>
        <v>0</v>
      </c>
      <c r="AY39" s="487" t="s">
        <v>337</v>
      </c>
      <c r="AZ39" s="487" t="e">
        <f>+VLOOKUP($AJ39,Data_Validation!$A:$E,5,0)</f>
        <v>#N/A</v>
      </c>
    </row>
    <row r="40" spans="36:52" ht="15.75" customHeight="1">
      <c r="AJ40" s="899">
        <f t="shared" si="0"/>
        <v>0</v>
      </c>
      <c r="AK40" s="899">
        <f t="shared" si="0"/>
        <v>0</v>
      </c>
      <c r="AL40" s="905">
        <f>IFERROR(INDEX(G40:R40,1,MATCH(Parametres!$B$3,G$1:R$1,0)-1)*IF(OR(F40="L",F40="S",F40="I"),-1,1),"")</f>
        <v>0</v>
      </c>
      <c r="AM40" s="905">
        <f t="shared" si="1"/>
        <v>0</v>
      </c>
      <c r="AN40" s="905">
        <f>INDEX(G40:R40,1,MATCH(Parametres!$B$3,G$1:R$1,0))*IF(OR(F40="L",F40="S",F40="I"),-1,1)</f>
        <v>0</v>
      </c>
      <c r="AO40" s="487" t="e">
        <f>+VLOOKUP($AJ40,Data_Validation!$A:$D,1,0)</f>
        <v>#N/A</v>
      </c>
      <c r="AP40" s="487" t="e">
        <f>+VLOOKUP($AJ40,Data_Validation!$A:$D,3,0)</f>
        <v>#N/A</v>
      </c>
      <c r="AQ40" s="487" t="e">
        <f>+VLOOKUP($AJ40,Data_Validation!$A:$D,4,0)</f>
        <v>#N/A</v>
      </c>
      <c r="AR40" s="487" t="s">
        <v>299</v>
      </c>
      <c r="AS40" s="487" t="e">
        <f>+VLOOKUP($AJ40,Data_Validation!$A:$E,5,0)</f>
        <v>#N/A</v>
      </c>
      <c r="AT40" s="904">
        <f t="shared" si="2"/>
        <v>0</v>
      </c>
      <c r="AU40" s="488">
        <f t="shared" si="2"/>
        <v>0</v>
      </c>
      <c r="AV40" s="899">
        <f>IFERROR(INDEX(V40:AG40,1,MATCH(Parametres!$B$3,V$1:AG$1,0)-1)*IF(OR(C40="L",C40="S",C40="I"),-1,1),"")</f>
        <v>0</v>
      </c>
      <c r="AW40" s="899">
        <f t="shared" si="3"/>
        <v>0</v>
      </c>
      <c r="AX40" s="899">
        <f>INDEX(V40:AG40,1,MATCH(Parametres!$B$3,V$1:AG$1,0))*IF(OR(C40="L",C40="S",C40="I"),-1,1)</f>
        <v>0</v>
      </c>
      <c r="AY40" s="487" t="s">
        <v>337</v>
      </c>
      <c r="AZ40" s="487" t="e">
        <f>+VLOOKUP($AJ40,Data_Validation!$A:$E,5,0)</f>
        <v>#N/A</v>
      </c>
    </row>
    <row r="41" spans="36:52" ht="15" customHeight="1">
      <c r="AJ41" s="899">
        <f t="shared" si="0"/>
        <v>0</v>
      </c>
      <c r="AK41" s="899">
        <f t="shared" si="0"/>
        <v>0</v>
      </c>
      <c r="AL41" s="905">
        <f>IFERROR(INDEX(G41:R41,1,MATCH(Parametres!$B$3,G$1:R$1,0)-1)*IF(OR(F41="L",F41="S",F41="I"),-1,1),"")</f>
        <v>0</v>
      </c>
      <c r="AM41" s="905">
        <f t="shared" si="1"/>
        <v>0</v>
      </c>
      <c r="AN41" s="905">
        <f>INDEX(G41:R41,1,MATCH(Parametres!$B$3,G$1:R$1,0))*IF(OR(F41="L",F41="S",F41="I"),-1,1)</f>
        <v>0</v>
      </c>
      <c r="AO41" s="487" t="e">
        <f>+VLOOKUP($AJ41,Data_Validation!$A:$D,1,0)</f>
        <v>#N/A</v>
      </c>
      <c r="AP41" s="487" t="e">
        <f>+VLOOKUP($AJ41,Data_Validation!$A:$D,3,0)</f>
        <v>#N/A</v>
      </c>
      <c r="AQ41" s="487" t="e">
        <f>+VLOOKUP($AJ41,Data_Validation!$A:$D,4,0)</f>
        <v>#N/A</v>
      </c>
      <c r="AR41" s="487" t="s">
        <v>299</v>
      </c>
      <c r="AS41" s="487" t="e">
        <f>+VLOOKUP($AJ41,Data_Validation!$A:$E,5,0)</f>
        <v>#N/A</v>
      </c>
      <c r="AT41" s="904">
        <f t="shared" si="2"/>
        <v>0</v>
      </c>
      <c r="AU41" s="488">
        <f t="shared" si="2"/>
        <v>0</v>
      </c>
      <c r="AV41" s="899">
        <f>IFERROR(INDEX(V41:AG41,1,MATCH(Parametres!$B$3,V$1:AG$1,0)-1)*IF(OR(C41="L",C41="S",C41="I"),-1,1),"")</f>
        <v>0</v>
      </c>
      <c r="AW41" s="899">
        <f t="shared" si="3"/>
        <v>0</v>
      </c>
      <c r="AX41" s="899">
        <f>INDEX(V41:AG41,1,MATCH(Parametres!$B$3,V$1:AG$1,0))*IF(OR(C41="L",C41="S",C41="I"),-1,1)</f>
        <v>0</v>
      </c>
      <c r="AY41" s="487" t="s">
        <v>337</v>
      </c>
      <c r="AZ41" s="487" t="e">
        <f>+VLOOKUP($AJ41,Data_Validation!$A:$E,5,0)</f>
        <v>#N/A</v>
      </c>
    </row>
    <row r="42" spans="36:52" ht="15" customHeight="1">
      <c r="AJ42" s="899">
        <f t="shared" si="0"/>
        <v>0</v>
      </c>
      <c r="AK42" s="899">
        <f t="shared" si="0"/>
        <v>0</v>
      </c>
      <c r="AL42" s="905">
        <f>IFERROR(INDEX(G42:R42,1,MATCH(Parametres!$B$3,G$1:R$1,0)-1)*IF(OR(F42="L",F42="S",F42="I"),-1,1),"")</f>
        <v>0</v>
      </c>
      <c r="AM42" s="905">
        <f t="shared" si="1"/>
        <v>0</v>
      </c>
      <c r="AN42" s="905">
        <f>INDEX(G42:R42,1,MATCH(Parametres!$B$3,G$1:R$1,0))*IF(OR(F42="L",F42="S",F42="I"),-1,1)</f>
        <v>0</v>
      </c>
      <c r="AO42" s="487" t="e">
        <f>+VLOOKUP($AJ42,Data_Validation!$A:$D,1,0)</f>
        <v>#N/A</v>
      </c>
      <c r="AP42" s="487" t="e">
        <f>+VLOOKUP($AJ42,Data_Validation!$A:$D,3,0)</f>
        <v>#N/A</v>
      </c>
      <c r="AQ42" s="487" t="e">
        <f>+VLOOKUP($AJ42,Data_Validation!$A:$D,4,0)</f>
        <v>#N/A</v>
      </c>
      <c r="AR42" s="487" t="s">
        <v>299</v>
      </c>
      <c r="AS42" s="487" t="e">
        <f>+VLOOKUP($AJ42,Data_Validation!$A:$E,5,0)</f>
        <v>#N/A</v>
      </c>
      <c r="AT42" s="904">
        <f t="shared" si="2"/>
        <v>0</v>
      </c>
      <c r="AU42" s="488">
        <f t="shared" si="2"/>
        <v>0</v>
      </c>
      <c r="AV42" s="899">
        <f>IFERROR(INDEX(V42:AG42,1,MATCH(Parametres!$B$3,V$1:AG$1,0)-1)*IF(OR(C42="L",C42="S",C42="I"),-1,1),"")</f>
        <v>0</v>
      </c>
      <c r="AW42" s="899">
        <f t="shared" si="3"/>
        <v>0</v>
      </c>
      <c r="AX42" s="899">
        <f>INDEX(V42:AG42,1,MATCH(Parametres!$B$3,V$1:AG$1,0))*IF(OR(C42="L",C42="S",C42="I"),-1,1)</f>
        <v>0</v>
      </c>
      <c r="AY42" s="487" t="s">
        <v>337</v>
      </c>
      <c r="AZ42" s="487" t="e">
        <f>+VLOOKUP($AJ42,Data_Validation!$A:$E,5,0)</f>
        <v>#N/A</v>
      </c>
    </row>
    <row r="43" spans="36:52" ht="15" customHeight="1">
      <c r="AJ43" s="899">
        <f t="shared" si="0"/>
        <v>0</v>
      </c>
      <c r="AK43" s="899">
        <f t="shared" si="0"/>
        <v>0</v>
      </c>
      <c r="AL43" s="905">
        <f>IFERROR(INDEX(G43:R43,1,MATCH(Parametres!$B$3,G$1:R$1,0)-1)*IF(OR(F43="L",F43="S",F43="I"),-1,1),"")</f>
        <v>0</v>
      </c>
      <c r="AM43" s="905">
        <f t="shared" si="1"/>
        <v>0</v>
      </c>
      <c r="AN43" s="905">
        <f>INDEX(G43:R43,1,MATCH(Parametres!$B$3,G$1:R$1,0))*IF(OR(F43="L",F43="S",F43="I"),-1,1)</f>
        <v>0</v>
      </c>
      <c r="AO43" s="487" t="e">
        <f>+VLOOKUP($AJ43,Data_Validation!$A:$D,1,0)</f>
        <v>#N/A</v>
      </c>
      <c r="AP43" s="487" t="e">
        <f>+VLOOKUP($AJ43,Data_Validation!$A:$D,3,0)</f>
        <v>#N/A</v>
      </c>
      <c r="AQ43" s="487" t="e">
        <f>+VLOOKUP($AJ43,Data_Validation!$A:$D,4,0)</f>
        <v>#N/A</v>
      </c>
      <c r="AR43" s="487" t="s">
        <v>299</v>
      </c>
      <c r="AS43" s="487" t="e">
        <f>+VLOOKUP($AJ43,Data_Validation!$A:$E,5,0)</f>
        <v>#N/A</v>
      </c>
      <c r="AT43" s="904">
        <f t="shared" si="2"/>
        <v>0</v>
      </c>
      <c r="AU43" s="488">
        <f t="shared" si="2"/>
        <v>0</v>
      </c>
      <c r="AV43" s="899">
        <f>IFERROR(INDEX(V43:AG43,1,MATCH(Parametres!$B$3,V$1:AG$1,0)-1)*IF(OR(C43="L",C43="S",C43="I"),-1,1),"")</f>
        <v>0</v>
      </c>
      <c r="AW43" s="899">
        <f t="shared" si="3"/>
        <v>0</v>
      </c>
      <c r="AX43" s="899">
        <f>INDEX(V43:AG43,1,MATCH(Parametres!$B$3,V$1:AG$1,0))*IF(OR(C43="L",C43="S",C43="I"),-1,1)</f>
        <v>0</v>
      </c>
      <c r="AY43" s="487" t="s">
        <v>337</v>
      </c>
      <c r="AZ43" s="487" t="e">
        <f>+VLOOKUP($AJ43,Data_Validation!$A:$E,5,0)</f>
        <v>#N/A</v>
      </c>
    </row>
    <row r="44" spans="36:52" ht="15.75" customHeight="1">
      <c r="AJ44" s="899">
        <f t="shared" si="0"/>
        <v>0</v>
      </c>
      <c r="AK44" s="899">
        <f t="shared" si="0"/>
        <v>0</v>
      </c>
      <c r="AL44" s="905">
        <f>IFERROR(INDEX(G44:R44,1,MATCH(Parametres!$B$3,G$1:R$1,0)-1)*IF(OR(F44="L",F44="S",F44="I"),-1,1),"")</f>
        <v>0</v>
      </c>
      <c r="AM44" s="905">
        <f t="shared" si="1"/>
        <v>0</v>
      </c>
      <c r="AN44" s="905">
        <f>INDEX(G44:R44,1,MATCH(Parametres!$B$3,G$1:R$1,0))*IF(OR(F44="L",F44="S",F44="I"),-1,1)</f>
        <v>0</v>
      </c>
      <c r="AO44" s="487" t="e">
        <f>+VLOOKUP($AJ44,Data_Validation!$A:$D,1,0)</f>
        <v>#N/A</v>
      </c>
      <c r="AP44" s="487" t="e">
        <f>+VLOOKUP($AJ44,Data_Validation!$A:$D,3,0)</f>
        <v>#N/A</v>
      </c>
      <c r="AQ44" s="487" t="e">
        <f>+VLOOKUP($AJ44,Data_Validation!$A:$D,4,0)</f>
        <v>#N/A</v>
      </c>
      <c r="AR44" s="487" t="s">
        <v>299</v>
      </c>
      <c r="AS44" s="487" t="e">
        <f>+VLOOKUP($AJ44,Data_Validation!$A:$E,5,0)</f>
        <v>#N/A</v>
      </c>
      <c r="AT44" s="904">
        <f t="shared" si="2"/>
        <v>0</v>
      </c>
      <c r="AU44" s="488">
        <f t="shared" si="2"/>
        <v>0</v>
      </c>
      <c r="AV44" s="899">
        <f>IFERROR(INDEX(V44:AG44,1,MATCH(Parametres!$B$3,V$1:AG$1,0)-1)*IF(OR(C44="L",C44="S",C44="I"),-1,1),"")</f>
        <v>0</v>
      </c>
      <c r="AW44" s="899">
        <f t="shared" si="3"/>
        <v>0</v>
      </c>
      <c r="AX44" s="899">
        <f>INDEX(V44:AG44,1,MATCH(Parametres!$B$3,V$1:AG$1,0))*IF(OR(C44="L",C44="S",C44="I"),-1,1)</f>
        <v>0</v>
      </c>
      <c r="AY44" s="487" t="s">
        <v>337</v>
      </c>
      <c r="AZ44" s="487" t="e">
        <f>+VLOOKUP($AJ44,Data_Validation!$A:$E,5,0)</f>
        <v>#N/A</v>
      </c>
    </row>
    <row r="45" spans="36:52" ht="15" customHeight="1">
      <c r="AJ45" s="899">
        <f t="shared" si="0"/>
        <v>0</v>
      </c>
      <c r="AK45" s="899">
        <f t="shared" si="0"/>
        <v>0</v>
      </c>
      <c r="AL45" s="905">
        <f>IFERROR(INDEX(G45:R45,1,MATCH(Parametres!$B$3,G$1:R$1,0)-1)*IF(OR(F45="L",F45="S",F45="I"),-1,1),"")</f>
        <v>0</v>
      </c>
      <c r="AM45" s="905">
        <f t="shared" si="1"/>
        <v>0</v>
      </c>
      <c r="AN45" s="905">
        <f>INDEX(G45:R45,1,MATCH(Parametres!$B$3,G$1:R$1,0))*IF(OR(F45="L",F45="S",F45="I"),-1,1)</f>
        <v>0</v>
      </c>
      <c r="AO45" s="487" t="e">
        <f>+VLOOKUP($AJ45,Data_Validation!$A:$D,1,0)</f>
        <v>#N/A</v>
      </c>
      <c r="AP45" s="487" t="e">
        <f>+VLOOKUP($AJ45,Data_Validation!$A:$D,3,0)</f>
        <v>#N/A</v>
      </c>
      <c r="AQ45" s="487" t="e">
        <f>+VLOOKUP($AJ45,Data_Validation!$A:$D,4,0)</f>
        <v>#N/A</v>
      </c>
      <c r="AR45" s="487" t="s">
        <v>299</v>
      </c>
      <c r="AS45" s="487" t="e">
        <f>+VLOOKUP($AJ45,Data_Validation!$A:$E,5,0)</f>
        <v>#N/A</v>
      </c>
      <c r="AT45" s="904">
        <f t="shared" si="2"/>
        <v>0</v>
      </c>
      <c r="AU45" s="488">
        <f t="shared" si="2"/>
        <v>0</v>
      </c>
      <c r="AV45" s="899">
        <f>IFERROR(INDEX(V45:AG45,1,MATCH(Parametres!$B$3,V$1:AG$1,0)-1)*IF(OR(C45="L",C45="S",C45="I"),-1,1),"")</f>
        <v>0</v>
      </c>
      <c r="AW45" s="899">
        <f t="shared" si="3"/>
        <v>0</v>
      </c>
      <c r="AX45" s="899">
        <f>INDEX(V45:AG45,1,MATCH(Parametres!$B$3,V$1:AG$1,0))*IF(OR(C45="L",C45="S",C45="I"),-1,1)</f>
        <v>0</v>
      </c>
      <c r="AY45" s="487" t="s">
        <v>337</v>
      </c>
      <c r="AZ45" s="487" t="e">
        <f>+VLOOKUP($AJ45,Data_Validation!$A:$E,5,0)</f>
        <v>#N/A</v>
      </c>
    </row>
    <row r="46" spans="36:52" ht="15" customHeight="1">
      <c r="AJ46" s="899">
        <f t="shared" si="0"/>
        <v>0</v>
      </c>
      <c r="AK46" s="899">
        <f t="shared" si="0"/>
        <v>0</v>
      </c>
      <c r="AL46" s="905">
        <f>IFERROR(INDEX(G46:R46,1,MATCH(Parametres!$B$3,G$1:R$1,0)-1)*IF(OR(F46="L",F46="S",F46="I"),-1,1),"")</f>
        <v>0</v>
      </c>
      <c r="AM46" s="905">
        <f t="shared" si="1"/>
        <v>0</v>
      </c>
      <c r="AN46" s="905">
        <f>INDEX(G46:R46,1,MATCH(Parametres!$B$3,G$1:R$1,0))*IF(OR(F46="L",F46="S",F46="I"),-1,1)</f>
        <v>0</v>
      </c>
      <c r="AO46" s="487" t="e">
        <f>+VLOOKUP($AJ46,Data_Validation!$A:$D,1,0)</f>
        <v>#N/A</v>
      </c>
      <c r="AP46" s="487" t="e">
        <f>+VLOOKUP($AJ46,Data_Validation!$A:$D,3,0)</f>
        <v>#N/A</v>
      </c>
      <c r="AQ46" s="487" t="e">
        <f>+VLOOKUP($AJ46,Data_Validation!$A:$D,4,0)</f>
        <v>#N/A</v>
      </c>
      <c r="AR46" s="487" t="s">
        <v>299</v>
      </c>
      <c r="AS46" s="487" t="e">
        <f>+VLOOKUP($AJ46,Data_Validation!$A:$E,5,0)</f>
        <v>#N/A</v>
      </c>
      <c r="AT46" s="904">
        <f t="shared" si="2"/>
        <v>0</v>
      </c>
      <c r="AU46" s="488">
        <f t="shared" si="2"/>
        <v>0</v>
      </c>
      <c r="AV46" s="899">
        <f>IFERROR(INDEX(V46:AG46,1,MATCH(Parametres!$B$3,V$1:AG$1,0)-1)*IF(OR(C46="L",C46="S",C46="I"),-1,1),"")</f>
        <v>0</v>
      </c>
      <c r="AW46" s="899">
        <f t="shared" si="3"/>
        <v>0</v>
      </c>
      <c r="AX46" s="899">
        <f>INDEX(V46:AG46,1,MATCH(Parametres!$B$3,V$1:AG$1,0))*IF(OR(C46="L",C46="S",C46="I"),-1,1)</f>
        <v>0</v>
      </c>
      <c r="AY46" s="487" t="s">
        <v>337</v>
      </c>
      <c r="AZ46" s="487" t="e">
        <f>+VLOOKUP($AJ46,Data_Validation!$A:$E,5,0)</f>
        <v>#N/A</v>
      </c>
    </row>
    <row r="47" spans="36:52" ht="15" customHeight="1">
      <c r="AJ47" s="899">
        <f t="shared" si="0"/>
        <v>0</v>
      </c>
      <c r="AK47" s="899">
        <f t="shared" si="0"/>
        <v>0</v>
      </c>
      <c r="AL47" s="905">
        <f>IFERROR(INDEX(G47:R47,1,MATCH(Parametres!$B$3,G$1:R$1,0)-1)*IF(OR(F47="L",F47="S",F47="I"),-1,1),"")</f>
        <v>0</v>
      </c>
      <c r="AM47" s="905">
        <f t="shared" si="1"/>
        <v>0</v>
      </c>
      <c r="AN47" s="905">
        <f>INDEX(G47:R47,1,MATCH(Parametres!$B$3,G$1:R$1,0))*IF(OR(F47="L",F47="S",F47="I"),-1,1)</f>
        <v>0</v>
      </c>
      <c r="AO47" s="487" t="e">
        <f>+VLOOKUP($AJ47,Data_Validation!$A:$D,1,0)</f>
        <v>#N/A</v>
      </c>
      <c r="AP47" s="487" t="e">
        <f>+VLOOKUP($AJ47,Data_Validation!$A:$D,3,0)</f>
        <v>#N/A</v>
      </c>
      <c r="AQ47" s="487" t="e">
        <f>+VLOOKUP($AJ47,Data_Validation!$A:$D,4,0)</f>
        <v>#N/A</v>
      </c>
      <c r="AR47" s="487" t="s">
        <v>299</v>
      </c>
      <c r="AS47" s="487" t="e">
        <f>+VLOOKUP($AJ47,Data_Validation!$A:$E,5,0)</f>
        <v>#N/A</v>
      </c>
      <c r="AT47" s="904">
        <f t="shared" si="2"/>
        <v>0</v>
      </c>
      <c r="AU47" s="488">
        <f t="shared" si="2"/>
        <v>0</v>
      </c>
      <c r="AV47" s="899">
        <f>IFERROR(INDEX(V47:AG47,1,MATCH(Parametres!$B$3,V$1:AG$1,0)-1)*IF(OR(C47="L",C47="S",C47="I"),-1,1),"")</f>
        <v>0</v>
      </c>
      <c r="AW47" s="899">
        <f t="shared" si="3"/>
        <v>0</v>
      </c>
      <c r="AX47" s="899">
        <f>INDEX(V47:AG47,1,MATCH(Parametres!$B$3,V$1:AG$1,0))*IF(OR(C47="L",C47="S",C47="I"),-1,1)</f>
        <v>0</v>
      </c>
      <c r="AY47" s="487" t="s">
        <v>337</v>
      </c>
      <c r="AZ47" s="487" t="e">
        <f>+VLOOKUP($AJ47,Data_Validation!$A:$E,5,0)</f>
        <v>#N/A</v>
      </c>
    </row>
    <row r="48" spans="36:52" ht="15.75" customHeight="1">
      <c r="AJ48" s="899">
        <f t="shared" si="0"/>
        <v>0</v>
      </c>
      <c r="AK48" s="899">
        <f t="shared" si="0"/>
        <v>0</v>
      </c>
      <c r="AL48" s="905">
        <f>IFERROR(INDEX(G48:R48,1,MATCH(Parametres!$B$3,G$1:R$1,0)-1)*IF(OR(F48="L",F48="S",F48="I"),-1,1),"")</f>
        <v>0</v>
      </c>
      <c r="AM48" s="905">
        <f t="shared" si="1"/>
        <v>0</v>
      </c>
      <c r="AN48" s="905">
        <f>INDEX(G48:R48,1,MATCH(Parametres!$B$3,G$1:R$1,0))*IF(OR(F48="L",F48="S",F48="I"),-1,1)</f>
        <v>0</v>
      </c>
      <c r="AO48" s="487" t="e">
        <f>+VLOOKUP($AJ48,Data_Validation!$A:$D,1,0)</f>
        <v>#N/A</v>
      </c>
      <c r="AP48" s="487" t="e">
        <f>+VLOOKUP($AJ48,Data_Validation!$A:$D,3,0)</f>
        <v>#N/A</v>
      </c>
      <c r="AQ48" s="487" t="e">
        <f>+VLOOKUP($AJ48,Data_Validation!$A:$D,4,0)</f>
        <v>#N/A</v>
      </c>
      <c r="AR48" s="487" t="s">
        <v>299</v>
      </c>
      <c r="AS48" s="487" t="e">
        <f>+VLOOKUP($AJ48,Data_Validation!$A:$E,5,0)</f>
        <v>#N/A</v>
      </c>
      <c r="AT48" s="904">
        <f t="shared" si="2"/>
        <v>0</v>
      </c>
      <c r="AU48" s="488">
        <f t="shared" si="2"/>
        <v>0</v>
      </c>
      <c r="AV48" s="899">
        <f>IFERROR(INDEX(V48:AG48,1,MATCH(Parametres!$B$3,V$1:AG$1,0)-1)*IF(OR(C48="L",C48="S",C48="I"),-1,1),"")</f>
        <v>0</v>
      </c>
      <c r="AW48" s="899">
        <f t="shared" si="3"/>
        <v>0</v>
      </c>
      <c r="AX48" s="899">
        <f>INDEX(V48:AG48,1,MATCH(Parametres!$B$3,V$1:AG$1,0))*IF(OR(C48="L",C48="S",C48="I"),-1,1)</f>
        <v>0</v>
      </c>
      <c r="AY48" s="487" t="s">
        <v>337</v>
      </c>
      <c r="AZ48" s="487" t="e">
        <f>+VLOOKUP($AJ48,Data_Validation!$A:$E,5,0)</f>
        <v>#N/A</v>
      </c>
    </row>
    <row r="49" spans="36:52" ht="15" customHeight="1">
      <c r="AJ49" s="899">
        <f t="shared" si="0"/>
        <v>0</v>
      </c>
      <c r="AK49" s="899">
        <f t="shared" si="0"/>
        <v>0</v>
      </c>
      <c r="AL49" s="905">
        <f>IFERROR(INDEX(G49:R49,1,MATCH(Parametres!$B$3,G$1:R$1,0)-1)*IF(OR(F49="L",F49="S",F49="I"),-1,1),"")</f>
        <v>0</v>
      </c>
      <c r="AM49" s="905">
        <f t="shared" si="1"/>
        <v>0</v>
      </c>
      <c r="AN49" s="905">
        <f>INDEX(G49:R49,1,MATCH(Parametres!$B$3,G$1:R$1,0))*IF(OR(F49="L",F49="S",F49="I"),-1,1)</f>
        <v>0</v>
      </c>
      <c r="AO49" s="487" t="e">
        <f>+VLOOKUP($AJ49,Data_Validation!$A:$D,1,0)</f>
        <v>#N/A</v>
      </c>
      <c r="AP49" s="487" t="e">
        <f>+VLOOKUP($AJ49,Data_Validation!$A:$D,3,0)</f>
        <v>#N/A</v>
      </c>
      <c r="AQ49" s="487" t="e">
        <f>+VLOOKUP($AJ49,Data_Validation!$A:$D,4,0)</f>
        <v>#N/A</v>
      </c>
      <c r="AR49" s="487" t="s">
        <v>299</v>
      </c>
      <c r="AS49" s="487" t="e">
        <f>+VLOOKUP($AJ49,Data_Validation!$A:$E,5,0)</f>
        <v>#N/A</v>
      </c>
      <c r="AT49" s="904">
        <f t="shared" si="2"/>
        <v>0</v>
      </c>
      <c r="AU49" s="488">
        <f t="shared" si="2"/>
        <v>0</v>
      </c>
      <c r="AV49" s="899">
        <f>IFERROR(INDEX(V49:AG49,1,MATCH(Parametres!$B$3,V$1:AG$1,0)-1)*IF(OR(C49="L",C49="S",C49="I"),-1,1),"")</f>
        <v>0</v>
      </c>
      <c r="AW49" s="899">
        <f t="shared" si="3"/>
        <v>0</v>
      </c>
      <c r="AX49" s="899">
        <f>INDEX(V49:AG49,1,MATCH(Parametres!$B$3,V$1:AG$1,0))*IF(OR(C49="L",C49="S",C49="I"),-1,1)</f>
        <v>0</v>
      </c>
      <c r="AY49" s="487" t="s">
        <v>337</v>
      </c>
      <c r="AZ49" s="487" t="e">
        <f>+VLOOKUP($AJ49,Data_Validation!$A:$E,5,0)</f>
        <v>#N/A</v>
      </c>
    </row>
    <row r="50" spans="36:52" ht="15" customHeight="1">
      <c r="AJ50" s="899">
        <f t="shared" si="0"/>
        <v>0</v>
      </c>
      <c r="AK50" s="899">
        <f t="shared" si="0"/>
        <v>0</v>
      </c>
      <c r="AL50" s="905">
        <f>IFERROR(INDEX(G50:R50,1,MATCH(Parametres!$B$3,G$1:R$1,0)-1)*IF(OR(F50="L",F50="S",F50="I"),-1,1),"")</f>
        <v>0</v>
      </c>
      <c r="AM50" s="905">
        <f t="shared" si="1"/>
        <v>0</v>
      </c>
      <c r="AN50" s="905">
        <f>INDEX(G50:R50,1,MATCH(Parametres!$B$3,G$1:R$1,0))*IF(OR(F50="L",F50="S",F50="I"),-1,1)</f>
        <v>0</v>
      </c>
      <c r="AO50" s="487" t="e">
        <f>+VLOOKUP($AJ50,Data_Validation!$A:$D,1,0)</f>
        <v>#N/A</v>
      </c>
      <c r="AP50" s="487" t="e">
        <f>+VLOOKUP($AJ50,Data_Validation!$A:$D,3,0)</f>
        <v>#N/A</v>
      </c>
      <c r="AQ50" s="487" t="e">
        <f>+VLOOKUP($AJ50,Data_Validation!$A:$D,4,0)</f>
        <v>#N/A</v>
      </c>
      <c r="AR50" s="487" t="s">
        <v>299</v>
      </c>
      <c r="AS50" s="487" t="e">
        <f>+VLOOKUP($AJ50,Data_Validation!$A:$E,5,0)</f>
        <v>#N/A</v>
      </c>
      <c r="AT50" s="904">
        <f t="shared" si="2"/>
        <v>0</v>
      </c>
      <c r="AU50" s="488">
        <f t="shared" si="2"/>
        <v>0</v>
      </c>
      <c r="AV50" s="899">
        <f>IFERROR(INDEX(V50:AG50,1,MATCH(Parametres!$B$3,V$1:AG$1,0)-1)*IF(OR(C50="L",C50="S",C50="I"),-1,1),"")</f>
        <v>0</v>
      </c>
      <c r="AW50" s="899">
        <f t="shared" si="3"/>
        <v>0</v>
      </c>
      <c r="AX50" s="899">
        <f>INDEX(V50:AG50,1,MATCH(Parametres!$B$3,V$1:AG$1,0))*IF(OR(C50="L",C50="S",C50="I"),-1,1)</f>
        <v>0</v>
      </c>
      <c r="AY50" s="487" t="s">
        <v>337</v>
      </c>
      <c r="AZ50" s="487" t="e">
        <f>+VLOOKUP($AJ50,Data_Validation!$A:$E,5,0)</f>
        <v>#N/A</v>
      </c>
    </row>
    <row r="51" spans="36:52" ht="15" customHeight="1">
      <c r="AJ51" s="899">
        <f t="shared" si="0"/>
        <v>0</v>
      </c>
      <c r="AK51" s="899">
        <f t="shared" si="0"/>
        <v>0</v>
      </c>
      <c r="AL51" s="905">
        <f>IFERROR(INDEX(G51:R51,1,MATCH(Parametres!$B$3,G$1:R$1,0)-1)*IF(OR(F51="L",F51="S",F51="I"),-1,1),"")</f>
        <v>0</v>
      </c>
      <c r="AM51" s="905">
        <f t="shared" si="1"/>
        <v>0</v>
      </c>
      <c r="AN51" s="905">
        <f>INDEX(G51:R51,1,MATCH(Parametres!$B$3,G$1:R$1,0))*IF(OR(F51="L",F51="S",F51="I"),-1,1)</f>
        <v>0</v>
      </c>
      <c r="AO51" s="487" t="e">
        <f>+VLOOKUP($AJ51,Data_Validation!$A:$D,1,0)</f>
        <v>#N/A</v>
      </c>
      <c r="AP51" s="487" t="e">
        <f>+VLOOKUP($AJ51,Data_Validation!$A:$D,3,0)</f>
        <v>#N/A</v>
      </c>
      <c r="AQ51" s="487" t="e">
        <f>+VLOOKUP($AJ51,Data_Validation!$A:$D,4,0)</f>
        <v>#N/A</v>
      </c>
      <c r="AR51" s="487" t="s">
        <v>299</v>
      </c>
      <c r="AS51" s="487" t="e">
        <f>+VLOOKUP($AJ51,Data_Validation!$A:$E,5,0)</f>
        <v>#N/A</v>
      </c>
      <c r="AT51" s="904">
        <f t="shared" si="2"/>
        <v>0</v>
      </c>
      <c r="AU51" s="488">
        <f t="shared" si="2"/>
        <v>0</v>
      </c>
      <c r="AV51" s="899">
        <f>IFERROR(INDEX(V51:AG51,1,MATCH(Parametres!$B$3,V$1:AG$1,0)-1)*IF(OR(C51="L",C51="S",C51="I"),-1,1),"")</f>
        <v>0</v>
      </c>
      <c r="AW51" s="899">
        <f t="shared" si="3"/>
        <v>0</v>
      </c>
      <c r="AX51" s="899">
        <f>INDEX(V51:AG51,1,MATCH(Parametres!$B$3,V$1:AG$1,0))*IF(OR(C51="L",C51="S",C51="I"),-1,1)</f>
        <v>0</v>
      </c>
      <c r="AY51" s="487" t="s">
        <v>337</v>
      </c>
      <c r="AZ51" s="487" t="e">
        <f>+VLOOKUP($AJ51,Data_Validation!$A:$E,5,0)</f>
        <v>#N/A</v>
      </c>
    </row>
    <row r="52" spans="36:52" ht="15.75" customHeight="1">
      <c r="AJ52" s="899">
        <f t="shared" si="0"/>
        <v>0</v>
      </c>
      <c r="AK52" s="899">
        <f t="shared" si="0"/>
        <v>0</v>
      </c>
      <c r="AL52" s="905">
        <f>IFERROR(INDEX(G52:R52,1,MATCH(Parametres!$B$3,G$1:R$1,0)-1)*IF(OR(F52="L",F52="S",F52="I"),-1,1),"")</f>
        <v>0</v>
      </c>
      <c r="AM52" s="905">
        <f t="shared" si="1"/>
        <v>0</v>
      </c>
      <c r="AN52" s="905">
        <f>INDEX(G52:R52,1,MATCH(Parametres!$B$3,G$1:R$1,0))*IF(OR(F52="L",F52="S",F52="I"),-1,1)</f>
        <v>0</v>
      </c>
      <c r="AO52" s="487" t="e">
        <f>+VLOOKUP($AJ52,Data_Validation!$A:$D,1,0)</f>
        <v>#N/A</v>
      </c>
      <c r="AP52" s="487" t="e">
        <f>+VLOOKUP($AJ52,Data_Validation!$A:$D,3,0)</f>
        <v>#N/A</v>
      </c>
      <c r="AQ52" s="487" t="e">
        <f>+VLOOKUP($AJ52,Data_Validation!$A:$D,4,0)</f>
        <v>#N/A</v>
      </c>
      <c r="AR52" s="487" t="s">
        <v>299</v>
      </c>
      <c r="AS52" s="487" t="e">
        <f>+VLOOKUP($AJ52,Data_Validation!$A:$E,5,0)</f>
        <v>#N/A</v>
      </c>
      <c r="AT52" s="904">
        <f t="shared" si="2"/>
        <v>0</v>
      </c>
      <c r="AU52" s="488">
        <f t="shared" si="2"/>
        <v>0</v>
      </c>
      <c r="AV52" s="899">
        <f>IFERROR(INDEX(V52:AG52,1,MATCH(Parametres!$B$3,V$1:AG$1,0)-1)*IF(OR(C52="L",C52="S",C52="I"),-1,1),"")</f>
        <v>0</v>
      </c>
      <c r="AW52" s="899">
        <f t="shared" si="3"/>
        <v>0</v>
      </c>
      <c r="AX52" s="899">
        <f>INDEX(V52:AG52,1,MATCH(Parametres!$B$3,V$1:AG$1,0))*IF(OR(C52="L",C52="S",C52="I"),-1,1)</f>
        <v>0</v>
      </c>
      <c r="AY52" s="487" t="s">
        <v>337</v>
      </c>
      <c r="AZ52" s="487" t="e">
        <f>+VLOOKUP($AJ52,Data_Validation!$A:$E,5,0)</f>
        <v>#N/A</v>
      </c>
    </row>
    <row r="53" spans="36:52" ht="15" customHeight="1">
      <c r="AJ53" s="899">
        <f t="shared" si="0"/>
        <v>0</v>
      </c>
      <c r="AK53" s="899">
        <f t="shared" si="0"/>
        <v>0</v>
      </c>
      <c r="AL53" s="905">
        <f>IFERROR(INDEX(G53:R53,1,MATCH(Parametres!$B$3,G$1:R$1,0)-1)*IF(OR(F53="L",F53="S",F53="I"),-1,1),"")</f>
        <v>0</v>
      </c>
      <c r="AM53" s="905">
        <f t="shared" si="1"/>
        <v>0</v>
      </c>
      <c r="AN53" s="905">
        <f>INDEX(G53:R53,1,MATCH(Parametres!$B$3,G$1:R$1,0))*IF(OR(F53="L",F53="S",F53="I"),-1,1)</f>
        <v>0</v>
      </c>
      <c r="AO53" s="487" t="e">
        <f>+VLOOKUP($AJ53,Data_Validation!$A:$D,1,0)</f>
        <v>#N/A</v>
      </c>
      <c r="AP53" s="487" t="e">
        <f>+VLOOKUP($AJ53,Data_Validation!$A:$D,3,0)</f>
        <v>#N/A</v>
      </c>
      <c r="AQ53" s="487" t="e">
        <f>+VLOOKUP($AJ53,Data_Validation!$A:$D,4,0)</f>
        <v>#N/A</v>
      </c>
      <c r="AR53" s="487" t="s">
        <v>299</v>
      </c>
      <c r="AS53" s="487" t="e">
        <f>+VLOOKUP($AJ53,Data_Validation!$A:$E,5,0)</f>
        <v>#N/A</v>
      </c>
      <c r="AT53" s="904">
        <f t="shared" si="2"/>
        <v>0</v>
      </c>
      <c r="AU53" s="488">
        <f t="shared" si="2"/>
        <v>0</v>
      </c>
      <c r="AV53" s="899">
        <f>IFERROR(INDEX(V53:AG53,1,MATCH(Parametres!$B$3,V$1:AG$1,0)-1)*IF(OR(C53="L",C53="S",C53="I"),-1,1),"")</f>
        <v>0</v>
      </c>
      <c r="AW53" s="899">
        <f t="shared" si="3"/>
        <v>0</v>
      </c>
      <c r="AX53" s="899">
        <f>INDEX(V53:AG53,1,MATCH(Parametres!$B$3,V$1:AG$1,0))*IF(OR(C53="L",C53="S",C53="I"),-1,1)</f>
        <v>0</v>
      </c>
      <c r="AY53" s="487" t="s">
        <v>337</v>
      </c>
      <c r="AZ53" s="487" t="e">
        <f>+VLOOKUP($AJ53,Data_Validation!$A:$E,5,0)</f>
        <v>#N/A</v>
      </c>
    </row>
    <row r="54" spans="36:52" ht="15" customHeight="1">
      <c r="AJ54" s="899">
        <f t="shared" si="0"/>
        <v>0</v>
      </c>
      <c r="AK54" s="899">
        <f t="shared" si="0"/>
        <v>0</v>
      </c>
      <c r="AL54" s="905">
        <f>IFERROR(INDEX(G54:R54,1,MATCH(Parametres!$B$3,G$1:R$1,0)-1)*IF(OR(F54="L",F54="S",F54="I"),-1,1),"")</f>
        <v>0</v>
      </c>
      <c r="AM54" s="905">
        <f t="shared" si="1"/>
        <v>0</v>
      </c>
      <c r="AN54" s="905">
        <f>INDEX(G54:R54,1,MATCH(Parametres!$B$3,G$1:R$1,0))*IF(OR(F54="L",F54="S",F54="I"),-1,1)</f>
        <v>0</v>
      </c>
      <c r="AO54" s="487" t="e">
        <f>+VLOOKUP($AJ54,Data_Validation!$A:$D,1,0)</f>
        <v>#N/A</v>
      </c>
      <c r="AP54" s="487" t="e">
        <f>+VLOOKUP($AJ54,Data_Validation!$A:$D,3,0)</f>
        <v>#N/A</v>
      </c>
      <c r="AQ54" s="487" t="e">
        <f>+VLOOKUP($AJ54,Data_Validation!$A:$D,4,0)</f>
        <v>#N/A</v>
      </c>
      <c r="AR54" s="487" t="s">
        <v>299</v>
      </c>
      <c r="AS54" s="487" t="e">
        <f>+VLOOKUP($AJ54,Data_Validation!$A:$E,5,0)</f>
        <v>#N/A</v>
      </c>
      <c r="AT54" s="904">
        <f t="shared" si="2"/>
        <v>0</v>
      </c>
      <c r="AU54" s="488">
        <f t="shared" si="2"/>
        <v>0</v>
      </c>
      <c r="AV54" s="899">
        <f>IFERROR(INDEX(V54:AG54,1,MATCH(Parametres!$B$3,V$1:AG$1,0)-1)*IF(OR(C54="L",C54="S",C54="I"),-1,1),"")</f>
        <v>0</v>
      </c>
      <c r="AW54" s="899">
        <f t="shared" si="3"/>
        <v>0</v>
      </c>
      <c r="AX54" s="899">
        <f>INDEX(V54:AG54,1,MATCH(Parametres!$B$3,V$1:AG$1,0))*IF(OR(C54="L",C54="S",C54="I"),-1,1)</f>
        <v>0</v>
      </c>
      <c r="AY54" s="487" t="s">
        <v>337</v>
      </c>
      <c r="AZ54" s="487" t="e">
        <f>+VLOOKUP($AJ54,Data_Validation!$A:$E,5,0)</f>
        <v>#N/A</v>
      </c>
    </row>
    <row r="55" spans="36:52" ht="15" customHeight="1">
      <c r="AJ55" s="899">
        <f t="shared" si="0"/>
        <v>0</v>
      </c>
      <c r="AK55" s="899">
        <f t="shared" si="0"/>
        <v>0</v>
      </c>
      <c r="AL55" s="905">
        <f>IFERROR(INDEX(G55:R55,1,MATCH(Parametres!$B$3,G$1:R$1,0)-1)*IF(OR(F55="L",F55="S",F55="I"),-1,1),"")</f>
        <v>0</v>
      </c>
      <c r="AM55" s="905">
        <f t="shared" si="1"/>
        <v>0</v>
      </c>
      <c r="AN55" s="905">
        <f>INDEX(G55:R55,1,MATCH(Parametres!$B$3,G$1:R$1,0))*IF(OR(F55="L",F55="S",F55="I"),-1,1)</f>
        <v>0</v>
      </c>
      <c r="AO55" s="487" t="e">
        <f>+VLOOKUP($AJ55,Data_Validation!$A:$D,1,0)</f>
        <v>#N/A</v>
      </c>
      <c r="AP55" s="487" t="e">
        <f>+VLOOKUP($AJ55,Data_Validation!$A:$D,3,0)</f>
        <v>#N/A</v>
      </c>
      <c r="AQ55" s="487" t="e">
        <f>+VLOOKUP($AJ55,Data_Validation!$A:$D,4,0)</f>
        <v>#N/A</v>
      </c>
      <c r="AR55" s="487" t="s">
        <v>299</v>
      </c>
      <c r="AS55" s="487" t="e">
        <f>+VLOOKUP($AJ55,Data_Validation!$A:$E,5,0)</f>
        <v>#N/A</v>
      </c>
      <c r="AT55" s="904">
        <f t="shared" si="2"/>
        <v>0</v>
      </c>
      <c r="AU55" s="488">
        <f t="shared" si="2"/>
        <v>0</v>
      </c>
      <c r="AV55" s="899">
        <f>IFERROR(INDEX(V55:AG55,1,MATCH(Parametres!$B$3,V$1:AG$1,0)-1)*IF(OR(C55="L",C55="S",C55="I"),-1,1),"")</f>
        <v>0</v>
      </c>
      <c r="AW55" s="899">
        <f t="shared" si="3"/>
        <v>0</v>
      </c>
      <c r="AX55" s="899">
        <f>INDEX(V55:AG55,1,MATCH(Parametres!$B$3,V$1:AG$1,0))*IF(OR(C55="L",C55="S",C55="I"),-1,1)</f>
        <v>0</v>
      </c>
      <c r="AY55" s="487" t="s">
        <v>337</v>
      </c>
      <c r="AZ55" s="487" t="e">
        <f>+VLOOKUP($AJ55,Data_Validation!$A:$E,5,0)</f>
        <v>#N/A</v>
      </c>
    </row>
    <row r="56" spans="36:52" ht="15.75" customHeight="1">
      <c r="AJ56" s="899">
        <f t="shared" si="0"/>
        <v>0</v>
      </c>
      <c r="AK56" s="899">
        <f t="shared" si="0"/>
        <v>0</v>
      </c>
      <c r="AL56" s="905">
        <f>IFERROR(INDEX(G56:R56,1,MATCH(Parametres!$B$3,G$1:R$1,0)-1)*IF(OR(F56="L",F56="S",F56="I"),-1,1),"")</f>
        <v>0</v>
      </c>
      <c r="AM56" s="905">
        <f t="shared" si="1"/>
        <v>0</v>
      </c>
      <c r="AN56" s="905">
        <f>INDEX(G56:R56,1,MATCH(Parametres!$B$3,G$1:R$1,0))*IF(OR(F56="L",F56="S",F56="I"),-1,1)</f>
        <v>0</v>
      </c>
      <c r="AO56" s="487" t="e">
        <f>+VLOOKUP($AJ56,Data_Validation!$A:$D,1,0)</f>
        <v>#N/A</v>
      </c>
      <c r="AP56" s="487" t="e">
        <f>+VLOOKUP($AJ56,Data_Validation!$A:$D,3,0)</f>
        <v>#N/A</v>
      </c>
      <c r="AQ56" s="487" t="e">
        <f>+VLOOKUP($AJ56,Data_Validation!$A:$D,4,0)</f>
        <v>#N/A</v>
      </c>
      <c r="AR56" s="487" t="s">
        <v>299</v>
      </c>
      <c r="AS56" s="487" t="e">
        <f>+VLOOKUP($AJ56,Data_Validation!$A:$E,5,0)</f>
        <v>#N/A</v>
      </c>
      <c r="AT56" s="904">
        <f t="shared" si="2"/>
        <v>0</v>
      </c>
      <c r="AU56" s="488">
        <f t="shared" si="2"/>
        <v>0</v>
      </c>
      <c r="AV56" s="899">
        <f>IFERROR(INDEX(V56:AG56,1,MATCH(Parametres!$B$3,V$1:AG$1,0)-1)*IF(OR(C56="L",C56="S",C56="I"),-1,1),"")</f>
        <v>0</v>
      </c>
      <c r="AW56" s="899">
        <f t="shared" si="3"/>
        <v>0</v>
      </c>
      <c r="AX56" s="899">
        <f>INDEX(V56:AG56,1,MATCH(Parametres!$B$3,V$1:AG$1,0))*IF(OR(C56="L",C56="S",C56="I"),-1,1)</f>
        <v>0</v>
      </c>
      <c r="AY56" s="487" t="s">
        <v>337</v>
      </c>
      <c r="AZ56" s="487" t="e">
        <f>+VLOOKUP($AJ56,Data_Validation!$A:$E,5,0)</f>
        <v>#N/A</v>
      </c>
    </row>
    <row r="57" spans="36:52" ht="15" customHeight="1">
      <c r="AJ57" s="899">
        <f t="shared" si="0"/>
        <v>0</v>
      </c>
      <c r="AK57" s="899">
        <f t="shared" si="0"/>
        <v>0</v>
      </c>
      <c r="AL57" s="905">
        <f>IFERROR(INDEX(G57:R57,1,MATCH(Parametres!$B$3,G$1:R$1,0)-1)*IF(OR(F57="L",F57="S",F57="I"),-1,1),"")</f>
        <v>0</v>
      </c>
      <c r="AM57" s="905">
        <f t="shared" si="1"/>
        <v>0</v>
      </c>
      <c r="AN57" s="905">
        <f>INDEX(G57:R57,1,MATCH(Parametres!$B$3,G$1:R$1,0))*IF(OR(F57="L",F57="S",F57="I"),-1,1)</f>
        <v>0</v>
      </c>
      <c r="AO57" s="487" t="e">
        <f>+VLOOKUP($AJ57,Data_Validation!$A:$D,1,0)</f>
        <v>#N/A</v>
      </c>
      <c r="AP57" s="487" t="e">
        <f>+VLOOKUP($AJ57,Data_Validation!$A:$D,3,0)</f>
        <v>#N/A</v>
      </c>
      <c r="AQ57" s="487" t="e">
        <f>+VLOOKUP($AJ57,Data_Validation!$A:$D,4,0)</f>
        <v>#N/A</v>
      </c>
      <c r="AR57" s="487" t="s">
        <v>299</v>
      </c>
      <c r="AS57" s="487" t="e">
        <f>+VLOOKUP($AJ57,Data_Validation!$A:$E,5,0)</f>
        <v>#N/A</v>
      </c>
      <c r="AT57" s="904">
        <f t="shared" si="2"/>
        <v>0</v>
      </c>
      <c r="AU57" s="488">
        <f t="shared" si="2"/>
        <v>0</v>
      </c>
      <c r="AV57" s="899">
        <f>IFERROR(INDEX(V57:AG57,1,MATCH(Parametres!$B$3,V$1:AG$1,0)-1)*IF(OR(C57="L",C57="S",C57="I"),-1,1),"")</f>
        <v>0</v>
      </c>
      <c r="AW57" s="899">
        <f t="shared" si="3"/>
        <v>0</v>
      </c>
      <c r="AX57" s="899">
        <f>INDEX(V57:AG57,1,MATCH(Parametres!$B$3,V$1:AG$1,0))*IF(OR(C57="L",C57="S",C57="I"),-1,1)</f>
        <v>0</v>
      </c>
      <c r="AY57" s="487" t="s">
        <v>337</v>
      </c>
      <c r="AZ57" s="487" t="e">
        <f>+VLOOKUP($AJ57,Data_Validation!$A:$E,5,0)</f>
        <v>#N/A</v>
      </c>
    </row>
    <row r="58" spans="36:52" ht="15" customHeight="1">
      <c r="AJ58" s="899">
        <f t="shared" si="0"/>
        <v>0</v>
      </c>
      <c r="AK58" s="899">
        <f t="shared" si="0"/>
        <v>0</v>
      </c>
      <c r="AL58" s="905">
        <f>IFERROR(INDEX(G58:R58,1,MATCH(Parametres!$B$3,G$1:R$1,0)-1)*IF(OR(F58="L",F58="S",F58="I"),-1,1),"")</f>
        <v>0</v>
      </c>
      <c r="AM58" s="905">
        <f t="shared" si="1"/>
        <v>0</v>
      </c>
      <c r="AN58" s="905">
        <f>INDEX(G58:R58,1,MATCH(Parametres!$B$3,G$1:R$1,0))*IF(OR(F58="L",F58="S",F58="I"),-1,1)</f>
        <v>0</v>
      </c>
      <c r="AO58" s="487" t="e">
        <f>+VLOOKUP($AJ58,Data_Validation!$A:$D,1,0)</f>
        <v>#N/A</v>
      </c>
      <c r="AP58" s="487" t="e">
        <f>+VLOOKUP($AJ58,Data_Validation!$A:$D,3,0)</f>
        <v>#N/A</v>
      </c>
      <c r="AQ58" s="487" t="e">
        <f>+VLOOKUP($AJ58,Data_Validation!$A:$D,4,0)</f>
        <v>#N/A</v>
      </c>
      <c r="AR58" s="487" t="s">
        <v>299</v>
      </c>
      <c r="AS58" s="487" t="e">
        <f>+VLOOKUP($AJ58,Data_Validation!$A:$E,5,0)</f>
        <v>#N/A</v>
      </c>
      <c r="AT58" s="904">
        <f t="shared" si="2"/>
        <v>0</v>
      </c>
      <c r="AU58" s="488">
        <f t="shared" si="2"/>
        <v>0</v>
      </c>
      <c r="AV58" s="899">
        <f>IFERROR(INDEX(V58:AG58,1,MATCH(Parametres!$B$3,V$1:AG$1,0)-1)*IF(OR(C58="L",C58="S",C58="I"),-1,1),"")</f>
        <v>0</v>
      </c>
      <c r="AW58" s="899">
        <f t="shared" si="3"/>
        <v>0</v>
      </c>
      <c r="AX58" s="899">
        <f>INDEX(V58:AG58,1,MATCH(Parametres!$B$3,V$1:AG$1,0))*IF(OR(C58="L",C58="S",C58="I"),-1,1)</f>
        <v>0</v>
      </c>
      <c r="AY58" s="487" t="s">
        <v>337</v>
      </c>
      <c r="AZ58" s="487" t="e">
        <f>+VLOOKUP($AJ58,Data_Validation!$A:$E,5,0)</f>
        <v>#N/A</v>
      </c>
    </row>
    <row r="59" spans="36:52" ht="15" customHeight="1">
      <c r="AJ59" s="899">
        <f t="shared" si="0"/>
        <v>0</v>
      </c>
      <c r="AK59" s="899">
        <f t="shared" si="0"/>
        <v>0</v>
      </c>
      <c r="AL59" s="905">
        <f>IFERROR(INDEX(G59:R59,1,MATCH(Parametres!$B$3,G$1:R$1,0)-1)*IF(OR(F59="L",F59="S",F59="I"),-1,1),"")</f>
        <v>0</v>
      </c>
      <c r="AM59" s="905">
        <f t="shared" si="1"/>
        <v>0</v>
      </c>
      <c r="AN59" s="905">
        <f>INDEX(G59:R59,1,MATCH(Parametres!$B$3,G$1:R$1,0))*IF(OR(F59="L",F59="S",F59="I"),-1,1)</f>
        <v>0</v>
      </c>
      <c r="AO59" s="487" t="e">
        <f>+VLOOKUP($AJ59,Data_Validation!$A:$D,1,0)</f>
        <v>#N/A</v>
      </c>
      <c r="AP59" s="487" t="e">
        <f>+VLOOKUP($AJ59,Data_Validation!$A:$D,3,0)</f>
        <v>#N/A</v>
      </c>
      <c r="AQ59" s="487" t="e">
        <f>+VLOOKUP($AJ59,Data_Validation!$A:$D,4,0)</f>
        <v>#N/A</v>
      </c>
      <c r="AR59" s="487" t="s">
        <v>299</v>
      </c>
      <c r="AS59" s="487" t="e">
        <f>+VLOOKUP($AJ59,Data_Validation!$A:$E,5,0)</f>
        <v>#N/A</v>
      </c>
      <c r="AT59" s="904">
        <f t="shared" si="2"/>
        <v>0</v>
      </c>
      <c r="AU59" s="488">
        <f t="shared" si="2"/>
        <v>0</v>
      </c>
      <c r="AV59" s="899">
        <f>IFERROR(INDEX(V59:AG59,1,MATCH(Parametres!$B$3,V$1:AG$1,0)-1)*IF(OR(C59="L",C59="S",C59="I"),-1,1),"")</f>
        <v>0</v>
      </c>
      <c r="AW59" s="899">
        <f t="shared" si="3"/>
        <v>0</v>
      </c>
      <c r="AX59" s="899">
        <f>INDEX(V59:AG59,1,MATCH(Parametres!$B$3,V$1:AG$1,0))*IF(OR(C59="L",C59="S",C59="I"),-1,1)</f>
        <v>0</v>
      </c>
      <c r="AY59" s="487" t="s">
        <v>337</v>
      </c>
      <c r="AZ59" s="487" t="e">
        <f>+VLOOKUP($AJ59,Data_Validation!$A:$E,5,0)</f>
        <v>#N/A</v>
      </c>
    </row>
    <row r="60" spans="36:52" ht="15" customHeight="1">
      <c r="AJ60" s="899">
        <f t="shared" si="0"/>
        <v>0</v>
      </c>
      <c r="AK60" s="899">
        <f t="shared" si="0"/>
        <v>0</v>
      </c>
      <c r="AL60" s="905">
        <f>IFERROR(INDEX(G60:R60,1,MATCH(Parametres!$B$3,G$1:R$1,0)-1)*IF(OR(F60="L",F60="S",F60="I"),-1,1),"")</f>
        <v>0</v>
      </c>
      <c r="AM60" s="905">
        <f t="shared" si="1"/>
        <v>0</v>
      </c>
      <c r="AN60" s="905">
        <f>INDEX(G60:R60,1,MATCH(Parametres!$B$3,G$1:R$1,0))*IF(OR(F60="L",F60="S",F60="I"),-1,1)</f>
        <v>0</v>
      </c>
      <c r="AO60" s="487" t="e">
        <f>+VLOOKUP($AJ60,Data_Validation!$A:$D,1,0)</f>
        <v>#N/A</v>
      </c>
      <c r="AP60" s="487" t="e">
        <f>+VLOOKUP($AJ60,Data_Validation!$A:$D,3,0)</f>
        <v>#N/A</v>
      </c>
      <c r="AQ60" s="487" t="e">
        <f>+VLOOKUP($AJ60,Data_Validation!$A:$D,4,0)</f>
        <v>#N/A</v>
      </c>
      <c r="AR60" s="487" t="s">
        <v>299</v>
      </c>
      <c r="AS60" s="487" t="e">
        <f>+VLOOKUP($AJ60,Data_Validation!$A:$E,5,0)</f>
        <v>#N/A</v>
      </c>
      <c r="AT60" s="904">
        <f t="shared" si="2"/>
        <v>0</v>
      </c>
      <c r="AU60" s="488">
        <f t="shared" si="2"/>
        <v>0</v>
      </c>
      <c r="AV60" s="899">
        <f>IFERROR(INDEX(V60:AG60,1,MATCH(Parametres!$B$3,V$1:AG$1,0)-1)*IF(OR(C60="L",C60="S",C60="I"),-1,1),"")</f>
        <v>0</v>
      </c>
      <c r="AW60" s="899">
        <f t="shared" si="3"/>
        <v>0</v>
      </c>
      <c r="AX60" s="899">
        <f>INDEX(V60:AG60,1,MATCH(Parametres!$B$3,V$1:AG$1,0))*IF(OR(C60="L",C60="S",C60="I"),-1,1)</f>
        <v>0</v>
      </c>
      <c r="AY60" s="487" t="s">
        <v>337</v>
      </c>
      <c r="AZ60" s="487" t="e">
        <f>+VLOOKUP($AJ60,Data_Validation!$A:$E,5,0)</f>
        <v>#N/A</v>
      </c>
    </row>
    <row r="61" spans="36:52" ht="15" customHeight="1">
      <c r="AJ61" s="899">
        <f t="shared" si="0"/>
        <v>0</v>
      </c>
      <c r="AK61" s="899">
        <f t="shared" si="0"/>
        <v>0</v>
      </c>
      <c r="AL61" s="905">
        <f>IFERROR(INDEX(G61:R61,1,MATCH(Parametres!$B$3,G$1:R$1,0)-1)*IF(OR(F61="L",F61="S",F61="I"),-1,1),"")</f>
        <v>0</v>
      </c>
      <c r="AM61" s="905">
        <f t="shared" si="1"/>
        <v>0</v>
      </c>
      <c r="AN61" s="905">
        <f>INDEX(G61:R61,1,MATCH(Parametres!$B$3,G$1:R$1,0))*IF(OR(F61="L",F61="S",F61="I"),-1,1)</f>
        <v>0</v>
      </c>
      <c r="AO61" s="487" t="e">
        <f>+VLOOKUP($AJ61,Data_Validation!$A:$D,1,0)</f>
        <v>#N/A</v>
      </c>
      <c r="AP61" s="487" t="e">
        <f>+VLOOKUP($AJ61,Data_Validation!$A:$D,3,0)</f>
        <v>#N/A</v>
      </c>
      <c r="AQ61" s="487" t="e">
        <f>+VLOOKUP($AJ61,Data_Validation!$A:$D,4,0)</f>
        <v>#N/A</v>
      </c>
      <c r="AR61" s="487" t="s">
        <v>299</v>
      </c>
      <c r="AS61" s="487" t="e">
        <f>+VLOOKUP($AJ61,Data_Validation!$A:$E,5,0)</f>
        <v>#N/A</v>
      </c>
      <c r="AT61" s="904">
        <f t="shared" si="2"/>
        <v>0</v>
      </c>
      <c r="AU61" s="488">
        <f t="shared" si="2"/>
        <v>0</v>
      </c>
      <c r="AV61" s="899">
        <f>IFERROR(INDEX(V61:AG61,1,MATCH(Parametres!$B$3,V$1:AG$1,0)-1)*IF(OR(C61="L",C61="S",C61="I"),-1,1),"")</f>
        <v>0</v>
      </c>
      <c r="AW61" s="899">
        <f t="shared" si="3"/>
        <v>0</v>
      </c>
      <c r="AX61" s="899">
        <f>INDEX(V61:AG61,1,MATCH(Parametres!$B$3,V$1:AG$1,0))*IF(OR(C61="L",C61="S",C61="I"),-1,1)</f>
        <v>0</v>
      </c>
      <c r="AY61" s="487" t="s">
        <v>337</v>
      </c>
      <c r="AZ61" s="487" t="e">
        <f>+VLOOKUP($AJ61,Data_Validation!$A:$E,5,0)</f>
        <v>#N/A</v>
      </c>
    </row>
    <row r="62" spans="36:52" ht="15" customHeight="1">
      <c r="AJ62" s="899">
        <f t="shared" si="0"/>
        <v>0</v>
      </c>
      <c r="AK62" s="899">
        <f t="shared" si="0"/>
        <v>0</v>
      </c>
      <c r="AL62" s="905">
        <f>IFERROR(INDEX(G62:R62,1,MATCH(Parametres!$B$3,G$1:R$1,0)-1)*IF(OR(F62="L",F62="S",F62="I"),-1,1),"")</f>
        <v>0</v>
      </c>
      <c r="AM62" s="905">
        <f t="shared" si="1"/>
        <v>0</v>
      </c>
      <c r="AN62" s="905">
        <f>INDEX(G62:R62,1,MATCH(Parametres!$B$3,G$1:R$1,0))*IF(OR(F62="L",F62="S",F62="I"),-1,1)</f>
        <v>0</v>
      </c>
      <c r="AO62" s="487" t="e">
        <f>+VLOOKUP($AJ62,Data_Validation!$A:$D,1,0)</f>
        <v>#N/A</v>
      </c>
      <c r="AP62" s="487" t="e">
        <f>+VLOOKUP($AJ62,Data_Validation!$A:$D,3,0)</f>
        <v>#N/A</v>
      </c>
      <c r="AQ62" s="487" t="e">
        <f>+VLOOKUP($AJ62,Data_Validation!$A:$D,4,0)</f>
        <v>#N/A</v>
      </c>
      <c r="AR62" s="487" t="s">
        <v>299</v>
      </c>
      <c r="AS62" s="487" t="e">
        <f>+VLOOKUP($AJ62,Data_Validation!$A:$E,5,0)</f>
        <v>#N/A</v>
      </c>
      <c r="AT62" s="904">
        <f t="shared" si="2"/>
        <v>0</v>
      </c>
      <c r="AU62" s="488">
        <f t="shared" si="2"/>
        <v>0</v>
      </c>
      <c r="AV62" s="899">
        <f>IFERROR(INDEX(V62:AG62,1,MATCH(Parametres!$B$3,V$1:AG$1,0)-1)*IF(OR(C62="L",C62="S",C62="I"),-1,1),"")</f>
        <v>0</v>
      </c>
      <c r="AW62" s="899">
        <f t="shared" si="3"/>
        <v>0</v>
      </c>
      <c r="AX62" s="899">
        <f>INDEX(V62:AG62,1,MATCH(Parametres!$B$3,V$1:AG$1,0))*IF(OR(C62="L",C62="S",C62="I"),-1,1)</f>
        <v>0</v>
      </c>
      <c r="AY62" s="487" t="s">
        <v>337</v>
      </c>
      <c r="AZ62" s="487" t="e">
        <f>+VLOOKUP($AJ62,Data_Validation!$A:$E,5,0)</f>
        <v>#N/A</v>
      </c>
    </row>
    <row r="63" spans="36:52" ht="15" customHeight="1">
      <c r="AJ63" s="899">
        <f t="shared" si="0"/>
        <v>0</v>
      </c>
      <c r="AK63" s="899">
        <f t="shared" si="0"/>
        <v>0</v>
      </c>
      <c r="AL63" s="905">
        <f>IFERROR(INDEX(G63:R63,1,MATCH(Parametres!$B$3,G$1:R$1,0)-1)*IF(OR(F63="L",F63="S",F63="I"),-1,1),"")</f>
        <v>0</v>
      </c>
      <c r="AM63" s="905">
        <f t="shared" si="1"/>
        <v>0</v>
      </c>
      <c r="AN63" s="905">
        <f>INDEX(G63:R63,1,MATCH(Parametres!$B$3,G$1:R$1,0))*IF(OR(F63="L",F63="S",F63="I"),-1,1)</f>
        <v>0</v>
      </c>
      <c r="AO63" s="487" t="e">
        <f>+VLOOKUP($AJ63,Data_Validation!$A:$D,1,0)</f>
        <v>#N/A</v>
      </c>
      <c r="AP63" s="487" t="e">
        <f>+VLOOKUP($AJ63,Data_Validation!$A:$D,3,0)</f>
        <v>#N/A</v>
      </c>
      <c r="AQ63" s="487" t="e">
        <f>+VLOOKUP($AJ63,Data_Validation!$A:$D,4,0)</f>
        <v>#N/A</v>
      </c>
      <c r="AR63" s="487" t="s">
        <v>299</v>
      </c>
      <c r="AS63" s="487" t="e">
        <f>+VLOOKUP($AJ63,Data_Validation!$A:$E,5,0)</f>
        <v>#N/A</v>
      </c>
      <c r="AT63" s="904">
        <f t="shared" si="2"/>
        <v>0</v>
      </c>
      <c r="AU63" s="488">
        <f t="shared" si="2"/>
        <v>0</v>
      </c>
      <c r="AV63" s="899">
        <f>IFERROR(INDEX(V63:AG63,1,MATCH(Parametres!$B$3,V$1:AG$1,0)-1)*IF(OR(C63="L",C63="S",C63="I"),-1,1),"")</f>
        <v>0</v>
      </c>
      <c r="AW63" s="899">
        <f t="shared" si="3"/>
        <v>0</v>
      </c>
      <c r="AX63" s="899">
        <f>INDEX(V63:AG63,1,MATCH(Parametres!$B$3,V$1:AG$1,0))*IF(OR(C63="L",C63="S",C63="I"),-1,1)</f>
        <v>0</v>
      </c>
      <c r="AY63" s="487" t="s">
        <v>337</v>
      </c>
      <c r="AZ63" s="487" t="e">
        <f>+VLOOKUP($AJ63,Data_Validation!$A:$E,5,0)</f>
        <v>#N/A</v>
      </c>
    </row>
    <row r="64" spans="36:52" ht="15" customHeight="1">
      <c r="AJ64" s="899">
        <f t="shared" si="0"/>
        <v>0</v>
      </c>
      <c r="AK64" s="899">
        <f t="shared" si="0"/>
        <v>0</v>
      </c>
      <c r="AL64" s="905">
        <f>IFERROR(INDEX(G64:R64,1,MATCH(Parametres!$B$3,G$1:R$1,0)-1)*IF(OR(F64="L",F64="S",F64="I"),-1,1),"")</f>
        <v>0</v>
      </c>
      <c r="AM64" s="905">
        <f t="shared" si="1"/>
        <v>0</v>
      </c>
      <c r="AN64" s="905">
        <f>INDEX(G64:R64,1,MATCH(Parametres!$B$3,G$1:R$1,0))*IF(OR(F64="L",F64="S",F64="I"),-1,1)</f>
        <v>0</v>
      </c>
      <c r="AO64" s="487" t="e">
        <f>+VLOOKUP($AJ64,Data_Validation!$A:$D,1,0)</f>
        <v>#N/A</v>
      </c>
      <c r="AP64" s="487" t="e">
        <f>+VLOOKUP($AJ64,Data_Validation!$A:$D,3,0)</f>
        <v>#N/A</v>
      </c>
      <c r="AQ64" s="487" t="e">
        <f>+VLOOKUP($AJ64,Data_Validation!$A:$D,4,0)</f>
        <v>#N/A</v>
      </c>
      <c r="AR64" s="487" t="s">
        <v>299</v>
      </c>
      <c r="AS64" s="487" t="e">
        <f>+VLOOKUP($AJ64,Data_Validation!$A:$E,5,0)</f>
        <v>#N/A</v>
      </c>
      <c r="AT64" s="904">
        <f t="shared" si="2"/>
        <v>0</v>
      </c>
      <c r="AU64" s="488">
        <f t="shared" si="2"/>
        <v>0</v>
      </c>
      <c r="AV64" s="899">
        <f>IFERROR(INDEX(V64:AG64,1,MATCH(Parametres!$B$3,V$1:AG$1,0)-1)*IF(OR(C64="L",C64="S",C64="I"),-1,1),"")</f>
        <v>0</v>
      </c>
      <c r="AW64" s="899">
        <f t="shared" si="3"/>
        <v>0</v>
      </c>
      <c r="AX64" s="899">
        <f>INDEX(V64:AG64,1,MATCH(Parametres!$B$3,V$1:AG$1,0))*IF(OR(C64="L",C64="S",C64="I"),-1,1)</f>
        <v>0</v>
      </c>
      <c r="AY64" s="487" t="s">
        <v>337</v>
      </c>
      <c r="AZ64" s="487" t="e">
        <f>+VLOOKUP($AJ64,Data_Validation!$A:$E,5,0)</f>
        <v>#N/A</v>
      </c>
    </row>
    <row r="65" spans="36:52" ht="15" customHeight="1">
      <c r="AJ65" s="899">
        <f t="shared" si="0"/>
        <v>0</v>
      </c>
      <c r="AK65" s="899">
        <f t="shared" si="0"/>
        <v>0</v>
      </c>
      <c r="AL65" s="905">
        <f>IFERROR(INDEX(G65:R65,1,MATCH(Parametres!$B$3,G$1:R$1,0)-1)*IF(OR(F65="L",F65="S",F65="I"),-1,1),"")</f>
        <v>0</v>
      </c>
      <c r="AM65" s="905">
        <f t="shared" si="1"/>
        <v>0</v>
      </c>
      <c r="AN65" s="905">
        <f>INDEX(G65:R65,1,MATCH(Parametres!$B$3,G$1:R$1,0))*IF(OR(F65="L",F65="S",F65="I"),-1,1)</f>
        <v>0</v>
      </c>
      <c r="AO65" s="487" t="e">
        <f>+VLOOKUP($AJ65,Data_Validation!$A:$D,1,0)</f>
        <v>#N/A</v>
      </c>
      <c r="AP65" s="487" t="e">
        <f>+VLOOKUP($AJ65,Data_Validation!$A:$D,3,0)</f>
        <v>#N/A</v>
      </c>
      <c r="AQ65" s="487" t="e">
        <f>+VLOOKUP($AJ65,Data_Validation!$A:$D,4,0)</f>
        <v>#N/A</v>
      </c>
      <c r="AR65" s="487" t="s">
        <v>299</v>
      </c>
      <c r="AS65" s="487" t="e">
        <f>+VLOOKUP($AJ65,Data_Validation!$A:$E,5,0)</f>
        <v>#N/A</v>
      </c>
      <c r="AT65" s="904">
        <f t="shared" si="2"/>
        <v>0</v>
      </c>
      <c r="AU65" s="488">
        <f t="shared" si="2"/>
        <v>0</v>
      </c>
      <c r="AV65" s="899">
        <f>IFERROR(INDEX(V65:AG65,1,MATCH(Parametres!$B$3,V$1:AG$1,0)-1)*IF(OR(C65="L",C65="S",C65="I"),-1,1),"")</f>
        <v>0</v>
      </c>
      <c r="AW65" s="899">
        <f t="shared" si="3"/>
        <v>0</v>
      </c>
      <c r="AX65" s="899">
        <f>INDEX(V65:AG65,1,MATCH(Parametres!$B$3,V$1:AG$1,0))*IF(OR(C65="L",C65="S",C65="I"),-1,1)</f>
        <v>0</v>
      </c>
      <c r="AY65" s="487" t="s">
        <v>337</v>
      </c>
      <c r="AZ65" s="487" t="e">
        <f>+VLOOKUP($AJ65,Data_Validation!$A:$E,5,0)</f>
        <v>#N/A</v>
      </c>
    </row>
    <row r="66" spans="36:52" ht="15" customHeight="1">
      <c r="AJ66" s="899">
        <f t="shared" si="0"/>
        <v>0</v>
      </c>
      <c r="AK66" s="899">
        <f t="shared" si="0"/>
        <v>0</v>
      </c>
      <c r="AL66" s="905">
        <f>IFERROR(INDEX(G66:R66,1,MATCH(Parametres!$B$3,G$1:R$1,0)-1)*IF(OR(F66="L",F66="S",F66="I"),-1,1),"")</f>
        <v>0</v>
      </c>
      <c r="AM66" s="905">
        <f t="shared" si="1"/>
        <v>0</v>
      </c>
      <c r="AN66" s="905">
        <f>INDEX(G66:R66,1,MATCH(Parametres!$B$3,G$1:R$1,0))*IF(OR(F66="L",F66="S",F66="I"),-1,1)</f>
        <v>0</v>
      </c>
      <c r="AO66" s="487" t="e">
        <f>+VLOOKUP($AJ66,Data_Validation!$A:$D,1,0)</f>
        <v>#N/A</v>
      </c>
      <c r="AP66" s="487" t="e">
        <f>+VLOOKUP($AJ66,Data_Validation!$A:$D,3,0)</f>
        <v>#N/A</v>
      </c>
      <c r="AQ66" s="487" t="e">
        <f>+VLOOKUP($AJ66,Data_Validation!$A:$D,4,0)</f>
        <v>#N/A</v>
      </c>
      <c r="AR66" s="487" t="s">
        <v>299</v>
      </c>
      <c r="AS66" s="487" t="e">
        <f>+VLOOKUP($AJ66,Data_Validation!$A:$E,5,0)</f>
        <v>#N/A</v>
      </c>
      <c r="AT66" s="904">
        <f t="shared" si="2"/>
        <v>0</v>
      </c>
      <c r="AU66" s="488">
        <f t="shared" si="2"/>
        <v>0</v>
      </c>
      <c r="AV66" s="899">
        <f>IFERROR(INDEX(V66:AG66,1,MATCH(Parametres!$B$3,V$1:AG$1,0)-1)*IF(OR(C66="L",C66="S",C66="I"),-1,1),"")</f>
        <v>0</v>
      </c>
      <c r="AW66" s="899">
        <f t="shared" si="3"/>
        <v>0</v>
      </c>
      <c r="AX66" s="899">
        <f>INDEX(V66:AG66,1,MATCH(Parametres!$B$3,V$1:AG$1,0))*IF(OR(C66="L",C66="S",C66="I"),-1,1)</f>
        <v>0</v>
      </c>
      <c r="AY66" s="487" t="s">
        <v>337</v>
      </c>
      <c r="AZ66" s="487" t="e">
        <f>+VLOOKUP($AJ66,Data_Validation!$A:$E,5,0)</f>
        <v>#N/A</v>
      </c>
    </row>
    <row r="67" spans="36:52" ht="15" customHeight="1">
      <c r="AJ67" s="899">
        <f t="shared" si="0"/>
        <v>0</v>
      </c>
      <c r="AK67" s="899">
        <f t="shared" si="0"/>
        <v>0</v>
      </c>
      <c r="AL67" s="905">
        <f>IFERROR(INDEX(G67:R67,1,MATCH(Parametres!$B$3,G$1:R$1,0)-1)*IF(OR(F67="L",F67="S",F67="I"),-1,1),"")</f>
        <v>0</v>
      </c>
      <c r="AM67" s="905">
        <f t="shared" si="1"/>
        <v>0</v>
      </c>
      <c r="AN67" s="905">
        <f>INDEX(G67:R67,1,MATCH(Parametres!$B$3,G$1:R$1,0))*IF(OR(F67="L",F67="S",F67="I"),-1,1)</f>
        <v>0</v>
      </c>
      <c r="AO67" s="487" t="e">
        <f>+VLOOKUP($AJ67,Data_Validation!$A:$D,1,0)</f>
        <v>#N/A</v>
      </c>
      <c r="AP67" s="487" t="e">
        <f>+VLOOKUP($AJ67,Data_Validation!$A:$D,3,0)</f>
        <v>#N/A</v>
      </c>
      <c r="AQ67" s="487" t="e">
        <f>+VLOOKUP($AJ67,Data_Validation!$A:$D,4,0)</f>
        <v>#N/A</v>
      </c>
      <c r="AR67" s="487" t="s">
        <v>299</v>
      </c>
      <c r="AS67" s="487" t="e">
        <f>+VLOOKUP($AJ67,Data_Validation!$A:$E,5,0)</f>
        <v>#N/A</v>
      </c>
      <c r="AT67" s="904">
        <f t="shared" si="2"/>
        <v>0</v>
      </c>
      <c r="AU67" s="488">
        <f t="shared" si="2"/>
        <v>0</v>
      </c>
      <c r="AV67" s="899">
        <f>IFERROR(INDEX(V67:AG67,1,MATCH(Parametres!$B$3,V$1:AG$1,0)-1)*IF(OR(C67="L",C67="S",C67="I"),-1,1),"")</f>
        <v>0</v>
      </c>
      <c r="AW67" s="899">
        <f t="shared" si="3"/>
        <v>0</v>
      </c>
      <c r="AX67" s="899">
        <f>INDEX(V67:AG67,1,MATCH(Parametres!$B$3,V$1:AG$1,0))*IF(OR(C67="L",C67="S",C67="I"),-1,1)</f>
        <v>0</v>
      </c>
      <c r="AY67" s="487" t="s">
        <v>337</v>
      </c>
      <c r="AZ67" s="487" t="e">
        <f>+VLOOKUP($AJ67,Data_Validation!$A:$E,5,0)</f>
        <v>#N/A</v>
      </c>
    </row>
    <row r="68" spans="36:52" ht="15" customHeight="1">
      <c r="AJ68" s="899">
        <f t="shared" ref="AJ68:AK131" si="4">C68</f>
        <v>0</v>
      </c>
      <c r="AK68" s="899">
        <f t="shared" si="4"/>
        <v>0</v>
      </c>
      <c r="AL68" s="905">
        <f>IFERROR(INDEX(G68:R68,1,MATCH(Parametres!$B$3,G$1:R$1,0)-1)*IF(OR(F68="L",F68="S",F68="I"),-1,1),"")</f>
        <v>0</v>
      </c>
      <c r="AM68" s="905">
        <f t="shared" ref="AM68:AM131" si="5">AN68-AL68</f>
        <v>0</v>
      </c>
      <c r="AN68" s="905">
        <f>INDEX(G68:R68,1,MATCH(Parametres!$B$3,G$1:R$1,0))*IF(OR(F68="L",F68="S",F68="I"),-1,1)</f>
        <v>0</v>
      </c>
      <c r="AO68" s="487" t="e">
        <f>+VLOOKUP($AJ68,Data_Validation!$A:$D,1,0)</f>
        <v>#N/A</v>
      </c>
      <c r="AP68" s="487" t="e">
        <f>+VLOOKUP($AJ68,Data_Validation!$A:$D,3,0)</f>
        <v>#N/A</v>
      </c>
      <c r="AQ68" s="487" t="e">
        <f>+VLOOKUP($AJ68,Data_Validation!$A:$D,4,0)</f>
        <v>#N/A</v>
      </c>
      <c r="AR68" s="487" t="s">
        <v>299</v>
      </c>
      <c r="AS68" s="487" t="e">
        <f>+VLOOKUP($AJ68,Data_Validation!$A:$E,5,0)</f>
        <v>#N/A</v>
      </c>
      <c r="AT68" s="904">
        <f t="shared" ref="AT68:AU131" si="6">C68</f>
        <v>0</v>
      </c>
      <c r="AU68" s="488">
        <f t="shared" si="6"/>
        <v>0</v>
      </c>
      <c r="AV68" s="899">
        <f>IFERROR(INDEX(V68:AG68,1,MATCH(Parametres!$B$3,V$1:AG$1,0)-1)*IF(OR(C68="L",C68="S",C68="I"),-1,1),"")</f>
        <v>0</v>
      </c>
      <c r="AW68" s="899">
        <f t="shared" ref="AW68:AW131" si="7">AX68-AV68</f>
        <v>0</v>
      </c>
      <c r="AX68" s="899">
        <f>INDEX(V68:AG68,1,MATCH(Parametres!$B$3,V$1:AG$1,0))*IF(OR(C68="L",C68="S",C68="I"),-1,1)</f>
        <v>0</v>
      </c>
      <c r="AY68" s="487" t="s">
        <v>337</v>
      </c>
      <c r="AZ68" s="487" t="e">
        <f>+VLOOKUP($AJ68,Data_Validation!$A:$E,5,0)</f>
        <v>#N/A</v>
      </c>
    </row>
    <row r="69" spans="36:52" ht="15" customHeight="1">
      <c r="AJ69" s="899">
        <f t="shared" si="4"/>
        <v>0</v>
      </c>
      <c r="AK69" s="899">
        <f t="shared" si="4"/>
        <v>0</v>
      </c>
      <c r="AL69" s="905">
        <f>IFERROR(INDEX(G69:R69,1,MATCH(Parametres!$B$3,G$1:R$1,0)-1)*IF(OR(F69="L",F69="S",F69="I"),-1,1),"")</f>
        <v>0</v>
      </c>
      <c r="AM69" s="905">
        <f t="shared" si="5"/>
        <v>0</v>
      </c>
      <c r="AN69" s="905">
        <f>INDEX(G69:R69,1,MATCH(Parametres!$B$3,G$1:R$1,0))*IF(OR(F69="L",F69="S",F69="I"),-1,1)</f>
        <v>0</v>
      </c>
      <c r="AO69" s="487" t="e">
        <f>+VLOOKUP($AJ69,Data_Validation!$A:$D,1,0)</f>
        <v>#N/A</v>
      </c>
      <c r="AP69" s="487" t="e">
        <f>+VLOOKUP($AJ69,Data_Validation!$A:$D,3,0)</f>
        <v>#N/A</v>
      </c>
      <c r="AQ69" s="487" t="e">
        <f>+VLOOKUP($AJ69,Data_Validation!$A:$D,4,0)</f>
        <v>#N/A</v>
      </c>
      <c r="AR69" s="487" t="s">
        <v>299</v>
      </c>
      <c r="AS69" s="487" t="e">
        <f>+VLOOKUP($AJ69,Data_Validation!$A:$E,5,0)</f>
        <v>#N/A</v>
      </c>
      <c r="AT69" s="904">
        <f t="shared" si="6"/>
        <v>0</v>
      </c>
      <c r="AU69" s="488">
        <f t="shared" si="6"/>
        <v>0</v>
      </c>
      <c r="AV69" s="899">
        <f>IFERROR(INDEX(V69:AG69,1,MATCH(Parametres!$B$3,V$1:AG$1,0)-1)*IF(OR(C69="L",C69="S",C69="I"),-1,1),"")</f>
        <v>0</v>
      </c>
      <c r="AW69" s="899">
        <f t="shared" si="7"/>
        <v>0</v>
      </c>
      <c r="AX69" s="899">
        <f>INDEX(V69:AG69,1,MATCH(Parametres!$B$3,V$1:AG$1,0))*IF(OR(C69="L",C69="S",C69="I"),-1,1)</f>
        <v>0</v>
      </c>
      <c r="AY69" s="487" t="s">
        <v>337</v>
      </c>
      <c r="AZ69" s="487" t="e">
        <f>+VLOOKUP($AJ69,Data_Validation!$A:$E,5,0)</f>
        <v>#N/A</v>
      </c>
    </row>
    <row r="70" spans="36:52" ht="15" customHeight="1">
      <c r="AJ70" s="899">
        <f t="shared" si="4"/>
        <v>0</v>
      </c>
      <c r="AK70" s="899">
        <f t="shared" si="4"/>
        <v>0</v>
      </c>
      <c r="AL70" s="905">
        <f>IFERROR(INDEX(G70:R70,1,MATCH(Parametres!$B$3,G$1:R$1,0)-1)*IF(OR(F70="L",F70="S",F70="I"),-1,1),"")</f>
        <v>0</v>
      </c>
      <c r="AM70" s="905">
        <f t="shared" si="5"/>
        <v>0</v>
      </c>
      <c r="AN70" s="905">
        <f>INDEX(G70:R70,1,MATCH(Parametres!$B$3,G$1:R$1,0))*IF(OR(F70="L",F70="S",F70="I"),-1,1)</f>
        <v>0</v>
      </c>
      <c r="AO70" s="487" t="e">
        <f>+VLOOKUP($AJ70,Data_Validation!$A:$D,1,0)</f>
        <v>#N/A</v>
      </c>
      <c r="AP70" s="487" t="e">
        <f>+VLOOKUP($AJ70,Data_Validation!$A:$D,3,0)</f>
        <v>#N/A</v>
      </c>
      <c r="AQ70" s="487" t="e">
        <f>+VLOOKUP($AJ70,Data_Validation!$A:$D,4,0)</f>
        <v>#N/A</v>
      </c>
      <c r="AR70" s="487" t="s">
        <v>299</v>
      </c>
      <c r="AS70" s="487" t="e">
        <f>+VLOOKUP($AJ70,Data_Validation!$A:$E,5,0)</f>
        <v>#N/A</v>
      </c>
      <c r="AT70" s="904">
        <f t="shared" si="6"/>
        <v>0</v>
      </c>
      <c r="AU70" s="488">
        <f t="shared" si="6"/>
        <v>0</v>
      </c>
      <c r="AV70" s="899">
        <f>IFERROR(INDEX(V70:AG70,1,MATCH(Parametres!$B$3,V$1:AG$1,0)-1)*IF(OR(C70="L",C70="S",C70="I"),-1,1),"")</f>
        <v>0</v>
      </c>
      <c r="AW70" s="899">
        <f t="shared" si="7"/>
        <v>0</v>
      </c>
      <c r="AX70" s="899">
        <f>INDEX(V70:AG70,1,MATCH(Parametres!$B$3,V$1:AG$1,0))*IF(OR(C70="L",C70="S",C70="I"),-1,1)</f>
        <v>0</v>
      </c>
      <c r="AY70" s="487" t="s">
        <v>337</v>
      </c>
      <c r="AZ70" s="487" t="e">
        <f>+VLOOKUP($AJ70,Data_Validation!$A:$E,5,0)</f>
        <v>#N/A</v>
      </c>
    </row>
    <row r="71" spans="36:52" ht="15" customHeight="1">
      <c r="AJ71" s="899">
        <f t="shared" si="4"/>
        <v>0</v>
      </c>
      <c r="AK71" s="899">
        <f t="shared" si="4"/>
        <v>0</v>
      </c>
      <c r="AL71" s="905">
        <f>IFERROR(INDEX(G71:R71,1,MATCH(Parametres!$B$3,G$1:R$1,0)-1)*IF(OR(F71="L",F71="S",F71="I"),-1,1),"")</f>
        <v>0</v>
      </c>
      <c r="AM71" s="905">
        <f t="shared" si="5"/>
        <v>0</v>
      </c>
      <c r="AN71" s="905">
        <f>INDEX(G71:R71,1,MATCH(Parametres!$B$3,G$1:R$1,0))*IF(OR(F71="L",F71="S",F71="I"),-1,1)</f>
        <v>0</v>
      </c>
      <c r="AO71" s="487" t="e">
        <f>+VLOOKUP($AJ71,Data_Validation!$A:$D,1,0)</f>
        <v>#N/A</v>
      </c>
      <c r="AP71" s="487" t="e">
        <f>+VLOOKUP($AJ71,Data_Validation!$A:$D,3,0)</f>
        <v>#N/A</v>
      </c>
      <c r="AQ71" s="487" t="e">
        <f>+VLOOKUP($AJ71,Data_Validation!$A:$D,4,0)</f>
        <v>#N/A</v>
      </c>
      <c r="AR71" s="487" t="s">
        <v>299</v>
      </c>
      <c r="AS71" s="487" t="e">
        <f>+VLOOKUP($AJ71,Data_Validation!$A:$E,5,0)</f>
        <v>#N/A</v>
      </c>
      <c r="AT71" s="904">
        <f t="shared" si="6"/>
        <v>0</v>
      </c>
      <c r="AU71" s="488">
        <f t="shared" si="6"/>
        <v>0</v>
      </c>
      <c r="AV71" s="899">
        <f>IFERROR(INDEX(V71:AG71,1,MATCH(Parametres!$B$3,V$1:AG$1,0)-1)*IF(OR(C71="L",C71="S",C71="I"),-1,1),"")</f>
        <v>0</v>
      </c>
      <c r="AW71" s="899">
        <f t="shared" si="7"/>
        <v>0</v>
      </c>
      <c r="AX71" s="899">
        <f>INDEX(V71:AG71,1,MATCH(Parametres!$B$3,V$1:AG$1,0))*IF(OR(C71="L",C71="S",C71="I"),-1,1)</f>
        <v>0</v>
      </c>
      <c r="AY71" s="487" t="s">
        <v>337</v>
      </c>
      <c r="AZ71" s="487" t="e">
        <f>+VLOOKUP($AJ71,Data_Validation!$A:$E,5,0)</f>
        <v>#N/A</v>
      </c>
    </row>
    <row r="72" spans="36:52" ht="15" customHeight="1">
      <c r="AJ72" s="899">
        <f t="shared" si="4"/>
        <v>0</v>
      </c>
      <c r="AK72" s="899">
        <f t="shared" si="4"/>
        <v>0</v>
      </c>
      <c r="AL72" s="905">
        <f>IFERROR(INDEX(G72:R72,1,MATCH(Parametres!$B$3,G$1:R$1,0)-1)*IF(OR(F72="L",F72="S",F72="I"),-1,1),"")</f>
        <v>0</v>
      </c>
      <c r="AM72" s="905">
        <f t="shared" si="5"/>
        <v>0</v>
      </c>
      <c r="AN72" s="905">
        <f>INDEX(G72:R72,1,MATCH(Parametres!$B$3,G$1:R$1,0))*IF(OR(F72="L",F72="S",F72="I"),-1,1)</f>
        <v>0</v>
      </c>
      <c r="AO72" s="487" t="e">
        <f>+VLOOKUP($AJ72,Data_Validation!$A:$D,1,0)</f>
        <v>#N/A</v>
      </c>
      <c r="AP72" s="487" t="e">
        <f>+VLOOKUP($AJ72,Data_Validation!$A:$D,3,0)</f>
        <v>#N/A</v>
      </c>
      <c r="AQ72" s="487" t="e">
        <f>+VLOOKUP($AJ72,Data_Validation!$A:$D,4,0)</f>
        <v>#N/A</v>
      </c>
      <c r="AR72" s="487" t="s">
        <v>299</v>
      </c>
      <c r="AS72" s="487" t="e">
        <f>+VLOOKUP($AJ72,Data_Validation!$A:$E,5,0)</f>
        <v>#N/A</v>
      </c>
      <c r="AT72" s="904">
        <f t="shared" si="6"/>
        <v>0</v>
      </c>
      <c r="AU72" s="488">
        <f t="shared" si="6"/>
        <v>0</v>
      </c>
      <c r="AV72" s="899">
        <f>IFERROR(INDEX(V72:AG72,1,MATCH(Parametres!$B$3,V$1:AG$1,0)-1)*IF(OR(C72="L",C72="S",C72="I"),-1,1),"")</f>
        <v>0</v>
      </c>
      <c r="AW72" s="899">
        <f t="shared" si="7"/>
        <v>0</v>
      </c>
      <c r="AX72" s="899">
        <f>INDEX(V72:AG72,1,MATCH(Parametres!$B$3,V$1:AG$1,0))*IF(OR(C72="L",C72="S",C72="I"),-1,1)</f>
        <v>0</v>
      </c>
      <c r="AY72" s="487" t="s">
        <v>337</v>
      </c>
      <c r="AZ72" s="487" t="e">
        <f>+VLOOKUP($AJ72,Data_Validation!$A:$E,5,0)</f>
        <v>#N/A</v>
      </c>
    </row>
    <row r="73" spans="36:52" ht="15" customHeight="1">
      <c r="AJ73" s="899">
        <f t="shared" si="4"/>
        <v>0</v>
      </c>
      <c r="AK73" s="899">
        <f t="shared" si="4"/>
        <v>0</v>
      </c>
      <c r="AL73" s="905">
        <f>IFERROR(INDEX(G73:R73,1,MATCH(Parametres!$B$3,G$1:R$1,0)-1)*IF(OR(F73="L",F73="S",F73="I"),-1,1),"")</f>
        <v>0</v>
      </c>
      <c r="AM73" s="905">
        <f t="shared" si="5"/>
        <v>0</v>
      </c>
      <c r="AN73" s="905">
        <f>INDEX(G73:R73,1,MATCH(Parametres!$B$3,G$1:R$1,0))*IF(OR(F73="L",F73="S",F73="I"),-1,1)</f>
        <v>0</v>
      </c>
      <c r="AO73" s="487" t="e">
        <f>+VLOOKUP($AJ73,Data_Validation!$A:$D,1,0)</f>
        <v>#N/A</v>
      </c>
      <c r="AP73" s="487" t="e">
        <f>+VLOOKUP($AJ73,Data_Validation!$A:$D,3,0)</f>
        <v>#N/A</v>
      </c>
      <c r="AQ73" s="487" t="e">
        <f>+VLOOKUP($AJ73,Data_Validation!$A:$D,4,0)</f>
        <v>#N/A</v>
      </c>
      <c r="AR73" s="487" t="s">
        <v>299</v>
      </c>
      <c r="AS73" s="487" t="e">
        <f>+VLOOKUP($AJ73,Data_Validation!$A:$E,5,0)</f>
        <v>#N/A</v>
      </c>
      <c r="AT73" s="904">
        <f t="shared" si="6"/>
        <v>0</v>
      </c>
      <c r="AU73" s="488">
        <f t="shared" si="6"/>
        <v>0</v>
      </c>
      <c r="AV73" s="899">
        <f>IFERROR(INDEX(V73:AG73,1,MATCH(Parametres!$B$3,V$1:AG$1,0)-1)*IF(OR(C73="L",C73="S",C73="I"),-1,1),"")</f>
        <v>0</v>
      </c>
      <c r="AW73" s="899">
        <f t="shared" si="7"/>
        <v>0</v>
      </c>
      <c r="AX73" s="899">
        <f>INDEX(V73:AG73,1,MATCH(Parametres!$B$3,V$1:AG$1,0))*IF(OR(C73="L",C73="S",C73="I"),-1,1)</f>
        <v>0</v>
      </c>
      <c r="AY73" s="487" t="s">
        <v>337</v>
      </c>
      <c r="AZ73" s="487" t="e">
        <f>+VLOOKUP($AJ73,Data_Validation!$A:$E,5,0)</f>
        <v>#N/A</v>
      </c>
    </row>
    <row r="74" spans="36:52" ht="15" customHeight="1">
      <c r="AJ74" s="899">
        <f t="shared" si="4"/>
        <v>0</v>
      </c>
      <c r="AK74" s="899">
        <f t="shared" si="4"/>
        <v>0</v>
      </c>
      <c r="AL74" s="905">
        <f>IFERROR(INDEX(G74:R74,1,MATCH(Parametres!$B$3,G$1:R$1,0)-1)*IF(OR(F74="L",F74="S",F74="I"),-1,1),"")</f>
        <v>0</v>
      </c>
      <c r="AM74" s="905">
        <f t="shared" si="5"/>
        <v>0</v>
      </c>
      <c r="AN74" s="905">
        <f>INDEX(G74:R74,1,MATCH(Parametres!$B$3,G$1:R$1,0))*IF(OR(F74="L",F74="S",F74="I"),-1,1)</f>
        <v>0</v>
      </c>
      <c r="AO74" s="487" t="e">
        <f>+VLOOKUP($AJ74,Data_Validation!$A:$D,1,0)</f>
        <v>#N/A</v>
      </c>
      <c r="AP74" s="487" t="e">
        <f>+VLOOKUP($AJ74,Data_Validation!$A:$D,3,0)</f>
        <v>#N/A</v>
      </c>
      <c r="AQ74" s="487" t="e">
        <f>+VLOOKUP($AJ74,Data_Validation!$A:$D,4,0)</f>
        <v>#N/A</v>
      </c>
      <c r="AR74" s="487" t="s">
        <v>299</v>
      </c>
      <c r="AS74" s="487" t="e">
        <f>+VLOOKUP($AJ74,Data_Validation!$A:$E,5,0)</f>
        <v>#N/A</v>
      </c>
      <c r="AT74" s="904">
        <f t="shared" si="6"/>
        <v>0</v>
      </c>
      <c r="AU74" s="488">
        <f t="shared" si="6"/>
        <v>0</v>
      </c>
      <c r="AV74" s="899">
        <f>IFERROR(INDEX(V74:AG74,1,MATCH(Parametres!$B$3,V$1:AG$1,0)-1)*IF(OR(C74="L",C74="S",C74="I"),-1,1),"")</f>
        <v>0</v>
      </c>
      <c r="AW74" s="899">
        <f t="shared" si="7"/>
        <v>0</v>
      </c>
      <c r="AX74" s="899">
        <f>INDEX(V74:AG74,1,MATCH(Parametres!$B$3,V$1:AG$1,0))*IF(OR(C74="L",C74="S",C74="I"),-1,1)</f>
        <v>0</v>
      </c>
      <c r="AY74" s="487" t="s">
        <v>337</v>
      </c>
      <c r="AZ74" s="487" t="e">
        <f>+VLOOKUP($AJ74,Data_Validation!$A:$E,5,0)</f>
        <v>#N/A</v>
      </c>
    </row>
    <row r="75" spans="36:52" ht="15" customHeight="1">
      <c r="AJ75" s="899">
        <f t="shared" si="4"/>
        <v>0</v>
      </c>
      <c r="AK75" s="899">
        <f t="shared" si="4"/>
        <v>0</v>
      </c>
      <c r="AL75" s="905">
        <f>IFERROR(INDEX(G75:R75,1,MATCH(Parametres!$B$3,G$1:R$1,0)-1)*IF(OR(F75="L",F75="S",F75="I"),-1,1),"")</f>
        <v>0</v>
      </c>
      <c r="AM75" s="905">
        <f t="shared" si="5"/>
        <v>0</v>
      </c>
      <c r="AN75" s="905">
        <f>INDEX(G75:R75,1,MATCH(Parametres!$B$3,G$1:R$1,0))*IF(OR(F75="L",F75="S",F75="I"),-1,1)</f>
        <v>0</v>
      </c>
      <c r="AO75" s="487" t="e">
        <f>+VLOOKUP($AJ75,Data_Validation!$A:$D,1,0)</f>
        <v>#N/A</v>
      </c>
      <c r="AP75" s="487" t="e">
        <f>+VLOOKUP($AJ75,Data_Validation!$A:$D,3,0)</f>
        <v>#N/A</v>
      </c>
      <c r="AQ75" s="487" t="e">
        <f>+VLOOKUP($AJ75,Data_Validation!$A:$D,4,0)</f>
        <v>#N/A</v>
      </c>
      <c r="AR75" s="487" t="s">
        <v>299</v>
      </c>
      <c r="AS75" s="487" t="e">
        <f>+VLOOKUP($AJ75,Data_Validation!$A:$E,5,0)</f>
        <v>#N/A</v>
      </c>
      <c r="AT75" s="904">
        <f t="shared" si="6"/>
        <v>0</v>
      </c>
      <c r="AU75" s="488">
        <f t="shared" si="6"/>
        <v>0</v>
      </c>
      <c r="AV75" s="899">
        <f>IFERROR(INDEX(V75:AG75,1,MATCH(Parametres!$B$3,V$1:AG$1,0)-1)*IF(OR(C75="L",C75="S",C75="I"),-1,1),"")</f>
        <v>0</v>
      </c>
      <c r="AW75" s="899">
        <f t="shared" si="7"/>
        <v>0</v>
      </c>
      <c r="AX75" s="899">
        <f>INDEX(V75:AG75,1,MATCH(Parametres!$B$3,V$1:AG$1,0))*IF(OR(C75="L",C75="S",C75="I"),-1,1)</f>
        <v>0</v>
      </c>
      <c r="AY75" s="487" t="s">
        <v>337</v>
      </c>
      <c r="AZ75" s="487" t="e">
        <f>+VLOOKUP($AJ75,Data_Validation!$A:$E,5,0)</f>
        <v>#N/A</v>
      </c>
    </row>
    <row r="76" spans="36:52" ht="15" customHeight="1">
      <c r="AJ76" s="899">
        <f t="shared" si="4"/>
        <v>0</v>
      </c>
      <c r="AK76" s="899">
        <f t="shared" si="4"/>
        <v>0</v>
      </c>
      <c r="AL76" s="905">
        <f>IFERROR(INDEX(G76:R76,1,MATCH(Parametres!$B$3,G$1:R$1,0)-1)*IF(OR(F76="L",F76="S",F76="I"),-1,1),"")</f>
        <v>0</v>
      </c>
      <c r="AM76" s="905">
        <f t="shared" si="5"/>
        <v>0</v>
      </c>
      <c r="AN76" s="905">
        <f>INDEX(G76:R76,1,MATCH(Parametres!$B$3,G$1:R$1,0))*IF(OR(F76="L",F76="S",F76="I"),-1,1)</f>
        <v>0</v>
      </c>
      <c r="AO76" s="487" t="e">
        <f>+VLOOKUP($AJ76,Data_Validation!$A:$D,1,0)</f>
        <v>#N/A</v>
      </c>
      <c r="AP76" s="487" t="e">
        <f>+VLOOKUP($AJ76,Data_Validation!$A:$D,3,0)</f>
        <v>#N/A</v>
      </c>
      <c r="AQ76" s="487" t="e">
        <f>+VLOOKUP($AJ76,Data_Validation!$A:$D,4,0)</f>
        <v>#N/A</v>
      </c>
      <c r="AR76" s="487" t="s">
        <v>299</v>
      </c>
      <c r="AS76" s="487" t="e">
        <f>+VLOOKUP($AJ76,Data_Validation!$A:$E,5,0)</f>
        <v>#N/A</v>
      </c>
      <c r="AT76" s="904">
        <f t="shared" si="6"/>
        <v>0</v>
      </c>
      <c r="AU76" s="488">
        <f t="shared" si="6"/>
        <v>0</v>
      </c>
      <c r="AV76" s="899">
        <f>IFERROR(INDEX(V76:AG76,1,MATCH(Parametres!$B$3,V$1:AG$1,0)-1)*IF(OR(C76="L",C76="S",C76="I"),-1,1),"")</f>
        <v>0</v>
      </c>
      <c r="AW76" s="899">
        <f t="shared" si="7"/>
        <v>0</v>
      </c>
      <c r="AX76" s="899">
        <f>INDEX(V76:AG76,1,MATCH(Parametres!$B$3,V$1:AG$1,0))*IF(OR(C76="L",C76="S",C76="I"),-1,1)</f>
        <v>0</v>
      </c>
      <c r="AY76" s="487" t="s">
        <v>337</v>
      </c>
      <c r="AZ76" s="487" t="e">
        <f>+VLOOKUP($AJ76,Data_Validation!$A:$E,5,0)</f>
        <v>#N/A</v>
      </c>
    </row>
    <row r="77" spans="36:52" ht="15" customHeight="1">
      <c r="AJ77" s="899">
        <f t="shared" si="4"/>
        <v>0</v>
      </c>
      <c r="AK77" s="899">
        <f t="shared" si="4"/>
        <v>0</v>
      </c>
      <c r="AL77" s="905">
        <f>IFERROR(INDEX(G77:R77,1,MATCH(Parametres!$B$3,G$1:R$1,0)-1)*IF(OR(F77="L",F77="S",F77="I"),-1,1),"")</f>
        <v>0</v>
      </c>
      <c r="AM77" s="905">
        <f t="shared" si="5"/>
        <v>0</v>
      </c>
      <c r="AN77" s="905">
        <f>INDEX(G77:R77,1,MATCH(Parametres!$B$3,G$1:R$1,0))*IF(OR(F77="L",F77="S",F77="I"),-1,1)</f>
        <v>0</v>
      </c>
      <c r="AO77" s="487" t="e">
        <f>+VLOOKUP($AJ77,Data_Validation!$A:$D,1,0)</f>
        <v>#N/A</v>
      </c>
      <c r="AP77" s="487" t="e">
        <f>+VLOOKUP($AJ77,Data_Validation!$A:$D,3,0)</f>
        <v>#N/A</v>
      </c>
      <c r="AQ77" s="487" t="e">
        <f>+VLOOKUP($AJ77,Data_Validation!$A:$D,4,0)</f>
        <v>#N/A</v>
      </c>
      <c r="AR77" s="487" t="s">
        <v>299</v>
      </c>
      <c r="AS77" s="487" t="e">
        <f>+VLOOKUP($AJ77,Data_Validation!$A:$E,5,0)</f>
        <v>#N/A</v>
      </c>
      <c r="AT77" s="904">
        <f t="shared" si="6"/>
        <v>0</v>
      </c>
      <c r="AU77" s="488">
        <f t="shared" si="6"/>
        <v>0</v>
      </c>
      <c r="AV77" s="899">
        <f>IFERROR(INDEX(V77:AG77,1,MATCH(Parametres!$B$3,V$1:AG$1,0)-1)*IF(OR(C77="L",C77="S",C77="I"),-1,1),"")</f>
        <v>0</v>
      </c>
      <c r="AW77" s="899">
        <f t="shared" si="7"/>
        <v>0</v>
      </c>
      <c r="AX77" s="899">
        <f>INDEX(V77:AG77,1,MATCH(Parametres!$B$3,V$1:AG$1,0))*IF(OR(C77="L",C77="S",C77="I"),-1,1)</f>
        <v>0</v>
      </c>
      <c r="AY77" s="487" t="s">
        <v>337</v>
      </c>
      <c r="AZ77" s="487" t="e">
        <f>+VLOOKUP($AJ77,Data_Validation!$A:$E,5,0)</f>
        <v>#N/A</v>
      </c>
    </row>
    <row r="78" spans="36:52" ht="15" customHeight="1">
      <c r="AJ78" s="899">
        <f t="shared" si="4"/>
        <v>0</v>
      </c>
      <c r="AK78" s="899">
        <f t="shared" si="4"/>
        <v>0</v>
      </c>
      <c r="AL78" s="905">
        <f>IFERROR(INDEX(G78:R78,1,MATCH(Parametres!$B$3,G$1:R$1,0)-1)*IF(OR(F78="L",F78="S",F78="I"),-1,1),"")</f>
        <v>0</v>
      </c>
      <c r="AM78" s="905">
        <f t="shared" si="5"/>
        <v>0</v>
      </c>
      <c r="AN78" s="905">
        <f>INDEX(G78:R78,1,MATCH(Parametres!$B$3,G$1:R$1,0))*IF(OR(F78="L",F78="S",F78="I"),-1,1)</f>
        <v>0</v>
      </c>
      <c r="AO78" s="487" t="e">
        <f>+VLOOKUP($AJ78,Data_Validation!$A:$D,1,0)</f>
        <v>#N/A</v>
      </c>
      <c r="AP78" s="487" t="e">
        <f>+VLOOKUP($AJ78,Data_Validation!$A:$D,3,0)</f>
        <v>#N/A</v>
      </c>
      <c r="AQ78" s="487" t="e">
        <f>+VLOOKUP($AJ78,Data_Validation!$A:$D,4,0)</f>
        <v>#N/A</v>
      </c>
      <c r="AR78" s="487" t="s">
        <v>299</v>
      </c>
      <c r="AS78" s="487" t="e">
        <f>+VLOOKUP($AJ78,Data_Validation!$A:$E,5,0)</f>
        <v>#N/A</v>
      </c>
      <c r="AT78" s="904">
        <f t="shared" si="6"/>
        <v>0</v>
      </c>
      <c r="AU78" s="488">
        <f t="shared" si="6"/>
        <v>0</v>
      </c>
      <c r="AV78" s="899">
        <f>IFERROR(INDEX(V78:AG78,1,MATCH(Parametres!$B$3,V$1:AG$1,0)-1)*IF(OR(C78="L",C78="S",C78="I"),-1,1),"")</f>
        <v>0</v>
      </c>
      <c r="AW78" s="899">
        <f t="shared" si="7"/>
        <v>0</v>
      </c>
      <c r="AX78" s="899">
        <f>INDEX(V78:AG78,1,MATCH(Parametres!$B$3,V$1:AG$1,0))*IF(OR(C78="L",C78="S",C78="I"),-1,1)</f>
        <v>0</v>
      </c>
      <c r="AY78" s="487" t="s">
        <v>337</v>
      </c>
      <c r="AZ78" s="487" t="e">
        <f>+VLOOKUP($AJ78,Data_Validation!$A:$E,5,0)</f>
        <v>#N/A</v>
      </c>
    </row>
    <row r="79" spans="36:52" ht="15" customHeight="1">
      <c r="AJ79" s="899">
        <f t="shared" si="4"/>
        <v>0</v>
      </c>
      <c r="AK79" s="899">
        <f t="shared" si="4"/>
        <v>0</v>
      </c>
      <c r="AL79" s="905">
        <f>IFERROR(INDEX(G79:R79,1,MATCH(Parametres!$B$3,G$1:R$1,0)-1)*IF(OR(F79="L",F79="S",F79="I"),-1,1),"")</f>
        <v>0</v>
      </c>
      <c r="AM79" s="905">
        <f t="shared" si="5"/>
        <v>0</v>
      </c>
      <c r="AN79" s="905">
        <f>INDEX(G79:R79,1,MATCH(Parametres!$B$3,G$1:R$1,0))*IF(OR(F79="L",F79="S",F79="I"),-1,1)</f>
        <v>0</v>
      </c>
      <c r="AO79" s="487" t="e">
        <f>+VLOOKUP($AJ79,Data_Validation!$A:$D,1,0)</f>
        <v>#N/A</v>
      </c>
      <c r="AP79" s="487" t="e">
        <f>+VLOOKUP($AJ79,Data_Validation!$A:$D,3,0)</f>
        <v>#N/A</v>
      </c>
      <c r="AQ79" s="487" t="e">
        <f>+VLOOKUP($AJ79,Data_Validation!$A:$D,4,0)</f>
        <v>#N/A</v>
      </c>
      <c r="AR79" s="487" t="s">
        <v>299</v>
      </c>
      <c r="AS79" s="487" t="e">
        <f>+VLOOKUP($AJ79,Data_Validation!$A:$E,5,0)</f>
        <v>#N/A</v>
      </c>
      <c r="AT79" s="904">
        <f t="shared" si="6"/>
        <v>0</v>
      </c>
      <c r="AU79" s="488">
        <f t="shared" si="6"/>
        <v>0</v>
      </c>
      <c r="AV79" s="899">
        <f>IFERROR(INDEX(V79:AG79,1,MATCH(Parametres!$B$3,V$1:AG$1,0)-1)*IF(OR(C79="L",C79="S",C79="I"),-1,1),"")</f>
        <v>0</v>
      </c>
      <c r="AW79" s="899">
        <f t="shared" si="7"/>
        <v>0</v>
      </c>
      <c r="AX79" s="899">
        <f>INDEX(V79:AG79,1,MATCH(Parametres!$B$3,V$1:AG$1,0))*IF(OR(C79="L",C79="S",C79="I"),-1,1)</f>
        <v>0</v>
      </c>
      <c r="AY79" s="487" t="s">
        <v>337</v>
      </c>
      <c r="AZ79" s="487" t="e">
        <f>+VLOOKUP($AJ79,Data_Validation!$A:$E,5,0)</f>
        <v>#N/A</v>
      </c>
    </row>
    <row r="80" spans="36:52" ht="15.75" customHeight="1">
      <c r="AJ80" s="899">
        <f t="shared" si="4"/>
        <v>0</v>
      </c>
      <c r="AK80" s="899">
        <f t="shared" si="4"/>
        <v>0</v>
      </c>
      <c r="AL80" s="905">
        <f>IFERROR(INDEX(G80:R80,1,MATCH(Parametres!$B$3,G$1:R$1,0)-1)*IF(OR(F80="L",F80="S",F80="I"),-1,1),"")</f>
        <v>0</v>
      </c>
      <c r="AM80" s="905">
        <f t="shared" si="5"/>
        <v>0</v>
      </c>
      <c r="AN80" s="905">
        <f>INDEX(G80:R80,1,MATCH(Parametres!$B$3,G$1:R$1,0))*IF(OR(F80="L",F80="S",F80="I"),-1,1)</f>
        <v>0</v>
      </c>
      <c r="AO80" s="487" t="e">
        <f>+VLOOKUP($AJ80,Data_Validation!$A:$D,1,0)</f>
        <v>#N/A</v>
      </c>
      <c r="AP80" s="487" t="e">
        <f>+VLOOKUP($AJ80,Data_Validation!$A:$D,3,0)</f>
        <v>#N/A</v>
      </c>
      <c r="AQ80" s="487" t="e">
        <f>+VLOOKUP($AJ80,Data_Validation!$A:$D,4,0)</f>
        <v>#N/A</v>
      </c>
      <c r="AR80" s="487" t="s">
        <v>299</v>
      </c>
      <c r="AS80" s="487" t="e">
        <f>+VLOOKUP($AJ80,Data_Validation!$A:$E,5,0)</f>
        <v>#N/A</v>
      </c>
      <c r="AT80" s="904">
        <f t="shared" si="6"/>
        <v>0</v>
      </c>
      <c r="AU80" s="488">
        <f t="shared" si="6"/>
        <v>0</v>
      </c>
      <c r="AV80" s="899">
        <f>IFERROR(INDEX(V80:AG80,1,MATCH(Parametres!$B$3,V$1:AG$1,0)-1)*IF(OR(C80="L",C80="S",C80="I"),-1,1),"")</f>
        <v>0</v>
      </c>
      <c r="AW80" s="899">
        <f t="shared" si="7"/>
        <v>0</v>
      </c>
      <c r="AX80" s="899">
        <f>INDEX(V80:AG80,1,MATCH(Parametres!$B$3,V$1:AG$1,0))*IF(OR(C80="L",C80="S",C80="I"),-1,1)</f>
        <v>0</v>
      </c>
      <c r="AY80" s="487" t="s">
        <v>337</v>
      </c>
      <c r="AZ80" s="487" t="e">
        <f>+VLOOKUP($AJ80,Data_Validation!$A:$E,5,0)</f>
        <v>#N/A</v>
      </c>
    </row>
    <row r="81" spans="36:52" ht="15" customHeight="1">
      <c r="AJ81" s="899">
        <f t="shared" si="4"/>
        <v>0</v>
      </c>
      <c r="AK81" s="899">
        <f t="shared" si="4"/>
        <v>0</v>
      </c>
      <c r="AL81" s="905">
        <f>IFERROR(INDEX(G81:R81,1,MATCH(Parametres!$B$3,G$1:R$1,0)-1)*IF(OR(F81="L",F81="S",F81="I"),-1,1),"")</f>
        <v>0</v>
      </c>
      <c r="AM81" s="905">
        <f t="shared" si="5"/>
        <v>0</v>
      </c>
      <c r="AN81" s="905">
        <f>INDEX(G81:R81,1,MATCH(Parametres!$B$3,G$1:R$1,0))*IF(OR(F81="L",F81="S",F81="I"),-1,1)</f>
        <v>0</v>
      </c>
      <c r="AO81" s="487" t="e">
        <f>+VLOOKUP($AJ81,Data_Validation!$A:$D,1,0)</f>
        <v>#N/A</v>
      </c>
      <c r="AP81" s="487" t="e">
        <f>+VLOOKUP($AJ81,Data_Validation!$A:$D,3,0)</f>
        <v>#N/A</v>
      </c>
      <c r="AQ81" s="487" t="e">
        <f>+VLOOKUP($AJ81,Data_Validation!$A:$D,4,0)</f>
        <v>#N/A</v>
      </c>
      <c r="AR81" s="487" t="s">
        <v>299</v>
      </c>
      <c r="AS81" s="487" t="e">
        <f>+VLOOKUP($AJ81,Data_Validation!$A:$E,5,0)</f>
        <v>#N/A</v>
      </c>
      <c r="AT81" s="904">
        <f t="shared" si="6"/>
        <v>0</v>
      </c>
      <c r="AU81" s="488">
        <f t="shared" si="6"/>
        <v>0</v>
      </c>
      <c r="AV81" s="899">
        <f>IFERROR(INDEX(V81:AG81,1,MATCH(Parametres!$B$3,V$1:AG$1,0)-1)*IF(OR(C81="L",C81="S",C81="I"),-1,1),"")</f>
        <v>0</v>
      </c>
      <c r="AW81" s="899">
        <f t="shared" si="7"/>
        <v>0</v>
      </c>
      <c r="AX81" s="899">
        <f>INDEX(V81:AG81,1,MATCH(Parametres!$B$3,V$1:AG$1,0))*IF(OR(C81="L",C81="S",C81="I"),-1,1)</f>
        <v>0</v>
      </c>
      <c r="AY81" s="487" t="s">
        <v>337</v>
      </c>
      <c r="AZ81" s="487" t="e">
        <f>+VLOOKUP($AJ81,Data_Validation!$A:$E,5,0)</f>
        <v>#N/A</v>
      </c>
    </row>
    <row r="82" spans="36:52" ht="15" customHeight="1">
      <c r="AJ82" s="899">
        <f t="shared" si="4"/>
        <v>0</v>
      </c>
      <c r="AK82" s="899">
        <f t="shared" si="4"/>
        <v>0</v>
      </c>
      <c r="AL82" s="905">
        <f>IFERROR(INDEX(G82:R82,1,MATCH(Parametres!$B$3,G$1:R$1,0)-1)*IF(OR(F82="L",F82="S",F82="I"),-1,1),"")</f>
        <v>0</v>
      </c>
      <c r="AM82" s="905">
        <f t="shared" si="5"/>
        <v>0</v>
      </c>
      <c r="AN82" s="905">
        <f>INDEX(G82:R82,1,MATCH(Parametres!$B$3,G$1:R$1,0))*IF(OR(F82="L",F82="S",F82="I"),-1,1)</f>
        <v>0</v>
      </c>
      <c r="AO82" s="487" t="e">
        <f>+VLOOKUP($AJ82,Data_Validation!$A:$D,1,0)</f>
        <v>#N/A</v>
      </c>
      <c r="AP82" s="487" t="e">
        <f>+VLOOKUP($AJ82,Data_Validation!$A:$D,3,0)</f>
        <v>#N/A</v>
      </c>
      <c r="AQ82" s="487" t="e">
        <f>+VLOOKUP($AJ82,Data_Validation!$A:$D,4,0)</f>
        <v>#N/A</v>
      </c>
      <c r="AR82" s="487" t="s">
        <v>299</v>
      </c>
      <c r="AS82" s="487" t="e">
        <f>+VLOOKUP($AJ82,Data_Validation!$A:$E,5,0)</f>
        <v>#N/A</v>
      </c>
      <c r="AT82" s="904">
        <f t="shared" si="6"/>
        <v>0</v>
      </c>
      <c r="AU82" s="488">
        <f t="shared" si="6"/>
        <v>0</v>
      </c>
      <c r="AV82" s="899">
        <f>IFERROR(INDEX(V82:AG82,1,MATCH(Parametres!$B$3,V$1:AG$1,0)-1)*IF(OR(C82="L",C82="S",C82="I"),-1,1),"")</f>
        <v>0</v>
      </c>
      <c r="AW82" s="899">
        <f t="shared" si="7"/>
        <v>0</v>
      </c>
      <c r="AX82" s="899">
        <f>INDEX(V82:AG82,1,MATCH(Parametres!$B$3,V$1:AG$1,0))*IF(OR(C82="L",C82="S",C82="I"),-1,1)</f>
        <v>0</v>
      </c>
      <c r="AY82" s="487" t="s">
        <v>337</v>
      </c>
      <c r="AZ82" s="487" t="e">
        <f>+VLOOKUP($AJ82,Data_Validation!$A:$E,5,0)</f>
        <v>#N/A</v>
      </c>
    </row>
    <row r="83" spans="36:52" ht="15" customHeight="1">
      <c r="AJ83" s="899">
        <f t="shared" si="4"/>
        <v>0</v>
      </c>
      <c r="AK83" s="899">
        <f t="shared" si="4"/>
        <v>0</v>
      </c>
      <c r="AL83" s="905">
        <f>IFERROR(INDEX(G83:R83,1,MATCH(Parametres!$B$3,G$1:R$1,0)-1)*IF(OR(F83="L",F83="S",F83="I"),-1,1),"")</f>
        <v>0</v>
      </c>
      <c r="AM83" s="905">
        <f t="shared" si="5"/>
        <v>0</v>
      </c>
      <c r="AN83" s="905">
        <f>INDEX(G83:R83,1,MATCH(Parametres!$B$3,G$1:R$1,0))*IF(OR(F83="L",F83="S",F83="I"),-1,1)</f>
        <v>0</v>
      </c>
      <c r="AO83" s="487" t="e">
        <f>+VLOOKUP($AJ83,Data_Validation!$A:$D,1,0)</f>
        <v>#N/A</v>
      </c>
      <c r="AP83" s="487" t="e">
        <f>+VLOOKUP($AJ83,Data_Validation!$A:$D,3,0)</f>
        <v>#N/A</v>
      </c>
      <c r="AQ83" s="487" t="e">
        <f>+VLOOKUP($AJ83,Data_Validation!$A:$D,4,0)</f>
        <v>#N/A</v>
      </c>
      <c r="AR83" s="487" t="s">
        <v>299</v>
      </c>
      <c r="AS83" s="487" t="e">
        <f>+VLOOKUP($AJ83,Data_Validation!$A:$E,5,0)</f>
        <v>#N/A</v>
      </c>
      <c r="AT83" s="904">
        <f t="shared" si="6"/>
        <v>0</v>
      </c>
      <c r="AU83" s="488">
        <f t="shared" si="6"/>
        <v>0</v>
      </c>
      <c r="AV83" s="899">
        <f>IFERROR(INDEX(V83:AG83,1,MATCH(Parametres!$B$3,V$1:AG$1,0)-1)*IF(OR(C83="L",C83="S",C83="I"),-1,1),"")</f>
        <v>0</v>
      </c>
      <c r="AW83" s="899">
        <f t="shared" si="7"/>
        <v>0</v>
      </c>
      <c r="AX83" s="899">
        <f>INDEX(V83:AG83,1,MATCH(Parametres!$B$3,V$1:AG$1,0))*IF(OR(C83="L",C83="S",C83="I"),-1,1)</f>
        <v>0</v>
      </c>
      <c r="AY83" s="487" t="s">
        <v>337</v>
      </c>
      <c r="AZ83" s="487" t="e">
        <f>+VLOOKUP($AJ83,Data_Validation!$A:$E,5,0)</f>
        <v>#N/A</v>
      </c>
    </row>
    <row r="84" spans="36:52" ht="15.75" customHeight="1">
      <c r="AJ84" s="899">
        <f t="shared" si="4"/>
        <v>0</v>
      </c>
      <c r="AK84" s="899">
        <f t="shared" si="4"/>
        <v>0</v>
      </c>
      <c r="AL84" s="905">
        <f>IFERROR(INDEX(G84:R84,1,MATCH(Parametres!$B$3,G$1:R$1,0)-1)*IF(OR(F84="L",F84="S",F84="I"),-1,1),"")</f>
        <v>0</v>
      </c>
      <c r="AM84" s="905">
        <f t="shared" si="5"/>
        <v>0</v>
      </c>
      <c r="AN84" s="905">
        <f>INDEX(G84:R84,1,MATCH(Parametres!$B$3,G$1:R$1,0))*IF(OR(F84="L",F84="S",F84="I"),-1,1)</f>
        <v>0</v>
      </c>
      <c r="AO84" s="487" t="e">
        <f>+VLOOKUP($AJ84,Data_Validation!$A:$D,1,0)</f>
        <v>#N/A</v>
      </c>
      <c r="AP84" s="487" t="e">
        <f>+VLOOKUP($AJ84,Data_Validation!$A:$D,3,0)</f>
        <v>#N/A</v>
      </c>
      <c r="AQ84" s="487" t="e">
        <f>+VLOOKUP($AJ84,Data_Validation!$A:$D,4,0)</f>
        <v>#N/A</v>
      </c>
      <c r="AR84" s="487" t="s">
        <v>299</v>
      </c>
      <c r="AS84" s="487" t="e">
        <f>+VLOOKUP($AJ84,Data_Validation!$A:$E,5,0)</f>
        <v>#N/A</v>
      </c>
      <c r="AT84" s="904">
        <f t="shared" si="6"/>
        <v>0</v>
      </c>
      <c r="AU84" s="488">
        <f t="shared" si="6"/>
        <v>0</v>
      </c>
      <c r="AV84" s="899">
        <f>IFERROR(INDEX(V84:AG84,1,MATCH(Parametres!$B$3,V$1:AG$1,0)-1)*IF(OR(C84="L",C84="S",C84="I"),-1,1),"")</f>
        <v>0</v>
      </c>
      <c r="AW84" s="899">
        <f t="shared" si="7"/>
        <v>0</v>
      </c>
      <c r="AX84" s="899">
        <f>INDEX(V84:AG84,1,MATCH(Parametres!$B$3,V$1:AG$1,0))*IF(OR(C84="L",C84="S",C84="I"),-1,1)</f>
        <v>0</v>
      </c>
      <c r="AY84" s="487" t="s">
        <v>337</v>
      </c>
      <c r="AZ84" s="487" t="e">
        <f>+VLOOKUP($AJ84,Data_Validation!$A:$E,5,0)</f>
        <v>#N/A</v>
      </c>
    </row>
    <row r="85" spans="36:52" ht="15" customHeight="1">
      <c r="AJ85" s="899">
        <f t="shared" si="4"/>
        <v>0</v>
      </c>
      <c r="AK85" s="899">
        <f t="shared" si="4"/>
        <v>0</v>
      </c>
      <c r="AL85" s="905">
        <f>IFERROR(INDEX(G85:R85,1,MATCH(Parametres!$B$3,G$1:R$1,0)-1)*IF(OR(F85="L",F85="S",F85="I"),-1,1),"")</f>
        <v>0</v>
      </c>
      <c r="AM85" s="905">
        <f t="shared" si="5"/>
        <v>0</v>
      </c>
      <c r="AN85" s="905">
        <f>INDEX(G85:R85,1,MATCH(Parametres!$B$3,G$1:R$1,0))*IF(OR(F85="L",F85="S",F85="I"),-1,1)</f>
        <v>0</v>
      </c>
      <c r="AO85" s="487" t="e">
        <f>+VLOOKUP($AJ85,Data_Validation!$A:$D,1,0)</f>
        <v>#N/A</v>
      </c>
      <c r="AP85" s="487" t="e">
        <f>+VLOOKUP($AJ85,Data_Validation!$A:$D,3,0)</f>
        <v>#N/A</v>
      </c>
      <c r="AQ85" s="487" t="e">
        <f>+VLOOKUP($AJ85,Data_Validation!$A:$D,4,0)</f>
        <v>#N/A</v>
      </c>
      <c r="AR85" s="487" t="s">
        <v>299</v>
      </c>
      <c r="AS85" s="487" t="e">
        <f>+VLOOKUP($AJ85,Data_Validation!$A:$E,5,0)</f>
        <v>#N/A</v>
      </c>
      <c r="AT85" s="904">
        <f t="shared" si="6"/>
        <v>0</v>
      </c>
      <c r="AU85" s="488">
        <f t="shared" si="6"/>
        <v>0</v>
      </c>
      <c r="AV85" s="899">
        <f>IFERROR(INDEX(V85:AG85,1,MATCH(Parametres!$B$3,V$1:AG$1,0)-1)*IF(OR(C85="L",C85="S",C85="I"),-1,1),"")</f>
        <v>0</v>
      </c>
      <c r="AW85" s="899">
        <f t="shared" si="7"/>
        <v>0</v>
      </c>
      <c r="AX85" s="899">
        <f>INDEX(V85:AG85,1,MATCH(Parametres!$B$3,V$1:AG$1,0))*IF(OR(C85="L",C85="S",C85="I"),-1,1)</f>
        <v>0</v>
      </c>
      <c r="AY85" s="487" t="s">
        <v>337</v>
      </c>
      <c r="AZ85" s="487" t="e">
        <f>+VLOOKUP($AJ85,Data_Validation!$A:$E,5,0)</f>
        <v>#N/A</v>
      </c>
    </row>
    <row r="86" spans="36:52" ht="15" customHeight="1">
      <c r="AJ86" s="899">
        <f t="shared" si="4"/>
        <v>0</v>
      </c>
      <c r="AK86" s="899">
        <f t="shared" si="4"/>
        <v>0</v>
      </c>
      <c r="AL86" s="905">
        <f>IFERROR(INDEX(G86:R86,1,MATCH(Parametres!$B$3,G$1:R$1,0)-1)*IF(OR(F86="L",F86="S",F86="I"),-1,1),"")</f>
        <v>0</v>
      </c>
      <c r="AM86" s="905">
        <f t="shared" si="5"/>
        <v>0</v>
      </c>
      <c r="AN86" s="905">
        <f>INDEX(G86:R86,1,MATCH(Parametres!$B$3,G$1:R$1,0))*IF(OR(F86="L",F86="S",F86="I"),-1,1)</f>
        <v>0</v>
      </c>
      <c r="AO86" s="487" t="e">
        <f>+VLOOKUP($AJ86,Data_Validation!$A:$D,1,0)</f>
        <v>#N/A</v>
      </c>
      <c r="AP86" s="487" t="e">
        <f>+VLOOKUP($AJ86,Data_Validation!$A:$D,3,0)</f>
        <v>#N/A</v>
      </c>
      <c r="AQ86" s="487" t="e">
        <f>+VLOOKUP($AJ86,Data_Validation!$A:$D,4,0)</f>
        <v>#N/A</v>
      </c>
      <c r="AR86" s="487" t="s">
        <v>299</v>
      </c>
      <c r="AS86" s="487" t="e">
        <f>+VLOOKUP($AJ86,Data_Validation!$A:$E,5,0)</f>
        <v>#N/A</v>
      </c>
      <c r="AT86" s="904">
        <f t="shared" si="6"/>
        <v>0</v>
      </c>
      <c r="AU86" s="488">
        <f t="shared" si="6"/>
        <v>0</v>
      </c>
      <c r="AV86" s="899">
        <f>IFERROR(INDEX(V86:AG86,1,MATCH(Parametres!$B$3,V$1:AG$1,0)-1)*IF(OR(C86="L",C86="S",C86="I"),-1,1),"")</f>
        <v>0</v>
      </c>
      <c r="AW86" s="899">
        <f t="shared" si="7"/>
        <v>0</v>
      </c>
      <c r="AX86" s="899">
        <f>INDEX(V86:AG86,1,MATCH(Parametres!$B$3,V$1:AG$1,0))*IF(OR(C86="L",C86="S",C86="I"),-1,1)</f>
        <v>0</v>
      </c>
      <c r="AY86" s="487" t="s">
        <v>337</v>
      </c>
      <c r="AZ86" s="487" t="e">
        <f>+VLOOKUP($AJ86,Data_Validation!$A:$E,5,0)</f>
        <v>#N/A</v>
      </c>
    </row>
    <row r="87" spans="36:52" ht="15" customHeight="1">
      <c r="AJ87" s="899">
        <f t="shared" si="4"/>
        <v>0</v>
      </c>
      <c r="AK87" s="899">
        <f t="shared" si="4"/>
        <v>0</v>
      </c>
      <c r="AL87" s="905">
        <f>IFERROR(INDEX(G87:R87,1,MATCH(Parametres!$B$3,G$1:R$1,0)-1)*IF(OR(F87="L",F87="S",F87="I"),-1,1),"")</f>
        <v>0</v>
      </c>
      <c r="AM87" s="905">
        <f t="shared" si="5"/>
        <v>0</v>
      </c>
      <c r="AN87" s="905">
        <f>INDEX(G87:R87,1,MATCH(Parametres!$B$3,G$1:R$1,0))*IF(OR(F87="L",F87="S",F87="I"),-1,1)</f>
        <v>0</v>
      </c>
      <c r="AO87" s="487" t="e">
        <f>+VLOOKUP($AJ87,Data_Validation!$A:$D,1,0)</f>
        <v>#N/A</v>
      </c>
      <c r="AP87" s="487" t="e">
        <f>+VLOOKUP($AJ87,Data_Validation!$A:$D,3,0)</f>
        <v>#N/A</v>
      </c>
      <c r="AQ87" s="487" t="e">
        <f>+VLOOKUP($AJ87,Data_Validation!$A:$D,4,0)</f>
        <v>#N/A</v>
      </c>
      <c r="AR87" s="487" t="s">
        <v>299</v>
      </c>
      <c r="AS87" s="487" t="e">
        <f>+VLOOKUP($AJ87,Data_Validation!$A:$E,5,0)</f>
        <v>#N/A</v>
      </c>
      <c r="AT87" s="904">
        <f t="shared" si="6"/>
        <v>0</v>
      </c>
      <c r="AU87" s="488">
        <f t="shared" si="6"/>
        <v>0</v>
      </c>
      <c r="AV87" s="899">
        <f>IFERROR(INDEX(V87:AG87,1,MATCH(Parametres!$B$3,V$1:AG$1,0)-1)*IF(OR(C87="L",C87="S",C87="I"),-1,1),"")</f>
        <v>0</v>
      </c>
      <c r="AW87" s="899">
        <f t="shared" si="7"/>
        <v>0</v>
      </c>
      <c r="AX87" s="899">
        <f>INDEX(V87:AG87,1,MATCH(Parametres!$B$3,V$1:AG$1,0))*IF(OR(C87="L",C87="S",C87="I"),-1,1)</f>
        <v>0</v>
      </c>
      <c r="AY87" s="487" t="s">
        <v>337</v>
      </c>
      <c r="AZ87" s="487" t="e">
        <f>+VLOOKUP($AJ87,Data_Validation!$A:$E,5,0)</f>
        <v>#N/A</v>
      </c>
    </row>
    <row r="88" spans="36:52" ht="15" customHeight="1">
      <c r="AJ88" s="899">
        <f t="shared" si="4"/>
        <v>0</v>
      </c>
      <c r="AK88" s="899">
        <f t="shared" si="4"/>
        <v>0</v>
      </c>
      <c r="AL88" s="905">
        <f>IFERROR(INDEX(G88:R88,1,MATCH(Parametres!$B$3,G$1:R$1,0)-1)*IF(OR(F88="L",F88="S",F88="I"),-1,1),"")</f>
        <v>0</v>
      </c>
      <c r="AM88" s="905">
        <f t="shared" si="5"/>
        <v>0</v>
      </c>
      <c r="AN88" s="905">
        <f>INDEX(G88:R88,1,MATCH(Parametres!$B$3,G$1:R$1,0))*IF(OR(F88="L",F88="S",F88="I"),-1,1)</f>
        <v>0</v>
      </c>
      <c r="AO88" s="487" t="e">
        <f>+VLOOKUP($AJ88,Data_Validation!$A:$D,1,0)</f>
        <v>#N/A</v>
      </c>
      <c r="AP88" s="487" t="e">
        <f>+VLOOKUP($AJ88,Data_Validation!$A:$D,3,0)</f>
        <v>#N/A</v>
      </c>
      <c r="AQ88" s="487" t="e">
        <f>+VLOOKUP($AJ88,Data_Validation!$A:$D,4,0)</f>
        <v>#N/A</v>
      </c>
      <c r="AR88" s="487" t="s">
        <v>299</v>
      </c>
      <c r="AS88" s="487" t="e">
        <f>+VLOOKUP($AJ88,Data_Validation!$A:$E,5,0)</f>
        <v>#N/A</v>
      </c>
      <c r="AT88" s="904">
        <f t="shared" si="6"/>
        <v>0</v>
      </c>
      <c r="AU88" s="488">
        <f t="shared" si="6"/>
        <v>0</v>
      </c>
      <c r="AV88" s="899">
        <f>IFERROR(INDEX(V88:AG88,1,MATCH(Parametres!$B$3,V$1:AG$1,0)-1)*IF(OR(C88="L",C88="S",C88="I"),-1,1),"")</f>
        <v>0</v>
      </c>
      <c r="AW88" s="899">
        <f t="shared" si="7"/>
        <v>0</v>
      </c>
      <c r="AX88" s="899">
        <f>INDEX(V88:AG88,1,MATCH(Parametres!$B$3,V$1:AG$1,0))*IF(OR(C88="L",C88="S",C88="I"),-1,1)</f>
        <v>0</v>
      </c>
      <c r="AY88" s="487" t="s">
        <v>337</v>
      </c>
      <c r="AZ88" s="487" t="e">
        <f>+VLOOKUP($AJ88,Data_Validation!$A:$E,5,0)</f>
        <v>#N/A</v>
      </c>
    </row>
    <row r="89" spans="36:52" ht="15" customHeight="1">
      <c r="AJ89" s="899">
        <f t="shared" si="4"/>
        <v>0</v>
      </c>
      <c r="AK89" s="899">
        <f t="shared" si="4"/>
        <v>0</v>
      </c>
      <c r="AL89" s="905">
        <f>IFERROR(INDEX(G89:R89,1,MATCH(Parametres!$B$3,G$1:R$1,0)-1)*IF(OR(F89="L",F89="S",F89="I"),-1,1),"")</f>
        <v>0</v>
      </c>
      <c r="AM89" s="905">
        <f t="shared" si="5"/>
        <v>0</v>
      </c>
      <c r="AN89" s="905">
        <f>INDEX(G89:R89,1,MATCH(Parametres!$B$3,G$1:R$1,0))*IF(OR(F89="L",F89="S",F89="I"),-1,1)</f>
        <v>0</v>
      </c>
      <c r="AO89" s="487" t="e">
        <f>+VLOOKUP($AJ89,Data_Validation!$A:$D,1,0)</f>
        <v>#N/A</v>
      </c>
      <c r="AP89" s="487" t="e">
        <f>+VLOOKUP($AJ89,Data_Validation!$A:$D,3,0)</f>
        <v>#N/A</v>
      </c>
      <c r="AQ89" s="487" t="e">
        <f>+VLOOKUP($AJ89,Data_Validation!$A:$D,4,0)</f>
        <v>#N/A</v>
      </c>
      <c r="AR89" s="487" t="s">
        <v>299</v>
      </c>
      <c r="AS89" s="487" t="e">
        <f>+VLOOKUP($AJ89,Data_Validation!$A:$E,5,0)</f>
        <v>#N/A</v>
      </c>
      <c r="AT89" s="904">
        <f t="shared" si="6"/>
        <v>0</v>
      </c>
      <c r="AU89" s="488">
        <f t="shared" si="6"/>
        <v>0</v>
      </c>
      <c r="AV89" s="899">
        <f>IFERROR(INDEX(V89:AG89,1,MATCH(Parametres!$B$3,V$1:AG$1,0)-1)*IF(OR(C89="L",C89="S",C89="I"),-1,1),"")</f>
        <v>0</v>
      </c>
      <c r="AW89" s="899">
        <f t="shared" si="7"/>
        <v>0</v>
      </c>
      <c r="AX89" s="899">
        <f>INDEX(V89:AG89,1,MATCH(Parametres!$B$3,V$1:AG$1,0))*IF(OR(C89="L",C89="S",C89="I"),-1,1)</f>
        <v>0</v>
      </c>
      <c r="AY89" s="487" t="s">
        <v>337</v>
      </c>
      <c r="AZ89" s="487" t="e">
        <f>+VLOOKUP($AJ89,Data_Validation!$A:$E,5,0)</f>
        <v>#N/A</v>
      </c>
    </row>
    <row r="90" spans="36:52" ht="15" customHeight="1">
      <c r="AJ90" s="899">
        <f t="shared" si="4"/>
        <v>0</v>
      </c>
      <c r="AK90" s="899">
        <f t="shared" si="4"/>
        <v>0</v>
      </c>
      <c r="AL90" s="905">
        <f>IFERROR(INDEX(G90:R90,1,MATCH(Parametres!$B$3,G$1:R$1,0)-1)*IF(OR(F90="L",F90="S",F90="I"),-1,1),"")</f>
        <v>0</v>
      </c>
      <c r="AM90" s="905">
        <f t="shared" si="5"/>
        <v>0</v>
      </c>
      <c r="AN90" s="905">
        <f>INDEX(G90:R90,1,MATCH(Parametres!$B$3,G$1:R$1,0))*IF(OR(F90="L",F90="S",F90="I"),-1,1)</f>
        <v>0</v>
      </c>
      <c r="AO90" s="487" t="e">
        <f>+VLOOKUP($AJ90,Data_Validation!$A:$D,1,0)</f>
        <v>#N/A</v>
      </c>
      <c r="AP90" s="487" t="e">
        <f>+VLOOKUP($AJ90,Data_Validation!$A:$D,3,0)</f>
        <v>#N/A</v>
      </c>
      <c r="AQ90" s="487" t="e">
        <f>+VLOOKUP($AJ90,Data_Validation!$A:$D,4,0)</f>
        <v>#N/A</v>
      </c>
      <c r="AR90" s="487" t="s">
        <v>299</v>
      </c>
      <c r="AS90" s="487" t="e">
        <f>+VLOOKUP($AJ90,Data_Validation!$A:$E,5,0)</f>
        <v>#N/A</v>
      </c>
      <c r="AT90" s="904">
        <f t="shared" si="6"/>
        <v>0</v>
      </c>
      <c r="AU90" s="488">
        <f t="shared" si="6"/>
        <v>0</v>
      </c>
      <c r="AV90" s="899">
        <f>IFERROR(INDEX(V90:AG90,1,MATCH(Parametres!$B$3,V$1:AG$1,0)-1)*IF(OR(C90="L",C90="S",C90="I"),-1,1),"")</f>
        <v>0</v>
      </c>
      <c r="AW90" s="899">
        <f t="shared" si="7"/>
        <v>0</v>
      </c>
      <c r="AX90" s="899">
        <f>INDEX(V90:AG90,1,MATCH(Parametres!$B$3,V$1:AG$1,0))*IF(OR(C90="L",C90="S",C90="I"),-1,1)</f>
        <v>0</v>
      </c>
      <c r="AY90" s="487" t="s">
        <v>337</v>
      </c>
      <c r="AZ90" s="487" t="e">
        <f>+VLOOKUP($AJ90,Data_Validation!$A:$E,5,0)</f>
        <v>#N/A</v>
      </c>
    </row>
    <row r="91" spans="36:52" ht="15" customHeight="1">
      <c r="AJ91" s="899">
        <f t="shared" si="4"/>
        <v>0</v>
      </c>
      <c r="AK91" s="899">
        <f t="shared" si="4"/>
        <v>0</v>
      </c>
      <c r="AL91" s="905">
        <f>IFERROR(INDEX(G91:R91,1,MATCH(Parametres!$B$3,G$1:R$1,0)-1)*IF(OR(F91="L",F91="S",F91="I"),-1,1),"")</f>
        <v>0</v>
      </c>
      <c r="AM91" s="905">
        <f t="shared" si="5"/>
        <v>0</v>
      </c>
      <c r="AN91" s="905">
        <f>INDEX(G91:R91,1,MATCH(Parametres!$B$3,G$1:R$1,0))*IF(OR(F91="L",F91="S",F91="I"),-1,1)</f>
        <v>0</v>
      </c>
      <c r="AO91" s="487" t="e">
        <f>+VLOOKUP($AJ91,Data_Validation!$A:$D,1,0)</f>
        <v>#N/A</v>
      </c>
      <c r="AP91" s="487" t="e">
        <f>+VLOOKUP($AJ91,Data_Validation!$A:$D,3,0)</f>
        <v>#N/A</v>
      </c>
      <c r="AQ91" s="487" t="e">
        <f>+VLOOKUP($AJ91,Data_Validation!$A:$D,4,0)</f>
        <v>#N/A</v>
      </c>
      <c r="AR91" s="487" t="s">
        <v>299</v>
      </c>
      <c r="AS91" s="487" t="e">
        <f>+VLOOKUP($AJ91,Data_Validation!$A:$E,5,0)</f>
        <v>#N/A</v>
      </c>
      <c r="AT91" s="904">
        <f t="shared" si="6"/>
        <v>0</v>
      </c>
      <c r="AU91" s="488">
        <f t="shared" si="6"/>
        <v>0</v>
      </c>
      <c r="AV91" s="899">
        <f>IFERROR(INDEX(V91:AG91,1,MATCH(Parametres!$B$3,V$1:AG$1,0)-1)*IF(OR(C91="L",C91="S",C91="I"),-1,1),"")</f>
        <v>0</v>
      </c>
      <c r="AW91" s="899">
        <f t="shared" si="7"/>
        <v>0</v>
      </c>
      <c r="AX91" s="899">
        <f>INDEX(V91:AG91,1,MATCH(Parametres!$B$3,V$1:AG$1,0))*IF(OR(C91="L",C91="S",C91="I"),-1,1)</f>
        <v>0</v>
      </c>
      <c r="AY91" s="487" t="s">
        <v>337</v>
      </c>
      <c r="AZ91" s="487" t="e">
        <f>+VLOOKUP($AJ91,Data_Validation!$A:$E,5,0)</f>
        <v>#N/A</v>
      </c>
    </row>
    <row r="92" spans="36:52" ht="15" customHeight="1">
      <c r="AJ92" s="899">
        <f t="shared" si="4"/>
        <v>0</v>
      </c>
      <c r="AK92" s="899">
        <f t="shared" si="4"/>
        <v>0</v>
      </c>
      <c r="AL92" s="905">
        <f>IFERROR(INDEX(G92:R92,1,MATCH(Parametres!$B$3,G$1:R$1,0)-1)*IF(OR(F92="L",F92="S",F92="I"),-1,1),"")</f>
        <v>0</v>
      </c>
      <c r="AM92" s="905">
        <f t="shared" si="5"/>
        <v>0</v>
      </c>
      <c r="AN92" s="905">
        <f>INDEX(G92:R92,1,MATCH(Parametres!$B$3,G$1:R$1,0))*IF(OR(F92="L",F92="S",F92="I"),-1,1)</f>
        <v>0</v>
      </c>
      <c r="AO92" s="487" t="e">
        <f>+VLOOKUP($AJ92,Data_Validation!$A:$D,1,0)</f>
        <v>#N/A</v>
      </c>
      <c r="AP92" s="487" t="e">
        <f>+VLOOKUP($AJ92,Data_Validation!$A:$D,3,0)</f>
        <v>#N/A</v>
      </c>
      <c r="AQ92" s="487" t="e">
        <f>+VLOOKUP($AJ92,Data_Validation!$A:$D,4,0)</f>
        <v>#N/A</v>
      </c>
      <c r="AR92" s="487" t="s">
        <v>299</v>
      </c>
      <c r="AS92" s="487" t="e">
        <f>+VLOOKUP($AJ92,Data_Validation!$A:$E,5,0)</f>
        <v>#N/A</v>
      </c>
      <c r="AT92" s="904">
        <f t="shared" si="6"/>
        <v>0</v>
      </c>
      <c r="AU92" s="488">
        <f t="shared" si="6"/>
        <v>0</v>
      </c>
      <c r="AV92" s="899">
        <f>IFERROR(INDEX(V92:AG92,1,MATCH(Parametres!$B$3,V$1:AG$1,0)-1)*IF(OR(C92="L",C92="S",C92="I"),-1,1),"")</f>
        <v>0</v>
      </c>
      <c r="AW92" s="899">
        <f t="shared" si="7"/>
        <v>0</v>
      </c>
      <c r="AX92" s="899">
        <f>INDEX(V92:AG92,1,MATCH(Parametres!$B$3,V$1:AG$1,0))*IF(OR(C92="L",C92="S",C92="I"),-1,1)</f>
        <v>0</v>
      </c>
      <c r="AY92" s="487" t="s">
        <v>337</v>
      </c>
      <c r="AZ92" s="487" t="e">
        <f>+VLOOKUP($AJ92,Data_Validation!$A:$E,5,0)</f>
        <v>#N/A</v>
      </c>
    </row>
    <row r="93" spans="36:52" ht="15" customHeight="1">
      <c r="AJ93" s="899">
        <f t="shared" si="4"/>
        <v>0</v>
      </c>
      <c r="AK93" s="899">
        <f t="shared" si="4"/>
        <v>0</v>
      </c>
      <c r="AL93" s="905">
        <f>IFERROR(INDEX(G93:R93,1,MATCH(Parametres!$B$3,G$1:R$1,0)-1)*IF(OR(F93="L",F93="S",F93="I"),-1,1),"")</f>
        <v>0</v>
      </c>
      <c r="AM93" s="905">
        <f t="shared" si="5"/>
        <v>0</v>
      </c>
      <c r="AN93" s="905">
        <f>INDEX(G93:R93,1,MATCH(Parametres!$B$3,G$1:R$1,0))*IF(OR(F93="L",F93="S",F93="I"),-1,1)</f>
        <v>0</v>
      </c>
      <c r="AO93" s="487" t="e">
        <f>+VLOOKUP($AJ93,Data_Validation!$A:$D,1,0)</f>
        <v>#N/A</v>
      </c>
      <c r="AP93" s="487" t="e">
        <f>+VLOOKUP($AJ93,Data_Validation!$A:$D,3,0)</f>
        <v>#N/A</v>
      </c>
      <c r="AQ93" s="487" t="e">
        <f>+VLOOKUP($AJ93,Data_Validation!$A:$D,4,0)</f>
        <v>#N/A</v>
      </c>
      <c r="AR93" s="487" t="s">
        <v>299</v>
      </c>
      <c r="AS93" s="487" t="e">
        <f>+VLOOKUP($AJ93,Data_Validation!$A:$E,5,0)</f>
        <v>#N/A</v>
      </c>
      <c r="AT93" s="904">
        <f t="shared" si="6"/>
        <v>0</v>
      </c>
      <c r="AU93" s="488">
        <f t="shared" si="6"/>
        <v>0</v>
      </c>
      <c r="AV93" s="899">
        <f>IFERROR(INDEX(V93:AG93,1,MATCH(Parametres!$B$3,V$1:AG$1,0)-1)*IF(OR(C93="L",C93="S",C93="I"),-1,1),"")</f>
        <v>0</v>
      </c>
      <c r="AW93" s="899">
        <f t="shared" si="7"/>
        <v>0</v>
      </c>
      <c r="AX93" s="899">
        <f>INDEX(V93:AG93,1,MATCH(Parametres!$B$3,V$1:AG$1,0))*IF(OR(C93="L",C93="S",C93="I"),-1,1)</f>
        <v>0</v>
      </c>
      <c r="AY93" s="487" t="s">
        <v>337</v>
      </c>
      <c r="AZ93" s="487" t="e">
        <f>+VLOOKUP($AJ93,Data_Validation!$A:$E,5,0)</f>
        <v>#N/A</v>
      </c>
    </row>
    <row r="94" spans="36:52" ht="15.75" customHeight="1">
      <c r="AJ94" s="899">
        <f t="shared" si="4"/>
        <v>0</v>
      </c>
      <c r="AK94" s="899">
        <f t="shared" si="4"/>
        <v>0</v>
      </c>
      <c r="AL94" s="905">
        <f>IFERROR(INDEX(G94:R94,1,MATCH(Parametres!$B$3,G$1:R$1,0)-1)*IF(OR(F94="L",F94="S",F94="I"),-1,1),"")</f>
        <v>0</v>
      </c>
      <c r="AM94" s="905">
        <f t="shared" si="5"/>
        <v>0</v>
      </c>
      <c r="AN94" s="905">
        <f>INDEX(G94:R94,1,MATCH(Parametres!$B$3,G$1:R$1,0))*IF(OR(F94="L",F94="S",F94="I"),-1,1)</f>
        <v>0</v>
      </c>
      <c r="AO94" s="487" t="e">
        <f>+VLOOKUP($AJ94,Data_Validation!$A:$D,1,0)</f>
        <v>#N/A</v>
      </c>
      <c r="AP94" s="487" t="e">
        <f>+VLOOKUP($AJ94,Data_Validation!$A:$D,3,0)</f>
        <v>#N/A</v>
      </c>
      <c r="AQ94" s="487" t="e">
        <f>+VLOOKUP($AJ94,Data_Validation!$A:$D,4,0)</f>
        <v>#N/A</v>
      </c>
      <c r="AR94" s="487" t="s">
        <v>299</v>
      </c>
      <c r="AS94" s="487" t="e">
        <f>+VLOOKUP($AJ94,Data_Validation!$A:$E,5,0)</f>
        <v>#N/A</v>
      </c>
      <c r="AT94" s="904">
        <f t="shared" si="6"/>
        <v>0</v>
      </c>
      <c r="AU94" s="488">
        <f t="shared" si="6"/>
        <v>0</v>
      </c>
      <c r="AV94" s="899">
        <f>IFERROR(INDEX(V94:AG94,1,MATCH(Parametres!$B$3,V$1:AG$1,0)-1)*IF(OR(C94="L",C94="S",C94="I"),-1,1),"")</f>
        <v>0</v>
      </c>
      <c r="AW94" s="899">
        <f t="shared" si="7"/>
        <v>0</v>
      </c>
      <c r="AX94" s="899">
        <f>INDEX(V94:AG94,1,MATCH(Parametres!$B$3,V$1:AG$1,0))*IF(OR(C94="L",C94="S",C94="I"),-1,1)</f>
        <v>0</v>
      </c>
      <c r="AY94" s="487" t="s">
        <v>337</v>
      </c>
      <c r="AZ94" s="487" t="e">
        <f>+VLOOKUP($AJ94,Data_Validation!$A:$E,5,0)</f>
        <v>#N/A</v>
      </c>
    </row>
    <row r="95" spans="36:52" ht="15" customHeight="1">
      <c r="AJ95" s="899">
        <f t="shared" si="4"/>
        <v>0</v>
      </c>
      <c r="AK95" s="899">
        <f t="shared" si="4"/>
        <v>0</v>
      </c>
      <c r="AL95" s="905">
        <f>IFERROR(INDEX(G95:R95,1,MATCH(Parametres!$B$3,G$1:R$1,0)-1)*IF(OR(F95="L",F95="S",F95="I"),-1,1),"")</f>
        <v>0</v>
      </c>
      <c r="AM95" s="905">
        <f t="shared" si="5"/>
        <v>0</v>
      </c>
      <c r="AN95" s="905">
        <f>INDEX(G95:R95,1,MATCH(Parametres!$B$3,G$1:R$1,0))*IF(OR(F95="L",F95="S",F95="I"),-1,1)</f>
        <v>0</v>
      </c>
      <c r="AO95" s="487" t="e">
        <f>+VLOOKUP($AJ95,Data_Validation!$A:$D,1,0)</f>
        <v>#N/A</v>
      </c>
      <c r="AP95" s="487" t="e">
        <f>+VLOOKUP($AJ95,Data_Validation!$A:$D,3,0)</f>
        <v>#N/A</v>
      </c>
      <c r="AQ95" s="487" t="e">
        <f>+VLOOKUP($AJ95,Data_Validation!$A:$D,4,0)</f>
        <v>#N/A</v>
      </c>
      <c r="AR95" s="487" t="s">
        <v>299</v>
      </c>
      <c r="AS95" s="487" t="e">
        <f>+VLOOKUP($AJ95,Data_Validation!$A:$E,5,0)</f>
        <v>#N/A</v>
      </c>
      <c r="AT95" s="904">
        <f t="shared" si="6"/>
        <v>0</v>
      </c>
      <c r="AU95" s="488">
        <f t="shared" si="6"/>
        <v>0</v>
      </c>
      <c r="AV95" s="899">
        <f>IFERROR(INDEX(V95:AG95,1,MATCH(Parametres!$B$3,V$1:AG$1,0)-1)*IF(OR(C95="L",C95="S",C95="I"),-1,1),"")</f>
        <v>0</v>
      </c>
      <c r="AW95" s="899">
        <f t="shared" si="7"/>
        <v>0</v>
      </c>
      <c r="AX95" s="899">
        <f>INDEX(V95:AG95,1,MATCH(Parametres!$B$3,V$1:AG$1,0))*IF(OR(C95="L",C95="S",C95="I"),-1,1)</f>
        <v>0</v>
      </c>
      <c r="AY95" s="487" t="s">
        <v>337</v>
      </c>
      <c r="AZ95" s="487" t="e">
        <f>+VLOOKUP($AJ95,Data_Validation!$A:$E,5,0)</f>
        <v>#N/A</v>
      </c>
    </row>
    <row r="96" spans="36:52" ht="15" customHeight="1">
      <c r="AJ96" s="899">
        <f t="shared" si="4"/>
        <v>0</v>
      </c>
      <c r="AK96" s="899">
        <f t="shared" si="4"/>
        <v>0</v>
      </c>
      <c r="AL96" s="905">
        <f>IFERROR(INDEX(G96:R96,1,MATCH(Parametres!$B$3,G$1:R$1,0)-1)*IF(OR(F96="L",F96="S",F96="I"),-1,1),"")</f>
        <v>0</v>
      </c>
      <c r="AM96" s="905">
        <f t="shared" si="5"/>
        <v>0</v>
      </c>
      <c r="AN96" s="905">
        <f>INDEX(G96:R96,1,MATCH(Parametres!$B$3,G$1:R$1,0))*IF(OR(F96="L",F96="S",F96="I"),-1,1)</f>
        <v>0</v>
      </c>
      <c r="AO96" s="487" t="e">
        <f>+VLOOKUP($AJ96,Data_Validation!$A:$D,1,0)</f>
        <v>#N/A</v>
      </c>
      <c r="AP96" s="487" t="e">
        <f>+VLOOKUP($AJ96,Data_Validation!$A:$D,3,0)</f>
        <v>#N/A</v>
      </c>
      <c r="AQ96" s="487" t="e">
        <f>+VLOOKUP($AJ96,Data_Validation!$A:$D,4,0)</f>
        <v>#N/A</v>
      </c>
      <c r="AR96" s="487" t="s">
        <v>299</v>
      </c>
      <c r="AS96" s="487" t="e">
        <f>+VLOOKUP($AJ96,Data_Validation!$A:$E,5,0)</f>
        <v>#N/A</v>
      </c>
      <c r="AT96" s="904">
        <f t="shared" si="6"/>
        <v>0</v>
      </c>
      <c r="AU96" s="488">
        <f t="shared" si="6"/>
        <v>0</v>
      </c>
      <c r="AV96" s="899">
        <f>IFERROR(INDEX(V96:AG96,1,MATCH(Parametres!$B$3,V$1:AG$1,0)-1)*IF(OR(C96="L",C96="S",C96="I"),-1,1),"")</f>
        <v>0</v>
      </c>
      <c r="AW96" s="899">
        <f t="shared" si="7"/>
        <v>0</v>
      </c>
      <c r="AX96" s="899">
        <f>INDEX(V96:AG96,1,MATCH(Parametres!$B$3,V$1:AG$1,0))*IF(OR(C96="L",C96="S",C96="I"),-1,1)</f>
        <v>0</v>
      </c>
      <c r="AY96" s="487" t="s">
        <v>337</v>
      </c>
      <c r="AZ96" s="487" t="e">
        <f>+VLOOKUP($AJ96,Data_Validation!$A:$E,5,0)</f>
        <v>#N/A</v>
      </c>
    </row>
    <row r="97" spans="36:52" ht="15" customHeight="1">
      <c r="AJ97" s="899">
        <f t="shared" si="4"/>
        <v>0</v>
      </c>
      <c r="AK97" s="899">
        <f t="shared" si="4"/>
        <v>0</v>
      </c>
      <c r="AL97" s="905">
        <f>IFERROR(INDEX(G97:R97,1,MATCH(Parametres!$B$3,G$1:R$1,0)-1)*IF(OR(F97="L",F97="S",F97="I"),-1,1),"")</f>
        <v>0</v>
      </c>
      <c r="AM97" s="905">
        <f t="shared" si="5"/>
        <v>0</v>
      </c>
      <c r="AN97" s="905">
        <f>INDEX(G97:R97,1,MATCH(Parametres!$B$3,G$1:R$1,0))*IF(OR(F97="L",F97="S",F97="I"),-1,1)</f>
        <v>0</v>
      </c>
      <c r="AO97" s="487" t="e">
        <f>+VLOOKUP($AJ97,Data_Validation!$A:$D,1,0)</f>
        <v>#N/A</v>
      </c>
      <c r="AP97" s="487" t="e">
        <f>+VLOOKUP($AJ97,Data_Validation!$A:$D,3,0)</f>
        <v>#N/A</v>
      </c>
      <c r="AQ97" s="487" t="e">
        <f>+VLOOKUP($AJ97,Data_Validation!$A:$D,4,0)</f>
        <v>#N/A</v>
      </c>
      <c r="AR97" s="487" t="s">
        <v>299</v>
      </c>
      <c r="AS97" s="487" t="e">
        <f>+VLOOKUP($AJ97,Data_Validation!$A:$E,5,0)</f>
        <v>#N/A</v>
      </c>
      <c r="AT97" s="904">
        <f t="shared" si="6"/>
        <v>0</v>
      </c>
      <c r="AU97" s="488">
        <f t="shared" si="6"/>
        <v>0</v>
      </c>
      <c r="AV97" s="899">
        <f>IFERROR(INDEX(V97:AG97,1,MATCH(Parametres!$B$3,V$1:AG$1,0)-1)*IF(OR(C97="L",C97="S",C97="I"),-1,1),"")</f>
        <v>0</v>
      </c>
      <c r="AW97" s="899">
        <f t="shared" si="7"/>
        <v>0</v>
      </c>
      <c r="AX97" s="899">
        <f>INDEX(V97:AG97,1,MATCH(Parametres!$B$3,V$1:AG$1,0))*IF(OR(C97="L",C97="S",C97="I"),-1,1)</f>
        <v>0</v>
      </c>
      <c r="AY97" s="487" t="s">
        <v>337</v>
      </c>
      <c r="AZ97" s="487" t="e">
        <f>+VLOOKUP($AJ97,Data_Validation!$A:$E,5,0)</f>
        <v>#N/A</v>
      </c>
    </row>
    <row r="98" spans="36:52" ht="15" customHeight="1">
      <c r="AJ98" s="899">
        <f t="shared" si="4"/>
        <v>0</v>
      </c>
      <c r="AK98" s="899">
        <f t="shared" si="4"/>
        <v>0</v>
      </c>
      <c r="AL98" s="905">
        <f>IFERROR(INDEX(G98:R98,1,MATCH(Parametres!$B$3,G$1:R$1,0)-1)*IF(OR(F98="L",F98="S",F98="I"),-1,1),"")</f>
        <v>0</v>
      </c>
      <c r="AM98" s="905">
        <f t="shared" si="5"/>
        <v>0</v>
      </c>
      <c r="AN98" s="905">
        <f>INDEX(G98:R98,1,MATCH(Parametres!$B$3,G$1:R$1,0))*IF(OR(F98="L",F98="S",F98="I"),-1,1)</f>
        <v>0</v>
      </c>
      <c r="AO98" s="487" t="e">
        <f>+VLOOKUP($AJ98,Data_Validation!$A:$D,1,0)</f>
        <v>#N/A</v>
      </c>
      <c r="AP98" s="487" t="e">
        <f>+VLOOKUP($AJ98,Data_Validation!$A:$D,3,0)</f>
        <v>#N/A</v>
      </c>
      <c r="AQ98" s="487" t="e">
        <f>+VLOOKUP($AJ98,Data_Validation!$A:$D,4,0)</f>
        <v>#N/A</v>
      </c>
      <c r="AR98" s="487" t="s">
        <v>299</v>
      </c>
      <c r="AS98" s="487" t="e">
        <f>+VLOOKUP($AJ98,Data_Validation!$A:$E,5,0)</f>
        <v>#N/A</v>
      </c>
      <c r="AT98" s="904">
        <f t="shared" si="6"/>
        <v>0</v>
      </c>
      <c r="AU98" s="488">
        <f t="shared" si="6"/>
        <v>0</v>
      </c>
      <c r="AV98" s="899">
        <f>IFERROR(INDEX(V98:AG98,1,MATCH(Parametres!$B$3,V$1:AG$1,0)-1)*IF(OR(C98="L",C98="S",C98="I"),-1,1),"")</f>
        <v>0</v>
      </c>
      <c r="AW98" s="899">
        <f t="shared" si="7"/>
        <v>0</v>
      </c>
      <c r="AX98" s="899">
        <f>INDEX(V98:AG98,1,MATCH(Parametres!$B$3,V$1:AG$1,0))*IF(OR(C98="L",C98="S",C98="I"),-1,1)</f>
        <v>0</v>
      </c>
      <c r="AY98" s="487" t="s">
        <v>337</v>
      </c>
      <c r="AZ98" s="487" t="e">
        <f>+VLOOKUP($AJ98,Data_Validation!$A:$E,5,0)</f>
        <v>#N/A</v>
      </c>
    </row>
    <row r="99" spans="36:52" ht="15.75" customHeight="1">
      <c r="AJ99" s="899">
        <f t="shared" si="4"/>
        <v>0</v>
      </c>
      <c r="AK99" s="899">
        <f t="shared" si="4"/>
        <v>0</v>
      </c>
      <c r="AL99" s="905">
        <f>IFERROR(INDEX(G99:R99,1,MATCH(Parametres!$B$3,G$1:R$1,0)-1)*IF(OR(F99="L",F99="S",F99="I"),-1,1),"")</f>
        <v>0</v>
      </c>
      <c r="AM99" s="905">
        <f t="shared" si="5"/>
        <v>0</v>
      </c>
      <c r="AN99" s="905">
        <f>INDEX(G99:R99,1,MATCH(Parametres!$B$3,G$1:R$1,0))*IF(OR(F99="L",F99="S",F99="I"),-1,1)</f>
        <v>0</v>
      </c>
      <c r="AO99" s="487" t="e">
        <f>+VLOOKUP($AJ99,Data_Validation!$A:$D,1,0)</f>
        <v>#N/A</v>
      </c>
      <c r="AP99" s="487" t="e">
        <f>+VLOOKUP($AJ99,Data_Validation!$A:$D,3,0)</f>
        <v>#N/A</v>
      </c>
      <c r="AQ99" s="487" t="e">
        <f>+VLOOKUP($AJ99,Data_Validation!$A:$D,4,0)</f>
        <v>#N/A</v>
      </c>
      <c r="AR99" s="487" t="s">
        <v>299</v>
      </c>
      <c r="AS99" s="487" t="e">
        <f>+VLOOKUP($AJ99,Data_Validation!$A:$E,5,0)</f>
        <v>#N/A</v>
      </c>
      <c r="AT99" s="904">
        <f t="shared" si="6"/>
        <v>0</v>
      </c>
      <c r="AU99" s="488">
        <f t="shared" si="6"/>
        <v>0</v>
      </c>
      <c r="AV99" s="899">
        <f>IFERROR(INDEX(V99:AG99,1,MATCH(Parametres!$B$3,V$1:AG$1,0)-1)*IF(OR(C99="L",C99="S",C99="I"),-1,1),"")</f>
        <v>0</v>
      </c>
      <c r="AW99" s="899">
        <f t="shared" si="7"/>
        <v>0</v>
      </c>
      <c r="AX99" s="899">
        <f>INDEX(V99:AG99,1,MATCH(Parametres!$B$3,V$1:AG$1,0))*IF(OR(C99="L",C99="S",C99="I"),-1,1)</f>
        <v>0</v>
      </c>
      <c r="AY99" s="487" t="s">
        <v>337</v>
      </c>
      <c r="AZ99" s="487" t="e">
        <f>+VLOOKUP($AJ99,Data_Validation!$A:$E,5,0)</f>
        <v>#N/A</v>
      </c>
    </row>
    <row r="100" spans="36:52" ht="15" customHeight="1">
      <c r="AJ100" s="899">
        <f t="shared" si="4"/>
        <v>0</v>
      </c>
      <c r="AK100" s="899">
        <f t="shared" si="4"/>
        <v>0</v>
      </c>
      <c r="AL100" s="905">
        <f>IFERROR(INDEX(G100:R100,1,MATCH(Parametres!$B$3,G$1:R$1,0)-1)*IF(OR(F100="L",F100="S",F100="I"),-1,1),"")</f>
        <v>0</v>
      </c>
      <c r="AM100" s="905">
        <f t="shared" si="5"/>
        <v>0</v>
      </c>
      <c r="AN100" s="905">
        <f>INDEX(G100:R100,1,MATCH(Parametres!$B$3,G$1:R$1,0))*IF(OR(F100="L",F100="S",F100="I"),-1,1)</f>
        <v>0</v>
      </c>
      <c r="AO100" s="487" t="e">
        <f>+VLOOKUP($AJ100,Data_Validation!$A:$D,1,0)</f>
        <v>#N/A</v>
      </c>
      <c r="AP100" s="487" t="e">
        <f>+VLOOKUP($AJ100,Data_Validation!$A:$D,3,0)</f>
        <v>#N/A</v>
      </c>
      <c r="AQ100" s="487" t="e">
        <f>+VLOOKUP($AJ100,Data_Validation!$A:$D,4,0)</f>
        <v>#N/A</v>
      </c>
      <c r="AR100" s="487" t="s">
        <v>299</v>
      </c>
      <c r="AS100" s="487" t="e">
        <f>+VLOOKUP($AJ100,Data_Validation!$A:$E,5,0)</f>
        <v>#N/A</v>
      </c>
      <c r="AT100" s="904">
        <f t="shared" si="6"/>
        <v>0</v>
      </c>
      <c r="AU100" s="488">
        <f t="shared" si="6"/>
        <v>0</v>
      </c>
      <c r="AV100" s="899">
        <f>IFERROR(INDEX(V100:AG100,1,MATCH(Parametres!$B$3,V$1:AG$1,0)-1)*IF(OR(C100="L",C100="S",C100="I"),-1,1),"")</f>
        <v>0</v>
      </c>
      <c r="AW100" s="899">
        <f t="shared" si="7"/>
        <v>0</v>
      </c>
      <c r="AX100" s="899">
        <f>INDEX(V100:AG100,1,MATCH(Parametres!$B$3,V$1:AG$1,0))*IF(OR(C100="L",C100="S",C100="I"),-1,1)</f>
        <v>0</v>
      </c>
      <c r="AY100" s="487" t="s">
        <v>337</v>
      </c>
      <c r="AZ100" s="487" t="e">
        <f>+VLOOKUP($AJ100,Data_Validation!$A:$E,5,0)</f>
        <v>#N/A</v>
      </c>
    </row>
    <row r="101" spans="36:52" ht="15" customHeight="1">
      <c r="AJ101" s="899">
        <f t="shared" si="4"/>
        <v>0</v>
      </c>
      <c r="AK101" s="899">
        <f t="shared" si="4"/>
        <v>0</v>
      </c>
      <c r="AL101" s="905">
        <f>IFERROR(INDEX(G101:R101,1,MATCH(Parametres!$B$3,G$1:R$1,0)-1)*IF(OR(F101="L",F101="S",F101="I"),-1,1),"")</f>
        <v>0</v>
      </c>
      <c r="AM101" s="905">
        <f t="shared" si="5"/>
        <v>0</v>
      </c>
      <c r="AN101" s="905">
        <f>INDEX(G101:R101,1,MATCH(Parametres!$B$3,G$1:R$1,0))*IF(OR(F101="L",F101="S",F101="I"),-1,1)</f>
        <v>0</v>
      </c>
      <c r="AO101" s="487" t="e">
        <f>+VLOOKUP($AJ101,Data_Validation!$A:$D,1,0)</f>
        <v>#N/A</v>
      </c>
      <c r="AP101" s="487" t="e">
        <f>+VLOOKUP($AJ101,Data_Validation!$A:$D,3,0)</f>
        <v>#N/A</v>
      </c>
      <c r="AQ101" s="487" t="e">
        <f>+VLOOKUP($AJ101,Data_Validation!$A:$D,4,0)</f>
        <v>#N/A</v>
      </c>
      <c r="AR101" s="487" t="s">
        <v>299</v>
      </c>
      <c r="AS101" s="487" t="e">
        <f>+VLOOKUP($AJ101,Data_Validation!$A:$E,5,0)</f>
        <v>#N/A</v>
      </c>
      <c r="AT101" s="904">
        <f t="shared" si="6"/>
        <v>0</v>
      </c>
      <c r="AU101" s="488">
        <f t="shared" si="6"/>
        <v>0</v>
      </c>
      <c r="AV101" s="899">
        <f>IFERROR(INDEX(V101:AG101,1,MATCH(Parametres!$B$3,V$1:AG$1,0)-1)*IF(OR(C101="L",C101="S",C101="I"),-1,1),"")</f>
        <v>0</v>
      </c>
      <c r="AW101" s="899">
        <f t="shared" si="7"/>
        <v>0</v>
      </c>
      <c r="AX101" s="899">
        <f>INDEX(V101:AG101,1,MATCH(Parametres!$B$3,V$1:AG$1,0))*IF(OR(C101="L",C101="S",C101="I"),-1,1)</f>
        <v>0</v>
      </c>
      <c r="AY101" s="487" t="s">
        <v>337</v>
      </c>
      <c r="AZ101" s="487" t="e">
        <f>+VLOOKUP($AJ101,Data_Validation!$A:$E,5,0)</f>
        <v>#N/A</v>
      </c>
    </row>
    <row r="102" spans="36:52" ht="15" customHeight="1">
      <c r="AJ102" s="899">
        <f t="shared" si="4"/>
        <v>0</v>
      </c>
      <c r="AK102" s="899">
        <f t="shared" si="4"/>
        <v>0</v>
      </c>
      <c r="AL102" s="905">
        <f>IFERROR(INDEX(G102:R102,1,MATCH(Parametres!$B$3,G$1:R$1,0)-1)*IF(OR(F102="L",F102="S",F102="I"),-1,1),"")</f>
        <v>0</v>
      </c>
      <c r="AM102" s="905">
        <f t="shared" si="5"/>
        <v>0</v>
      </c>
      <c r="AN102" s="905">
        <f>INDEX(G102:R102,1,MATCH(Parametres!$B$3,G$1:R$1,0))*IF(OR(F102="L",F102="S",F102="I"),-1,1)</f>
        <v>0</v>
      </c>
      <c r="AO102" s="487" t="e">
        <f>+VLOOKUP($AJ102,Data_Validation!$A:$D,1,0)</f>
        <v>#N/A</v>
      </c>
      <c r="AP102" s="487" t="e">
        <f>+VLOOKUP($AJ102,Data_Validation!$A:$D,3,0)</f>
        <v>#N/A</v>
      </c>
      <c r="AQ102" s="487" t="e">
        <f>+VLOOKUP($AJ102,Data_Validation!$A:$D,4,0)</f>
        <v>#N/A</v>
      </c>
      <c r="AR102" s="487" t="s">
        <v>299</v>
      </c>
      <c r="AS102" s="487" t="e">
        <f>+VLOOKUP($AJ102,Data_Validation!$A:$E,5,0)</f>
        <v>#N/A</v>
      </c>
      <c r="AT102" s="904">
        <f t="shared" si="6"/>
        <v>0</v>
      </c>
      <c r="AU102" s="488">
        <f t="shared" si="6"/>
        <v>0</v>
      </c>
      <c r="AV102" s="899">
        <f>IFERROR(INDEX(V102:AG102,1,MATCH(Parametres!$B$3,V$1:AG$1,0)-1)*IF(OR(C102="L",C102="S",C102="I"),-1,1),"")</f>
        <v>0</v>
      </c>
      <c r="AW102" s="899">
        <f t="shared" si="7"/>
        <v>0</v>
      </c>
      <c r="AX102" s="899">
        <f>INDEX(V102:AG102,1,MATCH(Parametres!$B$3,V$1:AG$1,0))*IF(OR(C102="L",C102="S",C102="I"),-1,1)</f>
        <v>0</v>
      </c>
      <c r="AY102" s="487" t="s">
        <v>337</v>
      </c>
      <c r="AZ102" s="487" t="e">
        <f>+VLOOKUP($AJ102,Data_Validation!$A:$E,5,0)</f>
        <v>#N/A</v>
      </c>
    </row>
    <row r="103" spans="36:52" ht="15.75" customHeight="1">
      <c r="AJ103" s="899">
        <f t="shared" si="4"/>
        <v>0</v>
      </c>
      <c r="AK103" s="899">
        <f t="shared" si="4"/>
        <v>0</v>
      </c>
      <c r="AL103" s="905">
        <f>IFERROR(INDEX(G103:R103,1,MATCH(Parametres!$B$3,G$1:R$1,0)-1)*IF(OR(F103="L",F103="S",F103="I"),-1,1),"")</f>
        <v>0</v>
      </c>
      <c r="AM103" s="905">
        <f t="shared" si="5"/>
        <v>0</v>
      </c>
      <c r="AN103" s="905">
        <f>INDEX(G103:R103,1,MATCH(Parametres!$B$3,G$1:R$1,0))*IF(OR(F103="L",F103="S",F103="I"),-1,1)</f>
        <v>0</v>
      </c>
      <c r="AO103" s="487" t="e">
        <f>+VLOOKUP($AJ103,Data_Validation!$A:$D,1,0)</f>
        <v>#N/A</v>
      </c>
      <c r="AP103" s="487" t="e">
        <f>+VLOOKUP($AJ103,Data_Validation!$A:$D,3,0)</f>
        <v>#N/A</v>
      </c>
      <c r="AQ103" s="487" t="e">
        <f>+VLOOKUP($AJ103,Data_Validation!$A:$D,4,0)</f>
        <v>#N/A</v>
      </c>
      <c r="AR103" s="487" t="s">
        <v>299</v>
      </c>
      <c r="AS103" s="487" t="e">
        <f>+VLOOKUP($AJ103,Data_Validation!$A:$E,5,0)</f>
        <v>#N/A</v>
      </c>
      <c r="AT103" s="904">
        <f t="shared" si="6"/>
        <v>0</v>
      </c>
      <c r="AU103" s="488">
        <f t="shared" si="6"/>
        <v>0</v>
      </c>
      <c r="AV103" s="899">
        <f>IFERROR(INDEX(V103:AG103,1,MATCH(Parametres!$B$3,V$1:AG$1,0)-1)*IF(OR(C103="L",C103="S",C103="I"),-1,1),"")</f>
        <v>0</v>
      </c>
      <c r="AW103" s="899">
        <f t="shared" si="7"/>
        <v>0</v>
      </c>
      <c r="AX103" s="899">
        <f>INDEX(V103:AG103,1,MATCH(Parametres!$B$3,V$1:AG$1,0))*IF(OR(C103="L",C103="S",C103="I"),-1,1)</f>
        <v>0</v>
      </c>
      <c r="AY103" s="487" t="s">
        <v>337</v>
      </c>
      <c r="AZ103" s="487" t="e">
        <f>+VLOOKUP($AJ103,Data_Validation!$A:$E,5,0)</f>
        <v>#N/A</v>
      </c>
    </row>
    <row r="104" spans="36:52" ht="15" customHeight="1">
      <c r="AJ104" s="899">
        <f t="shared" si="4"/>
        <v>0</v>
      </c>
      <c r="AK104" s="899">
        <f t="shared" si="4"/>
        <v>0</v>
      </c>
      <c r="AL104" s="905">
        <f>IFERROR(INDEX(G104:R104,1,MATCH(Parametres!$B$3,G$1:R$1,0)-1)*IF(OR(F104="L",F104="S",F104="I"),-1,1),"")</f>
        <v>0</v>
      </c>
      <c r="AM104" s="905">
        <f t="shared" si="5"/>
        <v>0</v>
      </c>
      <c r="AN104" s="905">
        <f>INDEX(G104:R104,1,MATCH(Parametres!$B$3,G$1:R$1,0))*IF(OR(F104="L",F104="S",F104="I"),-1,1)</f>
        <v>0</v>
      </c>
      <c r="AO104" s="487" t="e">
        <f>+VLOOKUP($AJ104,Data_Validation!$A:$D,1,0)</f>
        <v>#N/A</v>
      </c>
      <c r="AP104" s="487" t="e">
        <f>+VLOOKUP($AJ104,Data_Validation!$A:$D,3,0)</f>
        <v>#N/A</v>
      </c>
      <c r="AQ104" s="487" t="e">
        <f>+VLOOKUP($AJ104,Data_Validation!$A:$D,4,0)</f>
        <v>#N/A</v>
      </c>
      <c r="AR104" s="487" t="s">
        <v>299</v>
      </c>
      <c r="AS104" s="487" t="e">
        <f>+VLOOKUP($AJ104,Data_Validation!$A:$E,5,0)</f>
        <v>#N/A</v>
      </c>
      <c r="AT104" s="904">
        <f t="shared" si="6"/>
        <v>0</v>
      </c>
      <c r="AU104" s="488">
        <f t="shared" si="6"/>
        <v>0</v>
      </c>
      <c r="AV104" s="899">
        <f>IFERROR(INDEX(V104:AG104,1,MATCH(Parametres!$B$3,V$1:AG$1,0)-1)*IF(OR(C104="L",C104="S",C104="I"),-1,1),"")</f>
        <v>0</v>
      </c>
      <c r="AW104" s="899">
        <f t="shared" si="7"/>
        <v>0</v>
      </c>
      <c r="AX104" s="899">
        <f>INDEX(V104:AG104,1,MATCH(Parametres!$B$3,V$1:AG$1,0))*IF(OR(C104="L",C104="S",C104="I"),-1,1)</f>
        <v>0</v>
      </c>
      <c r="AY104" s="487" t="s">
        <v>337</v>
      </c>
      <c r="AZ104" s="487" t="e">
        <f>+VLOOKUP($AJ104,Data_Validation!$A:$E,5,0)</f>
        <v>#N/A</v>
      </c>
    </row>
    <row r="105" spans="36:52" ht="15" customHeight="1">
      <c r="AJ105" s="899">
        <f t="shared" si="4"/>
        <v>0</v>
      </c>
      <c r="AK105" s="899">
        <f t="shared" si="4"/>
        <v>0</v>
      </c>
      <c r="AL105" s="905">
        <f>IFERROR(INDEX(G105:R105,1,MATCH(Parametres!$B$3,G$1:R$1,0)-1)*IF(OR(F105="L",F105="S",F105="I"),-1,1),"")</f>
        <v>0</v>
      </c>
      <c r="AM105" s="905">
        <f t="shared" si="5"/>
        <v>0</v>
      </c>
      <c r="AN105" s="905">
        <f>INDEX(G105:R105,1,MATCH(Parametres!$B$3,G$1:R$1,0))*IF(OR(F105="L",F105="S",F105="I"),-1,1)</f>
        <v>0</v>
      </c>
      <c r="AO105" s="487" t="e">
        <f>+VLOOKUP($AJ105,Data_Validation!$A:$D,1,0)</f>
        <v>#N/A</v>
      </c>
      <c r="AP105" s="487" t="e">
        <f>+VLOOKUP($AJ105,Data_Validation!$A:$D,3,0)</f>
        <v>#N/A</v>
      </c>
      <c r="AQ105" s="487" t="e">
        <f>+VLOOKUP($AJ105,Data_Validation!$A:$D,4,0)</f>
        <v>#N/A</v>
      </c>
      <c r="AR105" s="487" t="s">
        <v>299</v>
      </c>
      <c r="AS105" s="487" t="e">
        <f>+VLOOKUP($AJ105,Data_Validation!$A:$E,5,0)</f>
        <v>#N/A</v>
      </c>
      <c r="AT105" s="904">
        <f t="shared" si="6"/>
        <v>0</v>
      </c>
      <c r="AU105" s="488">
        <f t="shared" si="6"/>
        <v>0</v>
      </c>
      <c r="AV105" s="899">
        <f>IFERROR(INDEX(V105:AG105,1,MATCH(Parametres!$B$3,V$1:AG$1,0)-1)*IF(OR(C105="L",C105="S",C105="I"),-1,1),"")</f>
        <v>0</v>
      </c>
      <c r="AW105" s="899">
        <f t="shared" si="7"/>
        <v>0</v>
      </c>
      <c r="AX105" s="899">
        <f>INDEX(V105:AG105,1,MATCH(Parametres!$B$3,V$1:AG$1,0))*IF(OR(C105="L",C105="S",C105="I"),-1,1)</f>
        <v>0</v>
      </c>
      <c r="AY105" s="487" t="s">
        <v>337</v>
      </c>
      <c r="AZ105" s="487" t="e">
        <f>+VLOOKUP($AJ105,Data_Validation!$A:$E,5,0)</f>
        <v>#N/A</v>
      </c>
    </row>
    <row r="106" spans="36:52" ht="15" customHeight="1">
      <c r="AJ106" s="899">
        <f t="shared" si="4"/>
        <v>0</v>
      </c>
      <c r="AK106" s="899">
        <f t="shared" si="4"/>
        <v>0</v>
      </c>
      <c r="AL106" s="905">
        <f>IFERROR(INDEX(G106:R106,1,MATCH(Parametres!$B$3,G$1:R$1,0)-1)*IF(OR(F106="L",F106="S",F106="I"),-1,1),"")</f>
        <v>0</v>
      </c>
      <c r="AM106" s="905">
        <f t="shared" si="5"/>
        <v>0</v>
      </c>
      <c r="AN106" s="905">
        <f>INDEX(G106:R106,1,MATCH(Parametres!$B$3,G$1:R$1,0))*IF(OR(F106="L",F106="S",F106="I"),-1,1)</f>
        <v>0</v>
      </c>
      <c r="AO106" s="487" t="e">
        <f>+VLOOKUP($AJ106,Data_Validation!$A:$D,1,0)</f>
        <v>#N/A</v>
      </c>
      <c r="AP106" s="487" t="e">
        <f>+VLOOKUP($AJ106,Data_Validation!$A:$D,3,0)</f>
        <v>#N/A</v>
      </c>
      <c r="AQ106" s="487" t="e">
        <f>+VLOOKUP($AJ106,Data_Validation!$A:$D,4,0)</f>
        <v>#N/A</v>
      </c>
      <c r="AR106" s="487" t="s">
        <v>299</v>
      </c>
      <c r="AS106" s="487" t="e">
        <f>+VLOOKUP($AJ106,Data_Validation!$A:$E,5,0)</f>
        <v>#N/A</v>
      </c>
      <c r="AT106" s="904">
        <f t="shared" si="6"/>
        <v>0</v>
      </c>
      <c r="AU106" s="488">
        <f t="shared" si="6"/>
        <v>0</v>
      </c>
      <c r="AV106" s="899">
        <f>IFERROR(INDEX(V106:AG106,1,MATCH(Parametres!$B$3,V$1:AG$1,0)-1)*IF(OR(C106="L",C106="S",C106="I"),-1,1),"")</f>
        <v>0</v>
      </c>
      <c r="AW106" s="899">
        <f t="shared" si="7"/>
        <v>0</v>
      </c>
      <c r="AX106" s="899">
        <f>INDEX(V106:AG106,1,MATCH(Parametres!$B$3,V$1:AG$1,0))*IF(OR(C106="L",C106="S",C106="I"),-1,1)</f>
        <v>0</v>
      </c>
      <c r="AY106" s="487" t="s">
        <v>337</v>
      </c>
      <c r="AZ106" s="487" t="e">
        <f>+VLOOKUP($AJ106,Data_Validation!$A:$E,5,0)</f>
        <v>#N/A</v>
      </c>
    </row>
    <row r="107" spans="36:52" ht="15" customHeight="1">
      <c r="AJ107" s="899">
        <f t="shared" si="4"/>
        <v>0</v>
      </c>
      <c r="AK107" s="899">
        <f t="shared" si="4"/>
        <v>0</v>
      </c>
      <c r="AL107" s="905">
        <f>IFERROR(INDEX(G107:R107,1,MATCH(Parametres!$B$3,G$1:R$1,0)-1)*IF(OR(F107="L",F107="S",F107="I"),-1,1),"")</f>
        <v>0</v>
      </c>
      <c r="AM107" s="905">
        <f t="shared" si="5"/>
        <v>0</v>
      </c>
      <c r="AN107" s="905">
        <f>INDEX(G107:R107,1,MATCH(Parametres!$B$3,G$1:R$1,0))*IF(OR(F107="L",F107="S",F107="I"),-1,1)</f>
        <v>0</v>
      </c>
      <c r="AO107" s="487" t="e">
        <f>+VLOOKUP($AJ107,Data_Validation!$A:$D,1,0)</f>
        <v>#N/A</v>
      </c>
      <c r="AP107" s="487" t="e">
        <f>+VLOOKUP($AJ107,Data_Validation!$A:$D,3,0)</f>
        <v>#N/A</v>
      </c>
      <c r="AQ107" s="487" t="e">
        <f>+VLOOKUP($AJ107,Data_Validation!$A:$D,4,0)</f>
        <v>#N/A</v>
      </c>
      <c r="AR107" s="487" t="s">
        <v>299</v>
      </c>
      <c r="AS107" s="487" t="e">
        <f>+VLOOKUP($AJ107,Data_Validation!$A:$E,5,0)</f>
        <v>#N/A</v>
      </c>
      <c r="AT107" s="904">
        <f t="shared" si="6"/>
        <v>0</v>
      </c>
      <c r="AU107" s="488">
        <f t="shared" si="6"/>
        <v>0</v>
      </c>
      <c r="AV107" s="899">
        <f>IFERROR(INDEX(V107:AG107,1,MATCH(Parametres!$B$3,V$1:AG$1,0)-1)*IF(OR(C107="L",C107="S",C107="I"),-1,1),"")</f>
        <v>0</v>
      </c>
      <c r="AW107" s="899">
        <f t="shared" si="7"/>
        <v>0</v>
      </c>
      <c r="AX107" s="899">
        <f>INDEX(V107:AG107,1,MATCH(Parametres!$B$3,V$1:AG$1,0))*IF(OR(C107="L",C107="S",C107="I"),-1,1)</f>
        <v>0</v>
      </c>
      <c r="AY107" s="487" t="s">
        <v>337</v>
      </c>
      <c r="AZ107" s="487" t="e">
        <f>+VLOOKUP($AJ107,Data_Validation!$A:$E,5,0)</f>
        <v>#N/A</v>
      </c>
    </row>
    <row r="108" spans="36:52" ht="15" customHeight="1">
      <c r="AJ108" s="899">
        <f t="shared" si="4"/>
        <v>0</v>
      </c>
      <c r="AK108" s="899">
        <f t="shared" si="4"/>
        <v>0</v>
      </c>
      <c r="AL108" s="905">
        <f>IFERROR(INDEX(G108:R108,1,MATCH(Parametres!$B$3,G$1:R$1,0)-1)*IF(OR(F108="L",F108="S",F108="I"),-1,1),"")</f>
        <v>0</v>
      </c>
      <c r="AM108" s="905">
        <f t="shared" si="5"/>
        <v>0</v>
      </c>
      <c r="AN108" s="905">
        <f>INDEX(G108:R108,1,MATCH(Parametres!$B$3,G$1:R$1,0))*IF(OR(F108="L",F108="S",F108="I"),-1,1)</f>
        <v>0</v>
      </c>
      <c r="AO108" s="487" t="e">
        <f>+VLOOKUP($AJ108,Data_Validation!$A:$D,1,0)</f>
        <v>#N/A</v>
      </c>
      <c r="AP108" s="487" t="e">
        <f>+VLOOKUP($AJ108,Data_Validation!$A:$D,3,0)</f>
        <v>#N/A</v>
      </c>
      <c r="AQ108" s="487" t="e">
        <f>+VLOOKUP($AJ108,Data_Validation!$A:$D,4,0)</f>
        <v>#N/A</v>
      </c>
      <c r="AR108" s="487" t="s">
        <v>299</v>
      </c>
      <c r="AS108" s="487" t="e">
        <f>+VLOOKUP($AJ108,Data_Validation!$A:$E,5,0)</f>
        <v>#N/A</v>
      </c>
      <c r="AT108" s="904">
        <f t="shared" si="6"/>
        <v>0</v>
      </c>
      <c r="AU108" s="488">
        <f t="shared" si="6"/>
        <v>0</v>
      </c>
      <c r="AV108" s="899">
        <f>IFERROR(INDEX(V108:AG108,1,MATCH(Parametres!$B$3,V$1:AG$1,0)-1)*IF(OR(C108="L",C108="S",C108="I"),-1,1),"")</f>
        <v>0</v>
      </c>
      <c r="AW108" s="899">
        <f t="shared" si="7"/>
        <v>0</v>
      </c>
      <c r="AX108" s="899">
        <f>INDEX(V108:AG108,1,MATCH(Parametres!$B$3,V$1:AG$1,0))*IF(OR(C108="L",C108="S",C108="I"),-1,1)</f>
        <v>0</v>
      </c>
      <c r="AY108" s="487" t="s">
        <v>337</v>
      </c>
      <c r="AZ108" s="487" t="e">
        <f>+VLOOKUP($AJ108,Data_Validation!$A:$E,5,0)</f>
        <v>#N/A</v>
      </c>
    </row>
    <row r="109" spans="36:52" ht="15.75" customHeight="1">
      <c r="AJ109" s="899">
        <f t="shared" si="4"/>
        <v>0</v>
      </c>
      <c r="AK109" s="899">
        <f t="shared" si="4"/>
        <v>0</v>
      </c>
      <c r="AL109" s="905">
        <f>IFERROR(INDEX(G109:R109,1,MATCH(Parametres!$B$3,G$1:R$1,0)-1)*IF(OR(F109="L",F109="S",F109="I"),-1,1),"")</f>
        <v>0</v>
      </c>
      <c r="AM109" s="905">
        <f t="shared" si="5"/>
        <v>0</v>
      </c>
      <c r="AN109" s="905">
        <f>INDEX(G109:R109,1,MATCH(Parametres!$B$3,G$1:R$1,0))*IF(OR(F109="L",F109="S",F109="I"),-1,1)</f>
        <v>0</v>
      </c>
      <c r="AO109" s="487" t="e">
        <f>+VLOOKUP($AJ109,Data_Validation!$A:$D,1,0)</f>
        <v>#N/A</v>
      </c>
      <c r="AP109" s="487" t="e">
        <f>+VLOOKUP($AJ109,Data_Validation!$A:$D,3,0)</f>
        <v>#N/A</v>
      </c>
      <c r="AQ109" s="487" t="e">
        <f>+VLOOKUP($AJ109,Data_Validation!$A:$D,4,0)</f>
        <v>#N/A</v>
      </c>
      <c r="AR109" s="487" t="s">
        <v>299</v>
      </c>
      <c r="AS109" s="487" t="e">
        <f>+VLOOKUP($AJ109,Data_Validation!$A:$E,5,0)</f>
        <v>#N/A</v>
      </c>
      <c r="AT109" s="904">
        <f t="shared" si="6"/>
        <v>0</v>
      </c>
      <c r="AU109" s="488">
        <f t="shared" si="6"/>
        <v>0</v>
      </c>
      <c r="AV109" s="899">
        <f>IFERROR(INDEX(V109:AG109,1,MATCH(Parametres!$B$3,V$1:AG$1,0)-1)*IF(OR(C109="L",C109="S",C109="I"),-1,1),"")</f>
        <v>0</v>
      </c>
      <c r="AW109" s="899">
        <f t="shared" si="7"/>
        <v>0</v>
      </c>
      <c r="AX109" s="899">
        <f>INDEX(V109:AG109,1,MATCH(Parametres!$B$3,V$1:AG$1,0))*IF(OR(C109="L",C109="S",C109="I"),-1,1)</f>
        <v>0</v>
      </c>
      <c r="AY109" s="487" t="s">
        <v>337</v>
      </c>
      <c r="AZ109" s="487" t="e">
        <f>+VLOOKUP($AJ109,Data_Validation!$A:$E,5,0)</f>
        <v>#N/A</v>
      </c>
    </row>
    <row r="110" spans="36:52" ht="15" customHeight="1">
      <c r="AJ110" s="899">
        <f t="shared" si="4"/>
        <v>0</v>
      </c>
      <c r="AK110" s="899">
        <f t="shared" si="4"/>
        <v>0</v>
      </c>
      <c r="AL110" s="905">
        <f>IFERROR(INDEX(G110:R110,1,MATCH(Parametres!$B$3,G$1:R$1,0)-1)*IF(OR(F110="L",F110="S",F110="I"),-1,1),"")</f>
        <v>0</v>
      </c>
      <c r="AM110" s="905">
        <f t="shared" si="5"/>
        <v>0</v>
      </c>
      <c r="AN110" s="905">
        <f>INDEX(G110:R110,1,MATCH(Parametres!$B$3,G$1:R$1,0))*IF(OR(F110="L",F110="S",F110="I"),-1,1)</f>
        <v>0</v>
      </c>
      <c r="AO110" s="487" t="e">
        <f>+VLOOKUP($AJ110,Data_Validation!$A:$D,1,0)</f>
        <v>#N/A</v>
      </c>
      <c r="AP110" s="487" t="e">
        <f>+VLOOKUP($AJ110,Data_Validation!$A:$D,3,0)</f>
        <v>#N/A</v>
      </c>
      <c r="AQ110" s="487" t="e">
        <f>+VLOOKUP($AJ110,Data_Validation!$A:$D,4,0)</f>
        <v>#N/A</v>
      </c>
      <c r="AR110" s="487" t="s">
        <v>299</v>
      </c>
      <c r="AS110" s="487" t="e">
        <f>+VLOOKUP($AJ110,Data_Validation!$A:$E,5,0)</f>
        <v>#N/A</v>
      </c>
      <c r="AT110" s="904">
        <f t="shared" si="6"/>
        <v>0</v>
      </c>
      <c r="AU110" s="488">
        <f t="shared" si="6"/>
        <v>0</v>
      </c>
      <c r="AV110" s="899">
        <f>IFERROR(INDEX(V110:AG110,1,MATCH(Parametres!$B$3,V$1:AG$1,0)-1)*IF(OR(C110="L",C110="S",C110="I"),-1,1),"")</f>
        <v>0</v>
      </c>
      <c r="AW110" s="899">
        <f t="shared" si="7"/>
        <v>0</v>
      </c>
      <c r="AX110" s="899">
        <f>INDEX(V110:AG110,1,MATCH(Parametres!$B$3,V$1:AG$1,0))*IF(OR(C110="L",C110="S",C110="I"),-1,1)</f>
        <v>0</v>
      </c>
      <c r="AY110" s="487" t="s">
        <v>337</v>
      </c>
      <c r="AZ110" s="487" t="e">
        <f>+VLOOKUP($AJ110,Data_Validation!$A:$E,5,0)</f>
        <v>#N/A</v>
      </c>
    </row>
    <row r="111" spans="36:52" ht="15" customHeight="1">
      <c r="AJ111" s="899">
        <f t="shared" si="4"/>
        <v>0</v>
      </c>
      <c r="AK111" s="899">
        <f t="shared" si="4"/>
        <v>0</v>
      </c>
      <c r="AL111" s="905">
        <f>IFERROR(INDEX(G111:R111,1,MATCH(Parametres!$B$3,G$1:R$1,0)-1)*IF(OR(F111="L",F111="S",F111="I"),-1,1),"")</f>
        <v>0</v>
      </c>
      <c r="AM111" s="905">
        <f t="shared" si="5"/>
        <v>0</v>
      </c>
      <c r="AN111" s="905">
        <f>INDEX(G111:R111,1,MATCH(Parametres!$B$3,G$1:R$1,0))*IF(OR(F111="L",F111="S",F111="I"),-1,1)</f>
        <v>0</v>
      </c>
      <c r="AO111" s="487" t="e">
        <f>+VLOOKUP($AJ111,Data_Validation!$A:$D,1,0)</f>
        <v>#N/A</v>
      </c>
      <c r="AP111" s="487" t="e">
        <f>+VLOOKUP($AJ111,Data_Validation!$A:$D,3,0)</f>
        <v>#N/A</v>
      </c>
      <c r="AQ111" s="487" t="e">
        <f>+VLOOKUP($AJ111,Data_Validation!$A:$D,4,0)</f>
        <v>#N/A</v>
      </c>
      <c r="AR111" s="487" t="s">
        <v>299</v>
      </c>
      <c r="AS111" s="487" t="e">
        <f>+VLOOKUP($AJ111,Data_Validation!$A:$E,5,0)</f>
        <v>#N/A</v>
      </c>
      <c r="AT111" s="904">
        <f t="shared" si="6"/>
        <v>0</v>
      </c>
      <c r="AU111" s="488">
        <f t="shared" si="6"/>
        <v>0</v>
      </c>
      <c r="AV111" s="899">
        <f>IFERROR(INDEX(V111:AG111,1,MATCH(Parametres!$B$3,V$1:AG$1,0)-1)*IF(OR(C111="L",C111="S",C111="I"),-1,1),"")</f>
        <v>0</v>
      </c>
      <c r="AW111" s="899">
        <f t="shared" si="7"/>
        <v>0</v>
      </c>
      <c r="AX111" s="899">
        <f>INDEX(V111:AG111,1,MATCH(Parametres!$B$3,V$1:AG$1,0))*IF(OR(C111="L",C111="S",C111="I"),-1,1)</f>
        <v>0</v>
      </c>
      <c r="AY111" s="487" t="s">
        <v>337</v>
      </c>
      <c r="AZ111" s="487" t="e">
        <f>+VLOOKUP($AJ111,Data_Validation!$A:$E,5,0)</f>
        <v>#N/A</v>
      </c>
    </row>
    <row r="112" spans="36:52" ht="15" customHeight="1">
      <c r="AJ112" s="899">
        <f t="shared" si="4"/>
        <v>0</v>
      </c>
      <c r="AK112" s="899">
        <f t="shared" si="4"/>
        <v>0</v>
      </c>
      <c r="AL112" s="905">
        <f>IFERROR(INDEX(G112:R112,1,MATCH(Parametres!$B$3,G$1:R$1,0)-1)*IF(OR(F112="L",F112="S",F112="I"),-1,1),"")</f>
        <v>0</v>
      </c>
      <c r="AM112" s="905">
        <f t="shared" si="5"/>
        <v>0</v>
      </c>
      <c r="AN112" s="905">
        <f>INDEX(G112:R112,1,MATCH(Parametres!$B$3,G$1:R$1,0))*IF(OR(F112="L",F112="S",F112="I"),-1,1)</f>
        <v>0</v>
      </c>
      <c r="AO112" s="487" t="e">
        <f>+VLOOKUP($AJ112,Data_Validation!$A:$D,1,0)</f>
        <v>#N/A</v>
      </c>
      <c r="AP112" s="487" t="e">
        <f>+VLOOKUP($AJ112,Data_Validation!$A:$D,3,0)</f>
        <v>#N/A</v>
      </c>
      <c r="AQ112" s="487" t="e">
        <f>+VLOOKUP($AJ112,Data_Validation!$A:$D,4,0)</f>
        <v>#N/A</v>
      </c>
      <c r="AR112" s="487" t="s">
        <v>299</v>
      </c>
      <c r="AS112" s="487" t="e">
        <f>+VLOOKUP($AJ112,Data_Validation!$A:$E,5,0)</f>
        <v>#N/A</v>
      </c>
      <c r="AT112" s="904">
        <f t="shared" si="6"/>
        <v>0</v>
      </c>
      <c r="AU112" s="488">
        <f t="shared" si="6"/>
        <v>0</v>
      </c>
      <c r="AV112" s="899">
        <f>IFERROR(INDEX(V112:AG112,1,MATCH(Parametres!$B$3,V$1:AG$1,0)-1)*IF(OR(C112="L",C112="S",C112="I"),-1,1),"")</f>
        <v>0</v>
      </c>
      <c r="AW112" s="899">
        <f t="shared" si="7"/>
        <v>0</v>
      </c>
      <c r="AX112" s="899">
        <f>INDEX(V112:AG112,1,MATCH(Parametres!$B$3,V$1:AG$1,0))*IF(OR(C112="L",C112="S",C112="I"),-1,1)</f>
        <v>0</v>
      </c>
      <c r="AY112" s="487" t="s">
        <v>337</v>
      </c>
      <c r="AZ112" s="487" t="e">
        <f>+VLOOKUP($AJ112,Data_Validation!$A:$E,5,0)</f>
        <v>#N/A</v>
      </c>
    </row>
    <row r="113" spans="36:52" ht="15.75" customHeight="1">
      <c r="AJ113" s="899">
        <f t="shared" si="4"/>
        <v>0</v>
      </c>
      <c r="AK113" s="899">
        <f t="shared" si="4"/>
        <v>0</v>
      </c>
      <c r="AL113" s="905">
        <f>IFERROR(INDEX(G113:R113,1,MATCH(Parametres!$B$3,G$1:R$1,0)-1)*IF(OR(F113="L",F113="S",F113="I"),-1,1),"")</f>
        <v>0</v>
      </c>
      <c r="AM113" s="905">
        <f t="shared" si="5"/>
        <v>0</v>
      </c>
      <c r="AN113" s="905">
        <f>INDEX(G113:R113,1,MATCH(Parametres!$B$3,G$1:R$1,0))*IF(OR(F113="L",F113="S",F113="I"),-1,1)</f>
        <v>0</v>
      </c>
      <c r="AO113" s="487" t="e">
        <f>+VLOOKUP($AJ113,Data_Validation!$A:$D,1,0)</f>
        <v>#N/A</v>
      </c>
      <c r="AP113" s="487" t="e">
        <f>+VLOOKUP($AJ113,Data_Validation!$A:$D,3,0)</f>
        <v>#N/A</v>
      </c>
      <c r="AQ113" s="487" t="e">
        <f>+VLOOKUP($AJ113,Data_Validation!$A:$D,4,0)</f>
        <v>#N/A</v>
      </c>
      <c r="AR113" s="487" t="s">
        <v>299</v>
      </c>
      <c r="AS113" s="487" t="e">
        <f>+VLOOKUP($AJ113,Data_Validation!$A:$E,5,0)</f>
        <v>#N/A</v>
      </c>
      <c r="AT113" s="904">
        <f t="shared" si="6"/>
        <v>0</v>
      </c>
      <c r="AU113" s="488">
        <f t="shared" si="6"/>
        <v>0</v>
      </c>
      <c r="AV113" s="899">
        <f>IFERROR(INDEX(V113:AG113,1,MATCH(Parametres!$B$3,V$1:AG$1,0)-1)*IF(OR(C113="L",C113="S",C113="I"),-1,1),"")</f>
        <v>0</v>
      </c>
      <c r="AW113" s="899">
        <f t="shared" si="7"/>
        <v>0</v>
      </c>
      <c r="AX113" s="899">
        <f>INDEX(V113:AG113,1,MATCH(Parametres!$B$3,V$1:AG$1,0))*IF(OR(C113="L",C113="S",C113="I"),-1,1)</f>
        <v>0</v>
      </c>
      <c r="AY113" s="487" t="s">
        <v>337</v>
      </c>
      <c r="AZ113" s="487" t="e">
        <f>+VLOOKUP($AJ113,Data_Validation!$A:$E,5,0)</f>
        <v>#N/A</v>
      </c>
    </row>
    <row r="114" spans="36:52" ht="15" customHeight="1">
      <c r="AJ114" s="899">
        <f t="shared" si="4"/>
        <v>0</v>
      </c>
      <c r="AK114" s="899">
        <f t="shared" si="4"/>
        <v>0</v>
      </c>
      <c r="AL114" s="905">
        <f>IFERROR(INDEX(G114:R114,1,MATCH(Parametres!$B$3,G$1:R$1,0)-1)*IF(OR(F114="L",F114="S",F114="I"),-1,1),"")</f>
        <v>0</v>
      </c>
      <c r="AM114" s="905">
        <f t="shared" si="5"/>
        <v>0</v>
      </c>
      <c r="AN114" s="905">
        <f>INDEX(G114:R114,1,MATCH(Parametres!$B$3,G$1:R$1,0))*IF(OR(F114="L",F114="S",F114="I"),-1,1)</f>
        <v>0</v>
      </c>
      <c r="AO114" s="487" t="e">
        <f>+VLOOKUP($AJ114,Data_Validation!$A:$D,1,0)</f>
        <v>#N/A</v>
      </c>
      <c r="AP114" s="487" t="e">
        <f>+VLOOKUP($AJ114,Data_Validation!$A:$D,3,0)</f>
        <v>#N/A</v>
      </c>
      <c r="AQ114" s="487" t="e">
        <f>+VLOOKUP($AJ114,Data_Validation!$A:$D,4,0)</f>
        <v>#N/A</v>
      </c>
      <c r="AR114" s="487" t="s">
        <v>299</v>
      </c>
      <c r="AS114" s="487" t="e">
        <f>+VLOOKUP($AJ114,Data_Validation!$A:$E,5,0)</f>
        <v>#N/A</v>
      </c>
      <c r="AT114" s="904">
        <f t="shared" si="6"/>
        <v>0</v>
      </c>
      <c r="AU114" s="488">
        <f t="shared" si="6"/>
        <v>0</v>
      </c>
      <c r="AV114" s="899">
        <f>IFERROR(INDEX(V114:AG114,1,MATCH(Parametres!$B$3,V$1:AG$1,0)-1)*IF(OR(C114="L",C114="S",C114="I"),-1,1),"")</f>
        <v>0</v>
      </c>
      <c r="AW114" s="899">
        <f t="shared" si="7"/>
        <v>0</v>
      </c>
      <c r="AX114" s="899">
        <f>INDEX(V114:AG114,1,MATCH(Parametres!$B$3,V$1:AG$1,0))*IF(OR(C114="L",C114="S",C114="I"),-1,1)</f>
        <v>0</v>
      </c>
      <c r="AY114" s="487" t="s">
        <v>337</v>
      </c>
      <c r="AZ114" s="487" t="e">
        <f>+VLOOKUP($AJ114,Data_Validation!$A:$E,5,0)</f>
        <v>#N/A</v>
      </c>
    </row>
    <row r="115" spans="36:52" ht="15" customHeight="1">
      <c r="AJ115" s="899">
        <f t="shared" si="4"/>
        <v>0</v>
      </c>
      <c r="AK115" s="899">
        <f t="shared" si="4"/>
        <v>0</v>
      </c>
      <c r="AL115" s="905">
        <f>IFERROR(INDEX(G115:R115,1,MATCH(Parametres!$B$3,G$1:R$1,0)-1)*IF(OR(F115="L",F115="S",F115="I"),-1,1),"")</f>
        <v>0</v>
      </c>
      <c r="AM115" s="905">
        <f t="shared" si="5"/>
        <v>0</v>
      </c>
      <c r="AN115" s="905">
        <f>INDEX(G115:R115,1,MATCH(Parametres!$B$3,G$1:R$1,0))*IF(OR(F115="L",F115="S",F115="I"),-1,1)</f>
        <v>0</v>
      </c>
      <c r="AO115" s="487" t="e">
        <f>+VLOOKUP($AJ115,Data_Validation!$A:$D,1,0)</f>
        <v>#N/A</v>
      </c>
      <c r="AP115" s="487" t="e">
        <f>+VLOOKUP($AJ115,Data_Validation!$A:$D,3,0)</f>
        <v>#N/A</v>
      </c>
      <c r="AQ115" s="487" t="e">
        <f>+VLOOKUP($AJ115,Data_Validation!$A:$D,4,0)</f>
        <v>#N/A</v>
      </c>
      <c r="AR115" s="487" t="s">
        <v>299</v>
      </c>
      <c r="AS115" s="487" t="e">
        <f>+VLOOKUP($AJ115,Data_Validation!$A:$E,5,0)</f>
        <v>#N/A</v>
      </c>
      <c r="AT115" s="904">
        <f t="shared" si="6"/>
        <v>0</v>
      </c>
      <c r="AU115" s="488">
        <f t="shared" si="6"/>
        <v>0</v>
      </c>
      <c r="AV115" s="899">
        <f>IFERROR(INDEX(V115:AG115,1,MATCH(Parametres!$B$3,V$1:AG$1,0)-1)*IF(OR(C115="L",C115="S",C115="I"),-1,1),"")</f>
        <v>0</v>
      </c>
      <c r="AW115" s="899">
        <f t="shared" si="7"/>
        <v>0</v>
      </c>
      <c r="AX115" s="899">
        <f>INDEX(V115:AG115,1,MATCH(Parametres!$B$3,V$1:AG$1,0))*IF(OR(C115="L",C115="S",C115="I"),-1,1)</f>
        <v>0</v>
      </c>
      <c r="AY115" s="487" t="s">
        <v>337</v>
      </c>
      <c r="AZ115" s="487" t="e">
        <f>+VLOOKUP($AJ115,Data_Validation!$A:$E,5,0)</f>
        <v>#N/A</v>
      </c>
    </row>
    <row r="116" spans="36:52" ht="15" customHeight="1">
      <c r="AJ116" s="899">
        <f t="shared" si="4"/>
        <v>0</v>
      </c>
      <c r="AK116" s="899">
        <f t="shared" si="4"/>
        <v>0</v>
      </c>
      <c r="AL116" s="905">
        <f>IFERROR(INDEX(G116:R116,1,MATCH(Parametres!$B$3,G$1:R$1,0)-1)*IF(OR(F116="L",F116="S",F116="I"),-1,1),"")</f>
        <v>0</v>
      </c>
      <c r="AM116" s="905">
        <f t="shared" si="5"/>
        <v>0</v>
      </c>
      <c r="AN116" s="905">
        <f>INDEX(G116:R116,1,MATCH(Parametres!$B$3,G$1:R$1,0))*IF(OR(F116="L",F116="S",F116="I"),-1,1)</f>
        <v>0</v>
      </c>
      <c r="AO116" s="487" t="e">
        <f>+VLOOKUP($AJ116,Data_Validation!$A:$D,1,0)</f>
        <v>#N/A</v>
      </c>
      <c r="AP116" s="487" t="e">
        <f>+VLOOKUP($AJ116,Data_Validation!$A:$D,3,0)</f>
        <v>#N/A</v>
      </c>
      <c r="AQ116" s="487" t="e">
        <f>+VLOOKUP($AJ116,Data_Validation!$A:$D,4,0)</f>
        <v>#N/A</v>
      </c>
      <c r="AR116" s="487" t="s">
        <v>299</v>
      </c>
      <c r="AS116" s="487" t="e">
        <f>+VLOOKUP($AJ116,Data_Validation!$A:$E,5,0)</f>
        <v>#N/A</v>
      </c>
      <c r="AT116" s="904">
        <f t="shared" si="6"/>
        <v>0</v>
      </c>
      <c r="AU116" s="488">
        <f t="shared" si="6"/>
        <v>0</v>
      </c>
      <c r="AV116" s="899">
        <f>IFERROR(INDEX(V116:AG116,1,MATCH(Parametres!$B$3,V$1:AG$1,0)-1)*IF(OR(C116="L",C116="S",C116="I"),-1,1),"")</f>
        <v>0</v>
      </c>
      <c r="AW116" s="899">
        <f t="shared" si="7"/>
        <v>0</v>
      </c>
      <c r="AX116" s="899">
        <f>INDEX(V116:AG116,1,MATCH(Parametres!$B$3,V$1:AG$1,0))*IF(OR(C116="L",C116="S",C116="I"),-1,1)</f>
        <v>0</v>
      </c>
      <c r="AY116" s="487" t="s">
        <v>337</v>
      </c>
      <c r="AZ116" s="487" t="e">
        <f>+VLOOKUP($AJ116,Data_Validation!$A:$E,5,0)</f>
        <v>#N/A</v>
      </c>
    </row>
    <row r="117" spans="36:52" ht="15.75" customHeight="1">
      <c r="AJ117" s="899">
        <f t="shared" si="4"/>
        <v>0</v>
      </c>
      <c r="AK117" s="899">
        <f t="shared" si="4"/>
        <v>0</v>
      </c>
      <c r="AL117" s="905">
        <f>IFERROR(INDEX(G117:R117,1,MATCH(Parametres!$B$3,G$1:R$1,0)-1)*IF(OR(F117="L",F117="S",F117="I"),-1,1),"")</f>
        <v>0</v>
      </c>
      <c r="AM117" s="905">
        <f t="shared" si="5"/>
        <v>0</v>
      </c>
      <c r="AN117" s="905">
        <f>INDEX(G117:R117,1,MATCH(Parametres!$B$3,G$1:R$1,0))*IF(OR(F117="L",F117="S",F117="I"),-1,1)</f>
        <v>0</v>
      </c>
      <c r="AO117" s="487" t="e">
        <f>+VLOOKUP($AJ117,Data_Validation!$A:$D,1,0)</f>
        <v>#N/A</v>
      </c>
      <c r="AP117" s="487" t="e">
        <f>+VLOOKUP($AJ117,Data_Validation!$A:$D,3,0)</f>
        <v>#N/A</v>
      </c>
      <c r="AQ117" s="487" t="e">
        <f>+VLOOKUP($AJ117,Data_Validation!$A:$D,4,0)</f>
        <v>#N/A</v>
      </c>
      <c r="AR117" s="487" t="s">
        <v>299</v>
      </c>
      <c r="AS117" s="487" t="e">
        <f>+VLOOKUP($AJ117,Data_Validation!$A:$E,5,0)</f>
        <v>#N/A</v>
      </c>
      <c r="AT117" s="904">
        <f t="shared" si="6"/>
        <v>0</v>
      </c>
      <c r="AU117" s="488">
        <f t="shared" si="6"/>
        <v>0</v>
      </c>
      <c r="AV117" s="899">
        <f>IFERROR(INDEX(V117:AG117,1,MATCH(Parametres!$B$3,V$1:AG$1,0)-1)*IF(OR(C117="L",C117="S",C117="I"),-1,1),"")</f>
        <v>0</v>
      </c>
      <c r="AW117" s="899">
        <f t="shared" si="7"/>
        <v>0</v>
      </c>
      <c r="AX117" s="899">
        <f>INDEX(V117:AG117,1,MATCH(Parametres!$B$3,V$1:AG$1,0))*IF(OR(C117="L",C117="S",C117="I"),-1,1)</f>
        <v>0</v>
      </c>
      <c r="AY117" s="487" t="s">
        <v>337</v>
      </c>
      <c r="AZ117" s="487" t="e">
        <f>+VLOOKUP($AJ117,Data_Validation!$A:$E,5,0)</f>
        <v>#N/A</v>
      </c>
    </row>
    <row r="118" spans="36:52" ht="15" customHeight="1">
      <c r="AJ118" s="899">
        <f t="shared" si="4"/>
        <v>0</v>
      </c>
      <c r="AK118" s="899">
        <f t="shared" si="4"/>
        <v>0</v>
      </c>
      <c r="AL118" s="905">
        <f>IFERROR(INDEX(G118:R118,1,MATCH(Parametres!$B$3,G$1:R$1,0)-1)*IF(OR(F118="L",F118="S",F118="I"),-1,1),"")</f>
        <v>0</v>
      </c>
      <c r="AM118" s="905">
        <f t="shared" si="5"/>
        <v>0</v>
      </c>
      <c r="AN118" s="905">
        <f>INDEX(G118:R118,1,MATCH(Parametres!$B$3,G$1:R$1,0))*IF(OR(F118="L",F118="S",F118="I"),-1,1)</f>
        <v>0</v>
      </c>
      <c r="AO118" s="487" t="e">
        <f>+VLOOKUP($AJ118,Data_Validation!$A:$D,1,0)</f>
        <v>#N/A</v>
      </c>
      <c r="AP118" s="487" t="e">
        <f>+VLOOKUP($AJ118,Data_Validation!$A:$D,3,0)</f>
        <v>#N/A</v>
      </c>
      <c r="AQ118" s="487" t="e">
        <f>+VLOOKUP($AJ118,Data_Validation!$A:$D,4,0)</f>
        <v>#N/A</v>
      </c>
      <c r="AR118" s="487" t="s">
        <v>299</v>
      </c>
      <c r="AS118" s="487" t="e">
        <f>+VLOOKUP($AJ118,Data_Validation!$A:$E,5,0)</f>
        <v>#N/A</v>
      </c>
      <c r="AT118" s="904">
        <f t="shared" si="6"/>
        <v>0</v>
      </c>
      <c r="AU118" s="488">
        <f t="shared" si="6"/>
        <v>0</v>
      </c>
      <c r="AV118" s="899">
        <f>IFERROR(INDEX(V118:AG118,1,MATCH(Parametres!$B$3,V$1:AG$1,0)-1)*IF(OR(C118="L",C118="S",C118="I"),-1,1),"")</f>
        <v>0</v>
      </c>
      <c r="AW118" s="899">
        <f t="shared" si="7"/>
        <v>0</v>
      </c>
      <c r="AX118" s="899">
        <f>INDEX(V118:AG118,1,MATCH(Parametres!$B$3,V$1:AG$1,0))*IF(OR(C118="L",C118="S",C118="I"),-1,1)</f>
        <v>0</v>
      </c>
      <c r="AY118" s="487" t="s">
        <v>337</v>
      </c>
      <c r="AZ118" s="487" t="e">
        <f>+VLOOKUP($AJ118,Data_Validation!$A:$E,5,0)</f>
        <v>#N/A</v>
      </c>
    </row>
    <row r="119" spans="36:52" ht="15" customHeight="1">
      <c r="AJ119" s="899">
        <f t="shared" si="4"/>
        <v>0</v>
      </c>
      <c r="AK119" s="899">
        <f t="shared" si="4"/>
        <v>0</v>
      </c>
      <c r="AL119" s="905">
        <f>IFERROR(INDEX(G119:R119,1,MATCH(Parametres!$B$3,G$1:R$1,0)-1)*IF(OR(F119="L",F119="S",F119="I"),-1,1),"")</f>
        <v>0</v>
      </c>
      <c r="AM119" s="905">
        <f t="shared" si="5"/>
        <v>0</v>
      </c>
      <c r="AN119" s="905">
        <f>INDEX(G119:R119,1,MATCH(Parametres!$B$3,G$1:R$1,0))*IF(OR(F119="L",F119="S",F119="I"),-1,1)</f>
        <v>0</v>
      </c>
      <c r="AO119" s="487" t="e">
        <f>+VLOOKUP($AJ119,Data_Validation!$A:$D,1,0)</f>
        <v>#N/A</v>
      </c>
      <c r="AP119" s="487" t="e">
        <f>+VLOOKUP($AJ119,Data_Validation!$A:$D,3,0)</f>
        <v>#N/A</v>
      </c>
      <c r="AQ119" s="487" t="e">
        <f>+VLOOKUP($AJ119,Data_Validation!$A:$D,4,0)</f>
        <v>#N/A</v>
      </c>
      <c r="AR119" s="487" t="s">
        <v>299</v>
      </c>
      <c r="AS119" s="487" t="e">
        <f>+VLOOKUP($AJ119,Data_Validation!$A:$E,5,0)</f>
        <v>#N/A</v>
      </c>
      <c r="AT119" s="904">
        <f t="shared" si="6"/>
        <v>0</v>
      </c>
      <c r="AU119" s="488">
        <f t="shared" si="6"/>
        <v>0</v>
      </c>
      <c r="AV119" s="899">
        <f>IFERROR(INDEX(V119:AG119,1,MATCH(Parametres!$B$3,V$1:AG$1,0)-1)*IF(OR(C119="L",C119="S",C119="I"),-1,1),"")</f>
        <v>0</v>
      </c>
      <c r="AW119" s="899">
        <f t="shared" si="7"/>
        <v>0</v>
      </c>
      <c r="AX119" s="899">
        <f>INDEX(V119:AG119,1,MATCH(Parametres!$B$3,V$1:AG$1,0))*IF(OR(C119="L",C119="S",C119="I"),-1,1)</f>
        <v>0</v>
      </c>
      <c r="AY119" s="487" t="s">
        <v>337</v>
      </c>
      <c r="AZ119" s="487" t="e">
        <f>+VLOOKUP($AJ119,Data_Validation!$A:$E,5,0)</f>
        <v>#N/A</v>
      </c>
    </row>
    <row r="120" spans="36:52" ht="15" customHeight="1">
      <c r="AJ120" s="899">
        <f t="shared" si="4"/>
        <v>0</v>
      </c>
      <c r="AK120" s="899">
        <f t="shared" si="4"/>
        <v>0</v>
      </c>
      <c r="AL120" s="905">
        <f>IFERROR(INDEX(G120:R120,1,MATCH(Parametres!$B$3,G$1:R$1,0)-1)*IF(OR(F120="L",F120="S",F120="I"),-1,1),"")</f>
        <v>0</v>
      </c>
      <c r="AM120" s="905">
        <f t="shared" si="5"/>
        <v>0</v>
      </c>
      <c r="AN120" s="905">
        <f>INDEX(G120:R120,1,MATCH(Parametres!$B$3,G$1:R$1,0))*IF(OR(F120="L",F120="S",F120="I"),-1,1)</f>
        <v>0</v>
      </c>
      <c r="AO120" s="487" t="e">
        <f>+VLOOKUP($AJ120,Data_Validation!$A:$D,1,0)</f>
        <v>#N/A</v>
      </c>
      <c r="AP120" s="487" t="e">
        <f>+VLOOKUP($AJ120,Data_Validation!$A:$D,3,0)</f>
        <v>#N/A</v>
      </c>
      <c r="AQ120" s="487" t="e">
        <f>+VLOOKUP($AJ120,Data_Validation!$A:$D,4,0)</f>
        <v>#N/A</v>
      </c>
      <c r="AR120" s="487" t="s">
        <v>299</v>
      </c>
      <c r="AS120" s="487" t="e">
        <f>+VLOOKUP($AJ120,Data_Validation!$A:$E,5,0)</f>
        <v>#N/A</v>
      </c>
      <c r="AT120" s="904">
        <f t="shared" si="6"/>
        <v>0</v>
      </c>
      <c r="AU120" s="488">
        <f t="shared" si="6"/>
        <v>0</v>
      </c>
      <c r="AV120" s="899">
        <f>IFERROR(INDEX(V120:AG120,1,MATCH(Parametres!$B$3,V$1:AG$1,0)-1)*IF(OR(C120="L",C120="S",C120="I"),-1,1),"")</f>
        <v>0</v>
      </c>
      <c r="AW120" s="899">
        <f t="shared" si="7"/>
        <v>0</v>
      </c>
      <c r="AX120" s="899">
        <f>INDEX(V120:AG120,1,MATCH(Parametres!$B$3,V$1:AG$1,0))*IF(OR(C120="L",C120="S",C120="I"),-1,1)</f>
        <v>0</v>
      </c>
      <c r="AY120" s="487" t="s">
        <v>337</v>
      </c>
      <c r="AZ120" s="487" t="e">
        <f>+VLOOKUP($AJ120,Data_Validation!$A:$E,5,0)</f>
        <v>#N/A</v>
      </c>
    </row>
    <row r="121" spans="36:52" ht="15" customHeight="1">
      <c r="AJ121" s="899">
        <f t="shared" si="4"/>
        <v>0</v>
      </c>
      <c r="AK121" s="899">
        <f t="shared" si="4"/>
        <v>0</v>
      </c>
      <c r="AL121" s="905">
        <f>IFERROR(INDEX(G121:R121,1,MATCH(Parametres!$B$3,G$1:R$1,0)-1)*IF(OR(F121="L",F121="S",F121="I"),-1,1),"")</f>
        <v>0</v>
      </c>
      <c r="AM121" s="905">
        <f t="shared" si="5"/>
        <v>0</v>
      </c>
      <c r="AN121" s="905">
        <f>INDEX(G121:R121,1,MATCH(Parametres!$B$3,G$1:R$1,0))*IF(OR(F121="L",F121="S",F121="I"),-1,1)</f>
        <v>0</v>
      </c>
      <c r="AO121" s="487" t="e">
        <f>+VLOOKUP($AJ121,Data_Validation!$A:$D,1,0)</f>
        <v>#N/A</v>
      </c>
      <c r="AP121" s="487" t="e">
        <f>+VLOOKUP($AJ121,Data_Validation!$A:$D,3,0)</f>
        <v>#N/A</v>
      </c>
      <c r="AQ121" s="487" t="e">
        <f>+VLOOKUP($AJ121,Data_Validation!$A:$D,4,0)</f>
        <v>#N/A</v>
      </c>
      <c r="AR121" s="487" t="s">
        <v>299</v>
      </c>
      <c r="AS121" s="487" t="e">
        <f>+VLOOKUP($AJ121,Data_Validation!$A:$E,5,0)</f>
        <v>#N/A</v>
      </c>
      <c r="AT121" s="904">
        <f t="shared" si="6"/>
        <v>0</v>
      </c>
      <c r="AU121" s="488">
        <f t="shared" si="6"/>
        <v>0</v>
      </c>
      <c r="AV121" s="899">
        <f>IFERROR(INDEX(V121:AG121,1,MATCH(Parametres!$B$3,V$1:AG$1,0)-1)*IF(OR(C121="L",C121="S",C121="I"),-1,1),"")</f>
        <v>0</v>
      </c>
      <c r="AW121" s="899">
        <f t="shared" si="7"/>
        <v>0</v>
      </c>
      <c r="AX121" s="899">
        <f>INDEX(V121:AG121,1,MATCH(Parametres!$B$3,V$1:AG$1,0))*IF(OR(C121="L",C121="S",C121="I"),-1,1)</f>
        <v>0</v>
      </c>
      <c r="AY121" s="487" t="s">
        <v>337</v>
      </c>
      <c r="AZ121" s="487" t="e">
        <f>+VLOOKUP($AJ121,Data_Validation!$A:$E,5,0)</f>
        <v>#N/A</v>
      </c>
    </row>
    <row r="122" spans="36:52" ht="15" customHeight="1">
      <c r="AJ122" s="899">
        <f t="shared" si="4"/>
        <v>0</v>
      </c>
      <c r="AK122" s="899">
        <f t="shared" si="4"/>
        <v>0</v>
      </c>
      <c r="AL122" s="905">
        <f>IFERROR(INDEX(G122:R122,1,MATCH(Parametres!$B$3,G$1:R$1,0)-1)*IF(OR(F122="L",F122="S",F122="I"),-1,1),"")</f>
        <v>0</v>
      </c>
      <c r="AM122" s="905">
        <f t="shared" si="5"/>
        <v>0</v>
      </c>
      <c r="AN122" s="905">
        <f>INDEX(G122:R122,1,MATCH(Parametres!$B$3,G$1:R$1,0))*IF(OR(F122="L",F122="S",F122="I"),-1,1)</f>
        <v>0</v>
      </c>
      <c r="AO122" s="487" t="e">
        <f>+VLOOKUP($AJ122,Data_Validation!$A:$D,1,0)</f>
        <v>#N/A</v>
      </c>
      <c r="AP122" s="487" t="e">
        <f>+VLOOKUP($AJ122,Data_Validation!$A:$D,3,0)</f>
        <v>#N/A</v>
      </c>
      <c r="AQ122" s="487" t="e">
        <f>+VLOOKUP($AJ122,Data_Validation!$A:$D,4,0)</f>
        <v>#N/A</v>
      </c>
      <c r="AR122" s="487" t="s">
        <v>299</v>
      </c>
      <c r="AS122" s="487" t="e">
        <f>+VLOOKUP($AJ122,Data_Validation!$A:$E,5,0)</f>
        <v>#N/A</v>
      </c>
      <c r="AT122" s="904">
        <f t="shared" si="6"/>
        <v>0</v>
      </c>
      <c r="AU122" s="488">
        <f t="shared" si="6"/>
        <v>0</v>
      </c>
      <c r="AV122" s="899">
        <f>IFERROR(INDEX(V122:AG122,1,MATCH(Parametres!$B$3,V$1:AG$1,0)-1)*IF(OR(C122="L",C122="S",C122="I"),-1,1),"")</f>
        <v>0</v>
      </c>
      <c r="AW122" s="899">
        <f t="shared" si="7"/>
        <v>0</v>
      </c>
      <c r="AX122" s="899">
        <f>INDEX(V122:AG122,1,MATCH(Parametres!$B$3,V$1:AG$1,0))*IF(OR(C122="L",C122="S",C122="I"),-1,1)</f>
        <v>0</v>
      </c>
      <c r="AY122" s="487" t="s">
        <v>337</v>
      </c>
      <c r="AZ122" s="487" t="e">
        <f>+VLOOKUP($AJ122,Data_Validation!$A:$E,5,0)</f>
        <v>#N/A</v>
      </c>
    </row>
    <row r="123" spans="36:52" ht="15.75" customHeight="1">
      <c r="AJ123" s="899">
        <f t="shared" si="4"/>
        <v>0</v>
      </c>
      <c r="AK123" s="899">
        <f t="shared" si="4"/>
        <v>0</v>
      </c>
      <c r="AL123" s="905">
        <f>IFERROR(INDEX(G123:R123,1,MATCH(Parametres!$B$3,G$1:R$1,0)-1)*IF(OR(F123="L",F123="S",F123="I"),-1,1),"")</f>
        <v>0</v>
      </c>
      <c r="AM123" s="905">
        <f t="shared" si="5"/>
        <v>0</v>
      </c>
      <c r="AN123" s="905">
        <f>INDEX(G123:R123,1,MATCH(Parametres!$B$3,G$1:R$1,0))*IF(OR(F123="L",F123="S",F123="I"),-1,1)</f>
        <v>0</v>
      </c>
      <c r="AO123" s="487" t="e">
        <f>+VLOOKUP($AJ123,Data_Validation!$A:$D,1,0)</f>
        <v>#N/A</v>
      </c>
      <c r="AP123" s="487" t="e">
        <f>+VLOOKUP($AJ123,Data_Validation!$A:$D,3,0)</f>
        <v>#N/A</v>
      </c>
      <c r="AQ123" s="487" t="e">
        <f>+VLOOKUP($AJ123,Data_Validation!$A:$D,4,0)</f>
        <v>#N/A</v>
      </c>
      <c r="AR123" s="487" t="s">
        <v>299</v>
      </c>
      <c r="AS123" s="487" t="e">
        <f>+VLOOKUP($AJ123,Data_Validation!$A:$E,5,0)</f>
        <v>#N/A</v>
      </c>
      <c r="AT123" s="904">
        <f t="shared" si="6"/>
        <v>0</v>
      </c>
      <c r="AU123" s="488">
        <f t="shared" si="6"/>
        <v>0</v>
      </c>
      <c r="AV123" s="899">
        <f>IFERROR(INDEX(V123:AG123,1,MATCH(Parametres!$B$3,V$1:AG$1,0)-1)*IF(OR(C123="L",C123="S",C123="I"),-1,1),"")</f>
        <v>0</v>
      </c>
      <c r="AW123" s="899">
        <f t="shared" si="7"/>
        <v>0</v>
      </c>
      <c r="AX123" s="899">
        <f>INDEX(V123:AG123,1,MATCH(Parametres!$B$3,V$1:AG$1,0))*IF(OR(C123="L",C123="S",C123="I"),-1,1)</f>
        <v>0</v>
      </c>
      <c r="AY123" s="487" t="s">
        <v>337</v>
      </c>
      <c r="AZ123" s="487" t="e">
        <f>+VLOOKUP($AJ123,Data_Validation!$A:$E,5,0)</f>
        <v>#N/A</v>
      </c>
    </row>
    <row r="124" spans="36:52" ht="15" customHeight="1">
      <c r="AJ124" s="899">
        <f t="shared" si="4"/>
        <v>0</v>
      </c>
      <c r="AK124" s="899">
        <f t="shared" si="4"/>
        <v>0</v>
      </c>
      <c r="AL124" s="905">
        <f>IFERROR(INDEX(G124:R124,1,MATCH(Parametres!$B$3,G$1:R$1,0)-1)*IF(OR(F124="L",F124="S",F124="I"),-1,1),"")</f>
        <v>0</v>
      </c>
      <c r="AM124" s="905">
        <f t="shared" si="5"/>
        <v>0</v>
      </c>
      <c r="AN124" s="905">
        <f>INDEX(G124:R124,1,MATCH(Parametres!$B$3,G$1:R$1,0))*IF(OR(F124="L",F124="S",F124="I"),-1,1)</f>
        <v>0</v>
      </c>
      <c r="AO124" s="487" t="e">
        <f>+VLOOKUP($AJ124,Data_Validation!$A:$D,1,0)</f>
        <v>#N/A</v>
      </c>
      <c r="AP124" s="487" t="e">
        <f>+VLOOKUP($AJ124,Data_Validation!$A:$D,3,0)</f>
        <v>#N/A</v>
      </c>
      <c r="AQ124" s="487" t="e">
        <f>+VLOOKUP($AJ124,Data_Validation!$A:$D,4,0)</f>
        <v>#N/A</v>
      </c>
      <c r="AR124" s="487" t="s">
        <v>299</v>
      </c>
      <c r="AS124" s="487" t="e">
        <f>+VLOOKUP($AJ124,Data_Validation!$A:$E,5,0)</f>
        <v>#N/A</v>
      </c>
      <c r="AT124" s="904">
        <f t="shared" si="6"/>
        <v>0</v>
      </c>
      <c r="AU124" s="488">
        <f t="shared" si="6"/>
        <v>0</v>
      </c>
      <c r="AV124" s="899">
        <f>IFERROR(INDEX(V124:AG124,1,MATCH(Parametres!$B$3,V$1:AG$1,0)-1)*IF(OR(C124="L",C124="S",C124="I"),-1,1),"")</f>
        <v>0</v>
      </c>
      <c r="AW124" s="899">
        <f t="shared" si="7"/>
        <v>0</v>
      </c>
      <c r="AX124" s="899">
        <f>INDEX(V124:AG124,1,MATCH(Parametres!$B$3,V$1:AG$1,0))*IF(OR(C124="L",C124="S",C124="I"),-1,1)</f>
        <v>0</v>
      </c>
      <c r="AY124" s="487" t="s">
        <v>337</v>
      </c>
      <c r="AZ124" s="487" t="e">
        <f>+VLOOKUP($AJ124,Data_Validation!$A:$E,5,0)</f>
        <v>#N/A</v>
      </c>
    </row>
    <row r="125" spans="36:52" ht="15" customHeight="1">
      <c r="AJ125" s="899">
        <f t="shared" si="4"/>
        <v>0</v>
      </c>
      <c r="AK125" s="899">
        <f t="shared" si="4"/>
        <v>0</v>
      </c>
      <c r="AL125" s="905">
        <f>IFERROR(INDEX(G125:R125,1,MATCH(Parametres!$B$3,G$1:R$1,0)-1)*IF(OR(F125="L",F125="S",F125="I"),-1,1),"")</f>
        <v>0</v>
      </c>
      <c r="AM125" s="905">
        <f t="shared" si="5"/>
        <v>0</v>
      </c>
      <c r="AN125" s="905">
        <f>INDEX(G125:R125,1,MATCH(Parametres!$B$3,G$1:R$1,0))*IF(OR(F125="L",F125="S",F125="I"),-1,1)</f>
        <v>0</v>
      </c>
      <c r="AO125" s="487" t="e">
        <f>+VLOOKUP($AJ125,Data_Validation!$A:$D,1,0)</f>
        <v>#N/A</v>
      </c>
      <c r="AP125" s="487" t="e">
        <f>+VLOOKUP($AJ125,Data_Validation!$A:$D,3,0)</f>
        <v>#N/A</v>
      </c>
      <c r="AQ125" s="487" t="e">
        <f>+VLOOKUP($AJ125,Data_Validation!$A:$D,4,0)</f>
        <v>#N/A</v>
      </c>
      <c r="AR125" s="487" t="s">
        <v>299</v>
      </c>
      <c r="AS125" s="487" t="e">
        <f>+VLOOKUP($AJ125,Data_Validation!$A:$E,5,0)</f>
        <v>#N/A</v>
      </c>
      <c r="AT125" s="904">
        <f t="shared" si="6"/>
        <v>0</v>
      </c>
      <c r="AU125" s="488">
        <f t="shared" si="6"/>
        <v>0</v>
      </c>
      <c r="AV125" s="899">
        <f>IFERROR(INDEX(V125:AG125,1,MATCH(Parametres!$B$3,V$1:AG$1,0)-1)*IF(OR(C125="L",C125="S",C125="I"),-1,1),"")</f>
        <v>0</v>
      </c>
      <c r="AW125" s="899">
        <f t="shared" si="7"/>
        <v>0</v>
      </c>
      <c r="AX125" s="899">
        <f>INDEX(V125:AG125,1,MATCH(Parametres!$B$3,V$1:AG$1,0))*IF(OR(C125="L",C125="S",C125="I"),-1,1)</f>
        <v>0</v>
      </c>
      <c r="AY125" s="487" t="s">
        <v>337</v>
      </c>
      <c r="AZ125" s="487" t="e">
        <f>+VLOOKUP($AJ125,Data_Validation!$A:$E,5,0)</f>
        <v>#N/A</v>
      </c>
    </row>
    <row r="126" spans="36:52" ht="15" customHeight="1">
      <c r="AJ126" s="899">
        <f t="shared" si="4"/>
        <v>0</v>
      </c>
      <c r="AK126" s="899">
        <f t="shared" si="4"/>
        <v>0</v>
      </c>
      <c r="AL126" s="905">
        <f>IFERROR(INDEX(G126:R126,1,MATCH(Parametres!$B$3,G$1:R$1,0)-1)*IF(OR(F126="L",F126="S",F126="I"),-1,1),"")</f>
        <v>0</v>
      </c>
      <c r="AM126" s="905">
        <f t="shared" si="5"/>
        <v>0</v>
      </c>
      <c r="AN126" s="905">
        <f>INDEX(G126:R126,1,MATCH(Parametres!$B$3,G$1:R$1,0))*IF(OR(F126="L",F126="S",F126="I"),-1,1)</f>
        <v>0</v>
      </c>
      <c r="AO126" s="487" t="e">
        <f>+VLOOKUP($AJ126,Data_Validation!$A:$D,1,0)</f>
        <v>#N/A</v>
      </c>
      <c r="AP126" s="487" t="e">
        <f>+VLOOKUP($AJ126,Data_Validation!$A:$D,3,0)</f>
        <v>#N/A</v>
      </c>
      <c r="AQ126" s="487" t="e">
        <f>+VLOOKUP($AJ126,Data_Validation!$A:$D,4,0)</f>
        <v>#N/A</v>
      </c>
      <c r="AR126" s="487" t="s">
        <v>299</v>
      </c>
      <c r="AS126" s="487" t="e">
        <f>+VLOOKUP($AJ126,Data_Validation!$A:$E,5,0)</f>
        <v>#N/A</v>
      </c>
      <c r="AT126" s="904">
        <f t="shared" si="6"/>
        <v>0</v>
      </c>
      <c r="AU126" s="488">
        <f t="shared" si="6"/>
        <v>0</v>
      </c>
      <c r="AV126" s="899">
        <f>IFERROR(INDEX(V126:AG126,1,MATCH(Parametres!$B$3,V$1:AG$1,0)-1)*IF(OR(C126="L",C126="S",C126="I"),-1,1),"")</f>
        <v>0</v>
      </c>
      <c r="AW126" s="899">
        <f t="shared" si="7"/>
        <v>0</v>
      </c>
      <c r="AX126" s="899">
        <f>INDEX(V126:AG126,1,MATCH(Parametres!$B$3,V$1:AG$1,0))*IF(OR(C126="L",C126="S",C126="I"),-1,1)</f>
        <v>0</v>
      </c>
      <c r="AY126" s="487" t="s">
        <v>337</v>
      </c>
      <c r="AZ126" s="487" t="e">
        <f>+VLOOKUP($AJ126,Data_Validation!$A:$E,5,0)</f>
        <v>#N/A</v>
      </c>
    </row>
    <row r="127" spans="36:52" ht="15" customHeight="1">
      <c r="AJ127" s="899">
        <f t="shared" si="4"/>
        <v>0</v>
      </c>
      <c r="AK127" s="899">
        <f t="shared" si="4"/>
        <v>0</v>
      </c>
      <c r="AL127" s="905">
        <f>IFERROR(INDEX(G127:R127,1,MATCH(Parametres!$B$3,G$1:R$1,0)-1)*IF(OR(F127="L",F127="S",F127="I"),-1,1),"")</f>
        <v>0</v>
      </c>
      <c r="AM127" s="905">
        <f t="shared" si="5"/>
        <v>0</v>
      </c>
      <c r="AN127" s="905">
        <f>INDEX(G127:R127,1,MATCH(Parametres!$B$3,G$1:R$1,0))*IF(OR(F127="L",F127="S",F127="I"),-1,1)</f>
        <v>0</v>
      </c>
      <c r="AO127" s="487" t="e">
        <f>+VLOOKUP($AJ127,Data_Validation!$A:$D,1,0)</f>
        <v>#N/A</v>
      </c>
      <c r="AP127" s="487" t="e">
        <f>+VLOOKUP($AJ127,Data_Validation!$A:$D,3,0)</f>
        <v>#N/A</v>
      </c>
      <c r="AQ127" s="487" t="e">
        <f>+VLOOKUP($AJ127,Data_Validation!$A:$D,4,0)</f>
        <v>#N/A</v>
      </c>
      <c r="AR127" s="487" t="s">
        <v>299</v>
      </c>
      <c r="AS127" s="487" t="e">
        <f>+VLOOKUP($AJ127,Data_Validation!$A:$E,5,0)</f>
        <v>#N/A</v>
      </c>
      <c r="AT127" s="904">
        <f t="shared" si="6"/>
        <v>0</v>
      </c>
      <c r="AU127" s="488">
        <f t="shared" si="6"/>
        <v>0</v>
      </c>
      <c r="AV127" s="899">
        <f>IFERROR(INDEX(V127:AG127,1,MATCH(Parametres!$B$3,V$1:AG$1,0)-1)*IF(OR(C127="L",C127="S",C127="I"),-1,1),"")</f>
        <v>0</v>
      </c>
      <c r="AW127" s="899">
        <f t="shared" si="7"/>
        <v>0</v>
      </c>
      <c r="AX127" s="899">
        <f>INDEX(V127:AG127,1,MATCH(Parametres!$B$3,V$1:AG$1,0))*IF(OR(C127="L",C127="S",C127="I"),-1,1)</f>
        <v>0</v>
      </c>
      <c r="AY127" s="487" t="s">
        <v>337</v>
      </c>
      <c r="AZ127" s="487" t="e">
        <f>+VLOOKUP($AJ127,Data_Validation!$A:$E,5,0)</f>
        <v>#N/A</v>
      </c>
    </row>
    <row r="128" spans="36:52" ht="15" customHeight="1">
      <c r="AJ128" s="899">
        <f t="shared" si="4"/>
        <v>0</v>
      </c>
      <c r="AK128" s="899">
        <f t="shared" si="4"/>
        <v>0</v>
      </c>
      <c r="AL128" s="905">
        <f>IFERROR(INDEX(G128:R128,1,MATCH(Parametres!$B$3,G$1:R$1,0)-1)*IF(OR(F128="L",F128="S",F128="I"),-1,1),"")</f>
        <v>0</v>
      </c>
      <c r="AM128" s="905">
        <f t="shared" si="5"/>
        <v>0</v>
      </c>
      <c r="AN128" s="905">
        <f>INDEX(G128:R128,1,MATCH(Parametres!$B$3,G$1:R$1,0))*IF(OR(F128="L",F128="S",F128="I"),-1,1)</f>
        <v>0</v>
      </c>
      <c r="AO128" s="487" t="e">
        <f>+VLOOKUP($AJ128,Data_Validation!$A:$D,1,0)</f>
        <v>#N/A</v>
      </c>
      <c r="AP128" s="487" t="e">
        <f>+VLOOKUP($AJ128,Data_Validation!$A:$D,3,0)</f>
        <v>#N/A</v>
      </c>
      <c r="AQ128" s="487" t="e">
        <f>+VLOOKUP($AJ128,Data_Validation!$A:$D,4,0)</f>
        <v>#N/A</v>
      </c>
      <c r="AR128" s="487" t="s">
        <v>299</v>
      </c>
      <c r="AS128" s="487" t="e">
        <f>+VLOOKUP($AJ128,Data_Validation!$A:$E,5,0)</f>
        <v>#N/A</v>
      </c>
      <c r="AT128" s="904">
        <f t="shared" si="6"/>
        <v>0</v>
      </c>
      <c r="AU128" s="488">
        <f t="shared" si="6"/>
        <v>0</v>
      </c>
      <c r="AV128" s="899">
        <f>IFERROR(INDEX(V128:AG128,1,MATCH(Parametres!$B$3,V$1:AG$1,0)-1)*IF(OR(C128="L",C128="S",C128="I"),-1,1),"")</f>
        <v>0</v>
      </c>
      <c r="AW128" s="899">
        <f t="shared" si="7"/>
        <v>0</v>
      </c>
      <c r="AX128" s="899">
        <f>INDEX(V128:AG128,1,MATCH(Parametres!$B$3,V$1:AG$1,0))*IF(OR(C128="L",C128="S",C128="I"),-1,1)</f>
        <v>0</v>
      </c>
      <c r="AY128" s="487" t="s">
        <v>337</v>
      </c>
      <c r="AZ128" s="487" t="e">
        <f>+VLOOKUP($AJ128,Data_Validation!$A:$E,5,0)</f>
        <v>#N/A</v>
      </c>
    </row>
    <row r="129" spans="36:52" ht="15" customHeight="1">
      <c r="AJ129" s="899">
        <f t="shared" si="4"/>
        <v>0</v>
      </c>
      <c r="AK129" s="899">
        <f t="shared" si="4"/>
        <v>0</v>
      </c>
      <c r="AL129" s="905">
        <f>IFERROR(INDEX(G129:R129,1,MATCH(Parametres!$B$3,G$1:R$1,0)-1)*IF(OR(F129="L",F129="S",F129="I"),-1,1),"")</f>
        <v>0</v>
      </c>
      <c r="AM129" s="905">
        <f t="shared" si="5"/>
        <v>0</v>
      </c>
      <c r="AN129" s="905">
        <f>INDEX(G129:R129,1,MATCH(Parametres!$B$3,G$1:R$1,0))*IF(OR(F129="L",F129="S",F129="I"),-1,1)</f>
        <v>0</v>
      </c>
      <c r="AO129" s="487" t="e">
        <f>+VLOOKUP($AJ129,Data_Validation!$A:$D,1,0)</f>
        <v>#N/A</v>
      </c>
      <c r="AP129" s="487" t="e">
        <f>+VLOOKUP($AJ129,Data_Validation!$A:$D,3,0)</f>
        <v>#N/A</v>
      </c>
      <c r="AQ129" s="487" t="e">
        <f>+VLOOKUP($AJ129,Data_Validation!$A:$D,4,0)</f>
        <v>#N/A</v>
      </c>
      <c r="AR129" s="487" t="s">
        <v>299</v>
      </c>
      <c r="AS129" s="487" t="e">
        <f>+VLOOKUP($AJ129,Data_Validation!$A:$E,5,0)</f>
        <v>#N/A</v>
      </c>
      <c r="AT129" s="904">
        <f t="shared" si="6"/>
        <v>0</v>
      </c>
      <c r="AU129" s="488">
        <f t="shared" si="6"/>
        <v>0</v>
      </c>
      <c r="AV129" s="899">
        <f>IFERROR(INDEX(V129:AG129,1,MATCH(Parametres!$B$3,V$1:AG$1,0)-1)*IF(OR(C129="L",C129="S",C129="I"),-1,1),"")</f>
        <v>0</v>
      </c>
      <c r="AW129" s="899">
        <f t="shared" si="7"/>
        <v>0</v>
      </c>
      <c r="AX129" s="899">
        <f>INDEX(V129:AG129,1,MATCH(Parametres!$B$3,V$1:AG$1,0))*IF(OR(C129="L",C129="S",C129="I"),-1,1)</f>
        <v>0</v>
      </c>
      <c r="AY129" s="487" t="s">
        <v>337</v>
      </c>
      <c r="AZ129" s="487" t="e">
        <f>+VLOOKUP($AJ129,Data_Validation!$A:$E,5,0)</f>
        <v>#N/A</v>
      </c>
    </row>
    <row r="130" spans="36:52" ht="15" customHeight="1">
      <c r="AJ130" s="899">
        <f t="shared" si="4"/>
        <v>0</v>
      </c>
      <c r="AK130" s="899">
        <f t="shared" si="4"/>
        <v>0</v>
      </c>
      <c r="AL130" s="905">
        <f>IFERROR(INDEX(G130:R130,1,MATCH(Parametres!$B$3,G$1:R$1,0)-1)*IF(OR(F130="L",F130="S",F130="I"),-1,1),"")</f>
        <v>0</v>
      </c>
      <c r="AM130" s="905">
        <f t="shared" si="5"/>
        <v>0</v>
      </c>
      <c r="AN130" s="905">
        <f>INDEX(G130:R130,1,MATCH(Parametres!$B$3,G$1:R$1,0))*IF(OR(F130="L",F130="S",F130="I"),-1,1)</f>
        <v>0</v>
      </c>
      <c r="AO130" s="487" t="e">
        <f>+VLOOKUP($AJ130,Data_Validation!$A:$D,1,0)</f>
        <v>#N/A</v>
      </c>
      <c r="AP130" s="487" t="e">
        <f>+VLOOKUP($AJ130,Data_Validation!$A:$D,3,0)</f>
        <v>#N/A</v>
      </c>
      <c r="AQ130" s="487" t="e">
        <f>+VLOOKUP($AJ130,Data_Validation!$A:$D,4,0)</f>
        <v>#N/A</v>
      </c>
      <c r="AR130" s="487" t="s">
        <v>299</v>
      </c>
      <c r="AS130" s="487" t="e">
        <f>+VLOOKUP($AJ130,Data_Validation!$A:$E,5,0)</f>
        <v>#N/A</v>
      </c>
      <c r="AT130" s="904">
        <f t="shared" si="6"/>
        <v>0</v>
      </c>
      <c r="AU130" s="488">
        <f t="shared" si="6"/>
        <v>0</v>
      </c>
      <c r="AV130" s="899">
        <f>IFERROR(INDEX(V130:AG130,1,MATCH(Parametres!$B$3,V$1:AG$1,0)-1)*IF(OR(C130="L",C130="S",C130="I"),-1,1),"")</f>
        <v>0</v>
      </c>
      <c r="AW130" s="899">
        <f t="shared" si="7"/>
        <v>0</v>
      </c>
      <c r="AX130" s="899">
        <f>INDEX(V130:AG130,1,MATCH(Parametres!$B$3,V$1:AG$1,0))*IF(OR(C130="L",C130="S",C130="I"),-1,1)</f>
        <v>0</v>
      </c>
      <c r="AY130" s="487" t="s">
        <v>337</v>
      </c>
      <c r="AZ130" s="487" t="e">
        <f>+VLOOKUP($AJ130,Data_Validation!$A:$E,5,0)</f>
        <v>#N/A</v>
      </c>
    </row>
    <row r="131" spans="36:52" ht="15.75" customHeight="1">
      <c r="AJ131" s="899">
        <f t="shared" si="4"/>
        <v>0</v>
      </c>
      <c r="AK131" s="899">
        <f t="shared" si="4"/>
        <v>0</v>
      </c>
      <c r="AL131" s="905">
        <f>IFERROR(INDEX(G131:R131,1,MATCH(Parametres!$B$3,G$1:R$1,0)-1)*IF(OR(F131="L",F131="S",F131="I"),-1,1),"")</f>
        <v>0</v>
      </c>
      <c r="AM131" s="905">
        <f t="shared" si="5"/>
        <v>0</v>
      </c>
      <c r="AN131" s="905">
        <f>INDEX(G131:R131,1,MATCH(Parametres!$B$3,G$1:R$1,0))*IF(OR(F131="L",F131="S",F131="I"),-1,1)</f>
        <v>0</v>
      </c>
      <c r="AO131" s="487" t="e">
        <f>+VLOOKUP($AJ131,Data_Validation!$A:$D,1,0)</f>
        <v>#N/A</v>
      </c>
      <c r="AP131" s="487" t="e">
        <f>+VLOOKUP($AJ131,Data_Validation!$A:$D,3,0)</f>
        <v>#N/A</v>
      </c>
      <c r="AQ131" s="487" t="e">
        <f>+VLOOKUP($AJ131,Data_Validation!$A:$D,4,0)</f>
        <v>#N/A</v>
      </c>
      <c r="AR131" s="487" t="s">
        <v>299</v>
      </c>
      <c r="AS131" s="487" t="e">
        <f>+VLOOKUP($AJ131,Data_Validation!$A:$E,5,0)</f>
        <v>#N/A</v>
      </c>
      <c r="AT131" s="904">
        <f t="shared" si="6"/>
        <v>0</v>
      </c>
      <c r="AU131" s="488">
        <f t="shared" si="6"/>
        <v>0</v>
      </c>
      <c r="AV131" s="899">
        <f>IFERROR(INDEX(V131:AG131,1,MATCH(Parametres!$B$3,V$1:AG$1,0)-1)*IF(OR(C131="L",C131="S",C131="I"),-1,1),"")</f>
        <v>0</v>
      </c>
      <c r="AW131" s="899">
        <f t="shared" si="7"/>
        <v>0</v>
      </c>
      <c r="AX131" s="899">
        <f>INDEX(V131:AG131,1,MATCH(Parametres!$B$3,V$1:AG$1,0))*IF(OR(C131="L",C131="S",C131="I"),-1,1)</f>
        <v>0</v>
      </c>
      <c r="AY131" s="487" t="s">
        <v>337</v>
      </c>
      <c r="AZ131" s="487" t="e">
        <f>+VLOOKUP($AJ131,Data_Validation!$A:$E,5,0)</f>
        <v>#N/A</v>
      </c>
    </row>
    <row r="132" spans="36:52" ht="15" customHeight="1">
      <c r="AJ132" s="899">
        <f t="shared" ref="AJ132:AK195" si="8">C132</f>
        <v>0</v>
      </c>
      <c r="AK132" s="899">
        <f t="shared" si="8"/>
        <v>0</v>
      </c>
      <c r="AL132" s="905">
        <f>IFERROR(INDEX(G132:R132,1,MATCH(Parametres!$B$3,G$1:R$1,0)-1)*IF(OR(F132="L",F132="S",F132="I"),-1,1),"")</f>
        <v>0</v>
      </c>
      <c r="AM132" s="905">
        <f t="shared" ref="AM132:AM195" si="9">AN132-AL132</f>
        <v>0</v>
      </c>
      <c r="AN132" s="905">
        <f>INDEX(G132:R132,1,MATCH(Parametres!$B$3,G$1:R$1,0))*IF(OR(F132="L",F132="S",F132="I"),-1,1)</f>
        <v>0</v>
      </c>
      <c r="AO132" s="487" t="e">
        <f>+VLOOKUP($AJ132,Data_Validation!$A:$D,1,0)</f>
        <v>#N/A</v>
      </c>
      <c r="AP132" s="487" t="e">
        <f>+VLOOKUP($AJ132,Data_Validation!$A:$D,3,0)</f>
        <v>#N/A</v>
      </c>
      <c r="AQ132" s="487" t="e">
        <f>+VLOOKUP($AJ132,Data_Validation!$A:$D,4,0)</f>
        <v>#N/A</v>
      </c>
      <c r="AR132" s="487" t="s">
        <v>299</v>
      </c>
      <c r="AS132" s="487" t="e">
        <f>+VLOOKUP($AJ132,Data_Validation!$A:$E,5,0)</f>
        <v>#N/A</v>
      </c>
      <c r="AT132" s="904">
        <f t="shared" ref="AT132:AU195" si="10">C132</f>
        <v>0</v>
      </c>
      <c r="AU132" s="488">
        <f t="shared" si="10"/>
        <v>0</v>
      </c>
      <c r="AV132" s="899">
        <f>IFERROR(INDEX(V132:AG132,1,MATCH(Parametres!$B$3,V$1:AG$1,0)-1)*IF(OR(C132="L",C132="S",C132="I"),-1,1),"")</f>
        <v>0</v>
      </c>
      <c r="AW132" s="899">
        <f t="shared" ref="AW132:AW195" si="11">AX132-AV132</f>
        <v>0</v>
      </c>
      <c r="AX132" s="899">
        <f>INDEX(V132:AG132,1,MATCH(Parametres!$B$3,V$1:AG$1,0))*IF(OR(C132="L",C132="S",C132="I"),-1,1)</f>
        <v>0</v>
      </c>
      <c r="AY132" s="487" t="s">
        <v>337</v>
      </c>
      <c r="AZ132" s="487" t="e">
        <f>+VLOOKUP($AJ132,Data_Validation!$A:$E,5,0)</f>
        <v>#N/A</v>
      </c>
    </row>
    <row r="133" spans="36:52" ht="15" customHeight="1">
      <c r="AJ133" s="899">
        <f t="shared" si="8"/>
        <v>0</v>
      </c>
      <c r="AK133" s="899">
        <f t="shared" si="8"/>
        <v>0</v>
      </c>
      <c r="AL133" s="905">
        <f>IFERROR(INDEX(G133:R133,1,MATCH(Parametres!$B$3,G$1:R$1,0)-1)*IF(OR(F133="L",F133="S",F133="I"),-1,1),"")</f>
        <v>0</v>
      </c>
      <c r="AM133" s="905">
        <f t="shared" si="9"/>
        <v>0</v>
      </c>
      <c r="AN133" s="905">
        <f>INDEX(G133:R133,1,MATCH(Parametres!$B$3,G$1:R$1,0))*IF(OR(F133="L",F133="S",F133="I"),-1,1)</f>
        <v>0</v>
      </c>
      <c r="AO133" s="487" t="e">
        <f>+VLOOKUP($AJ133,Data_Validation!$A:$D,1,0)</f>
        <v>#N/A</v>
      </c>
      <c r="AP133" s="487" t="e">
        <f>+VLOOKUP($AJ133,Data_Validation!$A:$D,3,0)</f>
        <v>#N/A</v>
      </c>
      <c r="AQ133" s="487" t="e">
        <f>+VLOOKUP($AJ133,Data_Validation!$A:$D,4,0)</f>
        <v>#N/A</v>
      </c>
      <c r="AR133" s="487" t="s">
        <v>299</v>
      </c>
      <c r="AS133" s="487" t="e">
        <f>+VLOOKUP($AJ133,Data_Validation!$A:$E,5,0)</f>
        <v>#N/A</v>
      </c>
      <c r="AT133" s="904">
        <f t="shared" si="10"/>
        <v>0</v>
      </c>
      <c r="AU133" s="488">
        <f t="shared" si="10"/>
        <v>0</v>
      </c>
      <c r="AV133" s="899">
        <f>IFERROR(INDEX(V133:AG133,1,MATCH(Parametres!$B$3,V$1:AG$1,0)-1)*IF(OR(C133="L",C133="S",C133="I"),-1,1),"")</f>
        <v>0</v>
      </c>
      <c r="AW133" s="899">
        <f t="shared" si="11"/>
        <v>0</v>
      </c>
      <c r="AX133" s="899">
        <f>INDEX(V133:AG133,1,MATCH(Parametres!$B$3,V$1:AG$1,0))*IF(OR(C133="L",C133="S",C133="I"),-1,1)</f>
        <v>0</v>
      </c>
      <c r="AY133" s="487" t="s">
        <v>337</v>
      </c>
      <c r="AZ133" s="487" t="e">
        <f>+VLOOKUP($AJ133,Data_Validation!$A:$E,5,0)</f>
        <v>#N/A</v>
      </c>
    </row>
    <row r="134" spans="36:52" ht="15" customHeight="1">
      <c r="AJ134" s="899">
        <f t="shared" si="8"/>
        <v>0</v>
      </c>
      <c r="AK134" s="899">
        <f t="shared" si="8"/>
        <v>0</v>
      </c>
      <c r="AL134" s="905">
        <f>IFERROR(INDEX(G134:R134,1,MATCH(Parametres!$B$3,G$1:R$1,0)-1)*IF(OR(F134="L",F134="S",F134="I"),-1,1),"")</f>
        <v>0</v>
      </c>
      <c r="AM134" s="905">
        <f t="shared" si="9"/>
        <v>0</v>
      </c>
      <c r="AN134" s="905">
        <f>INDEX(G134:R134,1,MATCH(Parametres!$B$3,G$1:R$1,0))*IF(OR(F134="L",F134="S",F134="I"),-1,1)</f>
        <v>0</v>
      </c>
      <c r="AO134" s="487" t="e">
        <f>+VLOOKUP($AJ134,Data_Validation!$A:$D,1,0)</f>
        <v>#N/A</v>
      </c>
      <c r="AP134" s="487" t="e">
        <f>+VLOOKUP($AJ134,Data_Validation!$A:$D,3,0)</f>
        <v>#N/A</v>
      </c>
      <c r="AQ134" s="487" t="e">
        <f>+VLOOKUP($AJ134,Data_Validation!$A:$D,4,0)</f>
        <v>#N/A</v>
      </c>
      <c r="AR134" s="487" t="s">
        <v>299</v>
      </c>
      <c r="AS134" s="487" t="e">
        <f>+VLOOKUP($AJ134,Data_Validation!$A:$E,5,0)</f>
        <v>#N/A</v>
      </c>
      <c r="AT134" s="904">
        <f t="shared" si="10"/>
        <v>0</v>
      </c>
      <c r="AU134" s="488">
        <f t="shared" si="10"/>
        <v>0</v>
      </c>
      <c r="AV134" s="899">
        <f>IFERROR(INDEX(V134:AG134,1,MATCH(Parametres!$B$3,V$1:AG$1,0)-1)*IF(OR(C134="L",C134="S",C134="I"),-1,1),"")</f>
        <v>0</v>
      </c>
      <c r="AW134" s="899">
        <f t="shared" si="11"/>
        <v>0</v>
      </c>
      <c r="AX134" s="899">
        <f>INDEX(V134:AG134,1,MATCH(Parametres!$B$3,V$1:AG$1,0))*IF(OR(C134="L",C134="S",C134="I"),-1,1)</f>
        <v>0</v>
      </c>
      <c r="AY134" s="487" t="s">
        <v>337</v>
      </c>
      <c r="AZ134" s="487" t="e">
        <f>+VLOOKUP($AJ134,Data_Validation!$A:$E,5,0)</f>
        <v>#N/A</v>
      </c>
    </row>
    <row r="135" spans="36:52" ht="15.75" customHeight="1">
      <c r="AJ135" s="899">
        <f t="shared" si="8"/>
        <v>0</v>
      </c>
      <c r="AK135" s="899">
        <f t="shared" si="8"/>
        <v>0</v>
      </c>
      <c r="AL135" s="905">
        <f>IFERROR(INDEX(G135:R135,1,MATCH(Parametres!$B$3,G$1:R$1,0)-1)*IF(OR(F135="L",F135="S",F135="I"),-1,1),"")</f>
        <v>0</v>
      </c>
      <c r="AM135" s="905">
        <f t="shared" si="9"/>
        <v>0</v>
      </c>
      <c r="AN135" s="905">
        <f>INDEX(G135:R135,1,MATCH(Parametres!$B$3,G$1:R$1,0))*IF(OR(F135="L",F135="S",F135="I"),-1,1)</f>
        <v>0</v>
      </c>
      <c r="AO135" s="487" t="e">
        <f>+VLOOKUP($AJ135,Data_Validation!$A:$D,1,0)</f>
        <v>#N/A</v>
      </c>
      <c r="AP135" s="487" t="e">
        <f>+VLOOKUP($AJ135,Data_Validation!$A:$D,3,0)</f>
        <v>#N/A</v>
      </c>
      <c r="AQ135" s="487" t="e">
        <f>+VLOOKUP($AJ135,Data_Validation!$A:$D,4,0)</f>
        <v>#N/A</v>
      </c>
      <c r="AR135" s="487" t="s">
        <v>299</v>
      </c>
      <c r="AS135" s="487" t="e">
        <f>+VLOOKUP($AJ135,Data_Validation!$A:$E,5,0)</f>
        <v>#N/A</v>
      </c>
      <c r="AT135" s="904">
        <f t="shared" si="10"/>
        <v>0</v>
      </c>
      <c r="AU135" s="488">
        <f t="shared" si="10"/>
        <v>0</v>
      </c>
      <c r="AV135" s="899">
        <f>IFERROR(INDEX(V135:AG135,1,MATCH(Parametres!$B$3,V$1:AG$1,0)-1)*IF(OR(C135="L",C135="S",C135="I"),-1,1),"")</f>
        <v>0</v>
      </c>
      <c r="AW135" s="899">
        <f t="shared" si="11"/>
        <v>0</v>
      </c>
      <c r="AX135" s="899">
        <f>INDEX(V135:AG135,1,MATCH(Parametres!$B$3,V$1:AG$1,0))*IF(OR(C135="L",C135="S",C135="I"),-1,1)</f>
        <v>0</v>
      </c>
      <c r="AY135" s="487" t="s">
        <v>337</v>
      </c>
      <c r="AZ135" s="487" t="e">
        <f>+VLOOKUP($AJ135,Data_Validation!$A:$E,5,0)</f>
        <v>#N/A</v>
      </c>
    </row>
    <row r="136" spans="36:52" ht="15" customHeight="1">
      <c r="AJ136" s="899">
        <f t="shared" si="8"/>
        <v>0</v>
      </c>
      <c r="AK136" s="899">
        <f t="shared" si="8"/>
        <v>0</v>
      </c>
      <c r="AL136" s="905">
        <f>IFERROR(INDEX(G136:R136,1,MATCH(Parametres!$B$3,G$1:R$1,0)-1)*IF(OR(F136="L",F136="S",F136="I"),-1,1),"")</f>
        <v>0</v>
      </c>
      <c r="AM136" s="905">
        <f t="shared" si="9"/>
        <v>0</v>
      </c>
      <c r="AN136" s="905">
        <f>INDEX(G136:R136,1,MATCH(Parametres!$B$3,G$1:R$1,0))*IF(OR(F136="L",F136="S",F136="I"),-1,1)</f>
        <v>0</v>
      </c>
      <c r="AO136" s="487" t="e">
        <f>+VLOOKUP($AJ136,Data_Validation!$A:$D,1,0)</f>
        <v>#N/A</v>
      </c>
      <c r="AP136" s="487" t="e">
        <f>+VLOOKUP($AJ136,Data_Validation!$A:$D,3,0)</f>
        <v>#N/A</v>
      </c>
      <c r="AQ136" s="487" t="e">
        <f>+VLOOKUP($AJ136,Data_Validation!$A:$D,4,0)</f>
        <v>#N/A</v>
      </c>
      <c r="AR136" s="487" t="s">
        <v>299</v>
      </c>
      <c r="AS136" s="487" t="e">
        <f>+VLOOKUP($AJ136,Data_Validation!$A:$E,5,0)</f>
        <v>#N/A</v>
      </c>
      <c r="AT136" s="904">
        <f t="shared" si="10"/>
        <v>0</v>
      </c>
      <c r="AU136" s="488">
        <f t="shared" si="10"/>
        <v>0</v>
      </c>
      <c r="AV136" s="899">
        <f>IFERROR(INDEX(V136:AG136,1,MATCH(Parametres!$B$3,V$1:AG$1,0)-1)*IF(OR(C136="L",C136="S",C136="I"),-1,1),"")</f>
        <v>0</v>
      </c>
      <c r="AW136" s="899">
        <f t="shared" si="11"/>
        <v>0</v>
      </c>
      <c r="AX136" s="899">
        <f>INDEX(V136:AG136,1,MATCH(Parametres!$B$3,V$1:AG$1,0))*IF(OR(C136="L",C136="S",C136="I"),-1,1)</f>
        <v>0</v>
      </c>
      <c r="AY136" s="487" t="s">
        <v>337</v>
      </c>
      <c r="AZ136" s="487" t="e">
        <f>+VLOOKUP($AJ136,Data_Validation!$A:$E,5,0)</f>
        <v>#N/A</v>
      </c>
    </row>
    <row r="137" spans="36:52" ht="15" customHeight="1">
      <c r="AJ137" s="899">
        <f t="shared" si="8"/>
        <v>0</v>
      </c>
      <c r="AK137" s="899">
        <f t="shared" si="8"/>
        <v>0</v>
      </c>
      <c r="AL137" s="905">
        <f>IFERROR(INDEX(G137:R137,1,MATCH(Parametres!$B$3,G$1:R$1,0)-1)*IF(OR(F137="L",F137="S",F137="I"),-1,1),"")</f>
        <v>0</v>
      </c>
      <c r="AM137" s="905">
        <f t="shared" si="9"/>
        <v>0</v>
      </c>
      <c r="AN137" s="905">
        <f>INDEX(G137:R137,1,MATCH(Parametres!$B$3,G$1:R$1,0))*IF(OR(F137="L",F137="S",F137="I"),-1,1)</f>
        <v>0</v>
      </c>
      <c r="AO137" s="487" t="e">
        <f>+VLOOKUP($AJ137,Data_Validation!$A:$D,1,0)</f>
        <v>#N/A</v>
      </c>
      <c r="AP137" s="487" t="e">
        <f>+VLOOKUP($AJ137,Data_Validation!$A:$D,3,0)</f>
        <v>#N/A</v>
      </c>
      <c r="AQ137" s="487" t="e">
        <f>+VLOOKUP($AJ137,Data_Validation!$A:$D,4,0)</f>
        <v>#N/A</v>
      </c>
      <c r="AR137" s="487" t="s">
        <v>299</v>
      </c>
      <c r="AS137" s="487" t="e">
        <f>+VLOOKUP($AJ137,Data_Validation!$A:$E,5,0)</f>
        <v>#N/A</v>
      </c>
      <c r="AT137" s="904">
        <f t="shared" si="10"/>
        <v>0</v>
      </c>
      <c r="AU137" s="488">
        <f t="shared" si="10"/>
        <v>0</v>
      </c>
      <c r="AV137" s="899">
        <f>IFERROR(INDEX(V137:AG137,1,MATCH(Parametres!$B$3,V$1:AG$1,0)-1)*IF(OR(C137="L",C137="S",C137="I"),-1,1),"")</f>
        <v>0</v>
      </c>
      <c r="AW137" s="899">
        <f t="shared" si="11"/>
        <v>0</v>
      </c>
      <c r="AX137" s="899">
        <f>INDEX(V137:AG137,1,MATCH(Parametres!$B$3,V$1:AG$1,0))*IF(OR(C137="L",C137="S",C137="I"),-1,1)</f>
        <v>0</v>
      </c>
      <c r="AY137" s="487" t="s">
        <v>337</v>
      </c>
      <c r="AZ137" s="487" t="e">
        <f>+VLOOKUP($AJ137,Data_Validation!$A:$E,5,0)</f>
        <v>#N/A</v>
      </c>
    </row>
    <row r="138" spans="36:52" ht="15" customHeight="1">
      <c r="AJ138" s="899">
        <f t="shared" si="8"/>
        <v>0</v>
      </c>
      <c r="AK138" s="899">
        <f t="shared" si="8"/>
        <v>0</v>
      </c>
      <c r="AL138" s="905">
        <f>IFERROR(INDEX(G138:R138,1,MATCH(Parametres!$B$3,G$1:R$1,0)-1)*IF(OR(F138="L",F138="S",F138="I"),-1,1),"")</f>
        <v>0</v>
      </c>
      <c r="AM138" s="905">
        <f t="shared" si="9"/>
        <v>0</v>
      </c>
      <c r="AN138" s="905">
        <f>INDEX(G138:R138,1,MATCH(Parametres!$B$3,G$1:R$1,0))*IF(OR(F138="L",F138="S",F138="I"),-1,1)</f>
        <v>0</v>
      </c>
      <c r="AO138" s="487" t="e">
        <f>+VLOOKUP($AJ138,Data_Validation!$A:$D,1,0)</f>
        <v>#N/A</v>
      </c>
      <c r="AP138" s="487" t="e">
        <f>+VLOOKUP($AJ138,Data_Validation!$A:$D,3,0)</f>
        <v>#N/A</v>
      </c>
      <c r="AQ138" s="487" t="e">
        <f>+VLOOKUP($AJ138,Data_Validation!$A:$D,4,0)</f>
        <v>#N/A</v>
      </c>
      <c r="AR138" s="487" t="s">
        <v>299</v>
      </c>
      <c r="AS138" s="487" t="e">
        <f>+VLOOKUP($AJ138,Data_Validation!$A:$E,5,0)</f>
        <v>#N/A</v>
      </c>
      <c r="AT138" s="904">
        <f t="shared" si="10"/>
        <v>0</v>
      </c>
      <c r="AU138" s="488">
        <f t="shared" si="10"/>
        <v>0</v>
      </c>
      <c r="AV138" s="899">
        <f>IFERROR(INDEX(V138:AG138,1,MATCH(Parametres!$B$3,V$1:AG$1,0)-1)*IF(OR(C138="L",C138="S",C138="I"),-1,1),"")</f>
        <v>0</v>
      </c>
      <c r="AW138" s="899">
        <f t="shared" si="11"/>
        <v>0</v>
      </c>
      <c r="AX138" s="899">
        <f>INDEX(V138:AG138,1,MATCH(Parametres!$B$3,V$1:AG$1,0))*IF(OR(C138="L",C138="S",C138="I"),-1,1)</f>
        <v>0</v>
      </c>
      <c r="AY138" s="487" t="s">
        <v>337</v>
      </c>
      <c r="AZ138" s="487" t="e">
        <f>+VLOOKUP($AJ138,Data_Validation!$A:$E,5,0)</f>
        <v>#N/A</v>
      </c>
    </row>
    <row r="139" spans="36:52" ht="15.75" customHeight="1">
      <c r="AJ139" s="899">
        <f t="shared" si="8"/>
        <v>0</v>
      </c>
      <c r="AK139" s="899">
        <f t="shared" si="8"/>
        <v>0</v>
      </c>
      <c r="AL139" s="905">
        <f>IFERROR(INDEX(G139:R139,1,MATCH(Parametres!$B$3,G$1:R$1,0)-1)*IF(OR(F139="L",F139="S",F139="I"),-1,1),"")</f>
        <v>0</v>
      </c>
      <c r="AM139" s="905">
        <f t="shared" si="9"/>
        <v>0</v>
      </c>
      <c r="AN139" s="905">
        <f>INDEX(G139:R139,1,MATCH(Parametres!$B$3,G$1:R$1,0))*IF(OR(F139="L",F139="S",F139="I"),-1,1)</f>
        <v>0</v>
      </c>
      <c r="AO139" s="487" t="e">
        <f>+VLOOKUP($AJ139,Data_Validation!$A:$D,1,0)</f>
        <v>#N/A</v>
      </c>
      <c r="AP139" s="487" t="e">
        <f>+VLOOKUP($AJ139,Data_Validation!$A:$D,3,0)</f>
        <v>#N/A</v>
      </c>
      <c r="AQ139" s="487" t="e">
        <f>+VLOOKUP($AJ139,Data_Validation!$A:$D,4,0)</f>
        <v>#N/A</v>
      </c>
      <c r="AR139" s="487" t="s">
        <v>299</v>
      </c>
      <c r="AS139" s="487" t="e">
        <f>+VLOOKUP($AJ139,Data_Validation!$A:$E,5,0)</f>
        <v>#N/A</v>
      </c>
      <c r="AT139" s="904">
        <f t="shared" si="10"/>
        <v>0</v>
      </c>
      <c r="AU139" s="488">
        <f t="shared" si="10"/>
        <v>0</v>
      </c>
      <c r="AV139" s="899">
        <f>IFERROR(INDEX(V139:AG139,1,MATCH(Parametres!$B$3,V$1:AG$1,0)-1)*IF(OR(C139="L",C139="S",C139="I"),-1,1),"")</f>
        <v>0</v>
      </c>
      <c r="AW139" s="899">
        <f t="shared" si="11"/>
        <v>0</v>
      </c>
      <c r="AX139" s="899">
        <f>INDEX(V139:AG139,1,MATCH(Parametres!$B$3,V$1:AG$1,0))*IF(OR(C139="L",C139="S",C139="I"),-1,1)</f>
        <v>0</v>
      </c>
      <c r="AY139" s="487" t="s">
        <v>337</v>
      </c>
      <c r="AZ139" s="487" t="e">
        <f>+VLOOKUP($AJ139,Data_Validation!$A:$E,5,0)</f>
        <v>#N/A</v>
      </c>
    </row>
    <row r="140" spans="36:52" ht="15" customHeight="1">
      <c r="AJ140" s="899">
        <f t="shared" si="8"/>
        <v>0</v>
      </c>
      <c r="AK140" s="899">
        <f t="shared" si="8"/>
        <v>0</v>
      </c>
      <c r="AL140" s="905">
        <f>IFERROR(INDEX(G140:R140,1,MATCH(Parametres!$B$3,G$1:R$1,0)-1)*IF(OR(F140="L",F140="S",F140="I"),-1,1),"")</f>
        <v>0</v>
      </c>
      <c r="AM140" s="905">
        <f t="shared" si="9"/>
        <v>0</v>
      </c>
      <c r="AN140" s="905">
        <f>INDEX(G140:R140,1,MATCH(Parametres!$B$3,G$1:R$1,0))*IF(OR(F140="L",F140="S",F140="I"),-1,1)</f>
        <v>0</v>
      </c>
      <c r="AO140" s="487" t="e">
        <f>+VLOOKUP($AJ140,Data_Validation!$A:$D,1,0)</f>
        <v>#N/A</v>
      </c>
      <c r="AP140" s="487" t="e">
        <f>+VLOOKUP($AJ140,Data_Validation!$A:$D,3,0)</f>
        <v>#N/A</v>
      </c>
      <c r="AQ140" s="487" t="e">
        <f>+VLOOKUP($AJ140,Data_Validation!$A:$D,4,0)</f>
        <v>#N/A</v>
      </c>
      <c r="AR140" s="487" t="s">
        <v>299</v>
      </c>
      <c r="AS140" s="487" t="e">
        <f>+VLOOKUP($AJ140,Data_Validation!$A:$E,5,0)</f>
        <v>#N/A</v>
      </c>
      <c r="AT140" s="904">
        <f t="shared" si="10"/>
        <v>0</v>
      </c>
      <c r="AU140" s="488">
        <f t="shared" si="10"/>
        <v>0</v>
      </c>
      <c r="AV140" s="899">
        <f>IFERROR(INDEX(V140:AG140,1,MATCH(Parametres!$B$3,V$1:AG$1,0)-1)*IF(OR(C140="L",C140="S",C140="I"),-1,1),"")</f>
        <v>0</v>
      </c>
      <c r="AW140" s="899">
        <f t="shared" si="11"/>
        <v>0</v>
      </c>
      <c r="AX140" s="899">
        <f>INDEX(V140:AG140,1,MATCH(Parametres!$B$3,V$1:AG$1,0))*IF(OR(C140="L",C140="S",C140="I"),-1,1)</f>
        <v>0</v>
      </c>
      <c r="AY140" s="487" t="s">
        <v>337</v>
      </c>
      <c r="AZ140" s="487" t="e">
        <f>+VLOOKUP($AJ140,Data_Validation!$A:$E,5,0)</f>
        <v>#N/A</v>
      </c>
    </row>
    <row r="141" spans="36:52" ht="15" customHeight="1">
      <c r="AJ141" s="899">
        <f t="shared" si="8"/>
        <v>0</v>
      </c>
      <c r="AK141" s="899">
        <f t="shared" si="8"/>
        <v>0</v>
      </c>
      <c r="AL141" s="905">
        <f>IFERROR(INDEX(G141:R141,1,MATCH(Parametres!$B$3,G$1:R$1,0)-1)*IF(OR(F141="L",F141="S",F141="I"),-1,1),"")</f>
        <v>0</v>
      </c>
      <c r="AM141" s="905">
        <f t="shared" si="9"/>
        <v>0</v>
      </c>
      <c r="AN141" s="905">
        <f>INDEX(G141:R141,1,MATCH(Parametres!$B$3,G$1:R$1,0))*IF(OR(F141="L",F141="S",F141="I"),-1,1)</f>
        <v>0</v>
      </c>
      <c r="AO141" s="487" t="e">
        <f>+VLOOKUP($AJ141,Data_Validation!$A:$D,1,0)</f>
        <v>#N/A</v>
      </c>
      <c r="AP141" s="487" t="e">
        <f>+VLOOKUP($AJ141,Data_Validation!$A:$D,3,0)</f>
        <v>#N/A</v>
      </c>
      <c r="AQ141" s="487" t="e">
        <f>+VLOOKUP($AJ141,Data_Validation!$A:$D,4,0)</f>
        <v>#N/A</v>
      </c>
      <c r="AR141" s="487" t="s">
        <v>299</v>
      </c>
      <c r="AS141" s="487" t="e">
        <f>+VLOOKUP($AJ141,Data_Validation!$A:$E,5,0)</f>
        <v>#N/A</v>
      </c>
      <c r="AT141" s="904">
        <f t="shared" si="10"/>
        <v>0</v>
      </c>
      <c r="AU141" s="488">
        <f t="shared" si="10"/>
        <v>0</v>
      </c>
      <c r="AV141" s="899">
        <f>IFERROR(INDEX(V141:AG141,1,MATCH(Parametres!$B$3,V$1:AG$1,0)-1)*IF(OR(C141="L",C141="S",C141="I"),-1,1),"")</f>
        <v>0</v>
      </c>
      <c r="AW141" s="899">
        <f t="shared" si="11"/>
        <v>0</v>
      </c>
      <c r="AX141" s="899">
        <f>INDEX(V141:AG141,1,MATCH(Parametres!$B$3,V$1:AG$1,0))*IF(OR(C141="L",C141="S",C141="I"),-1,1)</f>
        <v>0</v>
      </c>
      <c r="AY141" s="487" t="s">
        <v>337</v>
      </c>
      <c r="AZ141" s="487" t="e">
        <f>+VLOOKUP($AJ141,Data_Validation!$A:$E,5,0)</f>
        <v>#N/A</v>
      </c>
    </row>
    <row r="142" spans="36:52" ht="15" customHeight="1">
      <c r="AJ142" s="899">
        <f t="shared" si="8"/>
        <v>0</v>
      </c>
      <c r="AK142" s="899">
        <f t="shared" si="8"/>
        <v>0</v>
      </c>
      <c r="AL142" s="905">
        <f>IFERROR(INDEX(G142:R142,1,MATCH(Parametres!$B$3,G$1:R$1,0)-1)*IF(OR(F142="L",F142="S",F142="I"),-1,1),"")</f>
        <v>0</v>
      </c>
      <c r="AM142" s="905">
        <f t="shared" si="9"/>
        <v>0</v>
      </c>
      <c r="AN142" s="905">
        <f>INDEX(G142:R142,1,MATCH(Parametres!$B$3,G$1:R$1,0))*IF(OR(F142="L",F142="S",F142="I"),-1,1)</f>
        <v>0</v>
      </c>
      <c r="AO142" s="487" t="e">
        <f>+VLOOKUP($AJ142,Data_Validation!$A:$D,1,0)</f>
        <v>#N/A</v>
      </c>
      <c r="AP142" s="487" t="e">
        <f>+VLOOKUP($AJ142,Data_Validation!$A:$D,3,0)</f>
        <v>#N/A</v>
      </c>
      <c r="AQ142" s="487" t="e">
        <f>+VLOOKUP($AJ142,Data_Validation!$A:$D,4,0)</f>
        <v>#N/A</v>
      </c>
      <c r="AR142" s="487" t="s">
        <v>299</v>
      </c>
      <c r="AS142" s="487" t="e">
        <f>+VLOOKUP($AJ142,Data_Validation!$A:$E,5,0)</f>
        <v>#N/A</v>
      </c>
      <c r="AT142" s="904">
        <f t="shared" si="10"/>
        <v>0</v>
      </c>
      <c r="AU142" s="488">
        <f t="shared" si="10"/>
        <v>0</v>
      </c>
      <c r="AV142" s="899">
        <f>IFERROR(INDEX(V142:AG142,1,MATCH(Parametres!$B$3,V$1:AG$1,0)-1)*IF(OR(C142="L",C142="S",C142="I"),-1,1),"")</f>
        <v>0</v>
      </c>
      <c r="AW142" s="899">
        <f t="shared" si="11"/>
        <v>0</v>
      </c>
      <c r="AX142" s="899">
        <f>INDEX(V142:AG142,1,MATCH(Parametres!$B$3,V$1:AG$1,0))*IF(OR(C142="L",C142="S",C142="I"),-1,1)</f>
        <v>0</v>
      </c>
      <c r="AY142" s="487" t="s">
        <v>337</v>
      </c>
      <c r="AZ142" s="487" t="e">
        <f>+VLOOKUP($AJ142,Data_Validation!$A:$E,5,0)</f>
        <v>#N/A</v>
      </c>
    </row>
    <row r="143" spans="36:52" ht="15.75" customHeight="1">
      <c r="AJ143" s="899">
        <f t="shared" si="8"/>
        <v>0</v>
      </c>
      <c r="AK143" s="899">
        <f t="shared" si="8"/>
        <v>0</v>
      </c>
      <c r="AL143" s="905">
        <f>IFERROR(INDEX(G143:R143,1,MATCH(Parametres!$B$3,G$1:R$1,0)-1)*IF(OR(F143="L",F143="S",F143="I"),-1,1),"")</f>
        <v>0</v>
      </c>
      <c r="AM143" s="905">
        <f t="shared" si="9"/>
        <v>0</v>
      </c>
      <c r="AN143" s="905">
        <f>INDEX(G143:R143,1,MATCH(Parametres!$B$3,G$1:R$1,0))*IF(OR(F143="L",F143="S",F143="I"),-1,1)</f>
        <v>0</v>
      </c>
      <c r="AO143" s="487" t="e">
        <f>+VLOOKUP($AJ143,Data_Validation!$A:$D,1,0)</f>
        <v>#N/A</v>
      </c>
      <c r="AP143" s="487" t="e">
        <f>+VLOOKUP($AJ143,Data_Validation!$A:$D,3,0)</f>
        <v>#N/A</v>
      </c>
      <c r="AQ143" s="487" t="e">
        <f>+VLOOKUP($AJ143,Data_Validation!$A:$D,4,0)</f>
        <v>#N/A</v>
      </c>
      <c r="AR143" s="487" t="s">
        <v>299</v>
      </c>
      <c r="AS143" s="487" t="e">
        <f>+VLOOKUP($AJ143,Data_Validation!$A:$E,5,0)</f>
        <v>#N/A</v>
      </c>
      <c r="AT143" s="904">
        <f t="shared" si="10"/>
        <v>0</v>
      </c>
      <c r="AU143" s="488">
        <f t="shared" si="10"/>
        <v>0</v>
      </c>
      <c r="AV143" s="899">
        <f>IFERROR(INDEX(V143:AG143,1,MATCH(Parametres!$B$3,V$1:AG$1,0)-1)*IF(OR(C143="L",C143="S",C143="I"),-1,1),"")</f>
        <v>0</v>
      </c>
      <c r="AW143" s="899">
        <f t="shared" si="11"/>
        <v>0</v>
      </c>
      <c r="AX143" s="899">
        <f>INDEX(V143:AG143,1,MATCH(Parametres!$B$3,V$1:AG$1,0))*IF(OR(C143="L",C143="S",C143="I"),-1,1)</f>
        <v>0</v>
      </c>
      <c r="AY143" s="487" t="s">
        <v>337</v>
      </c>
      <c r="AZ143" s="487" t="e">
        <f>+VLOOKUP($AJ143,Data_Validation!$A:$E,5,0)</f>
        <v>#N/A</v>
      </c>
    </row>
    <row r="144" spans="36:52" ht="15" customHeight="1">
      <c r="AJ144" s="899">
        <f t="shared" si="8"/>
        <v>0</v>
      </c>
      <c r="AK144" s="899">
        <f t="shared" si="8"/>
        <v>0</v>
      </c>
      <c r="AL144" s="905">
        <f>IFERROR(INDEX(G144:R144,1,MATCH(Parametres!$B$3,G$1:R$1,0)-1)*IF(OR(F144="L",F144="S",F144="I"),-1,1),"")</f>
        <v>0</v>
      </c>
      <c r="AM144" s="905">
        <f t="shared" si="9"/>
        <v>0</v>
      </c>
      <c r="AN144" s="905">
        <f>INDEX(G144:R144,1,MATCH(Parametres!$B$3,G$1:R$1,0))*IF(OR(F144="L",F144="S",F144="I"),-1,1)</f>
        <v>0</v>
      </c>
      <c r="AO144" s="487" t="e">
        <f>+VLOOKUP($AJ144,Data_Validation!$A:$D,1,0)</f>
        <v>#N/A</v>
      </c>
      <c r="AP144" s="487" t="e">
        <f>+VLOOKUP($AJ144,Data_Validation!$A:$D,3,0)</f>
        <v>#N/A</v>
      </c>
      <c r="AQ144" s="487" t="e">
        <f>+VLOOKUP($AJ144,Data_Validation!$A:$D,4,0)</f>
        <v>#N/A</v>
      </c>
      <c r="AR144" s="487" t="s">
        <v>299</v>
      </c>
      <c r="AS144" s="487" t="e">
        <f>+VLOOKUP($AJ144,Data_Validation!$A:$E,5,0)</f>
        <v>#N/A</v>
      </c>
      <c r="AT144" s="904">
        <f t="shared" si="10"/>
        <v>0</v>
      </c>
      <c r="AU144" s="488">
        <f t="shared" si="10"/>
        <v>0</v>
      </c>
      <c r="AV144" s="899">
        <f>IFERROR(INDEX(V144:AG144,1,MATCH(Parametres!$B$3,V$1:AG$1,0)-1)*IF(OR(C144="L",C144="S",C144="I"),-1,1),"")</f>
        <v>0</v>
      </c>
      <c r="AW144" s="899">
        <f t="shared" si="11"/>
        <v>0</v>
      </c>
      <c r="AX144" s="899">
        <f>INDEX(V144:AG144,1,MATCH(Parametres!$B$3,V$1:AG$1,0))*IF(OR(C144="L",C144="S",C144="I"),-1,1)</f>
        <v>0</v>
      </c>
      <c r="AY144" s="487" t="s">
        <v>337</v>
      </c>
      <c r="AZ144" s="487" t="e">
        <f>+VLOOKUP($AJ144,Data_Validation!$A:$E,5,0)</f>
        <v>#N/A</v>
      </c>
    </row>
    <row r="145" spans="36:52" ht="15" customHeight="1">
      <c r="AJ145" s="899">
        <f t="shared" si="8"/>
        <v>0</v>
      </c>
      <c r="AK145" s="899">
        <f t="shared" si="8"/>
        <v>0</v>
      </c>
      <c r="AL145" s="905">
        <f>IFERROR(INDEX(G145:R145,1,MATCH(Parametres!$B$3,G$1:R$1,0)-1)*IF(OR(F145="L",F145="S",F145="I"),-1,1),"")</f>
        <v>0</v>
      </c>
      <c r="AM145" s="905">
        <f t="shared" si="9"/>
        <v>0</v>
      </c>
      <c r="AN145" s="905">
        <f>INDEX(G145:R145,1,MATCH(Parametres!$B$3,G$1:R$1,0))*IF(OR(F145="L",F145="S",F145="I"),-1,1)</f>
        <v>0</v>
      </c>
      <c r="AO145" s="487" t="e">
        <f>+VLOOKUP($AJ145,Data_Validation!$A:$D,1,0)</f>
        <v>#N/A</v>
      </c>
      <c r="AP145" s="487" t="e">
        <f>+VLOOKUP($AJ145,Data_Validation!$A:$D,3,0)</f>
        <v>#N/A</v>
      </c>
      <c r="AQ145" s="487" t="e">
        <f>+VLOOKUP($AJ145,Data_Validation!$A:$D,4,0)</f>
        <v>#N/A</v>
      </c>
      <c r="AR145" s="487" t="s">
        <v>299</v>
      </c>
      <c r="AS145" s="487" t="e">
        <f>+VLOOKUP($AJ145,Data_Validation!$A:$E,5,0)</f>
        <v>#N/A</v>
      </c>
      <c r="AT145" s="904">
        <f t="shared" si="10"/>
        <v>0</v>
      </c>
      <c r="AU145" s="488">
        <f t="shared" si="10"/>
        <v>0</v>
      </c>
      <c r="AV145" s="899">
        <f>IFERROR(INDEX(V145:AG145,1,MATCH(Parametres!$B$3,V$1:AG$1,0)-1)*IF(OR(C145="L",C145="S",C145="I"),-1,1),"")</f>
        <v>0</v>
      </c>
      <c r="AW145" s="899">
        <f t="shared" si="11"/>
        <v>0</v>
      </c>
      <c r="AX145" s="899">
        <f>INDEX(V145:AG145,1,MATCH(Parametres!$B$3,V$1:AG$1,0))*IF(OR(C145="L",C145="S",C145="I"),-1,1)</f>
        <v>0</v>
      </c>
      <c r="AY145" s="487" t="s">
        <v>337</v>
      </c>
      <c r="AZ145" s="487" t="e">
        <f>+VLOOKUP($AJ145,Data_Validation!$A:$E,5,0)</f>
        <v>#N/A</v>
      </c>
    </row>
    <row r="146" spans="36:52" ht="15" customHeight="1">
      <c r="AJ146" s="899">
        <f t="shared" si="8"/>
        <v>0</v>
      </c>
      <c r="AK146" s="899">
        <f t="shared" si="8"/>
        <v>0</v>
      </c>
      <c r="AL146" s="905">
        <f>IFERROR(INDEX(G146:R146,1,MATCH(Parametres!$B$3,G$1:R$1,0)-1)*IF(OR(F146="L",F146="S",F146="I"),-1,1),"")</f>
        <v>0</v>
      </c>
      <c r="AM146" s="905">
        <f t="shared" si="9"/>
        <v>0</v>
      </c>
      <c r="AN146" s="905">
        <f>INDEX(G146:R146,1,MATCH(Parametres!$B$3,G$1:R$1,0))*IF(OR(F146="L",F146="S",F146="I"),-1,1)</f>
        <v>0</v>
      </c>
      <c r="AO146" s="487" t="e">
        <f>+VLOOKUP($AJ146,Data_Validation!$A:$D,1,0)</f>
        <v>#N/A</v>
      </c>
      <c r="AP146" s="487" t="e">
        <f>+VLOOKUP($AJ146,Data_Validation!$A:$D,3,0)</f>
        <v>#N/A</v>
      </c>
      <c r="AQ146" s="487" t="e">
        <f>+VLOOKUP($AJ146,Data_Validation!$A:$D,4,0)</f>
        <v>#N/A</v>
      </c>
      <c r="AR146" s="487" t="s">
        <v>299</v>
      </c>
      <c r="AS146" s="487" t="e">
        <f>+VLOOKUP($AJ146,Data_Validation!$A:$E,5,0)</f>
        <v>#N/A</v>
      </c>
      <c r="AT146" s="904">
        <f t="shared" si="10"/>
        <v>0</v>
      </c>
      <c r="AU146" s="488">
        <f t="shared" si="10"/>
        <v>0</v>
      </c>
      <c r="AV146" s="899">
        <f>IFERROR(INDEX(V146:AG146,1,MATCH(Parametres!$B$3,V$1:AG$1,0)-1)*IF(OR(C146="L",C146="S",C146="I"),-1,1),"")</f>
        <v>0</v>
      </c>
      <c r="AW146" s="899">
        <f t="shared" si="11"/>
        <v>0</v>
      </c>
      <c r="AX146" s="899">
        <f>INDEX(V146:AG146,1,MATCH(Parametres!$B$3,V$1:AG$1,0))*IF(OR(C146="L",C146="S",C146="I"),-1,1)</f>
        <v>0</v>
      </c>
      <c r="AY146" s="487" t="s">
        <v>337</v>
      </c>
      <c r="AZ146" s="487" t="e">
        <f>+VLOOKUP($AJ146,Data_Validation!$A:$E,5,0)</f>
        <v>#N/A</v>
      </c>
    </row>
    <row r="147" spans="36:52" ht="15" customHeight="1">
      <c r="AJ147" s="899">
        <f t="shared" si="8"/>
        <v>0</v>
      </c>
      <c r="AK147" s="899">
        <f t="shared" si="8"/>
        <v>0</v>
      </c>
      <c r="AL147" s="905">
        <f>IFERROR(INDEX(G147:R147,1,MATCH(Parametres!$B$3,G$1:R$1,0)-1)*IF(OR(F147="L",F147="S",F147="I"),-1,1),"")</f>
        <v>0</v>
      </c>
      <c r="AM147" s="905">
        <f t="shared" si="9"/>
        <v>0</v>
      </c>
      <c r="AN147" s="905">
        <f>INDEX(G147:R147,1,MATCH(Parametres!$B$3,G$1:R$1,0))*IF(OR(F147="L",F147="S",F147="I"),-1,1)</f>
        <v>0</v>
      </c>
      <c r="AO147" s="487" t="e">
        <f>+VLOOKUP($AJ147,Data_Validation!$A:$D,1,0)</f>
        <v>#N/A</v>
      </c>
      <c r="AP147" s="487" t="e">
        <f>+VLOOKUP($AJ147,Data_Validation!$A:$D,3,0)</f>
        <v>#N/A</v>
      </c>
      <c r="AQ147" s="487" t="e">
        <f>+VLOOKUP($AJ147,Data_Validation!$A:$D,4,0)</f>
        <v>#N/A</v>
      </c>
      <c r="AR147" s="487" t="s">
        <v>299</v>
      </c>
      <c r="AS147" s="487" t="e">
        <f>+VLOOKUP($AJ147,Data_Validation!$A:$E,5,0)</f>
        <v>#N/A</v>
      </c>
      <c r="AT147" s="904">
        <f t="shared" si="10"/>
        <v>0</v>
      </c>
      <c r="AU147" s="488">
        <f t="shared" si="10"/>
        <v>0</v>
      </c>
      <c r="AV147" s="899">
        <f>IFERROR(INDEX(V147:AG147,1,MATCH(Parametres!$B$3,V$1:AG$1,0)-1)*IF(OR(C147="L",C147="S",C147="I"),-1,1),"")</f>
        <v>0</v>
      </c>
      <c r="AW147" s="899">
        <f t="shared" si="11"/>
        <v>0</v>
      </c>
      <c r="AX147" s="899">
        <f>INDEX(V147:AG147,1,MATCH(Parametres!$B$3,V$1:AG$1,0))*IF(OR(C147="L",C147="S",C147="I"),-1,1)</f>
        <v>0</v>
      </c>
      <c r="AY147" s="487" t="s">
        <v>337</v>
      </c>
      <c r="AZ147" s="487" t="e">
        <f>+VLOOKUP($AJ147,Data_Validation!$A:$E,5,0)</f>
        <v>#N/A</v>
      </c>
    </row>
    <row r="148" spans="36:52" ht="15" customHeight="1">
      <c r="AJ148" s="899">
        <f t="shared" si="8"/>
        <v>0</v>
      </c>
      <c r="AK148" s="899">
        <f t="shared" si="8"/>
        <v>0</v>
      </c>
      <c r="AL148" s="905">
        <f>IFERROR(INDEX(G148:R148,1,MATCH(Parametres!$B$3,G$1:R$1,0)-1)*IF(OR(F148="L",F148="S",F148="I"),-1,1),"")</f>
        <v>0</v>
      </c>
      <c r="AM148" s="905">
        <f t="shared" si="9"/>
        <v>0</v>
      </c>
      <c r="AN148" s="905">
        <f>INDEX(G148:R148,1,MATCH(Parametres!$B$3,G$1:R$1,0))*IF(OR(F148="L",F148="S",F148="I"),-1,1)</f>
        <v>0</v>
      </c>
      <c r="AO148" s="487" t="e">
        <f>+VLOOKUP($AJ148,Data_Validation!$A:$D,1,0)</f>
        <v>#N/A</v>
      </c>
      <c r="AP148" s="487" t="e">
        <f>+VLOOKUP($AJ148,Data_Validation!$A:$D,3,0)</f>
        <v>#N/A</v>
      </c>
      <c r="AQ148" s="487" t="e">
        <f>+VLOOKUP($AJ148,Data_Validation!$A:$D,4,0)</f>
        <v>#N/A</v>
      </c>
      <c r="AR148" s="487" t="s">
        <v>299</v>
      </c>
      <c r="AS148" s="487" t="e">
        <f>+VLOOKUP($AJ148,Data_Validation!$A:$E,5,0)</f>
        <v>#N/A</v>
      </c>
      <c r="AT148" s="904">
        <f t="shared" si="10"/>
        <v>0</v>
      </c>
      <c r="AU148" s="488">
        <f t="shared" si="10"/>
        <v>0</v>
      </c>
      <c r="AV148" s="899">
        <f>IFERROR(INDEX(V148:AG148,1,MATCH(Parametres!$B$3,V$1:AG$1,0)-1)*IF(OR(C148="L",C148="S",C148="I"),-1,1),"")</f>
        <v>0</v>
      </c>
      <c r="AW148" s="899">
        <f t="shared" si="11"/>
        <v>0</v>
      </c>
      <c r="AX148" s="899">
        <f>INDEX(V148:AG148,1,MATCH(Parametres!$B$3,V$1:AG$1,0))*IF(OR(C148="L",C148="S",C148="I"),-1,1)</f>
        <v>0</v>
      </c>
      <c r="AY148" s="487" t="s">
        <v>337</v>
      </c>
      <c r="AZ148" s="487" t="e">
        <f>+VLOOKUP($AJ148,Data_Validation!$A:$E,5,0)</f>
        <v>#N/A</v>
      </c>
    </row>
    <row r="149" spans="36:52" ht="15" customHeight="1">
      <c r="AJ149" s="899">
        <f t="shared" si="8"/>
        <v>0</v>
      </c>
      <c r="AK149" s="899">
        <f t="shared" si="8"/>
        <v>0</v>
      </c>
      <c r="AL149" s="905">
        <f>IFERROR(INDEX(G149:R149,1,MATCH(Parametres!$B$3,G$1:R$1,0)-1)*IF(OR(F149="L",F149="S",F149="I"),-1,1),"")</f>
        <v>0</v>
      </c>
      <c r="AM149" s="905">
        <f t="shared" si="9"/>
        <v>0</v>
      </c>
      <c r="AN149" s="905">
        <f>INDEX(G149:R149,1,MATCH(Parametres!$B$3,G$1:R$1,0))*IF(OR(F149="L",F149="S",F149="I"),-1,1)</f>
        <v>0</v>
      </c>
      <c r="AO149" s="487" t="e">
        <f>+VLOOKUP($AJ149,Data_Validation!$A:$D,1,0)</f>
        <v>#N/A</v>
      </c>
      <c r="AP149" s="487" t="e">
        <f>+VLOOKUP($AJ149,Data_Validation!$A:$D,3,0)</f>
        <v>#N/A</v>
      </c>
      <c r="AQ149" s="487" t="e">
        <f>+VLOOKUP($AJ149,Data_Validation!$A:$D,4,0)</f>
        <v>#N/A</v>
      </c>
      <c r="AR149" s="487" t="s">
        <v>299</v>
      </c>
      <c r="AS149" s="487" t="e">
        <f>+VLOOKUP($AJ149,Data_Validation!$A:$E,5,0)</f>
        <v>#N/A</v>
      </c>
      <c r="AT149" s="904">
        <f t="shared" si="10"/>
        <v>0</v>
      </c>
      <c r="AU149" s="488">
        <f t="shared" si="10"/>
        <v>0</v>
      </c>
      <c r="AV149" s="899">
        <f>IFERROR(INDEX(V149:AG149,1,MATCH(Parametres!$B$3,V$1:AG$1,0)-1)*IF(OR(C149="L",C149="S",C149="I"),-1,1),"")</f>
        <v>0</v>
      </c>
      <c r="AW149" s="899">
        <f t="shared" si="11"/>
        <v>0</v>
      </c>
      <c r="AX149" s="899">
        <f>INDEX(V149:AG149,1,MATCH(Parametres!$B$3,V$1:AG$1,0))*IF(OR(C149="L",C149="S",C149="I"),-1,1)</f>
        <v>0</v>
      </c>
      <c r="AY149" s="487" t="s">
        <v>337</v>
      </c>
      <c r="AZ149" s="487" t="e">
        <f>+VLOOKUP($AJ149,Data_Validation!$A:$E,5,0)</f>
        <v>#N/A</v>
      </c>
    </row>
    <row r="150" spans="36:52" ht="15" customHeight="1">
      <c r="AJ150" s="899">
        <f t="shared" si="8"/>
        <v>0</v>
      </c>
      <c r="AK150" s="899">
        <f t="shared" si="8"/>
        <v>0</v>
      </c>
      <c r="AL150" s="905">
        <f>IFERROR(INDEX(G150:R150,1,MATCH(Parametres!$B$3,G$1:R$1,0)-1)*IF(OR(F150="L",F150="S",F150="I"),-1,1),"")</f>
        <v>0</v>
      </c>
      <c r="AM150" s="905">
        <f t="shared" si="9"/>
        <v>0</v>
      </c>
      <c r="AN150" s="905">
        <f>INDEX(G150:R150,1,MATCH(Parametres!$B$3,G$1:R$1,0))*IF(OR(F150="L",F150="S",F150="I"),-1,1)</f>
        <v>0</v>
      </c>
      <c r="AO150" s="487" t="e">
        <f>+VLOOKUP($AJ150,Data_Validation!$A:$D,1,0)</f>
        <v>#N/A</v>
      </c>
      <c r="AP150" s="487" t="e">
        <f>+VLOOKUP($AJ150,Data_Validation!$A:$D,3,0)</f>
        <v>#N/A</v>
      </c>
      <c r="AQ150" s="487" t="e">
        <f>+VLOOKUP($AJ150,Data_Validation!$A:$D,4,0)</f>
        <v>#N/A</v>
      </c>
      <c r="AR150" s="487" t="s">
        <v>299</v>
      </c>
      <c r="AS150" s="487" t="e">
        <f>+VLOOKUP($AJ150,Data_Validation!$A:$E,5,0)</f>
        <v>#N/A</v>
      </c>
      <c r="AT150" s="904">
        <f t="shared" si="10"/>
        <v>0</v>
      </c>
      <c r="AU150" s="488">
        <f t="shared" si="10"/>
        <v>0</v>
      </c>
      <c r="AV150" s="899">
        <f>IFERROR(INDEX(V150:AG150,1,MATCH(Parametres!$B$3,V$1:AG$1,0)-1)*IF(OR(C150="L",C150="S",C150="I"),-1,1),"")</f>
        <v>0</v>
      </c>
      <c r="AW150" s="899">
        <f t="shared" si="11"/>
        <v>0</v>
      </c>
      <c r="AX150" s="899">
        <f>INDEX(V150:AG150,1,MATCH(Parametres!$B$3,V$1:AG$1,0))*IF(OR(C150="L",C150="S",C150="I"),-1,1)</f>
        <v>0</v>
      </c>
      <c r="AY150" s="487" t="s">
        <v>337</v>
      </c>
      <c r="AZ150" s="487" t="e">
        <f>+VLOOKUP($AJ150,Data_Validation!$A:$E,5,0)</f>
        <v>#N/A</v>
      </c>
    </row>
    <row r="151" spans="36:52" ht="15.75" customHeight="1">
      <c r="AJ151" s="899">
        <f t="shared" si="8"/>
        <v>0</v>
      </c>
      <c r="AK151" s="899">
        <f t="shared" si="8"/>
        <v>0</v>
      </c>
      <c r="AL151" s="905">
        <f>IFERROR(INDEX(G151:R151,1,MATCH(Parametres!$B$3,G$1:R$1,0)-1)*IF(OR(F151="L",F151="S",F151="I"),-1,1),"")</f>
        <v>0</v>
      </c>
      <c r="AM151" s="905">
        <f t="shared" si="9"/>
        <v>0</v>
      </c>
      <c r="AN151" s="905">
        <f>INDEX(G151:R151,1,MATCH(Parametres!$B$3,G$1:R$1,0))*IF(OR(F151="L",F151="S",F151="I"),-1,1)</f>
        <v>0</v>
      </c>
      <c r="AO151" s="487" t="e">
        <f>+VLOOKUP($AJ151,Data_Validation!$A:$D,1,0)</f>
        <v>#N/A</v>
      </c>
      <c r="AP151" s="487" t="e">
        <f>+VLOOKUP($AJ151,Data_Validation!$A:$D,3,0)</f>
        <v>#N/A</v>
      </c>
      <c r="AQ151" s="487" t="e">
        <f>+VLOOKUP($AJ151,Data_Validation!$A:$D,4,0)</f>
        <v>#N/A</v>
      </c>
      <c r="AR151" s="487" t="s">
        <v>299</v>
      </c>
      <c r="AS151" s="487" t="e">
        <f>+VLOOKUP($AJ151,Data_Validation!$A:$E,5,0)</f>
        <v>#N/A</v>
      </c>
      <c r="AT151" s="904">
        <f t="shared" si="10"/>
        <v>0</v>
      </c>
      <c r="AU151" s="488">
        <f t="shared" si="10"/>
        <v>0</v>
      </c>
      <c r="AV151" s="899">
        <f>IFERROR(INDEX(V151:AG151,1,MATCH(Parametres!$B$3,V$1:AG$1,0)-1)*IF(OR(C151="L",C151="S",C151="I"),-1,1),"")</f>
        <v>0</v>
      </c>
      <c r="AW151" s="899">
        <f t="shared" si="11"/>
        <v>0</v>
      </c>
      <c r="AX151" s="899">
        <f>INDEX(V151:AG151,1,MATCH(Parametres!$B$3,V$1:AG$1,0))*IF(OR(C151="L",C151="S",C151="I"),-1,1)</f>
        <v>0</v>
      </c>
      <c r="AY151" s="487" t="s">
        <v>337</v>
      </c>
      <c r="AZ151" s="487" t="e">
        <f>+VLOOKUP($AJ151,Data_Validation!$A:$E,5,0)</f>
        <v>#N/A</v>
      </c>
    </row>
    <row r="152" spans="36:52" ht="15" customHeight="1">
      <c r="AJ152" s="899">
        <f t="shared" si="8"/>
        <v>0</v>
      </c>
      <c r="AK152" s="899">
        <f t="shared" si="8"/>
        <v>0</v>
      </c>
      <c r="AL152" s="905">
        <f>IFERROR(INDEX(G152:R152,1,MATCH(Parametres!$B$3,G$1:R$1,0)-1)*IF(OR(F152="L",F152="S",F152="I"),-1,1),"")</f>
        <v>0</v>
      </c>
      <c r="AM152" s="905">
        <f t="shared" si="9"/>
        <v>0</v>
      </c>
      <c r="AN152" s="905">
        <f>INDEX(G152:R152,1,MATCH(Parametres!$B$3,G$1:R$1,0))*IF(OR(F152="L",F152="S",F152="I"),-1,1)</f>
        <v>0</v>
      </c>
      <c r="AO152" s="487" t="e">
        <f>+VLOOKUP($AJ152,Data_Validation!$A:$D,1,0)</f>
        <v>#N/A</v>
      </c>
      <c r="AP152" s="487" t="e">
        <f>+VLOOKUP($AJ152,Data_Validation!$A:$D,3,0)</f>
        <v>#N/A</v>
      </c>
      <c r="AQ152" s="487" t="e">
        <f>+VLOOKUP($AJ152,Data_Validation!$A:$D,4,0)</f>
        <v>#N/A</v>
      </c>
      <c r="AR152" s="487" t="s">
        <v>299</v>
      </c>
      <c r="AS152" s="487" t="e">
        <f>+VLOOKUP($AJ152,Data_Validation!$A:$E,5,0)</f>
        <v>#N/A</v>
      </c>
      <c r="AT152" s="904">
        <f t="shared" si="10"/>
        <v>0</v>
      </c>
      <c r="AU152" s="488">
        <f t="shared" si="10"/>
        <v>0</v>
      </c>
      <c r="AV152" s="899">
        <f>IFERROR(INDEX(V152:AG152,1,MATCH(Parametres!$B$3,V$1:AG$1,0)-1)*IF(OR(C152="L",C152="S",C152="I"),-1,1),"")</f>
        <v>0</v>
      </c>
      <c r="AW152" s="899">
        <f t="shared" si="11"/>
        <v>0</v>
      </c>
      <c r="AX152" s="899">
        <f>INDEX(V152:AG152,1,MATCH(Parametres!$B$3,V$1:AG$1,0))*IF(OR(C152="L",C152="S",C152="I"),-1,1)</f>
        <v>0</v>
      </c>
      <c r="AY152" s="487" t="s">
        <v>337</v>
      </c>
      <c r="AZ152" s="487" t="e">
        <f>+VLOOKUP($AJ152,Data_Validation!$A:$E,5,0)</f>
        <v>#N/A</v>
      </c>
    </row>
    <row r="153" spans="36:52" ht="15" customHeight="1">
      <c r="AJ153" s="899">
        <f t="shared" si="8"/>
        <v>0</v>
      </c>
      <c r="AK153" s="899">
        <f t="shared" si="8"/>
        <v>0</v>
      </c>
      <c r="AL153" s="905">
        <f>IFERROR(INDEX(G153:R153,1,MATCH(Parametres!$B$3,G$1:R$1,0)-1)*IF(OR(F153="L",F153="S",F153="I"),-1,1),"")</f>
        <v>0</v>
      </c>
      <c r="AM153" s="905">
        <f t="shared" si="9"/>
        <v>0</v>
      </c>
      <c r="AN153" s="905">
        <f>INDEX(G153:R153,1,MATCH(Parametres!$B$3,G$1:R$1,0))*IF(OR(F153="L",F153="S",F153="I"),-1,1)</f>
        <v>0</v>
      </c>
      <c r="AO153" s="487" t="e">
        <f>+VLOOKUP($AJ153,Data_Validation!$A:$D,1,0)</f>
        <v>#N/A</v>
      </c>
      <c r="AP153" s="487" t="e">
        <f>+VLOOKUP($AJ153,Data_Validation!$A:$D,3,0)</f>
        <v>#N/A</v>
      </c>
      <c r="AQ153" s="487" t="e">
        <f>+VLOOKUP($AJ153,Data_Validation!$A:$D,4,0)</f>
        <v>#N/A</v>
      </c>
      <c r="AR153" s="487" t="s">
        <v>299</v>
      </c>
      <c r="AS153" s="487" t="e">
        <f>+VLOOKUP($AJ153,Data_Validation!$A:$E,5,0)</f>
        <v>#N/A</v>
      </c>
      <c r="AT153" s="904">
        <f t="shared" si="10"/>
        <v>0</v>
      </c>
      <c r="AU153" s="488">
        <f t="shared" si="10"/>
        <v>0</v>
      </c>
      <c r="AV153" s="899">
        <f>IFERROR(INDEX(V153:AG153,1,MATCH(Parametres!$B$3,V$1:AG$1,0)-1)*IF(OR(C153="L",C153="S",C153="I"),-1,1),"")</f>
        <v>0</v>
      </c>
      <c r="AW153" s="899">
        <f t="shared" si="11"/>
        <v>0</v>
      </c>
      <c r="AX153" s="899">
        <f>INDEX(V153:AG153,1,MATCH(Parametres!$B$3,V$1:AG$1,0))*IF(OR(C153="L",C153="S",C153="I"),-1,1)</f>
        <v>0</v>
      </c>
      <c r="AY153" s="487" t="s">
        <v>337</v>
      </c>
      <c r="AZ153" s="487" t="e">
        <f>+VLOOKUP($AJ153,Data_Validation!$A:$E,5,0)</f>
        <v>#N/A</v>
      </c>
    </row>
    <row r="154" spans="36:52" ht="15" customHeight="1">
      <c r="AJ154" s="899">
        <f t="shared" si="8"/>
        <v>0</v>
      </c>
      <c r="AK154" s="899">
        <f t="shared" si="8"/>
        <v>0</v>
      </c>
      <c r="AL154" s="905">
        <f>IFERROR(INDEX(G154:R154,1,MATCH(Parametres!$B$3,G$1:R$1,0)-1)*IF(OR(F154="L",F154="S",F154="I"),-1,1),"")</f>
        <v>0</v>
      </c>
      <c r="AM154" s="905">
        <f t="shared" si="9"/>
        <v>0</v>
      </c>
      <c r="AN154" s="905">
        <f>INDEX(G154:R154,1,MATCH(Parametres!$B$3,G$1:R$1,0))*IF(OR(F154="L",F154="S",F154="I"),-1,1)</f>
        <v>0</v>
      </c>
      <c r="AO154" s="487" t="e">
        <f>+VLOOKUP($AJ154,Data_Validation!$A:$D,1,0)</f>
        <v>#N/A</v>
      </c>
      <c r="AP154" s="487" t="e">
        <f>+VLOOKUP($AJ154,Data_Validation!$A:$D,3,0)</f>
        <v>#N/A</v>
      </c>
      <c r="AQ154" s="487" t="e">
        <f>+VLOOKUP($AJ154,Data_Validation!$A:$D,4,0)</f>
        <v>#N/A</v>
      </c>
      <c r="AR154" s="487" t="s">
        <v>299</v>
      </c>
      <c r="AS154" s="487" t="e">
        <f>+VLOOKUP($AJ154,Data_Validation!$A:$E,5,0)</f>
        <v>#N/A</v>
      </c>
      <c r="AT154" s="904">
        <f t="shared" si="10"/>
        <v>0</v>
      </c>
      <c r="AU154" s="488">
        <f t="shared" si="10"/>
        <v>0</v>
      </c>
      <c r="AV154" s="899">
        <f>IFERROR(INDEX(V154:AG154,1,MATCH(Parametres!$B$3,V$1:AG$1,0)-1)*IF(OR(C154="L",C154="S",C154="I"),-1,1),"")</f>
        <v>0</v>
      </c>
      <c r="AW154" s="899">
        <f t="shared" si="11"/>
        <v>0</v>
      </c>
      <c r="AX154" s="899">
        <f>INDEX(V154:AG154,1,MATCH(Parametres!$B$3,V$1:AG$1,0))*IF(OR(C154="L",C154="S",C154="I"),-1,1)</f>
        <v>0</v>
      </c>
      <c r="AY154" s="487" t="s">
        <v>337</v>
      </c>
      <c r="AZ154" s="487" t="e">
        <f>+VLOOKUP($AJ154,Data_Validation!$A:$E,5,0)</f>
        <v>#N/A</v>
      </c>
    </row>
    <row r="155" spans="36:52" ht="15.75" customHeight="1">
      <c r="AJ155" s="899">
        <f t="shared" si="8"/>
        <v>0</v>
      </c>
      <c r="AK155" s="899">
        <f t="shared" si="8"/>
        <v>0</v>
      </c>
      <c r="AL155" s="905">
        <f>IFERROR(INDEX(G155:R155,1,MATCH(Parametres!$B$3,G$1:R$1,0)-1)*IF(OR(F155="L",F155="S",F155="I"),-1,1),"")</f>
        <v>0</v>
      </c>
      <c r="AM155" s="905">
        <f t="shared" si="9"/>
        <v>0</v>
      </c>
      <c r="AN155" s="905">
        <f>INDEX(G155:R155,1,MATCH(Parametres!$B$3,G$1:R$1,0))*IF(OR(F155="L",F155="S",F155="I"),-1,1)</f>
        <v>0</v>
      </c>
      <c r="AO155" s="487" t="e">
        <f>+VLOOKUP($AJ155,Data_Validation!$A:$D,1,0)</f>
        <v>#N/A</v>
      </c>
      <c r="AP155" s="487" t="e">
        <f>+VLOOKUP($AJ155,Data_Validation!$A:$D,3,0)</f>
        <v>#N/A</v>
      </c>
      <c r="AQ155" s="487" t="e">
        <f>+VLOOKUP($AJ155,Data_Validation!$A:$D,4,0)</f>
        <v>#N/A</v>
      </c>
      <c r="AR155" s="487" t="s">
        <v>299</v>
      </c>
      <c r="AS155" s="487" t="e">
        <f>+VLOOKUP($AJ155,Data_Validation!$A:$E,5,0)</f>
        <v>#N/A</v>
      </c>
      <c r="AT155" s="904">
        <f t="shared" si="10"/>
        <v>0</v>
      </c>
      <c r="AU155" s="488">
        <f t="shared" si="10"/>
        <v>0</v>
      </c>
      <c r="AV155" s="899">
        <f>IFERROR(INDEX(V155:AG155,1,MATCH(Parametres!$B$3,V$1:AG$1,0)-1)*IF(OR(C155="L",C155="S",C155="I"),-1,1),"")</f>
        <v>0</v>
      </c>
      <c r="AW155" s="899">
        <f t="shared" si="11"/>
        <v>0</v>
      </c>
      <c r="AX155" s="899">
        <f>INDEX(V155:AG155,1,MATCH(Parametres!$B$3,V$1:AG$1,0))*IF(OR(C155="L",C155="S",C155="I"),-1,1)</f>
        <v>0</v>
      </c>
      <c r="AY155" s="487" t="s">
        <v>337</v>
      </c>
      <c r="AZ155" s="487" t="e">
        <f>+VLOOKUP($AJ155,Data_Validation!$A:$E,5,0)</f>
        <v>#N/A</v>
      </c>
    </row>
    <row r="156" spans="36:52" ht="15" customHeight="1">
      <c r="AJ156" s="899">
        <f t="shared" si="8"/>
        <v>0</v>
      </c>
      <c r="AK156" s="899">
        <f t="shared" si="8"/>
        <v>0</v>
      </c>
      <c r="AL156" s="905">
        <f>IFERROR(INDEX(G156:R156,1,MATCH(Parametres!$B$3,G$1:R$1,0)-1)*IF(OR(F156="L",F156="S",F156="I"),-1,1),"")</f>
        <v>0</v>
      </c>
      <c r="AM156" s="905">
        <f t="shared" si="9"/>
        <v>0</v>
      </c>
      <c r="AN156" s="905">
        <f>INDEX(G156:R156,1,MATCH(Parametres!$B$3,G$1:R$1,0))*IF(OR(F156="L",F156="S",F156="I"),-1,1)</f>
        <v>0</v>
      </c>
      <c r="AO156" s="487" t="e">
        <f>+VLOOKUP($AJ156,Data_Validation!$A:$D,1,0)</f>
        <v>#N/A</v>
      </c>
      <c r="AP156" s="487" t="e">
        <f>+VLOOKUP($AJ156,Data_Validation!$A:$D,3,0)</f>
        <v>#N/A</v>
      </c>
      <c r="AQ156" s="487" t="e">
        <f>+VLOOKUP($AJ156,Data_Validation!$A:$D,4,0)</f>
        <v>#N/A</v>
      </c>
      <c r="AR156" s="487" t="s">
        <v>299</v>
      </c>
      <c r="AS156" s="487" t="e">
        <f>+VLOOKUP($AJ156,Data_Validation!$A:$E,5,0)</f>
        <v>#N/A</v>
      </c>
      <c r="AT156" s="904">
        <f t="shared" si="10"/>
        <v>0</v>
      </c>
      <c r="AU156" s="488">
        <f t="shared" si="10"/>
        <v>0</v>
      </c>
      <c r="AV156" s="899">
        <f>IFERROR(INDEX(V156:AG156,1,MATCH(Parametres!$B$3,V$1:AG$1,0)-1)*IF(OR(C156="L",C156="S",C156="I"),-1,1),"")</f>
        <v>0</v>
      </c>
      <c r="AW156" s="899">
        <f t="shared" si="11"/>
        <v>0</v>
      </c>
      <c r="AX156" s="899">
        <f>INDEX(V156:AG156,1,MATCH(Parametres!$B$3,V$1:AG$1,0))*IF(OR(C156="L",C156="S",C156="I"),-1,1)</f>
        <v>0</v>
      </c>
      <c r="AY156" s="487" t="s">
        <v>337</v>
      </c>
      <c r="AZ156" s="487" t="e">
        <f>+VLOOKUP($AJ156,Data_Validation!$A:$E,5,0)</f>
        <v>#N/A</v>
      </c>
    </row>
    <row r="157" spans="36:52" ht="15" customHeight="1">
      <c r="AJ157" s="899">
        <f t="shared" si="8"/>
        <v>0</v>
      </c>
      <c r="AK157" s="899">
        <f t="shared" si="8"/>
        <v>0</v>
      </c>
      <c r="AL157" s="905">
        <f>IFERROR(INDEX(G157:R157,1,MATCH(Parametres!$B$3,G$1:R$1,0)-1)*IF(OR(F157="L",F157="S",F157="I"),-1,1),"")</f>
        <v>0</v>
      </c>
      <c r="AM157" s="905">
        <f t="shared" si="9"/>
        <v>0</v>
      </c>
      <c r="AN157" s="905">
        <f>INDEX(G157:R157,1,MATCH(Parametres!$B$3,G$1:R$1,0))*IF(OR(F157="L",F157="S",F157="I"),-1,1)</f>
        <v>0</v>
      </c>
      <c r="AO157" s="487" t="e">
        <f>+VLOOKUP($AJ157,Data_Validation!$A:$D,1,0)</f>
        <v>#N/A</v>
      </c>
      <c r="AP157" s="487" t="e">
        <f>+VLOOKUP($AJ157,Data_Validation!$A:$D,3,0)</f>
        <v>#N/A</v>
      </c>
      <c r="AQ157" s="487" t="e">
        <f>+VLOOKUP($AJ157,Data_Validation!$A:$D,4,0)</f>
        <v>#N/A</v>
      </c>
      <c r="AR157" s="487" t="s">
        <v>299</v>
      </c>
      <c r="AS157" s="487" t="e">
        <f>+VLOOKUP($AJ157,Data_Validation!$A:$E,5,0)</f>
        <v>#N/A</v>
      </c>
      <c r="AT157" s="904">
        <f t="shared" si="10"/>
        <v>0</v>
      </c>
      <c r="AU157" s="488">
        <f t="shared" si="10"/>
        <v>0</v>
      </c>
      <c r="AV157" s="899">
        <f>IFERROR(INDEX(V157:AG157,1,MATCH(Parametres!$B$3,V$1:AG$1,0)-1)*IF(OR(C157="L",C157="S",C157="I"),-1,1),"")</f>
        <v>0</v>
      </c>
      <c r="AW157" s="899">
        <f t="shared" si="11"/>
        <v>0</v>
      </c>
      <c r="AX157" s="899">
        <f>INDEX(V157:AG157,1,MATCH(Parametres!$B$3,V$1:AG$1,0))*IF(OR(C157="L",C157="S",C157="I"),-1,1)</f>
        <v>0</v>
      </c>
      <c r="AY157" s="487" t="s">
        <v>337</v>
      </c>
      <c r="AZ157" s="487" t="e">
        <f>+VLOOKUP($AJ157,Data_Validation!$A:$E,5,0)</f>
        <v>#N/A</v>
      </c>
    </row>
    <row r="158" spans="36:52" ht="15" customHeight="1">
      <c r="AJ158" s="899">
        <f t="shared" si="8"/>
        <v>0</v>
      </c>
      <c r="AK158" s="899">
        <f t="shared" si="8"/>
        <v>0</v>
      </c>
      <c r="AL158" s="905">
        <f>IFERROR(INDEX(G158:R158,1,MATCH(Parametres!$B$3,G$1:R$1,0)-1)*IF(OR(F158="L",F158="S",F158="I"),-1,1),"")</f>
        <v>0</v>
      </c>
      <c r="AM158" s="905">
        <f t="shared" si="9"/>
        <v>0</v>
      </c>
      <c r="AN158" s="905">
        <f>INDEX(G158:R158,1,MATCH(Parametres!$B$3,G$1:R$1,0))*IF(OR(F158="L",F158="S",F158="I"),-1,1)</f>
        <v>0</v>
      </c>
      <c r="AO158" s="487" t="e">
        <f>+VLOOKUP($AJ158,Data_Validation!$A:$D,1,0)</f>
        <v>#N/A</v>
      </c>
      <c r="AP158" s="487" t="e">
        <f>+VLOOKUP($AJ158,Data_Validation!$A:$D,3,0)</f>
        <v>#N/A</v>
      </c>
      <c r="AQ158" s="487" t="e">
        <f>+VLOOKUP($AJ158,Data_Validation!$A:$D,4,0)</f>
        <v>#N/A</v>
      </c>
      <c r="AR158" s="487" t="s">
        <v>299</v>
      </c>
      <c r="AS158" s="487" t="e">
        <f>+VLOOKUP($AJ158,Data_Validation!$A:$E,5,0)</f>
        <v>#N/A</v>
      </c>
      <c r="AT158" s="904">
        <f t="shared" si="10"/>
        <v>0</v>
      </c>
      <c r="AU158" s="488">
        <f t="shared" si="10"/>
        <v>0</v>
      </c>
      <c r="AV158" s="899">
        <f>IFERROR(INDEX(V158:AG158,1,MATCH(Parametres!$B$3,V$1:AG$1,0)-1)*IF(OR(C158="L",C158="S",C158="I"),-1,1),"")</f>
        <v>0</v>
      </c>
      <c r="AW158" s="899">
        <f t="shared" si="11"/>
        <v>0</v>
      </c>
      <c r="AX158" s="899">
        <f>INDEX(V158:AG158,1,MATCH(Parametres!$B$3,V$1:AG$1,0))*IF(OR(C158="L",C158="S",C158="I"),-1,1)</f>
        <v>0</v>
      </c>
      <c r="AY158" s="487" t="s">
        <v>337</v>
      </c>
      <c r="AZ158" s="487" t="e">
        <f>+VLOOKUP($AJ158,Data_Validation!$A:$E,5,0)</f>
        <v>#N/A</v>
      </c>
    </row>
    <row r="159" spans="36:52" ht="15.75" customHeight="1">
      <c r="AJ159" s="899">
        <f t="shared" si="8"/>
        <v>0</v>
      </c>
      <c r="AK159" s="899">
        <f t="shared" si="8"/>
        <v>0</v>
      </c>
      <c r="AL159" s="905">
        <f>IFERROR(INDEX(G159:R159,1,MATCH(Parametres!$B$3,G$1:R$1,0)-1)*IF(OR(F159="L",F159="S",F159="I"),-1,1),"")</f>
        <v>0</v>
      </c>
      <c r="AM159" s="905">
        <f t="shared" si="9"/>
        <v>0</v>
      </c>
      <c r="AN159" s="905">
        <f>INDEX(G159:R159,1,MATCH(Parametres!$B$3,G$1:R$1,0))*IF(OR(F159="L",F159="S",F159="I"),-1,1)</f>
        <v>0</v>
      </c>
      <c r="AO159" s="487" t="e">
        <f>+VLOOKUP($AJ159,Data_Validation!$A:$D,1,0)</f>
        <v>#N/A</v>
      </c>
      <c r="AP159" s="487" t="e">
        <f>+VLOOKUP($AJ159,Data_Validation!$A:$D,3,0)</f>
        <v>#N/A</v>
      </c>
      <c r="AQ159" s="487" t="e">
        <f>+VLOOKUP($AJ159,Data_Validation!$A:$D,4,0)</f>
        <v>#N/A</v>
      </c>
      <c r="AR159" s="487" t="s">
        <v>299</v>
      </c>
      <c r="AS159" s="487" t="e">
        <f>+VLOOKUP($AJ159,Data_Validation!$A:$E,5,0)</f>
        <v>#N/A</v>
      </c>
      <c r="AT159" s="904">
        <f t="shared" si="10"/>
        <v>0</v>
      </c>
      <c r="AU159" s="488">
        <f t="shared" si="10"/>
        <v>0</v>
      </c>
      <c r="AV159" s="899">
        <f>IFERROR(INDEX(V159:AG159,1,MATCH(Parametres!$B$3,V$1:AG$1,0)-1)*IF(OR(C159="L",C159="S",C159="I"),-1,1),"")</f>
        <v>0</v>
      </c>
      <c r="AW159" s="899">
        <f t="shared" si="11"/>
        <v>0</v>
      </c>
      <c r="AX159" s="899">
        <f>INDEX(V159:AG159,1,MATCH(Parametres!$B$3,V$1:AG$1,0))*IF(OR(C159="L",C159="S",C159="I"),-1,1)</f>
        <v>0</v>
      </c>
      <c r="AY159" s="487" t="s">
        <v>337</v>
      </c>
      <c r="AZ159" s="487" t="e">
        <f>+VLOOKUP($AJ159,Data_Validation!$A:$E,5,0)</f>
        <v>#N/A</v>
      </c>
    </row>
    <row r="160" spans="36:52" ht="15" customHeight="1">
      <c r="AJ160" s="899">
        <f t="shared" si="8"/>
        <v>0</v>
      </c>
      <c r="AK160" s="899">
        <f t="shared" si="8"/>
        <v>0</v>
      </c>
      <c r="AL160" s="905">
        <f>IFERROR(INDEX(G160:R160,1,MATCH(Parametres!$B$3,G$1:R$1,0)-1)*IF(OR(F160="L",F160="S",F160="I"),-1,1),"")</f>
        <v>0</v>
      </c>
      <c r="AM160" s="905">
        <f t="shared" si="9"/>
        <v>0</v>
      </c>
      <c r="AN160" s="905">
        <f>INDEX(G160:R160,1,MATCH(Parametres!$B$3,G$1:R$1,0))*IF(OR(F160="L",F160="S",F160="I"),-1,1)</f>
        <v>0</v>
      </c>
      <c r="AO160" s="487" t="e">
        <f>+VLOOKUP($AJ160,Data_Validation!$A:$D,1,0)</f>
        <v>#N/A</v>
      </c>
      <c r="AP160" s="487" t="e">
        <f>+VLOOKUP($AJ160,Data_Validation!$A:$D,3,0)</f>
        <v>#N/A</v>
      </c>
      <c r="AQ160" s="487" t="e">
        <f>+VLOOKUP($AJ160,Data_Validation!$A:$D,4,0)</f>
        <v>#N/A</v>
      </c>
      <c r="AR160" s="487" t="s">
        <v>299</v>
      </c>
      <c r="AS160" s="487" t="e">
        <f>+VLOOKUP($AJ160,Data_Validation!$A:$E,5,0)</f>
        <v>#N/A</v>
      </c>
      <c r="AT160" s="904">
        <f t="shared" si="10"/>
        <v>0</v>
      </c>
      <c r="AU160" s="488">
        <f t="shared" si="10"/>
        <v>0</v>
      </c>
      <c r="AV160" s="899">
        <f>IFERROR(INDEX(V160:AG160,1,MATCH(Parametres!$B$3,V$1:AG$1,0)-1)*IF(OR(C160="L",C160="S",C160="I"),-1,1),"")</f>
        <v>0</v>
      </c>
      <c r="AW160" s="899">
        <f t="shared" si="11"/>
        <v>0</v>
      </c>
      <c r="AX160" s="899">
        <f>INDEX(V160:AG160,1,MATCH(Parametres!$B$3,V$1:AG$1,0))*IF(OR(C160="L",C160="S",C160="I"),-1,1)</f>
        <v>0</v>
      </c>
      <c r="AY160" s="487" t="s">
        <v>337</v>
      </c>
      <c r="AZ160" s="487" t="e">
        <f>+VLOOKUP($AJ160,Data_Validation!$A:$E,5,0)</f>
        <v>#N/A</v>
      </c>
    </row>
    <row r="161" spans="36:52" ht="15" customHeight="1">
      <c r="AJ161" s="899">
        <f t="shared" si="8"/>
        <v>0</v>
      </c>
      <c r="AK161" s="899">
        <f t="shared" si="8"/>
        <v>0</v>
      </c>
      <c r="AL161" s="905">
        <f>IFERROR(INDEX(G161:R161,1,MATCH(Parametres!$B$3,G$1:R$1,0)-1)*IF(OR(F161="L",F161="S",F161="I"),-1,1),"")</f>
        <v>0</v>
      </c>
      <c r="AM161" s="905">
        <f t="shared" si="9"/>
        <v>0</v>
      </c>
      <c r="AN161" s="905">
        <f>INDEX(G161:R161,1,MATCH(Parametres!$B$3,G$1:R$1,0))*IF(OR(F161="L",F161="S",F161="I"),-1,1)</f>
        <v>0</v>
      </c>
      <c r="AO161" s="487" t="e">
        <f>+VLOOKUP($AJ161,Data_Validation!$A:$D,1,0)</f>
        <v>#N/A</v>
      </c>
      <c r="AP161" s="487" t="e">
        <f>+VLOOKUP($AJ161,Data_Validation!$A:$D,3,0)</f>
        <v>#N/A</v>
      </c>
      <c r="AQ161" s="487" t="e">
        <f>+VLOOKUP($AJ161,Data_Validation!$A:$D,4,0)</f>
        <v>#N/A</v>
      </c>
      <c r="AR161" s="487" t="s">
        <v>299</v>
      </c>
      <c r="AS161" s="487" t="e">
        <f>+VLOOKUP($AJ161,Data_Validation!$A:$E,5,0)</f>
        <v>#N/A</v>
      </c>
      <c r="AT161" s="904">
        <f t="shared" si="10"/>
        <v>0</v>
      </c>
      <c r="AU161" s="488">
        <f t="shared" si="10"/>
        <v>0</v>
      </c>
      <c r="AV161" s="899">
        <f>IFERROR(INDEX(V161:AG161,1,MATCH(Parametres!$B$3,V$1:AG$1,0)-1)*IF(OR(C161="L",C161="S",C161="I"),-1,1),"")</f>
        <v>0</v>
      </c>
      <c r="AW161" s="899">
        <f t="shared" si="11"/>
        <v>0</v>
      </c>
      <c r="AX161" s="899">
        <f>INDEX(V161:AG161,1,MATCH(Parametres!$B$3,V$1:AG$1,0))*IF(OR(C161="L",C161="S",C161="I"),-1,1)</f>
        <v>0</v>
      </c>
      <c r="AY161" s="487" t="s">
        <v>337</v>
      </c>
      <c r="AZ161" s="487" t="e">
        <f>+VLOOKUP($AJ161,Data_Validation!$A:$E,5,0)</f>
        <v>#N/A</v>
      </c>
    </row>
    <row r="162" spans="36:52" ht="15" customHeight="1">
      <c r="AJ162" s="899">
        <f t="shared" si="8"/>
        <v>0</v>
      </c>
      <c r="AK162" s="899">
        <f t="shared" si="8"/>
        <v>0</v>
      </c>
      <c r="AL162" s="905">
        <f>IFERROR(INDEX(G162:R162,1,MATCH(Parametres!$B$3,G$1:R$1,0)-1)*IF(OR(F162="L",F162="S",F162="I"),-1,1),"")</f>
        <v>0</v>
      </c>
      <c r="AM162" s="905">
        <f t="shared" si="9"/>
        <v>0</v>
      </c>
      <c r="AN162" s="905">
        <f>INDEX(G162:R162,1,MATCH(Parametres!$B$3,G$1:R$1,0))*IF(OR(F162="L",F162="S",F162="I"),-1,1)</f>
        <v>0</v>
      </c>
      <c r="AO162" s="487" t="e">
        <f>+VLOOKUP($AJ162,Data_Validation!$A:$D,1,0)</f>
        <v>#N/A</v>
      </c>
      <c r="AP162" s="487" t="e">
        <f>+VLOOKUP($AJ162,Data_Validation!$A:$D,3,0)</f>
        <v>#N/A</v>
      </c>
      <c r="AQ162" s="487" t="e">
        <f>+VLOOKUP($AJ162,Data_Validation!$A:$D,4,0)</f>
        <v>#N/A</v>
      </c>
      <c r="AR162" s="487" t="s">
        <v>299</v>
      </c>
      <c r="AS162" s="487" t="e">
        <f>+VLOOKUP($AJ162,Data_Validation!$A:$E,5,0)</f>
        <v>#N/A</v>
      </c>
      <c r="AT162" s="904">
        <f t="shared" si="10"/>
        <v>0</v>
      </c>
      <c r="AU162" s="488">
        <f t="shared" si="10"/>
        <v>0</v>
      </c>
      <c r="AV162" s="899">
        <f>IFERROR(INDEX(V162:AG162,1,MATCH(Parametres!$B$3,V$1:AG$1,0)-1)*IF(OR(C162="L",C162="S",C162="I"),-1,1),"")</f>
        <v>0</v>
      </c>
      <c r="AW162" s="899">
        <f t="shared" si="11"/>
        <v>0</v>
      </c>
      <c r="AX162" s="899">
        <f>INDEX(V162:AG162,1,MATCH(Parametres!$B$3,V$1:AG$1,0))*IF(OR(C162="L",C162="S",C162="I"),-1,1)</f>
        <v>0</v>
      </c>
      <c r="AY162" s="487" t="s">
        <v>337</v>
      </c>
      <c r="AZ162" s="487" t="e">
        <f>+VLOOKUP($AJ162,Data_Validation!$A:$E,5,0)</f>
        <v>#N/A</v>
      </c>
    </row>
    <row r="163" spans="36:52" ht="15.75" customHeight="1">
      <c r="AJ163" s="899">
        <f t="shared" si="8"/>
        <v>0</v>
      </c>
      <c r="AK163" s="899">
        <f t="shared" si="8"/>
        <v>0</v>
      </c>
      <c r="AL163" s="905">
        <f>IFERROR(INDEX(G163:R163,1,MATCH(Parametres!$B$3,G$1:R$1,0)-1)*IF(OR(F163="L",F163="S",F163="I"),-1,1),"")</f>
        <v>0</v>
      </c>
      <c r="AM163" s="905">
        <f t="shared" si="9"/>
        <v>0</v>
      </c>
      <c r="AN163" s="905">
        <f>INDEX(G163:R163,1,MATCH(Parametres!$B$3,G$1:R$1,0))*IF(OR(F163="L",F163="S",F163="I"),-1,1)</f>
        <v>0</v>
      </c>
      <c r="AO163" s="487" t="e">
        <f>+VLOOKUP($AJ163,Data_Validation!$A:$D,1,0)</f>
        <v>#N/A</v>
      </c>
      <c r="AP163" s="487" t="e">
        <f>+VLOOKUP($AJ163,Data_Validation!$A:$D,3,0)</f>
        <v>#N/A</v>
      </c>
      <c r="AQ163" s="487" t="e">
        <f>+VLOOKUP($AJ163,Data_Validation!$A:$D,4,0)</f>
        <v>#N/A</v>
      </c>
      <c r="AR163" s="487" t="s">
        <v>299</v>
      </c>
      <c r="AS163" s="487" t="e">
        <f>+VLOOKUP($AJ163,Data_Validation!$A:$E,5,0)</f>
        <v>#N/A</v>
      </c>
      <c r="AT163" s="904">
        <f t="shared" si="10"/>
        <v>0</v>
      </c>
      <c r="AU163" s="488">
        <f t="shared" si="10"/>
        <v>0</v>
      </c>
      <c r="AV163" s="899">
        <f>IFERROR(INDEX(V163:AG163,1,MATCH(Parametres!$B$3,V$1:AG$1,0)-1)*IF(OR(C163="L",C163="S",C163="I"),-1,1),"")</f>
        <v>0</v>
      </c>
      <c r="AW163" s="899">
        <f t="shared" si="11"/>
        <v>0</v>
      </c>
      <c r="AX163" s="899">
        <f>INDEX(V163:AG163,1,MATCH(Parametres!$B$3,V$1:AG$1,0))*IF(OR(C163="L",C163="S",C163="I"),-1,1)</f>
        <v>0</v>
      </c>
      <c r="AY163" s="487" t="s">
        <v>337</v>
      </c>
      <c r="AZ163" s="487" t="e">
        <f>+VLOOKUP($AJ163,Data_Validation!$A:$E,5,0)</f>
        <v>#N/A</v>
      </c>
    </row>
    <row r="164" spans="36:52" ht="15" customHeight="1">
      <c r="AJ164" s="899">
        <f t="shared" si="8"/>
        <v>0</v>
      </c>
      <c r="AK164" s="899">
        <f t="shared" si="8"/>
        <v>0</v>
      </c>
      <c r="AL164" s="905">
        <f>IFERROR(INDEX(G164:R164,1,MATCH(Parametres!$B$3,G$1:R$1,0)-1)*IF(OR(F164="L",F164="S",F164="I"),-1,1),"")</f>
        <v>0</v>
      </c>
      <c r="AM164" s="905">
        <f t="shared" si="9"/>
        <v>0</v>
      </c>
      <c r="AN164" s="905">
        <f>INDEX(G164:R164,1,MATCH(Parametres!$B$3,G$1:R$1,0))*IF(OR(F164="L",F164="S",F164="I"),-1,1)</f>
        <v>0</v>
      </c>
      <c r="AO164" s="487" t="e">
        <f>+VLOOKUP($AJ164,Data_Validation!$A:$D,1,0)</f>
        <v>#N/A</v>
      </c>
      <c r="AP164" s="487" t="e">
        <f>+VLOOKUP($AJ164,Data_Validation!$A:$D,3,0)</f>
        <v>#N/A</v>
      </c>
      <c r="AQ164" s="487" t="e">
        <f>+VLOOKUP($AJ164,Data_Validation!$A:$D,4,0)</f>
        <v>#N/A</v>
      </c>
      <c r="AR164" s="487" t="s">
        <v>299</v>
      </c>
      <c r="AS164" s="487" t="e">
        <f>+VLOOKUP($AJ164,Data_Validation!$A:$E,5,0)</f>
        <v>#N/A</v>
      </c>
      <c r="AT164" s="904">
        <f t="shared" si="10"/>
        <v>0</v>
      </c>
      <c r="AU164" s="488">
        <f t="shared" si="10"/>
        <v>0</v>
      </c>
      <c r="AV164" s="899">
        <f>IFERROR(INDEX(V164:AG164,1,MATCH(Parametres!$B$3,V$1:AG$1,0)-1)*IF(OR(C164="L",C164="S",C164="I"),-1,1),"")</f>
        <v>0</v>
      </c>
      <c r="AW164" s="899">
        <f t="shared" si="11"/>
        <v>0</v>
      </c>
      <c r="AX164" s="899">
        <f>INDEX(V164:AG164,1,MATCH(Parametres!$B$3,V$1:AG$1,0))*IF(OR(C164="L",C164="S",C164="I"),-1,1)</f>
        <v>0</v>
      </c>
      <c r="AY164" s="487" t="s">
        <v>337</v>
      </c>
      <c r="AZ164" s="487" t="e">
        <f>+VLOOKUP($AJ164,Data_Validation!$A:$E,5,0)</f>
        <v>#N/A</v>
      </c>
    </row>
    <row r="165" spans="36:52" ht="15" customHeight="1">
      <c r="AJ165" s="899">
        <f t="shared" si="8"/>
        <v>0</v>
      </c>
      <c r="AK165" s="899">
        <f t="shared" si="8"/>
        <v>0</v>
      </c>
      <c r="AL165" s="905">
        <f>IFERROR(INDEX(G165:R165,1,MATCH(Parametres!$B$3,G$1:R$1,0)-1)*IF(OR(F165="L",F165="S",F165="I"),-1,1),"")</f>
        <v>0</v>
      </c>
      <c r="AM165" s="905">
        <f t="shared" si="9"/>
        <v>0</v>
      </c>
      <c r="AN165" s="905">
        <f>INDEX(G165:R165,1,MATCH(Parametres!$B$3,G$1:R$1,0))*IF(OR(F165="L",F165="S",F165="I"),-1,1)</f>
        <v>0</v>
      </c>
      <c r="AO165" s="487" t="e">
        <f>+VLOOKUP($AJ165,Data_Validation!$A:$D,1,0)</f>
        <v>#N/A</v>
      </c>
      <c r="AP165" s="487" t="e">
        <f>+VLOOKUP($AJ165,Data_Validation!$A:$D,3,0)</f>
        <v>#N/A</v>
      </c>
      <c r="AQ165" s="487" t="e">
        <f>+VLOOKUP($AJ165,Data_Validation!$A:$D,4,0)</f>
        <v>#N/A</v>
      </c>
      <c r="AR165" s="487" t="s">
        <v>299</v>
      </c>
      <c r="AS165" s="487" t="e">
        <f>+VLOOKUP($AJ165,Data_Validation!$A:$E,5,0)</f>
        <v>#N/A</v>
      </c>
      <c r="AT165" s="904">
        <f t="shared" si="10"/>
        <v>0</v>
      </c>
      <c r="AU165" s="488">
        <f t="shared" si="10"/>
        <v>0</v>
      </c>
      <c r="AV165" s="899">
        <f>IFERROR(INDEX(V165:AG165,1,MATCH(Parametres!$B$3,V$1:AG$1,0)-1)*IF(OR(C165="L",C165="S",C165="I"),-1,1),"")</f>
        <v>0</v>
      </c>
      <c r="AW165" s="899">
        <f t="shared" si="11"/>
        <v>0</v>
      </c>
      <c r="AX165" s="899">
        <f>INDEX(V165:AG165,1,MATCH(Parametres!$B$3,V$1:AG$1,0))*IF(OR(C165="L",C165="S",C165="I"),-1,1)</f>
        <v>0</v>
      </c>
      <c r="AY165" s="487" t="s">
        <v>337</v>
      </c>
      <c r="AZ165" s="487" t="e">
        <f>+VLOOKUP($AJ165,Data_Validation!$A:$E,5,0)</f>
        <v>#N/A</v>
      </c>
    </row>
    <row r="166" spans="36:52" ht="15" customHeight="1">
      <c r="AJ166" s="899">
        <f t="shared" si="8"/>
        <v>0</v>
      </c>
      <c r="AK166" s="899">
        <f t="shared" si="8"/>
        <v>0</v>
      </c>
      <c r="AL166" s="905">
        <f>IFERROR(INDEX(G166:R166,1,MATCH(Parametres!$B$3,G$1:R$1,0)-1)*IF(OR(F166="L",F166="S",F166="I"),-1,1),"")</f>
        <v>0</v>
      </c>
      <c r="AM166" s="905">
        <f t="shared" si="9"/>
        <v>0</v>
      </c>
      <c r="AN166" s="905">
        <f>INDEX(G166:R166,1,MATCH(Parametres!$B$3,G$1:R$1,0))*IF(OR(F166="L",F166="S",F166="I"),-1,1)</f>
        <v>0</v>
      </c>
      <c r="AO166" s="487" t="e">
        <f>+VLOOKUP($AJ166,Data_Validation!$A:$D,1,0)</f>
        <v>#N/A</v>
      </c>
      <c r="AP166" s="487" t="e">
        <f>+VLOOKUP($AJ166,Data_Validation!$A:$D,3,0)</f>
        <v>#N/A</v>
      </c>
      <c r="AQ166" s="487" t="e">
        <f>+VLOOKUP($AJ166,Data_Validation!$A:$D,4,0)</f>
        <v>#N/A</v>
      </c>
      <c r="AR166" s="487" t="s">
        <v>299</v>
      </c>
      <c r="AS166" s="487" t="e">
        <f>+VLOOKUP($AJ166,Data_Validation!$A:$E,5,0)</f>
        <v>#N/A</v>
      </c>
      <c r="AT166" s="904">
        <f t="shared" si="10"/>
        <v>0</v>
      </c>
      <c r="AU166" s="488">
        <f t="shared" si="10"/>
        <v>0</v>
      </c>
      <c r="AV166" s="899">
        <f>IFERROR(INDEX(V166:AG166,1,MATCH(Parametres!$B$3,V$1:AG$1,0)-1)*IF(OR(C166="L",C166="S",C166="I"),-1,1),"")</f>
        <v>0</v>
      </c>
      <c r="AW166" s="899">
        <f t="shared" si="11"/>
        <v>0</v>
      </c>
      <c r="AX166" s="899">
        <f>INDEX(V166:AG166,1,MATCH(Parametres!$B$3,V$1:AG$1,0))*IF(OR(C166="L",C166="S",C166="I"),-1,1)</f>
        <v>0</v>
      </c>
      <c r="AY166" s="487" t="s">
        <v>337</v>
      </c>
      <c r="AZ166" s="487" t="e">
        <f>+VLOOKUP($AJ166,Data_Validation!$A:$E,5,0)</f>
        <v>#N/A</v>
      </c>
    </row>
    <row r="167" spans="36:52" ht="15" customHeight="1">
      <c r="AJ167" s="899">
        <f t="shared" si="8"/>
        <v>0</v>
      </c>
      <c r="AK167" s="899">
        <f t="shared" si="8"/>
        <v>0</v>
      </c>
      <c r="AL167" s="905">
        <f>IFERROR(INDEX(G167:R167,1,MATCH(Parametres!$B$3,G$1:R$1,0)-1)*IF(OR(F167="L",F167="S",F167="I"),-1,1),"")</f>
        <v>0</v>
      </c>
      <c r="AM167" s="905">
        <f t="shared" si="9"/>
        <v>0</v>
      </c>
      <c r="AN167" s="905">
        <f>INDEX(G167:R167,1,MATCH(Parametres!$B$3,G$1:R$1,0))*IF(OR(F167="L",F167="S",F167="I"),-1,1)</f>
        <v>0</v>
      </c>
      <c r="AO167" s="487" t="e">
        <f>+VLOOKUP($AJ167,Data_Validation!$A:$D,1,0)</f>
        <v>#N/A</v>
      </c>
      <c r="AP167" s="487" t="e">
        <f>+VLOOKUP($AJ167,Data_Validation!$A:$D,3,0)</f>
        <v>#N/A</v>
      </c>
      <c r="AQ167" s="487" t="e">
        <f>+VLOOKUP($AJ167,Data_Validation!$A:$D,4,0)</f>
        <v>#N/A</v>
      </c>
      <c r="AR167" s="487" t="s">
        <v>299</v>
      </c>
      <c r="AS167" s="487" t="e">
        <f>+VLOOKUP($AJ167,Data_Validation!$A:$E,5,0)</f>
        <v>#N/A</v>
      </c>
      <c r="AT167" s="904">
        <f t="shared" si="10"/>
        <v>0</v>
      </c>
      <c r="AU167" s="488">
        <f t="shared" si="10"/>
        <v>0</v>
      </c>
      <c r="AV167" s="899">
        <f>IFERROR(INDEX(V167:AG167,1,MATCH(Parametres!$B$3,V$1:AG$1,0)-1)*IF(OR(C167="L",C167="S",C167="I"),-1,1),"")</f>
        <v>0</v>
      </c>
      <c r="AW167" s="899">
        <f t="shared" si="11"/>
        <v>0</v>
      </c>
      <c r="AX167" s="899">
        <f>INDEX(V167:AG167,1,MATCH(Parametres!$B$3,V$1:AG$1,0))*IF(OR(C167="L",C167="S",C167="I"),-1,1)</f>
        <v>0</v>
      </c>
      <c r="AY167" s="487" t="s">
        <v>337</v>
      </c>
      <c r="AZ167" s="487" t="e">
        <f>+VLOOKUP($AJ167,Data_Validation!$A:$E,5,0)</f>
        <v>#N/A</v>
      </c>
    </row>
    <row r="168" spans="36:52" ht="15.75" customHeight="1">
      <c r="AJ168" s="899">
        <f t="shared" si="8"/>
        <v>0</v>
      </c>
      <c r="AK168" s="899">
        <f t="shared" si="8"/>
        <v>0</v>
      </c>
      <c r="AL168" s="905">
        <f>IFERROR(INDEX(G168:R168,1,MATCH(Parametres!$B$3,G$1:R$1,0)-1)*IF(OR(F168="L",F168="S",F168="I"),-1,1),"")</f>
        <v>0</v>
      </c>
      <c r="AM168" s="905">
        <f t="shared" si="9"/>
        <v>0</v>
      </c>
      <c r="AN168" s="905">
        <f>INDEX(G168:R168,1,MATCH(Parametres!$B$3,G$1:R$1,0))*IF(OR(F168="L",F168="S",F168="I"),-1,1)</f>
        <v>0</v>
      </c>
      <c r="AO168" s="487" t="e">
        <f>+VLOOKUP($AJ168,Data_Validation!$A:$D,1,0)</f>
        <v>#N/A</v>
      </c>
      <c r="AP168" s="487" t="e">
        <f>+VLOOKUP($AJ168,Data_Validation!$A:$D,3,0)</f>
        <v>#N/A</v>
      </c>
      <c r="AQ168" s="487" t="e">
        <f>+VLOOKUP($AJ168,Data_Validation!$A:$D,4,0)</f>
        <v>#N/A</v>
      </c>
      <c r="AR168" s="487" t="s">
        <v>299</v>
      </c>
      <c r="AS168" s="487" t="e">
        <f>+VLOOKUP($AJ168,Data_Validation!$A:$E,5,0)</f>
        <v>#N/A</v>
      </c>
      <c r="AT168" s="904">
        <f t="shared" si="10"/>
        <v>0</v>
      </c>
      <c r="AU168" s="488">
        <f t="shared" si="10"/>
        <v>0</v>
      </c>
      <c r="AV168" s="899">
        <f>IFERROR(INDEX(V168:AG168,1,MATCH(Parametres!$B$3,V$1:AG$1,0)-1)*IF(OR(C168="L",C168="S",C168="I"),-1,1),"")</f>
        <v>0</v>
      </c>
      <c r="AW168" s="899">
        <f t="shared" si="11"/>
        <v>0</v>
      </c>
      <c r="AX168" s="899">
        <f>INDEX(V168:AG168,1,MATCH(Parametres!$B$3,V$1:AG$1,0))*IF(OR(C168="L",C168="S",C168="I"),-1,1)</f>
        <v>0</v>
      </c>
      <c r="AY168" s="487" t="s">
        <v>337</v>
      </c>
      <c r="AZ168" s="487" t="e">
        <f>+VLOOKUP($AJ168,Data_Validation!$A:$E,5,0)</f>
        <v>#N/A</v>
      </c>
    </row>
    <row r="169" spans="36:52" ht="15" customHeight="1">
      <c r="AJ169" s="899">
        <f t="shared" si="8"/>
        <v>0</v>
      </c>
      <c r="AK169" s="899">
        <f t="shared" si="8"/>
        <v>0</v>
      </c>
      <c r="AL169" s="905">
        <f>IFERROR(INDEX(G169:R169,1,MATCH(Parametres!$B$3,G$1:R$1,0)-1)*IF(OR(F169="L",F169="S",F169="I"),-1,1),"")</f>
        <v>0</v>
      </c>
      <c r="AM169" s="905">
        <f t="shared" si="9"/>
        <v>0</v>
      </c>
      <c r="AN169" s="905">
        <f>INDEX(G169:R169,1,MATCH(Parametres!$B$3,G$1:R$1,0))*IF(OR(F169="L",F169="S",F169="I"),-1,1)</f>
        <v>0</v>
      </c>
      <c r="AO169" s="487" t="e">
        <f>+VLOOKUP($AJ169,Data_Validation!$A:$D,1,0)</f>
        <v>#N/A</v>
      </c>
      <c r="AP169" s="487" t="e">
        <f>+VLOOKUP($AJ169,Data_Validation!$A:$D,3,0)</f>
        <v>#N/A</v>
      </c>
      <c r="AQ169" s="487" t="e">
        <f>+VLOOKUP($AJ169,Data_Validation!$A:$D,4,0)</f>
        <v>#N/A</v>
      </c>
      <c r="AR169" s="487" t="s">
        <v>299</v>
      </c>
      <c r="AS169" s="487" t="e">
        <f>+VLOOKUP($AJ169,Data_Validation!$A:$E,5,0)</f>
        <v>#N/A</v>
      </c>
      <c r="AT169" s="904">
        <f t="shared" si="10"/>
        <v>0</v>
      </c>
      <c r="AU169" s="488">
        <f t="shared" si="10"/>
        <v>0</v>
      </c>
      <c r="AV169" s="899">
        <f>IFERROR(INDEX(V169:AG169,1,MATCH(Parametres!$B$3,V$1:AG$1,0)-1)*IF(OR(C169="L",C169="S",C169="I"),-1,1),"")</f>
        <v>0</v>
      </c>
      <c r="AW169" s="899">
        <f t="shared" si="11"/>
        <v>0</v>
      </c>
      <c r="AX169" s="899">
        <f>INDEX(V169:AG169,1,MATCH(Parametres!$B$3,V$1:AG$1,0))*IF(OR(C169="L",C169="S",C169="I"),-1,1)</f>
        <v>0</v>
      </c>
      <c r="AY169" s="487" t="s">
        <v>337</v>
      </c>
      <c r="AZ169" s="487" t="e">
        <f>+VLOOKUP($AJ169,Data_Validation!$A:$E,5,0)</f>
        <v>#N/A</v>
      </c>
    </row>
    <row r="170" spans="36:52" ht="15" customHeight="1">
      <c r="AJ170" s="899">
        <f t="shared" si="8"/>
        <v>0</v>
      </c>
      <c r="AK170" s="899">
        <f t="shared" si="8"/>
        <v>0</v>
      </c>
      <c r="AL170" s="905">
        <f>IFERROR(INDEX(G170:R170,1,MATCH(Parametres!$B$3,G$1:R$1,0)-1)*IF(OR(F170="L",F170="S",F170="I"),-1,1),"")</f>
        <v>0</v>
      </c>
      <c r="AM170" s="905">
        <f t="shared" si="9"/>
        <v>0</v>
      </c>
      <c r="AN170" s="905">
        <f>INDEX(G170:R170,1,MATCH(Parametres!$B$3,G$1:R$1,0))*IF(OR(F170="L",F170="S",F170="I"),-1,1)</f>
        <v>0</v>
      </c>
      <c r="AO170" s="487" t="e">
        <f>+VLOOKUP($AJ170,Data_Validation!$A:$D,1,0)</f>
        <v>#N/A</v>
      </c>
      <c r="AP170" s="487" t="e">
        <f>+VLOOKUP($AJ170,Data_Validation!$A:$D,3,0)</f>
        <v>#N/A</v>
      </c>
      <c r="AQ170" s="487" t="e">
        <f>+VLOOKUP($AJ170,Data_Validation!$A:$D,4,0)</f>
        <v>#N/A</v>
      </c>
      <c r="AR170" s="487" t="s">
        <v>299</v>
      </c>
      <c r="AS170" s="487" t="e">
        <f>+VLOOKUP($AJ170,Data_Validation!$A:$E,5,0)</f>
        <v>#N/A</v>
      </c>
      <c r="AT170" s="904">
        <f t="shared" si="10"/>
        <v>0</v>
      </c>
      <c r="AU170" s="488">
        <f t="shared" si="10"/>
        <v>0</v>
      </c>
      <c r="AV170" s="899">
        <f>IFERROR(INDEX(V170:AG170,1,MATCH(Parametres!$B$3,V$1:AG$1,0)-1)*IF(OR(C170="L",C170="S",C170="I"),-1,1),"")</f>
        <v>0</v>
      </c>
      <c r="AW170" s="899">
        <f t="shared" si="11"/>
        <v>0</v>
      </c>
      <c r="AX170" s="899">
        <f>INDEX(V170:AG170,1,MATCH(Parametres!$B$3,V$1:AG$1,0))*IF(OR(C170="L",C170="S",C170="I"),-1,1)</f>
        <v>0</v>
      </c>
      <c r="AY170" s="487" t="s">
        <v>337</v>
      </c>
      <c r="AZ170" s="487" t="e">
        <f>+VLOOKUP($AJ170,Data_Validation!$A:$E,5,0)</f>
        <v>#N/A</v>
      </c>
    </row>
    <row r="171" spans="36:52" ht="15" customHeight="1">
      <c r="AJ171" s="899">
        <f t="shared" si="8"/>
        <v>0</v>
      </c>
      <c r="AK171" s="899">
        <f t="shared" si="8"/>
        <v>0</v>
      </c>
      <c r="AL171" s="905">
        <f>IFERROR(INDEX(G171:R171,1,MATCH(Parametres!$B$3,G$1:R$1,0)-1)*IF(OR(F171="L",F171="S",F171="I"),-1,1),"")</f>
        <v>0</v>
      </c>
      <c r="AM171" s="905">
        <f t="shared" si="9"/>
        <v>0</v>
      </c>
      <c r="AN171" s="905">
        <f>INDEX(G171:R171,1,MATCH(Parametres!$B$3,G$1:R$1,0))*IF(OR(F171="L",F171="S",F171="I"),-1,1)</f>
        <v>0</v>
      </c>
      <c r="AO171" s="487" t="e">
        <f>+VLOOKUP($AJ171,Data_Validation!$A:$D,1,0)</f>
        <v>#N/A</v>
      </c>
      <c r="AP171" s="487" t="e">
        <f>+VLOOKUP($AJ171,Data_Validation!$A:$D,3,0)</f>
        <v>#N/A</v>
      </c>
      <c r="AQ171" s="487" t="e">
        <f>+VLOOKUP($AJ171,Data_Validation!$A:$D,4,0)</f>
        <v>#N/A</v>
      </c>
      <c r="AR171" s="487" t="s">
        <v>299</v>
      </c>
      <c r="AS171" s="487" t="e">
        <f>+VLOOKUP($AJ171,Data_Validation!$A:$E,5,0)</f>
        <v>#N/A</v>
      </c>
      <c r="AT171" s="904">
        <f t="shared" si="10"/>
        <v>0</v>
      </c>
      <c r="AU171" s="488">
        <f t="shared" si="10"/>
        <v>0</v>
      </c>
      <c r="AV171" s="899">
        <f>IFERROR(INDEX(V171:AG171,1,MATCH(Parametres!$B$3,V$1:AG$1,0)-1)*IF(OR(C171="L",C171="S",C171="I"),-1,1),"")</f>
        <v>0</v>
      </c>
      <c r="AW171" s="899">
        <f t="shared" si="11"/>
        <v>0</v>
      </c>
      <c r="AX171" s="899">
        <f>INDEX(V171:AG171,1,MATCH(Parametres!$B$3,V$1:AG$1,0))*IF(OR(C171="L",C171="S",C171="I"),-1,1)</f>
        <v>0</v>
      </c>
      <c r="AY171" s="487" t="s">
        <v>337</v>
      </c>
      <c r="AZ171" s="487" t="e">
        <f>+VLOOKUP($AJ171,Data_Validation!$A:$E,5,0)</f>
        <v>#N/A</v>
      </c>
    </row>
    <row r="172" spans="36:52" ht="15.75" customHeight="1">
      <c r="AJ172" s="899">
        <f t="shared" si="8"/>
        <v>0</v>
      </c>
      <c r="AK172" s="899">
        <f t="shared" si="8"/>
        <v>0</v>
      </c>
      <c r="AL172" s="905">
        <f>IFERROR(INDEX(G172:R172,1,MATCH(Parametres!$B$3,G$1:R$1,0)-1)*IF(OR(F172="L",F172="S",F172="I"),-1,1),"")</f>
        <v>0</v>
      </c>
      <c r="AM172" s="905">
        <f t="shared" si="9"/>
        <v>0</v>
      </c>
      <c r="AN172" s="905">
        <f>INDEX(G172:R172,1,MATCH(Parametres!$B$3,G$1:R$1,0))*IF(OR(F172="L",F172="S",F172="I"),-1,1)</f>
        <v>0</v>
      </c>
      <c r="AO172" s="487" t="e">
        <f>+VLOOKUP($AJ172,Data_Validation!$A:$D,1,0)</f>
        <v>#N/A</v>
      </c>
      <c r="AP172" s="487" t="e">
        <f>+VLOOKUP($AJ172,Data_Validation!$A:$D,3,0)</f>
        <v>#N/A</v>
      </c>
      <c r="AQ172" s="487" t="e">
        <f>+VLOOKUP($AJ172,Data_Validation!$A:$D,4,0)</f>
        <v>#N/A</v>
      </c>
      <c r="AR172" s="487" t="s">
        <v>299</v>
      </c>
      <c r="AS172" s="487" t="e">
        <f>+VLOOKUP($AJ172,Data_Validation!$A:$E,5,0)</f>
        <v>#N/A</v>
      </c>
      <c r="AT172" s="904">
        <f t="shared" si="10"/>
        <v>0</v>
      </c>
      <c r="AU172" s="488">
        <f t="shared" si="10"/>
        <v>0</v>
      </c>
      <c r="AV172" s="899">
        <f>IFERROR(INDEX(V172:AG172,1,MATCH(Parametres!$B$3,V$1:AG$1,0)-1)*IF(OR(C172="L",C172="S",C172="I"),-1,1),"")</f>
        <v>0</v>
      </c>
      <c r="AW172" s="899">
        <f t="shared" si="11"/>
        <v>0</v>
      </c>
      <c r="AX172" s="899">
        <f>INDEX(V172:AG172,1,MATCH(Parametres!$B$3,V$1:AG$1,0))*IF(OR(C172="L",C172="S",C172="I"),-1,1)</f>
        <v>0</v>
      </c>
      <c r="AY172" s="487" t="s">
        <v>337</v>
      </c>
      <c r="AZ172" s="487" t="e">
        <f>+VLOOKUP($AJ172,Data_Validation!$A:$E,5,0)</f>
        <v>#N/A</v>
      </c>
    </row>
    <row r="173" spans="36:52" ht="15" customHeight="1">
      <c r="AJ173" s="899">
        <f t="shared" si="8"/>
        <v>0</v>
      </c>
      <c r="AK173" s="899">
        <f t="shared" si="8"/>
        <v>0</v>
      </c>
      <c r="AL173" s="905">
        <f>IFERROR(INDEX(G173:R173,1,MATCH(Parametres!$B$3,G$1:R$1,0)-1)*IF(OR(F173="L",F173="S",F173="I"),-1,1),"")</f>
        <v>0</v>
      </c>
      <c r="AM173" s="905">
        <f t="shared" si="9"/>
        <v>0</v>
      </c>
      <c r="AN173" s="905">
        <f>INDEX(G173:R173,1,MATCH(Parametres!$B$3,G$1:R$1,0))*IF(OR(F173="L",F173="S",F173="I"),-1,1)</f>
        <v>0</v>
      </c>
      <c r="AO173" s="487" t="e">
        <f>+VLOOKUP($AJ173,Data_Validation!$A:$D,1,0)</f>
        <v>#N/A</v>
      </c>
      <c r="AP173" s="487" t="e">
        <f>+VLOOKUP($AJ173,Data_Validation!$A:$D,3,0)</f>
        <v>#N/A</v>
      </c>
      <c r="AQ173" s="487" t="e">
        <f>+VLOOKUP($AJ173,Data_Validation!$A:$D,4,0)</f>
        <v>#N/A</v>
      </c>
      <c r="AR173" s="487" t="s">
        <v>299</v>
      </c>
      <c r="AS173" s="487" t="e">
        <f>+VLOOKUP($AJ173,Data_Validation!$A:$E,5,0)</f>
        <v>#N/A</v>
      </c>
      <c r="AT173" s="904">
        <f t="shared" si="10"/>
        <v>0</v>
      </c>
      <c r="AU173" s="488">
        <f t="shared" si="10"/>
        <v>0</v>
      </c>
      <c r="AV173" s="899">
        <f>IFERROR(INDEX(V173:AG173,1,MATCH(Parametres!$B$3,V$1:AG$1,0)-1)*IF(OR(C173="L",C173="S",C173="I"),-1,1),"")</f>
        <v>0</v>
      </c>
      <c r="AW173" s="899">
        <f t="shared" si="11"/>
        <v>0</v>
      </c>
      <c r="AX173" s="899">
        <f>INDEX(V173:AG173,1,MATCH(Parametres!$B$3,V$1:AG$1,0))*IF(OR(C173="L",C173="S",C173="I"),-1,1)</f>
        <v>0</v>
      </c>
      <c r="AY173" s="487" t="s">
        <v>337</v>
      </c>
      <c r="AZ173" s="487" t="e">
        <f>+VLOOKUP($AJ173,Data_Validation!$A:$E,5,0)</f>
        <v>#N/A</v>
      </c>
    </row>
    <row r="174" spans="36:52" ht="15" customHeight="1">
      <c r="AJ174" s="899">
        <f t="shared" si="8"/>
        <v>0</v>
      </c>
      <c r="AK174" s="899">
        <f t="shared" si="8"/>
        <v>0</v>
      </c>
      <c r="AL174" s="905">
        <f>IFERROR(INDEX(G174:R174,1,MATCH(Parametres!$B$3,G$1:R$1,0)-1)*IF(OR(F174="L",F174="S",F174="I"),-1,1),"")</f>
        <v>0</v>
      </c>
      <c r="AM174" s="905">
        <f t="shared" si="9"/>
        <v>0</v>
      </c>
      <c r="AN174" s="905">
        <f>INDEX(G174:R174,1,MATCH(Parametres!$B$3,G$1:R$1,0))*IF(OR(F174="L",F174="S",F174="I"),-1,1)</f>
        <v>0</v>
      </c>
      <c r="AO174" s="487" t="e">
        <f>+VLOOKUP($AJ174,Data_Validation!$A:$D,1,0)</f>
        <v>#N/A</v>
      </c>
      <c r="AP174" s="487" t="e">
        <f>+VLOOKUP($AJ174,Data_Validation!$A:$D,3,0)</f>
        <v>#N/A</v>
      </c>
      <c r="AQ174" s="487" t="e">
        <f>+VLOOKUP($AJ174,Data_Validation!$A:$D,4,0)</f>
        <v>#N/A</v>
      </c>
      <c r="AR174" s="487" t="s">
        <v>299</v>
      </c>
      <c r="AS174" s="487" t="e">
        <f>+VLOOKUP($AJ174,Data_Validation!$A:$E,5,0)</f>
        <v>#N/A</v>
      </c>
      <c r="AT174" s="904">
        <f t="shared" si="10"/>
        <v>0</v>
      </c>
      <c r="AU174" s="488">
        <f t="shared" si="10"/>
        <v>0</v>
      </c>
      <c r="AV174" s="899">
        <f>IFERROR(INDEX(V174:AG174,1,MATCH(Parametres!$B$3,V$1:AG$1,0)-1)*IF(OR(C174="L",C174="S",C174="I"),-1,1),"")</f>
        <v>0</v>
      </c>
      <c r="AW174" s="899">
        <f t="shared" si="11"/>
        <v>0</v>
      </c>
      <c r="AX174" s="899">
        <f>INDEX(V174:AG174,1,MATCH(Parametres!$B$3,V$1:AG$1,0))*IF(OR(C174="L",C174="S",C174="I"),-1,1)</f>
        <v>0</v>
      </c>
      <c r="AY174" s="487" t="s">
        <v>337</v>
      </c>
      <c r="AZ174" s="487" t="e">
        <f>+VLOOKUP($AJ174,Data_Validation!$A:$E,5,0)</f>
        <v>#N/A</v>
      </c>
    </row>
    <row r="175" spans="36:52" ht="15" customHeight="1">
      <c r="AJ175" s="899">
        <f t="shared" si="8"/>
        <v>0</v>
      </c>
      <c r="AK175" s="899">
        <f t="shared" si="8"/>
        <v>0</v>
      </c>
      <c r="AL175" s="905">
        <f>IFERROR(INDEX(G175:R175,1,MATCH(Parametres!$B$3,G$1:R$1,0)-1)*IF(OR(F175="L",F175="S",F175="I"),-1,1),"")</f>
        <v>0</v>
      </c>
      <c r="AM175" s="905">
        <f t="shared" si="9"/>
        <v>0</v>
      </c>
      <c r="AN175" s="905">
        <f>INDEX(G175:R175,1,MATCH(Parametres!$B$3,G$1:R$1,0))*IF(OR(F175="L",F175="S",F175="I"),-1,1)</f>
        <v>0</v>
      </c>
      <c r="AO175" s="487" t="e">
        <f>+VLOOKUP($AJ175,Data_Validation!$A:$D,1,0)</f>
        <v>#N/A</v>
      </c>
      <c r="AP175" s="487" t="e">
        <f>+VLOOKUP($AJ175,Data_Validation!$A:$D,3,0)</f>
        <v>#N/A</v>
      </c>
      <c r="AQ175" s="487" t="e">
        <f>+VLOOKUP($AJ175,Data_Validation!$A:$D,4,0)</f>
        <v>#N/A</v>
      </c>
      <c r="AR175" s="487" t="s">
        <v>299</v>
      </c>
      <c r="AS175" s="487" t="e">
        <f>+VLOOKUP($AJ175,Data_Validation!$A:$E,5,0)</f>
        <v>#N/A</v>
      </c>
      <c r="AT175" s="904">
        <f t="shared" si="10"/>
        <v>0</v>
      </c>
      <c r="AU175" s="488">
        <f t="shared" si="10"/>
        <v>0</v>
      </c>
      <c r="AV175" s="899">
        <f>IFERROR(INDEX(V175:AG175,1,MATCH(Parametres!$B$3,V$1:AG$1,0)-1)*IF(OR(C175="L",C175="S",C175="I"),-1,1),"")</f>
        <v>0</v>
      </c>
      <c r="AW175" s="899">
        <f t="shared" si="11"/>
        <v>0</v>
      </c>
      <c r="AX175" s="899">
        <f>INDEX(V175:AG175,1,MATCH(Parametres!$B$3,V$1:AG$1,0))*IF(OR(C175="L",C175="S",C175="I"),-1,1)</f>
        <v>0</v>
      </c>
      <c r="AY175" s="487" t="s">
        <v>337</v>
      </c>
      <c r="AZ175" s="487" t="e">
        <f>+VLOOKUP($AJ175,Data_Validation!$A:$E,5,0)</f>
        <v>#N/A</v>
      </c>
    </row>
    <row r="176" spans="36:52" ht="15.75" customHeight="1">
      <c r="AJ176" s="899">
        <f t="shared" si="8"/>
        <v>0</v>
      </c>
      <c r="AK176" s="899">
        <f t="shared" si="8"/>
        <v>0</v>
      </c>
      <c r="AL176" s="905">
        <f>IFERROR(INDEX(G176:R176,1,MATCH(Parametres!$B$3,G$1:R$1,0)-1)*IF(OR(F176="L",F176="S",F176="I"),-1,1),"")</f>
        <v>0</v>
      </c>
      <c r="AM176" s="905">
        <f t="shared" si="9"/>
        <v>0</v>
      </c>
      <c r="AN176" s="905">
        <f>INDEX(G176:R176,1,MATCH(Parametres!$B$3,G$1:R$1,0))*IF(OR(F176="L",F176="S",F176="I"),-1,1)</f>
        <v>0</v>
      </c>
      <c r="AO176" s="487" t="e">
        <f>+VLOOKUP($AJ176,Data_Validation!$A:$D,1,0)</f>
        <v>#N/A</v>
      </c>
      <c r="AP176" s="487" t="e">
        <f>+VLOOKUP($AJ176,Data_Validation!$A:$D,3,0)</f>
        <v>#N/A</v>
      </c>
      <c r="AQ176" s="487" t="e">
        <f>+VLOOKUP($AJ176,Data_Validation!$A:$D,4,0)</f>
        <v>#N/A</v>
      </c>
      <c r="AR176" s="487" t="s">
        <v>299</v>
      </c>
      <c r="AS176" s="487" t="e">
        <f>+VLOOKUP($AJ176,Data_Validation!$A:$E,5,0)</f>
        <v>#N/A</v>
      </c>
      <c r="AT176" s="904">
        <f t="shared" si="10"/>
        <v>0</v>
      </c>
      <c r="AU176" s="488">
        <f t="shared" si="10"/>
        <v>0</v>
      </c>
      <c r="AV176" s="899">
        <f>IFERROR(INDEX(V176:AG176,1,MATCH(Parametres!$B$3,V$1:AG$1,0)-1)*IF(OR(C176="L",C176="S",C176="I"),-1,1),"")</f>
        <v>0</v>
      </c>
      <c r="AW176" s="899">
        <f t="shared" si="11"/>
        <v>0</v>
      </c>
      <c r="AX176" s="899">
        <f>INDEX(V176:AG176,1,MATCH(Parametres!$B$3,V$1:AG$1,0))*IF(OR(C176="L",C176="S",C176="I"),-1,1)</f>
        <v>0</v>
      </c>
      <c r="AY176" s="487" t="s">
        <v>337</v>
      </c>
      <c r="AZ176" s="487" t="e">
        <f>+VLOOKUP($AJ176,Data_Validation!$A:$E,5,0)</f>
        <v>#N/A</v>
      </c>
    </row>
    <row r="177" spans="36:52" ht="15" customHeight="1">
      <c r="AJ177" s="899">
        <f t="shared" si="8"/>
        <v>0</v>
      </c>
      <c r="AK177" s="899">
        <f t="shared" si="8"/>
        <v>0</v>
      </c>
      <c r="AL177" s="905">
        <f>IFERROR(INDEX(G177:R177,1,MATCH(Parametres!$B$3,G$1:R$1,0)-1)*IF(OR(F177="L",F177="S",F177="I"),-1,1),"")</f>
        <v>0</v>
      </c>
      <c r="AM177" s="905">
        <f t="shared" si="9"/>
        <v>0</v>
      </c>
      <c r="AN177" s="905">
        <f>INDEX(G177:R177,1,MATCH(Parametres!$B$3,G$1:R$1,0))*IF(OR(F177="L",F177="S",F177="I"),-1,1)</f>
        <v>0</v>
      </c>
      <c r="AO177" s="487" t="e">
        <f>+VLOOKUP($AJ177,Data_Validation!$A:$D,1,0)</f>
        <v>#N/A</v>
      </c>
      <c r="AP177" s="487" t="e">
        <f>+VLOOKUP($AJ177,Data_Validation!$A:$D,3,0)</f>
        <v>#N/A</v>
      </c>
      <c r="AQ177" s="487" t="e">
        <f>+VLOOKUP($AJ177,Data_Validation!$A:$D,4,0)</f>
        <v>#N/A</v>
      </c>
      <c r="AR177" s="487" t="s">
        <v>299</v>
      </c>
      <c r="AS177" s="487" t="e">
        <f>+VLOOKUP($AJ177,Data_Validation!$A:$E,5,0)</f>
        <v>#N/A</v>
      </c>
      <c r="AT177" s="904">
        <f t="shared" si="10"/>
        <v>0</v>
      </c>
      <c r="AU177" s="488">
        <f t="shared" si="10"/>
        <v>0</v>
      </c>
      <c r="AV177" s="899">
        <f>IFERROR(INDEX(V177:AG177,1,MATCH(Parametres!$B$3,V$1:AG$1,0)-1)*IF(OR(C177="L",C177="S",C177="I"),-1,1),"")</f>
        <v>0</v>
      </c>
      <c r="AW177" s="899">
        <f t="shared" si="11"/>
        <v>0</v>
      </c>
      <c r="AX177" s="899">
        <f>INDEX(V177:AG177,1,MATCH(Parametres!$B$3,V$1:AG$1,0))*IF(OR(C177="L",C177="S",C177="I"),-1,1)</f>
        <v>0</v>
      </c>
      <c r="AY177" s="487" t="s">
        <v>337</v>
      </c>
      <c r="AZ177" s="487" t="e">
        <f>+VLOOKUP($AJ177,Data_Validation!$A:$E,5,0)</f>
        <v>#N/A</v>
      </c>
    </row>
    <row r="178" spans="36:52" ht="15" customHeight="1">
      <c r="AJ178" s="899">
        <f t="shared" si="8"/>
        <v>0</v>
      </c>
      <c r="AK178" s="899">
        <f t="shared" si="8"/>
        <v>0</v>
      </c>
      <c r="AL178" s="905">
        <f>IFERROR(INDEX(G178:R178,1,MATCH(Parametres!$B$3,G$1:R$1,0)-1)*IF(OR(F178="L",F178="S",F178="I"),-1,1),"")</f>
        <v>0</v>
      </c>
      <c r="AM178" s="905">
        <f t="shared" si="9"/>
        <v>0</v>
      </c>
      <c r="AN178" s="905">
        <f>INDEX(G178:R178,1,MATCH(Parametres!$B$3,G$1:R$1,0))*IF(OR(F178="L",F178="S",F178="I"),-1,1)</f>
        <v>0</v>
      </c>
      <c r="AO178" s="487" t="e">
        <f>+VLOOKUP($AJ178,Data_Validation!$A:$D,1,0)</f>
        <v>#N/A</v>
      </c>
      <c r="AP178" s="487" t="e">
        <f>+VLOOKUP($AJ178,Data_Validation!$A:$D,3,0)</f>
        <v>#N/A</v>
      </c>
      <c r="AQ178" s="487" t="e">
        <f>+VLOOKUP($AJ178,Data_Validation!$A:$D,4,0)</f>
        <v>#N/A</v>
      </c>
      <c r="AR178" s="487" t="s">
        <v>299</v>
      </c>
      <c r="AS178" s="487" t="e">
        <f>+VLOOKUP($AJ178,Data_Validation!$A:$E,5,0)</f>
        <v>#N/A</v>
      </c>
      <c r="AT178" s="904">
        <f t="shared" si="10"/>
        <v>0</v>
      </c>
      <c r="AU178" s="488">
        <f t="shared" si="10"/>
        <v>0</v>
      </c>
      <c r="AV178" s="899">
        <f>IFERROR(INDEX(V178:AG178,1,MATCH(Parametres!$B$3,V$1:AG$1,0)-1)*IF(OR(C178="L",C178="S",C178="I"),-1,1),"")</f>
        <v>0</v>
      </c>
      <c r="AW178" s="899">
        <f t="shared" si="11"/>
        <v>0</v>
      </c>
      <c r="AX178" s="899">
        <f>INDEX(V178:AG178,1,MATCH(Parametres!$B$3,V$1:AG$1,0))*IF(OR(C178="L",C178="S",C178="I"),-1,1)</f>
        <v>0</v>
      </c>
      <c r="AY178" s="487" t="s">
        <v>337</v>
      </c>
      <c r="AZ178" s="487" t="e">
        <f>+VLOOKUP($AJ178,Data_Validation!$A:$E,5,0)</f>
        <v>#N/A</v>
      </c>
    </row>
    <row r="179" spans="36:52" ht="15" customHeight="1">
      <c r="AJ179" s="899">
        <f t="shared" si="8"/>
        <v>0</v>
      </c>
      <c r="AK179" s="899">
        <f t="shared" si="8"/>
        <v>0</v>
      </c>
      <c r="AL179" s="905">
        <f>IFERROR(INDEX(G179:R179,1,MATCH(Parametres!$B$3,G$1:R$1,0)-1)*IF(OR(F179="L",F179="S",F179="I"),-1,1),"")</f>
        <v>0</v>
      </c>
      <c r="AM179" s="905">
        <f t="shared" si="9"/>
        <v>0</v>
      </c>
      <c r="AN179" s="905">
        <f>INDEX(G179:R179,1,MATCH(Parametres!$B$3,G$1:R$1,0))*IF(OR(F179="L",F179="S",F179="I"),-1,1)</f>
        <v>0</v>
      </c>
      <c r="AO179" s="487" t="e">
        <f>+VLOOKUP($AJ179,Data_Validation!$A:$D,1,0)</f>
        <v>#N/A</v>
      </c>
      <c r="AP179" s="487" t="e">
        <f>+VLOOKUP($AJ179,Data_Validation!$A:$D,3,0)</f>
        <v>#N/A</v>
      </c>
      <c r="AQ179" s="487" t="e">
        <f>+VLOOKUP($AJ179,Data_Validation!$A:$D,4,0)</f>
        <v>#N/A</v>
      </c>
      <c r="AR179" s="487" t="s">
        <v>299</v>
      </c>
      <c r="AS179" s="487" t="e">
        <f>+VLOOKUP($AJ179,Data_Validation!$A:$E,5,0)</f>
        <v>#N/A</v>
      </c>
      <c r="AT179" s="904">
        <f t="shared" si="10"/>
        <v>0</v>
      </c>
      <c r="AU179" s="488">
        <f t="shared" si="10"/>
        <v>0</v>
      </c>
      <c r="AV179" s="899">
        <f>IFERROR(INDEX(V179:AG179,1,MATCH(Parametres!$B$3,V$1:AG$1,0)-1)*IF(OR(C179="L",C179="S",C179="I"),-1,1),"")</f>
        <v>0</v>
      </c>
      <c r="AW179" s="899">
        <f t="shared" si="11"/>
        <v>0</v>
      </c>
      <c r="AX179" s="899">
        <f>INDEX(V179:AG179,1,MATCH(Parametres!$B$3,V$1:AG$1,0))*IF(OR(C179="L",C179="S",C179="I"),-1,1)</f>
        <v>0</v>
      </c>
      <c r="AY179" s="487" t="s">
        <v>337</v>
      </c>
      <c r="AZ179" s="487" t="e">
        <f>+VLOOKUP($AJ179,Data_Validation!$A:$E,5,0)</f>
        <v>#N/A</v>
      </c>
    </row>
    <row r="180" spans="36:52" ht="15" customHeight="1">
      <c r="AJ180" s="899">
        <f t="shared" si="8"/>
        <v>0</v>
      </c>
      <c r="AK180" s="899">
        <f t="shared" si="8"/>
        <v>0</v>
      </c>
      <c r="AL180" s="905">
        <f>IFERROR(INDEX(G180:R180,1,MATCH(Parametres!$B$3,G$1:R$1,0)-1)*IF(OR(F180="L",F180="S",F180="I"),-1,1),"")</f>
        <v>0</v>
      </c>
      <c r="AM180" s="905">
        <f t="shared" si="9"/>
        <v>0</v>
      </c>
      <c r="AN180" s="905">
        <f>INDEX(G180:R180,1,MATCH(Parametres!$B$3,G$1:R$1,0))*IF(OR(F180="L",F180="S",F180="I"),-1,1)</f>
        <v>0</v>
      </c>
      <c r="AO180" s="487" t="e">
        <f>+VLOOKUP($AJ180,Data_Validation!$A:$D,1,0)</f>
        <v>#N/A</v>
      </c>
      <c r="AP180" s="487" t="e">
        <f>+VLOOKUP($AJ180,Data_Validation!$A:$D,3,0)</f>
        <v>#N/A</v>
      </c>
      <c r="AQ180" s="487" t="e">
        <f>+VLOOKUP($AJ180,Data_Validation!$A:$D,4,0)</f>
        <v>#N/A</v>
      </c>
      <c r="AR180" s="487" t="s">
        <v>299</v>
      </c>
      <c r="AS180" s="487" t="e">
        <f>+VLOOKUP($AJ180,Data_Validation!$A:$E,5,0)</f>
        <v>#N/A</v>
      </c>
      <c r="AT180" s="904">
        <f t="shared" si="10"/>
        <v>0</v>
      </c>
      <c r="AU180" s="488">
        <f t="shared" si="10"/>
        <v>0</v>
      </c>
      <c r="AV180" s="899">
        <f>IFERROR(INDEX(V180:AG180,1,MATCH(Parametres!$B$3,V$1:AG$1,0)-1)*IF(OR(C180="L",C180="S",C180="I"),-1,1),"")</f>
        <v>0</v>
      </c>
      <c r="AW180" s="899">
        <f t="shared" si="11"/>
        <v>0</v>
      </c>
      <c r="AX180" s="899">
        <f>INDEX(V180:AG180,1,MATCH(Parametres!$B$3,V$1:AG$1,0))*IF(OR(C180="L",C180="S",C180="I"),-1,1)</f>
        <v>0</v>
      </c>
      <c r="AY180" s="487" t="s">
        <v>337</v>
      </c>
      <c r="AZ180" s="487" t="e">
        <f>+VLOOKUP($AJ180,Data_Validation!$A:$E,5,0)</f>
        <v>#N/A</v>
      </c>
    </row>
    <row r="181" spans="36:52" ht="15.75" customHeight="1">
      <c r="AJ181" s="899">
        <f t="shared" si="8"/>
        <v>0</v>
      </c>
      <c r="AK181" s="899">
        <f t="shared" si="8"/>
        <v>0</v>
      </c>
      <c r="AL181" s="905">
        <f>IFERROR(INDEX(G181:R181,1,MATCH(Parametres!$B$3,G$1:R$1,0)-1)*IF(OR(F181="L",F181="S",F181="I"),-1,1),"")</f>
        <v>0</v>
      </c>
      <c r="AM181" s="905">
        <f t="shared" si="9"/>
        <v>0</v>
      </c>
      <c r="AN181" s="905">
        <f>INDEX(G181:R181,1,MATCH(Parametres!$B$3,G$1:R$1,0))*IF(OR(F181="L",F181="S",F181="I"),-1,1)</f>
        <v>0</v>
      </c>
      <c r="AO181" s="487" t="e">
        <f>+VLOOKUP($AJ181,Data_Validation!$A:$D,1,0)</f>
        <v>#N/A</v>
      </c>
      <c r="AP181" s="487" t="e">
        <f>+VLOOKUP($AJ181,Data_Validation!$A:$D,3,0)</f>
        <v>#N/A</v>
      </c>
      <c r="AQ181" s="487" t="e">
        <f>+VLOOKUP($AJ181,Data_Validation!$A:$D,4,0)</f>
        <v>#N/A</v>
      </c>
      <c r="AR181" s="487" t="s">
        <v>299</v>
      </c>
      <c r="AS181" s="487" t="e">
        <f>+VLOOKUP($AJ181,Data_Validation!$A:$E,5,0)</f>
        <v>#N/A</v>
      </c>
      <c r="AT181" s="904">
        <f t="shared" si="10"/>
        <v>0</v>
      </c>
      <c r="AU181" s="488">
        <f t="shared" si="10"/>
        <v>0</v>
      </c>
      <c r="AV181" s="899">
        <f>IFERROR(INDEX(V181:AG181,1,MATCH(Parametres!$B$3,V$1:AG$1,0)-1)*IF(OR(C181="L",C181="S",C181="I"),-1,1),"")</f>
        <v>0</v>
      </c>
      <c r="AW181" s="899">
        <f t="shared" si="11"/>
        <v>0</v>
      </c>
      <c r="AX181" s="899">
        <f>INDEX(V181:AG181,1,MATCH(Parametres!$B$3,V$1:AG$1,0))*IF(OR(C181="L",C181="S",C181="I"),-1,1)</f>
        <v>0</v>
      </c>
      <c r="AY181" s="487" t="s">
        <v>337</v>
      </c>
      <c r="AZ181" s="487" t="e">
        <f>+VLOOKUP($AJ181,Data_Validation!$A:$E,5,0)</f>
        <v>#N/A</v>
      </c>
    </row>
    <row r="182" spans="36:52" ht="15.75" customHeight="1">
      <c r="AJ182" s="899">
        <f t="shared" si="8"/>
        <v>0</v>
      </c>
      <c r="AK182" s="899">
        <f t="shared" si="8"/>
        <v>0</v>
      </c>
      <c r="AL182" s="905">
        <f>IFERROR(INDEX(G182:R182,1,MATCH(Parametres!$B$3,G$1:R$1,0)-1)*IF(OR(F182="L",F182="S",F182="I"),-1,1),"")</f>
        <v>0</v>
      </c>
      <c r="AM182" s="905">
        <f t="shared" si="9"/>
        <v>0</v>
      </c>
      <c r="AN182" s="905">
        <f>INDEX(G182:R182,1,MATCH(Parametres!$B$3,G$1:R$1,0))*IF(OR(F182="L",F182="S",F182="I"),-1,1)</f>
        <v>0</v>
      </c>
      <c r="AO182" s="487" t="e">
        <f>+VLOOKUP($AJ182,Data_Validation!$A:$D,1,0)</f>
        <v>#N/A</v>
      </c>
      <c r="AP182" s="487" t="e">
        <f>+VLOOKUP($AJ182,Data_Validation!$A:$D,3,0)</f>
        <v>#N/A</v>
      </c>
      <c r="AQ182" s="487" t="e">
        <f>+VLOOKUP($AJ182,Data_Validation!$A:$D,4,0)</f>
        <v>#N/A</v>
      </c>
      <c r="AR182" s="487" t="s">
        <v>299</v>
      </c>
      <c r="AS182" s="487" t="e">
        <f>+VLOOKUP($AJ182,Data_Validation!$A:$E,5,0)</f>
        <v>#N/A</v>
      </c>
      <c r="AT182" s="904">
        <f t="shared" si="10"/>
        <v>0</v>
      </c>
      <c r="AU182" s="488">
        <f t="shared" si="10"/>
        <v>0</v>
      </c>
      <c r="AV182" s="899">
        <f>IFERROR(INDEX(V182:AG182,1,MATCH(Parametres!$B$3,V$1:AG$1,0)-1)*IF(OR(C182="L",C182="S",C182="I"),-1,1),"")</f>
        <v>0</v>
      </c>
      <c r="AW182" s="899">
        <f t="shared" si="11"/>
        <v>0</v>
      </c>
      <c r="AX182" s="899">
        <f>INDEX(V182:AG182,1,MATCH(Parametres!$B$3,V$1:AG$1,0))*IF(OR(C182="L",C182="S",C182="I"),-1,1)</f>
        <v>0</v>
      </c>
      <c r="AY182" s="487" t="s">
        <v>337</v>
      </c>
      <c r="AZ182" s="487" t="e">
        <f>+VLOOKUP($AJ182,Data_Validation!$A:$E,5,0)</f>
        <v>#N/A</v>
      </c>
    </row>
    <row r="183" spans="36:52" ht="15.75" customHeight="1">
      <c r="AJ183" s="899">
        <f t="shared" si="8"/>
        <v>0</v>
      </c>
      <c r="AK183" s="899">
        <f t="shared" si="8"/>
        <v>0</v>
      </c>
      <c r="AL183" s="905">
        <f>IFERROR(INDEX(G183:R183,1,MATCH(Parametres!$B$3,G$1:R$1,0)-1)*IF(OR(F183="L",F183="S",F183="I"),-1,1),"")</f>
        <v>0</v>
      </c>
      <c r="AM183" s="905">
        <f t="shared" si="9"/>
        <v>0</v>
      </c>
      <c r="AN183" s="905">
        <f>INDEX(G183:R183,1,MATCH(Parametres!$B$3,G$1:R$1,0))*IF(OR(F183="L",F183="S",F183="I"),-1,1)</f>
        <v>0</v>
      </c>
      <c r="AO183" s="487" t="e">
        <f>+VLOOKUP($AJ183,Data_Validation!$A:$D,1,0)</f>
        <v>#N/A</v>
      </c>
      <c r="AP183" s="487" t="e">
        <f>+VLOOKUP($AJ183,Data_Validation!$A:$D,3,0)</f>
        <v>#N/A</v>
      </c>
      <c r="AQ183" s="487" t="e">
        <f>+VLOOKUP($AJ183,Data_Validation!$A:$D,4,0)</f>
        <v>#N/A</v>
      </c>
      <c r="AR183" s="487" t="s">
        <v>299</v>
      </c>
      <c r="AS183" s="487" t="e">
        <f>+VLOOKUP($AJ183,Data_Validation!$A:$E,5,0)</f>
        <v>#N/A</v>
      </c>
      <c r="AT183" s="904">
        <f t="shared" si="10"/>
        <v>0</v>
      </c>
      <c r="AU183" s="488">
        <f t="shared" si="10"/>
        <v>0</v>
      </c>
      <c r="AV183" s="899">
        <f>IFERROR(INDEX(V183:AG183,1,MATCH(Parametres!$B$3,V$1:AG$1,0)-1)*IF(OR(C183="L",C183="S",C183="I"),-1,1),"")</f>
        <v>0</v>
      </c>
      <c r="AW183" s="899">
        <f t="shared" si="11"/>
        <v>0</v>
      </c>
      <c r="AX183" s="899">
        <f>INDEX(V183:AG183,1,MATCH(Parametres!$B$3,V$1:AG$1,0))*IF(OR(C183="L",C183="S",C183="I"),-1,1)</f>
        <v>0</v>
      </c>
      <c r="AY183" s="487" t="s">
        <v>337</v>
      </c>
      <c r="AZ183" s="487" t="e">
        <f>+VLOOKUP($AJ183,Data_Validation!$A:$E,5,0)</f>
        <v>#N/A</v>
      </c>
    </row>
    <row r="184" spans="36:52" ht="15.75" customHeight="1">
      <c r="AJ184" s="899">
        <f t="shared" si="8"/>
        <v>0</v>
      </c>
      <c r="AK184" s="899">
        <f t="shared" si="8"/>
        <v>0</v>
      </c>
      <c r="AL184" s="905">
        <f>IFERROR(INDEX(G184:R184,1,MATCH(Parametres!$B$3,G$1:R$1,0)-1)*IF(OR(F184="L",F184="S",F184="I"),-1,1),"")</f>
        <v>0</v>
      </c>
      <c r="AM184" s="905">
        <f t="shared" si="9"/>
        <v>0</v>
      </c>
      <c r="AN184" s="905">
        <f>INDEX(G184:R184,1,MATCH(Parametres!$B$3,G$1:R$1,0))*IF(OR(F184="L",F184="S",F184="I"),-1,1)</f>
        <v>0</v>
      </c>
      <c r="AO184" s="487" t="e">
        <f>+VLOOKUP($AJ184,Data_Validation!$A:$D,1,0)</f>
        <v>#N/A</v>
      </c>
      <c r="AP184" s="487" t="e">
        <f>+VLOOKUP($AJ184,Data_Validation!$A:$D,3,0)</f>
        <v>#N/A</v>
      </c>
      <c r="AQ184" s="487" t="e">
        <f>+VLOOKUP($AJ184,Data_Validation!$A:$D,4,0)</f>
        <v>#N/A</v>
      </c>
      <c r="AR184" s="487" t="s">
        <v>299</v>
      </c>
      <c r="AS184" s="487" t="e">
        <f>+VLOOKUP($AJ184,Data_Validation!$A:$E,5,0)</f>
        <v>#N/A</v>
      </c>
      <c r="AT184" s="904">
        <f t="shared" si="10"/>
        <v>0</v>
      </c>
      <c r="AU184" s="488">
        <f t="shared" si="10"/>
        <v>0</v>
      </c>
      <c r="AV184" s="899">
        <f>IFERROR(INDEX(V184:AG184,1,MATCH(Parametres!$B$3,V$1:AG$1,0)-1)*IF(OR(C184="L",C184="S",C184="I"),-1,1),"")</f>
        <v>0</v>
      </c>
      <c r="AW184" s="899">
        <f t="shared" si="11"/>
        <v>0</v>
      </c>
      <c r="AX184" s="899">
        <f>INDEX(V184:AG184,1,MATCH(Parametres!$B$3,V$1:AG$1,0))*IF(OR(C184="L",C184="S",C184="I"),-1,1)</f>
        <v>0</v>
      </c>
      <c r="AY184" s="487" t="s">
        <v>337</v>
      </c>
      <c r="AZ184" s="487" t="e">
        <f>+VLOOKUP($AJ184,Data_Validation!$A:$E,5,0)</f>
        <v>#N/A</v>
      </c>
    </row>
    <row r="185" spans="36:52" ht="15.75" customHeight="1">
      <c r="AJ185" s="899">
        <f t="shared" si="8"/>
        <v>0</v>
      </c>
      <c r="AK185" s="899">
        <f t="shared" si="8"/>
        <v>0</v>
      </c>
      <c r="AL185" s="905">
        <f>IFERROR(INDEX(G185:R185,1,MATCH(Parametres!$B$3,G$1:R$1,0)-1)*IF(OR(F185="L",F185="S",F185="I"),-1,1),"")</f>
        <v>0</v>
      </c>
      <c r="AM185" s="905">
        <f t="shared" si="9"/>
        <v>0</v>
      </c>
      <c r="AN185" s="905">
        <f>INDEX(G185:R185,1,MATCH(Parametres!$B$3,G$1:R$1,0))*IF(OR(F185="L",F185="S",F185="I"),-1,1)</f>
        <v>0</v>
      </c>
      <c r="AO185" s="487" t="e">
        <f>+VLOOKUP($AJ185,Data_Validation!$A:$D,1,0)</f>
        <v>#N/A</v>
      </c>
      <c r="AP185" s="487" t="e">
        <f>+VLOOKUP($AJ185,Data_Validation!$A:$D,3,0)</f>
        <v>#N/A</v>
      </c>
      <c r="AQ185" s="487" t="e">
        <f>+VLOOKUP($AJ185,Data_Validation!$A:$D,4,0)</f>
        <v>#N/A</v>
      </c>
      <c r="AR185" s="487" t="s">
        <v>299</v>
      </c>
      <c r="AS185" s="487" t="e">
        <f>+VLOOKUP($AJ185,Data_Validation!$A:$E,5,0)</f>
        <v>#N/A</v>
      </c>
      <c r="AT185" s="904">
        <f t="shared" si="10"/>
        <v>0</v>
      </c>
      <c r="AU185" s="488">
        <f t="shared" si="10"/>
        <v>0</v>
      </c>
      <c r="AV185" s="899">
        <f>IFERROR(INDEX(V185:AG185,1,MATCH(Parametres!$B$3,V$1:AG$1,0)-1)*IF(OR(C185="L",C185="S",C185="I"),-1,1),"")</f>
        <v>0</v>
      </c>
      <c r="AW185" s="899">
        <f t="shared" si="11"/>
        <v>0</v>
      </c>
      <c r="AX185" s="899">
        <f>INDEX(V185:AG185,1,MATCH(Parametres!$B$3,V$1:AG$1,0))*IF(OR(C185="L",C185="S",C185="I"),-1,1)</f>
        <v>0</v>
      </c>
      <c r="AY185" s="487" t="s">
        <v>337</v>
      </c>
      <c r="AZ185" s="487" t="e">
        <f>+VLOOKUP($AJ185,Data_Validation!$A:$E,5,0)</f>
        <v>#N/A</v>
      </c>
    </row>
    <row r="186" spans="36:52" ht="15.75" customHeight="1">
      <c r="AJ186" s="899">
        <f t="shared" si="8"/>
        <v>0</v>
      </c>
      <c r="AK186" s="899">
        <f t="shared" si="8"/>
        <v>0</v>
      </c>
      <c r="AL186" s="905">
        <f>IFERROR(INDEX(G186:R186,1,MATCH(Parametres!$B$3,G$1:R$1,0)-1)*IF(OR(F186="L",F186="S",F186="I"),-1,1),"")</f>
        <v>0</v>
      </c>
      <c r="AM186" s="905">
        <f t="shared" si="9"/>
        <v>0</v>
      </c>
      <c r="AN186" s="905">
        <f>INDEX(G186:R186,1,MATCH(Parametres!$B$3,G$1:R$1,0))*IF(OR(F186="L",F186="S",F186="I"),-1,1)</f>
        <v>0</v>
      </c>
      <c r="AO186" s="487" t="e">
        <f>+VLOOKUP($AJ186,Data_Validation!$A:$D,1,0)</f>
        <v>#N/A</v>
      </c>
      <c r="AP186" s="487" t="e">
        <f>+VLOOKUP($AJ186,Data_Validation!$A:$D,3,0)</f>
        <v>#N/A</v>
      </c>
      <c r="AQ186" s="487" t="e">
        <f>+VLOOKUP($AJ186,Data_Validation!$A:$D,4,0)</f>
        <v>#N/A</v>
      </c>
      <c r="AR186" s="487" t="s">
        <v>299</v>
      </c>
      <c r="AS186" s="487" t="e">
        <f>+VLOOKUP($AJ186,Data_Validation!$A:$E,5,0)</f>
        <v>#N/A</v>
      </c>
      <c r="AT186" s="904">
        <f t="shared" si="10"/>
        <v>0</v>
      </c>
      <c r="AU186" s="488">
        <f t="shared" si="10"/>
        <v>0</v>
      </c>
      <c r="AV186" s="899">
        <f>IFERROR(INDEX(V186:AG186,1,MATCH(Parametres!$B$3,V$1:AG$1,0)-1)*IF(OR(C186="L",C186="S",C186="I"),-1,1),"")</f>
        <v>0</v>
      </c>
      <c r="AW186" s="899">
        <f t="shared" si="11"/>
        <v>0</v>
      </c>
      <c r="AX186" s="899">
        <f>INDEX(V186:AG186,1,MATCH(Parametres!$B$3,V$1:AG$1,0))*IF(OR(C186="L",C186="S",C186="I"),-1,1)</f>
        <v>0</v>
      </c>
      <c r="AY186" s="487" t="s">
        <v>337</v>
      </c>
      <c r="AZ186" s="487" t="e">
        <f>+VLOOKUP($AJ186,Data_Validation!$A:$E,5,0)</f>
        <v>#N/A</v>
      </c>
    </row>
    <row r="187" spans="36:52" ht="15" customHeight="1">
      <c r="AJ187" s="899">
        <f t="shared" si="8"/>
        <v>0</v>
      </c>
      <c r="AK187" s="899">
        <f t="shared" si="8"/>
        <v>0</v>
      </c>
      <c r="AL187" s="905">
        <f>IFERROR(INDEX(G187:R187,1,MATCH(Parametres!$B$3,G$1:R$1,0)-1)*IF(OR(F187="L",F187="S",F187="I"),-1,1),"")</f>
        <v>0</v>
      </c>
      <c r="AM187" s="905">
        <f t="shared" si="9"/>
        <v>0</v>
      </c>
      <c r="AN187" s="905">
        <f>INDEX(G187:R187,1,MATCH(Parametres!$B$3,G$1:R$1,0))*IF(OR(F187="L",F187="S",F187="I"),-1,1)</f>
        <v>0</v>
      </c>
      <c r="AO187" s="487" t="e">
        <f>+VLOOKUP($AJ187,Data_Validation!$A:$D,1,0)</f>
        <v>#N/A</v>
      </c>
      <c r="AP187" s="487" t="e">
        <f>+VLOOKUP($AJ187,Data_Validation!$A:$D,3,0)</f>
        <v>#N/A</v>
      </c>
      <c r="AQ187" s="487" t="e">
        <f>+VLOOKUP($AJ187,Data_Validation!$A:$D,4,0)</f>
        <v>#N/A</v>
      </c>
      <c r="AR187" s="487" t="s">
        <v>299</v>
      </c>
      <c r="AS187" s="487" t="e">
        <f>+VLOOKUP($AJ187,Data_Validation!$A:$E,5,0)</f>
        <v>#N/A</v>
      </c>
      <c r="AT187" s="904">
        <f t="shared" si="10"/>
        <v>0</v>
      </c>
      <c r="AU187" s="488">
        <f t="shared" si="10"/>
        <v>0</v>
      </c>
      <c r="AV187" s="899">
        <f>IFERROR(INDEX(V187:AG187,1,MATCH(Parametres!$B$3,V$1:AG$1,0)-1)*IF(OR(C187="L",C187="S",C187="I"),-1,1),"")</f>
        <v>0</v>
      </c>
      <c r="AW187" s="899">
        <f t="shared" si="11"/>
        <v>0</v>
      </c>
      <c r="AX187" s="899">
        <f>INDEX(V187:AG187,1,MATCH(Parametres!$B$3,V$1:AG$1,0))*IF(OR(C187="L",C187="S",C187="I"),-1,1)</f>
        <v>0</v>
      </c>
      <c r="AY187" s="487" t="s">
        <v>337</v>
      </c>
      <c r="AZ187" s="487" t="e">
        <f>+VLOOKUP($AJ187,Data_Validation!$A:$E,5,0)</f>
        <v>#N/A</v>
      </c>
    </row>
    <row r="188" spans="36:52" ht="15" customHeight="1">
      <c r="AJ188" s="899">
        <f t="shared" si="8"/>
        <v>0</v>
      </c>
      <c r="AK188" s="899">
        <f t="shared" si="8"/>
        <v>0</v>
      </c>
      <c r="AL188" s="905">
        <f>IFERROR(INDEX(G188:R188,1,MATCH(Parametres!$B$3,G$1:R$1,0)-1)*IF(OR(F188="L",F188="S",F188="I"),-1,1),"")</f>
        <v>0</v>
      </c>
      <c r="AM188" s="905">
        <f t="shared" si="9"/>
        <v>0</v>
      </c>
      <c r="AN188" s="905">
        <f>INDEX(G188:R188,1,MATCH(Parametres!$B$3,G$1:R$1,0))*IF(OR(F188="L",F188="S",F188="I"),-1,1)</f>
        <v>0</v>
      </c>
      <c r="AO188" s="487" t="e">
        <f>+VLOOKUP($AJ188,Data_Validation!$A:$D,1,0)</f>
        <v>#N/A</v>
      </c>
      <c r="AP188" s="487" t="e">
        <f>+VLOOKUP($AJ188,Data_Validation!$A:$D,3,0)</f>
        <v>#N/A</v>
      </c>
      <c r="AQ188" s="487" t="e">
        <f>+VLOOKUP($AJ188,Data_Validation!$A:$D,4,0)</f>
        <v>#N/A</v>
      </c>
      <c r="AR188" s="487" t="s">
        <v>299</v>
      </c>
      <c r="AS188" s="487" t="e">
        <f>+VLOOKUP($AJ188,Data_Validation!$A:$E,5,0)</f>
        <v>#N/A</v>
      </c>
      <c r="AT188" s="904">
        <f t="shared" si="10"/>
        <v>0</v>
      </c>
      <c r="AU188" s="488">
        <f t="shared" si="10"/>
        <v>0</v>
      </c>
      <c r="AV188" s="899">
        <f>IFERROR(INDEX(V188:AG188,1,MATCH(Parametres!$B$3,V$1:AG$1,0)-1)*IF(OR(C188="L",C188="S",C188="I"),-1,1),"")</f>
        <v>0</v>
      </c>
      <c r="AW188" s="899">
        <f t="shared" si="11"/>
        <v>0</v>
      </c>
      <c r="AX188" s="899">
        <f>INDEX(V188:AG188,1,MATCH(Parametres!$B$3,V$1:AG$1,0))*IF(OR(C188="L",C188="S",C188="I"),-1,1)</f>
        <v>0</v>
      </c>
      <c r="AY188" s="487" t="s">
        <v>337</v>
      </c>
      <c r="AZ188" s="487" t="e">
        <f>+VLOOKUP($AJ188,Data_Validation!$A:$E,5,0)</f>
        <v>#N/A</v>
      </c>
    </row>
    <row r="189" spans="36:52" ht="15" customHeight="1">
      <c r="AJ189" s="899">
        <f t="shared" si="8"/>
        <v>0</v>
      </c>
      <c r="AK189" s="899">
        <f t="shared" si="8"/>
        <v>0</v>
      </c>
      <c r="AL189" s="905">
        <f>IFERROR(INDEX(G189:R189,1,MATCH(Parametres!$B$3,G$1:R$1,0)-1)*IF(OR(F189="L",F189="S",F189="I"),-1,1),"")</f>
        <v>0</v>
      </c>
      <c r="AM189" s="905">
        <f t="shared" si="9"/>
        <v>0</v>
      </c>
      <c r="AN189" s="905">
        <f>INDEX(G189:R189,1,MATCH(Parametres!$B$3,G$1:R$1,0))*IF(OR(F189="L",F189="S",F189="I"),-1,1)</f>
        <v>0</v>
      </c>
      <c r="AO189" s="487" t="e">
        <f>+VLOOKUP($AJ189,Data_Validation!$A:$D,1,0)</f>
        <v>#N/A</v>
      </c>
      <c r="AP189" s="487" t="e">
        <f>+VLOOKUP($AJ189,Data_Validation!$A:$D,3,0)</f>
        <v>#N/A</v>
      </c>
      <c r="AQ189" s="487" t="e">
        <f>+VLOOKUP($AJ189,Data_Validation!$A:$D,4,0)</f>
        <v>#N/A</v>
      </c>
      <c r="AR189" s="487" t="s">
        <v>299</v>
      </c>
      <c r="AS189" s="487" t="e">
        <f>+VLOOKUP($AJ189,Data_Validation!$A:$E,5,0)</f>
        <v>#N/A</v>
      </c>
      <c r="AT189" s="904">
        <f t="shared" si="10"/>
        <v>0</v>
      </c>
      <c r="AU189" s="488">
        <f t="shared" si="10"/>
        <v>0</v>
      </c>
      <c r="AV189" s="899">
        <f>IFERROR(INDEX(V189:AG189,1,MATCH(Parametres!$B$3,V$1:AG$1,0)-1)*IF(OR(C189="L",C189="S",C189="I"),-1,1),"")</f>
        <v>0</v>
      </c>
      <c r="AW189" s="899">
        <f t="shared" si="11"/>
        <v>0</v>
      </c>
      <c r="AX189" s="899">
        <f>INDEX(V189:AG189,1,MATCH(Parametres!$B$3,V$1:AG$1,0))*IF(OR(C189="L",C189="S",C189="I"),-1,1)</f>
        <v>0</v>
      </c>
      <c r="AY189" s="487" t="s">
        <v>337</v>
      </c>
      <c r="AZ189" s="487" t="e">
        <f>+VLOOKUP($AJ189,Data_Validation!$A:$E,5,0)</f>
        <v>#N/A</v>
      </c>
    </row>
    <row r="190" spans="36:52" ht="15" customHeight="1">
      <c r="AJ190" s="899">
        <f t="shared" si="8"/>
        <v>0</v>
      </c>
      <c r="AK190" s="899">
        <f t="shared" si="8"/>
        <v>0</v>
      </c>
      <c r="AL190" s="905">
        <f>IFERROR(INDEX(G190:R190,1,MATCH(Parametres!$B$3,G$1:R$1,0)-1)*IF(OR(F190="L",F190="S",F190="I"),-1,1),"")</f>
        <v>0</v>
      </c>
      <c r="AM190" s="905">
        <f t="shared" si="9"/>
        <v>0</v>
      </c>
      <c r="AN190" s="905">
        <f>INDEX(G190:R190,1,MATCH(Parametres!$B$3,G$1:R$1,0))*IF(OR(F190="L",F190="S",F190="I"),-1,1)</f>
        <v>0</v>
      </c>
      <c r="AO190" s="487" t="e">
        <f>+VLOOKUP($AJ190,Data_Validation!$A:$D,1,0)</f>
        <v>#N/A</v>
      </c>
      <c r="AP190" s="487" t="e">
        <f>+VLOOKUP($AJ190,Data_Validation!$A:$D,3,0)</f>
        <v>#N/A</v>
      </c>
      <c r="AQ190" s="487" t="e">
        <f>+VLOOKUP($AJ190,Data_Validation!$A:$D,4,0)</f>
        <v>#N/A</v>
      </c>
      <c r="AR190" s="487" t="s">
        <v>299</v>
      </c>
      <c r="AS190" s="487" t="e">
        <f>+VLOOKUP($AJ190,Data_Validation!$A:$E,5,0)</f>
        <v>#N/A</v>
      </c>
      <c r="AT190" s="904">
        <f t="shared" si="10"/>
        <v>0</v>
      </c>
      <c r="AU190" s="488">
        <f t="shared" si="10"/>
        <v>0</v>
      </c>
      <c r="AV190" s="899">
        <f>IFERROR(INDEX(V190:AG190,1,MATCH(Parametres!$B$3,V$1:AG$1,0)-1)*IF(OR(C190="L",C190="S",C190="I"),-1,1),"")</f>
        <v>0</v>
      </c>
      <c r="AW190" s="899">
        <f t="shared" si="11"/>
        <v>0</v>
      </c>
      <c r="AX190" s="899">
        <f>INDEX(V190:AG190,1,MATCH(Parametres!$B$3,V$1:AG$1,0))*IF(OR(C190="L",C190="S",C190="I"),-1,1)</f>
        <v>0</v>
      </c>
      <c r="AY190" s="487" t="s">
        <v>337</v>
      </c>
      <c r="AZ190" s="487" t="e">
        <f>+VLOOKUP($AJ190,Data_Validation!$A:$E,5,0)</f>
        <v>#N/A</v>
      </c>
    </row>
    <row r="191" spans="36:52" ht="15" customHeight="1">
      <c r="AJ191" s="899">
        <f t="shared" si="8"/>
        <v>0</v>
      </c>
      <c r="AK191" s="899">
        <f t="shared" si="8"/>
        <v>0</v>
      </c>
      <c r="AL191" s="905">
        <f>IFERROR(INDEX(G191:R191,1,MATCH(Parametres!$B$3,G$1:R$1,0)-1)*IF(OR(F191="L",F191="S",F191="I"),-1,1),"")</f>
        <v>0</v>
      </c>
      <c r="AM191" s="905">
        <f t="shared" si="9"/>
        <v>0</v>
      </c>
      <c r="AN191" s="905">
        <f>INDEX(G191:R191,1,MATCH(Parametres!$B$3,G$1:R$1,0))*IF(OR(F191="L",F191="S",F191="I"),-1,1)</f>
        <v>0</v>
      </c>
      <c r="AO191" s="487" t="e">
        <f>+VLOOKUP($AJ191,Data_Validation!$A:$D,1,0)</f>
        <v>#N/A</v>
      </c>
      <c r="AP191" s="487" t="e">
        <f>+VLOOKUP($AJ191,Data_Validation!$A:$D,3,0)</f>
        <v>#N/A</v>
      </c>
      <c r="AQ191" s="487" t="e">
        <f>+VLOOKUP($AJ191,Data_Validation!$A:$D,4,0)</f>
        <v>#N/A</v>
      </c>
      <c r="AR191" s="487" t="s">
        <v>299</v>
      </c>
      <c r="AS191" s="487" t="e">
        <f>+VLOOKUP($AJ191,Data_Validation!$A:$E,5,0)</f>
        <v>#N/A</v>
      </c>
      <c r="AT191" s="904">
        <f t="shared" si="10"/>
        <v>0</v>
      </c>
      <c r="AU191" s="488">
        <f t="shared" si="10"/>
        <v>0</v>
      </c>
      <c r="AV191" s="899">
        <f>IFERROR(INDEX(V191:AG191,1,MATCH(Parametres!$B$3,V$1:AG$1,0)-1)*IF(OR(C191="L",C191="S",C191="I"),-1,1),"")</f>
        <v>0</v>
      </c>
      <c r="AW191" s="899">
        <f t="shared" si="11"/>
        <v>0</v>
      </c>
      <c r="AX191" s="899">
        <f>INDEX(V191:AG191,1,MATCH(Parametres!$B$3,V$1:AG$1,0))*IF(OR(C191="L",C191="S",C191="I"),-1,1)</f>
        <v>0</v>
      </c>
      <c r="AY191" s="487" t="s">
        <v>337</v>
      </c>
      <c r="AZ191" s="487" t="e">
        <f>+VLOOKUP($AJ191,Data_Validation!$A:$E,5,0)</f>
        <v>#N/A</v>
      </c>
    </row>
    <row r="192" spans="36:52" ht="15" customHeight="1">
      <c r="AJ192" s="899">
        <f t="shared" si="8"/>
        <v>0</v>
      </c>
      <c r="AK192" s="899">
        <f t="shared" si="8"/>
        <v>0</v>
      </c>
      <c r="AL192" s="905">
        <f>IFERROR(INDEX(G192:R192,1,MATCH(Parametres!$B$3,G$1:R$1,0)-1)*IF(OR(F192="L",F192="S",F192="I"),-1,1),"")</f>
        <v>0</v>
      </c>
      <c r="AM192" s="905">
        <f t="shared" si="9"/>
        <v>0</v>
      </c>
      <c r="AN192" s="905">
        <f>INDEX(G192:R192,1,MATCH(Parametres!$B$3,G$1:R$1,0))*IF(OR(F192="L",F192="S",F192="I"),-1,1)</f>
        <v>0</v>
      </c>
      <c r="AO192" s="487" t="e">
        <f>+VLOOKUP($AJ192,Data_Validation!$A:$D,1,0)</f>
        <v>#N/A</v>
      </c>
      <c r="AP192" s="487" t="e">
        <f>+VLOOKUP($AJ192,Data_Validation!$A:$D,3,0)</f>
        <v>#N/A</v>
      </c>
      <c r="AQ192" s="487" t="e">
        <f>+VLOOKUP($AJ192,Data_Validation!$A:$D,4,0)</f>
        <v>#N/A</v>
      </c>
      <c r="AR192" s="487" t="s">
        <v>299</v>
      </c>
      <c r="AS192" s="487" t="e">
        <f>+VLOOKUP($AJ192,Data_Validation!$A:$E,5,0)</f>
        <v>#N/A</v>
      </c>
      <c r="AT192" s="904">
        <f t="shared" si="10"/>
        <v>0</v>
      </c>
      <c r="AU192" s="488">
        <f t="shared" si="10"/>
        <v>0</v>
      </c>
      <c r="AV192" s="899">
        <f>IFERROR(INDEX(V192:AG192,1,MATCH(Parametres!$B$3,V$1:AG$1,0)-1)*IF(OR(C192="L",C192="S",C192="I"),-1,1),"")</f>
        <v>0</v>
      </c>
      <c r="AW192" s="899">
        <f t="shared" si="11"/>
        <v>0</v>
      </c>
      <c r="AX192" s="899">
        <f>INDEX(V192:AG192,1,MATCH(Parametres!$B$3,V$1:AG$1,0))*IF(OR(C192="L",C192="S",C192="I"),-1,1)</f>
        <v>0</v>
      </c>
      <c r="AY192" s="487" t="s">
        <v>337</v>
      </c>
      <c r="AZ192" s="487" t="e">
        <f>+VLOOKUP($AJ192,Data_Validation!$A:$E,5,0)</f>
        <v>#N/A</v>
      </c>
    </row>
    <row r="193" spans="36:52" ht="15" customHeight="1">
      <c r="AJ193" s="899">
        <f t="shared" si="8"/>
        <v>0</v>
      </c>
      <c r="AK193" s="899">
        <f t="shared" si="8"/>
        <v>0</v>
      </c>
      <c r="AL193" s="905">
        <f>IFERROR(INDEX(G193:R193,1,MATCH(Parametres!$B$3,G$1:R$1,0)-1)*IF(OR(F193="L",F193="S",F193="I"),-1,1),"")</f>
        <v>0</v>
      </c>
      <c r="AM193" s="905">
        <f t="shared" si="9"/>
        <v>0</v>
      </c>
      <c r="AN193" s="905">
        <f>INDEX(G193:R193,1,MATCH(Parametres!$B$3,G$1:R$1,0))*IF(OR(F193="L",F193="S",F193="I"),-1,1)</f>
        <v>0</v>
      </c>
      <c r="AO193" s="487" t="e">
        <f>+VLOOKUP($AJ193,Data_Validation!$A:$D,1,0)</f>
        <v>#N/A</v>
      </c>
      <c r="AP193" s="487" t="e">
        <f>+VLOOKUP($AJ193,Data_Validation!$A:$D,3,0)</f>
        <v>#N/A</v>
      </c>
      <c r="AQ193" s="487" t="e">
        <f>+VLOOKUP($AJ193,Data_Validation!$A:$D,4,0)</f>
        <v>#N/A</v>
      </c>
      <c r="AR193" s="487" t="s">
        <v>299</v>
      </c>
      <c r="AS193" s="487" t="e">
        <f>+VLOOKUP($AJ193,Data_Validation!$A:$E,5,0)</f>
        <v>#N/A</v>
      </c>
      <c r="AT193" s="904">
        <f t="shared" si="10"/>
        <v>0</v>
      </c>
      <c r="AU193" s="488">
        <f t="shared" si="10"/>
        <v>0</v>
      </c>
      <c r="AV193" s="899">
        <f>IFERROR(INDEX(V193:AG193,1,MATCH(Parametres!$B$3,V$1:AG$1,0)-1)*IF(OR(C193="L",C193="S",C193="I"),-1,1),"")</f>
        <v>0</v>
      </c>
      <c r="AW193" s="899">
        <f t="shared" si="11"/>
        <v>0</v>
      </c>
      <c r="AX193" s="899">
        <f>INDEX(V193:AG193,1,MATCH(Parametres!$B$3,V$1:AG$1,0))*IF(OR(C193="L",C193="S",C193="I"),-1,1)</f>
        <v>0</v>
      </c>
      <c r="AY193" s="487" t="s">
        <v>337</v>
      </c>
      <c r="AZ193" s="487" t="e">
        <f>+VLOOKUP($AJ193,Data_Validation!$A:$E,5,0)</f>
        <v>#N/A</v>
      </c>
    </row>
    <row r="194" spans="36:52" ht="15.75" customHeight="1">
      <c r="AJ194" s="899">
        <f t="shared" si="8"/>
        <v>0</v>
      </c>
      <c r="AK194" s="899">
        <f t="shared" si="8"/>
        <v>0</v>
      </c>
      <c r="AL194" s="905">
        <f>IFERROR(INDEX(G194:R194,1,MATCH(Parametres!$B$3,G$1:R$1,0)-1)*IF(OR(F194="L",F194="S",F194="I"),-1,1),"")</f>
        <v>0</v>
      </c>
      <c r="AM194" s="905">
        <f t="shared" si="9"/>
        <v>0</v>
      </c>
      <c r="AN194" s="905">
        <f>INDEX(G194:R194,1,MATCH(Parametres!$B$3,G$1:R$1,0))*IF(OR(F194="L",F194="S",F194="I"),-1,1)</f>
        <v>0</v>
      </c>
      <c r="AO194" s="487" t="e">
        <f>+VLOOKUP($AJ194,Data_Validation!$A:$D,1,0)</f>
        <v>#N/A</v>
      </c>
      <c r="AP194" s="487" t="e">
        <f>+VLOOKUP($AJ194,Data_Validation!$A:$D,3,0)</f>
        <v>#N/A</v>
      </c>
      <c r="AQ194" s="487" t="e">
        <f>+VLOOKUP($AJ194,Data_Validation!$A:$D,4,0)</f>
        <v>#N/A</v>
      </c>
      <c r="AR194" s="487" t="s">
        <v>299</v>
      </c>
      <c r="AS194" s="487" t="e">
        <f>+VLOOKUP($AJ194,Data_Validation!$A:$E,5,0)</f>
        <v>#N/A</v>
      </c>
      <c r="AT194" s="904">
        <f t="shared" si="10"/>
        <v>0</v>
      </c>
      <c r="AU194" s="488">
        <f t="shared" si="10"/>
        <v>0</v>
      </c>
      <c r="AV194" s="899">
        <f>IFERROR(INDEX(V194:AG194,1,MATCH(Parametres!$B$3,V$1:AG$1,0)-1)*IF(OR(C194="L",C194="S",C194="I"),-1,1),"")</f>
        <v>0</v>
      </c>
      <c r="AW194" s="899">
        <f t="shared" si="11"/>
        <v>0</v>
      </c>
      <c r="AX194" s="899">
        <f>INDEX(V194:AG194,1,MATCH(Parametres!$B$3,V$1:AG$1,0))*IF(OR(C194="L",C194="S",C194="I"),-1,1)</f>
        <v>0</v>
      </c>
      <c r="AY194" s="487" t="s">
        <v>337</v>
      </c>
      <c r="AZ194" s="487" t="e">
        <f>+VLOOKUP($AJ194,Data_Validation!$A:$E,5,0)</f>
        <v>#N/A</v>
      </c>
    </row>
    <row r="195" spans="36:52" ht="15" customHeight="1">
      <c r="AJ195" s="899">
        <f t="shared" si="8"/>
        <v>0</v>
      </c>
      <c r="AK195" s="899">
        <f t="shared" si="8"/>
        <v>0</v>
      </c>
      <c r="AL195" s="905">
        <f>IFERROR(INDEX(G195:R195,1,MATCH(Parametres!$B$3,G$1:R$1,0)-1)*IF(OR(F195="L",F195="S",F195="I"),-1,1),"")</f>
        <v>0</v>
      </c>
      <c r="AM195" s="905">
        <f t="shared" si="9"/>
        <v>0</v>
      </c>
      <c r="AN195" s="905">
        <f>INDEX(G195:R195,1,MATCH(Parametres!$B$3,G$1:R$1,0))*IF(OR(F195="L",F195="S",F195="I"),-1,1)</f>
        <v>0</v>
      </c>
      <c r="AO195" s="487" t="e">
        <f>+VLOOKUP($AJ195,Data_Validation!$A:$D,1,0)</f>
        <v>#N/A</v>
      </c>
      <c r="AP195" s="487" t="e">
        <f>+VLOOKUP($AJ195,Data_Validation!$A:$D,3,0)</f>
        <v>#N/A</v>
      </c>
      <c r="AQ195" s="487" t="e">
        <f>+VLOOKUP($AJ195,Data_Validation!$A:$D,4,0)</f>
        <v>#N/A</v>
      </c>
      <c r="AR195" s="487" t="s">
        <v>299</v>
      </c>
      <c r="AS195" s="487" t="e">
        <f>+VLOOKUP($AJ195,Data_Validation!$A:$E,5,0)</f>
        <v>#N/A</v>
      </c>
      <c r="AT195" s="904">
        <f t="shared" si="10"/>
        <v>0</v>
      </c>
      <c r="AU195" s="488">
        <f t="shared" si="10"/>
        <v>0</v>
      </c>
      <c r="AV195" s="899">
        <f>IFERROR(INDEX(V195:AG195,1,MATCH(Parametres!$B$3,V$1:AG$1,0)-1)*IF(OR(C195="L",C195="S",C195="I"),-1,1),"")</f>
        <v>0</v>
      </c>
      <c r="AW195" s="899">
        <f t="shared" si="11"/>
        <v>0</v>
      </c>
      <c r="AX195" s="899">
        <f>INDEX(V195:AG195,1,MATCH(Parametres!$B$3,V$1:AG$1,0))*IF(OR(C195="L",C195="S",C195="I"),-1,1)</f>
        <v>0</v>
      </c>
      <c r="AY195" s="487" t="s">
        <v>337</v>
      </c>
      <c r="AZ195" s="487" t="e">
        <f>+VLOOKUP($AJ195,Data_Validation!$A:$E,5,0)</f>
        <v>#N/A</v>
      </c>
    </row>
    <row r="196" spans="36:52" ht="15" customHeight="1">
      <c r="AJ196" s="899">
        <f t="shared" ref="AJ196:AK259" si="12">C196</f>
        <v>0</v>
      </c>
      <c r="AK196" s="899">
        <f t="shared" si="12"/>
        <v>0</v>
      </c>
      <c r="AL196" s="905">
        <f>IFERROR(INDEX(G196:R196,1,MATCH(Parametres!$B$3,G$1:R$1,0)-1)*IF(OR(F196="L",F196="S",F196="I"),-1,1),"")</f>
        <v>0</v>
      </c>
      <c r="AM196" s="905">
        <f t="shared" ref="AM196:AM259" si="13">AN196-AL196</f>
        <v>0</v>
      </c>
      <c r="AN196" s="905">
        <f>INDEX(G196:R196,1,MATCH(Parametres!$B$3,G$1:R$1,0))*IF(OR(F196="L",F196="S",F196="I"),-1,1)</f>
        <v>0</v>
      </c>
      <c r="AO196" s="487" t="e">
        <f>+VLOOKUP($AJ196,Data_Validation!$A:$D,1,0)</f>
        <v>#N/A</v>
      </c>
      <c r="AP196" s="487" t="e">
        <f>+VLOOKUP($AJ196,Data_Validation!$A:$D,3,0)</f>
        <v>#N/A</v>
      </c>
      <c r="AQ196" s="487" t="e">
        <f>+VLOOKUP($AJ196,Data_Validation!$A:$D,4,0)</f>
        <v>#N/A</v>
      </c>
      <c r="AR196" s="487" t="s">
        <v>299</v>
      </c>
      <c r="AS196" s="487" t="e">
        <f>+VLOOKUP($AJ196,Data_Validation!$A:$E,5,0)</f>
        <v>#N/A</v>
      </c>
      <c r="AT196" s="904">
        <f t="shared" ref="AT196:AU259" si="14">C196</f>
        <v>0</v>
      </c>
      <c r="AU196" s="488">
        <f t="shared" si="14"/>
        <v>0</v>
      </c>
      <c r="AV196" s="899">
        <f>IFERROR(INDEX(V196:AG196,1,MATCH(Parametres!$B$3,V$1:AG$1,0)-1)*IF(OR(C196="L",C196="S",C196="I"),-1,1),"")</f>
        <v>0</v>
      </c>
      <c r="AW196" s="899">
        <f t="shared" ref="AW196:AW259" si="15">AX196-AV196</f>
        <v>0</v>
      </c>
      <c r="AX196" s="899">
        <f>INDEX(V196:AG196,1,MATCH(Parametres!$B$3,V$1:AG$1,0))*IF(OR(C196="L",C196="S",C196="I"),-1,1)</f>
        <v>0</v>
      </c>
      <c r="AY196" s="487" t="s">
        <v>337</v>
      </c>
      <c r="AZ196" s="487" t="e">
        <f>+VLOOKUP($AJ196,Data_Validation!$A:$E,5,0)</f>
        <v>#N/A</v>
      </c>
    </row>
    <row r="197" spans="36:52" ht="15" customHeight="1">
      <c r="AJ197" s="899">
        <f t="shared" si="12"/>
        <v>0</v>
      </c>
      <c r="AK197" s="899">
        <f t="shared" si="12"/>
        <v>0</v>
      </c>
      <c r="AL197" s="905">
        <f>IFERROR(INDEX(G197:R197,1,MATCH(Parametres!$B$3,G$1:R$1,0)-1)*IF(OR(F197="L",F197="S",F197="I"),-1,1),"")</f>
        <v>0</v>
      </c>
      <c r="AM197" s="905">
        <f t="shared" si="13"/>
        <v>0</v>
      </c>
      <c r="AN197" s="905">
        <f>INDEX(G197:R197,1,MATCH(Parametres!$B$3,G$1:R$1,0))*IF(OR(F197="L",F197="S",F197="I"),-1,1)</f>
        <v>0</v>
      </c>
      <c r="AO197" s="487" t="e">
        <f>+VLOOKUP($AJ197,Data_Validation!$A:$D,1,0)</f>
        <v>#N/A</v>
      </c>
      <c r="AP197" s="487" t="e">
        <f>+VLOOKUP($AJ197,Data_Validation!$A:$D,3,0)</f>
        <v>#N/A</v>
      </c>
      <c r="AQ197" s="487" t="e">
        <f>+VLOOKUP($AJ197,Data_Validation!$A:$D,4,0)</f>
        <v>#N/A</v>
      </c>
      <c r="AR197" s="487" t="s">
        <v>299</v>
      </c>
      <c r="AS197" s="487" t="e">
        <f>+VLOOKUP($AJ197,Data_Validation!$A:$E,5,0)</f>
        <v>#N/A</v>
      </c>
      <c r="AT197" s="904">
        <f t="shared" si="14"/>
        <v>0</v>
      </c>
      <c r="AU197" s="488">
        <f t="shared" si="14"/>
        <v>0</v>
      </c>
      <c r="AV197" s="899">
        <f>IFERROR(INDEX(V197:AG197,1,MATCH(Parametres!$B$3,V$1:AG$1,0)-1)*IF(OR(C197="L",C197="S",C197="I"),-1,1),"")</f>
        <v>0</v>
      </c>
      <c r="AW197" s="899">
        <f t="shared" si="15"/>
        <v>0</v>
      </c>
      <c r="AX197" s="899">
        <f>INDEX(V197:AG197,1,MATCH(Parametres!$B$3,V$1:AG$1,0))*IF(OR(C197="L",C197="S",C197="I"),-1,1)</f>
        <v>0</v>
      </c>
      <c r="AY197" s="487" t="s">
        <v>337</v>
      </c>
      <c r="AZ197" s="487" t="e">
        <f>+VLOOKUP($AJ197,Data_Validation!$A:$E,5,0)</f>
        <v>#N/A</v>
      </c>
    </row>
    <row r="198" spans="36:52" ht="15" customHeight="1">
      <c r="AJ198" s="899">
        <f t="shared" si="12"/>
        <v>0</v>
      </c>
      <c r="AK198" s="899">
        <f t="shared" si="12"/>
        <v>0</v>
      </c>
      <c r="AL198" s="905">
        <f>IFERROR(INDEX(G198:R198,1,MATCH(Parametres!$B$3,G$1:R$1,0)-1)*IF(OR(F198="L",F198="S",F198="I"),-1,1),"")</f>
        <v>0</v>
      </c>
      <c r="AM198" s="905">
        <f t="shared" si="13"/>
        <v>0</v>
      </c>
      <c r="AN198" s="905">
        <f>INDEX(G198:R198,1,MATCH(Parametres!$B$3,G$1:R$1,0))*IF(OR(F198="L",F198="S",F198="I"),-1,1)</f>
        <v>0</v>
      </c>
      <c r="AO198" s="487" t="e">
        <f>+VLOOKUP($AJ198,Data_Validation!$A:$D,1,0)</f>
        <v>#N/A</v>
      </c>
      <c r="AP198" s="487" t="e">
        <f>+VLOOKUP($AJ198,Data_Validation!$A:$D,3,0)</f>
        <v>#N/A</v>
      </c>
      <c r="AQ198" s="487" t="e">
        <f>+VLOOKUP($AJ198,Data_Validation!$A:$D,4,0)</f>
        <v>#N/A</v>
      </c>
      <c r="AR198" s="487" t="s">
        <v>299</v>
      </c>
      <c r="AS198" s="487" t="e">
        <f>+VLOOKUP($AJ198,Data_Validation!$A:$E,5,0)</f>
        <v>#N/A</v>
      </c>
      <c r="AT198" s="904">
        <f t="shared" si="14"/>
        <v>0</v>
      </c>
      <c r="AU198" s="488">
        <f t="shared" si="14"/>
        <v>0</v>
      </c>
      <c r="AV198" s="899">
        <f>IFERROR(INDEX(V198:AG198,1,MATCH(Parametres!$B$3,V$1:AG$1,0)-1)*IF(OR(C198="L",C198="S",C198="I"),-1,1),"")</f>
        <v>0</v>
      </c>
      <c r="AW198" s="899">
        <f t="shared" si="15"/>
        <v>0</v>
      </c>
      <c r="AX198" s="899">
        <f>INDEX(V198:AG198,1,MATCH(Parametres!$B$3,V$1:AG$1,0))*IF(OR(C198="L",C198="S",C198="I"),-1,1)</f>
        <v>0</v>
      </c>
      <c r="AY198" s="487" t="s">
        <v>337</v>
      </c>
      <c r="AZ198" s="487" t="e">
        <f>+VLOOKUP($AJ198,Data_Validation!$A:$E,5,0)</f>
        <v>#N/A</v>
      </c>
    </row>
    <row r="199" spans="36:52" ht="15.75" customHeight="1">
      <c r="AJ199" s="899">
        <f t="shared" si="12"/>
        <v>0</v>
      </c>
      <c r="AK199" s="899">
        <f t="shared" si="12"/>
        <v>0</v>
      </c>
      <c r="AL199" s="905">
        <f>IFERROR(INDEX(G199:R199,1,MATCH(Parametres!$B$3,G$1:R$1,0)-1)*IF(OR(F199="L",F199="S",F199="I"),-1,1),"")</f>
        <v>0</v>
      </c>
      <c r="AM199" s="905">
        <f t="shared" si="13"/>
        <v>0</v>
      </c>
      <c r="AN199" s="905">
        <f>INDEX(G199:R199,1,MATCH(Parametres!$B$3,G$1:R$1,0))*IF(OR(F199="L",F199="S",F199="I"),-1,1)</f>
        <v>0</v>
      </c>
      <c r="AO199" s="487" t="e">
        <f>+VLOOKUP($AJ199,Data_Validation!$A:$D,1,0)</f>
        <v>#N/A</v>
      </c>
      <c r="AP199" s="487" t="e">
        <f>+VLOOKUP($AJ199,Data_Validation!$A:$D,3,0)</f>
        <v>#N/A</v>
      </c>
      <c r="AQ199" s="487" t="e">
        <f>+VLOOKUP($AJ199,Data_Validation!$A:$D,4,0)</f>
        <v>#N/A</v>
      </c>
      <c r="AR199" s="487" t="s">
        <v>299</v>
      </c>
      <c r="AS199" s="487" t="e">
        <f>+VLOOKUP($AJ199,Data_Validation!$A:$E,5,0)</f>
        <v>#N/A</v>
      </c>
      <c r="AT199" s="904">
        <f t="shared" si="14"/>
        <v>0</v>
      </c>
      <c r="AU199" s="488">
        <f t="shared" si="14"/>
        <v>0</v>
      </c>
      <c r="AV199" s="899">
        <f>IFERROR(INDEX(V199:AG199,1,MATCH(Parametres!$B$3,V$1:AG$1,0)-1)*IF(OR(C199="L",C199="S",C199="I"),-1,1),"")</f>
        <v>0</v>
      </c>
      <c r="AW199" s="899">
        <f t="shared" si="15"/>
        <v>0</v>
      </c>
      <c r="AX199" s="899">
        <f>INDEX(V199:AG199,1,MATCH(Parametres!$B$3,V$1:AG$1,0))*IF(OR(C199="L",C199="S",C199="I"),-1,1)</f>
        <v>0</v>
      </c>
      <c r="AY199" s="487" t="s">
        <v>337</v>
      </c>
      <c r="AZ199" s="487" t="e">
        <f>+VLOOKUP($AJ199,Data_Validation!$A:$E,5,0)</f>
        <v>#N/A</v>
      </c>
    </row>
    <row r="200" spans="36:52" ht="15" customHeight="1">
      <c r="AJ200" s="899">
        <f t="shared" si="12"/>
        <v>0</v>
      </c>
      <c r="AK200" s="899">
        <f t="shared" si="12"/>
        <v>0</v>
      </c>
      <c r="AL200" s="905">
        <f>IFERROR(INDEX(G200:R200,1,MATCH(Parametres!$B$3,G$1:R$1,0)-1)*IF(OR(F200="L",F200="S",F200="I"),-1,1),"")</f>
        <v>0</v>
      </c>
      <c r="AM200" s="905">
        <f t="shared" si="13"/>
        <v>0</v>
      </c>
      <c r="AN200" s="905">
        <f>INDEX(G200:R200,1,MATCH(Parametres!$B$3,G$1:R$1,0))*IF(OR(F200="L",F200="S",F200="I"),-1,1)</f>
        <v>0</v>
      </c>
      <c r="AO200" s="487" t="e">
        <f>+VLOOKUP($AJ200,Data_Validation!$A:$D,1,0)</f>
        <v>#N/A</v>
      </c>
      <c r="AP200" s="487" t="e">
        <f>+VLOOKUP($AJ200,Data_Validation!$A:$D,3,0)</f>
        <v>#N/A</v>
      </c>
      <c r="AQ200" s="487" t="e">
        <f>+VLOOKUP($AJ200,Data_Validation!$A:$D,4,0)</f>
        <v>#N/A</v>
      </c>
      <c r="AR200" s="487" t="s">
        <v>299</v>
      </c>
      <c r="AS200" s="487" t="e">
        <f>+VLOOKUP($AJ200,Data_Validation!$A:$E,5,0)</f>
        <v>#N/A</v>
      </c>
      <c r="AT200" s="904">
        <f t="shared" si="14"/>
        <v>0</v>
      </c>
      <c r="AU200" s="488">
        <f t="shared" si="14"/>
        <v>0</v>
      </c>
      <c r="AV200" s="899">
        <f>IFERROR(INDEX(V200:AG200,1,MATCH(Parametres!$B$3,V$1:AG$1,0)-1)*IF(OR(C200="L",C200="S",C200="I"),-1,1),"")</f>
        <v>0</v>
      </c>
      <c r="AW200" s="899">
        <f t="shared" si="15"/>
        <v>0</v>
      </c>
      <c r="AX200" s="899">
        <f>INDEX(V200:AG200,1,MATCH(Parametres!$B$3,V$1:AG$1,0))*IF(OR(C200="L",C200="S",C200="I"),-1,1)</f>
        <v>0</v>
      </c>
      <c r="AY200" s="487" t="s">
        <v>337</v>
      </c>
      <c r="AZ200" s="487" t="e">
        <f>+VLOOKUP($AJ200,Data_Validation!$A:$E,5,0)</f>
        <v>#N/A</v>
      </c>
    </row>
    <row r="201" spans="36:52" ht="15" customHeight="1">
      <c r="AJ201" s="899">
        <f t="shared" si="12"/>
        <v>0</v>
      </c>
      <c r="AK201" s="899">
        <f t="shared" si="12"/>
        <v>0</v>
      </c>
      <c r="AL201" s="905">
        <f>IFERROR(INDEX(G201:R201,1,MATCH(Parametres!$B$3,G$1:R$1,0)-1)*IF(OR(F201="L",F201="S",F201="I"),-1,1),"")</f>
        <v>0</v>
      </c>
      <c r="AM201" s="905">
        <f t="shared" si="13"/>
        <v>0</v>
      </c>
      <c r="AN201" s="905">
        <f>INDEX(G201:R201,1,MATCH(Parametres!$B$3,G$1:R$1,0))*IF(OR(F201="L",F201="S",F201="I"),-1,1)</f>
        <v>0</v>
      </c>
      <c r="AO201" s="487" t="e">
        <f>+VLOOKUP($AJ201,Data_Validation!$A:$D,1,0)</f>
        <v>#N/A</v>
      </c>
      <c r="AP201" s="487" t="e">
        <f>+VLOOKUP($AJ201,Data_Validation!$A:$D,3,0)</f>
        <v>#N/A</v>
      </c>
      <c r="AQ201" s="487" t="e">
        <f>+VLOOKUP($AJ201,Data_Validation!$A:$D,4,0)</f>
        <v>#N/A</v>
      </c>
      <c r="AR201" s="487" t="s">
        <v>299</v>
      </c>
      <c r="AS201" s="487" t="e">
        <f>+VLOOKUP($AJ201,Data_Validation!$A:$E,5,0)</f>
        <v>#N/A</v>
      </c>
      <c r="AT201" s="904">
        <f t="shared" si="14"/>
        <v>0</v>
      </c>
      <c r="AU201" s="488">
        <f t="shared" si="14"/>
        <v>0</v>
      </c>
      <c r="AV201" s="899">
        <f>IFERROR(INDEX(V201:AG201,1,MATCH(Parametres!$B$3,V$1:AG$1,0)-1)*IF(OR(C201="L",C201="S",C201="I"),-1,1),"")</f>
        <v>0</v>
      </c>
      <c r="AW201" s="899">
        <f t="shared" si="15"/>
        <v>0</v>
      </c>
      <c r="AX201" s="899">
        <f>INDEX(V201:AG201,1,MATCH(Parametres!$B$3,V$1:AG$1,0))*IF(OR(C201="L",C201="S",C201="I"),-1,1)</f>
        <v>0</v>
      </c>
      <c r="AY201" s="487" t="s">
        <v>337</v>
      </c>
      <c r="AZ201" s="487" t="e">
        <f>+VLOOKUP($AJ201,Data_Validation!$A:$E,5,0)</f>
        <v>#N/A</v>
      </c>
    </row>
    <row r="202" spans="36:52" ht="15" customHeight="1">
      <c r="AJ202" s="899">
        <f t="shared" si="12"/>
        <v>0</v>
      </c>
      <c r="AK202" s="899">
        <f t="shared" si="12"/>
        <v>0</v>
      </c>
      <c r="AL202" s="905">
        <f>IFERROR(INDEX(G202:R202,1,MATCH(Parametres!$B$3,G$1:R$1,0)-1)*IF(OR(F202="L",F202="S",F202="I"),-1,1),"")</f>
        <v>0</v>
      </c>
      <c r="AM202" s="905">
        <f t="shared" si="13"/>
        <v>0</v>
      </c>
      <c r="AN202" s="905">
        <f>INDEX(G202:R202,1,MATCH(Parametres!$B$3,G$1:R$1,0))*IF(OR(F202="L",F202="S",F202="I"),-1,1)</f>
        <v>0</v>
      </c>
      <c r="AO202" s="487" t="e">
        <f>+VLOOKUP($AJ202,Data_Validation!$A:$D,1,0)</f>
        <v>#N/A</v>
      </c>
      <c r="AP202" s="487" t="e">
        <f>+VLOOKUP($AJ202,Data_Validation!$A:$D,3,0)</f>
        <v>#N/A</v>
      </c>
      <c r="AQ202" s="487" t="e">
        <f>+VLOOKUP($AJ202,Data_Validation!$A:$D,4,0)</f>
        <v>#N/A</v>
      </c>
      <c r="AR202" s="487" t="s">
        <v>299</v>
      </c>
      <c r="AS202" s="487" t="e">
        <f>+VLOOKUP($AJ202,Data_Validation!$A:$E,5,0)</f>
        <v>#N/A</v>
      </c>
      <c r="AT202" s="904">
        <f t="shared" si="14"/>
        <v>0</v>
      </c>
      <c r="AU202" s="488">
        <f t="shared" si="14"/>
        <v>0</v>
      </c>
      <c r="AV202" s="899">
        <f>IFERROR(INDEX(V202:AG202,1,MATCH(Parametres!$B$3,V$1:AG$1,0)-1)*IF(OR(C202="L",C202="S",C202="I"),-1,1),"")</f>
        <v>0</v>
      </c>
      <c r="AW202" s="899">
        <f t="shared" si="15"/>
        <v>0</v>
      </c>
      <c r="AX202" s="899">
        <f>INDEX(V202:AG202,1,MATCH(Parametres!$B$3,V$1:AG$1,0))*IF(OR(C202="L",C202="S",C202="I"),-1,1)</f>
        <v>0</v>
      </c>
      <c r="AY202" s="487" t="s">
        <v>337</v>
      </c>
      <c r="AZ202" s="487" t="e">
        <f>+VLOOKUP($AJ202,Data_Validation!$A:$E,5,0)</f>
        <v>#N/A</v>
      </c>
    </row>
    <row r="203" spans="36:52" ht="15" customHeight="1">
      <c r="AJ203" s="899">
        <f t="shared" si="12"/>
        <v>0</v>
      </c>
      <c r="AK203" s="899">
        <f t="shared" si="12"/>
        <v>0</v>
      </c>
      <c r="AL203" s="905">
        <f>IFERROR(INDEX(G203:R203,1,MATCH(Parametres!$B$3,G$1:R$1,0)-1)*IF(OR(F203="L",F203="S",F203="I"),-1,1),"")</f>
        <v>0</v>
      </c>
      <c r="AM203" s="905">
        <f t="shared" si="13"/>
        <v>0</v>
      </c>
      <c r="AN203" s="905">
        <f>INDEX(G203:R203,1,MATCH(Parametres!$B$3,G$1:R$1,0))*IF(OR(F203="L",F203="S",F203="I"),-1,1)</f>
        <v>0</v>
      </c>
      <c r="AO203" s="487" t="e">
        <f>+VLOOKUP($AJ203,Data_Validation!$A:$D,1,0)</f>
        <v>#N/A</v>
      </c>
      <c r="AP203" s="487" t="e">
        <f>+VLOOKUP($AJ203,Data_Validation!$A:$D,3,0)</f>
        <v>#N/A</v>
      </c>
      <c r="AQ203" s="487" t="e">
        <f>+VLOOKUP($AJ203,Data_Validation!$A:$D,4,0)</f>
        <v>#N/A</v>
      </c>
      <c r="AR203" s="487" t="s">
        <v>299</v>
      </c>
      <c r="AS203" s="487" t="e">
        <f>+VLOOKUP($AJ203,Data_Validation!$A:$E,5,0)</f>
        <v>#N/A</v>
      </c>
      <c r="AT203" s="904">
        <f t="shared" si="14"/>
        <v>0</v>
      </c>
      <c r="AU203" s="488">
        <f t="shared" si="14"/>
        <v>0</v>
      </c>
      <c r="AV203" s="899">
        <f>IFERROR(INDEX(V203:AG203,1,MATCH(Parametres!$B$3,V$1:AG$1,0)-1)*IF(OR(C203="L",C203="S",C203="I"),-1,1),"")</f>
        <v>0</v>
      </c>
      <c r="AW203" s="899">
        <f t="shared" si="15"/>
        <v>0</v>
      </c>
      <c r="AX203" s="899">
        <f>INDEX(V203:AG203,1,MATCH(Parametres!$B$3,V$1:AG$1,0))*IF(OR(C203="L",C203="S",C203="I"),-1,1)</f>
        <v>0</v>
      </c>
      <c r="AY203" s="487" t="s">
        <v>337</v>
      </c>
      <c r="AZ203" s="487" t="e">
        <f>+VLOOKUP($AJ203,Data_Validation!$A:$E,5,0)</f>
        <v>#N/A</v>
      </c>
    </row>
    <row r="204" spans="36:52" ht="15" customHeight="1">
      <c r="AJ204" s="899">
        <f t="shared" si="12"/>
        <v>0</v>
      </c>
      <c r="AK204" s="899">
        <f t="shared" si="12"/>
        <v>0</v>
      </c>
      <c r="AL204" s="905">
        <f>IFERROR(INDEX(G204:R204,1,MATCH(Parametres!$B$3,G$1:R$1,0)-1)*IF(OR(F204="L",F204="S",F204="I"),-1,1),"")</f>
        <v>0</v>
      </c>
      <c r="AM204" s="905">
        <f t="shared" si="13"/>
        <v>0</v>
      </c>
      <c r="AN204" s="905">
        <f>INDEX(G204:R204,1,MATCH(Parametres!$B$3,G$1:R$1,0))*IF(OR(F204="L",F204="S",F204="I"),-1,1)</f>
        <v>0</v>
      </c>
      <c r="AO204" s="487" t="e">
        <f>+VLOOKUP($AJ204,Data_Validation!$A:$D,1,0)</f>
        <v>#N/A</v>
      </c>
      <c r="AP204" s="487" t="e">
        <f>+VLOOKUP($AJ204,Data_Validation!$A:$D,3,0)</f>
        <v>#N/A</v>
      </c>
      <c r="AQ204" s="487" t="e">
        <f>+VLOOKUP($AJ204,Data_Validation!$A:$D,4,0)</f>
        <v>#N/A</v>
      </c>
      <c r="AR204" s="487" t="s">
        <v>299</v>
      </c>
      <c r="AS204" s="487" t="e">
        <f>+VLOOKUP($AJ204,Data_Validation!$A:$E,5,0)</f>
        <v>#N/A</v>
      </c>
      <c r="AT204" s="904">
        <f t="shared" si="14"/>
        <v>0</v>
      </c>
      <c r="AU204" s="488">
        <f t="shared" si="14"/>
        <v>0</v>
      </c>
      <c r="AV204" s="899">
        <f>IFERROR(INDEX(V204:AG204,1,MATCH(Parametres!$B$3,V$1:AG$1,0)-1)*IF(OR(C204="L",C204="S",C204="I"),-1,1),"")</f>
        <v>0</v>
      </c>
      <c r="AW204" s="899">
        <f t="shared" si="15"/>
        <v>0</v>
      </c>
      <c r="AX204" s="899">
        <f>INDEX(V204:AG204,1,MATCH(Parametres!$B$3,V$1:AG$1,0))*IF(OR(C204="L",C204="S",C204="I"),-1,1)</f>
        <v>0</v>
      </c>
      <c r="AY204" s="487" t="s">
        <v>337</v>
      </c>
      <c r="AZ204" s="487" t="e">
        <f>+VLOOKUP($AJ204,Data_Validation!$A:$E,5,0)</f>
        <v>#N/A</v>
      </c>
    </row>
    <row r="205" spans="36:52" ht="15" customHeight="1">
      <c r="AJ205" s="899">
        <f t="shared" si="12"/>
        <v>0</v>
      </c>
      <c r="AK205" s="899">
        <f t="shared" si="12"/>
        <v>0</v>
      </c>
      <c r="AL205" s="905">
        <f>IFERROR(INDEX(G205:R205,1,MATCH(Parametres!$B$3,G$1:R$1,0)-1)*IF(OR(F205="L",F205="S",F205="I"),-1,1),"")</f>
        <v>0</v>
      </c>
      <c r="AM205" s="905">
        <f t="shared" si="13"/>
        <v>0</v>
      </c>
      <c r="AN205" s="905">
        <f>INDEX(G205:R205,1,MATCH(Parametres!$B$3,G$1:R$1,0))*IF(OR(F205="L",F205="S",F205="I"),-1,1)</f>
        <v>0</v>
      </c>
      <c r="AO205" s="487" t="e">
        <f>+VLOOKUP($AJ205,Data_Validation!$A:$D,1,0)</f>
        <v>#N/A</v>
      </c>
      <c r="AP205" s="487" t="e">
        <f>+VLOOKUP($AJ205,Data_Validation!$A:$D,3,0)</f>
        <v>#N/A</v>
      </c>
      <c r="AQ205" s="487" t="e">
        <f>+VLOOKUP($AJ205,Data_Validation!$A:$D,4,0)</f>
        <v>#N/A</v>
      </c>
      <c r="AR205" s="487" t="s">
        <v>299</v>
      </c>
      <c r="AS205" s="487" t="e">
        <f>+VLOOKUP($AJ205,Data_Validation!$A:$E,5,0)</f>
        <v>#N/A</v>
      </c>
      <c r="AT205" s="904">
        <f t="shared" si="14"/>
        <v>0</v>
      </c>
      <c r="AU205" s="488">
        <f t="shared" si="14"/>
        <v>0</v>
      </c>
      <c r="AV205" s="899">
        <f>IFERROR(INDEX(V205:AG205,1,MATCH(Parametres!$B$3,V$1:AG$1,0)-1)*IF(OR(C205="L",C205="S",C205="I"),-1,1),"")</f>
        <v>0</v>
      </c>
      <c r="AW205" s="899">
        <f t="shared" si="15"/>
        <v>0</v>
      </c>
      <c r="AX205" s="899">
        <f>INDEX(V205:AG205,1,MATCH(Parametres!$B$3,V$1:AG$1,0))*IF(OR(C205="L",C205="S",C205="I"),-1,1)</f>
        <v>0</v>
      </c>
      <c r="AY205" s="487" t="s">
        <v>337</v>
      </c>
      <c r="AZ205" s="487" t="e">
        <f>+VLOOKUP($AJ205,Data_Validation!$A:$E,5,0)</f>
        <v>#N/A</v>
      </c>
    </row>
    <row r="206" spans="36:52" ht="15.75" customHeight="1">
      <c r="AJ206" s="899">
        <f t="shared" si="12"/>
        <v>0</v>
      </c>
      <c r="AK206" s="899">
        <f t="shared" si="12"/>
        <v>0</v>
      </c>
      <c r="AL206" s="905">
        <f>IFERROR(INDEX(G206:R206,1,MATCH(Parametres!$B$3,G$1:R$1,0)-1)*IF(OR(F206="L",F206="S",F206="I"),-1,1),"")</f>
        <v>0</v>
      </c>
      <c r="AM206" s="905">
        <f t="shared" si="13"/>
        <v>0</v>
      </c>
      <c r="AN206" s="905">
        <f>INDEX(G206:R206,1,MATCH(Parametres!$B$3,G$1:R$1,0))*IF(OR(F206="L",F206="S",F206="I"),-1,1)</f>
        <v>0</v>
      </c>
      <c r="AO206" s="487" t="e">
        <f>+VLOOKUP($AJ206,Data_Validation!$A:$D,1,0)</f>
        <v>#N/A</v>
      </c>
      <c r="AP206" s="487" t="e">
        <f>+VLOOKUP($AJ206,Data_Validation!$A:$D,3,0)</f>
        <v>#N/A</v>
      </c>
      <c r="AQ206" s="487" t="e">
        <f>+VLOOKUP($AJ206,Data_Validation!$A:$D,4,0)</f>
        <v>#N/A</v>
      </c>
      <c r="AR206" s="487" t="s">
        <v>299</v>
      </c>
      <c r="AS206" s="487" t="e">
        <f>+VLOOKUP($AJ206,Data_Validation!$A:$E,5,0)</f>
        <v>#N/A</v>
      </c>
      <c r="AT206" s="904">
        <f t="shared" si="14"/>
        <v>0</v>
      </c>
      <c r="AU206" s="488">
        <f t="shared" si="14"/>
        <v>0</v>
      </c>
      <c r="AV206" s="899">
        <f>IFERROR(INDEX(V206:AG206,1,MATCH(Parametres!$B$3,V$1:AG$1,0)-1)*IF(OR(C206="L",C206="S",C206="I"),-1,1),"")</f>
        <v>0</v>
      </c>
      <c r="AW206" s="899">
        <f t="shared" si="15"/>
        <v>0</v>
      </c>
      <c r="AX206" s="899">
        <f>INDEX(V206:AG206,1,MATCH(Parametres!$B$3,V$1:AG$1,0))*IF(OR(C206="L",C206="S",C206="I"),-1,1)</f>
        <v>0</v>
      </c>
      <c r="AY206" s="487" t="s">
        <v>337</v>
      </c>
      <c r="AZ206" s="487" t="e">
        <f>+VLOOKUP($AJ206,Data_Validation!$A:$E,5,0)</f>
        <v>#N/A</v>
      </c>
    </row>
    <row r="207" spans="36:52" ht="15" customHeight="1">
      <c r="AJ207" s="899">
        <f t="shared" si="12"/>
        <v>0</v>
      </c>
      <c r="AK207" s="899">
        <f t="shared" si="12"/>
        <v>0</v>
      </c>
      <c r="AL207" s="905">
        <f>IFERROR(INDEX(G207:R207,1,MATCH(Parametres!$B$3,G$1:R$1,0)-1)*IF(OR(F207="L",F207="S",F207="I"),-1,1),"")</f>
        <v>0</v>
      </c>
      <c r="AM207" s="905">
        <f t="shared" si="13"/>
        <v>0</v>
      </c>
      <c r="AN207" s="905">
        <f>INDEX(G207:R207,1,MATCH(Parametres!$B$3,G$1:R$1,0))*IF(OR(F207="L",F207="S",F207="I"),-1,1)</f>
        <v>0</v>
      </c>
      <c r="AO207" s="487" t="e">
        <f>+VLOOKUP($AJ207,Data_Validation!$A:$D,1,0)</f>
        <v>#N/A</v>
      </c>
      <c r="AP207" s="487" t="e">
        <f>+VLOOKUP($AJ207,Data_Validation!$A:$D,3,0)</f>
        <v>#N/A</v>
      </c>
      <c r="AQ207" s="487" t="e">
        <f>+VLOOKUP($AJ207,Data_Validation!$A:$D,4,0)</f>
        <v>#N/A</v>
      </c>
      <c r="AR207" s="487" t="s">
        <v>299</v>
      </c>
      <c r="AS207" s="487" t="e">
        <f>+VLOOKUP($AJ207,Data_Validation!$A:$E,5,0)</f>
        <v>#N/A</v>
      </c>
      <c r="AT207" s="904">
        <f t="shared" si="14"/>
        <v>0</v>
      </c>
      <c r="AU207" s="488">
        <f t="shared" si="14"/>
        <v>0</v>
      </c>
      <c r="AV207" s="899">
        <f>IFERROR(INDEX(V207:AG207,1,MATCH(Parametres!$B$3,V$1:AG$1,0)-1)*IF(OR(C207="L",C207="S",C207="I"),-1,1),"")</f>
        <v>0</v>
      </c>
      <c r="AW207" s="899">
        <f t="shared" si="15"/>
        <v>0</v>
      </c>
      <c r="AX207" s="899">
        <f>INDEX(V207:AG207,1,MATCH(Parametres!$B$3,V$1:AG$1,0))*IF(OR(C207="L",C207="S",C207="I"),-1,1)</f>
        <v>0</v>
      </c>
      <c r="AY207" s="487" t="s">
        <v>337</v>
      </c>
      <c r="AZ207" s="487" t="e">
        <f>+VLOOKUP($AJ207,Data_Validation!$A:$E,5,0)</f>
        <v>#N/A</v>
      </c>
    </row>
    <row r="208" spans="36:52" ht="15" customHeight="1">
      <c r="AJ208" s="899">
        <f t="shared" si="12"/>
        <v>0</v>
      </c>
      <c r="AK208" s="899">
        <f t="shared" si="12"/>
        <v>0</v>
      </c>
      <c r="AL208" s="905">
        <f>IFERROR(INDEX(G208:R208,1,MATCH(Parametres!$B$3,G$1:R$1,0)-1)*IF(OR(F208="L",F208="S",F208="I"),-1,1),"")</f>
        <v>0</v>
      </c>
      <c r="AM208" s="905">
        <f t="shared" si="13"/>
        <v>0</v>
      </c>
      <c r="AN208" s="905">
        <f>INDEX(G208:R208,1,MATCH(Parametres!$B$3,G$1:R$1,0))*IF(OR(F208="L",F208="S",F208="I"),-1,1)</f>
        <v>0</v>
      </c>
      <c r="AO208" s="487" t="e">
        <f>+VLOOKUP($AJ208,Data_Validation!$A:$D,1,0)</f>
        <v>#N/A</v>
      </c>
      <c r="AP208" s="487" t="e">
        <f>+VLOOKUP($AJ208,Data_Validation!$A:$D,3,0)</f>
        <v>#N/A</v>
      </c>
      <c r="AQ208" s="487" t="e">
        <f>+VLOOKUP($AJ208,Data_Validation!$A:$D,4,0)</f>
        <v>#N/A</v>
      </c>
      <c r="AR208" s="487" t="s">
        <v>299</v>
      </c>
      <c r="AS208" s="487" t="e">
        <f>+VLOOKUP($AJ208,Data_Validation!$A:$E,5,0)</f>
        <v>#N/A</v>
      </c>
      <c r="AT208" s="904">
        <f t="shared" si="14"/>
        <v>0</v>
      </c>
      <c r="AU208" s="488">
        <f t="shared" si="14"/>
        <v>0</v>
      </c>
      <c r="AV208" s="899">
        <f>IFERROR(INDEX(V208:AG208,1,MATCH(Parametres!$B$3,V$1:AG$1,0)-1)*IF(OR(C208="L",C208="S",C208="I"),-1,1),"")</f>
        <v>0</v>
      </c>
      <c r="AW208" s="899">
        <f t="shared" si="15"/>
        <v>0</v>
      </c>
      <c r="AX208" s="899">
        <f>INDEX(V208:AG208,1,MATCH(Parametres!$B$3,V$1:AG$1,0))*IF(OR(C208="L",C208="S",C208="I"),-1,1)</f>
        <v>0</v>
      </c>
      <c r="AY208" s="487" t="s">
        <v>337</v>
      </c>
      <c r="AZ208" s="487" t="e">
        <f>+VLOOKUP($AJ208,Data_Validation!$A:$E,5,0)</f>
        <v>#N/A</v>
      </c>
    </row>
    <row r="209" spans="36:52" ht="15" customHeight="1">
      <c r="AJ209" s="899">
        <f t="shared" si="12"/>
        <v>0</v>
      </c>
      <c r="AK209" s="899">
        <f t="shared" si="12"/>
        <v>0</v>
      </c>
      <c r="AL209" s="905">
        <f>IFERROR(INDEX(G209:R209,1,MATCH(Parametres!$B$3,G$1:R$1,0)-1)*IF(OR(F209="L",F209="S",F209="I"),-1,1),"")</f>
        <v>0</v>
      </c>
      <c r="AM209" s="905">
        <f t="shared" si="13"/>
        <v>0</v>
      </c>
      <c r="AN209" s="905">
        <f>INDEX(G209:R209,1,MATCH(Parametres!$B$3,G$1:R$1,0))*IF(OR(F209="L",F209="S",F209="I"),-1,1)</f>
        <v>0</v>
      </c>
      <c r="AO209" s="487" t="e">
        <f>+VLOOKUP($AJ209,Data_Validation!$A:$D,1,0)</f>
        <v>#N/A</v>
      </c>
      <c r="AP209" s="487" t="e">
        <f>+VLOOKUP($AJ209,Data_Validation!$A:$D,3,0)</f>
        <v>#N/A</v>
      </c>
      <c r="AQ209" s="487" t="e">
        <f>+VLOOKUP($AJ209,Data_Validation!$A:$D,4,0)</f>
        <v>#N/A</v>
      </c>
      <c r="AR209" s="487" t="s">
        <v>299</v>
      </c>
      <c r="AS209" s="487" t="e">
        <f>+VLOOKUP($AJ209,Data_Validation!$A:$E,5,0)</f>
        <v>#N/A</v>
      </c>
      <c r="AT209" s="904">
        <f t="shared" si="14"/>
        <v>0</v>
      </c>
      <c r="AU209" s="488">
        <f t="shared" si="14"/>
        <v>0</v>
      </c>
      <c r="AV209" s="899">
        <f>IFERROR(INDEX(V209:AG209,1,MATCH(Parametres!$B$3,V$1:AG$1,0)-1)*IF(OR(C209="L",C209="S",C209="I"),-1,1),"")</f>
        <v>0</v>
      </c>
      <c r="AW209" s="899">
        <f t="shared" si="15"/>
        <v>0</v>
      </c>
      <c r="AX209" s="899">
        <f>INDEX(V209:AG209,1,MATCH(Parametres!$B$3,V$1:AG$1,0))*IF(OR(C209="L",C209="S",C209="I"),-1,1)</f>
        <v>0</v>
      </c>
      <c r="AY209" s="487" t="s">
        <v>337</v>
      </c>
      <c r="AZ209" s="487" t="e">
        <f>+VLOOKUP($AJ209,Data_Validation!$A:$E,5,0)</f>
        <v>#N/A</v>
      </c>
    </row>
    <row r="210" spans="36:52" ht="15" customHeight="1">
      <c r="AJ210" s="899">
        <f t="shared" si="12"/>
        <v>0</v>
      </c>
      <c r="AK210" s="899">
        <f t="shared" si="12"/>
        <v>0</v>
      </c>
      <c r="AL210" s="905">
        <f>IFERROR(INDEX(G210:R210,1,MATCH(Parametres!$B$3,G$1:R$1,0)-1)*IF(OR(F210="L",F210="S",F210="I"),-1,1),"")</f>
        <v>0</v>
      </c>
      <c r="AM210" s="905">
        <f t="shared" si="13"/>
        <v>0</v>
      </c>
      <c r="AN210" s="905">
        <f>INDEX(G210:R210,1,MATCH(Parametres!$B$3,G$1:R$1,0))*IF(OR(F210="L",F210="S",F210="I"),-1,1)</f>
        <v>0</v>
      </c>
      <c r="AO210" s="487" t="e">
        <f>+VLOOKUP($AJ210,Data_Validation!$A:$D,1,0)</f>
        <v>#N/A</v>
      </c>
      <c r="AP210" s="487" t="e">
        <f>+VLOOKUP($AJ210,Data_Validation!$A:$D,3,0)</f>
        <v>#N/A</v>
      </c>
      <c r="AQ210" s="487" t="e">
        <f>+VLOOKUP($AJ210,Data_Validation!$A:$D,4,0)</f>
        <v>#N/A</v>
      </c>
      <c r="AR210" s="487" t="s">
        <v>299</v>
      </c>
      <c r="AS210" s="487" t="e">
        <f>+VLOOKUP($AJ210,Data_Validation!$A:$E,5,0)</f>
        <v>#N/A</v>
      </c>
      <c r="AT210" s="904">
        <f t="shared" si="14"/>
        <v>0</v>
      </c>
      <c r="AU210" s="488">
        <f t="shared" si="14"/>
        <v>0</v>
      </c>
      <c r="AV210" s="899">
        <f>IFERROR(INDEX(V210:AG210,1,MATCH(Parametres!$B$3,V$1:AG$1,0)-1)*IF(OR(C210="L",C210="S",C210="I"),-1,1),"")</f>
        <v>0</v>
      </c>
      <c r="AW210" s="899">
        <f t="shared" si="15"/>
        <v>0</v>
      </c>
      <c r="AX210" s="899">
        <f>INDEX(V210:AG210,1,MATCH(Parametres!$B$3,V$1:AG$1,0))*IF(OR(C210="L",C210="S",C210="I"),-1,1)</f>
        <v>0</v>
      </c>
      <c r="AY210" s="487" t="s">
        <v>337</v>
      </c>
      <c r="AZ210" s="487" t="e">
        <f>+VLOOKUP($AJ210,Data_Validation!$A:$E,5,0)</f>
        <v>#N/A</v>
      </c>
    </row>
    <row r="211" spans="36:52" ht="15.75" customHeight="1">
      <c r="AJ211" s="899">
        <f t="shared" si="12"/>
        <v>0</v>
      </c>
      <c r="AK211" s="899">
        <f t="shared" si="12"/>
        <v>0</v>
      </c>
      <c r="AL211" s="905">
        <f>IFERROR(INDEX(G211:R211,1,MATCH(Parametres!$B$3,G$1:R$1,0)-1)*IF(OR(F211="L",F211="S",F211="I"),-1,1),"")</f>
        <v>0</v>
      </c>
      <c r="AM211" s="905">
        <f t="shared" si="13"/>
        <v>0</v>
      </c>
      <c r="AN211" s="905">
        <f>INDEX(G211:R211,1,MATCH(Parametres!$B$3,G$1:R$1,0))*IF(OR(F211="L",F211="S",F211="I"),-1,1)</f>
        <v>0</v>
      </c>
      <c r="AO211" s="487" t="e">
        <f>+VLOOKUP($AJ211,Data_Validation!$A:$D,1,0)</f>
        <v>#N/A</v>
      </c>
      <c r="AP211" s="487" t="e">
        <f>+VLOOKUP($AJ211,Data_Validation!$A:$D,3,0)</f>
        <v>#N/A</v>
      </c>
      <c r="AQ211" s="487" t="e">
        <f>+VLOOKUP($AJ211,Data_Validation!$A:$D,4,0)</f>
        <v>#N/A</v>
      </c>
      <c r="AR211" s="487" t="s">
        <v>299</v>
      </c>
      <c r="AS211" s="487" t="e">
        <f>+VLOOKUP($AJ211,Data_Validation!$A:$E,5,0)</f>
        <v>#N/A</v>
      </c>
      <c r="AT211" s="904">
        <f t="shared" si="14"/>
        <v>0</v>
      </c>
      <c r="AU211" s="488">
        <f t="shared" si="14"/>
        <v>0</v>
      </c>
      <c r="AV211" s="899">
        <f>IFERROR(INDEX(V211:AG211,1,MATCH(Parametres!$B$3,V$1:AG$1,0)-1)*IF(OR(C211="L",C211="S",C211="I"),-1,1),"")</f>
        <v>0</v>
      </c>
      <c r="AW211" s="899">
        <f t="shared" si="15"/>
        <v>0</v>
      </c>
      <c r="AX211" s="899">
        <f>INDEX(V211:AG211,1,MATCH(Parametres!$B$3,V$1:AG$1,0))*IF(OR(C211="L",C211="S",C211="I"),-1,1)</f>
        <v>0</v>
      </c>
      <c r="AY211" s="487" t="s">
        <v>337</v>
      </c>
      <c r="AZ211" s="487" t="e">
        <f>+VLOOKUP($AJ211,Data_Validation!$A:$E,5,0)</f>
        <v>#N/A</v>
      </c>
    </row>
    <row r="212" spans="36:52" ht="15" customHeight="1">
      <c r="AJ212" s="899">
        <f t="shared" si="12"/>
        <v>0</v>
      </c>
      <c r="AK212" s="899">
        <f t="shared" si="12"/>
        <v>0</v>
      </c>
      <c r="AL212" s="905">
        <f>IFERROR(INDEX(G212:R212,1,MATCH(Parametres!$B$3,G$1:R$1,0)-1)*IF(OR(F212="L",F212="S",F212="I"),-1,1),"")</f>
        <v>0</v>
      </c>
      <c r="AM212" s="905">
        <f t="shared" si="13"/>
        <v>0</v>
      </c>
      <c r="AN212" s="905">
        <f>INDEX(G212:R212,1,MATCH(Parametres!$B$3,G$1:R$1,0))*IF(OR(F212="L",F212="S",F212="I"),-1,1)</f>
        <v>0</v>
      </c>
      <c r="AO212" s="487" t="e">
        <f>+VLOOKUP($AJ212,Data_Validation!$A:$D,1,0)</f>
        <v>#N/A</v>
      </c>
      <c r="AP212" s="487" t="e">
        <f>+VLOOKUP($AJ212,Data_Validation!$A:$D,3,0)</f>
        <v>#N/A</v>
      </c>
      <c r="AQ212" s="487" t="e">
        <f>+VLOOKUP($AJ212,Data_Validation!$A:$D,4,0)</f>
        <v>#N/A</v>
      </c>
      <c r="AR212" s="487" t="s">
        <v>299</v>
      </c>
      <c r="AS212" s="487" t="e">
        <f>+VLOOKUP($AJ212,Data_Validation!$A:$E,5,0)</f>
        <v>#N/A</v>
      </c>
      <c r="AT212" s="904">
        <f t="shared" si="14"/>
        <v>0</v>
      </c>
      <c r="AU212" s="488">
        <f t="shared" si="14"/>
        <v>0</v>
      </c>
      <c r="AV212" s="899">
        <f>IFERROR(INDEX(V212:AG212,1,MATCH(Parametres!$B$3,V$1:AG$1,0)-1)*IF(OR(C212="L",C212="S",C212="I"),-1,1),"")</f>
        <v>0</v>
      </c>
      <c r="AW212" s="899">
        <f t="shared" si="15"/>
        <v>0</v>
      </c>
      <c r="AX212" s="899">
        <f>INDEX(V212:AG212,1,MATCH(Parametres!$B$3,V$1:AG$1,0))*IF(OR(C212="L",C212="S",C212="I"),-1,1)</f>
        <v>0</v>
      </c>
      <c r="AY212" s="487" t="s">
        <v>337</v>
      </c>
      <c r="AZ212" s="487" t="e">
        <f>+VLOOKUP($AJ212,Data_Validation!$A:$E,5,0)</f>
        <v>#N/A</v>
      </c>
    </row>
    <row r="213" spans="36:52" ht="15" customHeight="1">
      <c r="AJ213" s="899">
        <f t="shared" si="12"/>
        <v>0</v>
      </c>
      <c r="AK213" s="899">
        <f t="shared" si="12"/>
        <v>0</v>
      </c>
      <c r="AL213" s="905">
        <f>IFERROR(INDEX(G213:R213,1,MATCH(Parametres!$B$3,G$1:R$1,0)-1)*IF(OR(F213="L",F213="S",F213="I"),-1,1),"")</f>
        <v>0</v>
      </c>
      <c r="AM213" s="905">
        <f t="shared" si="13"/>
        <v>0</v>
      </c>
      <c r="AN213" s="905">
        <f>INDEX(G213:R213,1,MATCH(Parametres!$B$3,G$1:R$1,0))*IF(OR(F213="L",F213="S",F213="I"),-1,1)</f>
        <v>0</v>
      </c>
      <c r="AO213" s="487" t="e">
        <f>+VLOOKUP($AJ213,Data_Validation!$A:$D,1,0)</f>
        <v>#N/A</v>
      </c>
      <c r="AP213" s="487" t="e">
        <f>+VLOOKUP($AJ213,Data_Validation!$A:$D,3,0)</f>
        <v>#N/A</v>
      </c>
      <c r="AQ213" s="487" t="e">
        <f>+VLOOKUP($AJ213,Data_Validation!$A:$D,4,0)</f>
        <v>#N/A</v>
      </c>
      <c r="AR213" s="487" t="s">
        <v>299</v>
      </c>
      <c r="AS213" s="487" t="e">
        <f>+VLOOKUP($AJ213,Data_Validation!$A:$E,5,0)</f>
        <v>#N/A</v>
      </c>
      <c r="AT213" s="904">
        <f t="shared" si="14"/>
        <v>0</v>
      </c>
      <c r="AU213" s="488">
        <f t="shared" si="14"/>
        <v>0</v>
      </c>
      <c r="AV213" s="899">
        <f>IFERROR(INDEX(V213:AG213,1,MATCH(Parametres!$B$3,V$1:AG$1,0)-1)*IF(OR(C213="L",C213="S",C213="I"),-1,1),"")</f>
        <v>0</v>
      </c>
      <c r="AW213" s="899">
        <f t="shared" si="15"/>
        <v>0</v>
      </c>
      <c r="AX213" s="899">
        <f>INDEX(V213:AG213,1,MATCH(Parametres!$B$3,V$1:AG$1,0))*IF(OR(C213="L",C213="S",C213="I"),-1,1)</f>
        <v>0</v>
      </c>
      <c r="AY213" s="487" t="s">
        <v>337</v>
      </c>
      <c r="AZ213" s="487" t="e">
        <f>+VLOOKUP($AJ213,Data_Validation!$A:$E,5,0)</f>
        <v>#N/A</v>
      </c>
    </row>
    <row r="214" spans="36:52" ht="15" customHeight="1">
      <c r="AJ214" s="899">
        <f t="shared" si="12"/>
        <v>0</v>
      </c>
      <c r="AK214" s="899">
        <f t="shared" si="12"/>
        <v>0</v>
      </c>
      <c r="AL214" s="905">
        <f>IFERROR(INDEX(G214:R214,1,MATCH(Parametres!$B$3,G$1:R$1,0)-1)*IF(OR(F214="L",F214="S",F214="I"),-1,1),"")</f>
        <v>0</v>
      </c>
      <c r="AM214" s="905">
        <f t="shared" si="13"/>
        <v>0</v>
      </c>
      <c r="AN214" s="905">
        <f>INDEX(G214:R214,1,MATCH(Parametres!$B$3,G$1:R$1,0))*IF(OR(F214="L",F214="S",F214="I"),-1,1)</f>
        <v>0</v>
      </c>
      <c r="AO214" s="487" t="e">
        <f>+VLOOKUP($AJ214,Data_Validation!$A:$D,1,0)</f>
        <v>#N/A</v>
      </c>
      <c r="AP214" s="487" t="e">
        <f>+VLOOKUP($AJ214,Data_Validation!$A:$D,3,0)</f>
        <v>#N/A</v>
      </c>
      <c r="AQ214" s="487" t="e">
        <f>+VLOOKUP($AJ214,Data_Validation!$A:$D,4,0)</f>
        <v>#N/A</v>
      </c>
      <c r="AR214" s="487" t="s">
        <v>299</v>
      </c>
      <c r="AS214" s="487" t="e">
        <f>+VLOOKUP($AJ214,Data_Validation!$A:$E,5,0)</f>
        <v>#N/A</v>
      </c>
      <c r="AT214" s="904">
        <f t="shared" si="14"/>
        <v>0</v>
      </c>
      <c r="AU214" s="488">
        <f t="shared" si="14"/>
        <v>0</v>
      </c>
      <c r="AV214" s="899">
        <f>IFERROR(INDEX(V214:AG214,1,MATCH(Parametres!$B$3,V$1:AG$1,0)-1)*IF(OR(C214="L",C214="S",C214="I"),-1,1),"")</f>
        <v>0</v>
      </c>
      <c r="AW214" s="899">
        <f t="shared" si="15"/>
        <v>0</v>
      </c>
      <c r="AX214" s="899">
        <f>INDEX(V214:AG214,1,MATCH(Parametres!$B$3,V$1:AG$1,0))*IF(OR(C214="L",C214="S",C214="I"),-1,1)</f>
        <v>0</v>
      </c>
      <c r="AY214" s="487" t="s">
        <v>337</v>
      </c>
      <c r="AZ214" s="487" t="e">
        <f>+VLOOKUP($AJ214,Data_Validation!$A:$E,5,0)</f>
        <v>#N/A</v>
      </c>
    </row>
    <row r="215" spans="36:52" ht="15.75" customHeight="1">
      <c r="AJ215" s="899">
        <f t="shared" si="12"/>
        <v>0</v>
      </c>
      <c r="AK215" s="899">
        <f t="shared" si="12"/>
        <v>0</v>
      </c>
      <c r="AL215" s="905">
        <f>IFERROR(INDEX(G215:R215,1,MATCH(Parametres!$B$3,G$1:R$1,0)-1)*IF(OR(F215="L",F215="S",F215="I"),-1,1),"")</f>
        <v>0</v>
      </c>
      <c r="AM215" s="905">
        <f t="shared" si="13"/>
        <v>0</v>
      </c>
      <c r="AN215" s="905">
        <f>INDEX(G215:R215,1,MATCH(Parametres!$B$3,G$1:R$1,0))*IF(OR(F215="L",F215="S",F215="I"),-1,1)</f>
        <v>0</v>
      </c>
      <c r="AO215" s="487" t="e">
        <f>+VLOOKUP($AJ215,Data_Validation!$A:$D,1,0)</f>
        <v>#N/A</v>
      </c>
      <c r="AP215" s="487" t="e">
        <f>+VLOOKUP($AJ215,Data_Validation!$A:$D,3,0)</f>
        <v>#N/A</v>
      </c>
      <c r="AQ215" s="487" t="e">
        <f>+VLOOKUP($AJ215,Data_Validation!$A:$D,4,0)</f>
        <v>#N/A</v>
      </c>
      <c r="AR215" s="487" t="s">
        <v>299</v>
      </c>
      <c r="AS215" s="487" t="e">
        <f>+VLOOKUP($AJ215,Data_Validation!$A:$E,5,0)</f>
        <v>#N/A</v>
      </c>
      <c r="AT215" s="904">
        <f t="shared" si="14"/>
        <v>0</v>
      </c>
      <c r="AU215" s="488">
        <f t="shared" si="14"/>
        <v>0</v>
      </c>
      <c r="AV215" s="899">
        <f>IFERROR(INDEX(V215:AG215,1,MATCH(Parametres!$B$3,V$1:AG$1,0)-1)*IF(OR(C215="L",C215="S",C215="I"),-1,1),"")</f>
        <v>0</v>
      </c>
      <c r="AW215" s="899">
        <f t="shared" si="15"/>
        <v>0</v>
      </c>
      <c r="AX215" s="899">
        <f>INDEX(V215:AG215,1,MATCH(Parametres!$B$3,V$1:AG$1,0))*IF(OR(C215="L",C215="S",C215="I"),-1,1)</f>
        <v>0</v>
      </c>
      <c r="AY215" s="487" t="s">
        <v>337</v>
      </c>
      <c r="AZ215" s="487" t="e">
        <f>+VLOOKUP($AJ215,Data_Validation!$A:$E,5,0)</f>
        <v>#N/A</v>
      </c>
    </row>
    <row r="216" spans="36:52" ht="15" customHeight="1">
      <c r="AJ216" s="899">
        <f t="shared" si="12"/>
        <v>0</v>
      </c>
      <c r="AK216" s="899">
        <f t="shared" si="12"/>
        <v>0</v>
      </c>
      <c r="AL216" s="905">
        <f>IFERROR(INDEX(G216:R216,1,MATCH(Parametres!$B$3,G$1:R$1,0)-1)*IF(OR(F216="L",F216="S",F216="I"),-1,1),"")</f>
        <v>0</v>
      </c>
      <c r="AM216" s="905">
        <f t="shared" si="13"/>
        <v>0</v>
      </c>
      <c r="AN216" s="905">
        <f>INDEX(G216:R216,1,MATCH(Parametres!$B$3,G$1:R$1,0))*IF(OR(F216="L",F216="S",F216="I"),-1,1)</f>
        <v>0</v>
      </c>
      <c r="AO216" s="487" t="e">
        <f>+VLOOKUP($AJ216,Data_Validation!$A:$D,1,0)</f>
        <v>#N/A</v>
      </c>
      <c r="AP216" s="487" t="e">
        <f>+VLOOKUP($AJ216,Data_Validation!$A:$D,3,0)</f>
        <v>#N/A</v>
      </c>
      <c r="AQ216" s="487" t="e">
        <f>+VLOOKUP($AJ216,Data_Validation!$A:$D,4,0)</f>
        <v>#N/A</v>
      </c>
      <c r="AR216" s="487" t="s">
        <v>299</v>
      </c>
      <c r="AS216" s="487" t="e">
        <f>+VLOOKUP($AJ216,Data_Validation!$A:$E,5,0)</f>
        <v>#N/A</v>
      </c>
      <c r="AT216" s="904">
        <f t="shared" si="14"/>
        <v>0</v>
      </c>
      <c r="AU216" s="488">
        <f t="shared" si="14"/>
        <v>0</v>
      </c>
      <c r="AV216" s="899">
        <f>IFERROR(INDEX(V216:AG216,1,MATCH(Parametres!$B$3,V$1:AG$1,0)-1)*IF(OR(C216="L",C216="S",C216="I"),-1,1),"")</f>
        <v>0</v>
      </c>
      <c r="AW216" s="899">
        <f t="shared" si="15"/>
        <v>0</v>
      </c>
      <c r="AX216" s="899">
        <f>INDEX(V216:AG216,1,MATCH(Parametres!$B$3,V$1:AG$1,0))*IF(OR(C216="L",C216="S",C216="I"),-1,1)</f>
        <v>0</v>
      </c>
      <c r="AY216" s="487" t="s">
        <v>337</v>
      </c>
      <c r="AZ216" s="487" t="e">
        <f>+VLOOKUP($AJ216,Data_Validation!$A:$E,5,0)</f>
        <v>#N/A</v>
      </c>
    </row>
    <row r="217" spans="36:52" ht="15" customHeight="1">
      <c r="AJ217" s="899">
        <f t="shared" si="12"/>
        <v>0</v>
      </c>
      <c r="AK217" s="899">
        <f t="shared" si="12"/>
        <v>0</v>
      </c>
      <c r="AL217" s="905">
        <f>IFERROR(INDEX(G217:R217,1,MATCH(Parametres!$B$3,G$1:R$1,0)-1)*IF(OR(F217="L",F217="S",F217="I"),-1,1),"")</f>
        <v>0</v>
      </c>
      <c r="AM217" s="905">
        <f t="shared" si="13"/>
        <v>0</v>
      </c>
      <c r="AN217" s="905">
        <f>INDEX(G217:R217,1,MATCH(Parametres!$B$3,G$1:R$1,0))*IF(OR(F217="L",F217="S",F217="I"),-1,1)</f>
        <v>0</v>
      </c>
      <c r="AO217" s="487" t="e">
        <f>+VLOOKUP($AJ217,Data_Validation!$A:$D,1,0)</f>
        <v>#N/A</v>
      </c>
      <c r="AP217" s="487" t="e">
        <f>+VLOOKUP($AJ217,Data_Validation!$A:$D,3,0)</f>
        <v>#N/A</v>
      </c>
      <c r="AQ217" s="487" t="e">
        <f>+VLOOKUP($AJ217,Data_Validation!$A:$D,4,0)</f>
        <v>#N/A</v>
      </c>
      <c r="AR217" s="487" t="s">
        <v>299</v>
      </c>
      <c r="AS217" s="487" t="e">
        <f>+VLOOKUP($AJ217,Data_Validation!$A:$E,5,0)</f>
        <v>#N/A</v>
      </c>
      <c r="AT217" s="904">
        <f t="shared" si="14"/>
        <v>0</v>
      </c>
      <c r="AU217" s="488">
        <f t="shared" si="14"/>
        <v>0</v>
      </c>
      <c r="AV217" s="899">
        <f>IFERROR(INDEX(V217:AG217,1,MATCH(Parametres!$B$3,V$1:AG$1,0)-1)*IF(OR(C217="L",C217="S",C217="I"),-1,1),"")</f>
        <v>0</v>
      </c>
      <c r="AW217" s="899">
        <f t="shared" si="15"/>
        <v>0</v>
      </c>
      <c r="AX217" s="899">
        <f>INDEX(V217:AG217,1,MATCH(Parametres!$B$3,V$1:AG$1,0))*IF(OR(C217="L",C217="S",C217="I"),-1,1)</f>
        <v>0</v>
      </c>
      <c r="AY217" s="487" t="s">
        <v>337</v>
      </c>
      <c r="AZ217" s="487" t="e">
        <f>+VLOOKUP($AJ217,Data_Validation!$A:$E,5,0)</f>
        <v>#N/A</v>
      </c>
    </row>
    <row r="218" spans="36:52" ht="15" customHeight="1">
      <c r="AJ218" s="899">
        <f t="shared" si="12"/>
        <v>0</v>
      </c>
      <c r="AK218" s="899">
        <f t="shared" si="12"/>
        <v>0</v>
      </c>
      <c r="AL218" s="905">
        <f>IFERROR(INDEX(G218:R218,1,MATCH(Parametres!$B$3,G$1:R$1,0)-1)*IF(OR(F218="L",F218="S",F218="I"),-1,1),"")</f>
        <v>0</v>
      </c>
      <c r="AM218" s="905">
        <f t="shared" si="13"/>
        <v>0</v>
      </c>
      <c r="AN218" s="905">
        <f>INDEX(G218:R218,1,MATCH(Parametres!$B$3,G$1:R$1,0))*IF(OR(F218="L",F218="S",F218="I"),-1,1)</f>
        <v>0</v>
      </c>
      <c r="AO218" s="487" t="e">
        <f>+VLOOKUP($AJ218,Data_Validation!$A:$D,1,0)</f>
        <v>#N/A</v>
      </c>
      <c r="AP218" s="487" t="e">
        <f>+VLOOKUP($AJ218,Data_Validation!$A:$D,3,0)</f>
        <v>#N/A</v>
      </c>
      <c r="AQ218" s="487" t="e">
        <f>+VLOOKUP($AJ218,Data_Validation!$A:$D,4,0)</f>
        <v>#N/A</v>
      </c>
      <c r="AR218" s="487" t="s">
        <v>299</v>
      </c>
      <c r="AS218" s="487" t="e">
        <f>+VLOOKUP($AJ218,Data_Validation!$A:$E,5,0)</f>
        <v>#N/A</v>
      </c>
      <c r="AT218" s="904">
        <f t="shared" si="14"/>
        <v>0</v>
      </c>
      <c r="AU218" s="488">
        <f t="shared" si="14"/>
        <v>0</v>
      </c>
      <c r="AV218" s="899">
        <f>IFERROR(INDEX(V218:AG218,1,MATCH(Parametres!$B$3,V$1:AG$1,0)-1)*IF(OR(C218="L",C218="S",C218="I"),-1,1),"")</f>
        <v>0</v>
      </c>
      <c r="AW218" s="899">
        <f t="shared" si="15"/>
        <v>0</v>
      </c>
      <c r="AX218" s="899">
        <f>INDEX(V218:AG218,1,MATCH(Parametres!$B$3,V$1:AG$1,0))*IF(OR(C218="L",C218="S",C218="I"),-1,1)</f>
        <v>0</v>
      </c>
      <c r="AY218" s="487" t="s">
        <v>337</v>
      </c>
      <c r="AZ218" s="487" t="e">
        <f>+VLOOKUP($AJ218,Data_Validation!$A:$E,5,0)</f>
        <v>#N/A</v>
      </c>
    </row>
    <row r="219" spans="36:52" ht="15.75" customHeight="1">
      <c r="AJ219" s="899">
        <f t="shared" si="12"/>
        <v>0</v>
      </c>
      <c r="AK219" s="899">
        <f t="shared" si="12"/>
        <v>0</v>
      </c>
      <c r="AL219" s="905">
        <f>IFERROR(INDEX(G219:R219,1,MATCH(Parametres!$B$3,G$1:R$1,0)-1)*IF(OR(F219="L",F219="S",F219="I"),-1,1),"")</f>
        <v>0</v>
      </c>
      <c r="AM219" s="905">
        <f t="shared" si="13"/>
        <v>0</v>
      </c>
      <c r="AN219" s="905">
        <f>INDEX(G219:R219,1,MATCH(Parametres!$B$3,G$1:R$1,0))*IF(OR(F219="L",F219="S",F219="I"),-1,1)</f>
        <v>0</v>
      </c>
      <c r="AO219" s="487" t="e">
        <f>+VLOOKUP($AJ219,Data_Validation!$A:$D,1,0)</f>
        <v>#N/A</v>
      </c>
      <c r="AP219" s="487" t="e">
        <f>+VLOOKUP($AJ219,Data_Validation!$A:$D,3,0)</f>
        <v>#N/A</v>
      </c>
      <c r="AQ219" s="487" t="e">
        <f>+VLOOKUP($AJ219,Data_Validation!$A:$D,4,0)</f>
        <v>#N/A</v>
      </c>
      <c r="AR219" s="487" t="s">
        <v>299</v>
      </c>
      <c r="AS219" s="487" t="e">
        <f>+VLOOKUP($AJ219,Data_Validation!$A:$E,5,0)</f>
        <v>#N/A</v>
      </c>
      <c r="AT219" s="904">
        <f t="shared" si="14"/>
        <v>0</v>
      </c>
      <c r="AU219" s="488">
        <f t="shared" si="14"/>
        <v>0</v>
      </c>
      <c r="AV219" s="899">
        <f>IFERROR(INDEX(V219:AG219,1,MATCH(Parametres!$B$3,V$1:AG$1,0)-1)*IF(OR(C219="L",C219="S",C219="I"),-1,1),"")</f>
        <v>0</v>
      </c>
      <c r="AW219" s="899">
        <f t="shared" si="15"/>
        <v>0</v>
      </c>
      <c r="AX219" s="899">
        <f>INDEX(V219:AG219,1,MATCH(Parametres!$B$3,V$1:AG$1,0))*IF(OR(C219="L",C219="S",C219="I"),-1,1)</f>
        <v>0</v>
      </c>
      <c r="AY219" s="487" t="s">
        <v>337</v>
      </c>
      <c r="AZ219" s="487" t="e">
        <f>+VLOOKUP($AJ219,Data_Validation!$A:$E,5,0)</f>
        <v>#N/A</v>
      </c>
    </row>
    <row r="220" spans="36:52" ht="15" customHeight="1">
      <c r="AJ220" s="899">
        <f t="shared" si="12"/>
        <v>0</v>
      </c>
      <c r="AK220" s="899">
        <f t="shared" si="12"/>
        <v>0</v>
      </c>
      <c r="AL220" s="905">
        <f>IFERROR(INDEX(G220:R220,1,MATCH(Parametres!$B$3,G$1:R$1,0)-1)*IF(OR(F220="L",F220="S",F220="I"),-1,1),"")</f>
        <v>0</v>
      </c>
      <c r="AM220" s="905">
        <f t="shared" si="13"/>
        <v>0</v>
      </c>
      <c r="AN220" s="905">
        <f>INDEX(G220:R220,1,MATCH(Parametres!$B$3,G$1:R$1,0))*IF(OR(F220="L",F220="S",F220="I"),-1,1)</f>
        <v>0</v>
      </c>
      <c r="AO220" s="487" t="e">
        <f>+VLOOKUP($AJ220,Data_Validation!$A:$D,1,0)</f>
        <v>#N/A</v>
      </c>
      <c r="AP220" s="487" t="e">
        <f>+VLOOKUP($AJ220,Data_Validation!$A:$D,3,0)</f>
        <v>#N/A</v>
      </c>
      <c r="AQ220" s="487" t="e">
        <f>+VLOOKUP($AJ220,Data_Validation!$A:$D,4,0)</f>
        <v>#N/A</v>
      </c>
      <c r="AR220" s="487" t="s">
        <v>299</v>
      </c>
      <c r="AS220" s="487" t="e">
        <f>+VLOOKUP($AJ220,Data_Validation!$A:$E,5,0)</f>
        <v>#N/A</v>
      </c>
      <c r="AT220" s="904">
        <f t="shared" si="14"/>
        <v>0</v>
      </c>
      <c r="AU220" s="488">
        <f t="shared" si="14"/>
        <v>0</v>
      </c>
      <c r="AV220" s="899">
        <f>IFERROR(INDEX(V220:AG220,1,MATCH(Parametres!$B$3,V$1:AG$1,0)-1)*IF(OR(C220="L",C220="S",C220="I"),-1,1),"")</f>
        <v>0</v>
      </c>
      <c r="AW220" s="899">
        <f t="shared" si="15"/>
        <v>0</v>
      </c>
      <c r="AX220" s="899">
        <f>INDEX(V220:AG220,1,MATCH(Parametres!$B$3,V$1:AG$1,0))*IF(OR(C220="L",C220="S",C220="I"),-1,1)</f>
        <v>0</v>
      </c>
      <c r="AY220" s="487" t="s">
        <v>337</v>
      </c>
      <c r="AZ220" s="487" t="e">
        <f>+VLOOKUP($AJ220,Data_Validation!$A:$E,5,0)</f>
        <v>#N/A</v>
      </c>
    </row>
    <row r="221" spans="36:52" ht="15" customHeight="1">
      <c r="AJ221" s="899">
        <f t="shared" si="12"/>
        <v>0</v>
      </c>
      <c r="AK221" s="899">
        <f t="shared" si="12"/>
        <v>0</v>
      </c>
      <c r="AL221" s="905">
        <f>IFERROR(INDEX(G221:R221,1,MATCH(Parametres!$B$3,G$1:R$1,0)-1)*IF(OR(F221="L",F221="S",F221="I"),-1,1),"")</f>
        <v>0</v>
      </c>
      <c r="AM221" s="905">
        <f t="shared" si="13"/>
        <v>0</v>
      </c>
      <c r="AN221" s="905">
        <f>INDEX(G221:R221,1,MATCH(Parametres!$B$3,G$1:R$1,0))*IF(OR(F221="L",F221="S",F221="I"),-1,1)</f>
        <v>0</v>
      </c>
      <c r="AO221" s="487" t="e">
        <f>+VLOOKUP($AJ221,Data_Validation!$A:$D,1,0)</f>
        <v>#N/A</v>
      </c>
      <c r="AP221" s="487" t="e">
        <f>+VLOOKUP($AJ221,Data_Validation!$A:$D,3,0)</f>
        <v>#N/A</v>
      </c>
      <c r="AQ221" s="487" t="e">
        <f>+VLOOKUP($AJ221,Data_Validation!$A:$D,4,0)</f>
        <v>#N/A</v>
      </c>
      <c r="AR221" s="487" t="s">
        <v>299</v>
      </c>
      <c r="AS221" s="487" t="e">
        <f>+VLOOKUP($AJ221,Data_Validation!$A:$E,5,0)</f>
        <v>#N/A</v>
      </c>
      <c r="AT221" s="904">
        <f t="shared" si="14"/>
        <v>0</v>
      </c>
      <c r="AU221" s="488">
        <f t="shared" si="14"/>
        <v>0</v>
      </c>
      <c r="AV221" s="899">
        <f>IFERROR(INDEX(V221:AG221,1,MATCH(Parametres!$B$3,V$1:AG$1,0)-1)*IF(OR(C221="L",C221="S",C221="I"),-1,1),"")</f>
        <v>0</v>
      </c>
      <c r="AW221" s="899">
        <f t="shared" si="15"/>
        <v>0</v>
      </c>
      <c r="AX221" s="899">
        <f>INDEX(V221:AG221,1,MATCH(Parametres!$B$3,V$1:AG$1,0))*IF(OR(C221="L",C221="S",C221="I"),-1,1)</f>
        <v>0</v>
      </c>
      <c r="AY221" s="487" t="s">
        <v>337</v>
      </c>
      <c r="AZ221" s="487" t="e">
        <f>+VLOOKUP($AJ221,Data_Validation!$A:$E,5,0)</f>
        <v>#N/A</v>
      </c>
    </row>
    <row r="222" spans="36:52" ht="15" customHeight="1">
      <c r="AJ222" s="899">
        <f t="shared" si="12"/>
        <v>0</v>
      </c>
      <c r="AK222" s="899">
        <f t="shared" si="12"/>
        <v>0</v>
      </c>
      <c r="AL222" s="905">
        <f>IFERROR(INDEX(G222:R222,1,MATCH(Parametres!$B$3,G$1:R$1,0)-1)*IF(OR(F222="L",F222="S",F222="I"),-1,1),"")</f>
        <v>0</v>
      </c>
      <c r="AM222" s="905">
        <f t="shared" si="13"/>
        <v>0</v>
      </c>
      <c r="AN222" s="905">
        <f>INDEX(G222:R222,1,MATCH(Parametres!$B$3,G$1:R$1,0))*IF(OR(F222="L",F222="S",F222="I"),-1,1)</f>
        <v>0</v>
      </c>
      <c r="AO222" s="487" t="e">
        <f>+VLOOKUP($AJ222,Data_Validation!$A:$D,1,0)</f>
        <v>#N/A</v>
      </c>
      <c r="AP222" s="487" t="e">
        <f>+VLOOKUP($AJ222,Data_Validation!$A:$D,3,0)</f>
        <v>#N/A</v>
      </c>
      <c r="AQ222" s="487" t="e">
        <f>+VLOOKUP($AJ222,Data_Validation!$A:$D,4,0)</f>
        <v>#N/A</v>
      </c>
      <c r="AR222" s="487" t="s">
        <v>299</v>
      </c>
      <c r="AS222" s="487" t="e">
        <f>+VLOOKUP($AJ222,Data_Validation!$A:$E,5,0)</f>
        <v>#N/A</v>
      </c>
      <c r="AT222" s="904">
        <f t="shared" si="14"/>
        <v>0</v>
      </c>
      <c r="AU222" s="488">
        <f t="shared" si="14"/>
        <v>0</v>
      </c>
      <c r="AV222" s="899">
        <f>IFERROR(INDEX(V222:AG222,1,MATCH(Parametres!$B$3,V$1:AG$1,0)-1)*IF(OR(C222="L",C222="S",C222="I"),-1,1),"")</f>
        <v>0</v>
      </c>
      <c r="AW222" s="899">
        <f t="shared" si="15"/>
        <v>0</v>
      </c>
      <c r="AX222" s="899">
        <f>INDEX(V222:AG222,1,MATCH(Parametres!$B$3,V$1:AG$1,0))*IF(OR(C222="L",C222="S",C222="I"),-1,1)</f>
        <v>0</v>
      </c>
      <c r="AY222" s="487" t="s">
        <v>337</v>
      </c>
      <c r="AZ222" s="487" t="e">
        <f>+VLOOKUP($AJ222,Data_Validation!$A:$E,5,0)</f>
        <v>#N/A</v>
      </c>
    </row>
    <row r="223" spans="36:52" ht="15" customHeight="1">
      <c r="AJ223" s="899">
        <f t="shared" si="12"/>
        <v>0</v>
      </c>
      <c r="AK223" s="899">
        <f t="shared" si="12"/>
        <v>0</v>
      </c>
      <c r="AL223" s="905">
        <f>IFERROR(INDEX(G223:R223,1,MATCH(Parametres!$B$3,G$1:R$1,0)-1)*IF(OR(F223="L",F223="S",F223="I"),-1,1),"")</f>
        <v>0</v>
      </c>
      <c r="AM223" s="905">
        <f t="shared" si="13"/>
        <v>0</v>
      </c>
      <c r="AN223" s="905">
        <f>INDEX(G223:R223,1,MATCH(Parametres!$B$3,G$1:R$1,0))*IF(OR(F223="L",F223="S",F223="I"),-1,1)</f>
        <v>0</v>
      </c>
      <c r="AO223" s="487" t="e">
        <f>+VLOOKUP($AJ223,Data_Validation!$A:$D,1,0)</f>
        <v>#N/A</v>
      </c>
      <c r="AP223" s="487" t="e">
        <f>+VLOOKUP($AJ223,Data_Validation!$A:$D,3,0)</f>
        <v>#N/A</v>
      </c>
      <c r="AQ223" s="487" t="e">
        <f>+VLOOKUP($AJ223,Data_Validation!$A:$D,4,0)</f>
        <v>#N/A</v>
      </c>
      <c r="AR223" s="487" t="s">
        <v>299</v>
      </c>
      <c r="AS223" s="487" t="e">
        <f>+VLOOKUP($AJ223,Data_Validation!$A:$E,5,0)</f>
        <v>#N/A</v>
      </c>
      <c r="AT223" s="904">
        <f t="shared" si="14"/>
        <v>0</v>
      </c>
      <c r="AU223" s="488">
        <f t="shared" si="14"/>
        <v>0</v>
      </c>
      <c r="AV223" s="899">
        <f>IFERROR(INDEX(V223:AG223,1,MATCH(Parametres!$B$3,V$1:AG$1,0)-1)*IF(OR(C223="L",C223="S",C223="I"),-1,1),"")</f>
        <v>0</v>
      </c>
      <c r="AW223" s="899">
        <f t="shared" si="15"/>
        <v>0</v>
      </c>
      <c r="AX223" s="899">
        <f>INDEX(V223:AG223,1,MATCH(Parametres!$B$3,V$1:AG$1,0))*IF(OR(C223="L",C223="S",C223="I"),-1,1)</f>
        <v>0</v>
      </c>
      <c r="AY223" s="487" t="s">
        <v>337</v>
      </c>
      <c r="AZ223" s="487" t="e">
        <f>+VLOOKUP($AJ223,Data_Validation!$A:$E,5,0)</f>
        <v>#N/A</v>
      </c>
    </row>
    <row r="224" spans="36:52" ht="15" customHeight="1">
      <c r="AJ224" s="899">
        <f t="shared" si="12"/>
        <v>0</v>
      </c>
      <c r="AK224" s="899">
        <f t="shared" si="12"/>
        <v>0</v>
      </c>
      <c r="AL224" s="905">
        <f>IFERROR(INDEX(G224:R224,1,MATCH(Parametres!$B$3,G$1:R$1,0)-1)*IF(OR(F224="L",F224="S",F224="I"),-1,1),"")</f>
        <v>0</v>
      </c>
      <c r="AM224" s="905">
        <f t="shared" si="13"/>
        <v>0</v>
      </c>
      <c r="AN224" s="905">
        <f>INDEX(G224:R224,1,MATCH(Parametres!$B$3,G$1:R$1,0))*IF(OR(F224="L",F224="S",F224="I"),-1,1)</f>
        <v>0</v>
      </c>
      <c r="AO224" s="487" t="e">
        <f>+VLOOKUP($AJ224,Data_Validation!$A:$D,1,0)</f>
        <v>#N/A</v>
      </c>
      <c r="AP224" s="487" t="e">
        <f>+VLOOKUP($AJ224,Data_Validation!$A:$D,3,0)</f>
        <v>#N/A</v>
      </c>
      <c r="AQ224" s="487" t="e">
        <f>+VLOOKUP($AJ224,Data_Validation!$A:$D,4,0)</f>
        <v>#N/A</v>
      </c>
      <c r="AR224" s="487" t="s">
        <v>299</v>
      </c>
      <c r="AS224" s="487" t="e">
        <f>+VLOOKUP($AJ224,Data_Validation!$A:$E,5,0)</f>
        <v>#N/A</v>
      </c>
      <c r="AT224" s="904">
        <f t="shared" si="14"/>
        <v>0</v>
      </c>
      <c r="AU224" s="488">
        <f t="shared" si="14"/>
        <v>0</v>
      </c>
      <c r="AV224" s="899">
        <f>IFERROR(INDEX(V224:AG224,1,MATCH(Parametres!$B$3,V$1:AG$1,0)-1)*IF(OR(C224="L",C224="S",C224="I"),-1,1),"")</f>
        <v>0</v>
      </c>
      <c r="AW224" s="899">
        <f t="shared" si="15"/>
        <v>0</v>
      </c>
      <c r="AX224" s="899">
        <f>INDEX(V224:AG224,1,MATCH(Parametres!$B$3,V$1:AG$1,0))*IF(OR(C224="L",C224="S",C224="I"),-1,1)</f>
        <v>0</v>
      </c>
      <c r="AY224" s="487" t="s">
        <v>337</v>
      </c>
      <c r="AZ224" s="487" t="e">
        <f>+VLOOKUP($AJ224,Data_Validation!$A:$E,5,0)</f>
        <v>#N/A</v>
      </c>
    </row>
    <row r="225" spans="36:52" ht="15.75" customHeight="1">
      <c r="AJ225" s="899">
        <f t="shared" si="12"/>
        <v>0</v>
      </c>
      <c r="AK225" s="899">
        <f t="shared" si="12"/>
        <v>0</v>
      </c>
      <c r="AL225" s="905">
        <f>IFERROR(INDEX(G225:R225,1,MATCH(Parametres!$B$3,G$1:R$1,0)-1)*IF(OR(F225="L",F225="S",F225="I"),-1,1),"")</f>
        <v>0</v>
      </c>
      <c r="AM225" s="905">
        <f t="shared" si="13"/>
        <v>0</v>
      </c>
      <c r="AN225" s="905">
        <f>INDEX(G225:R225,1,MATCH(Parametres!$B$3,G$1:R$1,0))*IF(OR(F225="L",F225="S",F225="I"),-1,1)</f>
        <v>0</v>
      </c>
      <c r="AO225" s="487" t="e">
        <f>+VLOOKUP($AJ225,Data_Validation!$A:$D,1,0)</f>
        <v>#N/A</v>
      </c>
      <c r="AP225" s="487" t="e">
        <f>+VLOOKUP($AJ225,Data_Validation!$A:$D,3,0)</f>
        <v>#N/A</v>
      </c>
      <c r="AQ225" s="487" t="e">
        <f>+VLOOKUP($AJ225,Data_Validation!$A:$D,4,0)</f>
        <v>#N/A</v>
      </c>
      <c r="AR225" s="487" t="s">
        <v>299</v>
      </c>
      <c r="AS225" s="487" t="e">
        <f>+VLOOKUP($AJ225,Data_Validation!$A:$E,5,0)</f>
        <v>#N/A</v>
      </c>
      <c r="AT225" s="904">
        <f t="shared" si="14"/>
        <v>0</v>
      </c>
      <c r="AU225" s="488">
        <f t="shared" si="14"/>
        <v>0</v>
      </c>
      <c r="AV225" s="899">
        <f>IFERROR(INDEX(V225:AG225,1,MATCH(Parametres!$B$3,V$1:AG$1,0)-1)*IF(OR(C225="L",C225="S",C225="I"),-1,1),"")</f>
        <v>0</v>
      </c>
      <c r="AW225" s="899">
        <f t="shared" si="15"/>
        <v>0</v>
      </c>
      <c r="AX225" s="899">
        <f>INDEX(V225:AG225,1,MATCH(Parametres!$B$3,V$1:AG$1,0))*IF(OR(C225="L",C225="S",C225="I"),-1,1)</f>
        <v>0</v>
      </c>
      <c r="AY225" s="487" t="s">
        <v>337</v>
      </c>
      <c r="AZ225" s="487" t="e">
        <f>+VLOOKUP($AJ225,Data_Validation!$A:$E,5,0)</f>
        <v>#N/A</v>
      </c>
    </row>
    <row r="226" spans="36:52" ht="15" customHeight="1">
      <c r="AJ226" s="899">
        <f t="shared" si="12"/>
        <v>0</v>
      </c>
      <c r="AK226" s="899">
        <f t="shared" si="12"/>
        <v>0</v>
      </c>
      <c r="AL226" s="905">
        <f>IFERROR(INDEX(G226:R226,1,MATCH(Parametres!$B$3,G$1:R$1,0)-1)*IF(OR(F226="L",F226="S",F226="I"),-1,1),"")</f>
        <v>0</v>
      </c>
      <c r="AM226" s="905">
        <f t="shared" si="13"/>
        <v>0</v>
      </c>
      <c r="AN226" s="905">
        <f>INDEX(G226:R226,1,MATCH(Parametres!$B$3,G$1:R$1,0))*IF(OR(F226="L",F226="S",F226="I"),-1,1)</f>
        <v>0</v>
      </c>
      <c r="AO226" s="487" t="e">
        <f>+VLOOKUP($AJ226,Data_Validation!$A:$D,1,0)</f>
        <v>#N/A</v>
      </c>
      <c r="AP226" s="487" t="e">
        <f>+VLOOKUP($AJ226,Data_Validation!$A:$D,3,0)</f>
        <v>#N/A</v>
      </c>
      <c r="AQ226" s="487" t="e">
        <f>+VLOOKUP($AJ226,Data_Validation!$A:$D,4,0)</f>
        <v>#N/A</v>
      </c>
      <c r="AR226" s="487" t="s">
        <v>299</v>
      </c>
      <c r="AS226" s="487" t="e">
        <f>+VLOOKUP($AJ226,Data_Validation!$A:$E,5,0)</f>
        <v>#N/A</v>
      </c>
      <c r="AT226" s="904">
        <f t="shared" si="14"/>
        <v>0</v>
      </c>
      <c r="AU226" s="488">
        <f t="shared" si="14"/>
        <v>0</v>
      </c>
      <c r="AV226" s="899">
        <f>IFERROR(INDEX(V226:AG226,1,MATCH(Parametres!$B$3,V$1:AG$1,0)-1)*IF(OR(C226="L",C226="S",C226="I"),-1,1),"")</f>
        <v>0</v>
      </c>
      <c r="AW226" s="899">
        <f t="shared" si="15"/>
        <v>0</v>
      </c>
      <c r="AX226" s="899">
        <f>INDEX(V226:AG226,1,MATCH(Parametres!$B$3,V$1:AG$1,0))*IF(OR(C226="L",C226="S",C226="I"),-1,1)</f>
        <v>0</v>
      </c>
      <c r="AY226" s="487" t="s">
        <v>337</v>
      </c>
      <c r="AZ226" s="487" t="e">
        <f>+VLOOKUP($AJ226,Data_Validation!$A:$E,5,0)</f>
        <v>#N/A</v>
      </c>
    </row>
    <row r="227" spans="36:52" ht="15" customHeight="1">
      <c r="AJ227" s="899">
        <f t="shared" si="12"/>
        <v>0</v>
      </c>
      <c r="AK227" s="899">
        <f t="shared" si="12"/>
        <v>0</v>
      </c>
      <c r="AL227" s="905">
        <f>IFERROR(INDEX(G227:R227,1,MATCH(Parametres!$B$3,G$1:R$1,0)-1)*IF(OR(F227="L",F227="S",F227="I"),-1,1),"")</f>
        <v>0</v>
      </c>
      <c r="AM227" s="905">
        <f t="shared" si="13"/>
        <v>0</v>
      </c>
      <c r="AN227" s="905">
        <f>INDEX(G227:R227,1,MATCH(Parametres!$B$3,G$1:R$1,0))*IF(OR(F227="L",F227="S",F227="I"),-1,1)</f>
        <v>0</v>
      </c>
      <c r="AO227" s="487" t="e">
        <f>+VLOOKUP($AJ227,Data_Validation!$A:$D,1,0)</f>
        <v>#N/A</v>
      </c>
      <c r="AP227" s="487" t="e">
        <f>+VLOOKUP($AJ227,Data_Validation!$A:$D,3,0)</f>
        <v>#N/A</v>
      </c>
      <c r="AQ227" s="487" t="e">
        <f>+VLOOKUP($AJ227,Data_Validation!$A:$D,4,0)</f>
        <v>#N/A</v>
      </c>
      <c r="AR227" s="487" t="s">
        <v>299</v>
      </c>
      <c r="AS227" s="487" t="e">
        <f>+VLOOKUP($AJ227,Data_Validation!$A:$E,5,0)</f>
        <v>#N/A</v>
      </c>
      <c r="AT227" s="904">
        <f t="shared" si="14"/>
        <v>0</v>
      </c>
      <c r="AU227" s="488">
        <f t="shared" si="14"/>
        <v>0</v>
      </c>
      <c r="AV227" s="899">
        <f>IFERROR(INDEX(V227:AG227,1,MATCH(Parametres!$B$3,V$1:AG$1,0)-1)*IF(OR(C227="L",C227="S",C227="I"),-1,1),"")</f>
        <v>0</v>
      </c>
      <c r="AW227" s="899">
        <f t="shared" si="15"/>
        <v>0</v>
      </c>
      <c r="AX227" s="899">
        <f>INDEX(V227:AG227,1,MATCH(Parametres!$B$3,V$1:AG$1,0))*IF(OR(C227="L",C227="S",C227="I"),-1,1)</f>
        <v>0</v>
      </c>
      <c r="AY227" s="487" t="s">
        <v>337</v>
      </c>
      <c r="AZ227" s="487" t="e">
        <f>+VLOOKUP($AJ227,Data_Validation!$A:$E,5,0)</f>
        <v>#N/A</v>
      </c>
    </row>
    <row r="228" spans="36:52" ht="15" customHeight="1">
      <c r="AJ228" s="899">
        <f t="shared" si="12"/>
        <v>0</v>
      </c>
      <c r="AK228" s="899">
        <f t="shared" si="12"/>
        <v>0</v>
      </c>
      <c r="AL228" s="905">
        <f>IFERROR(INDEX(G228:R228,1,MATCH(Parametres!$B$3,G$1:R$1,0)-1)*IF(OR(F228="L",F228="S",F228="I"),-1,1),"")</f>
        <v>0</v>
      </c>
      <c r="AM228" s="905">
        <f t="shared" si="13"/>
        <v>0</v>
      </c>
      <c r="AN228" s="905">
        <f>INDEX(G228:R228,1,MATCH(Parametres!$B$3,G$1:R$1,0))*IF(OR(F228="L",F228="S",F228="I"),-1,1)</f>
        <v>0</v>
      </c>
      <c r="AO228" s="487" t="e">
        <f>+VLOOKUP($AJ228,Data_Validation!$A:$D,1,0)</f>
        <v>#N/A</v>
      </c>
      <c r="AP228" s="487" t="e">
        <f>+VLOOKUP($AJ228,Data_Validation!$A:$D,3,0)</f>
        <v>#N/A</v>
      </c>
      <c r="AQ228" s="487" t="e">
        <f>+VLOOKUP($AJ228,Data_Validation!$A:$D,4,0)</f>
        <v>#N/A</v>
      </c>
      <c r="AR228" s="487" t="s">
        <v>299</v>
      </c>
      <c r="AS228" s="487" t="e">
        <f>+VLOOKUP($AJ228,Data_Validation!$A:$E,5,0)</f>
        <v>#N/A</v>
      </c>
      <c r="AT228" s="904">
        <f t="shared" si="14"/>
        <v>0</v>
      </c>
      <c r="AU228" s="488">
        <f t="shared" si="14"/>
        <v>0</v>
      </c>
      <c r="AV228" s="899">
        <f>IFERROR(INDEX(V228:AG228,1,MATCH(Parametres!$B$3,V$1:AG$1,0)-1)*IF(OR(C228="L",C228="S",C228="I"),-1,1),"")</f>
        <v>0</v>
      </c>
      <c r="AW228" s="899">
        <f t="shared" si="15"/>
        <v>0</v>
      </c>
      <c r="AX228" s="899">
        <f>INDEX(V228:AG228,1,MATCH(Parametres!$B$3,V$1:AG$1,0))*IF(OR(C228="L",C228="S",C228="I"),-1,1)</f>
        <v>0</v>
      </c>
      <c r="AY228" s="487" t="s">
        <v>337</v>
      </c>
      <c r="AZ228" s="487" t="e">
        <f>+VLOOKUP($AJ228,Data_Validation!$A:$E,5,0)</f>
        <v>#N/A</v>
      </c>
    </row>
    <row r="229" spans="36:52" ht="15.75" customHeight="1">
      <c r="AJ229" s="899">
        <f t="shared" si="12"/>
        <v>0</v>
      </c>
      <c r="AK229" s="899">
        <f t="shared" si="12"/>
        <v>0</v>
      </c>
      <c r="AL229" s="905">
        <f>IFERROR(INDEX(G229:R229,1,MATCH(Parametres!$B$3,G$1:R$1,0)-1)*IF(OR(F229="L",F229="S",F229="I"),-1,1),"")</f>
        <v>0</v>
      </c>
      <c r="AM229" s="905">
        <f t="shared" si="13"/>
        <v>0</v>
      </c>
      <c r="AN229" s="905">
        <f>INDEX(G229:R229,1,MATCH(Parametres!$B$3,G$1:R$1,0))*IF(OR(F229="L",F229="S",F229="I"),-1,1)</f>
        <v>0</v>
      </c>
      <c r="AO229" s="487" t="e">
        <f>+VLOOKUP($AJ229,Data_Validation!$A:$D,1,0)</f>
        <v>#N/A</v>
      </c>
      <c r="AP229" s="487" t="e">
        <f>+VLOOKUP($AJ229,Data_Validation!$A:$D,3,0)</f>
        <v>#N/A</v>
      </c>
      <c r="AQ229" s="487" t="e">
        <f>+VLOOKUP($AJ229,Data_Validation!$A:$D,4,0)</f>
        <v>#N/A</v>
      </c>
      <c r="AR229" s="487" t="s">
        <v>299</v>
      </c>
      <c r="AS229" s="487" t="e">
        <f>+VLOOKUP($AJ229,Data_Validation!$A:$E,5,0)</f>
        <v>#N/A</v>
      </c>
      <c r="AT229" s="904">
        <f t="shared" si="14"/>
        <v>0</v>
      </c>
      <c r="AU229" s="488">
        <f t="shared" si="14"/>
        <v>0</v>
      </c>
      <c r="AV229" s="899">
        <f>IFERROR(INDEX(V229:AG229,1,MATCH(Parametres!$B$3,V$1:AG$1,0)-1)*IF(OR(C229="L",C229="S",C229="I"),-1,1),"")</f>
        <v>0</v>
      </c>
      <c r="AW229" s="899">
        <f t="shared" si="15"/>
        <v>0</v>
      </c>
      <c r="AX229" s="899">
        <f>INDEX(V229:AG229,1,MATCH(Parametres!$B$3,V$1:AG$1,0))*IF(OR(C229="L",C229="S",C229="I"),-1,1)</f>
        <v>0</v>
      </c>
      <c r="AY229" s="487" t="s">
        <v>337</v>
      </c>
      <c r="AZ229" s="487" t="e">
        <f>+VLOOKUP($AJ229,Data_Validation!$A:$E,5,0)</f>
        <v>#N/A</v>
      </c>
    </row>
    <row r="230" spans="36:52" ht="15" customHeight="1">
      <c r="AJ230" s="899">
        <f t="shared" si="12"/>
        <v>0</v>
      </c>
      <c r="AK230" s="899">
        <f t="shared" si="12"/>
        <v>0</v>
      </c>
      <c r="AL230" s="905">
        <f>IFERROR(INDEX(G230:R230,1,MATCH(Parametres!$B$3,G$1:R$1,0)-1)*IF(OR(F230="L",F230="S",F230="I"),-1,1),"")</f>
        <v>0</v>
      </c>
      <c r="AM230" s="905">
        <f t="shared" si="13"/>
        <v>0</v>
      </c>
      <c r="AN230" s="905">
        <f>INDEX(G230:R230,1,MATCH(Parametres!$B$3,G$1:R$1,0))*IF(OR(F230="L",F230="S",F230="I"),-1,1)</f>
        <v>0</v>
      </c>
      <c r="AO230" s="487" t="e">
        <f>+VLOOKUP($AJ230,Data_Validation!$A:$D,1,0)</f>
        <v>#N/A</v>
      </c>
      <c r="AP230" s="487" t="e">
        <f>+VLOOKUP($AJ230,Data_Validation!$A:$D,3,0)</f>
        <v>#N/A</v>
      </c>
      <c r="AQ230" s="487" t="e">
        <f>+VLOOKUP($AJ230,Data_Validation!$A:$D,4,0)</f>
        <v>#N/A</v>
      </c>
      <c r="AR230" s="487" t="s">
        <v>299</v>
      </c>
      <c r="AS230" s="487" t="e">
        <f>+VLOOKUP($AJ230,Data_Validation!$A:$E,5,0)</f>
        <v>#N/A</v>
      </c>
      <c r="AT230" s="904">
        <f t="shared" si="14"/>
        <v>0</v>
      </c>
      <c r="AU230" s="488">
        <f t="shared" si="14"/>
        <v>0</v>
      </c>
      <c r="AV230" s="899">
        <f>IFERROR(INDEX(V230:AG230,1,MATCH(Parametres!$B$3,V$1:AG$1,0)-1)*IF(OR(C230="L",C230="S",C230="I"),-1,1),"")</f>
        <v>0</v>
      </c>
      <c r="AW230" s="899">
        <f t="shared" si="15"/>
        <v>0</v>
      </c>
      <c r="AX230" s="899">
        <f>INDEX(V230:AG230,1,MATCH(Parametres!$B$3,V$1:AG$1,0))*IF(OR(C230="L",C230="S",C230="I"),-1,1)</f>
        <v>0</v>
      </c>
      <c r="AY230" s="487" t="s">
        <v>337</v>
      </c>
      <c r="AZ230" s="487" t="e">
        <f>+VLOOKUP($AJ230,Data_Validation!$A:$E,5,0)</f>
        <v>#N/A</v>
      </c>
    </row>
    <row r="231" spans="36:52" ht="15" customHeight="1">
      <c r="AJ231" s="899">
        <f t="shared" si="12"/>
        <v>0</v>
      </c>
      <c r="AK231" s="899">
        <f t="shared" si="12"/>
        <v>0</v>
      </c>
      <c r="AL231" s="905">
        <f>IFERROR(INDEX(G231:R231,1,MATCH(Parametres!$B$3,G$1:R$1,0)-1)*IF(OR(F231="L",F231="S",F231="I"),-1,1),"")</f>
        <v>0</v>
      </c>
      <c r="AM231" s="905">
        <f t="shared" si="13"/>
        <v>0</v>
      </c>
      <c r="AN231" s="905">
        <f>INDEX(G231:R231,1,MATCH(Parametres!$B$3,G$1:R$1,0))*IF(OR(F231="L",F231="S",F231="I"),-1,1)</f>
        <v>0</v>
      </c>
      <c r="AO231" s="487" t="e">
        <f>+VLOOKUP($AJ231,Data_Validation!$A:$D,1,0)</f>
        <v>#N/A</v>
      </c>
      <c r="AP231" s="487" t="e">
        <f>+VLOOKUP($AJ231,Data_Validation!$A:$D,3,0)</f>
        <v>#N/A</v>
      </c>
      <c r="AQ231" s="487" t="e">
        <f>+VLOOKUP($AJ231,Data_Validation!$A:$D,4,0)</f>
        <v>#N/A</v>
      </c>
      <c r="AR231" s="487" t="s">
        <v>299</v>
      </c>
      <c r="AS231" s="487" t="e">
        <f>+VLOOKUP($AJ231,Data_Validation!$A:$E,5,0)</f>
        <v>#N/A</v>
      </c>
      <c r="AT231" s="904">
        <f t="shared" si="14"/>
        <v>0</v>
      </c>
      <c r="AU231" s="488">
        <f t="shared" si="14"/>
        <v>0</v>
      </c>
      <c r="AV231" s="899">
        <f>IFERROR(INDEX(V231:AG231,1,MATCH(Parametres!$B$3,V$1:AG$1,0)-1)*IF(OR(C231="L",C231="S",C231="I"),-1,1),"")</f>
        <v>0</v>
      </c>
      <c r="AW231" s="899">
        <f t="shared" si="15"/>
        <v>0</v>
      </c>
      <c r="AX231" s="899">
        <f>INDEX(V231:AG231,1,MATCH(Parametres!$B$3,V$1:AG$1,0))*IF(OR(C231="L",C231="S",C231="I"),-1,1)</f>
        <v>0</v>
      </c>
      <c r="AY231" s="487" t="s">
        <v>337</v>
      </c>
      <c r="AZ231" s="487" t="e">
        <f>+VLOOKUP($AJ231,Data_Validation!$A:$E,5,0)</f>
        <v>#N/A</v>
      </c>
    </row>
    <row r="232" spans="36:52" ht="15" customHeight="1">
      <c r="AJ232" s="899">
        <f t="shared" si="12"/>
        <v>0</v>
      </c>
      <c r="AK232" s="899">
        <f t="shared" si="12"/>
        <v>0</v>
      </c>
      <c r="AL232" s="905">
        <f>IFERROR(INDEX(G232:R232,1,MATCH(Parametres!$B$3,G$1:R$1,0)-1)*IF(OR(F232="L",F232="S",F232="I"),-1,1),"")</f>
        <v>0</v>
      </c>
      <c r="AM232" s="905">
        <f t="shared" si="13"/>
        <v>0</v>
      </c>
      <c r="AN232" s="905">
        <f>INDEX(G232:R232,1,MATCH(Parametres!$B$3,G$1:R$1,0))*IF(OR(F232="L",F232="S",F232="I"),-1,1)</f>
        <v>0</v>
      </c>
      <c r="AO232" s="487" t="e">
        <f>+VLOOKUP($AJ232,Data_Validation!$A:$D,1,0)</f>
        <v>#N/A</v>
      </c>
      <c r="AP232" s="487" t="e">
        <f>+VLOOKUP($AJ232,Data_Validation!$A:$D,3,0)</f>
        <v>#N/A</v>
      </c>
      <c r="AQ232" s="487" t="e">
        <f>+VLOOKUP($AJ232,Data_Validation!$A:$D,4,0)</f>
        <v>#N/A</v>
      </c>
      <c r="AR232" s="487" t="s">
        <v>299</v>
      </c>
      <c r="AS232" s="487" t="e">
        <f>+VLOOKUP($AJ232,Data_Validation!$A:$E,5,0)</f>
        <v>#N/A</v>
      </c>
      <c r="AT232" s="904">
        <f t="shared" si="14"/>
        <v>0</v>
      </c>
      <c r="AU232" s="488">
        <f t="shared" si="14"/>
        <v>0</v>
      </c>
      <c r="AV232" s="899">
        <f>IFERROR(INDEX(V232:AG232,1,MATCH(Parametres!$B$3,V$1:AG$1,0)-1)*IF(OR(C232="L",C232="S",C232="I"),-1,1),"")</f>
        <v>0</v>
      </c>
      <c r="AW232" s="899">
        <f t="shared" si="15"/>
        <v>0</v>
      </c>
      <c r="AX232" s="899">
        <f>INDEX(V232:AG232,1,MATCH(Parametres!$B$3,V$1:AG$1,0))*IF(OR(C232="L",C232="S",C232="I"),-1,1)</f>
        <v>0</v>
      </c>
      <c r="AY232" s="487" t="s">
        <v>337</v>
      </c>
      <c r="AZ232" s="487" t="e">
        <f>+VLOOKUP($AJ232,Data_Validation!$A:$E,5,0)</f>
        <v>#N/A</v>
      </c>
    </row>
    <row r="233" spans="36:52" ht="15" customHeight="1">
      <c r="AJ233" s="899">
        <f t="shared" si="12"/>
        <v>0</v>
      </c>
      <c r="AK233" s="899">
        <f t="shared" si="12"/>
        <v>0</v>
      </c>
      <c r="AL233" s="905">
        <f>IFERROR(INDEX(G233:R233,1,MATCH(Parametres!$B$3,G$1:R$1,0)-1)*IF(OR(F233="L",F233="S",F233="I"),-1,1),"")</f>
        <v>0</v>
      </c>
      <c r="AM233" s="905">
        <f t="shared" si="13"/>
        <v>0</v>
      </c>
      <c r="AN233" s="905">
        <f>INDEX(G233:R233,1,MATCH(Parametres!$B$3,G$1:R$1,0))*IF(OR(F233="L",F233="S",F233="I"),-1,1)</f>
        <v>0</v>
      </c>
      <c r="AO233" s="487" t="e">
        <f>+VLOOKUP($AJ233,Data_Validation!$A:$D,1,0)</f>
        <v>#N/A</v>
      </c>
      <c r="AP233" s="487" t="e">
        <f>+VLOOKUP($AJ233,Data_Validation!$A:$D,3,0)</f>
        <v>#N/A</v>
      </c>
      <c r="AQ233" s="487" t="e">
        <f>+VLOOKUP($AJ233,Data_Validation!$A:$D,4,0)</f>
        <v>#N/A</v>
      </c>
      <c r="AR233" s="487" t="s">
        <v>299</v>
      </c>
      <c r="AS233" s="487" t="e">
        <f>+VLOOKUP($AJ233,Data_Validation!$A:$E,5,0)</f>
        <v>#N/A</v>
      </c>
      <c r="AT233" s="904">
        <f t="shared" si="14"/>
        <v>0</v>
      </c>
      <c r="AU233" s="488">
        <f t="shared" si="14"/>
        <v>0</v>
      </c>
      <c r="AV233" s="899">
        <f>IFERROR(INDEX(V233:AG233,1,MATCH(Parametres!$B$3,V$1:AG$1,0)-1)*IF(OR(C233="L",C233="S",C233="I"),-1,1),"")</f>
        <v>0</v>
      </c>
      <c r="AW233" s="899">
        <f t="shared" si="15"/>
        <v>0</v>
      </c>
      <c r="AX233" s="899">
        <f>INDEX(V233:AG233,1,MATCH(Parametres!$B$3,V$1:AG$1,0))*IF(OR(C233="L",C233="S",C233="I"),-1,1)</f>
        <v>0</v>
      </c>
      <c r="AY233" s="487" t="s">
        <v>337</v>
      </c>
      <c r="AZ233" s="487" t="e">
        <f>+VLOOKUP($AJ233,Data_Validation!$A:$E,5,0)</f>
        <v>#N/A</v>
      </c>
    </row>
    <row r="234" spans="36:52" ht="15.75" customHeight="1">
      <c r="AJ234" s="899">
        <f t="shared" si="12"/>
        <v>0</v>
      </c>
      <c r="AK234" s="899">
        <f t="shared" si="12"/>
        <v>0</v>
      </c>
      <c r="AL234" s="905">
        <f>IFERROR(INDEX(G234:R234,1,MATCH(Parametres!$B$3,G$1:R$1,0)-1)*IF(OR(F234="L",F234="S",F234="I"),-1,1),"")</f>
        <v>0</v>
      </c>
      <c r="AM234" s="905">
        <f t="shared" si="13"/>
        <v>0</v>
      </c>
      <c r="AN234" s="905">
        <f>INDEX(G234:R234,1,MATCH(Parametres!$B$3,G$1:R$1,0))*IF(OR(F234="L",F234="S",F234="I"),-1,1)</f>
        <v>0</v>
      </c>
      <c r="AO234" s="487" t="e">
        <f>+VLOOKUP($AJ234,Data_Validation!$A:$D,1,0)</f>
        <v>#N/A</v>
      </c>
      <c r="AP234" s="487" t="e">
        <f>+VLOOKUP($AJ234,Data_Validation!$A:$D,3,0)</f>
        <v>#N/A</v>
      </c>
      <c r="AQ234" s="487" t="e">
        <f>+VLOOKUP($AJ234,Data_Validation!$A:$D,4,0)</f>
        <v>#N/A</v>
      </c>
      <c r="AR234" s="487" t="s">
        <v>299</v>
      </c>
      <c r="AS234" s="487" t="e">
        <f>+VLOOKUP($AJ234,Data_Validation!$A:$E,5,0)</f>
        <v>#N/A</v>
      </c>
      <c r="AT234" s="904">
        <f t="shared" si="14"/>
        <v>0</v>
      </c>
      <c r="AU234" s="488">
        <f t="shared" si="14"/>
        <v>0</v>
      </c>
      <c r="AV234" s="899">
        <f>IFERROR(INDEX(V234:AG234,1,MATCH(Parametres!$B$3,V$1:AG$1,0)-1)*IF(OR(C234="L",C234="S",C234="I"),-1,1),"")</f>
        <v>0</v>
      </c>
      <c r="AW234" s="899">
        <f t="shared" si="15"/>
        <v>0</v>
      </c>
      <c r="AX234" s="899">
        <f>INDEX(V234:AG234,1,MATCH(Parametres!$B$3,V$1:AG$1,0))*IF(OR(C234="L",C234="S",C234="I"),-1,1)</f>
        <v>0</v>
      </c>
      <c r="AY234" s="487" t="s">
        <v>337</v>
      </c>
      <c r="AZ234" s="487" t="e">
        <f>+VLOOKUP($AJ234,Data_Validation!$A:$E,5,0)</f>
        <v>#N/A</v>
      </c>
    </row>
    <row r="235" spans="36:52" ht="15" customHeight="1">
      <c r="AJ235" s="899">
        <f t="shared" si="12"/>
        <v>0</v>
      </c>
      <c r="AK235" s="899">
        <f t="shared" si="12"/>
        <v>0</v>
      </c>
      <c r="AL235" s="905">
        <f>IFERROR(INDEX(G235:R235,1,MATCH(Parametres!$B$3,G$1:R$1,0)-1)*IF(OR(F235="L",F235="S",F235="I"),-1,1),"")</f>
        <v>0</v>
      </c>
      <c r="AM235" s="905">
        <f t="shared" si="13"/>
        <v>0</v>
      </c>
      <c r="AN235" s="905">
        <f>INDEX(G235:R235,1,MATCH(Parametres!$B$3,G$1:R$1,0))*IF(OR(F235="L",F235="S",F235="I"),-1,1)</f>
        <v>0</v>
      </c>
      <c r="AO235" s="487" t="e">
        <f>+VLOOKUP($AJ235,Data_Validation!$A:$D,1,0)</f>
        <v>#N/A</v>
      </c>
      <c r="AP235" s="487" t="e">
        <f>+VLOOKUP($AJ235,Data_Validation!$A:$D,3,0)</f>
        <v>#N/A</v>
      </c>
      <c r="AQ235" s="487" t="e">
        <f>+VLOOKUP($AJ235,Data_Validation!$A:$D,4,0)</f>
        <v>#N/A</v>
      </c>
      <c r="AR235" s="487" t="s">
        <v>299</v>
      </c>
      <c r="AS235" s="487" t="e">
        <f>+VLOOKUP($AJ235,Data_Validation!$A:$E,5,0)</f>
        <v>#N/A</v>
      </c>
      <c r="AT235" s="904">
        <f t="shared" si="14"/>
        <v>0</v>
      </c>
      <c r="AU235" s="488">
        <f t="shared" si="14"/>
        <v>0</v>
      </c>
      <c r="AV235" s="899">
        <f>IFERROR(INDEX(V235:AG235,1,MATCH(Parametres!$B$3,V$1:AG$1,0)-1)*IF(OR(C235="L",C235="S",C235="I"),-1,1),"")</f>
        <v>0</v>
      </c>
      <c r="AW235" s="899">
        <f t="shared" si="15"/>
        <v>0</v>
      </c>
      <c r="AX235" s="899">
        <f>INDEX(V235:AG235,1,MATCH(Parametres!$B$3,V$1:AG$1,0))*IF(OR(C235="L",C235="S",C235="I"),-1,1)</f>
        <v>0</v>
      </c>
      <c r="AY235" s="487" t="s">
        <v>337</v>
      </c>
      <c r="AZ235" s="487" t="e">
        <f>+VLOOKUP($AJ235,Data_Validation!$A:$E,5,0)</f>
        <v>#N/A</v>
      </c>
    </row>
    <row r="236" spans="36:52" ht="15" customHeight="1">
      <c r="AJ236" s="899">
        <f t="shared" si="12"/>
        <v>0</v>
      </c>
      <c r="AK236" s="899">
        <f t="shared" si="12"/>
        <v>0</v>
      </c>
      <c r="AL236" s="905">
        <f>IFERROR(INDEX(G236:R236,1,MATCH(Parametres!$B$3,G$1:R$1,0)-1)*IF(OR(F236="L",F236="S",F236="I"),-1,1),"")</f>
        <v>0</v>
      </c>
      <c r="AM236" s="905">
        <f t="shared" si="13"/>
        <v>0</v>
      </c>
      <c r="AN236" s="905">
        <f>INDEX(G236:R236,1,MATCH(Parametres!$B$3,G$1:R$1,0))*IF(OR(F236="L",F236="S",F236="I"),-1,1)</f>
        <v>0</v>
      </c>
      <c r="AO236" s="487" t="e">
        <f>+VLOOKUP($AJ236,Data_Validation!$A:$D,1,0)</f>
        <v>#N/A</v>
      </c>
      <c r="AP236" s="487" t="e">
        <f>+VLOOKUP($AJ236,Data_Validation!$A:$D,3,0)</f>
        <v>#N/A</v>
      </c>
      <c r="AQ236" s="487" t="e">
        <f>+VLOOKUP($AJ236,Data_Validation!$A:$D,4,0)</f>
        <v>#N/A</v>
      </c>
      <c r="AR236" s="487" t="s">
        <v>299</v>
      </c>
      <c r="AS236" s="487" t="e">
        <f>+VLOOKUP($AJ236,Data_Validation!$A:$E,5,0)</f>
        <v>#N/A</v>
      </c>
      <c r="AT236" s="904">
        <f t="shared" si="14"/>
        <v>0</v>
      </c>
      <c r="AU236" s="488">
        <f t="shared" si="14"/>
        <v>0</v>
      </c>
      <c r="AV236" s="899">
        <f>IFERROR(INDEX(V236:AG236,1,MATCH(Parametres!$B$3,V$1:AG$1,0)-1)*IF(OR(C236="L",C236="S",C236="I"),-1,1),"")</f>
        <v>0</v>
      </c>
      <c r="AW236" s="899">
        <f t="shared" si="15"/>
        <v>0</v>
      </c>
      <c r="AX236" s="899">
        <f>INDEX(V236:AG236,1,MATCH(Parametres!$B$3,V$1:AG$1,0))*IF(OR(C236="L",C236="S",C236="I"),-1,1)</f>
        <v>0</v>
      </c>
      <c r="AY236" s="487" t="s">
        <v>337</v>
      </c>
      <c r="AZ236" s="487" t="e">
        <f>+VLOOKUP($AJ236,Data_Validation!$A:$E,5,0)</f>
        <v>#N/A</v>
      </c>
    </row>
    <row r="237" spans="36:52" ht="15" customHeight="1">
      <c r="AJ237" s="899">
        <f t="shared" si="12"/>
        <v>0</v>
      </c>
      <c r="AK237" s="899">
        <f t="shared" si="12"/>
        <v>0</v>
      </c>
      <c r="AL237" s="905">
        <f>IFERROR(INDEX(G237:R237,1,MATCH(Parametres!$B$3,G$1:R$1,0)-1)*IF(OR(F237="L",F237="S",F237="I"),-1,1),"")</f>
        <v>0</v>
      </c>
      <c r="AM237" s="905">
        <f t="shared" si="13"/>
        <v>0</v>
      </c>
      <c r="AN237" s="905">
        <f>INDEX(G237:R237,1,MATCH(Parametres!$B$3,G$1:R$1,0))*IF(OR(F237="L",F237="S",F237="I"),-1,1)</f>
        <v>0</v>
      </c>
      <c r="AO237" s="487" t="e">
        <f>+VLOOKUP($AJ237,Data_Validation!$A:$D,1,0)</f>
        <v>#N/A</v>
      </c>
      <c r="AP237" s="487" t="e">
        <f>+VLOOKUP($AJ237,Data_Validation!$A:$D,3,0)</f>
        <v>#N/A</v>
      </c>
      <c r="AQ237" s="487" t="e">
        <f>+VLOOKUP($AJ237,Data_Validation!$A:$D,4,0)</f>
        <v>#N/A</v>
      </c>
      <c r="AR237" s="487" t="s">
        <v>299</v>
      </c>
      <c r="AS237" s="487" t="e">
        <f>+VLOOKUP($AJ237,Data_Validation!$A:$E,5,0)</f>
        <v>#N/A</v>
      </c>
      <c r="AT237" s="904">
        <f t="shared" si="14"/>
        <v>0</v>
      </c>
      <c r="AU237" s="488">
        <f t="shared" si="14"/>
        <v>0</v>
      </c>
      <c r="AV237" s="899">
        <f>IFERROR(INDEX(V237:AG237,1,MATCH(Parametres!$B$3,V$1:AG$1,0)-1)*IF(OR(C237="L",C237="S",C237="I"),-1,1),"")</f>
        <v>0</v>
      </c>
      <c r="AW237" s="899">
        <f t="shared" si="15"/>
        <v>0</v>
      </c>
      <c r="AX237" s="899">
        <f>INDEX(V237:AG237,1,MATCH(Parametres!$B$3,V$1:AG$1,0))*IF(OR(C237="L",C237="S",C237="I"),-1,1)</f>
        <v>0</v>
      </c>
      <c r="AY237" s="487" t="s">
        <v>337</v>
      </c>
      <c r="AZ237" s="487" t="e">
        <f>+VLOOKUP($AJ237,Data_Validation!$A:$E,5,0)</f>
        <v>#N/A</v>
      </c>
    </row>
    <row r="238" spans="36:52" ht="15.75" customHeight="1">
      <c r="AJ238" s="899">
        <f t="shared" si="12"/>
        <v>0</v>
      </c>
      <c r="AK238" s="899">
        <f t="shared" si="12"/>
        <v>0</v>
      </c>
      <c r="AL238" s="905">
        <f>IFERROR(INDEX(G238:R238,1,MATCH(Parametres!$B$3,G$1:R$1,0)-1)*IF(OR(F238="L",F238="S",F238="I"),-1,1),"")</f>
        <v>0</v>
      </c>
      <c r="AM238" s="905">
        <f t="shared" si="13"/>
        <v>0</v>
      </c>
      <c r="AN238" s="905">
        <f>INDEX(G238:R238,1,MATCH(Parametres!$B$3,G$1:R$1,0))*IF(OR(F238="L",F238="S",F238="I"),-1,1)</f>
        <v>0</v>
      </c>
      <c r="AO238" s="487" t="e">
        <f>+VLOOKUP($AJ238,Data_Validation!$A:$D,1,0)</f>
        <v>#N/A</v>
      </c>
      <c r="AP238" s="487" t="e">
        <f>+VLOOKUP($AJ238,Data_Validation!$A:$D,3,0)</f>
        <v>#N/A</v>
      </c>
      <c r="AQ238" s="487" t="e">
        <f>+VLOOKUP($AJ238,Data_Validation!$A:$D,4,0)</f>
        <v>#N/A</v>
      </c>
      <c r="AR238" s="487" t="s">
        <v>299</v>
      </c>
      <c r="AS238" s="487" t="e">
        <f>+VLOOKUP($AJ238,Data_Validation!$A:$E,5,0)</f>
        <v>#N/A</v>
      </c>
      <c r="AT238" s="904">
        <f t="shared" si="14"/>
        <v>0</v>
      </c>
      <c r="AU238" s="488">
        <f t="shared" si="14"/>
        <v>0</v>
      </c>
      <c r="AV238" s="899">
        <f>IFERROR(INDEX(V238:AG238,1,MATCH(Parametres!$B$3,V$1:AG$1,0)-1)*IF(OR(C238="L",C238="S",C238="I"),-1,1),"")</f>
        <v>0</v>
      </c>
      <c r="AW238" s="899">
        <f t="shared" si="15"/>
        <v>0</v>
      </c>
      <c r="AX238" s="899">
        <f>INDEX(V238:AG238,1,MATCH(Parametres!$B$3,V$1:AG$1,0))*IF(OR(C238="L",C238="S",C238="I"),-1,1)</f>
        <v>0</v>
      </c>
      <c r="AY238" s="487" t="s">
        <v>337</v>
      </c>
      <c r="AZ238" s="487" t="e">
        <f>+VLOOKUP($AJ238,Data_Validation!$A:$E,5,0)</f>
        <v>#N/A</v>
      </c>
    </row>
    <row r="239" spans="36:52" ht="15" customHeight="1">
      <c r="AJ239" s="899">
        <f t="shared" si="12"/>
        <v>0</v>
      </c>
      <c r="AK239" s="899">
        <f t="shared" si="12"/>
        <v>0</v>
      </c>
      <c r="AL239" s="905">
        <f>IFERROR(INDEX(G239:R239,1,MATCH(Parametres!$B$3,G$1:R$1,0)-1)*IF(OR(F239="L",F239="S",F239="I"),-1,1),"")</f>
        <v>0</v>
      </c>
      <c r="AM239" s="905">
        <f t="shared" si="13"/>
        <v>0</v>
      </c>
      <c r="AN239" s="905">
        <f>INDEX(G239:R239,1,MATCH(Parametres!$B$3,G$1:R$1,0))*IF(OR(F239="L",F239="S",F239="I"),-1,1)</f>
        <v>0</v>
      </c>
      <c r="AO239" s="487" t="e">
        <f>+VLOOKUP($AJ239,Data_Validation!$A:$D,1,0)</f>
        <v>#N/A</v>
      </c>
      <c r="AP239" s="487" t="e">
        <f>+VLOOKUP($AJ239,Data_Validation!$A:$D,3,0)</f>
        <v>#N/A</v>
      </c>
      <c r="AQ239" s="487" t="e">
        <f>+VLOOKUP($AJ239,Data_Validation!$A:$D,4,0)</f>
        <v>#N/A</v>
      </c>
      <c r="AR239" s="487" t="s">
        <v>299</v>
      </c>
      <c r="AS239" s="487" t="e">
        <f>+VLOOKUP($AJ239,Data_Validation!$A:$E,5,0)</f>
        <v>#N/A</v>
      </c>
      <c r="AT239" s="904">
        <f t="shared" si="14"/>
        <v>0</v>
      </c>
      <c r="AU239" s="488">
        <f t="shared" si="14"/>
        <v>0</v>
      </c>
      <c r="AV239" s="899">
        <f>IFERROR(INDEX(V239:AG239,1,MATCH(Parametres!$B$3,V$1:AG$1,0)-1)*IF(OR(C239="L",C239="S",C239="I"),-1,1),"")</f>
        <v>0</v>
      </c>
      <c r="AW239" s="899">
        <f t="shared" si="15"/>
        <v>0</v>
      </c>
      <c r="AX239" s="899">
        <f>INDEX(V239:AG239,1,MATCH(Parametres!$B$3,V$1:AG$1,0))*IF(OR(C239="L",C239="S",C239="I"),-1,1)</f>
        <v>0</v>
      </c>
      <c r="AY239" s="487" t="s">
        <v>337</v>
      </c>
      <c r="AZ239" s="487" t="e">
        <f>+VLOOKUP($AJ239,Data_Validation!$A:$E,5,0)</f>
        <v>#N/A</v>
      </c>
    </row>
    <row r="240" spans="36:52" ht="15" customHeight="1">
      <c r="AJ240" s="899">
        <f t="shared" si="12"/>
        <v>0</v>
      </c>
      <c r="AK240" s="899">
        <f t="shared" si="12"/>
        <v>0</v>
      </c>
      <c r="AL240" s="905">
        <f>IFERROR(INDEX(G240:R240,1,MATCH(Parametres!$B$3,G$1:R$1,0)-1)*IF(OR(F240="L",F240="S",F240="I"),-1,1),"")</f>
        <v>0</v>
      </c>
      <c r="AM240" s="905">
        <f t="shared" si="13"/>
        <v>0</v>
      </c>
      <c r="AN240" s="905">
        <f>INDEX(G240:R240,1,MATCH(Parametres!$B$3,G$1:R$1,0))*IF(OR(F240="L",F240="S",F240="I"),-1,1)</f>
        <v>0</v>
      </c>
      <c r="AO240" s="487" t="e">
        <f>+VLOOKUP($AJ240,Data_Validation!$A:$D,1,0)</f>
        <v>#N/A</v>
      </c>
      <c r="AP240" s="487" t="e">
        <f>+VLOOKUP($AJ240,Data_Validation!$A:$D,3,0)</f>
        <v>#N/A</v>
      </c>
      <c r="AQ240" s="487" t="e">
        <f>+VLOOKUP($AJ240,Data_Validation!$A:$D,4,0)</f>
        <v>#N/A</v>
      </c>
      <c r="AR240" s="487" t="s">
        <v>299</v>
      </c>
      <c r="AS240" s="487" t="e">
        <f>+VLOOKUP($AJ240,Data_Validation!$A:$E,5,0)</f>
        <v>#N/A</v>
      </c>
      <c r="AT240" s="904">
        <f t="shared" si="14"/>
        <v>0</v>
      </c>
      <c r="AU240" s="488">
        <f t="shared" si="14"/>
        <v>0</v>
      </c>
      <c r="AV240" s="899">
        <f>IFERROR(INDEX(V240:AG240,1,MATCH(Parametres!$B$3,V$1:AG$1,0)-1)*IF(OR(C240="L",C240="S",C240="I"),-1,1),"")</f>
        <v>0</v>
      </c>
      <c r="AW240" s="899">
        <f t="shared" si="15"/>
        <v>0</v>
      </c>
      <c r="AX240" s="899">
        <f>INDEX(V240:AG240,1,MATCH(Parametres!$B$3,V$1:AG$1,0))*IF(OR(C240="L",C240="S",C240="I"),-1,1)</f>
        <v>0</v>
      </c>
      <c r="AY240" s="487" t="s">
        <v>337</v>
      </c>
      <c r="AZ240" s="487" t="e">
        <f>+VLOOKUP($AJ240,Data_Validation!$A:$E,5,0)</f>
        <v>#N/A</v>
      </c>
    </row>
    <row r="241" spans="36:52" ht="15" customHeight="1">
      <c r="AJ241" s="899">
        <f t="shared" si="12"/>
        <v>0</v>
      </c>
      <c r="AK241" s="899">
        <f t="shared" si="12"/>
        <v>0</v>
      </c>
      <c r="AL241" s="905">
        <f>IFERROR(INDEX(G241:R241,1,MATCH(Parametres!$B$3,G$1:R$1,0)-1)*IF(OR(F241="L",F241="S",F241="I"),-1,1),"")</f>
        <v>0</v>
      </c>
      <c r="AM241" s="905">
        <f t="shared" si="13"/>
        <v>0</v>
      </c>
      <c r="AN241" s="905">
        <f>INDEX(G241:R241,1,MATCH(Parametres!$B$3,G$1:R$1,0))*IF(OR(F241="L",F241="S",F241="I"),-1,1)</f>
        <v>0</v>
      </c>
      <c r="AO241" s="487" t="e">
        <f>+VLOOKUP($AJ241,Data_Validation!$A:$D,1,0)</f>
        <v>#N/A</v>
      </c>
      <c r="AP241" s="487" t="e">
        <f>+VLOOKUP($AJ241,Data_Validation!$A:$D,3,0)</f>
        <v>#N/A</v>
      </c>
      <c r="AQ241" s="487" t="e">
        <f>+VLOOKUP($AJ241,Data_Validation!$A:$D,4,0)</f>
        <v>#N/A</v>
      </c>
      <c r="AR241" s="487" t="s">
        <v>299</v>
      </c>
      <c r="AS241" s="487" t="e">
        <f>+VLOOKUP($AJ241,Data_Validation!$A:$E,5,0)</f>
        <v>#N/A</v>
      </c>
      <c r="AT241" s="904">
        <f t="shared" si="14"/>
        <v>0</v>
      </c>
      <c r="AU241" s="488">
        <f t="shared" si="14"/>
        <v>0</v>
      </c>
      <c r="AV241" s="899">
        <f>IFERROR(INDEX(V241:AG241,1,MATCH(Parametres!$B$3,V$1:AG$1,0)-1)*IF(OR(C241="L",C241="S",C241="I"),-1,1),"")</f>
        <v>0</v>
      </c>
      <c r="AW241" s="899">
        <f t="shared" si="15"/>
        <v>0</v>
      </c>
      <c r="AX241" s="899">
        <f>INDEX(V241:AG241,1,MATCH(Parametres!$B$3,V$1:AG$1,0))*IF(OR(C241="L",C241="S",C241="I"),-1,1)</f>
        <v>0</v>
      </c>
      <c r="AY241" s="487" t="s">
        <v>337</v>
      </c>
      <c r="AZ241" s="487" t="e">
        <f>+VLOOKUP($AJ241,Data_Validation!$A:$E,5,0)</f>
        <v>#N/A</v>
      </c>
    </row>
    <row r="242" spans="36:52" ht="15" customHeight="1">
      <c r="AJ242" s="899">
        <f t="shared" si="12"/>
        <v>0</v>
      </c>
      <c r="AK242" s="899">
        <f t="shared" si="12"/>
        <v>0</v>
      </c>
      <c r="AL242" s="905">
        <f>IFERROR(INDEX(G242:R242,1,MATCH(Parametres!$B$3,G$1:R$1,0)-1)*IF(OR(F242="L",F242="S",F242="I"),-1,1),"")</f>
        <v>0</v>
      </c>
      <c r="AM242" s="905">
        <f t="shared" si="13"/>
        <v>0</v>
      </c>
      <c r="AN242" s="905">
        <f>INDEX(G242:R242,1,MATCH(Parametres!$B$3,G$1:R$1,0))*IF(OR(F242="L",F242="S",F242="I"),-1,1)</f>
        <v>0</v>
      </c>
      <c r="AO242" s="487" t="e">
        <f>+VLOOKUP($AJ242,Data_Validation!$A:$D,1,0)</f>
        <v>#N/A</v>
      </c>
      <c r="AP242" s="487" t="e">
        <f>+VLOOKUP($AJ242,Data_Validation!$A:$D,3,0)</f>
        <v>#N/A</v>
      </c>
      <c r="AQ242" s="487" t="e">
        <f>+VLOOKUP($AJ242,Data_Validation!$A:$D,4,0)</f>
        <v>#N/A</v>
      </c>
      <c r="AR242" s="487" t="s">
        <v>299</v>
      </c>
      <c r="AS242" s="487" t="e">
        <f>+VLOOKUP($AJ242,Data_Validation!$A:$E,5,0)</f>
        <v>#N/A</v>
      </c>
      <c r="AT242" s="904">
        <f t="shared" si="14"/>
        <v>0</v>
      </c>
      <c r="AU242" s="488">
        <f t="shared" si="14"/>
        <v>0</v>
      </c>
      <c r="AV242" s="899">
        <f>IFERROR(INDEX(V242:AG242,1,MATCH(Parametres!$B$3,V$1:AG$1,0)-1)*IF(OR(C242="L",C242="S",C242="I"),-1,1),"")</f>
        <v>0</v>
      </c>
      <c r="AW242" s="899">
        <f t="shared" si="15"/>
        <v>0</v>
      </c>
      <c r="AX242" s="899">
        <f>INDEX(V242:AG242,1,MATCH(Parametres!$B$3,V$1:AG$1,0))*IF(OR(C242="L",C242="S",C242="I"),-1,1)</f>
        <v>0</v>
      </c>
      <c r="AY242" s="487" t="s">
        <v>337</v>
      </c>
      <c r="AZ242" s="487" t="e">
        <f>+VLOOKUP($AJ242,Data_Validation!$A:$E,5,0)</f>
        <v>#N/A</v>
      </c>
    </row>
    <row r="243" spans="36:52" ht="15.75" customHeight="1">
      <c r="AJ243" s="899">
        <f t="shared" si="12"/>
        <v>0</v>
      </c>
      <c r="AK243" s="899">
        <f t="shared" si="12"/>
        <v>0</v>
      </c>
      <c r="AL243" s="905">
        <f>IFERROR(INDEX(G243:R243,1,MATCH(Parametres!$B$3,G$1:R$1,0)-1)*IF(OR(F243="L",F243="S",F243="I"),-1,1),"")</f>
        <v>0</v>
      </c>
      <c r="AM243" s="905">
        <f t="shared" si="13"/>
        <v>0</v>
      </c>
      <c r="AN243" s="905">
        <f>INDEX(G243:R243,1,MATCH(Parametres!$B$3,G$1:R$1,0))*IF(OR(F243="L",F243="S",F243="I"),-1,1)</f>
        <v>0</v>
      </c>
      <c r="AO243" s="487" t="e">
        <f>+VLOOKUP($AJ243,Data_Validation!$A:$D,1,0)</f>
        <v>#N/A</v>
      </c>
      <c r="AP243" s="487" t="e">
        <f>+VLOOKUP($AJ243,Data_Validation!$A:$D,3,0)</f>
        <v>#N/A</v>
      </c>
      <c r="AQ243" s="487" t="e">
        <f>+VLOOKUP($AJ243,Data_Validation!$A:$D,4,0)</f>
        <v>#N/A</v>
      </c>
      <c r="AR243" s="487" t="s">
        <v>299</v>
      </c>
      <c r="AS243" s="487" t="e">
        <f>+VLOOKUP($AJ243,Data_Validation!$A:$E,5,0)</f>
        <v>#N/A</v>
      </c>
      <c r="AT243" s="904">
        <f t="shared" si="14"/>
        <v>0</v>
      </c>
      <c r="AU243" s="488">
        <f t="shared" si="14"/>
        <v>0</v>
      </c>
      <c r="AV243" s="899">
        <f>IFERROR(INDEX(V243:AG243,1,MATCH(Parametres!$B$3,V$1:AG$1,0)-1)*IF(OR(C243="L",C243="S",C243="I"),-1,1),"")</f>
        <v>0</v>
      </c>
      <c r="AW243" s="899">
        <f t="shared" si="15"/>
        <v>0</v>
      </c>
      <c r="AX243" s="899">
        <f>INDEX(V243:AG243,1,MATCH(Parametres!$B$3,V$1:AG$1,0))*IF(OR(C243="L",C243="S",C243="I"),-1,1)</f>
        <v>0</v>
      </c>
      <c r="AY243" s="487" t="s">
        <v>337</v>
      </c>
      <c r="AZ243" s="487" t="e">
        <f>+VLOOKUP($AJ243,Data_Validation!$A:$E,5,0)</f>
        <v>#N/A</v>
      </c>
    </row>
    <row r="244" spans="36:52" ht="15" customHeight="1">
      <c r="AJ244" s="899">
        <f t="shared" si="12"/>
        <v>0</v>
      </c>
      <c r="AK244" s="899">
        <f t="shared" si="12"/>
        <v>0</v>
      </c>
      <c r="AL244" s="905">
        <f>IFERROR(INDEX(G244:R244,1,MATCH(Parametres!$B$3,G$1:R$1,0)-1)*IF(OR(F244="L",F244="S",F244="I"),-1,1),"")</f>
        <v>0</v>
      </c>
      <c r="AM244" s="905">
        <f t="shared" si="13"/>
        <v>0</v>
      </c>
      <c r="AN244" s="905">
        <f>INDEX(G244:R244,1,MATCH(Parametres!$B$3,G$1:R$1,0))*IF(OR(F244="L",F244="S",F244="I"),-1,1)</f>
        <v>0</v>
      </c>
      <c r="AO244" s="487" t="e">
        <f>+VLOOKUP($AJ244,Data_Validation!$A:$D,1,0)</f>
        <v>#N/A</v>
      </c>
      <c r="AP244" s="487" t="e">
        <f>+VLOOKUP($AJ244,Data_Validation!$A:$D,3,0)</f>
        <v>#N/A</v>
      </c>
      <c r="AQ244" s="487" t="e">
        <f>+VLOOKUP($AJ244,Data_Validation!$A:$D,4,0)</f>
        <v>#N/A</v>
      </c>
      <c r="AR244" s="487" t="s">
        <v>299</v>
      </c>
      <c r="AS244" s="487" t="e">
        <f>+VLOOKUP($AJ244,Data_Validation!$A:$E,5,0)</f>
        <v>#N/A</v>
      </c>
      <c r="AT244" s="904">
        <f t="shared" si="14"/>
        <v>0</v>
      </c>
      <c r="AU244" s="488">
        <f t="shared" si="14"/>
        <v>0</v>
      </c>
      <c r="AV244" s="899">
        <f>IFERROR(INDEX(V244:AG244,1,MATCH(Parametres!$B$3,V$1:AG$1,0)-1)*IF(OR(C244="L",C244="S",C244="I"),-1,1),"")</f>
        <v>0</v>
      </c>
      <c r="AW244" s="899">
        <f t="shared" si="15"/>
        <v>0</v>
      </c>
      <c r="AX244" s="899">
        <f>INDEX(V244:AG244,1,MATCH(Parametres!$B$3,V$1:AG$1,0))*IF(OR(C244="L",C244="S",C244="I"),-1,1)</f>
        <v>0</v>
      </c>
      <c r="AY244" s="487" t="s">
        <v>337</v>
      </c>
      <c r="AZ244" s="487" t="e">
        <f>+VLOOKUP($AJ244,Data_Validation!$A:$E,5,0)</f>
        <v>#N/A</v>
      </c>
    </row>
    <row r="245" spans="36:52" ht="15" customHeight="1">
      <c r="AJ245" s="899">
        <f t="shared" si="12"/>
        <v>0</v>
      </c>
      <c r="AK245" s="899">
        <f t="shared" si="12"/>
        <v>0</v>
      </c>
      <c r="AL245" s="905">
        <f>IFERROR(INDEX(G245:R245,1,MATCH(Parametres!$B$3,G$1:R$1,0)-1)*IF(OR(F245="L",F245="S",F245="I"),-1,1),"")</f>
        <v>0</v>
      </c>
      <c r="AM245" s="905">
        <f t="shared" si="13"/>
        <v>0</v>
      </c>
      <c r="AN245" s="905">
        <f>INDEX(G245:R245,1,MATCH(Parametres!$B$3,G$1:R$1,0))*IF(OR(F245="L",F245="S",F245="I"),-1,1)</f>
        <v>0</v>
      </c>
      <c r="AO245" s="487" t="e">
        <f>+VLOOKUP($AJ245,Data_Validation!$A:$D,1,0)</f>
        <v>#N/A</v>
      </c>
      <c r="AP245" s="487" t="e">
        <f>+VLOOKUP($AJ245,Data_Validation!$A:$D,3,0)</f>
        <v>#N/A</v>
      </c>
      <c r="AQ245" s="487" t="e">
        <f>+VLOOKUP($AJ245,Data_Validation!$A:$D,4,0)</f>
        <v>#N/A</v>
      </c>
      <c r="AR245" s="487" t="s">
        <v>299</v>
      </c>
      <c r="AS245" s="487" t="e">
        <f>+VLOOKUP($AJ245,Data_Validation!$A:$E,5,0)</f>
        <v>#N/A</v>
      </c>
      <c r="AT245" s="904">
        <f t="shared" si="14"/>
        <v>0</v>
      </c>
      <c r="AU245" s="488">
        <f t="shared" si="14"/>
        <v>0</v>
      </c>
      <c r="AV245" s="899">
        <f>IFERROR(INDEX(V245:AG245,1,MATCH(Parametres!$B$3,V$1:AG$1,0)-1)*IF(OR(C245="L",C245="S",C245="I"),-1,1),"")</f>
        <v>0</v>
      </c>
      <c r="AW245" s="899">
        <f t="shared" si="15"/>
        <v>0</v>
      </c>
      <c r="AX245" s="899">
        <f>INDEX(V245:AG245,1,MATCH(Parametres!$B$3,V$1:AG$1,0))*IF(OR(C245="L",C245="S",C245="I"),-1,1)</f>
        <v>0</v>
      </c>
      <c r="AY245" s="487" t="s">
        <v>337</v>
      </c>
      <c r="AZ245" s="487" t="e">
        <f>+VLOOKUP($AJ245,Data_Validation!$A:$E,5,0)</f>
        <v>#N/A</v>
      </c>
    </row>
    <row r="246" spans="36:52" ht="15" customHeight="1">
      <c r="AJ246" s="899">
        <f t="shared" si="12"/>
        <v>0</v>
      </c>
      <c r="AK246" s="899">
        <f t="shared" si="12"/>
        <v>0</v>
      </c>
      <c r="AL246" s="905">
        <f>IFERROR(INDEX(G246:R246,1,MATCH(Parametres!$B$3,G$1:R$1,0)-1)*IF(OR(F246="L",F246="S",F246="I"),-1,1),"")</f>
        <v>0</v>
      </c>
      <c r="AM246" s="905">
        <f t="shared" si="13"/>
        <v>0</v>
      </c>
      <c r="AN246" s="905">
        <f>INDEX(G246:R246,1,MATCH(Parametres!$B$3,G$1:R$1,0))*IF(OR(F246="L",F246="S",F246="I"),-1,1)</f>
        <v>0</v>
      </c>
      <c r="AO246" s="487" t="e">
        <f>+VLOOKUP($AJ246,Data_Validation!$A:$D,1,0)</f>
        <v>#N/A</v>
      </c>
      <c r="AP246" s="487" t="e">
        <f>+VLOOKUP($AJ246,Data_Validation!$A:$D,3,0)</f>
        <v>#N/A</v>
      </c>
      <c r="AQ246" s="487" t="e">
        <f>+VLOOKUP($AJ246,Data_Validation!$A:$D,4,0)</f>
        <v>#N/A</v>
      </c>
      <c r="AR246" s="487" t="s">
        <v>299</v>
      </c>
      <c r="AS246" s="487" t="e">
        <f>+VLOOKUP($AJ246,Data_Validation!$A:$E,5,0)</f>
        <v>#N/A</v>
      </c>
      <c r="AT246" s="904">
        <f t="shared" si="14"/>
        <v>0</v>
      </c>
      <c r="AU246" s="488">
        <f t="shared" si="14"/>
        <v>0</v>
      </c>
      <c r="AV246" s="899">
        <f>IFERROR(INDEX(V246:AG246,1,MATCH(Parametres!$B$3,V$1:AG$1,0)-1)*IF(OR(C246="L",C246="S",C246="I"),-1,1),"")</f>
        <v>0</v>
      </c>
      <c r="AW246" s="899">
        <f t="shared" si="15"/>
        <v>0</v>
      </c>
      <c r="AX246" s="899">
        <f>INDEX(V246:AG246,1,MATCH(Parametres!$B$3,V$1:AG$1,0))*IF(OR(C246="L",C246="S",C246="I"),-1,1)</f>
        <v>0</v>
      </c>
      <c r="AY246" s="487" t="s">
        <v>337</v>
      </c>
      <c r="AZ246" s="487" t="e">
        <f>+VLOOKUP($AJ246,Data_Validation!$A:$E,5,0)</f>
        <v>#N/A</v>
      </c>
    </row>
    <row r="247" spans="36:52" ht="15.75" customHeight="1">
      <c r="AJ247" s="899">
        <f t="shared" si="12"/>
        <v>0</v>
      </c>
      <c r="AK247" s="899">
        <f t="shared" si="12"/>
        <v>0</v>
      </c>
      <c r="AL247" s="905">
        <f>IFERROR(INDEX(G247:R247,1,MATCH(Parametres!$B$3,G$1:R$1,0)-1)*IF(OR(F247="L",F247="S",F247="I"),-1,1),"")</f>
        <v>0</v>
      </c>
      <c r="AM247" s="905">
        <f t="shared" si="13"/>
        <v>0</v>
      </c>
      <c r="AN247" s="905">
        <f>INDEX(G247:R247,1,MATCH(Parametres!$B$3,G$1:R$1,0))*IF(OR(F247="L",F247="S",F247="I"),-1,1)</f>
        <v>0</v>
      </c>
      <c r="AO247" s="487" t="e">
        <f>+VLOOKUP($AJ247,Data_Validation!$A:$D,1,0)</f>
        <v>#N/A</v>
      </c>
      <c r="AP247" s="487" t="e">
        <f>+VLOOKUP($AJ247,Data_Validation!$A:$D,3,0)</f>
        <v>#N/A</v>
      </c>
      <c r="AQ247" s="487" t="e">
        <f>+VLOOKUP($AJ247,Data_Validation!$A:$D,4,0)</f>
        <v>#N/A</v>
      </c>
      <c r="AR247" s="487" t="s">
        <v>299</v>
      </c>
      <c r="AS247" s="487" t="e">
        <f>+VLOOKUP($AJ247,Data_Validation!$A:$E,5,0)</f>
        <v>#N/A</v>
      </c>
      <c r="AT247" s="904">
        <f t="shared" si="14"/>
        <v>0</v>
      </c>
      <c r="AU247" s="488">
        <f t="shared" si="14"/>
        <v>0</v>
      </c>
      <c r="AV247" s="899">
        <f>IFERROR(INDEX(V247:AG247,1,MATCH(Parametres!$B$3,V$1:AG$1,0)-1)*IF(OR(C247="L",C247="S",C247="I"),-1,1),"")</f>
        <v>0</v>
      </c>
      <c r="AW247" s="899">
        <f t="shared" si="15"/>
        <v>0</v>
      </c>
      <c r="AX247" s="899">
        <f>INDEX(V247:AG247,1,MATCH(Parametres!$B$3,V$1:AG$1,0))*IF(OR(C247="L",C247="S",C247="I"),-1,1)</f>
        <v>0</v>
      </c>
      <c r="AY247" s="487" t="s">
        <v>337</v>
      </c>
      <c r="AZ247" s="487" t="e">
        <f>+VLOOKUP($AJ247,Data_Validation!$A:$E,5,0)</f>
        <v>#N/A</v>
      </c>
    </row>
    <row r="248" spans="36:52" ht="15" customHeight="1">
      <c r="AJ248" s="899">
        <f t="shared" si="12"/>
        <v>0</v>
      </c>
      <c r="AK248" s="899">
        <f t="shared" si="12"/>
        <v>0</v>
      </c>
      <c r="AL248" s="905">
        <f>IFERROR(INDEX(G248:R248,1,MATCH(Parametres!$B$3,G$1:R$1,0)-1)*IF(OR(F248="L",F248="S",F248="I"),-1,1),"")</f>
        <v>0</v>
      </c>
      <c r="AM248" s="905">
        <f t="shared" si="13"/>
        <v>0</v>
      </c>
      <c r="AN248" s="905">
        <f>INDEX(G248:R248,1,MATCH(Parametres!$B$3,G$1:R$1,0))*IF(OR(F248="L",F248="S",F248="I"),-1,1)</f>
        <v>0</v>
      </c>
      <c r="AO248" s="487" t="e">
        <f>+VLOOKUP($AJ248,Data_Validation!$A:$D,1,0)</f>
        <v>#N/A</v>
      </c>
      <c r="AP248" s="487" t="e">
        <f>+VLOOKUP($AJ248,Data_Validation!$A:$D,3,0)</f>
        <v>#N/A</v>
      </c>
      <c r="AQ248" s="487" t="e">
        <f>+VLOOKUP($AJ248,Data_Validation!$A:$D,4,0)</f>
        <v>#N/A</v>
      </c>
      <c r="AR248" s="487" t="s">
        <v>299</v>
      </c>
      <c r="AS248" s="487" t="e">
        <f>+VLOOKUP($AJ248,Data_Validation!$A:$E,5,0)</f>
        <v>#N/A</v>
      </c>
      <c r="AT248" s="904">
        <f t="shared" si="14"/>
        <v>0</v>
      </c>
      <c r="AU248" s="488">
        <f t="shared" si="14"/>
        <v>0</v>
      </c>
      <c r="AV248" s="899">
        <f>IFERROR(INDEX(V248:AG248,1,MATCH(Parametres!$B$3,V$1:AG$1,0)-1)*IF(OR(C248="L",C248="S",C248="I"),-1,1),"")</f>
        <v>0</v>
      </c>
      <c r="AW248" s="899">
        <f t="shared" si="15"/>
        <v>0</v>
      </c>
      <c r="AX248" s="899">
        <f>INDEX(V248:AG248,1,MATCH(Parametres!$B$3,V$1:AG$1,0))*IF(OR(C248="L",C248="S",C248="I"),-1,1)</f>
        <v>0</v>
      </c>
      <c r="AY248" s="487" t="s">
        <v>337</v>
      </c>
      <c r="AZ248" s="487" t="e">
        <f>+VLOOKUP($AJ248,Data_Validation!$A:$E,5,0)</f>
        <v>#N/A</v>
      </c>
    </row>
    <row r="249" spans="36:52" ht="15" customHeight="1">
      <c r="AJ249" s="899">
        <f t="shared" si="12"/>
        <v>0</v>
      </c>
      <c r="AK249" s="899">
        <f t="shared" si="12"/>
        <v>0</v>
      </c>
      <c r="AL249" s="905">
        <f>IFERROR(INDEX(G249:R249,1,MATCH(Parametres!$B$3,G$1:R$1,0)-1)*IF(OR(F249="L",F249="S",F249="I"),-1,1),"")</f>
        <v>0</v>
      </c>
      <c r="AM249" s="905">
        <f t="shared" si="13"/>
        <v>0</v>
      </c>
      <c r="AN249" s="905">
        <f>INDEX(G249:R249,1,MATCH(Parametres!$B$3,G$1:R$1,0))*IF(OR(F249="L",F249="S",F249="I"),-1,1)</f>
        <v>0</v>
      </c>
      <c r="AO249" s="487" t="e">
        <f>+VLOOKUP($AJ249,Data_Validation!$A:$D,1,0)</f>
        <v>#N/A</v>
      </c>
      <c r="AP249" s="487" t="e">
        <f>+VLOOKUP($AJ249,Data_Validation!$A:$D,3,0)</f>
        <v>#N/A</v>
      </c>
      <c r="AQ249" s="487" t="e">
        <f>+VLOOKUP($AJ249,Data_Validation!$A:$D,4,0)</f>
        <v>#N/A</v>
      </c>
      <c r="AR249" s="487" t="s">
        <v>299</v>
      </c>
      <c r="AS249" s="487" t="e">
        <f>+VLOOKUP($AJ249,Data_Validation!$A:$E,5,0)</f>
        <v>#N/A</v>
      </c>
      <c r="AT249" s="904">
        <f t="shared" si="14"/>
        <v>0</v>
      </c>
      <c r="AU249" s="488">
        <f t="shared" si="14"/>
        <v>0</v>
      </c>
      <c r="AV249" s="899">
        <f>IFERROR(INDEX(V249:AG249,1,MATCH(Parametres!$B$3,V$1:AG$1,0)-1)*IF(OR(C249="L",C249="S",C249="I"),-1,1),"")</f>
        <v>0</v>
      </c>
      <c r="AW249" s="899">
        <f t="shared" si="15"/>
        <v>0</v>
      </c>
      <c r="AX249" s="899">
        <f>INDEX(V249:AG249,1,MATCH(Parametres!$B$3,V$1:AG$1,0))*IF(OR(C249="L",C249="S",C249="I"),-1,1)</f>
        <v>0</v>
      </c>
      <c r="AY249" s="487" t="s">
        <v>337</v>
      </c>
      <c r="AZ249" s="487" t="e">
        <f>+VLOOKUP($AJ249,Data_Validation!$A:$E,5,0)</f>
        <v>#N/A</v>
      </c>
    </row>
    <row r="250" spans="36:52" ht="15" customHeight="1">
      <c r="AJ250" s="899">
        <f t="shared" si="12"/>
        <v>0</v>
      </c>
      <c r="AK250" s="899">
        <f t="shared" si="12"/>
        <v>0</v>
      </c>
      <c r="AL250" s="905">
        <f>IFERROR(INDEX(G250:R250,1,MATCH(Parametres!$B$3,G$1:R$1,0)-1)*IF(OR(F250="L",F250="S",F250="I"),-1,1),"")</f>
        <v>0</v>
      </c>
      <c r="AM250" s="905">
        <f t="shared" si="13"/>
        <v>0</v>
      </c>
      <c r="AN250" s="905">
        <f>INDEX(G250:R250,1,MATCH(Parametres!$B$3,G$1:R$1,0))*IF(OR(F250="L",F250="S",F250="I"),-1,1)</f>
        <v>0</v>
      </c>
      <c r="AO250" s="487" t="e">
        <f>+VLOOKUP($AJ250,Data_Validation!$A:$D,1,0)</f>
        <v>#N/A</v>
      </c>
      <c r="AP250" s="487" t="e">
        <f>+VLOOKUP($AJ250,Data_Validation!$A:$D,3,0)</f>
        <v>#N/A</v>
      </c>
      <c r="AQ250" s="487" t="e">
        <f>+VLOOKUP($AJ250,Data_Validation!$A:$D,4,0)</f>
        <v>#N/A</v>
      </c>
      <c r="AR250" s="487" t="s">
        <v>299</v>
      </c>
      <c r="AS250" s="487" t="e">
        <f>+VLOOKUP($AJ250,Data_Validation!$A:$E,5,0)</f>
        <v>#N/A</v>
      </c>
      <c r="AT250" s="904">
        <f t="shared" si="14"/>
        <v>0</v>
      </c>
      <c r="AU250" s="488">
        <f t="shared" si="14"/>
        <v>0</v>
      </c>
      <c r="AV250" s="899">
        <f>IFERROR(INDEX(V250:AG250,1,MATCH(Parametres!$B$3,V$1:AG$1,0)-1)*IF(OR(C250="L",C250="S",C250="I"),-1,1),"")</f>
        <v>0</v>
      </c>
      <c r="AW250" s="899">
        <f t="shared" si="15"/>
        <v>0</v>
      </c>
      <c r="AX250" s="899">
        <f>INDEX(V250:AG250,1,MATCH(Parametres!$B$3,V$1:AG$1,0))*IF(OR(C250="L",C250="S",C250="I"),-1,1)</f>
        <v>0</v>
      </c>
      <c r="AY250" s="487" t="s">
        <v>337</v>
      </c>
      <c r="AZ250" s="487" t="e">
        <f>+VLOOKUP($AJ250,Data_Validation!$A:$E,5,0)</f>
        <v>#N/A</v>
      </c>
    </row>
    <row r="251" spans="36:52" ht="15" customHeight="1">
      <c r="AJ251" s="899">
        <f t="shared" si="12"/>
        <v>0</v>
      </c>
      <c r="AK251" s="899">
        <f t="shared" si="12"/>
        <v>0</v>
      </c>
      <c r="AL251" s="905">
        <f>IFERROR(INDEX(G251:R251,1,MATCH(Parametres!$B$3,G$1:R$1,0)-1)*IF(OR(F251="L",F251="S",F251="I"),-1,1),"")</f>
        <v>0</v>
      </c>
      <c r="AM251" s="905">
        <f t="shared" si="13"/>
        <v>0</v>
      </c>
      <c r="AN251" s="905">
        <f>INDEX(G251:R251,1,MATCH(Parametres!$B$3,G$1:R$1,0))*IF(OR(F251="L",F251="S",F251="I"),-1,1)</f>
        <v>0</v>
      </c>
      <c r="AO251" s="487" t="e">
        <f>+VLOOKUP($AJ251,Data_Validation!$A:$D,1,0)</f>
        <v>#N/A</v>
      </c>
      <c r="AP251" s="487" t="e">
        <f>+VLOOKUP($AJ251,Data_Validation!$A:$D,3,0)</f>
        <v>#N/A</v>
      </c>
      <c r="AQ251" s="487" t="e">
        <f>+VLOOKUP($AJ251,Data_Validation!$A:$D,4,0)</f>
        <v>#N/A</v>
      </c>
      <c r="AR251" s="487" t="s">
        <v>299</v>
      </c>
      <c r="AS251" s="487" t="e">
        <f>+VLOOKUP($AJ251,Data_Validation!$A:$E,5,0)</f>
        <v>#N/A</v>
      </c>
      <c r="AT251" s="904">
        <f t="shared" si="14"/>
        <v>0</v>
      </c>
      <c r="AU251" s="488">
        <f t="shared" si="14"/>
        <v>0</v>
      </c>
      <c r="AV251" s="899">
        <f>IFERROR(INDEX(V251:AG251,1,MATCH(Parametres!$B$3,V$1:AG$1,0)-1)*IF(OR(C251="L",C251="S",C251="I"),-1,1),"")</f>
        <v>0</v>
      </c>
      <c r="AW251" s="899">
        <f t="shared" si="15"/>
        <v>0</v>
      </c>
      <c r="AX251" s="899">
        <f>INDEX(V251:AG251,1,MATCH(Parametres!$B$3,V$1:AG$1,0))*IF(OR(C251="L",C251="S",C251="I"),-1,1)</f>
        <v>0</v>
      </c>
      <c r="AY251" s="487" t="s">
        <v>337</v>
      </c>
      <c r="AZ251" s="487" t="e">
        <f>+VLOOKUP($AJ251,Data_Validation!$A:$E,5,0)</f>
        <v>#N/A</v>
      </c>
    </row>
    <row r="252" spans="36:52" ht="15.75" customHeight="1">
      <c r="AJ252" s="899">
        <f t="shared" si="12"/>
        <v>0</v>
      </c>
      <c r="AK252" s="899">
        <f t="shared" si="12"/>
        <v>0</v>
      </c>
      <c r="AL252" s="905">
        <f>IFERROR(INDEX(G252:R252,1,MATCH(Parametres!$B$3,G$1:R$1,0)-1)*IF(OR(F252="L",F252="S",F252="I"),-1,1),"")</f>
        <v>0</v>
      </c>
      <c r="AM252" s="905">
        <f t="shared" si="13"/>
        <v>0</v>
      </c>
      <c r="AN252" s="905">
        <f>INDEX(G252:R252,1,MATCH(Parametres!$B$3,G$1:R$1,0))*IF(OR(F252="L",F252="S",F252="I"),-1,1)</f>
        <v>0</v>
      </c>
      <c r="AO252" s="487" t="e">
        <f>+VLOOKUP($AJ252,Data_Validation!$A:$D,1,0)</f>
        <v>#N/A</v>
      </c>
      <c r="AP252" s="487" t="e">
        <f>+VLOOKUP($AJ252,Data_Validation!$A:$D,3,0)</f>
        <v>#N/A</v>
      </c>
      <c r="AQ252" s="487" t="e">
        <f>+VLOOKUP($AJ252,Data_Validation!$A:$D,4,0)</f>
        <v>#N/A</v>
      </c>
      <c r="AR252" s="487" t="s">
        <v>299</v>
      </c>
      <c r="AS252" s="487" t="e">
        <f>+VLOOKUP($AJ252,Data_Validation!$A:$E,5,0)</f>
        <v>#N/A</v>
      </c>
      <c r="AT252" s="904">
        <f t="shared" si="14"/>
        <v>0</v>
      </c>
      <c r="AU252" s="488">
        <f t="shared" si="14"/>
        <v>0</v>
      </c>
      <c r="AV252" s="899">
        <f>IFERROR(INDEX(V252:AG252,1,MATCH(Parametres!$B$3,V$1:AG$1,0)-1)*IF(OR(C252="L",C252="S",C252="I"),-1,1),"")</f>
        <v>0</v>
      </c>
      <c r="AW252" s="899">
        <f t="shared" si="15"/>
        <v>0</v>
      </c>
      <c r="AX252" s="899">
        <f>INDEX(V252:AG252,1,MATCH(Parametres!$B$3,V$1:AG$1,0))*IF(OR(C252="L",C252="S",C252="I"),-1,1)</f>
        <v>0</v>
      </c>
      <c r="AY252" s="487" t="s">
        <v>337</v>
      </c>
      <c r="AZ252" s="487" t="e">
        <f>+VLOOKUP($AJ252,Data_Validation!$A:$E,5,0)</f>
        <v>#N/A</v>
      </c>
    </row>
    <row r="253" spans="36:52" ht="15" customHeight="1">
      <c r="AJ253" s="899">
        <f t="shared" si="12"/>
        <v>0</v>
      </c>
      <c r="AK253" s="899">
        <f t="shared" si="12"/>
        <v>0</v>
      </c>
      <c r="AL253" s="905">
        <f>IFERROR(INDEX(G253:R253,1,MATCH(Parametres!$B$3,G$1:R$1,0)-1)*IF(OR(F253="L",F253="S",F253="I"),-1,1),"")</f>
        <v>0</v>
      </c>
      <c r="AM253" s="905">
        <f t="shared" si="13"/>
        <v>0</v>
      </c>
      <c r="AN253" s="905">
        <f>INDEX(G253:R253,1,MATCH(Parametres!$B$3,G$1:R$1,0))*IF(OR(F253="L",F253="S",F253="I"),-1,1)</f>
        <v>0</v>
      </c>
      <c r="AO253" s="487" t="e">
        <f>+VLOOKUP($AJ253,Data_Validation!$A:$D,1,0)</f>
        <v>#N/A</v>
      </c>
      <c r="AP253" s="487" t="e">
        <f>+VLOOKUP($AJ253,Data_Validation!$A:$D,3,0)</f>
        <v>#N/A</v>
      </c>
      <c r="AQ253" s="487" t="e">
        <f>+VLOOKUP($AJ253,Data_Validation!$A:$D,4,0)</f>
        <v>#N/A</v>
      </c>
      <c r="AR253" s="487" t="s">
        <v>299</v>
      </c>
      <c r="AS253" s="487" t="e">
        <f>+VLOOKUP($AJ253,Data_Validation!$A:$E,5,0)</f>
        <v>#N/A</v>
      </c>
      <c r="AT253" s="904">
        <f t="shared" si="14"/>
        <v>0</v>
      </c>
      <c r="AU253" s="488">
        <f t="shared" si="14"/>
        <v>0</v>
      </c>
      <c r="AV253" s="899">
        <f>IFERROR(INDEX(V253:AG253,1,MATCH(Parametres!$B$3,V$1:AG$1,0)-1)*IF(OR(C253="L",C253="S",C253="I"),-1,1),"")</f>
        <v>0</v>
      </c>
      <c r="AW253" s="899">
        <f t="shared" si="15"/>
        <v>0</v>
      </c>
      <c r="AX253" s="899">
        <f>INDEX(V253:AG253,1,MATCH(Parametres!$B$3,V$1:AG$1,0))*IF(OR(C253="L",C253="S",C253="I"),-1,1)</f>
        <v>0</v>
      </c>
      <c r="AY253" s="487" t="s">
        <v>337</v>
      </c>
      <c r="AZ253" s="487" t="e">
        <f>+VLOOKUP($AJ253,Data_Validation!$A:$E,5,0)</f>
        <v>#N/A</v>
      </c>
    </row>
    <row r="254" spans="36:52" ht="15" customHeight="1">
      <c r="AJ254" s="899">
        <f t="shared" si="12"/>
        <v>0</v>
      </c>
      <c r="AK254" s="899">
        <f t="shared" si="12"/>
        <v>0</v>
      </c>
      <c r="AL254" s="905">
        <f>IFERROR(INDEX(G254:R254,1,MATCH(Parametres!$B$3,G$1:R$1,0)-1)*IF(OR(F254="L",F254="S",F254="I"),-1,1),"")</f>
        <v>0</v>
      </c>
      <c r="AM254" s="905">
        <f t="shared" si="13"/>
        <v>0</v>
      </c>
      <c r="AN254" s="905">
        <f>INDEX(G254:R254,1,MATCH(Parametres!$B$3,G$1:R$1,0))*IF(OR(F254="L",F254="S",F254="I"),-1,1)</f>
        <v>0</v>
      </c>
      <c r="AO254" s="487" t="e">
        <f>+VLOOKUP($AJ254,Data_Validation!$A:$D,1,0)</f>
        <v>#N/A</v>
      </c>
      <c r="AP254" s="487" t="e">
        <f>+VLOOKUP($AJ254,Data_Validation!$A:$D,3,0)</f>
        <v>#N/A</v>
      </c>
      <c r="AQ254" s="487" t="e">
        <f>+VLOOKUP($AJ254,Data_Validation!$A:$D,4,0)</f>
        <v>#N/A</v>
      </c>
      <c r="AR254" s="487" t="s">
        <v>299</v>
      </c>
      <c r="AS254" s="487" t="e">
        <f>+VLOOKUP($AJ254,Data_Validation!$A:$E,5,0)</f>
        <v>#N/A</v>
      </c>
      <c r="AT254" s="904">
        <f t="shared" si="14"/>
        <v>0</v>
      </c>
      <c r="AU254" s="488">
        <f t="shared" si="14"/>
        <v>0</v>
      </c>
      <c r="AV254" s="899">
        <f>IFERROR(INDEX(V254:AG254,1,MATCH(Parametres!$B$3,V$1:AG$1,0)-1)*IF(OR(C254="L",C254="S",C254="I"),-1,1),"")</f>
        <v>0</v>
      </c>
      <c r="AW254" s="899">
        <f t="shared" si="15"/>
        <v>0</v>
      </c>
      <c r="AX254" s="899">
        <f>INDEX(V254:AG254,1,MATCH(Parametres!$B$3,V$1:AG$1,0))*IF(OR(C254="L",C254="S",C254="I"),-1,1)</f>
        <v>0</v>
      </c>
      <c r="AY254" s="487" t="s">
        <v>337</v>
      </c>
      <c r="AZ254" s="487" t="e">
        <f>+VLOOKUP($AJ254,Data_Validation!$A:$E,5,0)</f>
        <v>#N/A</v>
      </c>
    </row>
    <row r="255" spans="36:52" ht="15" customHeight="1">
      <c r="AJ255" s="899">
        <f t="shared" si="12"/>
        <v>0</v>
      </c>
      <c r="AK255" s="899">
        <f t="shared" si="12"/>
        <v>0</v>
      </c>
      <c r="AL255" s="905">
        <f>IFERROR(INDEX(G255:R255,1,MATCH(Parametres!$B$3,G$1:R$1,0)-1)*IF(OR(F255="L",F255="S",F255="I"),-1,1),"")</f>
        <v>0</v>
      </c>
      <c r="AM255" s="905">
        <f t="shared" si="13"/>
        <v>0</v>
      </c>
      <c r="AN255" s="905">
        <f>INDEX(G255:R255,1,MATCH(Parametres!$B$3,G$1:R$1,0))*IF(OR(F255="L",F255="S",F255="I"),-1,1)</f>
        <v>0</v>
      </c>
      <c r="AO255" s="487" t="e">
        <f>+VLOOKUP($AJ255,Data_Validation!$A:$D,1,0)</f>
        <v>#N/A</v>
      </c>
      <c r="AP255" s="487" t="e">
        <f>+VLOOKUP($AJ255,Data_Validation!$A:$D,3,0)</f>
        <v>#N/A</v>
      </c>
      <c r="AQ255" s="487" t="e">
        <f>+VLOOKUP($AJ255,Data_Validation!$A:$D,4,0)</f>
        <v>#N/A</v>
      </c>
      <c r="AR255" s="487" t="s">
        <v>299</v>
      </c>
      <c r="AS255" s="487" t="e">
        <f>+VLOOKUP($AJ255,Data_Validation!$A:$E,5,0)</f>
        <v>#N/A</v>
      </c>
      <c r="AT255" s="904">
        <f t="shared" si="14"/>
        <v>0</v>
      </c>
      <c r="AU255" s="488">
        <f t="shared" si="14"/>
        <v>0</v>
      </c>
      <c r="AV255" s="899">
        <f>IFERROR(INDEX(V255:AG255,1,MATCH(Parametres!$B$3,V$1:AG$1,0)-1)*IF(OR(C255="L",C255="S",C255="I"),-1,1),"")</f>
        <v>0</v>
      </c>
      <c r="AW255" s="899">
        <f t="shared" si="15"/>
        <v>0</v>
      </c>
      <c r="AX255" s="899">
        <f>INDEX(V255:AG255,1,MATCH(Parametres!$B$3,V$1:AG$1,0))*IF(OR(C255="L",C255="S",C255="I"),-1,1)</f>
        <v>0</v>
      </c>
      <c r="AY255" s="487" t="s">
        <v>337</v>
      </c>
      <c r="AZ255" s="487" t="e">
        <f>+VLOOKUP($AJ255,Data_Validation!$A:$E,5,0)</f>
        <v>#N/A</v>
      </c>
    </row>
    <row r="256" spans="36:52" ht="15.75" customHeight="1">
      <c r="AJ256" s="899">
        <f t="shared" si="12"/>
        <v>0</v>
      </c>
      <c r="AK256" s="899">
        <f t="shared" si="12"/>
        <v>0</v>
      </c>
      <c r="AL256" s="905">
        <f>IFERROR(INDEX(G256:R256,1,MATCH(Parametres!$B$3,G$1:R$1,0)-1)*IF(OR(F256="L",F256="S",F256="I"),-1,1),"")</f>
        <v>0</v>
      </c>
      <c r="AM256" s="905">
        <f t="shared" si="13"/>
        <v>0</v>
      </c>
      <c r="AN256" s="905">
        <f>INDEX(G256:R256,1,MATCH(Parametres!$B$3,G$1:R$1,0))*IF(OR(F256="L",F256="S",F256="I"),-1,1)</f>
        <v>0</v>
      </c>
      <c r="AO256" s="487" t="e">
        <f>+VLOOKUP($AJ256,Data_Validation!$A:$D,1,0)</f>
        <v>#N/A</v>
      </c>
      <c r="AP256" s="487" t="e">
        <f>+VLOOKUP($AJ256,Data_Validation!$A:$D,3,0)</f>
        <v>#N/A</v>
      </c>
      <c r="AQ256" s="487" t="e">
        <f>+VLOOKUP($AJ256,Data_Validation!$A:$D,4,0)</f>
        <v>#N/A</v>
      </c>
      <c r="AR256" s="487" t="s">
        <v>299</v>
      </c>
      <c r="AS256" s="487" t="e">
        <f>+VLOOKUP($AJ256,Data_Validation!$A:$E,5,0)</f>
        <v>#N/A</v>
      </c>
      <c r="AT256" s="904">
        <f t="shared" si="14"/>
        <v>0</v>
      </c>
      <c r="AU256" s="488">
        <f t="shared" si="14"/>
        <v>0</v>
      </c>
      <c r="AV256" s="899">
        <f>IFERROR(INDEX(V256:AG256,1,MATCH(Parametres!$B$3,V$1:AG$1,0)-1)*IF(OR(C256="L",C256="S",C256="I"),-1,1),"")</f>
        <v>0</v>
      </c>
      <c r="AW256" s="899">
        <f t="shared" si="15"/>
        <v>0</v>
      </c>
      <c r="AX256" s="899">
        <f>INDEX(V256:AG256,1,MATCH(Parametres!$B$3,V$1:AG$1,0))*IF(OR(C256="L",C256="S",C256="I"),-1,1)</f>
        <v>0</v>
      </c>
      <c r="AY256" s="487" t="s">
        <v>337</v>
      </c>
      <c r="AZ256" s="487" t="e">
        <f>+VLOOKUP($AJ256,Data_Validation!$A:$E,5,0)</f>
        <v>#N/A</v>
      </c>
    </row>
    <row r="257" spans="36:52" ht="15" customHeight="1">
      <c r="AJ257" s="899">
        <f t="shared" si="12"/>
        <v>0</v>
      </c>
      <c r="AK257" s="899">
        <f t="shared" si="12"/>
        <v>0</v>
      </c>
      <c r="AL257" s="905">
        <f>IFERROR(INDEX(G257:R257,1,MATCH(Parametres!$B$3,G$1:R$1,0)-1)*IF(OR(F257="L",F257="S",F257="I"),-1,1),"")</f>
        <v>0</v>
      </c>
      <c r="AM257" s="905">
        <f t="shared" si="13"/>
        <v>0</v>
      </c>
      <c r="AN257" s="905">
        <f>INDEX(G257:R257,1,MATCH(Parametres!$B$3,G$1:R$1,0))*IF(OR(F257="L",F257="S",F257="I"),-1,1)</f>
        <v>0</v>
      </c>
      <c r="AO257" s="487" t="e">
        <f>+VLOOKUP($AJ257,Data_Validation!$A:$D,1,0)</f>
        <v>#N/A</v>
      </c>
      <c r="AP257" s="487" t="e">
        <f>+VLOOKUP($AJ257,Data_Validation!$A:$D,3,0)</f>
        <v>#N/A</v>
      </c>
      <c r="AQ257" s="487" t="e">
        <f>+VLOOKUP($AJ257,Data_Validation!$A:$D,4,0)</f>
        <v>#N/A</v>
      </c>
      <c r="AR257" s="487" t="s">
        <v>299</v>
      </c>
      <c r="AS257" s="487" t="e">
        <f>+VLOOKUP($AJ257,Data_Validation!$A:$E,5,0)</f>
        <v>#N/A</v>
      </c>
      <c r="AT257" s="904">
        <f t="shared" si="14"/>
        <v>0</v>
      </c>
      <c r="AU257" s="488">
        <f t="shared" si="14"/>
        <v>0</v>
      </c>
      <c r="AV257" s="899">
        <f>IFERROR(INDEX(V257:AG257,1,MATCH(Parametres!$B$3,V$1:AG$1,0)-1)*IF(OR(C257="L",C257="S",C257="I"),-1,1),"")</f>
        <v>0</v>
      </c>
      <c r="AW257" s="899">
        <f t="shared" si="15"/>
        <v>0</v>
      </c>
      <c r="AX257" s="899">
        <f>INDEX(V257:AG257,1,MATCH(Parametres!$B$3,V$1:AG$1,0))*IF(OR(C257="L",C257="S",C257="I"),-1,1)</f>
        <v>0</v>
      </c>
      <c r="AY257" s="487" t="s">
        <v>337</v>
      </c>
      <c r="AZ257" s="487" t="e">
        <f>+VLOOKUP($AJ257,Data_Validation!$A:$E,5,0)</f>
        <v>#N/A</v>
      </c>
    </row>
    <row r="258" spans="36:52" ht="15" customHeight="1">
      <c r="AJ258" s="899">
        <f t="shared" si="12"/>
        <v>0</v>
      </c>
      <c r="AK258" s="899">
        <f t="shared" si="12"/>
        <v>0</v>
      </c>
      <c r="AL258" s="905">
        <f>IFERROR(INDEX(G258:R258,1,MATCH(Parametres!$B$3,G$1:R$1,0)-1)*IF(OR(F258="L",F258="S",F258="I"),-1,1),"")</f>
        <v>0</v>
      </c>
      <c r="AM258" s="905">
        <f t="shared" si="13"/>
        <v>0</v>
      </c>
      <c r="AN258" s="905">
        <f>INDEX(G258:R258,1,MATCH(Parametres!$B$3,G$1:R$1,0))*IF(OR(F258="L",F258="S",F258="I"),-1,1)</f>
        <v>0</v>
      </c>
      <c r="AO258" s="487" t="e">
        <f>+VLOOKUP($AJ258,Data_Validation!$A:$D,1,0)</f>
        <v>#N/A</v>
      </c>
      <c r="AP258" s="487" t="e">
        <f>+VLOOKUP($AJ258,Data_Validation!$A:$D,3,0)</f>
        <v>#N/A</v>
      </c>
      <c r="AQ258" s="487" t="e">
        <f>+VLOOKUP($AJ258,Data_Validation!$A:$D,4,0)</f>
        <v>#N/A</v>
      </c>
      <c r="AR258" s="487" t="s">
        <v>299</v>
      </c>
      <c r="AS258" s="487" t="e">
        <f>+VLOOKUP($AJ258,Data_Validation!$A:$E,5,0)</f>
        <v>#N/A</v>
      </c>
      <c r="AT258" s="904">
        <f t="shared" si="14"/>
        <v>0</v>
      </c>
      <c r="AU258" s="488">
        <f t="shared" si="14"/>
        <v>0</v>
      </c>
      <c r="AV258" s="899">
        <f>IFERROR(INDEX(V258:AG258,1,MATCH(Parametres!$B$3,V$1:AG$1,0)-1)*IF(OR(C258="L",C258="S",C258="I"),-1,1),"")</f>
        <v>0</v>
      </c>
      <c r="AW258" s="899">
        <f t="shared" si="15"/>
        <v>0</v>
      </c>
      <c r="AX258" s="899">
        <f>INDEX(V258:AG258,1,MATCH(Parametres!$B$3,V$1:AG$1,0))*IF(OR(C258="L",C258="S",C258="I"),-1,1)</f>
        <v>0</v>
      </c>
      <c r="AY258" s="487" t="s">
        <v>337</v>
      </c>
      <c r="AZ258" s="487" t="e">
        <f>+VLOOKUP($AJ258,Data_Validation!$A:$E,5,0)</f>
        <v>#N/A</v>
      </c>
    </row>
    <row r="259" spans="36:52" ht="15" customHeight="1">
      <c r="AJ259" s="899">
        <f t="shared" si="12"/>
        <v>0</v>
      </c>
      <c r="AK259" s="899">
        <f t="shared" si="12"/>
        <v>0</v>
      </c>
      <c r="AL259" s="905">
        <f>IFERROR(INDEX(G259:R259,1,MATCH(Parametres!$B$3,G$1:R$1,0)-1)*IF(OR(F259="L",F259="S",F259="I"),-1,1),"")</f>
        <v>0</v>
      </c>
      <c r="AM259" s="905">
        <f t="shared" si="13"/>
        <v>0</v>
      </c>
      <c r="AN259" s="905">
        <f>INDEX(G259:R259,1,MATCH(Parametres!$B$3,G$1:R$1,0))*IF(OR(F259="L",F259="S",F259="I"),-1,1)</f>
        <v>0</v>
      </c>
      <c r="AO259" s="487" t="e">
        <f>+VLOOKUP($AJ259,Data_Validation!$A:$D,1,0)</f>
        <v>#N/A</v>
      </c>
      <c r="AP259" s="487" t="e">
        <f>+VLOOKUP($AJ259,Data_Validation!$A:$D,3,0)</f>
        <v>#N/A</v>
      </c>
      <c r="AQ259" s="487" t="e">
        <f>+VLOOKUP($AJ259,Data_Validation!$A:$D,4,0)</f>
        <v>#N/A</v>
      </c>
      <c r="AR259" s="487" t="s">
        <v>299</v>
      </c>
      <c r="AS259" s="487" t="e">
        <f>+VLOOKUP($AJ259,Data_Validation!$A:$E,5,0)</f>
        <v>#N/A</v>
      </c>
      <c r="AT259" s="904">
        <f t="shared" si="14"/>
        <v>0</v>
      </c>
      <c r="AU259" s="488">
        <f t="shared" si="14"/>
        <v>0</v>
      </c>
      <c r="AV259" s="899">
        <f>IFERROR(INDEX(V259:AG259,1,MATCH(Parametres!$B$3,V$1:AG$1,0)-1)*IF(OR(C259="L",C259="S",C259="I"),-1,1),"")</f>
        <v>0</v>
      </c>
      <c r="AW259" s="899">
        <f t="shared" si="15"/>
        <v>0</v>
      </c>
      <c r="AX259" s="899">
        <f>INDEX(V259:AG259,1,MATCH(Parametres!$B$3,V$1:AG$1,0))*IF(OR(C259="L",C259="S",C259="I"),-1,1)</f>
        <v>0</v>
      </c>
      <c r="AY259" s="487" t="s">
        <v>337</v>
      </c>
      <c r="AZ259" s="487" t="e">
        <f>+VLOOKUP($AJ259,Data_Validation!$A:$E,5,0)</f>
        <v>#N/A</v>
      </c>
    </row>
    <row r="260" spans="36:52" ht="15" customHeight="1">
      <c r="AJ260" s="899">
        <f t="shared" ref="AJ260:AK323" si="16">C260</f>
        <v>0</v>
      </c>
      <c r="AK260" s="899">
        <f t="shared" si="16"/>
        <v>0</v>
      </c>
      <c r="AL260" s="905">
        <f>IFERROR(INDEX(G260:R260,1,MATCH(Parametres!$B$3,G$1:R$1,0)-1)*IF(OR(F260="L",F260="S",F260="I"),-1,1),"")</f>
        <v>0</v>
      </c>
      <c r="AM260" s="905">
        <f t="shared" ref="AM260:AM323" si="17">AN260-AL260</f>
        <v>0</v>
      </c>
      <c r="AN260" s="905">
        <f>INDEX(G260:R260,1,MATCH(Parametres!$B$3,G$1:R$1,0))*IF(OR(F260="L",F260="S",F260="I"),-1,1)</f>
        <v>0</v>
      </c>
      <c r="AO260" s="487" t="e">
        <f>+VLOOKUP($AJ260,Data_Validation!$A:$D,1,0)</f>
        <v>#N/A</v>
      </c>
      <c r="AP260" s="487" t="e">
        <f>+VLOOKUP($AJ260,Data_Validation!$A:$D,3,0)</f>
        <v>#N/A</v>
      </c>
      <c r="AQ260" s="487" t="e">
        <f>+VLOOKUP($AJ260,Data_Validation!$A:$D,4,0)</f>
        <v>#N/A</v>
      </c>
      <c r="AR260" s="487" t="s">
        <v>299</v>
      </c>
      <c r="AS260" s="487" t="e">
        <f>+VLOOKUP($AJ260,Data_Validation!$A:$E,5,0)</f>
        <v>#N/A</v>
      </c>
      <c r="AT260" s="904">
        <f t="shared" ref="AT260:AU323" si="18">C260</f>
        <v>0</v>
      </c>
      <c r="AU260" s="488">
        <f t="shared" si="18"/>
        <v>0</v>
      </c>
      <c r="AV260" s="899">
        <f>IFERROR(INDEX(V260:AG260,1,MATCH(Parametres!$B$3,V$1:AG$1,0)-1)*IF(OR(C260="L",C260="S",C260="I"),-1,1),"")</f>
        <v>0</v>
      </c>
      <c r="AW260" s="899">
        <f t="shared" ref="AW260:AW323" si="19">AX260-AV260</f>
        <v>0</v>
      </c>
      <c r="AX260" s="899">
        <f>INDEX(V260:AG260,1,MATCH(Parametres!$B$3,V$1:AG$1,0))*IF(OR(C260="L",C260="S",C260="I"),-1,1)</f>
        <v>0</v>
      </c>
      <c r="AY260" s="487" t="s">
        <v>337</v>
      </c>
      <c r="AZ260" s="487" t="e">
        <f>+VLOOKUP($AJ260,Data_Validation!$A:$E,5,0)</f>
        <v>#N/A</v>
      </c>
    </row>
    <row r="261" spans="36:52" ht="15" customHeight="1">
      <c r="AJ261" s="899">
        <f t="shared" si="16"/>
        <v>0</v>
      </c>
      <c r="AK261" s="899">
        <f t="shared" si="16"/>
        <v>0</v>
      </c>
      <c r="AL261" s="905">
        <f>IFERROR(INDEX(G261:R261,1,MATCH(Parametres!$B$3,G$1:R$1,0)-1)*IF(OR(F261="L",F261="S",F261="I"),-1,1),"")</f>
        <v>0</v>
      </c>
      <c r="AM261" s="905">
        <f t="shared" si="17"/>
        <v>0</v>
      </c>
      <c r="AN261" s="905">
        <f>INDEX(G261:R261,1,MATCH(Parametres!$B$3,G$1:R$1,0))*IF(OR(F261="L",F261="S",F261="I"),-1,1)</f>
        <v>0</v>
      </c>
      <c r="AO261" s="487" t="e">
        <f>+VLOOKUP($AJ261,Data_Validation!$A:$D,1,0)</f>
        <v>#N/A</v>
      </c>
      <c r="AP261" s="487" t="e">
        <f>+VLOOKUP($AJ261,Data_Validation!$A:$D,3,0)</f>
        <v>#N/A</v>
      </c>
      <c r="AQ261" s="487" t="e">
        <f>+VLOOKUP($AJ261,Data_Validation!$A:$D,4,0)</f>
        <v>#N/A</v>
      </c>
      <c r="AR261" s="487" t="s">
        <v>299</v>
      </c>
      <c r="AS261" s="487" t="e">
        <f>+VLOOKUP($AJ261,Data_Validation!$A:$E,5,0)</f>
        <v>#N/A</v>
      </c>
      <c r="AT261" s="904">
        <f t="shared" si="18"/>
        <v>0</v>
      </c>
      <c r="AU261" s="488">
        <f t="shared" si="18"/>
        <v>0</v>
      </c>
      <c r="AV261" s="899">
        <f>IFERROR(INDEX(V261:AG261,1,MATCH(Parametres!$B$3,V$1:AG$1,0)-1)*IF(OR(C261="L",C261="S",C261="I"),-1,1),"")</f>
        <v>0</v>
      </c>
      <c r="AW261" s="899">
        <f t="shared" si="19"/>
        <v>0</v>
      </c>
      <c r="AX261" s="899">
        <f>INDEX(V261:AG261,1,MATCH(Parametres!$B$3,V$1:AG$1,0))*IF(OR(C261="L",C261="S",C261="I"),-1,1)</f>
        <v>0</v>
      </c>
      <c r="AY261" s="487" t="s">
        <v>337</v>
      </c>
      <c r="AZ261" s="487" t="e">
        <f>+VLOOKUP($AJ261,Data_Validation!$A:$E,5,0)</f>
        <v>#N/A</v>
      </c>
    </row>
    <row r="262" spans="36:52" ht="15.75" customHeight="1">
      <c r="AJ262" s="899">
        <f t="shared" si="16"/>
        <v>0</v>
      </c>
      <c r="AK262" s="899">
        <f t="shared" si="16"/>
        <v>0</v>
      </c>
      <c r="AL262" s="905">
        <f>IFERROR(INDEX(G262:R262,1,MATCH(Parametres!$B$3,G$1:R$1,0)-1)*IF(OR(F262="L",F262="S",F262="I"),-1,1),"")</f>
        <v>0</v>
      </c>
      <c r="AM262" s="905">
        <f t="shared" si="17"/>
        <v>0</v>
      </c>
      <c r="AN262" s="905">
        <f>INDEX(G262:R262,1,MATCH(Parametres!$B$3,G$1:R$1,0))*IF(OR(F262="L",F262="S",F262="I"),-1,1)</f>
        <v>0</v>
      </c>
      <c r="AO262" s="487" t="e">
        <f>+VLOOKUP($AJ262,Data_Validation!$A:$D,1,0)</f>
        <v>#N/A</v>
      </c>
      <c r="AP262" s="487" t="e">
        <f>+VLOOKUP($AJ262,Data_Validation!$A:$D,3,0)</f>
        <v>#N/A</v>
      </c>
      <c r="AQ262" s="487" t="e">
        <f>+VLOOKUP($AJ262,Data_Validation!$A:$D,4,0)</f>
        <v>#N/A</v>
      </c>
      <c r="AR262" s="487" t="s">
        <v>299</v>
      </c>
      <c r="AS262" s="487" t="e">
        <f>+VLOOKUP($AJ262,Data_Validation!$A:$E,5,0)</f>
        <v>#N/A</v>
      </c>
      <c r="AT262" s="904">
        <f t="shared" si="18"/>
        <v>0</v>
      </c>
      <c r="AU262" s="488">
        <f t="shared" si="18"/>
        <v>0</v>
      </c>
      <c r="AV262" s="899">
        <f>IFERROR(INDEX(V262:AG262,1,MATCH(Parametres!$B$3,V$1:AG$1,0)-1)*IF(OR(C262="L",C262="S",C262="I"),-1,1),"")</f>
        <v>0</v>
      </c>
      <c r="AW262" s="899">
        <f t="shared" si="19"/>
        <v>0</v>
      </c>
      <c r="AX262" s="899">
        <f>INDEX(V262:AG262,1,MATCH(Parametres!$B$3,V$1:AG$1,0))*IF(OR(C262="L",C262="S",C262="I"),-1,1)</f>
        <v>0</v>
      </c>
      <c r="AY262" s="487" t="s">
        <v>337</v>
      </c>
      <c r="AZ262" s="487" t="e">
        <f>+VLOOKUP($AJ262,Data_Validation!$A:$E,5,0)</f>
        <v>#N/A</v>
      </c>
    </row>
    <row r="263" spans="36:52" ht="15" customHeight="1">
      <c r="AJ263" s="899">
        <f t="shared" si="16"/>
        <v>0</v>
      </c>
      <c r="AK263" s="899">
        <f t="shared" si="16"/>
        <v>0</v>
      </c>
      <c r="AL263" s="905">
        <f>IFERROR(INDEX(G263:R263,1,MATCH(Parametres!$B$3,G$1:R$1,0)-1)*IF(OR(F263="L",F263="S",F263="I"),-1,1),"")</f>
        <v>0</v>
      </c>
      <c r="AM263" s="905">
        <f t="shared" si="17"/>
        <v>0</v>
      </c>
      <c r="AN263" s="905">
        <f>INDEX(G263:R263,1,MATCH(Parametres!$B$3,G$1:R$1,0))*IF(OR(F263="L",F263="S",F263="I"),-1,1)</f>
        <v>0</v>
      </c>
      <c r="AO263" s="487" t="e">
        <f>+VLOOKUP($AJ263,Data_Validation!$A:$D,1,0)</f>
        <v>#N/A</v>
      </c>
      <c r="AP263" s="487" t="e">
        <f>+VLOOKUP($AJ263,Data_Validation!$A:$D,3,0)</f>
        <v>#N/A</v>
      </c>
      <c r="AQ263" s="487" t="e">
        <f>+VLOOKUP($AJ263,Data_Validation!$A:$D,4,0)</f>
        <v>#N/A</v>
      </c>
      <c r="AR263" s="487" t="s">
        <v>299</v>
      </c>
      <c r="AS263" s="487" t="e">
        <f>+VLOOKUP($AJ263,Data_Validation!$A:$E,5,0)</f>
        <v>#N/A</v>
      </c>
      <c r="AT263" s="904">
        <f t="shared" si="18"/>
        <v>0</v>
      </c>
      <c r="AU263" s="488">
        <f t="shared" si="18"/>
        <v>0</v>
      </c>
      <c r="AV263" s="899">
        <f>IFERROR(INDEX(V263:AG263,1,MATCH(Parametres!$B$3,V$1:AG$1,0)-1)*IF(OR(C263="L",C263="S",C263="I"),-1,1),"")</f>
        <v>0</v>
      </c>
      <c r="AW263" s="899">
        <f t="shared" si="19"/>
        <v>0</v>
      </c>
      <c r="AX263" s="899">
        <f>INDEX(V263:AG263,1,MATCH(Parametres!$B$3,V$1:AG$1,0))*IF(OR(C263="L",C263="S",C263="I"),-1,1)</f>
        <v>0</v>
      </c>
      <c r="AY263" s="487" t="s">
        <v>337</v>
      </c>
      <c r="AZ263" s="487" t="e">
        <f>+VLOOKUP($AJ263,Data_Validation!$A:$E,5,0)</f>
        <v>#N/A</v>
      </c>
    </row>
    <row r="264" spans="36:52" ht="15" customHeight="1">
      <c r="AJ264" s="899">
        <f t="shared" si="16"/>
        <v>0</v>
      </c>
      <c r="AK264" s="899">
        <f t="shared" si="16"/>
        <v>0</v>
      </c>
      <c r="AL264" s="905">
        <f>IFERROR(INDEX(G264:R264,1,MATCH(Parametres!$B$3,G$1:R$1,0)-1)*IF(OR(F264="L",F264="S",F264="I"),-1,1),"")</f>
        <v>0</v>
      </c>
      <c r="AM264" s="905">
        <f t="shared" si="17"/>
        <v>0</v>
      </c>
      <c r="AN264" s="905">
        <f>INDEX(G264:R264,1,MATCH(Parametres!$B$3,G$1:R$1,0))*IF(OR(F264="L",F264="S",F264="I"),-1,1)</f>
        <v>0</v>
      </c>
      <c r="AO264" s="487" t="e">
        <f>+VLOOKUP($AJ264,Data_Validation!$A:$D,1,0)</f>
        <v>#N/A</v>
      </c>
      <c r="AP264" s="487" t="e">
        <f>+VLOOKUP($AJ264,Data_Validation!$A:$D,3,0)</f>
        <v>#N/A</v>
      </c>
      <c r="AQ264" s="487" t="e">
        <f>+VLOOKUP($AJ264,Data_Validation!$A:$D,4,0)</f>
        <v>#N/A</v>
      </c>
      <c r="AR264" s="487" t="s">
        <v>299</v>
      </c>
      <c r="AS264" s="487" t="e">
        <f>+VLOOKUP($AJ264,Data_Validation!$A:$E,5,0)</f>
        <v>#N/A</v>
      </c>
      <c r="AT264" s="904">
        <f t="shared" si="18"/>
        <v>0</v>
      </c>
      <c r="AU264" s="488">
        <f t="shared" si="18"/>
        <v>0</v>
      </c>
      <c r="AV264" s="899">
        <f>IFERROR(INDEX(V264:AG264,1,MATCH(Parametres!$B$3,V$1:AG$1,0)-1)*IF(OR(C264="L",C264="S",C264="I"),-1,1),"")</f>
        <v>0</v>
      </c>
      <c r="AW264" s="899">
        <f t="shared" si="19"/>
        <v>0</v>
      </c>
      <c r="AX264" s="899">
        <f>INDEX(V264:AG264,1,MATCH(Parametres!$B$3,V$1:AG$1,0))*IF(OR(C264="L",C264="S",C264="I"),-1,1)</f>
        <v>0</v>
      </c>
      <c r="AY264" s="487" t="s">
        <v>337</v>
      </c>
      <c r="AZ264" s="487" t="e">
        <f>+VLOOKUP($AJ264,Data_Validation!$A:$E,5,0)</f>
        <v>#N/A</v>
      </c>
    </row>
    <row r="265" spans="36:52" ht="15" customHeight="1">
      <c r="AJ265" s="899">
        <f t="shared" si="16"/>
        <v>0</v>
      </c>
      <c r="AK265" s="899">
        <f t="shared" si="16"/>
        <v>0</v>
      </c>
      <c r="AL265" s="905">
        <f>IFERROR(INDEX(G265:R265,1,MATCH(Parametres!$B$3,G$1:R$1,0)-1)*IF(OR(F265="L",F265="S",F265="I"),-1,1),"")</f>
        <v>0</v>
      </c>
      <c r="AM265" s="905">
        <f t="shared" si="17"/>
        <v>0</v>
      </c>
      <c r="AN265" s="905">
        <f>INDEX(G265:R265,1,MATCH(Parametres!$B$3,G$1:R$1,0))*IF(OR(F265="L",F265="S",F265="I"),-1,1)</f>
        <v>0</v>
      </c>
      <c r="AO265" s="487" t="e">
        <f>+VLOOKUP($AJ265,Data_Validation!$A:$D,1,0)</f>
        <v>#N/A</v>
      </c>
      <c r="AP265" s="487" t="e">
        <f>+VLOOKUP($AJ265,Data_Validation!$A:$D,3,0)</f>
        <v>#N/A</v>
      </c>
      <c r="AQ265" s="487" t="e">
        <f>+VLOOKUP($AJ265,Data_Validation!$A:$D,4,0)</f>
        <v>#N/A</v>
      </c>
      <c r="AR265" s="487" t="s">
        <v>299</v>
      </c>
      <c r="AS265" s="487" t="e">
        <f>+VLOOKUP($AJ265,Data_Validation!$A:$E,5,0)</f>
        <v>#N/A</v>
      </c>
      <c r="AT265" s="904">
        <f t="shared" si="18"/>
        <v>0</v>
      </c>
      <c r="AU265" s="488">
        <f t="shared" si="18"/>
        <v>0</v>
      </c>
      <c r="AV265" s="899">
        <f>IFERROR(INDEX(V265:AG265,1,MATCH(Parametres!$B$3,V$1:AG$1,0)-1)*IF(OR(C265="L",C265="S",C265="I"),-1,1),"")</f>
        <v>0</v>
      </c>
      <c r="AW265" s="899">
        <f t="shared" si="19"/>
        <v>0</v>
      </c>
      <c r="AX265" s="899">
        <f>INDEX(V265:AG265,1,MATCH(Parametres!$B$3,V$1:AG$1,0))*IF(OR(C265="L",C265="S",C265="I"),-1,1)</f>
        <v>0</v>
      </c>
      <c r="AY265" s="487" t="s">
        <v>337</v>
      </c>
      <c r="AZ265" s="487" t="e">
        <f>+VLOOKUP($AJ265,Data_Validation!$A:$E,5,0)</f>
        <v>#N/A</v>
      </c>
    </row>
    <row r="266" spans="36:52" ht="15" customHeight="1">
      <c r="AJ266" s="899">
        <f t="shared" si="16"/>
        <v>0</v>
      </c>
      <c r="AK266" s="899">
        <f t="shared" si="16"/>
        <v>0</v>
      </c>
      <c r="AL266" s="905">
        <f>IFERROR(INDEX(G266:R266,1,MATCH(Parametres!$B$3,G$1:R$1,0)-1)*IF(OR(F266="L",F266="S",F266="I"),-1,1),"")</f>
        <v>0</v>
      </c>
      <c r="AM266" s="905">
        <f t="shared" si="17"/>
        <v>0</v>
      </c>
      <c r="AN266" s="905">
        <f>INDEX(G266:R266,1,MATCH(Parametres!$B$3,G$1:R$1,0))*IF(OR(F266="L",F266="S",F266="I"),-1,1)</f>
        <v>0</v>
      </c>
      <c r="AO266" s="487" t="e">
        <f>+VLOOKUP($AJ266,Data_Validation!$A:$D,1,0)</f>
        <v>#N/A</v>
      </c>
      <c r="AP266" s="487" t="e">
        <f>+VLOOKUP($AJ266,Data_Validation!$A:$D,3,0)</f>
        <v>#N/A</v>
      </c>
      <c r="AQ266" s="487" t="e">
        <f>+VLOOKUP($AJ266,Data_Validation!$A:$D,4,0)</f>
        <v>#N/A</v>
      </c>
      <c r="AR266" s="487" t="s">
        <v>299</v>
      </c>
      <c r="AS266" s="487" t="e">
        <f>+VLOOKUP($AJ266,Data_Validation!$A:$E,5,0)</f>
        <v>#N/A</v>
      </c>
      <c r="AT266" s="904">
        <f t="shared" si="18"/>
        <v>0</v>
      </c>
      <c r="AU266" s="488">
        <f t="shared" si="18"/>
        <v>0</v>
      </c>
      <c r="AV266" s="899">
        <f>IFERROR(INDEX(V266:AG266,1,MATCH(Parametres!$B$3,V$1:AG$1,0)-1)*IF(OR(C266="L",C266="S",C266="I"),-1,1),"")</f>
        <v>0</v>
      </c>
      <c r="AW266" s="899">
        <f t="shared" si="19"/>
        <v>0</v>
      </c>
      <c r="AX266" s="899">
        <f>INDEX(V266:AG266,1,MATCH(Parametres!$B$3,V$1:AG$1,0))*IF(OR(C266="L",C266="S",C266="I"),-1,1)</f>
        <v>0</v>
      </c>
      <c r="AY266" s="487" t="s">
        <v>337</v>
      </c>
      <c r="AZ266" s="487" t="e">
        <f>+VLOOKUP($AJ266,Data_Validation!$A:$E,5,0)</f>
        <v>#N/A</v>
      </c>
    </row>
    <row r="267" spans="36:52" ht="15" customHeight="1">
      <c r="AJ267" s="899">
        <f t="shared" si="16"/>
        <v>0</v>
      </c>
      <c r="AK267" s="899">
        <f t="shared" si="16"/>
        <v>0</v>
      </c>
      <c r="AL267" s="905">
        <f>IFERROR(INDEX(G267:R267,1,MATCH(Parametres!$B$3,G$1:R$1,0)-1)*IF(OR(F267="L",F267="S",F267="I"),-1,1),"")</f>
        <v>0</v>
      </c>
      <c r="AM267" s="905">
        <f t="shared" si="17"/>
        <v>0</v>
      </c>
      <c r="AN267" s="905">
        <f>INDEX(G267:R267,1,MATCH(Parametres!$B$3,G$1:R$1,0))*IF(OR(F267="L",F267="S",F267="I"),-1,1)</f>
        <v>0</v>
      </c>
      <c r="AO267" s="487" t="e">
        <f>+VLOOKUP($AJ267,Data_Validation!$A:$D,1,0)</f>
        <v>#N/A</v>
      </c>
      <c r="AP267" s="487" t="e">
        <f>+VLOOKUP($AJ267,Data_Validation!$A:$D,3,0)</f>
        <v>#N/A</v>
      </c>
      <c r="AQ267" s="487" t="e">
        <f>+VLOOKUP($AJ267,Data_Validation!$A:$D,4,0)</f>
        <v>#N/A</v>
      </c>
      <c r="AR267" s="487" t="s">
        <v>299</v>
      </c>
      <c r="AS267" s="487" t="e">
        <f>+VLOOKUP($AJ267,Data_Validation!$A:$E,5,0)</f>
        <v>#N/A</v>
      </c>
      <c r="AT267" s="904">
        <f t="shared" si="18"/>
        <v>0</v>
      </c>
      <c r="AU267" s="488">
        <f t="shared" si="18"/>
        <v>0</v>
      </c>
      <c r="AV267" s="899">
        <f>IFERROR(INDEX(V267:AG267,1,MATCH(Parametres!$B$3,V$1:AG$1,0)-1)*IF(OR(C267="L",C267="S",C267="I"),-1,1),"")</f>
        <v>0</v>
      </c>
      <c r="AW267" s="899">
        <f t="shared" si="19"/>
        <v>0</v>
      </c>
      <c r="AX267" s="899">
        <f>INDEX(V267:AG267,1,MATCH(Parametres!$B$3,V$1:AG$1,0))*IF(OR(C267="L",C267="S",C267="I"),-1,1)</f>
        <v>0</v>
      </c>
      <c r="AY267" s="487" t="s">
        <v>337</v>
      </c>
      <c r="AZ267" s="487" t="e">
        <f>+VLOOKUP($AJ267,Data_Validation!$A:$E,5,0)</f>
        <v>#N/A</v>
      </c>
    </row>
    <row r="268" spans="36:52" ht="15" customHeight="1">
      <c r="AJ268" s="899">
        <f t="shared" si="16"/>
        <v>0</v>
      </c>
      <c r="AK268" s="899">
        <f t="shared" si="16"/>
        <v>0</v>
      </c>
      <c r="AL268" s="905">
        <f>IFERROR(INDEX(G268:R268,1,MATCH(Parametres!$B$3,G$1:R$1,0)-1)*IF(OR(F268="L",F268="S",F268="I"),-1,1),"")</f>
        <v>0</v>
      </c>
      <c r="AM268" s="905">
        <f t="shared" si="17"/>
        <v>0</v>
      </c>
      <c r="AN268" s="905">
        <f>INDEX(G268:R268,1,MATCH(Parametres!$B$3,G$1:R$1,0))*IF(OR(F268="L",F268="S",F268="I"),-1,1)</f>
        <v>0</v>
      </c>
      <c r="AO268" s="487" t="e">
        <f>+VLOOKUP($AJ268,Data_Validation!$A:$D,1,0)</f>
        <v>#N/A</v>
      </c>
      <c r="AP268" s="487" t="e">
        <f>+VLOOKUP($AJ268,Data_Validation!$A:$D,3,0)</f>
        <v>#N/A</v>
      </c>
      <c r="AQ268" s="487" t="e">
        <f>+VLOOKUP($AJ268,Data_Validation!$A:$D,4,0)</f>
        <v>#N/A</v>
      </c>
      <c r="AR268" s="487" t="s">
        <v>299</v>
      </c>
      <c r="AS268" s="487" t="e">
        <f>+VLOOKUP($AJ268,Data_Validation!$A:$E,5,0)</f>
        <v>#N/A</v>
      </c>
      <c r="AT268" s="904">
        <f t="shared" si="18"/>
        <v>0</v>
      </c>
      <c r="AU268" s="488">
        <f t="shared" si="18"/>
        <v>0</v>
      </c>
      <c r="AV268" s="899">
        <f>IFERROR(INDEX(V268:AG268,1,MATCH(Parametres!$B$3,V$1:AG$1,0)-1)*IF(OR(C268="L",C268="S",C268="I"),-1,1),"")</f>
        <v>0</v>
      </c>
      <c r="AW268" s="899">
        <f t="shared" si="19"/>
        <v>0</v>
      </c>
      <c r="AX268" s="899">
        <f>INDEX(V268:AG268,1,MATCH(Parametres!$B$3,V$1:AG$1,0))*IF(OR(C268="L",C268="S",C268="I"),-1,1)</f>
        <v>0</v>
      </c>
      <c r="AY268" s="487" t="s">
        <v>337</v>
      </c>
      <c r="AZ268" s="487" t="e">
        <f>+VLOOKUP($AJ268,Data_Validation!$A:$E,5,0)</f>
        <v>#N/A</v>
      </c>
    </row>
    <row r="269" spans="36:52" ht="15" customHeight="1">
      <c r="AJ269" s="899">
        <f t="shared" si="16"/>
        <v>0</v>
      </c>
      <c r="AK269" s="899">
        <f t="shared" si="16"/>
        <v>0</v>
      </c>
      <c r="AL269" s="905">
        <f>IFERROR(INDEX(G269:R269,1,MATCH(Parametres!$B$3,G$1:R$1,0)-1)*IF(OR(F269="L",F269="S",F269="I"),-1,1),"")</f>
        <v>0</v>
      </c>
      <c r="AM269" s="905">
        <f t="shared" si="17"/>
        <v>0</v>
      </c>
      <c r="AN269" s="905">
        <f>INDEX(G269:R269,1,MATCH(Parametres!$B$3,G$1:R$1,0))*IF(OR(F269="L",F269="S",F269="I"),-1,1)</f>
        <v>0</v>
      </c>
      <c r="AO269" s="487" t="e">
        <f>+VLOOKUP($AJ269,Data_Validation!$A:$D,1,0)</f>
        <v>#N/A</v>
      </c>
      <c r="AP269" s="487" t="e">
        <f>+VLOOKUP($AJ269,Data_Validation!$A:$D,3,0)</f>
        <v>#N/A</v>
      </c>
      <c r="AQ269" s="487" t="e">
        <f>+VLOOKUP($AJ269,Data_Validation!$A:$D,4,0)</f>
        <v>#N/A</v>
      </c>
      <c r="AR269" s="487" t="s">
        <v>299</v>
      </c>
      <c r="AS269" s="487" t="e">
        <f>+VLOOKUP($AJ269,Data_Validation!$A:$E,5,0)</f>
        <v>#N/A</v>
      </c>
      <c r="AT269" s="904">
        <f t="shared" si="18"/>
        <v>0</v>
      </c>
      <c r="AU269" s="488">
        <f t="shared" si="18"/>
        <v>0</v>
      </c>
      <c r="AV269" s="899">
        <f>IFERROR(INDEX(V269:AG269,1,MATCH(Parametres!$B$3,V$1:AG$1,0)-1)*IF(OR(C269="L",C269="S",C269="I"),-1,1),"")</f>
        <v>0</v>
      </c>
      <c r="AW269" s="899">
        <f t="shared" si="19"/>
        <v>0</v>
      </c>
      <c r="AX269" s="899">
        <f>INDEX(V269:AG269,1,MATCH(Parametres!$B$3,V$1:AG$1,0))*IF(OR(C269="L",C269="S",C269="I"),-1,1)</f>
        <v>0</v>
      </c>
      <c r="AY269" s="487" t="s">
        <v>337</v>
      </c>
      <c r="AZ269" s="487" t="e">
        <f>+VLOOKUP($AJ269,Data_Validation!$A:$E,5,0)</f>
        <v>#N/A</v>
      </c>
    </row>
    <row r="270" spans="36:52" ht="15" customHeight="1">
      <c r="AJ270" s="899">
        <f t="shared" si="16"/>
        <v>0</v>
      </c>
      <c r="AK270" s="899">
        <f t="shared" si="16"/>
        <v>0</v>
      </c>
      <c r="AL270" s="905">
        <f>IFERROR(INDEX(G270:R270,1,MATCH(Parametres!$B$3,G$1:R$1,0)-1)*IF(OR(F270="L",F270="S",F270="I"),-1,1),"")</f>
        <v>0</v>
      </c>
      <c r="AM270" s="905">
        <f t="shared" si="17"/>
        <v>0</v>
      </c>
      <c r="AN270" s="905">
        <f>INDEX(G270:R270,1,MATCH(Parametres!$B$3,G$1:R$1,0))*IF(OR(F270="L",F270="S",F270="I"),-1,1)</f>
        <v>0</v>
      </c>
      <c r="AO270" s="487" t="e">
        <f>+VLOOKUP($AJ270,Data_Validation!$A:$D,1,0)</f>
        <v>#N/A</v>
      </c>
      <c r="AP270" s="487" t="e">
        <f>+VLOOKUP($AJ270,Data_Validation!$A:$D,3,0)</f>
        <v>#N/A</v>
      </c>
      <c r="AQ270" s="487" t="e">
        <f>+VLOOKUP($AJ270,Data_Validation!$A:$D,4,0)</f>
        <v>#N/A</v>
      </c>
      <c r="AR270" s="487" t="s">
        <v>299</v>
      </c>
      <c r="AS270" s="487" t="e">
        <f>+VLOOKUP($AJ270,Data_Validation!$A:$E,5,0)</f>
        <v>#N/A</v>
      </c>
      <c r="AT270" s="904">
        <f t="shared" si="18"/>
        <v>0</v>
      </c>
      <c r="AU270" s="488">
        <f t="shared" si="18"/>
        <v>0</v>
      </c>
      <c r="AV270" s="899">
        <f>IFERROR(INDEX(V270:AG270,1,MATCH(Parametres!$B$3,V$1:AG$1,0)-1)*IF(OR(C270="L",C270="S",C270="I"),-1,1),"")</f>
        <v>0</v>
      </c>
      <c r="AW270" s="899">
        <f t="shared" si="19"/>
        <v>0</v>
      </c>
      <c r="AX270" s="899">
        <f>INDEX(V270:AG270,1,MATCH(Parametres!$B$3,V$1:AG$1,0))*IF(OR(C270="L",C270="S",C270="I"),-1,1)</f>
        <v>0</v>
      </c>
      <c r="AY270" s="487" t="s">
        <v>337</v>
      </c>
      <c r="AZ270" s="487" t="e">
        <f>+VLOOKUP($AJ270,Data_Validation!$A:$E,5,0)</f>
        <v>#N/A</v>
      </c>
    </row>
    <row r="271" spans="36:52" ht="15" customHeight="1">
      <c r="AJ271" s="899">
        <f t="shared" si="16"/>
        <v>0</v>
      </c>
      <c r="AK271" s="899">
        <f t="shared" si="16"/>
        <v>0</v>
      </c>
      <c r="AL271" s="905">
        <f>IFERROR(INDEX(G271:R271,1,MATCH(Parametres!$B$3,G$1:R$1,0)-1)*IF(OR(F271="L",F271="S",F271="I"),-1,1),"")</f>
        <v>0</v>
      </c>
      <c r="AM271" s="905">
        <f t="shared" si="17"/>
        <v>0</v>
      </c>
      <c r="AN271" s="905">
        <f>INDEX(G271:R271,1,MATCH(Parametres!$B$3,G$1:R$1,0))*IF(OR(F271="L",F271="S",F271="I"),-1,1)</f>
        <v>0</v>
      </c>
      <c r="AO271" s="487" t="e">
        <f>+VLOOKUP($AJ271,Data_Validation!$A:$D,1,0)</f>
        <v>#N/A</v>
      </c>
      <c r="AP271" s="487" t="e">
        <f>+VLOOKUP($AJ271,Data_Validation!$A:$D,3,0)</f>
        <v>#N/A</v>
      </c>
      <c r="AQ271" s="487" t="e">
        <f>+VLOOKUP($AJ271,Data_Validation!$A:$D,4,0)</f>
        <v>#N/A</v>
      </c>
      <c r="AR271" s="487" t="s">
        <v>299</v>
      </c>
      <c r="AS271" s="487" t="e">
        <f>+VLOOKUP($AJ271,Data_Validation!$A:$E,5,0)</f>
        <v>#N/A</v>
      </c>
      <c r="AT271" s="904">
        <f t="shared" si="18"/>
        <v>0</v>
      </c>
      <c r="AU271" s="488">
        <f t="shared" si="18"/>
        <v>0</v>
      </c>
      <c r="AV271" s="899">
        <f>IFERROR(INDEX(V271:AG271,1,MATCH(Parametres!$B$3,V$1:AG$1,0)-1)*IF(OR(C271="L",C271="S",C271="I"),-1,1),"")</f>
        <v>0</v>
      </c>
      <c r="AW271" s="899">
        <f t="shared" si="19"/>
        <v>0</v>
      </c>
      <c r="AX271" s="899">
        <f>INDEX(V271:AG271,1,MATCH(Parametres!$B$3,V$1:AG$1,0))*IF(OR(C271="L",C271="S",C271="I"),-1,1)</f>
        <v>0</v>
      </c>
      <c r="AY271" s="487" t="s">
        <v>337</v>
      </c>
      <c r="AZ271" s="487" t="e">
        <f>+VLOOKUP($AJ271,Data_Validation!$A:$E,5,0)</f>
        <v>#N/A</v>
      </c>
    </row>
    <row r="272" spans="36:52" ht="15.75" customHeight="1">
      <c r="AJ272" s="899">
        <f t="shared" si="16"/>
        <v>0</v>
      </c>
      <c r="AK272" s="899">
        <f t="shared" si="16"/>
        <v>0</v>
      </c>
      <c r="AL272" s="905">
        <f>IFERROR(INDEX(G272:R272,1,MATCH(Parametres!$B$3,G$1:R$1,0)-1)*IF(OR(F272="L",F272="S",F272="I"),-1,1),"")</f>
        <v>0</v>
      </c>
      <c r="AM272" s="905">
        <f t="shared" si="17"/>
        <v>0</v>
      </c>
      <c r="AN272" s="905">
        <f>INDEX(G272:R272,1,MATCH(Parametres!$B$3,G$1:R$1,0))*IF(OR(F272="L",F272="S",F272="I"),-1,1)</f>
        <v>0</v>
      </c>
      <c r="AO272" s="487" t="e">
        <f>+VLOOKUP($AJ272,Data_Validation!$A:$D,1,0)</f>
        <v>#N/A</v>
      </c>
      <c r="AP272" s="487" t="e">
        <f>+VLOOKUP($AJ272,Data_Validation!$A:$D,3,0)</f>
        <v>#N/A</v>
      </c>
      <c r="AQ272" s="487" t="e">
        <f>+VLOOKUP($AJ272,Data_Validation!$A:$D,4,0)</f>
        <v>#N/A</v>
      </c>
      <c r="AR272" s="487" t="s">
        <v>299</v>
      </c>
      <c r="AS272" s="487" t="e">
        <f>+VLOOKUP($AJ272,Data_Validation!$A:$E,5,0)</f>
        <v>#N/A</v>
      </c>
      <c r="AT272" s="904">
        <f t="shared" si="18"/>
        <v>0</v>
      </c>
      <c r="AU272" s="488">
        <f t="shared" si="18"/>
        <v>0</v>
      </c>
      <c r="AV272" s="899">
        <f>IFERROR(INDEX(V272:AG272,1,MATCH(Parametres!$B$3,V$1:AG$1,0)-1)*IF(OR(C272="L",C272="S",C272="I"),-1,1),"")</f>
        <v>0</v>
      </c>
      <c r="AW272" s="899">
        <f t="shared" si="19"/>
        <v>0</v>
      </c>
      <c r="AX272" s="899">
        <f>INDEX(V272:AG272,1,MATCH(Parametres!$B$3,V$1:AG$1,0))*IF(OR(C272="L",C272="S",C272="I"),-1,1)</f>
        <v>0</v>
      </c>
      <c r="AY272" s="487" t="s">
        <v>337</v>
      </c>
      <c r="AZ272" s="487" t="e">
        <f>+VLOOKUP($AJ272,Data_Validation!$A:$E,5,0)</f>
        <v>#N/A</v>
      </c>
    </row>
    <row r="273" spans="36:52" ht="15" customHeight="1">
      <c r="AJ273" s="899">
        <f t="shared" si="16"/>
        <v>0</v>
      </c>
      <c r="AK273" s="899">
        <f t="shared" si="16"/>
        <v>0</v>
      </c>
      <c r="AL273" s="905">
        <f>IFERROR(INDEX(G273:R273,1,MATCH(Parametres!$B$3,G$1:R$1,0)-1)*IF(OR(F273="L",F273="S",F273="I"),-1,1),"")</f>
        <v>0</v>
      </c>
      <c r="AM273" s="905">
        <f t="shared" si="17"/>
        <v>0</v>
      </c>
      <c r="AN273" s="905">
        <f>INDEX(G273:R273,1,MATCH(Parametres!$B$3,G$1:R$1,0))*IF(OR(F273="L",F273="S",F273="I"),-1,1)</f>
        <v>0</v>
      </c>
      <c r="AO273" s="487" t="e">
        <f>+VLOOKUP($AJ273,Data_Validation!$A:$D,1,0)</f>
        <v>#N/A</v>
      </c>
      <c r="AP273" s="487" t="e">
        <f>+VLOOKUP($AJ273,Data_Validation!$A:$D,3,0)</f>
        <v>#N/A</v>
      </c>
      <c r="AQ273" s="487" t="e">
        <f>+VLOOKUP($AJ273,Data_Validation!$A:$D,4,0)</f>
        <v>#N/A</v>
      </c>
      <c r="AR273" s="487" t="s">
        <v>299</v>
      </c>
      <c r="AS273" s="487" t="e">
        <f>+VLOOKUP($AJ273,Data_Validation!$A:$E,5,0)</f>
        <v>#N/A</v>
      </c>
      <c r="AT273" s="904">
        <f t="shared" si="18"/>
        <v>0</v>
      </c>
      <c r="AU273" s="488">
        <f t="shared" si="18"/>
        <v>0</v>
      </c>
      <c r="AV273" s="899">
        <f>IFERROR(INDEX(V273:AG273,1,MATCH(Parametres!$B$3,V$1:AG$1,0)-1)*IF(OR(C273="L",C273="S",C273="I"),-1,1),"")</f>
        <v>0</v>
      </c>
      <c r="AW273" s="899">
        <f t="shared" si="19"/>
        <v>0</v>
      </c>
      <c r="AX273" s="899">
        <f>INDEX(V273:AG273,1,MATCH(Parametres!$B$3,V$1:AG$1,0))*IF(OR(C273="L",C273="S",C273="I"),-1,1)</f>
        <v>0</v>
      </c>
      <c r="AY273" s="487" t="s">
        <v>337</v>
      </c>
      <c r="AZ273" s="487" t="e">
        <f>+VLOOKUP($AJ273,Data_Validation!$A:$E,5,0)</f>
        <v>#N/A</v>
      </c>
    </row>
    <row r="274" spans="36:52" ht="15" customHeight="1">
      <c r="AJ274" s="899">
        <f t="shared" si="16"/>
        <v>0</v>
      </c>
      <c r="AK274" s="899">
        <f t="shared" si="16"/>
        <v>0</v>
      </c>
      <c r="AL274" s="905">
        <f>IFERROR(INDEX(G274:R274,1,MATCH(Parametres!$B$3,G$1:R$1,0)-1)*IF(OR(F274="L",F274="S",F274="I"),-1,1),"")</f>
        <v>0</v>
      </c>
      <c r="AM274" s="905">
        <f t="shared" si="17"/>
        <v>0</v>
      </c>
      <c r="AN274" s="905">
        <f>INDEX(G274:R274,1,MATCH(Parametres!$B$3,G$1:R$1,0))*IF(OR(F274="L",F274="S",F274="I"),-1,1)</f>
        <v>0</v>
      </c>
      <c r="AO274" s="487" t="e">
        <f>+VLOOKUP($AJ274,Data_Validation!$A:$D,1,0)</f>
        <v>#N/A</v>
      </c>
      <c r="AP274" s="487" t="e">
        <f>+VLOOKUP($AJ274,Data_Validation!$A:$D,3,0)</f>
        <v>#N/A</v>
      </c>
      <c r="AQ274" s="487" t="e">
        <f>+VLOOKUP($AJ274,Data_Validation!$A:$D,4,0)</f>
        <v>#N/A</v>
      </c>
      <c r="AR274" s="487" t="s">
        <v>299</v>
      </c>
      <c r="AS274" s="487" t="e">
        <f>+VLOOKUP($AJ274,Data_Validation!$A:$E,5,0)</f>
        <v>#N/A</v>
      </c>
      <c r="AT274" s="904">
        <f t="shared" si="18"/>
        <v>0</v>
      </c>
      <c r="AU274" s="488">
        <f t="shared" si="18"/>
        <v>0</v>
      </c>
      <c r="AV274" s="899">
        <f>IFERROR(INDEX(V274:AG274,1,MATCH(Parametres!$B$3,V$1:AG$1,0)-1)*IF(OR(C274="L",C274="S",C274="I"),-1,1),"")</f>
        <v>0</v>
      </c>
      <c r="AW274" s="899">
        <f t="shared" si="19"/>
        <v>0</v>
      </c>
      <c r="AX274" s="899">
        <f>INDEX(V274:AG274,1,MATCH(Parametres!$B$3,V$1:AG$1,0))*IF(OR(C274="L",C274="S",C274="I"),-1,1)</f>
        <v>0</v>
      </c>
      <c r="AY274" s="487" t="s">
        <v>337</v>
      </c>
      <c r="AZ274" s="487" t="e">
        <f>+VLOOKUP($AJ274,Data_Validation!$A:$E,5,0)</f>
        <v>#N/A</v>
      </c>
    </row>
    <row r="275" spans="36:52" ht="15" customHeight="1">
      <c r="AJ275" s="899">
        <f t="shared" si="16"/>
        <v>0</v>
      </c>
      <c r="AK275" s="899">
        <f t="shared" si="16"/>
        <v>0</v>
      </c>
      <c r="AL275" s="905">
        <f>IFERROR(INDEX(G275:R275,1,MATCH(Parametres!$B$3,G$1:R$1,0)-1)*IF(OR(F275="L",F275="S",F275="I"),-1,1),"")</f>
        <v>0</v>
      </c>
      <c r="AM275" s="905">
        <f t="shared" si="17"/>
        <v>0</v>
      </c>
      <c r="AN275" s="905">
        <f>INDEX(G275:R275,1,MATCH(Parametres!$B$3,G$1:R$1,0))*IF(OR(F275="L",F275="S",F275="I"),-1,1)</f>
        <v>0</v>
      </c>
      <c r="AO275" s="487" t="e">
        <f>+VLOOKUP($AJ275,Data_Validation!$A:$D,1,0)</f>
        <v>#N/A</v>
      </c>
      <c r="AP275" s="487" t="e">
        <f>+VLOOKUP($AJ275,Data_Validation!$A:$D,3,0)</f>
        <v>#N/A</v>
      </c>
      <c r="AQ275" s="487" t="e">
        <f>+VLOOKUP($AJ275,Data_Validation!$A:$D,4,0)</f>
        <v>#N/A</v>
      </c>
      <c r="AR275" s="487" t="s">
        <v>299</v>
      </c>
      <c r="AS275" s="487" t="e">
        <f>+VLOOKUP($AJ275,Data_Validation!$A:$E,5,0)</f>
        <v>#N/A</v>
      </c>
      <c r="AT275" s="904">
        <f t="shared" si="18"/>
        <v>0</v>
      </c>
      <c r="AU275" s="488">
        <f t="shared" si="18"/>
        <v>0</v>
      </c>
      <c r="AV275" s="899">
        <f>IFERROR(INDEX(V275:AG275,1,MATCH(Parametres!$B$3,V$1:AG$1,0)-1)*IF(OR(C275="L",C275="S",C275="I"),-1,1),"")</f>
        <v>0</v>
      </c>
      <c r="AW275" s="899">
        <f t="shared" si="19"/>
        <v>0</v>
      </c>
      <c r="AX275" s="899">
        <f>INDEX(V275:AG275,1,MATCH(Parametres!$B$3,V$1:AG$1,0))*IF(OR(C275="L",C275="S",C275="I"),-1,1)</f>
        <v>0</v>
      </c>
      <c r="AY275" s="487" t="s">
        <v>337</v>
      </c>
      <c r="AZ275" s="487" t="e">
        <f>+VLOOKUP($AJ275,Data_Validation!$A:$E,5,0)</f>
        <v>#N/A</v>
      </c>
    </row>
    <row r="276" spans="36:52" ht="15" customHeight="1">
      <c r="AJ276" s="899">
        <f t="shared" si="16"/>
        <v>0</v>
      </c>
      <c r="AK276" s="899">
        <f t="shared" si="16"/>
        <v>0</v>
      </c>
      <c r="AL276" s="905">
        <f>IFERROR(INDEX(G276:R276,1,MATCH(Parametres!$B$3,G$1:R$1,0)-1)*IF(OR(F276="L",F276="S",F276="I"),-1,1),"")</f>
        <v>0</v>
      </c>
      <c r="AM276" s="905">
        <f t="shared" si="17"/>
        <v>0</v>
      </c>
      <c r="AN276" s="905">
        <f>INDEX(G276:R276,1,MATCH(Parametres!$B$3,G$1:R$1,0))*IF(OR(F276="L",F276="S",F276="I"),-1,1)</f>
        <v>0</v>
      </c>
      <c r="AO276" s="487" t="e">
        <f>+VLOOKUP($AJ276,Data_Validation!$A:$D,1,0)</f>
        <v>#N/A</v>
      </c>
      <c r="AP276" s="487" t="e">
        <f>+VLOOKUP($AJ276,Data_Validation!$A:$D,3,0)</f>
        <v>#N/A</v>
      </c>
      <c r="AQ276" s="487" t="e">
        <f>+VLOOKUP($AJ276,Data_Validation!$A:$D,4,0)</f>
        <v>#N/A</v>
      </c>
      <c r="AR276" s="487" t="s">
        <v>299</v>
      </c>
      <c r="AS276" s="487" t="e">
        <f>+VLOOKUP($AJ276,Data_Validation!$A:$E,5,0)</f>
        <v>#N/A</v>
      </c>
      <c r="AT276" s="904">
        <f t="shared" si="18"/>
        <v>0</v>
      </c>
      <c r="AU276" s="488">
        <f t="shared" si="18"/>
        <v>0</v>
      </c>
      <c r="AV276" s="899">
        <f>IFERROR(INDEX(V276:AG276,1,MATCH(Parametres!$B$3,V$1:AG$1,0)-1)*IF(OR(C276="L",C276="S",C276="I"),-1,1),"")</f>
        <v>0</v>
      </c>
      <c r="AW276" s="899">
        <f t="shared" si="19"/>
        <v>0</v>
      </c>
      <c r="AX276" s="899">
        <f>INDEX(V276:AG276,1,MATCH(Parametres!$B$3,V$1:AG$1,0))*IF(OR(C276="L",C276="S",C276="I"),-1,1)</f>
        <v>0</v>
      </c>
      <c r="AY276" s="487" t="s">
        <v>337</v>
      </c>
      <c r="AZ276" s="487" t="e">
        <f>+VLOOKUP($AJ276,Data_Validation!$A:$E,5,0)</f>
        <v>#N/A</v>
      </c>
    </row>
    <row r="277" spans="36:52" ht="15" customHeight="1">
      <c r="AJ277" s="899">
        <f t="shared" si="16"/>
        <v>0</v>
      </c>
      <c r="AK277" s="899">
        <f t="shared" si="16"/>
        <v>0</v>
      </c>
      <c r="AL277" s="905">
        <f>IFERROR(INDEX(G277:R277,1,MATCH(Parametres!$B$3,G$1:R$1,0)-1)*IF(OR(F277="L",F277="S",F277="I"),-1,1),"")</f>
        <v>0</v>
      </c>
      <c r="AM277" s="905">
        <f t="shared" si="17"/>
        <v>0</v>
      </c>
      <c r="AN277" s="905">
        <f>INDEX(G277:R277,1,MATCH(Parametres!$B$3,G$1:R$1,0))*IF(OR(F277="L",F277="S",F277="I"),-1,1)</f>
        <v>0</v>
      </c>
      <c r="AO277" s="487" t="e">
        <f>+VLOOKUP($AJ277,Data_Validation!$A:$D,1,0)</f>
        <v>#N/A</v>
      </c>
      <c r="AP277" s="487" t="e">
        <f>+VLOOKUP($AJ277,Data_Validation!$A:$D,3,0)</f>
        <v>#N/A</v>
      </c>
      <c r="AQ277" s="487" t="e">
        <f>+VLOOKUP($AJ277,Data_Validation!$A:$D,4,0)</f>
        <v>#N/A</v>
      </c>
      <c r="AR277" s="487" t="s">
        <v>299</v>
      </c>
      <c r="AS277" s="487" t="e">
        <f>+VLOOKUP($AJ277,Data_Validation!$A:$E,5,0)</f>
        <v>#N/A</v>
      </c>
      <c r="AT277" s="904">
        <f t="shared" si="18"/>
        <v>0</v>
      </c>
      <c r="AU277" s="488">
        <f t="shared" si="18"/>
        <v>0</v>
      </c>
      <c r="AV277" s="899">
        <f>IFERROR(INDEX(V277:AG277,1,MATCH(Parametres!$B$3,V$1:AG$1,0)-1)*IF(OR(C277="L",C277="S",C277="I"),-1,1),"")</f>
        <v>0</v>
      </c>
      <c r="AW277" s="899">
        <f t="shared" si="19"/>
        <v>0</v>
      </c>
      <c r="AX277" s="899">
        <f>INDEX(V277:AG277,1,MATCH(Parametres!$B$3,V$1:AG$1,0))*IF(OR(C277="L",C277="S",C277="I"),-1,1)</f>
        <v>0</v>
      </c>
      <c r="AY277" s="487" t="s">
        <v>337</v>
      </c>
      <c r="AZ277" s="487" t="e">
        <f>+VLOOKUP($AJ277,Data_Validation!$A:$E,5,0)</f>
        <v>#N/A</v>
      </c>
    </row>
    <row r="278" spans="36:52" ht="15" customHeight="1">
      <c r="AJ278" s="899">
        <f t="shared" si="16"/>
        <v>0</v>
      </c>
      <c r="AK278" s="899">
        <f t="shared" si="16"/>
        <v>0</v>
      </c>
      <c r="AL278" s="905">
        <f>IFERROR(INDEX(G278:R278,1,MATCH(Parametres!$B$3,G$1:R$1,0)-1)*IF(OR(F278="L",F278="S",F278="I"),-1,1),"")</f>
        <v>0</v>
      </c>
      <c r="AM278" s="905">
        <f t="shared" si="17"/>
        <v>0</v>
      </c>
      <c r="AN278" s="905">
        <f>INDEX(G278:R278,1,MATCH(Parametres!$B$3,G$1:R$1,0))*IF(OR(F278="L",F278="S",F278="I"),-1,1)</f>
        <v>0</v>
      </c>
      <c r="AO278" s="487" t="e">
        <f>+VLOOKUP($AJ278,Data_Validation!$A:$D,1,0)</f>
        <v>#N/A</v>
      </c>
      <c r="AP278" s="487" t="e">
        <f>+VLOOKUP($AJ278,Data_Validation!$A:$D,3,0)</f>
        <v>#N/A</v>
      </c>
      <c r="AQ278" s="487" t="e">
        <f>+VLOOKUP($AJ278,Data_Validation!$A:$D,4,0)</f>
        <v>#N/A</v>
      </c>
      <c r="AR278" s="487" t="s">
        <v>299</v>
      </c>
      <c r="AS278" s="487" t="e">
        <f>+VLOOKUP($AJ278,Data_Validation!$A:$E,5,0)</f>
        <v>#N/A</v>
      </c>
      <c r="AT278" s="904">
        <f t="shared" si="18"/>
        <v>0</v>
      </c>
      <c r="AU278" s="488">
        <f t="shared" si="18"/>
        <v>0</v>
      </c>
      <c r="AV278" s="899">
        <f>IFERROR(INDEX(V278:AG278,1,MATCH(Parametres!$B$3,V$1:AG$1,0)-1)*IF(OR(C278="L",C278="S",C278="I"),-1,1),"")</f>
        <v>0</v>
      </c>
      <c r="AW278" s="899">
        <f t="shared" si="19"/>
        <v>0</v>
      </c>
      <c r="AX278" s="899">
        <f>INDEX(V278:AG278,1,MATCH(Parametres!$B$3,V$1:AG$1,0))*IF(OR(C278="L",C278="S",C278="I"),-1,1)</f>
        <v>0</v>
      </c>
      <c r="AY278" s="487" t="s">
        <v>337</v>
      </c>
      <c r="AZ278" s="487" t="e">
        <f>+VLOOKUP($AJ278,Data_Validation!$A:$E,5,0)</f>
        <v>#N/A</v>
      </c>
    </row>
    <row r="279" spans="36:52" ht="15.75" customHeight="1">
      <c r="AJ279" s="899">
        <f t="shared" si="16"/>
        <v>0</v>
      </c>
      <c r="AK279" s="899">
        <f t="shared" si="16"/>
        <v>0</v>
      </c>
      <c r="AL279" s="905">
        <f>IFERROR(INDEX(G279:R279,1,MATCH(Parametres!$B$3,G$1:R$1,0)-1)*IF(OR(F279="L",F279="S",F279="I"),-1,1),"")</f>
        <v>0</v>
      </c>
      <c r="AM279" s="905">
        <f t="shared" si="17"/>
        <v>0</v>
      </c>
      <c r="AN279" s="905">
        <f>INDEX(G279:R279,1,MATCH(Parametres!$B$3,G$1:R$1,0))*IF(OR(F279="L",F279="S",F279="I"),-1,1)</f>
        <v>0</v>
      </c>
      <c r="AO279" s="487" t="e">
        <f>+VLOOKUP($AJ279,Data_Validation!$A:$D,1,0)</f>
        <v>#N/A</v>
      </c>
      <c r="AP279" s="487" t="e">
        <f>+VLOOKUP($AJ279,Data_Validation!$A:$D,3,0)</f>
        <v>#N/A</v>
      </c>
      <c r="AQ279" s="487" t="e">
        <f>+VLOOKUP($AJ279,Data_Validation!$A:$D,4,0)</f>
        <v>#N/A</v>
      </c>
      <c r="AR279" s="487" t="s">
        <v>299</v>
      </c>
      <c r="AS279" s="487" t="e">
        <f>+VLOOKUP($AJ279,Data_Validation!$A:$E,5,0)</f>
        <v>#N/A</v>
      </c>
      <c r="AT279" s="904">
        <f t="shared" si="18"/>
        <v>0</v>
      </c>
      <c r="AU279" s="488">
        <f t="shared" si="18"/>
        <v>0</v>
      </c>
      <c r="AV279" s="899">
        <f>IFERROR(INDEX(V279:AG279,1,MATCH(Parametres!$B$3,V$1:AG$1,0)-1)*IF(OR(C279="L",C279="S",C279="I"),-1,1),"")</f>
        <v>0</v>
      </c>
      <c r="AW279" s="899">
        <f t="shared" si="19"/>
        <v>0</v>
      </c>
      <c r="AX279" s="899">
        <f>INDEX(V279:AG279,1,MATCH(Parametres!$B$3,V$1:AG$1,0))*IF(OR(C279="L",C279="S",C279="I"),-1,1)</f>
        <v>0</v>
      </c>
      <c r="AY279" s="487" t="s">
        <v>337</v>
      </c>
      <c r="AZ279" s="487" t="e">
        <f>+VLOOKUP($AJ279,Data_Validation!$A:$E,5,0)</f>
        <v>#N/A</v>
      </c>
    </row>
    <row r="280" spans="36:52" ht="15" customHeight="1">
      <c r="AJ280" s="899">
        <f t="shared" si="16"/>
        <v>0</v>
      </c>
      <c r="AK280" s="899">
        <f t="shared" si="16"/>
        <v>0</v>
      </c>
      <c r="AL280" s="905">
        <f>IFERROR(INDEX(G280:R280,1,MATCH(Parametres!$B$3,G$1:R$1,0)-1)*IF(OR(F280="L",F280="S",F280="I"),-1,1),"")</f>
        <v>0</v>
      </c>
      <c r="AM280" s="905">
        <f t="shared" si="17"/>
        <v>0</v>
      </c>
      <c r="AN280" s="905">
        <f>INDEX(G280:R280,1,MATCH(Parametres!$B$3,G$1:R$1,0))*IF(OR(F280="L",F280="S",F280="I"),-1,1)</f>
        <v>0</v>
      </c>
      <c r="AO280" s="487" t="e">
        <f>+VLOOKUP($AJ280,Data_Validation!$A:$D,1,0)</f>
        <v>#N/A</v>
      </c>
      <c r="AP280" s="487" t="e">
        <f>+VLOOKUP($AJ280,Data_Validation!$A:$D,3,0)</f>
        <v>#N/A</v>
      </c>
      <c r="AQ280" s="487" t="e">
        <f>+VLOOKUP($AJ280,Data_Validation!$A:$D,4,0)</f>
        <v>#N/A</v>
      </c>
      <c r="AR280" s="487" t="s">
        <v>299</v>
      </c>
      <c r="AS280" s="487" t="e">
        <f>+VLOOKUP($AJ280,Data_Validation!$A:$E,5,0)</f>
        <v>#N/A</v>
      </c>
      <c r="AT280" s="904">
        <f t="shared" si="18"/>
        <v>0</v>
      </c>
      <c r="AU280" s="488">
        <f t="shared" si="18"/>
        <v>0</v>
      </c>
      <c r="AV280" s="899">
        <f>IFERROR(INDEX(V280:AG280,1,MATCH(Parametres!$B$3,V$1:AG$1,0)-1)*IF(OR(C280="L",C280="S",C280="I"),-1,1),"")</f>
        <v>0</v>
      </c>
      <c r="AW280" s="899">
        <f t="shared" si="19"/>
        <v>0</v>
      </c>
      <c r="AX280" s="899">
        <f>INDEX(V280:AG280,1,MATCH(Parametres!$B$3,V$1:AG$1,0))*IF(OR(C280="L",C280="S",C280="I"),-1,1)</f>
        <v>0</v>
      </c>
      <c r="AY280" s="487" t="s">
        <v>337</v>
      </c>
      <c r="AZ280" s="487" t="e">
        <f>+VLOOKUP($AJ280,Data_Validation!$A:$E,5,0)</f>
        <v>#N/A</v>
      </c>
    </row>
    <row r="281" spans="36:52" ht="15" customHeight="1">
      <c r="AJ281" s="899">
        <f t="shared" si="16"/>
        <v>0</v>
      </c>
      <c r="AK281" s="899">
        <f t="shared" si="16"/>
        <v>0</v>
      </c>
      <c r="AL281" s="905">
        <f>IFERROR(INDEX(G281:R281,1,MATCH(Parametres!$B$3,G$1:R$1,0)-1)*IF(OR(F281="L",F281="S",F281="I"),-1,1),"")</f>
        <v>0</v>
      </c>
      <c r="AM281" s="905">
        <f t="shared" si="17"/>
        <v>0</v>
      </c>
      <c r="AN281" s="905">
        <f>INDEX(G281:R281,1,MATCH(Parametres!$B$3,G$1:R$1,0))*IF(OR(F281="L",F281="S",F281="I"),-1,1)</f>
        <v>0</v>
      </c>
      <c r="AO281" s="487" t="e">
        <f>+VLOOKUP($AJ281,Data_Validation!$A:$D,1,0)</f>
        <v>#N/A</v>
      </c>
      <c r="AP281" s="487" t="e">
        <f>+VLOOKUP($AJ281,Data_Validation!$A:$D,3,0)</f>
        <v>#N/A</v>
      </c>
      <c r="AQ281" s="487" t="e">
        <f>+VLOOKUP($AJ281,Data_Validation!$A:$D,4,0)</f>
        <v>#N/A</v>
      </c>
      <c r="AR281" s="487" t="s">
        <v>299</v>
      </c>
      <c r="AS281" s="487" t="e">
        <f>+VLOOKUP($AJ281,Data_Validation!$A:$E,5,0)</f>
        <v>#N/A</v>
      </c>
      <c r="AT281" s="904">
        <f t="shared" si="18"/>
        <v>0</v>
      </c>
      <c r="AU281" s="488">
        <f t="shared" si="18"/>
        <v>0</v>
      </c>
      <c r="AV281" s="899">
        <f>IFERROR(INDEX(V281:AG281,1,MATCH(Parametres!$B$3,V$1:AG$1,0)-1)*IF(OR(C281="L",C281="S",C281="I"),-1,1),"")</f>
        <v>0</v>
      </c>
      <c r="AW281" s="899">
        <f t="shared" si="19"/>
        <v>0</v>
      </c>
      <c r="AX281" s="899">
        <f>INDEX(V281:AG281,1,MATCH(Parametres!$B$3,V$1:AG$1,0))*IF(OR(C281="L",C281="S",C281="I"),-1,1)</f>
        <v>0</v>
      </c>
      <c r="AY281" s="487" t="s">
        <v>337</v>
      </c>
      <c r="AZ281" s="487" t="e">
        <f>+VLOOKUP($AJ281,Data_Validation!$A:$E,5,0)</f>
        <v>#N/A</v>
      </c>
    </row>
    <row r="282" spans="36:52" ht="15" customHeight="1">
      <c r="AJ282" s="899">
        <f t="shared" si="16"/>
        <v>0</v>
      </c>
      <c r="AK282" s="899">
        <f t="shared" si="16"/>
        <v>0</v>
      </c>
      <c r="AL282" s="905">
        <f>IFERROR(INDEX(G282:R282,1,MATCH(Parametres!$B$3,G$1:R$1,0)-1)*IF(OR(F282="L",F282="S",F282="I"),-1,1),"")</f>
        <v>0</v>
      </c>
      <c r="AM282" s="905">
        <f t="shared" si="17"/>
        <v>0</v>
      </c>
      <c r="AN282" s="905">
        <f>INDEX(G282:R282,1,MATCH(Parametres!$B$3,G$1:R$1,0))*IF(OR(F282="L",F282="S",F282="I"),-1,1)</f>
        <v>0</v>
      </c>
      <c r="AO282" s="487" t="e">
        <f>+VLOOKUP($AJ282,Data_Validation!$A:$D,1,0)</f>
        <v>#N/A</v>
      </c>
      <c r="AP282" s="487" t="e">
        <f>+VLOOKUP($AJ282,Data_Validation!$A:$D,3,0)</f>
        <v>#N/A</v>
      </c>
      <c r="AQ282" s="487" t="e">
        <f>+VLOOKUP($AJ282,Data_Validation!$A:$D,4,0)</f>
        <v>#N/A</v>
      </c>
      <c r="AR282" s="487" t="s">
        <v>299</v>
      </c>
      <c r="AS282" s="487" t="e">
        <f>+VLOOKUP($AJ282,Data_Validation!$A:$E,5,0)</f>
        <v>#N/A</v>
      </c>
      <c r="AT282" s="904">
        <f t="shared" si="18"/>
        <v>0</v>
      </c>
      <c r="AU282" s="488">
        <f t="shared" si="18"/>
        <v>0</v>
      </c>
      <c r="AV282" s="899">
        <f>IFERROR(INDEX(V282:AG282,1,MATCH(Parametres!$B$3,V$1:AG$1,0)-1)*IF(OR(C282="L",C282="S",C282="I"),-1,1),"")</f>
        <v>0</v>
      </c>
      <c r="AW282" s="899">
        <f t="shared" si="19"/>
        <v>0</v>
      </c>
      <c r="AX282" s="899">
        <f>INDEX(V282:AG282,1,MATCH(Parametres!$B$3,V$1:AG$1,0))*IF(OR(C282="L",C282="S",C282="I"),-1,1)</f>
        <v>0</v>
      </c>
      <c r="AY282" s="487" t="s">
        <v>337</v>
      </c>
      <c r="AZ282" s="487" t="e">
        <f>+VLOOKUP($AJ282,Data_Validation!$A:$E,5,0)</f>
        <v>#N/A</v>
      </c>
    </row>
    <row r="283" spans="36:52" ht="15.75" customHeight="1">
      <c r="AJ283" s="899">
        <f t="shared" si="16"/>
        <v>0</v>
      </c>
      <c r="AK283" s="899">
        <f t="shared" si="16"/>
        <v>0</v>
      </c>
      <c r="AL283" s="905">
        <f>IFERROR(INDEX(G283:R283,1,MATCH(Parametres!$B$3,G$1:R$1,0)-1)*IF(OR(F283="L",F283="S",F283="I"),-1,1),"")</f>
        <v>0</v>
      </c>
      <c r="AM283" s="905">
        <f t="shared" si="17"/>
        <v>0</v>
      </c>
      <c r="AN283" s="905">
        <f>INDEX(G283:R283,1,MATCH(Parametres!$B$3,G$1:R$1,0))*IF(OR(F283="L",F283="S",F283="I"),-1,1)</f>
        <v>0</v>
      </c>
      <c r="AO283" s="487" t="e">
        <f>+VLOOKUP($AJ283,Data_Validation!$A:$D,1,0)</f>
        <v>#N/A</v>
      </c>
      <c r="AP283" s="487" t="e">
        <f>+VLOOKUP($AJ283,Data_Validation!$A:$D,3,0)</f>
        <v>#N/A</v>
      </c>
      <c r="AQ283" s="487" t="e">
        <f>+VLOOKUP($AJ283,Data_Validation!$A:$D,4,0)</f>
        <v>#N/A</v>
      </c>
      <c r="AR283" s="487" t="s">
        <v>299</v>
      </c>
      <c r="AS283" s="487" t="e">
        <f>+VLOOKUP($AJ283,Data_Validation!$A:$E,5,0)</f>
        <v>#N/A</v>
      </c>
      <c r="AT283" s="904">
        <f t="shared" si="18"/>
        <v>0</v>
      </c>
      <c r="AU283" s="488">
        <f t="shared" si="18"/>
        <v>0</v>
      </c>
      <c r="AV283" s="899">
        <f>IFERROR(INDEX(V283:AG283,1,MATCH(Parametres!$B$3,V$1:AG$1,0)-1)*IF(OR(C283="L",C283="S",C283="I"),-1,1),"")</f>
        <v>0</v>
      </c>
      <c r="AW283" s="899">
        <f t="shared" si="19"/>
        <v>0</v>
      </c>
      <c r="AX283" s="899">
        <f>INDEX(V283:AG283,1,MATCH(Parametres!$B$3,V$1:AG$1,0))*IF(OR(C283="L",C283="S",C283="I"),-1,1)</f>
        <v>0</v>
      </c>
      <c r="AY283" s="487" t="s">
        <v>337</v>
      </c>
      <c r="AZ283" s="487" t="e">
        <f>+VLOOKUP($AJ283,Data_Validation!$A:$E,5,0)</f>
        <v>#N/A</v>
      </c>
    </row>
    <row r="284" spans="36:52" ht="15" customHeight="1">
      <c r="AJ284" s="899">
        <f t="shared" si="16"/>
        <v>0</v>
      </c>
      <c r="AK284" s="899">
        <f t="shared" si="16"/>
        <v>0</v>
      </c>
      <c r="AL284" s="905">
        <f>IFERROR(INDEX(G284:R284,1,MATCH(Parametres!$B$3,G$1:R$1,0)-1)*IF(OR(F284="L",F284="S",F284="I"),-1,1),"")</f>
        <v>0</v>
      </c>
      <c r="AM284" s="905">
        <f t="shared" si="17"/>
        <v>0</v>
      </c>
      <c r="AN284" s="905">
        <f>INDEX(G284:R284,1,MATCH(Parametres!$B$3,G$1:R$1,0))*IF(OR(F284="L",F284="S",F284="I"),-1,1)</f>
        <v>0</v>
      </c>
      <c r="AO284" s="487" t="e">
        <f>+VLOOKUP($AJ284,Data_Validation!$A:$D,1,0)</f>
        <v>#N/A</v>
      </c>
      <c r="AP284" s="487" t="e">
        <f>+VLOOKUP($AJ284,Data_Validation!$A:$D,3,0)</f>
        <v>#N/A</v>
      </c>
      <c r="AQ284" s="487" t="e">
        <f>+VLOOKUP($AJ284,Data_Validation!$A:$D,4,0)</f>
        <v>#N/A</v>
      </c>
      <c r="AR284" s="487" t="s">
        <v>299</v>
      </c>
      <c r="AS284" s="487" t="e">
        <f>+VLOOKUP($AJ284,Data_Validation!$A:$E,5,0)</f>
        <v>#N/A</v>
      </c>
      <c r="AT284" s="904">
        <f t="shared" si="18"/>
        <v>0</v>
      </c>
      <c r="AU284" s="488">
        <f t="shared" si="18"/>
        <v>0</v>
      </c>
      <c r="AV284" s="899">
        <f>IFERROR(INDEX(V284:AG284,1,MATCH(Parametres!$B$3,V$1:AG$1,0)-1)*IF(OR(C284="L",C284="S",C284="I"),-1,1),"")</f>
        <v>0</v>
      </c>
      <c r="AW284" s="899">
        <f t="shared" si="19"/>
        <v>0</v>
      </c>
      <c r="AX284" s="899">
        <f>INDEX(V284:AG284,1,MATCH(Parametres!$B$3,V$1:AG$1,0))*IF(OR(C284="L",C284="S",C284="I"),-1,1)</f>
        <v>0</v>
      </c>
      <c r="AY284" s="487" t="s">
        <v>337</v>
      </c>
      <c r="AZ284" s="487" t="e">
        <f>+VLOOKUP($AJ284,Data_Validation!$A:$E,5,0)</f>
        <v>#N/A</v>
      </c>
    </row>
    <row r="285" spans="36:52" ht="15" customHeight="1">
      <c r="AJ285" s="899">
        <f t="shared" si="16"/>
        <v>0</v>
      </c>
      <c r="AK285" s="899">
        <f t="shared" si="16"/>
        <v>0</v>
      </c>
      <c r="AL285" s="905">
        <f>IFERROR(INDEX(G285:R285,1,MATCH(Parametres!$B$3,G$1:R$1,0)-1)*IF(OR(F285="L",F285="S",F285="I"),-1,1),"")</f>
        <v>0</v>
      </c>
      <c r="AM285" s="905">
        <f t="shared" si="17"/>
        <v>0</v>
      </c>
      <c r="AN285" s="905">
        <f>INDEX(G285:R285,1,MATCH(Parametres!$B$3,G$1:R$1,0))*IF(OR(F285="L",F285="S",F285="I"),-1,1)</f>
        <v>0</v>
      </c>
      <c r="AO285" s="487" t="e">
        <f>+VLOOKUP($AJ285,Data_Validation!$A:$D,1,0)</f>
        <v>#N/A</v>
      </c>
      <c r="AP285" s="487" t="e">
        <f>+VLOOKUP($AJ285,Data_Validation!$A:$D,3,0)</f>
        <v>#N/A</v>
      </c>
      <c r="AQ285" s="487" t="e">
        <f>+VLOOKUP($AJ285,Data_Validation!$A:$D,4,0)</f>
        <v>#N/A</v>
      </c>
      <c r="AR285" s="487" t="s">
        <v>299</v>
      </c>
      <c r="AS285" s="487" t="e">
        <f>+VLOOKUP($AJ285,Data_Validation!$A:$E,5,0)</f>
        <v>#N/A</v>
      </c>
      <c r="AT285" s="904">
        <f t="shared" si="18"/>
        <v>0</v>
      </c>
      <c r="AU285" s="488">
        <f t="shared" si="18"/>
        <v>0</v>
      </c>
      <c r="AV285" s="899">
        <f>IFERROR(INDEX(V285:AG285,1,MATCH(Parametres!$B$3,V$1:AG$1,0)-1)*IF(OR(C285="L",C285="S",C285="I"),-1,1),"")</f>
        <v>0</v>
      </c>
      <c r="AW285" s="899">
        <f t="shared" si="19"/>
        <v>0</v>
      </c>
      <c r="AX285" s="899">
        <f>INDEX(V285:AG285,1,MATCH(Parametres!$B$3,V$1:AG$1,0))*IF(OR(C285="L",C285="S",C285="I"),-1,1)</f>
        <v>0</v>
      </c>
      <c r="AY285" s="487" t="s">
        <v>337</v>
      </c>
      <c r="AZ285" s="487" t="e">
        <f>+VLOOKUP($AJ285,Data_Validation!$A:$E,5,0)</f>
        <v>#N/A</v>
      </c>
    </row>
    <row r="286" spans="36:52" ht="15" customHeight="1">
      <c r="AJ286" s="899">
        <f t="shared" si="16"/>
        <v>0</v>
      </c>
      <c r="AK286" s="899">
        <f t="shared" si="16"/>
        <v>0</v>
      </c>
      <c r="AL286" s="905">
        <f>IFERROR(INDEX(G286:R286,1,MATCH(Parametres!$B$3,G$1:R$1,0)-1)*IF(OR(F286="L",F286="S",F286="I"),-1,1),"")</f>
        <v>0</v>
      </c>
      <c r="AM286" s="905">
        <f t="shared" si="17"/>
        <v>0</v>
      </c>
      <c r="AN286" s="905">
        <f>INDEX(G286:R286,1,MATCH(Parametres!$B$3,G$1:R$1,0))*IF(OR(F286="L",F286="S",F286="I"),-1,1)</f>
        <v>0</v>
      </c>
      <c r="AO286" s="487" t="e">
        <f>+VLOOKUP($AJ286,Data_Validation!$A:$D,1,0)</f>
        <v>#N/A</v>
      </c>
      <c r="AP286" s="487" t="e">
        <f>+VLOOKUP($AJ286,Data_Validation!$A:$D,3,0)</f>
        <v>#N/A</v>
      </c>
      <c r="AQ286" s="487" t="e">
        <f>+VLOOKUP($AJ286,Data_Validation!$A:$D,4,0)</f>
        <v>#N/A</v>
      </c>
      <c r="AR286" s="487" t="s">
        <v>299</v>
      </c>
      <c r="AS286" s="487" t="e">
        <f>+VLOOKUP($AJ286,Data_Validation!$A:$E,5,0)</f>
        <v>#N/A</v>
      </c>
      <c r="AT286" s="904">
        <f t="shared" si="18"/>
        <v>0</v>
      </c>
      <c r="AU286" s="488">
        <f t="shared" si="18"/>
        <v>0</v>
      </c>
      <c r="AV286" s="899">
        <f>IFERROR(INDEX(V286:AG286,1,MATCH(Parametres!$B$3,V$1:AG$1,0)-1)*IF(OR(C286="L",C286="S",C286="I"),-1,1),"")</f>
        <v>0</v>
      </c>
      <c r="AW286" s="899">
        <f t="shared" si="19"/>
        <v>0</v>
      </c>
      <c r="AX286" s="899">
        <f>INDEX(V286:AG286,1,MATCH(Parametres!$B$3,V$1:AG$1,0))*IF(OR(C286="L",C286="S",C286="I"),-1,1)</f>
        <v>0</v>
      </c>
      <c r="AY286" s="487" t="s">
        <v>337</v>
      </c>
      <c r="AZ286" s="487" t="e">
        <f>+VLOOKUP($AJ286,Data_Validation!$A:$E,5,0)</f>
        <v>#N/A</v>
      </c>
    </row>
    <row r="287" spans="36:52" ht="15.75" customHeight="1">
      <c r="AJ287" s="899">
        <f t="shared" si="16"/>
        <v>0</v>
      </c>
      <c r="AK287" s="899">
        <f t="shared" si="16"/>
        <v>0</v>
      </c>
      <c r="AL287" s="905">
        <f>IFERROR(INDEX(G287:R287,1,MATCH(Parametres!$B$3,G$1:R$1,0)-1)*IF(OR(F287="L",F287="S",F287="I"),-1,1),"")</f>
        <v>0</v>
      </c>
      <c r="AM287" s="905">
        <f t="shared" si="17"/>
        <v>0</v>
      </c>
      <c r="AN287" s="905">
        <f>INDEX(G287:R287,1,MATCH(Parametres!$B$3,G$1:R$1,0))*IF(OR(F287="L",F287="S",F287="I"),-1,1)</f>
        <v>0</v>
      </c>
      <c r="AO287" s="487" t="e">
        <f>+VLOOKUP($AJ287,Data_Validation!$A:$D,1,0)</f>
        <v>#N/A</v>
      </c>
      <c r="AP287" s="487" t="e">
        <f>+VLOOKUP($AJ287,Data_Validation!$A:$D,3,0)</f>
        <v>#N/A</v>
      </c>
      <c r="AQ287" s="487" t="e">
        <f>+VLOOKUP($AJ287,Data_Validation!$A:$D,4,0)</f>
        <v>#N/A</v>
      </c>
      <c r="AR287" s="487" t="s">
        <v>299</v>
      </c>
      <c r="AS287" s="487" t="e">
        <f>+VLOOKUP($AJ287,Data_Validation!$A:$E,5,0)</f>
        <v>#N/A</v>
      </c>
      <c r="AT287" s="904">
        <f t="shared" si="18"/>
        <v>0</v>
      </c>
      <c r="AU287" s="488">
        <f t="shared" si="18"/>
        <v>0</v>
      </c>
      <c r="AV287" s="899">
        <f>IFERROR(INDEX(V287:AG287,1,MATCH(Parametres!$B$3,V$1:AG$1,0)-1)*IF(OR(C287="L",C287="S",C287="I"),-1,1),"")</f>
        <v>0</v>
      </c>
      <c r="AW287" s="899">
        <f t="shared" si="19"/>
        <v>0</v>
      </c>
      <c r="AX287" s="899">
        <f>INDEX(V287:AG287,1,MATCH(Parametres!$B$3,V$1:AG$1,0))*IF(OR(C287="L",C287="S",C287="I"),-1,1)</f>
        <v>0</v>
      </c>
      <c r="AY287" s="487" t="s">
        <v>337</v>
      </c>
      <c r="AZ287" s="487" t="e">
        <f>+VLOOKUP($AJ287,Data_Validation!$A:$E,5,0)</f>
        <v>#N/A</v>
      </c>
    </row>
    <row r="288" spans="36:52" ht="15" customHeight="1">
      <c r="AJ288" s="899">
        <f t="shared" si="16"/>
        <v>0</v>
      </c>
      <c r="AK288" s="899">
        <f t="shared" si="16"/>
        <v>0</v>
      </c>
      <c r="AL288" s="905">
        <f>IFERROR(INDEX(G288:R288,1,MATCH(Parametres!$B$3,G$1:R$1,0)-1)*IF(OR(F288="L",F288="S",F288="I"),-1,1),"")</f>
        <v>0</v>
      </c>
      <c r="AM288" s="905">
        <f t="shared" si="17"/>
        <v>0</v>
      </c>
      <c r="AN288" s="905">
        <f>INDEX(G288:R288,1,MATCH(Parametres!$B$3,G$1:R$1,0))*IF(OR(F288="L",F288="S",F288="I"),-1,1)</f>
        <v>0</v>
      </c>
      <c r="AO288" s="487" t="e">
        <f>+VLOOKUP($AJ288,Data_Validation!$A:$D,1,0)</f>
        <v>#N/A</v>
      </c>
      <c r="AP288" s="487" t="e">
        <f>+VLOOKUP($AJ288,Data_Validation!$A:$D,3,0)</f>
        <v>#N/A</v>
      </c>
      <c r="AQ288" s="487" t="e">
        <f>+VLOOKUP($AJ288,Data_Validation!$A:$D,4,0)</f>
        <v>#N/A</v>
      </c>
      <c r="AR288" s="487" t="s">
        <v>299</v>
      </c>
      <c r="AS288" s="487" t="e">
        <f>+VLOOKUP($AJ288,Data_Validation!$A:$E,5,0)</f>
        <v>#N/A</v>
      </c>
      <c r="AT288" s="904">
        <f t="shared" si="18"/>
        <v>0</v>
      </c>
      <c r="AU288" s="488">
        <f t="shared" si="18"/>
        <v>0</v>
      </c>
      <c r="AV288" s="899">
        <f>IFERROR(INDEX(V288:AG288,1,MATCH(Parametres!$B$3,V$1:AG$1,0)-1)*IF(OR(C288="L",C288="S",C288="I"),-1,1),"")</f>
        <v>0</v>
      </c>
      <c r="AW288" s="899">
        <f t="shared" si="19"/>
        <v>0</v>
      </c>
      <c r="AX288" s="899">
        <f>INDEX(V288:AG288,1,MATCH(Parametres!$B$3,V$1:AG$1,0))*IF(OR(C288="L",C288="S",C288="I"),-1,1)</f>
        <v>0</v>
      </c>
      <c r="AY288" s="487" t="s">
        <v>337</v>
      </c>
      <c r="AZ288" s="487" t="e">
        <f>+VLOOKUP($AJ288,Data_Validation!$A:$E,5,0)</f>
        <v>#N/A</v>
      </c>
    </row>
    <row r="289" spans="36:52" ht="15" customHeight="1">
      <c r="AJ289" s="899">
        <f t="shared" si="16"/>
        <v>0</v>
      </c>
      <c r="AK289" s="899">
        <f t="shared" si="16"/>
        <v>0</v>
      </c>
      <c r="AL289" s="905">
        <f>IFERROR(INDEX(G289:R289,1,MATCH(Parametres!$B$3,G$1:R$1,0)-1)*IF(OR(F289="L",F289="S",F289="I"),-1,1),"")</f>
        <v>0</v>
      </c>
      <c r="AM289" s="905">
        <f t="shared" si="17"/>
        <v>0</v>
      </c>
      <c r="AN289" s="905">
        <f>INDEX(G289:R289,1,MATCH(Parametres!$B$3,G$1:R$1,0))*IF(OR(F289="L",F289="S",F289="I"),-1,1)</f>
        <v>0</v>
      </c>
      <c r="AO289" s="487" t="e">
        <f>+VLOOKUP($AJ289,Data_Validation!$A:$D,1,0)</f>
        <v>#N/A</v>
      </c>
      <c r="AP289" s="487" t="e">
        <f>+VLOOKUP($AJ289,Data_Validation!$A:$D,3,0)</f>
        <v>#N/A</v>
      </c>
      <c r="AQ289" s="487" t="e">
        <f>+VLOOKUP($AJ289,Data_Validation!$A:$D,4,0)</f>
        <v>#N/A</v>
      </c>
      <c r="AR289" s="487" t="s">
        <v>299</v>
      </c>
      <c r="AS289" s="487" t="e">
        <f>+VLOOKUP($AJ289,Data_Validation!$A:$E,5,0)</f>
        <v>#N/A</v>
      </c>
      <c r="AT289" s="904">
        <f t="shared" si="18"/>
        <v>0</v>
      </c>
      <c r="AU289" s="488">
        <f t="shared" si="18"/>
        <v>0</v>
      </c>
      <c r="AV289" s="899">
        <f>IFERROR(INDEX(V289:AG289,1,MATCH(Parametres!$B$3,V$1:AG$1,0)-1)*IF(OR(C289="L",C289="S",C289="I"),-1,1),"")</f>
        <v>0</v>
      </c>
      <c r="AW289" s="899">
        <f t="shared" si="19"/>
        <v>0</v>
      </c>
      <c r="AX289" s="899">
        <f>INDEX(V289:AG289,1,MATCH(Parametres!$B$3,V$1:AG$1,0))*IF(OR(C289="L",C289="S",C289="I"),-1,1)</f>
        <v>0</v>
      </c>
      <c r="AY289" s="487" t="s">
        <v>337</v>
      </c>
      <c r="AZ289" s="487" t="e">
        <f>+VLOOKUP($AJ289,Data_Validation!$A:$E,5,0)</f>
        <v>#N/A</v>
      </c>
    </row>
    <row r="290" spans="36:52" ht="15" customHeight="1">
      <c r="AJ290" s="899">
        <f t="shared" si="16"/>
        <v>0</v>
      </c>
      <c r="AK290" s="899">
        <f t="shared" si="16"/>
        <v>0</v>
      </c>
      <c r="AL290" s="905">
        <f>IFERROR(INDEX(G290:R290,1,MATCH(Parametres!$B$3,G$1:R$1,0)-1)*IF(OR(F290="L",F290="S",F290="I"),-1,1),"")</f>
        <v>0</v>
      </c>
      <c r="AM290" s="905">
        <f t="shared" si="17"/>
        <v>0</v>
      </c>
      <c r="AN290" s="905">
        <f>INDEX(G290:R290,1,MATCH(Parametres!$B$3,G$1:R$1,0))*IF(OR(F290="L",F290="S",F290="I"),-1,1)</f>
        <v>0</v>
      </c>
      <c r="AO290" s="487" t="e">
        <f>+VLOOKUP($AJ290,Data_Validation!$A:$D,1,0)</f>
        <v>#N/A</v>
      </c>
      <c r="AP290" s="487" t="e">
        <f>+VLOOKUP($AJ290,Data_Validation!$A:$D,3,0)</f>
        <v>#N/A</v>
      </c>
      <c r="AQ290" s="487" t="e">
        <f>+VLOOKUP($AJ290,Data_Validation!$A:$D,4,0)</f>
        <v>#N/A</v>
      </c>
      <c r="AR290" s="487" t="s">
        <v>299</v>
      </c>
      <c r="AS290" s="487" t="e">
        <f>+VLOOKUP($AJ290,Data_Validation!$A:$E,5,0)</f>
        <v>#N/A</v>
      </c>
      <c r="AT290" s="904">
        <f t="shared" si="18"/>
        <v>0</v>
      </c>
      <c r="AU290" s="488">
        <f t="shared" si="18"/>
        <v>0</v>
      </c>
      <c r="AV290" s="899">
        <f>IFERROR(INDEX(V290:AG290,1,MATCH(Parametres!$B$3,V$1:AG$1,0)-1)*IF(OR(C290="L",C290="S",C290="I"),-1,1),"")</f>
        <v>0</v>
      </c>
      <c r="AW290" s="899">
        <f t="shared" si="19"/>
        <v>0</v>
      </c>
      <c r="AX290" s="899">
        <f>INDEX(V290:AG290,1,MATCH(Parametres!$B$3,V$1:AG$1,0))*IF(OR(C290="L",C290="S",C290="I"),-1,1)</f>
        <v>0</v>
      </c>
      <c r="AY290" s="487" t="s">
        <v>337</v>
      </c>
      <c r="AZ290" s="487" t="e">
        <f>+VLOOKUP($AJ290,Data_Validation!$A:$E,5,0)</f>
        <v>#N/A</v>
      </c>
    </row>
    <row r="291" spans="36:52" ht="15.75" customHeight="1">
      <c r="AJ291" s="899">
        <f t="shared" si="16"/>
        <v>0</v>
      </c>
      <c r="AK291" s="899">
        <f t="shared" si="16"/>
        <v>0</v>
      </c>
      <c r="AL291" s="905">
        <f>IFERROR(INDEX(G291:R291,1,MATCH(Parametres!$B$3,G$1:R$1,0)-1)*IF(OR(F291="L",F291="S",F291="I"),-1,1),"")</f>
        <v>0</v>
      </c>
      <c r="AM291" s="905">
        <f t="shared" si="17"/>
        <v>0</v>
      </c>
      <c r="AN291" s="905">
        <f>INDEX(G291:R291,1,MATCH(Parametres!$B$3,G$1:R$1,0))*IF(OR(F291="L",F291="S",F291="I"),-1,1)</f>
        <v>0</v>
      </c>
      <c r="AO291" s="487" t="e">
        <f>+VLOOKUP($AJ291,Data_Validation!$A:$D,1,0)</f>
        <v>#N/A</v>
      </c>
      <c r="AP291" s="487" t="e">
        <f>+VLOOKUP($AJ291,Data_Validation!$A:$D,3,0)</f>
        <v>#N/A</v>
      </c>
      <c r="AQ291" s="487" t="e">
        <f>+VLOOKUP($AJ291,Data_Validation!$A:$D,4,0)</f>
        <v>#N/A</v>
      </c>
      <c r="AR291" s="487" t="s">
        <v>299</v>
      </c>
      <c r="AS291" s="487" t="e">
        <f>+VLOOKUP($AJ291,Data_Validation!$A:$E,5,0)</f>
        <v>#N/A</v>
      </c>
      <c r="AT291" s="904">
        <f t="shared" si="18"/>
        <v>0</v>
      </c>
      <c r="AU291" s="488">
        <f t="shared" si="18"/>
        <v>0</v>
      </c>
      <c r="AV291" s="899">
        <f>IFERROR(INDEX(V291:AG291,1,MATCH(Parametres!$B$3,V$1:AG$1,0)-1)*IF(OR(C291="L",C291="S",C291="I"),-1,1),"")</f>
        <v>0</v>
      </c>
      <c r="AW291" s="899">
        <f t="shared" si="19"/>
        <v>0</v>
      </c>
      <c r="AX291" s="899">
        <f>INDEX(V291:AG291,1,MATCH(Parametres!$B$3,V$1:AG$1,0))*IF(OR(C291="L",C291="S",C291="I"),-1,1)</f>
        <v>0</v>
      </c>
      <c r="AY291" s="487" t="s">
        <v>337</v>
      </c>
      <c r="AZ291" s="487" t="e">
        <f>+VLOOKUP($AJ291,Data_Validation!$A:$E,5,0)</f>
        <v>#N/A</v>
      </c>
    </row>
    <row r="292" spans="36:52" ht="15" customHeight="1">
      <c r="AJ292" s="899">
        <f t="shared" si="16"/>
        <v>0</v>
      </c>
      <c r="AK292" s="899">
        <f t="shared" si="16"/>
        <v>0</v>
      </c>
      <c r="AL292" s="905">
        <f>IFERROR(INDEX(G292:R292,1,MATCH(Parametres!$B$3,G$1:R$1,0)-1)*IF(OR(F292="L",F292="S",F292="I"),-1,1),"")</f>
        <v>0</v>
      </c>
      <c r="AM292" s="905">
        <f t="shared" si="17"/>
        <v>0</v>
      </c>
      <c r="AN292" s="905">
        <f>INDEX(G292:R292,1,MATCH(Parametres!$B$3,G$1:R$1,0))*IF(OR(F292="L",F292="S",F292="I"),-1,1)</f>
        <v>0</v>
      </c>
      <c r="AO292" s="487" t="e">
        <f>+VLOOKUP($AJ292,Data_Validation!$A:$D,1,0)</f>
        <v>#N/A</v>
      </c>
      <c r="AP292" s="487" t="e">
        <f>+VLOOKUP($AJ292,Data_Validation!$A:$D,3,0)</f>
        <v>#N/A</v>
      </c>
      <c r="AQ292" s="487" t="e">
        <f>+VLOOKUP($AJ292,Data_Validation!$A:$D,4,0)</f>
        <v>#N/A</v>
      </c>
      <c r="AR292" s="487" t="s">
        <v>299</v>
      </c>
      <c r="AS292" s="487" t="e">
        <f>+VLOOKUP($AJ292,Data_Validation!$A:$E,5,0)</f>
        <v>#N/A</v>
      </c>
      <c r="AT292" s="904">
        <f t="shared" si="18"/>
        <v>0</v>
      </c>
      <c r="AU292" s="488">
        <f t="shared" si="18"/>
        <v>0</v>
      </c>
      <c r="AV292" s="899">
        <f>IFERROR(INDEX(V292:AG292,1,MATCH(Parametres!$B$3,V$1:AG$1,0)-1)*IF(OR(C292="L",C292="S",C292="I"),-1,1),"")</f>
        <v>0</v>
      </c>
      <c r="AW292" s="899">
        <f t="shared" si="19"/>
        <v>0</v>
      </c>
      <c r="AX292" s="899">
        <f>INDEX(V292:AG292,1,MATCH(Parametres!$B$3,V$1:AG$1,0))*IF(OR(C292="L",C292="S",C292="I"),-1,1)</f>
        <v>0</v>
      </c>
      <c r="AY292" s="487" t="s">
        <v>337</v>
      </c>
      <c r="AZ292" s="487" t="e">
        <f>+VLOOKUP($AJ292,Data_Validation!$A:$E,5,0)</f>
        <v>#N/A</v>
      </c>
    </row>
    <row r="293" spans="36:52" ht="15" customHeight="1">
      <c r="AJ293" s="899">
        <f t="shared" si="16"/>
        <v>0</v>
      </c>
      <c r="AK293" s="899">
        <f t="shared" si="16"/>
        <v>0</v>
      </c>
      <c r="AL293" s="905">
        <f>IFERROR(INDEX(G293:R293,1,MATCH(Parametres!$B$3,G$1:R$1,0)-1)*IF(OR(F293="L",F293="S",F293="I"),-1,1),"")</f>
        <v>0</v>
      </c>
      <c r="AM293" s="905">
        <f t="shared" si="17"/>
        <v>0</v>
      </c>
      <c r="AN293" s="905">
        <f>INDEX(G293:R293,1,MATCH(Parametres!$B$3,G$1:R$1,0))*IF(OR(F293="L",F293="S",F293="I"),-1,1)</f>
        <v>0</v>
      </c>
      <c r="AO293" s="487" t="e">
        <f>+VLOOKUP($AJ293,Data_Validation!$A:$D,1,0)</f>
        <v>#N/A</v>
      </c>
      <c r="AP293" s="487" t="e">
        <f>+VLOOKUP($AJ293,Data_Validation!$A:$D,3,0)</f>
        <v>#N/A</v>
      </c>
      <c r="AQ293" s="487" t="e">
        <f>+VLOOKUP($AJ293,Data_Validation!$A:$D,4,0)</f>
        <v>#N/A</v>
      </c>
      <c r="AR293" s="487" t="s">
        <v>299</v>
      </c>
      <c r="AS293" s="487" t="e">
        <f>+VLOOKUP($AJ293,Data_Validation!$A:$E,5,0)</f>
        <v>#N/A</v>
      </c>
      <c r="AT293" s="904">
        <f t="shared" si="18"/>
        <v>0</v>
      </c>
      <c r="AU293" s="488">
        <f t="shared" si="18"/>
        <v>0</v>
      </c>
      <c r="AV293" s="899">
        <f>IFERROR(INDEX(V293:AG293,1,MATCH(Parametres!$B$3,V$1:AG$1,0)-1)*IF(OR(C293="L",C293="S",C293="I"),-1,1),"")</f>
        <v>0</v>
      </c>
      <c r="AW293" s="899">
        <f t="shared" si="19"/>
        <v>0</v>
      </c>
      <c r="AX293" s="899">
        <f>INDEX(V293:AG293,1,MATCH(Parametres!$B$3,V$1:AG$1,0))*IF(OR(C293="L",C293="S",C293="I"),-1,1)</f>
        <v>0</v>
      </c>
      <c r="AY293" s="487" t="s">
        <v>337</v>
      </c>
      <c r="AZ293" s="487" t="e">
        <f>+VLOOKUP($AJ293,Data_Validation!$A:$E,5,0)</f>
        <v>#N/A</v>
      </c>
    </row>
    <row r="294" spans="36:52" ht="15" customHeight="1">
      <c r="AJ294" s="899">
        <f t="shared" si="16"/>
        <v>0</v>
      </c>
      <c r="AK294" s="899">
        <f t="shared" si="16"/>
        <v>0</v>
      </c>
      <c r="AL294" s="905">
        <f>IFERROR(INDEX(G294:R294,1,MATCH(Parametres!$B$3,G$1:R$1,0)-1)*IF(OR(F294="L",F294="S",F294="I"),-1,1),"")</f>
        <v>0</v>
      </c>
      <c r="AM294" s="905">
        <f t="shared" si="17"/>
        <v>0</v>
      </c>
      <c r="AN294" s="905">
        <f>INDEX(G294:R294,1,MATCH(Parametres!$B$3,G$1:R$1,0))*IF(OR(F294="L",F294="S",F294="I"),-1,1)</f>
        <v>0</v>
      </c>
      <c r="AO294" s="487" t="e">
        <f>+VLOOKUP($AJ294,Data_Validation!$A:$D,1,0)</f>
        <v>#N/A</v>
      </c>
      <c r="AP294" s="487" t="e">
        <f>+VLOOKUP($AJ294,Data_Validation!$A:$D,3,0)</f>
        <v>#N/A</v>
      </c>
      <c r="AQ294" s="487" t="e">
        <f>+VLOOKUP($AJ294,Data_Validation!$A:$D,4,0)</f>
        <v>#N/A</v>
      </c>
      <c r="AR294" s="487" t="s">
        <v>299</v>
      </c>
      <c r="AS294" s="487" t="e">
        <f>+VLOOKUP($AJ294,Data_Validation!$A:$E,5,0)</f>
        <v>#N/A</v>
      </c>
      <c r="AT294" s="904">
        <f t="shared" si="18"/>
        <v>0</v>
      </c>
      <c r="AU294" s="488">
        <f t="shared" si="18"/>
        <v>0</v>
      </c>
      <c r="AV294" s="899">
        <f>IFERROR(INDEX(V294:AG294,1,MATCH(Parametres!$B$3,V$1:AG$1,0)-1)*IF(OR(C294="L",C294="S",C294="I"),-1,1),"")</f>
        <v>0</v>
      </c>
      <c r="AW294" s="899">
        <f t="shared" si="19"/>
        <v>0</v>
      </c>
      <c r="AX294" s="899">
        <f>INDEX(V294:AG294,1,MATCH(Parametres!$B$3,V$1:AG$1,0))*IF(OR(C294="L",C294="S",C294="I"),-1,1)</f>
        <v>0</v>
      </c>
      <c r="AY294" s="487" t="s">
        <v>337</v>
      </c>
      <c r="AZ294" s="487" t="e">
        <f>+VLOOKUP($AJ294,Data_Validation!$A:$E,5,0)</f>
        <v>#N/A</v>
      </c>
    </row>
    <row r="295" spans="36:52" ht="15" customHeight="1">
      <c r="AJ295" s="899">
        <f t="shared" si="16"/>
        <v>0</v>
      </c>
      <c r="AK295" s="899">
        <f t="shared" si="16"/>
        <v>0</v>
      </c>
      <c r="AL295" s="905">
        <f>IFERROR(INDEX(G295:R295,1,MATCH(Parametres!$B$3,G$1:R$1,0)-1)*IF(OR(F295="L",F295="S",F295="I"),-1,1),"")</f>
        <v>0</v>
      </c>
      <c r="AM295" s="905">
        <f t="shared" si="17"/>
        <v>0</v>
      </c>
      <c r="AN295" s="905">
        <f>INDEX(G295:R295,1,MATCH(Parametres!$B$3,G$1:R$1,0))*IF(OR(F295="L",F295="S",F295="I"),-1,1)</f>
        <v>0</v>
      </c>
      <c r="AO295" s="487" t="e">
        <f>+VLOOKUP($AJ295,Data_Validation!$A:$D,1,0)</f>
        <v>#N/A</v>
      </c>
      <c r="AP295" s="487" t="e">
        <f>+VLOOKUP($AJ295,Data_Validation!$A:$D,3,0)</f>
        <v>#N/A</v>
      </c>
      <c r="AQ295" s="487" t="e">
        <f>+VLOOKUP($AJ295,Data_Validation!$A:$D,4,0)</f>
        <v>#N/A</v>
      </c>
      <c r="AR295" s="487" t="s">
        <v>299</v>
      </c>
      <c r="AS295" s="487" t="e">
        <f>+VLOOKUP($AJ295,Data_Validation!$A:$E,5,0)</f>
        <v>#N/A</v>
      </c>
      <c r="AT295" s="904">
        <f t="shared" si="18"/>
        <v>0</v>
      </c>
      <c r="AU295" s="488">
        <f t="shared" si="18"/>
        <v>0</v>
      </c>
      <c r="AV295" s="899">
        <f>IFERROR(INDEX(V295:AG295,1,MATCH(Parametres!$B$3,V$1:AG$1,0)-1)*IF(OR(C295="L",C295="S",C295="I"),-1,1),"")</f>
        <v>0</v>
      </c>
      <c r="AW295" s="899">
        <f t="shared" si="19"/>
        <v>0</v>
      </c>
      <c r="AX295" s="899">
        <f>INDEX(V295:AG295,1,MATCH(Parametres!$B$3,V$1:AG$1,0))*IF(OR(C295="L",C295="S",C295="I"),-1,1)</f>
        <v>0</v>
      </c>
      <c r="AY295" s="487" t="s">
        <v>337</v>
      </c>
      <c r="AZ295" s="487" t="e">
        <f>+VLOOKUP($AJ295,Data_Validation!$A:$E,5,0)</f>
        <v>#N/A</v>
      </c>
    </row>
    <row r="296" spans="36:52" ht="15" customHeight="1">
      <c r="AJ296" s="899">
        <f t="shared" si="16"/>
        <v>0</v>
      </c>
      <c r="AK296" s="899">
        <f t="shared" si="16"/>
        <v>0</v>
      </c>
      <c r="AL296" s="905">
        <f>IFERROR(INDEX(G296:R296,1,MATCH(Parametres!$B$3,G$1:R$1,0)-1)*IF(OR(F296="L",F296="S",F296="I"),-1,1),"")</f>
        <v>0</v>
      </c>
      <c r="AM296" s="905">
        <f t="shared" si="17"/>
        <v>0</v>
      </c>
      <c r="AN296" s="905">
        <f>INDEX(G296:R296,1,MATCH(Parametres!$B$3,G$1:R$1,0))*IF(OR(F296="L",F296="S",F296="I"),-1,1)</f>
        <v>0</v>
      </c>
      <c r="AO296" s="487" t="e">
        <f>+VLOOKUP($AJ296,Data_Validation!$A:$D,1,0)</f>
        <v>#N/A</v>
      </c>
      <c r="AP296" s="487" t="e">
        <f>+VLOOKUP($AJ296,Data_Validation!$A:$D,3,0)</f>
        <v>#N/A</v>
      </c>
      <c r="AQ296" s="487" t="e">
        <f>+VLOOKUP($AJ296,Data_Validation!$A:$D,4,0)</f>
        <v>#N/A</v>
      </c>
      <c r="AR296" s="487" t="s">
        <v>299</v>
      </c>
      <c r="AS296" s="487" t="e">
        <f>+VLOOKUP($AJ296,Data_Validation!$A:$E,5,0)</f>
        <v>#N/A</v>
      </c>
      <c r="AT296" s="904">
        <f t="shared" si="18"/>
        <v>0</v>
      </c>
      <c r="AU296" s="488">
        <f t="shared" si="18"/>
        <v>0</v>
      </c>
      <c r="AV296" s="899">
        <f>IFERROR(INDEX(V296:AG296,1,MATCH(Parametres!$B$3,V$1:AG$1,0)-1)*IF(OR(C296="L",C296="S",C296="I"),-1,1),"")</f>
        <v>0</v>
      </c>
      <c r="AW296" s="899">
        <f t="shared" si="19"/>
        <v>0</v>
      </c>
      <c r="AX296" s="899">
        <f>INDEX(V296:AG296,1,MATCH(Parametres!$B$3,V$1:AG$1,0))*IF(OR(C296="L",C296="S",C296="I"),-1,1)</f>
        <v>0</v>
      </c>
      <c r="AY296" s="487" t="s">
        <v>337</v>
      </c>
      <c r="AZ296" s="487" t="e">
        <f>+VLOOKUP($AJ296,Data_Validation!$A:$E,5,0)</f>
        <v>#N/A</v>
      </c>
    </row>
    <row r="297" spans="36:52" ht="15.75" customHeight="1">
      <c r="AJ297" s="899">
        <f t="shared" si="16"/>
        <v>0</v>
      </c>
      <c r="AK297" s="899">
        <f t="shared" si="16"/>
        <v>0</v>
      </c>
      <c r="AL297" s="905">
        <f>IFERROR(INDEX(G297:R297,1,MATCH(Parametres!$B$3,G$1:R$1,0)-1)*IF(OR(F297="L",F297="S",F297="I"),-1,1),"")</f>
        <v>0</v>
      </c>
      <c r="AM297" s="905">
        <f t="shared" si="17"/>
        <v>0</v>
      </c>
      <c r="AN297" s="905">
        <f>INDEX(G297:R297,1,MATCH(Parametres!$B$3,G$1:R$1,0))*IF(OR(F297="L",F297="S",F297="I"),-1,1)</f>
        <v>0</v>
      </c>
      <c r="AO297" s="487" t="e">
        <f>+VLOOKUP($AJ297,Data_Validation!$A:$D,1,0)</f>
        <v>#N/A</v>
      </c>
      <c r="AP297" s="487" t="e">
        <f>+VLOOKUP($AJ297,Data_Validation!$A:$D,3,0)</f>
        <v>#N/A</v>
      </c>
      <c r="AQ297" s="487" t="e">
        <f>+VLOOKUP($AJ297,Data_Validation!$A:$D,4,0)</f>
        <v>#N/A</v>
      </c>
      <c r="AR297" s="487" t="s">
        <v>299</v>
      </c>
      <c r="AS297" s="487" t="e">
        <f>+VLOOKUP($AJ297,Data_Validation!$A:$E,5,0)</f>
        <v>#N/A</v>
      </c>
      <c r="AT297" s="904">
        <f t="shared" si="18"/>
        <v>0</v>
      </c>
      <c r="AU297" s="488">
        <f t="shared" si="18"/>
        <v>0</v>
      </c>
      <c r="AV297" s="899">
        <f>IFERROR(INDEX(V297:AG297,1,MATCH(Parametres!$B$3,V$1:AG$1,0)-1)*IF(OR(C297="L",C297="S",C297="I"),-1,1),"")</f>
        <v>0</v>
      </c>
      <c r="AW297" s="899">
        <f t="shared" si="19"/>
        <v>0</v>
      </c>
      <c r="AX297" s="899">
        <f>INDEX(V297:AG297,1,MATCH(Parametres!$B$3,V$1:AG$1,0))*IF(OR(C297="L",C297="S",C297="I"),-1,1)</f>
        <v>0</v>
      </c>
      <c r="AY297" s="487" t="s">
        <v>337</v>
      </c>
      <c r="AZ297" s="487" t="e">
        <f>+VLOOKUP($AJ297,Data_Validation!$A:$E,5,0)</f>
        <v>#N/A</v>
      </c>
    </row>
    <row r="298" spans="36:52" ht="15" customHeight="1">
      <c r="AJ298" s="899">
        <f t="shared" si="16"/>
        <v>0</v>
      </c>
      <c r="AK298" s="899">
        <f t="shared" si="16"/>
        <v>0</v>
      </c>
      <c r="AL298" s="905">
        <f>IFERROR(INDEX(G298:R298,1,MATCH(Parametres!$B$3,G$1:R$1,0)-1)*IF(OR(F298="L",F298="S",F298="I"),-1,1),"")</f>
        <v>0</v>
      </c>
      <c r="AM298" s="905">
        <f t="shared" si="17"/>
        <v>0</v>
      </c>
      <c r="AN298" s="905">
        <f>INDEX(G298:R298,1,MATCH(Parametres!$B$3,G$1:R$1,0))*IF(OR(F298="L",F298="S",F298="I"),-1,1)</f>
        <v>0</v>
      </c>
      <c r="AO298" s="487" t="e">
        <f>+VLOOKUP($AJ298,Data_Validation!$A:$D,1,0)</f>
        <v>#N/A</v>
      </c>
      <c r="AP298" s="487" t="e">
        <f>+VLOOKUP($AJ298,Data_Validation!$A:$D,3,0)</f>
        <v>#N/A</v>
      </c>
      <c r="AQ298" s="487" t="e">
        <f>+VLOOKUP($AJ298,Data_Validation!$A:$D,4,0)</f>
        <v>#N/A</v>
      </c>
      <c r="AR298" s="487" t="s">
        <v>299</v>
      </c>
      <c r="AS298" s="487" t="e">
        <f>+VLOOKUP($AJ298,Data_Validation!$A:$E,5,0)</f>
        <v>#N/A</v>
      </c>
      <c r="AT298" s="904">
        <f t="shared" si="18"/>
        <v>0</v>
      </c>
      <c r="AU298" s="488">
        <f t="shared" si="18"/>
        <v>0</v>
      </c>
      <c r="AV298" s="899">
        <f>IFERROR(INDEX(V298:AG298,1,MATCH(Parametres!$B$3,V$1:AG$1,0)-1)*IF(OR(C298="L",C298="S",C298="I"),-1,1),"")</f>
        <v>0</v>
      </c>
      <c r="AW298" s="899">
        <f t="shared" si="19"/>
        <v>0</v>
      </c>
      <c r="AX298" s="899">
        <f>INDEX(V298:AG298,1,MATCH(Parametres!$B$3,V$1:AG$1,0))*IF(OR(C298="L",C298="S",C298="I"),-1,1)</f>
        <v>0</v>
      </c>
      <c r="AY298" s="487" t="s">
        <v>337</v>
      </c>
      <c r="AZ298" s="487" t="e">
        <f>+VLOOKUP($AJ298,Data_Validation!$A:$E,5,0)</f>
        <v>#N/A</v>
      </c>
    </row>
    <row r="299" spans="36:52" ht="15" customHeight="1">
      <c r="AJ299" s="899">
        <f t="shared" si="16"/>
        <v>0</v>
      </c>
      <c r="AK299" s="899">
        <f t="shared" si="16"/>
        <v>0</v>
      </c>
      <c r="AL299" s="905">
        <f>IFERROR(INDEX(G299:R299,1,MATCH(Parametres!$B$3,G$1:R$1,0)-1)*IF(OR(F299="L",F299="S",F299="I"),-1,1),"")</f>
        <v>0</v>
      </c>
      <c r="AM299" s="905">
        <f t="shared" si="17"/>
        <v>0</v>
      </c>
      <c r="AN299" s="905">
        <f>INDEX(G299:R299,1,MATCH(Parametres!$B$3,G$1:R$1,0))*IF(OR(F299="L",F299="S",F299="I"),-1,1)</f>
        <v>0</v>
      </c>
      <c r="AO299" s="487" t="e">
        <f>+VLOOKUP($AJ299,Data_Validation!$A:$D,1,0)</f>
        <v>#N/A</v>
      </c>
      <c r="AP299" s="487" t="e">
        <f>+VLOOKUP($AJ299,Data_Validation!$A:$D,3,0)</f>
        <v>#N/A</v>
      </c>
      <c r="AQ299" s="487" t="e">
        <f>+VLOOKUP($AJ299,Data_Validation!$A:$D,4,0)</f>
        <v>#N/A</v>
      </c>
      <c r="AR299" s="487" t="s">
        <v>299</v>
      </c>
      <c r="AS299" s="487" t="e">
        <f>+VLOOKUP($AJ299,Data_Validation!$A:$E,5,0)</f>
        <v>#N/A</v>
      </c>
      <c r="AT299" s="904">
        <f t="shared" si="18"/>
        <v>0</v>
      </c>
      <c r="AU299" s="488">
        <f t="shared" si="18"/>
        <v>0</v>
      </c>
      <c r="AV299" s="899">
        <f>IFERROR(INDEX(V299:AG299,1,MATCH(Parametres!$B$3,V$1:AG$1,0)-1)*IF(OR(C299="L",C299="S",C299="I"),-1,1),"")</f>
        <v>0</v>
      </c>
      <c r="AW299" s="899">
        <f t="shared" si="19"/>
        <v>0</v>
      </c>
      <c r="AX299" s="899">
        <f>INDEX(V299:AG299,1,MATCH(Parametres!$B$3,V$1:AG$1,0))*IF(OR(C299="L",C299="S",C299="I"),-1,1)</f>
        <v>0</v>
      </c>
      <c r="AY299" s="487" t="s">
        <v>337</v>
      </c>
      <c r="AZ299" s="487" t="e">
        <f>+VLOOKUP($AJ299,Data_Validation!$A:$E,5,0)</f>
        <v>#N/A</v>
      </c>
    </row>
    <row r="300" spans="36:52" ht="15" customHeight="1">
      <c r="AJ300" s="899">
        <f t="shared" si="16"/>
        <v>0</v>
      </c>
      <c r="AK300" s="899">
        <f t="shared" si="16"/>
        <v>0</v>
      </c>
      <c r="AL300" s="905">
        <f>IFERROR(INDEX(G300:R300,1,MATCH(Parametres!$B$3,G$1:R$1,0)-1)*IF(OR(F300="L",F300="S",F300="I"),-1,1),"")</f>
        <v>0</v>
      </c>
      <c r="AM300" s="905">
        <f t="shared" si="17"/>
        <v>0</v>
      </c>
      <c r="AN300" s="905">
        <f>INDEX(G300:R300,1,MATCH(Parametres!$B$3,G$1:R$1,0))*IF(OR(F300="L",F300="S",F300="I"),-1,1)</f>
        <v>0</v>
      </c>
      <c r="AO300" s="487" t="e">
        <f>+VLOOKUP($AJ300,Data_Validation!$A:$D,1,0)</f>
        <v>#N/A</v>
      </c>
      <c r="AP300" s="487" t="e">
        <f>+VLOOKUP($AJ300,Data_Validation!$A:$D,3,0)</f>
        <v>#N/A</v>
      </c>
      <c r="AQ300" s="487" t="e">
        <f>+VLOOKUP($AJ300,Data_Validation!$A:$D,4,0)</f>
        <v>#N/A</v>
      </c>
      <c r="AR300" s="487" t="s">
        <v>299</v>
      </c>
      <c r="AS300" s="487" t="e">
        <f>+VLOOKUP($AJ300,Data_Validation!$A:$E,5,0)</f>
        <v>#N/A</v>
      </c>
      <c r="AT300" s="904">
        <f t="shared" si="18"/>
        <v>0</v>
      </c>
      <c r="AU300" s="488">
        <f t="shared" si="18"/>
        <v>0</v>
      </c>
      <c r="AV300" s="899">
        <f>IFERROR(INDEX(V300:AG300,1,MATCH(Parametres!$B$3,V$1:AG$1,0)-1)*IF(OR(C300="L",C300="S",C300="I"),-1,1),"")</f>
        <v>0</v>
      </c>
      <c r="AW300" s="899">
        <f t="shared" si="19"/>
        <v>0</v>
      </c>
      <c r="AX300" s="899">
        <f>INDEX(V300:AG300,1,MATCH(Parametres!$B$3,V$1:AG$1,0))*IF(OR(C300="L",C300="S",C300="I"),-1,1)</f>
        <v>0</v>
      </c>
      <c r="AY300" s="487" t="s">
        <v>337</v>
      </c>
      <c r="AZ300" s="487" t="e">
        <f>+VLOOKUP($AJ300,Data_Validation!$A:$E,5,0)</f>
        <v>#N/A</v>
      </c>
    </row>
    <row r="301" spans="36:52" ht="15.75" customHeight="1">
      <c r="AJ301" s="899">
        <f t="shared" si="16"/>
        <v>0</v>
      </c>
      <c r="AK301" s="899">
        <f t="shared" si="16"/>
        <v>0</v>
      </c>
      <c r="AL301" s="905">
        <f>IFERROR(INDEX(G301:R301,1,MATCH(Parametres!$B$3,G$1:R$1,0)-1)*IF(OR(F301="L",F301="S",F301="I"),-1,1),"")</f>
        <v>0</v>
      </c>
      <c r="AM301" s="905">
        <f t="shared" si="17"/>
        <v>0</v>
      </c>
      <c r="AN301" s="905">
        <f>INDEX(G301:R301,1,MATCH(Parametres!$B$3,G$1:R$1,0))*IF(OR(F301="L",F301="S",F301="I"),-1,1)</f>
        <v>0</v>
      </c>
      <c r="AO301" s="487" t="e">
        <f>+VLOOKUP($AJ301,Data_Validation!$A:$D,1,0)</f>
        <v>#N/A</v>
      </c>
      <c r="AP301" s="487" t="e">
        <f>+VLOOKUP($AJ301,Data_Validation!$A:$D,3,0)</f>
        <v>#N/A</v>
      </c>
      <c r="AQ301" s="487" t="e">
        <f>+VLOOKUP($AJ301,Data_Validation!$A:$D,4,0)</f>
        <v>#N/A</v>
      </c>
      <c r="AR301" s="487" t="s">
        <v>299</v>
      </c>
      <c r="AS301" s="487" t="e">
        <f>+VLOOKUP($AJ301,Data_Validation!$A:$E,5,0)</f>
        <v>#N/A</v>
      </c>
      <c r="AT301" s="904">
        <f t="shared" si="18"/>
        <v>0</v>
      </c>
      <c r="AU301" s="488">
        <f t="shared" si="18"/>
        <v>0</v>
      </c>
      <c r="AV301" s="899">
        <f>IFERROR(INDEX(V301:AG301,1,MATCH(Parametres!$B$3,V$1:AG$1,0)-1)*IF(OR(C301="L",C301="S",C301="I"),-1,1),"")</f>
        <v>0</v>
      </c>
      <c r="AW301" s="899">
        <f t="shared" si="19"/>
        <v>0</v>
      </c>
      <c r="AX301" s="899">
        <f>INDEX(V301:AG301,1,MATCH(Parametres!$B$3,V$1:AG$1,0))*IF(OR(C301="L",C301="S",C301="I"),-1,1)</f>
        <v>0</v>
      </c>
      <c r="AY301" s="487" t="s">
        <v>337</v>
      </c>
      <c r="AZ301" s="487" t="e">
        <f>+VLOOKUP($AJ301,Data_Validation!$A:$E,5,0)</f>
        <v>#N/A</v>
      </c>
    </row>
    <row r="302" spans="36:52" ht="15" customHeight="1">
      <c r="AJ302" s="899">
        <f t="shared" si="16"/>
        <v>0</v>
      </c>
      <c r="AK302" s="899">
        <f t="shared" si="16"/>
        <v>0</v>
      </c>
      <c r="AL302" s="905">
        <f>IFERROR(INDEX(G302:R302,1,MATCH(Parametres!$B$3,G$1:R$1,0)-1)*IF(OR(F302="L",F302="S",F302="I"),-1,1),"")</f>
        <v>0</v>
      </c>
      <c r="AM302" s="905">
        <f t="shared" si="17"/>
        <v>0</v>
      </c>
      <c r="AN302" s="905">
        <f>INDEX(G302:R302,1,MATCH(Parametres!$B$3,G$1:R$1,0))*IF(OR(F302="L",F302="S",F302="I"),-1,1)</f>
        <v>0</v>
      </c>
      <c r="AO302" s="487" t="e">
        <f>+VLOOKUP($AJ302,Data_Validation!$A:$D,1,0)</f>
        <v>#N/A</v>
      </c>
      <c r="AP302" s="487" t="e">
        <f>+VLOOKUP($AJ302,Data_Validation!$A:$D,3,0)</f>
        <v>#N/A</v>
      </c>
      <c r="AQ302" s="487" t="e">
        <f>+VLOOKUP($AJ302,Data_Validation!$A:$D,4,0)</f>
        <v>#N/A</v>
      </c>
      <c r="AR302" s="487" t="s">
        <v>299</v>
      </c>
      <c r="AS302" s="487" t="e">
        <f>+VLOOKUP($AJ302,Data_Validation!$A:$E,5,0)</f>
        <v>#N/A</v>
      </c>
      <c r="AT302" s="904">
        <f t="shared" si="18"/>
        <v>0</v>
      </c>
      <c r="AU302" s="488">
        <f t="shared" si="18"/>
        <v>0</v>
      </c>
      <c r="AV302" s="899">
        <f>IFERROR(INDEX(V302:AG302,1,MATCH(Parametres!$B$3,V$1:AG$1,0)-1)*IF(OR(C302="L",C302="S",C302="I"),-1,1),"")</f>
        <v>0</v>
      </c>
      <c r="AW302" s="899">
        <f t="shared" si="19"/>
        <v>0</v>
      </c>
      <c r="AX302" s="899">
        <f>INDEX(V302:AG302,1,MATCH(Parametres!$B$3,V$1:AG$1,0))*IF(OR(C302="L",C302="S",C302="I"),-1,1)</f>
        <v>0</v>
      </c>
      <c r="AY302" s="487" t="s">
        <v>337</v>
      </c>
      <c r="AZ302" s="487" t="e">
        <f>+VLOOKUP($AJ302,Data_Validation!$A:$E,5,0)</f>
        <v>#N/A</v>
      </c>
    </row>
    <row r="303" spans="36:52" ht="15" customHeight="1">
      <c r="AJ303" s="899">
        <f t="shared" si="16"/>
        <v>0</v>
      </c>
      <c r="AK303" s="899">
        <f t="shared" si="16"/>
        <v>0</v>
      </c>
      <c r="AL303" s="905">
        <f>IFERROR(INDEX(G303:R303,1,MATCH(Parametres!$B$3,G$1:R$1,0)-1)*IF(OR(F303="L",F303="S",F303="I"),-1,1),"")</f>
        <v>0</v>
      </c>
      <c r="AM303" s="905">
        <f t="shared" si="17"/>
        <v>0</v>
      </c>
      <c r="AN303" s="905">
        <f>INDEX(G303:R303,1,MATCH(Parametres!$B$3,G$1:R$1,0))*IF(OR(F303="L",F303="S",F303="I"),-1,1)</f>
        <v>0</v>
      </c>
      <c r="AO303" s="487" t="e">
        <f>+VLOOKUP($AJ303,Data_Validation!$A:$D,1,0)</f>
        <v>#N/A</v>
      </c>
      <c r="AP303" s="487" t="e">
        <f>+VLOOKUP($AJ303,Data_Validation!$A:$D,3,0)</f>
        <v>#N/A</v>
      </c>
      <c r="AQ303" s="487" t="e">
        <f>+VLOOKUP($AJ303,Data_Validation!$A:$D,4,0)</f>
        <v>#N/A</v>
      </c>
      <c r="AR303" s="487" t="s">
        <v>299</v>
      </c>
      <c r="AS303" s="487" t="e">
        <f>+VLOOKUP($AJ303,Data_Validation!$A:$E,5,0)</f>
        <v>#N/A</v>
      </c>
      <c r="AT303" s="904">
        <f t="shared" si="18"/>
        <v>0</v>
      </c>
      <c r="AU303" s="488">
        <f t="shared" si="18"/>
        <v>0</v>
      </c>
      <c r="AV303" s="899">
        <f>IFERROR(INDEX(V303:AG303,1,MATCH(Parametres!$B$3,V$1:AG$1,0)-1)*IF(OR(C303="L",C303="S",C303="I"),-1,1),"")</f>
        <v>0</v>
      </c>
      <c r="AW303" s="899">
        <f t="shared" si="19"/>
        <v>0</v>
      </c>
      <c r="AX303" s="899">
        <f>INDEX(V303:AG303,1,MATCH(Parametres!$B$3,V$1:AG$1,0))*IF(OR(C303="L",C303="S",C303="I"),-1,1)</f>
        <v>0</v>
      </c>
      <c r="AY303" s="487" t="s">
        <v>337</v>
      </c>
      <c r="AZ303" s="487" t="e">
        <f>+VLOOKUP($AJ303,Data_Validation!$A:$E,5,0)</f>
        <v>#N/A</v>
      </c>
    </row>
    <row r="304" spans="36:52" ht="15" customHeight="1">
      <c r="AJ304" s="899">
        <f t="shared" si="16"/>
        <v>0</v>
      </c>
      <c r="AK304" s="899">
        <f t="shared" si="16"/>
        <v>0</v>
      </c>
      <c r="AL304" s="905">
        <f>IFERROR(INDEX(G304:R304,1,MATCH(Parametres!$B$3,G$1:R$1,0)-1)*IF(OR(F304="L",F304="S",F304="I"),-1,1),"")</f>
        <v>0</v>
      </c>
      <c r="AM304" s="905">
        <f t="shared" si="17"/>
        <v>0</v>
      </c>
      <c r="AN304" s="905">
        <f>INDEX(G304:R304,1,MATCH(Parametres!$B$3,G$1:R$1,0))*IF(OR(F304="L",F304="S",F304="I"),-1,1)</f>
        <v>0</v>
      </c>
      <c r="AO304" s="487" t="e">
        <f>+VLOOKUP($AJ304,Data_Validation!$A:$D,1,0)</f>
        <v>#N/A</v>
      </c>
      <c r="AP304" s="487" t="e">
        <f>+VLOOKUP($AJ304,Data_Validation!$A:$D,3,0)</f>
        <v>#N/A</v>
      </c>
      <c r="AQ304" s="487" t="e">
        <f>+VLOOKUP($AJ304,Data_Validation!$A:$D,4,0)</f>
        <v>#N/A</v>
      </c>
      <c r="AR304" s="487" t="s">
        <v>299</v>
      </c>
      <c r="AS304" s="487" t="e">
        <f>+VLOOKUP($AJ304,Data_Validation!$A:$E,5,0)</f>
        <v>#N/A</v>
      </c>
      <c r="AT304" s="904">
        <f t="shared" si="18"/>
        <v>0</v>
      </c>
      <c r="AU304" s="488">
        <f t="shared" si="18"/>
        <v>0</v>
      </c>
      <c r="AV304" s="899">
        <f>IFERROR(INDEX(V304:AG304,1,MATCH(Parametres!$B$3,V$1:AG$1,0)-1)*IF(OR(C304="L",C304="S",C304="I"),-1,1),"")</f>
        <v>0</v>
      </c>
      <c r="AW304" s="899">
        <f t="shared" si="19"/>
        <v>0</v>
      </c>
      <c r="AX304" s="899">
        <f>INDEX(V304:AG304,1,MATCH(Parametres!$B$3,V$1:AG$1,0))*IF(OR(C304="L",C304="S",C304="I"),-1,1)</f>
        <v>0</v>
      </c>
      <c r="AY304" s="487" t="s">
        <v>337</v>
      </c>
      <c r="AZ304" s="487" t="e">
        <f>+VLOOKUP($AJ304,Data_Validation!$A:$E,5,0)</f>
        <v>#N/A</v>
      </c>
    </row>
    <row r="305" spans="36:52" ht="15.75" customHeight="1">
      <c r="AJ305" s="899">
        <f t="shared" si="16"/>
        <v>0</v>
      </c>
      <c r="AK305" s="899">
        <f t="shared" si="16"/>
        <v>0</v>
      </c>
      <c r="AL305" s="905">
        <f>IFERROR(INDEX(G305:R305,1,MATCH(Parametres!$B$3,G$1:R$1,0)-1)*IF(OR(F305="L",F305="S",F305="I"),-1,1),"")</f>
        <v>0</v>
      </c>
      <c r="AM305" s="905">
        <f t="shared" si="17"/>
        <v>0</v>
      </c>
      <c r="AN305" s="905">
        <f>INDEX(G305:R305,1,MATCH(Parametres!$B$3,G$1:R$1,0))*IF(OR(F305="L",F305="S",F305="I"),-1,1)</f>
        <v>0</v>
      </c>
      <c r="AO305" s="487" t="e">
        <f>+VLOOKUP($AJ305,Data_Validation!$A:$D,1,0)</f>
        <v>#N/A</v>
      </c>
      <c r="AP305" s="487" t="e">
        <f>+VLOOKUP($AJ305,Data_Validation!$A:$D,3,0)</f>
        <v>#N/A</v>
      </c>
      <c r="AQ305" s="487" t="e">
        <f>+VLOOKUP($AJ305,Data_Validation!$A:$D,4,0)</f>
        <v>#N/A</v>
      </c>
      <c r="AR305" s="487" t="s">
        <v>299</v>
      </c>
      <c r="AS305" s="487" t="e">
        <f>+VLOOKUP($AJ305,Data_Validation!$A:$E,5,0)</f>
        <v>#N/A</v>
      </c>
      <c r="AT305" s="904">
        <f t="shared" si="18"/>
        <v>0</v>
      </c>
      <c r="AU305" s="488">
        <f t="shared" si="18"/>
        <v>0</v>
      </c>
      <c r="AV305" s="899">
        <f>IFERROR(INDEX(V305:AG305,1,MATCH(Parametres!$B$3,V$1:AG$1,0)-1)*IF(OR(C305="L",C305="S",C305="I"),-1,1),"")</f>
        <v>0</v>
      </c>
      <c r="AW305" s="899">
        <f t="shared" si="19"/>
        <v>0</v>
      </c>
      <c r="AX305" s="899">
        <f>INDEX(V305:AG305,1,MATCH(Parametres!$B$3,V$1:AG$1,0))*IF(OR(C305="L",C305="S",C305="I"),-1,1)</f>
        <v>0</v>
      </c>
      <c r="AY305" s="487" t="s">
        <v>337</v>
      </c>
      <c r="AZ305" s="487" t="e">
        <f>+VLOOKUP($AJ305,Data_Validation!$A:$E,5,0)</f>
        <v>#N/A</v>
      </c>
    </row>
    <row r="306" spans="36:52" ht="15" customHeight="1">
      <c r="AJ306" s="899">
        <f t="shared" si="16"/>
        <v>0</v>
      </c>
      <c r="AK306" s="899">
        <f t="shared" si="16"/>
        <v>0</v>
      </c>
      <c r="AL306" s="905">
        <f>IFERROR(INDEX(G306:R306,1,MATCH(Parametres!$B$3,G$1:R$1,0)-1)*IF(OR(F306="L",F306="S",F306="I"),-1,1),"")</f>
        <v>0</v>
      </c>
      <c r="AM306" s="905">
        <f t="shared" si="17"/>
        <v>0</v>
      </c>
      <c r="AN306" s="905">
        <f>INDEX(G306:R306,1,MATCH(Parametres!$B$3,G$1:R$1,0))*IF(OR(F306="L",F306="S",F306="I"),-1,1)</f>
        <v>0</v>
      </c>
      <c r="AO306" s="487" t="e">
        <f>+VLOOKUP($AJ306,Data_Validation!$A:$D,1,0)</f>
        <v>#N/A</v>
      </c>
      <c r="AP306" s="487" t="e">
        <f>+VLOOKUP($AJ306,Data_Validation!$A:$D,3,0)</f>
        <v>#N/A</v>
      </c>
      <c r="AQ306" s="487" t="e">
        <f>+VLOOKUP($AJ306,Data_Validation!$A:$D,4,0)</f>
        <v>#N/A</v>
      </c>
      <c r="AR306" s="487" t="s">
        <v>299</v>
      </c>
      <c r="AS306" s="487" t="e">
        <f>+VLOOKUP($AJ306,Data_Validation!$A:$E,5,0)</f>
        <v>#N/A</v>
      </c>
      <c r="AT306" s="904">
        <f t="shared" si="18"/>
        <v>0</v>
      </c>
      <c r="AU306" s="488">
        <f t="shared" si="18"/>
        <v>0</v>
      </c>
      <c r="AV306" s="899">
        <f>IFERROR(INDEX(V306:AG306,1,MATCH(Parametres!$B$3,V$1:AG$1,0)-1)*IF(OR(C306="L",C306="S",C306="I"),-1,1),"")</f>
        <v>0</v>
      </c>
      <c r="AW306" s="899">
        <f t="shared" si="19"/>
        <v>0</v>
      </c>
      <c r="AX306" s="899">
        <f>INDEX(V306:AG306,1,MATCH(Parametres!$B$3,V$1:AG$1,0))*IF(OR(C306="L",C306="S",C306="I"),-1,1)</f>
        <v>0</v>
      </c>
      <c r="AY306" s="487" t="s">
        <v>337</v>
      </c>
      <c r="AZ306" s="487" t="e">
        <f>+VLOOKUP($AJ306,Data_Validation!$A:$E,5,0)</f>
        <v>#N/A</v>
      </c>
    </row>
    <row r="307" spans="36:52" ht="15" customHeight="1">
      <c r="AJ307" s="899">
        <f t="shared" si="16"/>
        <v>0</v>
      </c>
      <c r="AK307" s="899">
        <f t="shared" si="16"/>
        <v>0</v>
      </c>
      <c r="AL307" s="905">
        <f>IFERROR(INDEX(G307:R307,1,MATCH(Parametres!$B$3,G$1:R$1,0)-1)*IF(OR(F307="L",F307="S",F307="I"),-1,1),"")</f>
        <v>0</v>
      </c>
      <c r="AM307" s="905">
        <f t="shared" si="17"/>
        <v>0</v>
      </c>
      <c r="AN307" s="905">
        <f>INDEX(G307:R307,1,MATCH(Parametres!$B$3,G$1:R$1,0))*IF(OR(F307="L",F307="S",F307="I"),-1,1)</f>
        <v>0</v>
      </c>
      <c r="AO307" s="487" t="e">
        <f>+VLOOKUP($AJ307,Data_Validation!$A:$D,1,0)</f>
        <v>#N/A</v>
      </c>
      <c r="AP307" s="487" t="e">
        <f>+VLOOKUP($AJ307,Data_Validation!$A:$D,3,0)</f>
        <v>#N/A</v>
      </c>
      <c r="AQ307" s="487" t="e">
        <f>+VLOOKUP($AJ307,Data_Validation!$A:$D,4,0)</f>
        <v>#N/A</v>
      </c>
      <c r="AR307" s="487" t="s">
        <v>299</v>
      </c>
      <c r="AS307" s="487" t="e">
        <f>+VLOOKUP($AJ307,Data_Validation!$A:$E,5,0)</f>
        <v>#N/A</v>
      </c>
      <c r="AT307" s="904">
        <f t="shared" si="18"/>
        <v>0</v>
      </c>
      <c r="AU307" s="488">
        <f t="shared" si="18"/>
        <v>0</v>
      </c>
      <c r="AV307" s="899">
        <f>IFERROR(INDEX(V307:AG307,1,MATCH(Parametres!$B$3,V$1:AG$1,0)-1)*IF(OR(C307="L",C307="S",C307="I"),-1,1),"")</f>
        <v>0</v>
      </c>
      <c r="AW307" s="899">
        <f t="shared" si="19"/>
        <v>0</v>
      </c>
      <c r="AX307" s="899">
        <f>INDEX(V307:AG307,1,MATCH(Parametres!$B$3,V$1:AG$1,0))*IF(OR(C307="L",C307="S",C307="I"),-1,1)</f>
        <v>0</v>
      </c>
      <c r="AY307" s="487" t="s">
        <v>337</v>
      </c>
      <c r="AZ307" s="487" t="e">
        <f>+VLOOKUP($AJ307,Data_Validation!$A:$E,5,0)</f>
        <v>#N/A</v>
      </c>
    </row>
    <row r="308" spans="36:52" ht="15" customHeight="1">
      <c r="AJ308" s="899">
        <f t="shared" si="16"/>
        <v>0</v>
      </c>
      <c r="AK308" s="899">
        <f t="shared" si="16"/>
        <v>0</v>
      </c>
      <c r="AL308" s="905">
        <f>IFERROR(INDEX(G308:R308,1,MATCH(Parametres!$B$3,G$1:R$1,0)-1)*IF(OR(F308="L",F308="S",F308="I"),-1,1),"")</f>
        <v>0</v>
      </c>
      <c r="AM308" s="905">
        <f t="shared" si="17"/>
        <v>0</v>
      </c>
      <c r="AN308" s="905">
        <f>INDEX(G308:R308,1,MATCH(Parametres!$B$3,G$1:R$1,0))*IF(OR(F308="L",F308="S",F308="I"),-1,1)</f>
        <v>0</v>
      </c>
      <c r="AO308" s="487" t="e">
        <f>+VLOOKUP($AJ308,Data_Validation!$A:$D,1,0)</f>
        <v>#N/A</v>
      </c>
      <c r="AP308" s="487" t="e">
        <f>+VLOOKUP($AJ308,Data_Validation!$A:$D,3,0)</f>
        <v>#N/A</v>
      </c>
      <c r="AQ308" s="487" t="e">
        <f>+VLOOKUP($AJ308,Data_Validation!$A:$D,4,0)</f>
        <v>#N/A</v>
      </c>
      <c r="AR308" s="487" t="s">
        <v>299</v>
      </c>
      <c r="AS308" s="487" t="e">
        <f>+VLOOKUP($AJ308,Data_Validation!$A:$E,5,0)</f>
        <v>#N/A</v>
      </c>
      <c r="AT308" s="904">
        <f t="shared" si="18"/>
        <v>0</v>
      </c>
      <c r="AU308" s="488">
        <f t="shared" si="18"/>
        <v>0</v>
      </c>
      <c r="AV308" s="899">
        <f>IFERROR(INDEX(V308:AG308,1,MATCH(Parametres!$B$3,V$1:AG$1,0)-1)*IF(OR(C308="L",C308="S",C308="I"),-1,1),"")</f>
        <v>0</v>
      </c>
      <c r="AW308" s="899">
        <f t="shared" si="19"/>
        <v>0</v>
      </c>
      <c r="AX308" s="899">
        <f>INDEX(V308:AG308,1,MATCH(Parametres!$B$3,V$1:AG$1,0))*IF(OR(C308="L",C308="S",C308="I"),-1,1)</f>
        <v>0</v>
      </c>
      <c r="AY308" s="487" t="s">
        <v>337</v>
      </c>
      <c r="AZ308" s="487" t="e">
        <f>+VLOOKUP($AJ308,Data_Validation!$A:$E,5,0)</f>
        <v>#N/A</v>
      </c>
    </row>
    <row r="309" spans="36:52" ht="15.75" customHeight="1">
      <c r="AJ309" s="899">
        <f t="shared" si="16"/>
        <v>0</v>
      </c>
      <c r="AK309" s="899">
        <f t="shared" si="16"/>
        <v>0</v>
      </c>
      <c r="AL309" s="905">
        <f>IFERROR(INDEX(G309:R309,1,MATCH(Parametres!$B$3,G$1:R$1,0)-1)*IF(OR(F309="L",F309="S",F309="I"),-1,1),"")</f>
        <v>0</v>
      </c>
      <c r="AM309" s="905">
        <f t="shared" si="17"/>
        <v>0</v>
      </c>
      <c r="AN309" s="905">
        <f>INDEX(G309:R309,1,MATCH(Parametres!$B$3,G$1:R$1,0))*IF(OR(F309="L",F309="S",F309="I"),-1,1)</f>
        <v>0</v>
      </c>
      <c r="AO309" s="487" t="e">
        <f>+VLOOKUP($AJ309,Data_Validation!$A:$D,1,0)</f>
        <v>#N/A</v>
      </c>
      <c r="AP309" s="487" t="e">
        <f>+VLOOKUP($AJ309,Data_Validation!$A:$D,3,0)</f>
        <v>#N/A</v>
      </c>
      <c r="AQ309" s="487" t="e">
        <f>+VLOOKUP($AJ309,Data_Validation!$A:$D,4,0)</f>
        <v>#N/A</v>
      </c>
      <c r="AR309" s="487" t="s">
        <v>299</v>
      </c>
      <c r="AS309" s="487" t="e">
        <f>+VLOOKUP($AJ309,Data_Validation!$A:$E,5,0)</f>
        <v>#N/A</v>
      </c>
      <c r="AT309" s="904">
        <f t="shared" si="18"/>
        <v>0</v>
      </c>
      <c r="AU309" s="488">
        <f t="shared" si="18"/>
        <v>0</v>
      </c>
      <c r="AV309" s="899">
        <f>IFERROR(INDEX(V309:AG309,1,MATCH(Parametres!$B$3,V$1:AG$1,0)-1)*IF(OR(C309="L",C309="S",C309="I"),-1,1),"")</f>
        <v>0</v>
      </c>
      <c r="AW309" s="899">
        <f t="shared" si="19"/>
        <v>0</v>
      </c>
      <c r="AX309" s="899">
        <f>INDEX(V309:AG309,1,MATCH(Parametres!$B$3,V$1:AG$1,0))*IF(OR(C309="L",C309="S",C309="I"),-1,1)</f>
        <v>0</v>
      </c>
      <c r="AY309" s="487" t="s">
        <v>337</v>
      </c>
      <c r="AZ309" s="487" t="e">
        <f>+VLOOKUP($AJ309,Data_Validation!$A:$E,5,0)</f>
        <v>#N/A</v>
      </c>
    </row>
    <row r="310" spans="36:52" ht="15" customHeight="1">
      <c r="AJ310" s="899">
        <f t="shared" si="16"/>
        <v>0</v>
      </c>
      <c r="AK310" s="899">
        <f t="shared" si="16"/>
        <v>0</v>
      </c>
      <c r="AL310" s="905">
        <f>IFERROR(INDEX(G310:R310,1,MATCH(Parametres!$B$3,G$1:R$1,0)-1)*IF(OR(F310="L",F310="S",F310="I"),-1,1),"")</f>
        <v>0</v>
      </c>
      <c r="AM310" s="905">
        <f t="shared" si="17"/>
        <v>0</v>
      </c>
      <c r="AN310" s="905">
        <f>INDEX(G310:R310,1,MATCH(Parametres!$B$3,G$1:R$1,0))*IF(OR(F310="L",F310="S",F310="I"),-1,1)</f>
        <v>0</v>
      </c>
      <c r="AO310" s="487" t="e">
        <f>+VLOOKUP($AJ310,Data_Validation!$A:$D,1,0)</f>
        <v>#N/A</v>
      </c>
      <c r="AP310" s="487" t="e">
        <f>+VLOOKUP($AJ310,Data_Validation!$A:$D,3,0)</f>
        <v>#N/A</v>
      </c>
      <c r="AQ310" s="487" t="e">
        <f>+VLOOKUP($AJ310,Data_Validation!$A:$D,4,0)</f>
        <v>#N/A</v>
      </c>
      <c r="AR310" s="487" t="s">
        <v>299</v>
      </c>
      <c r="AS310" s="487" t="e">
        <f>+VLOOKUP($AJ310,Data_Validation!$A:$E,5,0)</f>
        <v>#N/A</v>
      </c>
      <c r="AT310" s="904">
        <f t="shared" si="18"/>
        <v>0</v>
      </c>
      <c r="AU310" s="488">
        <f t="shared" si="18"/>
        <v>0</v>
      </c>
      <c r="AV310" s="899">
        <f>IFERROR(INDEX(V310:AG310,1,MATCH(Parametres!$B$3,V$1:AG$1,0)-1)*IF(OR(C310="L",C310="S",C310="I"),-1,1),"")</f>
        <v>0</v>
      </c>
      <c r="AW310" s="899">
        <f t="shared" si="19"/>
        <v>0</v>
      </c>
      <c r="AX310" s="899">
        <f>INDEX(V310:AG310,1,MATCH(Parametres!$B$3,V$1:AG$1,0))*IF(OR(C310="L",C310="S",C310="I"),-1,1)</f>
        <v>0</v>
      </c>
      <c r="AY310" s="487" t="s">
        <v>337</v>
      </c>
      <c r="AZ310" s="487" t="e">
        <f>+VLOOKUP($AJ310,Data_Validation!$A:$E,5,0)</f>
        <v>#N/A</v>
      </c>
    </row>
    <row r="311" spans="36:52" ht="15" customHeight="1">
      <c r="AJ311" s="899">
        <f t="shared" si="16"/>
        <v>0</v>
      </c>
      <c r="AK311" s="899">
        <f t="shared" si="16"/>
        <v>0</v>
      </c>
      <c r="AL311" s="905">
        <f>IFERROR(INDEX(G311:R311,1,MATCH(Parametres!$B$3,G$1:R$1,0)-1)*IF(OR(F311="L",F311="S",F311="I"),-1,1),"")</f>
        <v>0</v>
      </c>
      <c r="AM311" s="905">
        <f t="shared" si="17"/>
        <v>0</v>
      </c>
      <c r="AN311" s="905">
        <f>INDEX(G311:R311,1,MATCH(Parametres!$B$3,G$1:R$1,0))*IF(OR(F311="L",F311="S",F311="I"),-1,1)</f>
        <v>0</v>
      </c>
      <c r="AO311" s="487" t="e">
        <f>+VLOOKUP($AJ311,Data_Validation!$A:$D,1,0)</f>
        <v>#N/A</v>
      </c>
      <c r="AP311" s="487" t="e">
        <f>+VLOOKUP($AJ311,Data_Validation!$A:$D,3,0)</f>
        <v>#N/A</v>
      </c>
      <c r="AQ311" s="487" t="e">
        <f>+VLOOKUP($AJ311,Data_Validation!$A:$D,4,0)</f>
        <v>#N/A</v>
      </c>
      <c r="AR311" s="487" t="s">
        <v>299</v>
      </c>
      <c r="AS311" s="487" t="e">
        <f>+VLOOKUP($AJ311,Data_Validation!$A:$E,5,0)</f>
        <v>#N/A</v>
      </c>
      <c r="AT311" s="904">
        <f t="shared" si="18"/>
        <v>0</v>
      </c>
      <c r="AU311" s="488">
        <f t="shared" si="18"/>
        <v>0</v>
      </c>
      <c r="AV311" s="899">
        <f>IFERROR(INDEX(V311:AG311,1,MATCH(Parametres!$B$3,V$1:AG$1,0)-1)*IF(OR(C311="L",C311="S",C311="I"),-1,1),"")</f>
        <v>0</v>
      </c>
      <c r="AW311" s="899">
        <f t="shared" si="19"/>
        <v>0</v>
      </c>
      <c r="AX311" s="899">
        <f>INDEX(V311:AG311,1,MATCH(Parametres!$B$3,V$1:AG$1,0))*IF(OR(C311="L",C311="S",C311="I"),-1,1)</f>
        <v>0</v>
      </c>
      <c r="AY311" s="487" t="s">
        <v>337</v>
      </c>
      <c r="AZ311" s="487" t="e">
        <f>+VLOOKUP($AJ311,Data_Validation!$A:$E,5,0)</f>
        <v>#N/A</v>
      </c>
    </row>
    <row r="312" spans="36:52" ht="15" customHeight="1">
      <c r="AJ312" s="899">
        <f t="shared" si="16"/>
        <v>0</v>
      </c>
      <c r="AK312" s="899">
        <f t="shared" si="16"/>
        <v>0</v>
      </c>
      <c r="AL312" s="905">
        <f>IFERROR(INDEX(G312:R312,1,MATCH(Parametres!$B$3,G$1:R$1,0)-1)*IF(OR(F312="L",F312="S",F312="I"),-1,1),"")</f>
        <v>0</v>
      </c>
      <c r="AM312" s="905">
        <f t="shared" si="17"/>
        <v>0</v>
      </c>
      <c r="AN312" s="905">
        <f>INDEX(G312:R312,1,MATCH(Parametres!$B$3,G$1:R$1,0))*IF(OR(F312="L",F312="S",F312="I"),-1,1)</f>
        <v>0</v>
      </c>
      <c r="AO312" s="487" t="e">
        <f>+VLOOKUP($AJ312,Data_Validation!$A:$D,1,0)</f>
        <v>#N/A</v>
      </c>
      <c r="AP312" s="487" t="e">
        <f>+VLOOKUP($AJ312,Data_Validation!$A:$D,3,0)</f>
        <v>#N/A</v>
      </c>
      <c r="AQ312" s="487" t="e">
        <f>+VLOOKUP($AJ312,Data_Validation!$A:$D,4,0)</f>
        <v>#N/A</v>
      </c>
      <c r="AR312" s="487" t="s">
        <v>299</v>
      </c>
      <c r="AS312" s="487" t="e">
        <f>+VLOOKUP($AJ312,Data_Validation!$A:$E,5,0)</f>
        <v>#N/A</v>
      </c>
      <c r="AT312" s="904">
        <f t="shared" si="18"/>
        <v>0</v>
      </c>
      <c r="AU312" s="488">
        <f t="shared" si="18"/>
        <v>0</v>
      </c>
      <c r="AV312" s="899">
        <f>IFERROR(INDEX(V312:AG312,1,MATCH(Parametres!$B$3,V$1:AG$1,0)-1)*IF(OR(C312="L",C312="S",C312="I"),-1,1),"")</f>
        <v>0</v>
      </c>
      <c r="AW312" s="899">
        <f t="shared" si="19"/>
        <v>0</v>
      </c>
      <c r="AX312" s="899">
        <f>INDEX(V312:AG312,1,MATCH(Parametres!$B$3,V$1:AG$1,0))*IF(OR(C312="L",C312="S",C312="I"),-1,1)</f>
        <v>0</v>
      </c>
      <c r="AY312" s="487" t="s">
        <v>337</v>
      </c>
      <c r="AZ312" s="487" t="e">
        <f>+VLOOKUP($AJ312,Data_Validation!$A:$E,5,0)</f>
        <v>#N/A</v>
      </c>
    </row>
    <row r="313" spans="36:52" ht="15" customHeight="1">
      <c r="AJ313" s="899">
        <f t="shared" si="16"/>
        <v>0</v>
      </c>
      <c r="AK313" s="899">
        <f t="shared" si="16"/>
        <v>0</v>
      </c>
      <c r="AL313" s="905">
        <f>IFERROR(INDEX(G313:R313,1,MATCH(Parametres!$B$3,G$1:R$1,0)-1)*IF(OR(F313="L",F313="S",F313="I"),-1,1),"")</f>
        <v>0</v>
      </c>
      <c r="AM313" s="905">
        <f t="shared" si="17"/>
        <v>0</v>
      </c>
      <c r="AN313" s="905">
        <f>INDEX(G313:R313,1,MATCH(Parametres!$B$3,G$1:R$1,0))*IF(OR(F313="L",F313="S",F313="I"),-1,1)</f>
        <v>0</v>
      </c>
      <c r="AO313" s="487" t="e">
        <f>+VLOOKUP($AJ313,Data_Validation!$A:$D,1,0)</f>
        <v>#N/A</v>
      </c>
      <c r="AP313" s="487" t="e">
        <f>+VLOOKUP($AJ313,Data_Validation!$A:$D,3,0)</f>
        <v>#N/A</v>
      </c>
      <c r="AQ313" s="487" t="e">
        <f>+VLOOKUP($AJ313,Data_Validation!$A:$D,4,0)</f>
        <v>#N/A</v>
      </c>
      <c r="AR313" s="487" t="s">
        <v>299</v>
      </c>
      <c r="AS313" s="487" t="e">
        <f>+VLOOKUP($AJ313,Data_Validation!$A:$E,5,0)</f>
        <v>#N/A</v>
      </c>
      <c r="AT313" s="904">
        <f t="shared" si="18"/>
        <v>0</v>
      </c>
      <c r="AU313" s="488">
        <f t="shared" si="18"/>
        <v>0</v>
      </c>
      <c r="AV313" s="899">
        <f>IFERROR(INDEX(V313:AG313,1,MATCH(Parametres!$B$3,V$1:AG$1,0)-1)*IF(OR(C313="L",C313="S",C313="I"),-1,1),"")</f>
        <v>0</v>
      </c>
      <c r="AW313" s="899">
        <f t="shared" si="19"/>
        <v>0</v>
      </c>
      <c r="AX313" s="899">
        <f>INDEX(V313:AG313,1,MATCH(Parametres!$B$3,V$1:AG$1,0))*IF(OR(C313="L",C313="S",C313="I"),-1,1)</f>
        <v>0</v>
      </c>
      <c r="AY313" s="487" t="s">
        <v>337</v>
      </c>
      <c r="AZ313" s="487" t="e">
        <f>+VLOOKUP($AJ313,Data_Validation!$A:$E,5,0)</f>
        <v>#N/A</v>
      </c>
    </row>
    <row r="314" spans="36:52" ht="15" customHeight="1">
      <c r="AJ314" s="899">
        <f t="shared" si="16"/>
        <v>0</v>
      </c>
      <c r="AK314" s="899">
        <f t="shared" si="16"/>
        <v>0</v>
      </c>
      <c r="AL314" s="905">
        <f>IFERROR(INDEX(G314:R314,1,MATCH(Parametres!$B$3,G$1:R$1,0)-1)*IF(OR(F314="L",F314="S",F314="I"),-1,1),"")</f>
        <v>0</v>
      </c>
      <c r="AM314" s="905">
        <f t="shared" si="17"/>
        <v>0</v>
      </c>
      <c r="AN314" s="905">
        <f>INDEX(G314:R314,1,MATCH(Parametres!$B$3,G$1:R$1,0))*IF(OR(F314="L",F314="S",F314="I"),-1,1)</f>
        <v>0</v>
      </c>
      <c r="AO314" s="487" t="e">
        <f>+VLOOKUP($AJ314,Data_Validation!$A:$D,1,0)</f>
        <v>#N/A</v>
      </c>
      <c r="AP314" s="487" t="e">
        <f>+VLOOKUP($AJ314,Data_Validation!$A:$D,3,0)</f>
        <v>#N/A</v>
      </c>
      <c r="AQ314" s="487" t="e">
        <f>+VLOOKUP($AJ314,Data_Validation!$A:$D,4,0)</f>
        <v>#N/A</v>
      </c>
      <c r="AR314" s="487" t="s">
        <v>299</v>
      </c>
      <c r="AS314" s="487" t="e">
        <f>+VLOOKUP($AJ314,Data_Validation!$A:$E,5,0)</f>
        <v>#N/A</v>
      </c>
      <c r="AT314" s="904">
        <f t="shared" si="18"/>
        <v>0</v>
      </c>
      <c r="AU314" s="488">
        <f t="shared" si="18"/>
        <v>0</v>
      </c>
      <c r="AV314" s="899">
        <f>IFERROR(INDEX(V314:AG314,1,MATCH(Parametres!$B$3,V$1:AG$1,0)-1)*IF(OR(C314="L",C314="S",C314="I"),-1,1),"")</f>
        <v>0</v>
      </c>
      <c r="AW314" s="899">
        <f t="shared" si="19"/>
        <v>0</v>
      </c>
      <c r="AX314" s="899">
        <f>INDEX(V314:AG314,1,MATCH(Parametres!$B$3,V$1:AG$1,0))*IF(OR(C314="L",C314="S",C314="I"),-1,1)</f>
        <v>0</v>
      </c>
      <c r="AY314" s="487" t="s">
        <v>337</v>
      </c>
      <c r="AZ314" s="487" t="e">
        <f>+VLOOKUP($AJ314,Data_Validation!$A:$E,5,0)</f>
        <v>#N/A</v>
      </c>
    </row>
    <row r="315" spans="36:52" ht="15" customHeight="1">
      <c r="AJ315" s="899">
        <f t="shared" si="16"/>
        <v>0</v>
      </c>
      <c r="AK315" s="899">
        <f t="shared" si="16"/>
        <v>0</v>
      </c>
      <c r="AL315" s="905">
        <f>IFERROR(INDEX(G315:R315,1,MATCH(Parametres!$B$3,G$1:R$1,0)-1)*IF(OR(F315="L",F315="S",F315="I"),-1,1),"")</f>
        <v>0</v>
      </c>
      <c r="AM315" s="905">
        <f t="shared" si="17"/>
        <v>0</v>
      </c>
      <c r="AN315" s="905">
        <f>INDEX(G315:R315,1,MATCH(Parametres!$B$3,G$1:R$1,0))*IF(OR(F315="L",F315="S",F315="I"),-1,1)</f>
        <v>0</v>
      </c>
      <c r="AO315" s="487" t="e">
        <f>+VLOOKUP($AJ315,Data_Validation!$A:$D,1,0)</f>
        <v>#N/A</v>
      </c>
      <c r="AP315" s="487" t="e">
        <f>+VLOOKUP($AJ315,Data_Validation!$A:$D,3,0)</f>
        <v>#N/A</v>
      </c>
      <c r="AQ315" s="487" t="e">
        <f>+VLOOKUP($AJ315,Data_Validation!$A:$D,4,0)</f>
        <v>#N/A</v>
      </c>
      <c r="AR315" s="487" t="s">
        <v>299</v>
      </c>
      <c r="AS315" s="487" t="e">
        <f>+VLOOKUP($AJ315,Data_Validation!$A:$E,5,0)</f>
        <v>#N/A</v>
      </c>
      <c r="AT315" s="904">
        <f t="shared" si="18"/>
        <v>0</v>
      </c>
      <c r="AU315" s="488">
        <f t="shared" si="18"/>
        <v>0</v>
      </c>
      <c r="AV315" s="899">
        <f>IFERROR(INDEX(V315:AG315,1,MATCH(Parametres!$B$3,V$1:AG$1,0)-1)*IF(OR(C315="L",C315="S",C315="I"),-1,1),"")</f>
        <v>0</v>
      </c>
      <c r="AW315" s="899">
        <f t="shared" si="19"/>
        <v>0</v>
      </c>
      <c r="AX315" s="899">
        <f>INDEX(V315:AG315,1,MATCH(Parametres!$B$3,V$1:AG$1,0))*IF(OR(C315="L",C315="S",C315="I"),-1,1)</f>
        <v>0</v>
      </c>
      <c r="AY315" s="487" t="s">
        <v>337</v>
      </c>
      <c r="AZ315" s="487" t="e">
        <f>+VLOOKUP($AJ315,Data_Validation!$A:$E,5,0)</f>
        <v>#N/A</v>
      </c>
    </row>
    <row r="316" spans="36:52" ht="15" customHeight="1">
      <c r="AJ316" s="899">
        <f t="shared" si="16"/>
        <v>0</v>
      </c>
      <c r="AK316" s="899">
        <f t="shared" si="16"/>
        <v>0</v>
      </c>
      <c r="AL316" s="905">
        <f>IFERROR(INDEX(G316:R316,1,MATCH(Parametres!$B$3,G$1:R$1,0)-1)*IF(OR(F316="L",F316="S",F316="I"),-1,1),"")</f>
        <v>0</v>
      </c>
      <c r="AM316" s="905">
        <f t="shared" si="17"/>
        <v>0</v>
      </c>
      <c r="AN316" s="905">
        <f>INDEX(G316:R316,1,MATCH(Parametres!$B$3,G$1:R$1,0))*IF(OR(F316="L",F316="S",F316="I"),-1,1)</f>
        <v>0</v>
      </c>
      <c r="AO316" s="487" t="e">
        <f>+VLOOKUP($AJ316,Data_Validation!$A:$D,1,0)</f>
        <v>#N/A</v>
      </c>
      <c r="AP316" s="487" t="e">
        <f>+VLOOKUP($AJ316,Data_Validation!$A:$D,3,0)</f>
        <v>#N/A</v>
      </c>
      <c r="AQ316" s="487" t="e">
        <f>+VLOOKUP($AJ316,Data_Validation!$A:$D,4,0)</f>
        <v>#N/A</v>
      </c>
      <c r="AR316" s="487" t="s">
        <v>299</v>
      </c>
      <c r="AS316" s="487" t="e">
        <f>+VLOOKUP($AJ316,Data_Validation!$A:$E,5,0)</f>
        <v>#N/A</v>
      </c>
      <c r="AT316" s="904">
        <f t="shared" si="18"/>
        <v>0</v>
      </c>
      <c r="AU316" s="488">
        <f t="shared" si="18"/>
        <v>0</v>
      </c>
      <c r="AV316" s="899">
        <f>IFERROR(INDEX(V316:AG316,1,MATCH(Parametres!$B$3,V$1:AG$1,0)-1)*IF(OR(C316="L",C316="S",C316="I"),-1,1),"")</f>
        <v>0</v>
      </c>
      <c r="AW316" s="899">
        <f t="shared" si="19"/>
        <v>0</v>
      </c>
      <c r="AX316" s="899">
        <f>INDEX(V316:AG316,1,MATCH(Parametres!$B$3,V$1:AG$1,0))*IF(OR(C316="L",C316="S",C316="I"),-1,1)</f>
        <v>0</v>
      </c>
      <c r="AY316" s="487" t="s">
        <v>337</v>
      </c>
      <c r="AZ316" s="487" t="e">
        <f>+VLOOKUP($AJ316,Data_Validation!$A:$E,5,0)</f>
        <v>#N/A</v>
      </c>
    </row>
    <row r="317" spans="36:52" ht="15" customHeight="1">
      <c r="AJ317" s="899">
        <f t="shared" si="16"/>
        <v>0</v>
      </c>
      <c r="AK317" s="899">
        <f t="shared" si="16"/>
        <v>0</v>
      </c>
      <c r="AL317" s="905">
        <f>IFERROR(INDEX(G317:R317,1,MATCH(Parametres!$B$3,G$1:R$1,0)-1)*IF(OR(F317="L",F317="S",F317="I"),-1,1),"")</f>
        <v>0</v>
      </c>
      <c r="AM317" s="905">
        <f t="shared" si="17"/>
        <v>0</v>
      </c>
      <c r="AN317" s="905">
        <f>INDEX(G317:R317,1,MATCH(Parametres!$B$3,G$1:R$1,0))*IF(OR(F317="L",F317="S",F317="I"),-1,1)</f>
        <v>0</v>
      </c>
      <c r="AO317" s="487" t="e">
        <f>+VLOOKUP($AJ317,Data_Validation!$A:$D,1,0)</f>
        <v>#N/A</v>
      </c>
      <c r="AP317" s="487" t="e">
        <f>+VLOOKUP($AJ317,Data_Validation!$A:$D,3,0)</f>
        <v>#N/A</v>
      </c>
      <c r="AQ317" s="487" t="e">
        <f>+VLOOKUP($AJ317,Data_Validation!$A:$D,4,0)</f>
        <v>#N/A</v>
      </c>
      <c r="AR317" s="487" t="s">
        <v>299</v>
      </c>
      <c r="AS317" s="487" t="e">
        <f>+VLOOKUP($AJ317,Data_Validation!$A:$E,5,0)</f>
        <v>#N/A</v>
      </c>
      <c r="AT317" s="904">
        <f t="shared" si="18"/>
        <v>0</v>
      </c>
      <c r="AU317" s="488">
        <f t="shared" si="18"/>
        <v>0</v>
      </c>
      <c r="AV317" s="899">
        <f>IFERROR(INDEX(V317:AG317,1,MATCH(Parametres!$B$3,V$1:AG$1,0)-1)*IF(OR(C317="L",C317="S",C317="I"),-1,1),"")</f>
        <v>0</v>
      </c>
      <c r="AW317" s="899">
        <f t="shared" si="19"/>
        <v>0</v>
      </c>
      <c r="AX317" s="899">
        <f>INDEX(V317:AG317,1,MATCH(Parametres!$B$3,V$1:AG$1,0))*IF(OR(C317="L",C317="S",C317="I"),-1,1)</f>
        <v>0</v>
      </c>
      <c r="AY317" s="487" t="s">
        <v>337</v>
      </c>
      <c r="AZ317" s="487" t="e">
        <f>+VLOOKUP($AJ317,Data_Validation!$A:$E,5,0)</f>
        <v>#N/A</v>
      </c>
    </row>
    <row r="318" spans="36:52" ht="15.75" customHeight="1">
      <c r="AJ318" s="899">
        <f t="shared" si="16"/>
        <v>0</v>
      </c>
      <c r="AK318" s="899">
        <f t="shared" si="16"/>
        <v>0</v>
      </c>
      <c r="AL318" s="905">
        <f>IFERROR(INDEX(G318:R318,1,MATCH(Parametres!$B$3,G$1:R$1,0)-1)*IF(OR(F318="L",F318="S",F318="I"),-1,1),"")</f>
        <v>0</v>
      </c>
      <c r="AM318" s="905">
        <f t="shared" si="17"/>
        <v>0</v>
      </c>
      <c r="AN318" s="905">
        <f>INDEX(G318:R318,1,MATCH(Parametres!$B$3,G$1:R$1,0))*IF(OR(F318="L",F318="S",F318="I"),-1,1)</f>
        <v>0</v>
      </c>
      <c r="AO318" s="487" t="e">
        <f>+VLOOKUP($AJ318,Data_Validation!$A:$D,1,0)</f>
        <v>#N/A</v>
      </c>
      <c r="AP318" s="487" t="e">
        <f>+VLOOKUP($AJ318,Data_Validation!$A:$D,3,0)</f>
        <v>#N/A</v>
      </c>
      <c r="AQ318" s="487" t="e">
        <f>+VLOOKUP($AJ318,Data_Validation!$A:$D,4,0)</f>
        <v>#N/A</v>
      </c>
      <c r="AR318" s="487" t="s">
        <v>299</v>
      </c>
      <c r="AS318" s="487" t="e">
        <f>+VLOOKUP($AJ318,Data_Validation!$A:$E,5,0)</f>
        <v>#N/A</v>
      </c>
      <c r="AT318" s="904">
        <f t="shared" si="18"/>
        <v>0</v>
      </c>
      <c r="AU318" s="488">
        <f t="shared" si="18"/>
        <v>0</v>
      </c>
      <c r="AV318" s="899">
        <f>IFERROR(INDEX(V318:AG318,1,MATCH(Parametres!$B$3,V$1:AG$1,0)-1)*IF(OR(C318="L",C318="S",C318="I"),-1,1),"")</f>
        <v>0</v>
      </c>
      <c r="AW318" s="899">
        <f t="shared" si="19"/>
        <v>0</v>
      </c>
      <c r="AX318" s="899">
        <f>INDEX(V318:AG318,1,MATCH(Parametres!$B$3,V$1:AG$1,0))*IF(OR(C318="L",C318="S",C318="I"),-1,1)</f>
        <v>0</v>
      </c>
      <c r="AY318" s="487" t="s">
        <v>337</v>
      </c>
      <c r="AZ318" s="487" t="e">
        <f>+VLOOKUP($AJ318,Data_Validation!$A:$E,5,0)</f>
        <v>#N/A</v>
      </c>
    </row>
    <row r="319" spans="36:52" ht="15" customHeight="1">
      <c r="AJ319" s="899">
        <f t="shared" si="16"/>
        <v>0</v>
      </c>
      <c r="AK319" s="899">
        <f t="shared" si="16"/>
        <v>0</v>
      </c>
      <c r="AL319" s="905">
        <f>IFERROR(INDEX(G319:R319,1,MATCH(Parametres!$B$3,G$1:R$1,0)-1)*IF(OR(F319="L",F319="S",F319="I"),-1,1),"")</f>
        <v>0</v>
      </c>
      <c r="AM319" s="905">
        <f t="shared" si="17"/>
        <v>0</v>
      </c>
      <c r="AN319" s="905">
        <f>INDEX(G319:R319,1,MATCH(Parametres!$B$3,G$1:R$1,0))*IF(OR(F319="L",F319="S",F319="I"),-1,1)</f>
        <v>0</v>
      </c>
      <c r="AO319" s="487" t="e">
        <f>+VLOOKUP($AJ319,Data_Validation!$A:$D,1,0)</f>
        <v>#N/A</v>
      </c>
      <c r="AP319" s="487" t="e">
        <f>+VLOOKUP($AJ319,Data_Validation!$A:$D,3,0)</f>
        <v>#N/A</v>
      </c>
      <c r="AQ319" s="487" t="e">
        <f>+VLOOKUP($AJ319,Data_Validation!$A:$D,4,0)</f>
        <v>#N/A</v>
      </c>
      <c r="AR319" s="487" t="s">
        <v>299</v>
      </c>
      <c r="AS319" s="487" t="e">
        <f>+VLOOKUP($AJ319,Data_Validation!$A:$E,5,0)</f>
        <v>#N/A</v>
      </c>
      <c r="AT319" s="904">
        <f t="shared" si="18"/>
        <v>0</v>
      </c>
      <c r="AU319" s="488">
        <f t="shared" si="18"/>
        <v>0</v>
      </c>
      <c r="AV319" s="899">
        <f>IFERROR(INDEX(V319:AG319,1,MATCH(Parametres!$B$3,V$1:AG$1,0)-1)*IF(OR(C319="L",C319="S",C319="I"),-1,1),"")</f>
        <v>0</v>
      </c>
      <c r="AW319" s="899">
        <f t="shared" si="19"/>
        <v>0</v>
      </c>
      <c r="AX319" s="899">
        <f>INDEX(V319:AG319,1,MATCH(Parametres!$B$3,V$1:AG$1,0))*IF(OR(C319="L",C319="S",C319="I"),-1,1)</f>
        <v>0</v>
      </c>
      <c r="AY319" s="487" t="s">
        <v>337</v>
      </c>
      <c r="AZ319" s="487" t="e">
        <f>+VLOOKUP($AJ319,Data_Validation!$A:$E,5,0)</f>
        <v>#N/A</v>
      </c>
    </row>
    <row r="320" spans="36:52" ht="15" customHeight="1">
      <c r="AJ320" s="899">
        <f t="shared" si="16"/>
        <v>0</v>
      </c>
      <c r="AK320" s="899">
        <f t="shared" si="16"/>
        <v>0</v>
      </c>
      <c r="AL320" s="905">
        <f>IFERROR(INDEX(G320:R320,1,MATCH(Parametres!$B$3,G$1:R$1,0)-1)*IF(OR(F320="L",F320="S",F320="I"),-1,1),"")</f>
        <v>0</v>
      </c>
      <c r="AM320" s="905">
        <f t="shared" si="17"/>
        <v>0</v>
      </c>
      <c r="AN320" s="905">
        <f>INDEX(G320:R320,1,MATCH(Parametres!$B$3,G$1:R$1,0))*IF(OR(F320="L",F320="S",F320="I"),-1,1)</f>
        <v>0</v>
      </c>
      <c r="AO320" s="487" t="e">
        <f>+VLOOKUP($AJ320,Data_Validation!$A:$D,1,0)</f>
        <v>#N/A</v>
      </c>
      <c r="AP320" s="487" t="e">
        <f>+VLOOKUP($AJ320,Data_Validation!$A:$D,3,0)</f>
        <v>#N/A</v>
      </c>
      <c r="AQ320" s="487" t="e">
        <f>+VLOOKUP($AJ320,Data_Validation!$A:$D,4,0)</f>
        <v>#N/A</v>
      </c>
      <c r="AR320" s="487" t="s">
        <v>299</v>
      </c>
      <c r="AS320" s="487" t="e">
        <f>+VLOOKUP($AJ320,Data_Validation!$A:$E,5,0)</f>
        <v>#N/A</v>
      </c>
      <c r="AT320" s="904">
        <f t="shared" si="18"/>
        <v>0</v>
      </c>
      <c r="AU320" s="488">
        <f t="shared" si="18"/>
        <v>0</v>
      </c>
      <c r="AV320" s="899">
        <f>IFERROR(INDEX(V320:AG320,1,MATCH(Parametres!$B$3,V$1:AG$1,0)-1)*IF(OR(C320="L",C320="S",C320="I"),-1,1),"")</f>
        <v>0</v>
      </c>
      <c r="AW320" s="899">
        <f t="shared" si="19"/>
        <v>0</v>
      </c>
      <c r="AX320" s="899">
        <f>INDEX(V320:AG320,1,MATCH(Parametres!$B$3,V$1:AG$1,0))*IF(OR(C320="L",C320="S",C320="I"),-1,1)</f>
        <v>0</v>
      </c>
      <c r="AY320" s="487" t="s">
        <v>337</v>
      </c>
      <c r="AZ320" s="487" t="e">
        <f>+VLOOKUP($AJ320,Data_Validation!$A:$E,5,0)</f>
        <v>#N/A</v>
      </c>
    </row>
    <row r="321" spans="36:52" ht="15" customHeight="1">
      <c r="AJ321" s="899">
        <f t="shared" si="16"/>
        <v>0</v>
      </c>
      <c r="AK321" s="899">
        <f t="shared" si="16"/>
        <v>0</v>
      </c>
      <c r="AL321" s="905">
        <f>IFERROR(INDEX(G321:R321,1,MATCH(Parametres!$B$3,G$1:R$1,0)-1)*IF(OR(F321="L",F321="S",F321="I"),-1,1),"")</f>
        <v>0</v>
      </c>
      <c r="AM321" s="905">
        <f t="shared" si="17"/>
        <v>0</v>
      </c>
      <c r="AN321" s="905">
        <f>INDEX(G321:R321,1,MATCH(Parametres!$B$3,G$1:R$1,0))*IF(OR(F321="L",F321="S",F321="I"),-1,1)</f>
        <v>0</v>
      </c>
      <c r="AO321" s="487" t="e">
        <f>+VLOOKUP($AJ321,Data_Validation!$A:$D,1,0)</f>
        <v>#N/A</v>
      </c>
      <c r="AP321" s="487" t="e">
        <f>+VLOOKUP($AJ321,Data_Validation!$A:$D,3,0)</f>
        <v>#N/A</v>
      </c>
      <c r="AQ321" s="487" t="e">
        <f>+VLOOKUP($AJ321,Data_Validation!$A:$D,4,0)</f>
        <v>#N/A</v>
      </c>
      <c r="AR321" s="487" t="s">
        <v>299</v>
      </c>
      <c r="AS321" s="487" t="e">
        <f>+VLOOKUP($AJ321,Data_Validation!$A:$E,5,0)</f>
        <v>#N/A</v>
      </c>
      <c r="AT321" s="904">
        <f t="shared" si="18"/>
        <v>0</v>
      </c>
      <c r="AU321" s="488">
        <f t="shared" si="18"/>
        <v>0</v>
      </c>
      <c r="AV321" s="899">
        <f>IFERROR(INDEX(V321:AG321,1,MATCH(Parametres!$B$3,V$1:AG$1,0)-1)*IF(OR(C321="L",C321="S",C321="I"),-1,1),"")</f>
        <v>0</v>
      </c>
      <c r="AW321" s="899">
        <f t="shared" si="19"/>
        <v>0</v>
      </c>
      <c r="AX321" s="899">
        <f>INDEX(V321:AG321,1,MATCH(Parametres!$B$3,V$1:AG$1,0))*IF(OR(C321="L",C321="S",C321="I"),-1,1)</f>
        <v>0</v>
      </c>
      <c r="AY321" s="487" t="s">
        <v>337</v>
      </c>
      <c r="AZ321" s="487" t="e">
        <f>+VLOOKUP($AJ321,Data_Validation!$A:$E,5,0)</f>
        <v>#N/A</v>
      </c>
    </row>
    <row r="322" spans="36:52" ht="15.75" customHeight="1">
      <c r="AJ322" s="899">
        <f t="shared" si="16"/>
        <v>0</v>
      </c>
      <c r="AK322" s="899">
        <f t="shared" si="16"/>
        <v>0</v>
      </c>
      <c r="AL322" s="905">
        <f>IFERROR(INDEX(G322:R322,1,MATCH(Parametres!$B$3,G$1:R$1,0)-1)*IF(OR(F322="L",F322="S",F322="I"),-1,1),"")</f>
        <v>0</v>
      </c>
      <c r="AM322" s="905">
        <f t="shared" si="17"/>
        <v>0</v>
      </c>
      <c r="AN322" s="905">
        <f>INDEX(G322:R322,1,MATCH(Parametres!$B$3,G$1:R$1,0))*IF(OR(F322="L",F322="S",F322="I"),-1,1)</f>
        <v>0</v>
      </c>
      <c r="AO322" s="487" t="e">
        <f>+VLOOKUP($AJ322,Data_Validation!$A:$D,1,0)</f>
        <v>#N/A</v>
      </c>
      <c r="AP322" s="487" t="e">
        <f>+VLOOKUP($AJ322,Data_Validation!$A:$D,3,0)</f>
        <v>#N/A</v>
      </c>
      <c r="AQ322" s="487" t="e">
        <f>+VLOOKUP($AJ322,Data_Validation!$A:$D,4,0)</f>
        <v>#N/A</v>
      </c>
      <c r="AR322" s="487" t="s">
        <v>299</v>
      </c>
      <c r="AS322" s="487" t="e">
        <f>+VLOOKUP($AJ322,Data_Validation!$A:$E,5,0)</f>
        <v>#N/A</v>
      </c>
      <c r="AT322" s="904">
        <f t="shared" si="18"/>
        <v>0</v>
      </c>
      <c r="AU322" s="488">
        <f t="shared" si="18"/>
        <v>0</v>
      </c>
      <c r="AV322" s="899">
        <f>IFERROR(INDEX(V322:AG322,1,MATCH(Parametres!$B$3,V$1:AG$1,0)-1)*IF(OR(C322="L",C322="S",C322="I"),-1,1),"")</f>
        <v>0</v>
      </c>
      <c r="AW322" s="899">
        <f t="shared" si="19"/>
        <v>0</v>
      </c>
      <c r="AX322" s="899">
        <f>INDEX(V322:AG322,1,MATCH(Parametres!$B$3,V$1:AG$1,0))*IF(OR(C322="L",C322="S",C322="I"),-1,1)</f>
        <v>0</v>
      </c>
      <c r="AY322" s="487" t="s">
        <v>337</v>
      </c>
      <c r="AZ322" s="487" t="e">
        <f>+VLOOKUP($AJ322,Data_Validation!$A:$E,5,0)</f>
        <v>#N/A</v>
      </c>
    </row>
    <row r="323" spans="36:52" ht="15" customHeight="1">
      <c r="AJ323" s="899">
        <f t="shared" si="16"/>
        <v>0</v>
      </c>
      <c r="AK323" s="899">
        <f t="shared" si="16"/>
        <v>0</v>
      </c>
      <c r="AL323" s="905">
        <f>IFERROR(INDEX(G323:R323,1,MATCH(Parametres!$B$3,G$1:R$1,0)-1)*IF(OR(F323="L",F323="S",F323="I"),-1,1),"")</f>
        <v>0</v>
      </c>
      <c r="AM323" s="905">
        <f t="shared" si="17"/>
        <v>0</v>
      </c>
      <c r="AN323" s="905">
        <f>INDEX(G323:R323,1,MATCH(Parametres!$B$3,G$1:R$1,0))*IF(OR(F323="L",F323="S",F323="I"),-1,1)</f>
        <v>0</v>
      </c>
      <c r="AO323" s="487" t="e">
        <f>+VLOOKUP($AJ323,Data_Validation!$A:$D,1,0)</f>
        <v>#N/A</v>
      </c>
      <c r="AP323" s="487" t="e">
        <f>+VLOOKUP($AJ323,Data_Validation!$A:$D,3,0)</f>
        <v>#N/A</v>
      </c>
      <c r="AQ323" s="487" t="e">
        <f>+VLOOKUP($AJ323,Data_Validation!$A:$D,4,0)</f>
        <v>#N/A</v>
      </c>
      <c r="AR323" s="487" t="s">
        <v>299</v>
      </c>
      <c r="AS323" s="487" t="e">
        <f>+VLOOKUP($AJ323,Data_Validation!$A:$E,5,0)</f>
        <v>#N/A</v>
      </c>
      <c r="AT323" s="904">
        <f t="shared" si="18"/>
        <v>0</v>
      </c>
      <c r="AU323" s="488">
        <f t="shared" si="18"/>
        <v>0</v>
      </c>
      <c r="AV323" s="899">
        <f>IFERROR(INDEX(V323:AG323,1,MATCH(Parametres!$B$3,V$1:AG$1,0)-1)*IF(OR(C323="L",C323="S",C323="I"),-1,1),"")</f>
        <v>0</v>
      </c>
      <c r="AW323" s="899">
        <f t="shared" si="19"/>
        <v>0</v>
      </c>
      <c r="AX323" s="899">
        <f>INDEX(V323:AG323,1,MATCH(Parametres!$B$3,V$1:AG$1,0))*IF(OR(C323="L",C323="S",C323="I"),-1,1)</f>
        <v>0</v>
      </c>
      <c r="AY323" s="487" t="s">
        <v>337</v>
      </c>
      <c r="AZ323" s="487" t="e">
        <f>+VLOOKUP($AJ323,Data_Validation!$A:$E,5,0)</f>
        <v>#N/A</v>
      </c>
    </row>
    <row r="324" spans="36:52" ht="15" customHeight="1">
      <c r="AJ324" s="899">
        <f t="shared" ref="AJ324:AK387" si="20">C324</f>
        <v>0</v>
      </c>
      <c r="AK324" s="899">
        <f t="shared" si="20"/>
        <v>0</v>
      </c>
      <c r="AL324" s="905">
        <f>IFERROR(INDEX(G324:R324,1,MATCH(Parametres!$B$3,G$1:R$1,0)-1)*IF(OR(F324="L",F324="S",F324="I"),-1,1),"")</f>
        <v>0</v>
      </c>
      <c r="AM324" s="905">
        <f t="shared" ref="AM324:AM387" si="21">AN324-AL324</f>
        <v>0</v>
      </c>
      <c r="AN324" s="905">
        <f>INDEX(G324:R324,1,MATCH(Parametres!$B$3,G$1:R$1,0))*IF(OR(F324="L",F324="S",F324="I"),-1,1)</f>
        <v>0</v>
      </c>
      <c r="AO324" s="487" t="e">
        <f>+VLOOKUP($AJ324,Data_Validation!$A:$D,1,0)</f>
        <v>#N/A</v>
      </c>
      <c r="AP324" s="487" t="e">
        <f>+VLOOKUP($AJ324,Data_Validation!$A:$D,3,0)</f>
        <v>#N/A</v>
      </c>
      <c r="AQ324" s="487" t="e">
        <f>+VLOOKUP($AJ324,Data_Validation!$A:$D,4,0)</f>
        <v>#N/A</v>
      </c>
      <c r="AR324" s="487" t="s">
        <v>299</v>
      </c>
      <c r="AS324" s="487" t="e">
        <f>+VLOOKUP($AJ324,Data_Validation!$A:$E,5,0)</f>
        <v>#N/A</v>
      </c>
      <c r="AT324" s="904">
        <f t="shared" ref="AT324:AU387" si="22">C324</f>
        <v>0</v>
      </c>
      <c r="AU324" s="488">
        <f t="shared" si="22"/>
        <v>0</v>
      </c>
      <c r="AV324" s="899">
        <f>IFERROR(INDEX(V324:AG324,1,MATCH(Parametres!$B$3,V$1:AG$1,0)-1)*IF(OR(C324="L",C324="S",C324="I"),-1,1),"")</f>
        <v>0</v>
      </c>
      <c r="AW324" s="899">
        <f t="shared" ref="AW324:AW387" si="23">AX324-AV324</f>
        <v>0</v>
      </c>
      <c r="AX324" s="899">
        <f>INDEX(V324:AG324,1,MATCH(Parametres!$B$3,V$1:AG$1,0))*IF(OR(C324="L",C324="S",C324="I"),-1,1)</f>
        <v>0</v>
      </c>
      <c r="AY324" s="487" t="s">
        <v>337</v>
      </c>
      <c r="AZ324" s="487" t="e">
        <f>+VLOOKUP($AJ324,Data_Validation!$A:$E,5,0)</f>
        <v>#N/A</v>
      </c>
    </row>
    <row r="325" spans="36:52" ht="15" customHeight="1">
      <c r="AJ325" s="899">
        <f t="shared" si="20"/>
        <v>0</v>
      </c>
      <c r="AK325" s="899">
        <f t="shared" si="20"/>
        <v>0</v>
      </c>
      <c r="AL325" s="905">
        <f>IFERROR(INDEX(G325:R325,1,MATCH(Parametres!$B$3,G$1:R$1,0)-1)*IF(OR(F325="L",F325="S",F325="I"),-1,1),"")</f>
        <v>0</v>
      </c>
      <c r="AM325" s="905">
        <f t="shared" si="21"/>
        <v>0</v>
      </c>
      <c r="AN325" s="905">
        <f>INDEX(G325:R325,1,MATCH(Parametres!$B$3,G$1:R$1,0))*IF(OR(F325="L",F325="S",F325="I"),-1,1)</f>
        <v>0</v>
      </c>
      <c r="AO325" s="487" t="e">
        <f>+VLOOKUP($AJ325,Data_Validation!$A:$D,1,0)</f>
        <v>#N/A</v>
      </c>
      <c r="AP325" s="487" t="e">
        <f>+VLOOKUP($AJ325,Data_Validation!$A:$D,3,0)</f>
        <v>#N/A</v>
      </c>
      <c r="AQ325" s="487" t="e">
        <f>+VLOOKUP($AJ325,Data_Validation!$A:$D,4,0)</f>
        <v>#N/A</v>
      </c>
      <c r="AR325" s="487" t="s">
        <v>299</v>
      </c>
      <c r="AS325" s="487" t="e">
        <f>+VLOOKUP($AJ325,Data_Validation!$A:$E,5,0)</f>
        <v>#N/A</v>
      </c>
      <c r="AT325" s="904">
        <f t="shared" si="22"/>
        <v>0</v>
      </c>
      <c r="AU325" s="488">
        <f t="shared" si="22"/>
        <v>0</v>
      </c>
      <c r="AV325" s="899">
        <f>IFERROR(INDEX(V325:AG325,1,MATCH(Parametres!$B$3,V$1:AG$1,0)-1)*IF(OR(C325="L",C325="S",C325="I"),-1,1),"")</f>
        <v>0</v>
      </c>
      <c r="AW325" s="899">
        <f t="shared" si="23"/>
        <v>0</v>
      </c>
      <c r="AX325" s="899">
        <f>INDEX(V325:AG325,1,MATCH(Parametres!$B$3,V$1:AG$1,0))*IF(OR(C325="L",C325="S",C325="I"),-1,1)</f>
        <v>0</v>
      </c>
      <c r="AY325" s="487" t="s">
        <v>337</v>
      </c>
      <c r="AZ325" s="487" t="e">
        <f>+VLOOKUP($AJ325,Data_Validation!$A:$E,5,0)</f>
        <v>#N/A</v>
      </c>
    </row>
    <row r="326" spans="36:52" ht="15" customHeight="1">
      <c r="AJ326" s="899">
        <f t="shared" si="20"/>
        <v>0</v>
      </c>
      <c r="AK326" s="899">
        <f t="shared" si="20"/>
        <v>0</v>
      </c>
      <c r="AL326" s="905">
        <f>IFERROR(INDEX(G326:R326,1,MATCH(Parametres!$B$3,G$1:R$1,0)-1)*IF(OR(F326="L",F326="S",F326="I"),-1,1),"")</f>
        <v>0</v>
      </c>
      <c r="AM326" s="905">
        <f t="shared" si="21"/>
        <v>0</v>
      </c>
      <c r="AN326" s="905">
        <f>INDEX(G326:R326,1,MATCH(Parametres!$B$3,G$1:R$1,0))*IF(OR(F326="L",F326="S",F326="I"),-1,1)</f>
        <v>0</v>
      </c>
      <c r="AO326" s="487" t="e">
        <f>+VLOOKUP($AJ326,Data_Validation!$A:$D,1,0)</f>
        <v>#N/A</v>
      </c>
      <c r="AP326" s="487" t="e">
        <f>+VLOOKUP($AJ326,Data_Validation!$A:$D,3,0)</f>
        <v>#N/A</v>
      </c>
      <c r="AQ326" s="487" t="e">
        <f>+VLOOKUP($AJ326,Data_Validation!$A:$D,4,0)</f>
        <v>#N/A</v>
      </c>
      <c r="AR326" s="487" t="s">
        <v>299</v>
      </c>
      <c r="AS326" s="487" t="e">
        <f>+VLOOKUP($AJ326,Data_Validation!$A:$E,5,0)</f>
        <v>#N/A</v>
      </c>
      <c r="AT326" s="904">
        <f t="shared" si="22"/>
        <v>0</v>
      </c>
      <c r="AU326" s="488">
        <f t="shared" si="22"/>
        <v>0</v>
      </c>
      <c r="AV326" s="899">
        <f>IFERROR(INDEX(V326:AG326,1,MATCH(Parametres!$B$3,V$1:AG$1,0)-1)*IF(OR(C326="L",C326="S",C326="I"),-1,1),"")</f>
        <v>0</v>
      </c>
      <c r="AW326" s="899">
        <f t="shared" si="23"/>
        <v>0</v>
      </c>
      <c r="AX326" s="899">
        <f>INDEX(V326:AG326,1,MATCH(Parametres!$B$3,V$1:AG$1,0))*IF(OR(C326="L",C326="S",C326="I"),-1,1)</f>
        <v>0</v>
      </c>
      <c r="AY326" s="487" t="s">
        <v>337</v>
      </c>
      <c r="AZ326" s="487" t="e">
        <f>+VLOOKUP($AJ326,Data_Validation!$A:$E,5,0)</f>
        <v>#N/A</v>
      </c>
    </row>
    <row r="327" spans="36:52" ht="15.75" customHeight="1">
      <c r="AJ327" s="899">
        <f t="shared" si="20"/>
        <v>0</v>
      </c>
      <c r="AK327" s="899">
        <f t="shared" si="20"/>
        <v>0</v>
      </c>
      <c r="AL327" s="905">
        <f>IFERROR(INDEX(G327:R327,1,MATCH(Parametres!$B$3,G$1:R$1,0)-1)*IF(OR(F327="L",F327="S",F327="I"),-1,1),"")</f>
        <v>0</v>
      </c>
      <c r="AM327" s="905">
        <f t="shared" si="21"/>
        <v>0</v>
      </c>
      <c r="AN327" s="905">
        <f>INDEX(G327:R327,1,MATCH(Parametres!$B$3,G$1:R$1,0))*IF(OR(F327="L",F327="S",F327="I"),-1,1)</f>
        <v>0</v>
      </c>
      <c r="AO327" s="487" t="e">
        <f>+VLOOKUP($AJ327,Data_Validation!$A:$D,1,0)</f>
        <v>#N/A</v>
      </c>
      <c r="AP327" s="487" t="e">
        <f>+VLOOKUP($AJ327,Data_Validation!$A:$D,3,0)</f>
        <v>#N/A</v>
      </c>
      <c r="AQ327" s="487" t="e">
        <f>+VLOOKUP($AJ327,Data_Validation!$A:$D,4,0)</f>
        <v>#N/A</v>
      </c>
      <c r="AR327" s="487" t="s">
        <v>299</v>
      </c>
      <c r="AS327" s="487" t="e">
        <f>+VLOOKUP($AJ327,Data_Validation!$A:$E,5,0)</f>
        <v>#N/A</v>
      </c>
      <c r="AT327" s="904">
        <f t="shared" si="22"/>
        <v>0</v>
      </c>
      <c r="AU327" s="488">
        <f t="shared" si="22"/>
        <v>0</v>
      </c>
      <c r="AV327" s="899">
        <f>IFERROR(INDEX(V327:AG327,1,MATCH(Parametres!$B$3,V$1:AG$1,0)-1)*IF(OR(C327="L",C327="S",C327="I"),-1,1),"")</f>
        <v>0</v>
      </c>
      <c r="AW327" s="899">
        <f t="shared" si="23"/>
        <v>0</v>
      </c>
      <c r="AX327" s="899">
        <f>INDEX(V327:AG327,1,MATCH(Parametres!$B$3,V$1:AG$1,0))*IF(OR(C327="L",C327="S",C327="I"),-1,1)</f>
        <v>0</v>
      </c>
      <c r="AY327" s="487" t="s">
        <v>337</v>
      </c>
      <c r="AZ327" s="487" t="e">
        <f>+VLOOKUP($AJ327,Data_Validation!$A:$E,5,0)</f>
        <v>#N/A</v>
      </c>
    </row>
    <row r="328" spans="36:52" ht="15" customHeight="1">
      <c r="AJ328" s="899">
        <f t="shared" si="20"/>
        <v>0</v>
      </c>
      <c r="AK328" s="899">
        <f t="shared" si="20"/>
        <v>0</v>
      </c>
      <c r="AL328" s="905">
        <f>IFERROR(INDEX(G328:R328,1,MATCH(Parametres!$B$3,G$1:R$1,0)-1)*IF(OR(F328="L",F328="S",F328="I"),-1,1),"")</f>
        <v>0</v>
      </c>
      <c r="AM328" s="905">
        <f t="shared" si="21"/>
        <v>0</v>
      </c>
      <c r="AN328" s="905">
        <f>INDEX(G328:R328,1,MATCH(Parametres!$B$3,G$1:R$1,0))*IF(OR(F328="L",F328="S",F328="I"),-1,1)</f>
        <v>0</v>
      </c>
      <c r="AO328" s="487" t="e">
        <f>+VLOOKUP($AJ328,Data_Validation!$A:$D,1,0)</f>
        <v>#N/A</v>
      </c>
      <c r="AP328" s="487" t="e">
        <f>+VLOOKUP($AJ328,Data_Validation!$A:$D,3,0)</f>
        <v>#N/A</v>
      </c>
      <c r="AQ328" s="487" t="e">
        <f>+VLOOKUP($AJ328,Data_Validation!$A:$D,4,0)</f>
        <v>#N/A</v>
      </c>
      <c r="AR328" s="487" t="s">
        <v>299</v>
      </c>
      <c r="AS328" s="487" t="e">
        <f>+VLOOKUP($AJ328,Data_Validation!$A:$E,5,0)</f>
        <v>#N/A</v>
      </c>
      <c r="AT328" s="904">
        <f t="shared" si="22"/>
        <v>0</v>
      </c>
      <c r="AU328" s="488">
        <f t="shared" si="22"/>
        <v>0</v>
      </c>
      <c r="AV328" s="899">
        <f>IFERROR(INDEX(V328:AG328,1,MATCH(Parametres!$B$3,V$1:AG$1,0)-1)*IF(OR(C328="L",C328="S",C328="I"),-1,1),"")</f>
        <v>0</v>
      </c>
      <c r="AW328" s="899">
        <f t="shared" si="23"/>
        <v>0</v>
      </c>
      <c r="AX328" s="899">
        <f>INDEX(V328:AG328,1,MATCH(Parametres!$B$3,V$1:AG$1,0))*IF(OR(C328="L",C328="S",C328="I"),-1,1)</f>
        <v>0</v>
      </c>
      <c r="AY328" s="487" t="s">
        <v>337</v>
      </c>
      <c r="AZ328" s="487" t="e">
        <f>+VLOOKUP($AJ328,Data_Validation!$A:$E,5,0)</f>
        <v>#N/A</v>
      </c>
    </row>
    <row r="329" spans="36:52" ht="15" customHeight="1">
      <c r="AJ329" s="899">
        <f t="shared" si="20"/>
        <v>0</v>
      </c>
      <c r="AK329" s="899">
        <f t="shared" si="20"/>
        <v>0</v>
      </c>
      <c r="AL329" s="905">
        <f>IFERROR(INDEX(G329:R329,1,MATCH(Parametres!$B$3,G$1:R$1,0)-1)*IF(OR(F329="L",F329="S",F329="I"),-1,1),"")</f>
        <v>0</v>
      </c>
      <c r="AM329" s="905">
        <f t="shared" si="21"/>
        <v>0</v>
      </c>
      <c r="AN329" s="905">
        <f>INDEX(G329:R329,1,MATCH(Parametres!$B$3,G$1:R$1,0))*IF(OR(F329="L",F329="S",F329="I"),-1,1)</f>
        <v>0</v>
      </c>
      <c r="AO329" s="487" t="e">
        <f>+VLOOKUP($AJ329,Data_Validation!$A:$D,1,0)</f>
        <v>#N/A</v>
      </c>
      <c r="AP329" s="487" t="e">
        <f>+VLOOKUP($AJ329,Data_Validation!$A:$D,3,0)</f>
        <v>#N/A</v>
      </c>
      <c r="AQ329" s="487" t="e">
        <f>+VLOOKUP($AJ329,Data_Validation!$A:$D,4,0)</f>
        <v>#N/A</v>
      </c>
      <c r="AR329" s="487" t="s">
        <v>299</v>
      </c>
      <c r="AS329" s="487" t="e">
        <f>+VLOOKUP($AJ329,Data_Validation!$A:$E,5,0)</f>
        <v>#N/A</v>
      </c>
      <c r="AT329" s="904">
        <f t="shared" si="22"/>
        <v>0</v>
      </c>
      <c r="AU329" s="488">
        <f t="shared" si="22"/>
        <v>0</v>
      </c>
      <c r="AV329" s="899">
        <f>IFERROR(INDEX(V329:AG329,1,MATCH(Parametres!$B$3,V$1:AG$1,0)-1)*IF(OR(C329="L",C329="S",C329="I"),-1,1),"")</f>
        <v>0</v>
      </c>
      <c r="AW329" s="899">
        <f t="shared" si="23"/>
        <v>0</v>
      </c>
      <c r="AX329" s="899">
        <f>INDEX(V329:AG329,1,MATCH(Parametres!$B$3,V$1:AG$1,0))*IF(OR(C329="L",C329="S",C329="I"),-1,1)</f>
        <v>0</v>
      </c>
      <c r="AY329" s="487" t="s">
        <v>337</v>
      </c>
      <c r="AZ329" s="487" t="e">
        <f>+VLOOKUP($AJ329,Data_Validation!$A:$E,5,0)</f>
        <v>#N/A</v>
      </c>
    </row>
    <row r="330" spans="36:52" ht="15" customHeight="1">
      <c r="AJ330" s="899">
        <f t="shared" si="20"/>
        <v>0</v>
      </c>
      <c r="AK330" s="899">
        <f t="shared" si="20"/>
        <v>0</v>
      </c>
      <c r="AL330" s="905">
        <f>IFERROR(INDEX(G330:R330,1,MATCH(Parametres!$B$3,G$1:R$1,0)-1)*IF(OR(F330="L",F330="S",F330="I"),-1,1),"")</f>
        <v>0</v>
      </c>
      <c r="AM330" s="905">
        <f t="shared" si="21"/>
        <v>0</v>
      </c>
      <c r="AN330" s="905">
        <f>INDEX(G330:R330,1,MATCH(Parametres!$B$3,G$1:R$1,0))*IF(OR(F330="L",F330="S",F330="I"),-1,1)</f>
        <v>0</v>
      </c>
      <c r="AO330" s="487" t="e">
        <f>+VLOOKUP($AJ330,Data_Validation!$A:$D,1,0)</f>
        <v>#N/A</v>
      </c>
      <c r="AP330" s="487" t="e">
        <f>+VLOOKUP($AJ330,Data_Validation!$A:$D,3,0)</f>
        <v>#N/A</v>
      </c>
      <c r="AQ330" s="487" t="e">
        <f>+VLOOKUP($AJ330,Data_Validation!$A:$D,4,0)</f>
        <v>#N/A</v>
      </c>
      <c r="AR330" s="487" t="s">
        <v>299</v>
      </c>
      <c r="AS330" s="487" t="e">
        <f>+VLOOKUP($AJ330,Data_Validation!$A:$E,5,0)</f>
        <v>#N/A</v>
      </c>
      <c r="AT330" s="904">
        <f t="shared" si="22"/>
        <v>0</v>
      </c>
      <c r="AU330" s="488">
        <f t="shared" si="22"/>
        <v>0</v>
      </c>
      <c r="AV330" s="899">
        <f>IFERROR(INDEX(V330:AG330,1,MATCH(Parametres!$B$3,V$1:AG$1,0)-1)*IF(OR(C330="L",C330="S",C330="I"),-1,1),"")</f>
        <v>0</v>
      </c>
      <c r="AW330" s="899">
        <f t="shared" si="23"/>
        <v>0</v>
      </c>
      <c r="AX330" s="899">
        <f>INDEX(V330:AG330,1,MATCH(Parametres!$B$3,V$1:AG$1,0))*IF(OR(C330="L",C330="S",C330="I"),-1,1)</f>
        <v>0</v>
      </c>
      <c r="AY330" s="487" t="s">
        <v>337</v>
      </c>
      <c r="AZ330" s="487" t="e">
        <f>+VLOOKUP($AJ330,Data_Validation!$A:$E,5,0)</f>
        <v>#N/A</v>
      </c>
    </row>
    <row r="331" spans="36:52" ht="15" customHeight="1">
      <c r="AJ331" s="899">
        <f t="shared" si="20"/>
        <v>0</v>
      </c>
      <c r="AK331" s="899">
        <f t="shared" si="20"/>
        <v>0</v>
      </c>
      <c r="AL331" s="905">
        <f>IFERROR(INDEX(G331:R331,1,MATCH(Parametres!$B$3,G$1:R$1,0)-1)*IF(OR(F331="L",F331="S",F331="I"),-1,1),"")</f>
        <v>0</v>
      </c>
      <c r="AM331" s="905">
        <f t="shared" si="21"/>
        <v>0</v>
      </c>
      <c r="AN331" s="905">
        <f>INDEX(G331:R331,1,MATCH(Parametres!$B$3,G$1:R$1,0))*IF(OR(F331="L",F331="S",F331="I"),-1,1)</f>
        <v>0</v>
      </c>
      <c r="AO331" s="487" t="e">
        <f>+VLOOKUP($AJ331,Data_Validation!$A:$D,1,0)</f>
        <v>#N/A</v>
      </c>
      <c r="AP331" s="487" t="e">
        <f>+VLOOKUP($AJ331,Data_Validation!$A:$D,3,0)</f>
        <v>#N/A</v>
      </c>
      <c r="AQ331" s="487" t="e">
        <f>+VLOOKUP($AJ331,Data_Validation!$A:$D,4,0)</f>
        <v>#N/A</v>
      </c>
      <c r="AR331" s="487" t="s">
        <v>299</v>
      </c>
      <c r="AS331" s="487" t="e">
        <f>+VLOOKUP($AJ331,Data_Validation!$A:$E,5,0)</f>
        <v>#N/A</v>
      </c>
      <c r="AT331" s="904">
        <f t="shared" si="22"/>
        <v>0</v>
      </c>
      <c r="AU331" s="488">
        <f t="shared" si="22"/>
        <v>0</v>
      </c>
      <c r="AV331" s="899">
        <f>IFERROR(INDEX(V331:AG331,1,MATCH(Parametres!$B$3,V$1:AG$1,0)-1)*IF(OR(C331="L",C331="S",C331="I"),-1,1),"")</f>
        <v>0</v>
      </c>
      <c r="AW331" s="899">
        <f t="shared" si="23"/>
        <v>0</v>
      </c>
      <c r="AX331" s="899">
        <f>INDEX(V331:AG331,1,MATCH(Parametres!$B$3,V$1:AG$1,0))*IF(OR(C331="L",C331="S",C331="I"),-1,1)</f>
        <v>0</v>
      </c>
      <c r="AY331" s="487" t="s">
        <v>337</v>
      </c>
      <c r="AZ331" s="487" t="e">
        <f>+VLOOKUP($AJ331,Data_Validation!$A:$E,5,0)</f>
        <v>#N/A</v>
      </c>
    </row>
    <row r="332" spans="36:52" ht="15" customHeight="1">
      <c r="AJ332" s="899">
        <f t="shared" si="20"/>
        <v>0</v>
      </c>
      <c r="AK332" s="899">
        <f t="shared" si="20"/>
        <v>0</v>
      </c>
      <c r="AL332" s="905">
        <f>IFERROR(INDEX(G332:R332,1,MATCH(Parametres!$B$3,G$1:R$1,0)-1)*IF(OR(F332="L",F332="S",F332="I"),-1,1),"")</f>
        <v>0</v>
      </c>
      <c r="AM332" s="905">
        <f t="shared" si="21"/>
        <v>0</v>
      </c>
      <c r="AN332" s="905">
        <f>INDEX(G332:R332,1,MATCH(Parametres!$B$3,G$1:R$1,0))*IF(OR(F332="L",F332="S",F332="I"),-1,1)</f>
        <v>0</v>
      </c>
      <c r="AO332" s="487" t="e">
        <f>+VLOOKUP($AJ332,Data_Validation!$A:$D,1,0)</f>
        <v>#N/A</v>
      </c>
      <c r="AP332" s="487" t="e">
        <f>+VLOOKUP($AJ332,Data_Validation!$A:$D,3,0)</f>
        <v>#N/A</v>
      </c>
      <c r="AQ332" s="487" t="e">
        <f>+VLOOKUP($AJ332,Data_Validation!$A:$D,4,0)</f>
        <v>#N/A</v>
      </c>
      <c r="AR332" s="487" t="s">
        <v>299</v>
      </c>
      <c r="AS332" s="487" t="e">
        <f>+VLOOKUP($AJ332,Data_Validation!$A:$E,5,0)</f>
        <v>#N/A</v>
      </c>
      <c r="AT332" s="904">
        <f t="shared" si="22"/>
        <v>0</v>
      </c>
      <c r="AU332" s="488">
        <f t="shared" si="22"/>
        <v>0</v>
      </c>
      <c r="AV332" s="899">
        <f>IFERROR(INDEX(V332:AG332,1,MATCH(Parametres!$B$3,V$1:AG$1,0)-1)*IF(OR(C332="L",C332="S",C332="I"),-1,1),"")</f>
        <v>0</v>
      </c>
      <c r="AW332" s="899">
        <f t="shared" si="23"/>
        <v>0</v>
      </c>
      <c r="AX332" s="899">
        <f>INDEX(V332:AG332,1,MATCH(Parametres!$B$3,V$1:AG$1,0))*IF(OR(C332="L",C332="S",C332="I"),-1,1)</f>
        <v>0</v>
      </c>
      <c r="AY332" s="487" t="s">
        <v>337</v>
      </c>
      <c r="AZ332" s="487" t="e">
        <f>+VLOOKUP($AJ332,Data_Validation!$A:$E,5,0)</f>
        <v>#N/A</v>
      </c>
    </row>
    <row r="333" spans="36:52" ht="15.75" customHeight="1">
      <c r="AJ333" s="899">
        <f t="shared" si="20"/>
        <v>0</v>
      </c>
      <c r="AK333" s="899">
        <f t="shared" si="20"/>
        <v>0</v>
      </c>
      <c r="AL333" s="905">
        <f>IFERROR(INDEX(G333:R333,1,MATCH(Parametres!$B$3,G$1:R$1,0)-1)*IF(OR(F333="L",F333="S",F333="I"),-1,1),"")</f>
        <v>0</v>
      </c>
      <c r="AM333" s="905">
        <f t="shared" si="21"/>
        <v>0</v>
      </c>
      <c r="AN333" s="905">
        <f>INDEX(G333:R333,1,MATCH(Parametres!$B$3,G$1:R$1,0))*IF(OR(F333="L",F333="S",F333="I"),-1,1)</f>
        <v>0</v>
      </c>
      <c r="AO333" s="487" t="e">
        <f>+VLOOKUP($AJ333,Data_Validation!$A:$D,1,0)</f>
        <v>#N/A</v>
      </c>
      <c r="AP333" s="487" t="e">
        <f>+VLOOKUP($AJ333,Data_Validation!$A:$D,3,0)</f>
        <v>#N/A</v>
      </c>
      <c r="AQ333" s="487" t="e">
        <f>+VLOOKUP($AJ333,Data_Validation!$A:$D,4,0)</f>
        <v>#N/A</v>
      </c>
      <c r="AR333" s="487" t="s">
        <v>299</v>
      </c>
      <c r="AS333" s="487" t="e">
        <f>+VLOOKUP($AJ333,Data_Validation!$A:$E,5,0)</f>
        <v>#N/A</v>
      </c>
      <c r="AT333" s="904">
        <f t="shared" si="22"/>
        <v>0</v>
      </c>
      <c r="AU333" s="488">
        <f t="shared" si="22"/>
        <v>0</v>
      </c>
      <c r="AV333" s="899">
        <f>IFERROR(INDEX(V333:AG333,1,MATCH(Parametres!$B$3,V$1:AG$1,0)-1)*IF(OR(C333="L",C333="S",C333="I"),-1,1),"")</f>
        <v>0</v>
      </c>
      <c r="AW333" s="899">
        <f t="shared" si="23"/>
        <v>0</v>
      </c>
      <c r="AX333" s="899">
        <f>INDEX(V333:AG333,1,MATCH(Parametres!$B$3,V$1:AG$1,0))*IF(OR(C333="L",C333="S",C333="I"),-1,1)</f>
        <v>0</v>
      </c>
      <c r="AY333" s="487" t="s">
        <v>337</v>
      </c>
      <c r="AZ333" s="487" t="e">
        <f>+VLOOKUP($AJ333,Data_Validation!$A:$E,5,0)</f>
        <v>#N/A</v>
      </c>
    </row>
    <row r="334" spans="36:52" ht="15.75" customHeight="1">
      <c r="AJ334" s="899">
        <f t="shared" si="20"/>
        <v>0</v>
      </c>
      <c r="AK334" s="899">
        <f t="shared" si="20"/>
        <v>0</v>
      </c>
      <c r="AL334" s="905">
        <f>IFERROR(INDEX(G334:R334,1,MATCH(Parametres!$B$3,G$1:R$1,0)-1)*IF(OR(F334="L",F334="S",F334="I"),-1,1),"")</f>
        <v>0</v>
      </c>
      <c r="AM334" s="905">
        <f t="shared" si="21"/>
        <v>0</v>
      </c>
      <c r="AN334" s="905">
        <f>INDEX(G334:R334,1,MATCH(Parametres!$B$3,G$1:R$1,0))*IF(OR(F334="L",F334="S",F334="I"),-1,1)</f>
        <v>0</v>
      </c>
      <c r="AO334" s="487" t="e">
        <f>+VLOOKUP($AJ334,Data_Validation!$A:$D,1,0)</f>
        <v>#N/A</v>
      </c>
      <c r="AP334" s="487" t="e">
        <f>+VLOOKUP($AJ334,Data_Validation!$A:$D,3,0)</f>
        <v>#N/A</v>
      </c>
      <c r="AQ334" s="487" t="e">
        <f>+VLOOKUP($AJ334,Data_Validation!$A:$D,4,0)</f>
        <v>#N/A</v>
      </c>
      <c r="AR334" s="487" t="s">
        <v>299</v>
      </c>
      <c r="AS334" s="487" t="e">
        <f>+VLOOKUP($AJ334,Data_Validation!$A:$E,5,0)</f>
        <v>#N/A</v>
      </c>
      <c r="AT334" s="904">
        <f t="shared" si="22"/>
        <v>0</v>
      </c>
      <c r="AU334" s="488">
        <f t="shared" si="22"/>
        <v>0</v>
      </c>
      <c r="AV334" s="899">
        <f>IFERROR(INDEX(V334:AG334,1,MATCH(Parametres!$B$3,V$1:AG$1,0)-1)*IF(OR(C334="L",C334="S",C334="I"),-1,1),"")</f>
        <v>0</v>
      </c>
      <c r="AW334" s="899">
        <f t="shared" si="23"/>
        <v>0</v>
      </c>
      <c r="AX334" s="899">
        <f>INDEX(V334:AG334,1,MATCH(Parametres!$B$3,V$1:AG$1,0))*IF(OR(C334="L",C334="S",C334="I"),-1,1)</f>
        <v>0</v>
      </c>
      <c r="AY334" s="487" t="s">
        <v>337</v>
      </c>
      <c r="AZ334" s="487" t="e">
        <f>+VLOOKUP($AJ334,Data_Validation!$A:$E,5,0)</f>
        <v>#N/A</v>
      </c>
    </row>
    <row r="335" spans="36:52" ht="15" customHeight="1">
      <c r="AJ335" s="899">
        <f t="shared" si="20"/>
        <v>0</v>
      </c>
      <c r="AK335" s="899">
        <f t="shared" si="20"/>
        <v>0</v>
      </c>
      <c r="AL335" s="905">
        <f>IFERROR(INDEX(G335:R335,1,MATCH(Parametres!$B$3,G$1:R$1,0)-1)*IF(OR(F335="L",F335="S",F335="I"),-1,1),"")</f>
        <v>0</v>
      </c>
      <c r="AM335" s="905">
        <f t="shared" si="21"/>
        <v>0</v>
      </c>
      <c r="AN335" s="905">
        <f>INDEX(G335:R335,1,MATCH(Parametres!$B$3,G$1:R$1,0))*IF(OR(F335="L",F335="S",F335="I"),-1,1)</f>
        <v>0</v>
      </c>
      <c r="AO335" s="487" t="e">
        <f>+VLOOKUP($AJ335,Data_Validation!$A:$D,1,0)</f>
        <v>#N/A</v>
      </c>
      <c r="AP335" s="487" t="e">
        <f>+VLOOKUP($AJ335,Data_Validation!$A:$D,3,0)</f>
        <v>#N/A</v>
      </c>
      <c r="AQ335" s="487" t="e">
        <f>+VLOOKUP($AJ335,Data_Validation!$A:$D,4,0)</f>
        <v>#N/A</v>
      </c>
      <c r="AR335" s="487" t="s">
        <v>299</v>
      </c>
      <c r="AS335" s="487" t="e">
        <f>+VLOOKUP($AJ335,Data_Validation!$A:$E,5,0)</f>
        <v>#N/A</v>
      </c>
      <c r="AT335" s="904">
        <f t="shared" si="22"/>
        <v>0</v>
      </c>
      <c r="AU335" s="488">
        <f t="shared" si="22"/>
        <v>0</v>
      </c>
      <c r="AV335" s="899">
        <f>IFERROR(INDEX(V335:AG335,1,MATCH(Parametres!$B$3,V$1:AG$1,0)-1)*IF(OR(C335="L",C335="S",C335="I"),-1,1),"")</f>
        <v>0</v>
      </c>
      <c r="AW335" s="899">
        <f t="shared" si="23"/>
        <v>0</v>
      </c>
      <c r="AX335" s="899">
        <f>INDEX(V335:AG335,1,MATCH(Parametres!$B$3,V$1:AG$1,0))*IF(OR(C335="L",C335="S",C335="I"),-1,1)</f>
        <v>0</v>
      </c>
      <c r="AY335" s="487" t="s">
        <v>337</v>
      </c>
      <c r="AZ335" s="487" t="e">
        <f>+VLOOKUP($AJ335,Data_Validation!$A:$E,5,0)</f>
        <v>#N/A</v>
      </c>
    </row>
    <row r="336" spans="36:52" ht="15" customHeight="1">
      <c r="AJ336" s="899">
        <f t="shared" si="20"/>
        <v>0</v>
      </c>
      <c r="AK336" s="899">
        <f t="shared" si="20"/>
        <v>0</v>
      </c>
      <c r="AL336" s="905">
        <f>IFERROR(INDEX(G336:R336,1,MATCH(Parametres!$B$3,G$1:R$1,0)-1)*IF(OR(F336="L",F336="S",F336="I"),-1,1),"")</f>
        <v>0</v>
      </c>
      <c r="AM336" s="905">
        <f t="shared" si="21"/>
        <v>0</v>
      </c>
      <c r="AN336" s="905">
        <f>INDEX(G336:R336,1,MATCH(Parametres!$B$3,G$1:R$1,0))*IF(OR(F336="L",F336="S",F336="I"),-1,1)</f>
        <v>0</v>
      </c>
      <c r="AO336" s="487" t="e">
        <f>+VLOOKUP($AJ336,Data_Validation!$A:$D,1,0)</f>
        <v>#N/A</v>
      </c>
      <c r="AP336" s="487" t="e">
        <f>+VLOOKUP($AJ336,Data_Validation!$A:$D,3,0)</f>
        <v>#N/A</v>
      </c>
      <c r="AQ336" s="487" t="e">
        <f>+VLOOKUP($AJ336,Data_Validation!$A:$D,4,0)</f>
        <v>#N/A</v>
      </c>
      <c r="AR336" s="487" t="s">
        <v>299</v>
      </c>
      <c r="AS336" s="487" t="e">
        <f>+VLOOKUP($AJ336,Data_Validation!$A:$E,5,0)</f>
        <v>#N/A</v>
      </c>
      <c r="AT336" s="904">
        <f t="shared" si="22"/>
        <v>0</v>
      </c>
      <c r="AU336" s="488">
        <f t="shared" si="22"/>
        <v>0</v>
      </c>
      <c r="AV336" s="899">
        <f>IFERROR(INDEX(V336:AG336,1,MATCH(Parametres!$B$3,V$1:AG$1,0)-1)*IF(OR(C336="L",C336="S",C336="I"),-1,1),"")</f>
        <v>0</v>
      </c>
      <c r="AW336" s="899">
        <f t="shared" si="23"/>
        <v>0</v>
      </c>
      <c r="AX336" s="899">
        <f>INDEX(V336:AG336,1,MATCH(Parametres!$B$3,V$1:AG$1,0))*IF(OR(C336="L",C336="S",C336="I"),-1,1)</f>
        <v>0</v>
      </c>
      <c r="AY336" s="487" t="s">
        <v>337</v>
      </c>
      <c r="AZ336" s="487" t="e">
        <f>+VLOOKUP($AJ336,Data_Validation!$A:$E,5,0)</f>
        <v>#N/A</v>
      </c>
    </row>
    <row r="337" spans="36:52" ht="15" customHeight="1">
      <c r="AJ337" s="899">
        <f t="shared" si="20"/>
        <v>0</v>
      </c>
      <c r="AK337" s="899">
        <f t="shared" si="20"/>
        <v>0</v>
      </c>
      <c r="AL337" s="905">
        <f>IFERROR(INDEX(G337:R337,1,MATCH(Parametres!$B$3,G$1:R$1,0)-1)*IF(OR(F337="L",F337="S",F337="I"),-1,1),"")</f>
        <v>0</v>
      </c>
      <c r="AM337" s="905">
        <f t="shared" si="21"/>
        <v>0</v>
      </c>
      <c r="AN337" s="905">
        <f>INDEX(G337:R337,1,MATCH(Parametres!$B$3,G$1:R$1,0))*IF(OR(F337="L",F337="S",F337="I"),-1,1)</f>
        <v>0</v>
      </c>
      <c r="AO337" s="487" t="e">
        <f>+VLOOKUP($AJ337,Data_Validation!$A:$D,1,0)</f>
        <v>#N/A</v>
      </c>
      <c r="AP337" s="487" t="e">
        <f>+VLOOKUP($AJ337,Data_Validation!$A:$D,3,0)</f>
        <v>#N/A</v>
      </c>
      <c r="AQ337" s="487" t="e">
        <f>+VLOOKUP($AJ337,Data_Validation!$A:$D,4,0)</f>
        <v>#N/A</v>
      </c>
      <c r="AR337" s="487" t="s">
        <v>299</v>
      </c>
      <c r="AS337" s="487" t="e">
        <f>+VLOOKUP($AJ337,Data_Validation!$A:$E,5,0)</f>
        <v>#N/A</v>
      </c>
      <c r="AT337" s="904">
        <f t="shared" si="22"/>
        <v>0</v>
      </c>
      <c r="AU337" s="488">
        <f t="shared" si="22"/>
        <v>0</v>
      </c>
      <c r="AV337" s="899">
        <f>IFERROR(INDEX(V337:AG337,1,MATCH(Parametres!$B$3,V$1:AG$1,0)-1)*IF(OR(C337="L",C337="S",C337="I"),-1,1),"")</f>
        <v>0</v>
      </c>
      <c r="AW337" s="899">
        <f t="shared" si="23"/>
        <v>0</v>
      </c>
      <c r="AX337" s="899">
        <f>INDEX(V337:AG337,1,MATCH(Parametres!$B$3,V$1:AG$1,0))*IF(OR(C337="L",C337="S",C337="I"),-1,1)</f>
        <v>0</v>
      </c>
      <c r="AY337" s="487" t="s">
        <v>337</v>
      </c>
      <c r="AZ337" s="487" t="e">
        <f>+VLOOKUP($AJ337,Data_Validation!$A:$E,5,0)</f>
        <v>#N/A</v>
      </c>
    </row>
    <row r="338" spans="36:52" ht="15.75" customHeight="1">
      <c r="AJ338" s="899">
        <f t="shared" si="20"/>
        <v>0</v>
      </c>
      <c r="AK338" s="899">
        <f t="shared" si="20"/>
        <v>0</v>
      </c>
      <c r="AL338" s="905">
        <f>IFERROR(INDEX(G338:R338,1,MATCH(Parametres!$B$3,G$1:R$1,0)-1)*IF(OR(F338="L",F338="S",F338="I"),-1,1),"")</f>
        <v>0</v>
      </c>
      <c r="AM338" s="905">
        <f t="shared" si="21"/>
        <v>0</v>
      </c>
      <c r="AN338" s="905">
        <f>INDEX(G338:R338,1,MATCH(Parametres!$B$3,G$1:R$1,0))*IF(OR(F338="L",F338="S",F338="I"),-1,1)</f>
        <v>0</v>
      </c>
      <c r="AO338" s="487" t="e">
        <f>+VLOOKUP($AJ338,Data_Validation!$A:$D,1,0)</f>
        <v>#N/A</v>
      </c>
      <c r="AP338" s="487" t="e">
        <f>+VLOOKUP($AJ338,Data_Validation!$A:$D,3,0)</f>
        <v>#N/A</v>
      </c>
      <c r="AQ338" s="487" t="e">
        <f>+VLOOKUP($AJ338,Data_Validation!$A:$D,4,0)</f>
        <v>#N/A</v>
      </c>
      <c r="AR338" s="487" t="s">
        <v>299</v>
      </c>
      <c r="AS338" s="487" t="e">
        <f>+VLOOKUP($AJ338,Data_Validation!$A:$E,5,0)</f>
        <v>#N/A</v>
      </c>
      <c r="AT338" s="904">
        <f t="shared" si="22"/>
        <v>0</v>
      </c>
      <c r="AU338" s="488">
        <f t="shared" si="22"/>
        <v>0</v>
      </c>
      <c r="AV338" s="899">
        <f>IFERROR(INDEX(V338:AG338,1,MATCH(Parametres!$B$3,V$1:AG$1,0)-1)*IF(OR(C338="L",C338="S",C338="I"),-1,1),"")</f>
        <v>0</v>
      </c>
      <c r="AW338" s="899">
        <f t="shared" si="23"/>
        <v>0</v>
      </c>
      <c r="AX338" s="899">
        <f>INDEX(V338:AG338,1,MATCH(Parametres!$B$3,V$1:AG$1,0))*IF(OR(C338="L",C338="S",C338="I"),-1,1)</f>
        <v>0</v>
      </c>
      <c r="AY338" s="487" t="s">
        <v>337</v>
      </c>
      <c r="AZ338" s="487" t="e">
        <f>+VLOOKUP($AJ338,Data_Validation!$A:$E,5,0)</f>
        <v>#N/A</v>
      </c>
    </row>
    <row r="339" spans="36:52" ht="15" customHeight="1">
      <c r="AJ339" s="899">
        <f t="shared" si="20"/>
        <v>0</v>
      </c>
      <c r="AK339" s="899">
        <f t="shared" si="20"/>
        <v>0</v>
      </c>
      <c r="AL339" s="905">
        <f>IFERROR(INDEX(G339:R339,1,MATCH(Parametres!$B$3,G$1:R$1,0)-1)*IF(OR(F339="L",F339="S",F339="I"),-1,1),"")</f>
        <v>0</v>
      </c>
      <c r="AM339" s="905">
        <f t="shared" si="21"/>
        <v>0</v>
      </c>
      <c r="AN339" s="905">
        <f>INDEX(G339:R339,1,MATCH(Parametres!$B$3,G$1:R$1,0))*IF(OR(F339="L",F339="S",F339="I"),-1,1)</f>
        <v>0</v>
      </c>
      <c r="AO339" s="487" t="e">
        <f>+VLOOKUP($AJ339,Data_Validation!$A:$D,1,0)</f>
        <v>#N/A</v>
      </c>
      <c r="AP339" s="487" t="e">
        <f>+VLOOKUP($AJ339,Data_Validation!$A:$D,3,0)</f>
        <v>#N/A</v>
      </c>
      <c r="AQ339" s="487" t="e">
        <f>+VLOOKUP($AJ339,Data_Validation!$A:$D,4,0)</f>
        <v>#N/A</v>
      </c>
      <c r="AR339" s="487" t="s">
        <v>299</v>
      </c>
      <c r="AS339" s="487" t="e">
        <f>+VLOOKUP($AJ339,Data_Validation!$A:$E,5,0)</f>
        <v>#N/A</v>
      </c>
      <c r="AT339" s="904">
        <f t="shared" si="22"/>
        <v>0</v>
      </c>
      <c r="AU339" s="488">
        <f t="shared" si="22"/>
        <v>0</v>
      </c>
      <c r="AV339" s="899">
        <f>IFERROR(INDEX(V339:AG339,1,MATCH(Parametres!$B$3,V$1:AG$1,0)-1)*IF(OR(C339="L",C339="S",C339="I"),-1,1),"")</f>
        <v>0</v>
      </c>
      <c r="AW339" s="899">
        <f t="shared" si="23"/>
        <v>0</v>
      </c>
      <c r="AX339" s="899">
        <f>INDEX(V339:AG339,1,MATCH(Parametres!$B$3,V$1:AG$1,0))*IF(OR(C339="L",C339="S",C339="I"),-1,1)</f>
        <v>0</v>
      </c>
      <c r="AY339" s="487" t="s">
        <v>337</v>
      </c>
      <c r="AZ339" s="487" t="e">
        <f>+VLOOKUP($AJ339,Data_Validation!$A:$E,5,0)</f>
        <v>#N/A</v>
      </c>
    </row>
    <row r="340" spans="36:52" ht="15" customHeight="1">
      <c r="AJ340" s="899">
        <f t="shared" si="20"/>
        <v>0</v>
      </c>
      <c r="AK340" s="899">
        <f t="shared" si="20"/>
        <v>0</v>
      </c>
      <c r="AL340" s="905">
        <f>IFERROR(INDEX(G340:R340,1,MATCH(Parametres!$B$3,G$1:R$1,0)-1)*IF(OR(F340="L",F340="S",F340="I"),-1,1),"")</f>
        <v>0</v>
      </c>
      <c r="AM340" s="905">
        <f t="shared" si="21"/>
        <v>0</v>
      </c>
      <c r="AN340" s="905">
        <f>INDEX(G340:R340,1,MATCH(Parametres!$B$3,G$1:R$1,0))*IF(OR(F340="L",F340="S",F340="I"),-1,1)</f>
        <v>0</v>
      </c>
      <c r="AO340" s="487" t="e">
        <f>+VLOOKUP($AJ340,Data_Validation!$A:$D,1,0)</f>
        <v>#N/A</v>
      </c>
      <c r="AP340" s="487" t="e">
        <f>+VLOOKUP($AJ340,Data_Validation!$A:$D,3,0)</f>
        <v>#N/A</v>
      </c>
      <c r="AQ340" s="487" t="e">
        <f>+VLOOKUP($AJ340,Data_Validation!$A:$D,4,0)</f>
        <v>#N/A</v>
      </c>
      <c r="AR340" s="487" t="s">
        <v>299</v>
      </c>
      <c r="AS340" s="487" t="e">
        <f>+VLOOKUP($AJ340,Data_Validation!$A:$E,5,0)</f>
        <v>#N/A</v>
      </c>
      <c r="AT340" s="904">
        <f t="shared" si="22"/>
        <v>0</v>
      </c>
      <c r="AU340" s="488">
        <f t="shared" si="22"/>
        <v>0</v>
      </c>
      <c r="AV340" s="899">
        <f>IFERROR(INDEX(V340:AG340,1,MATCH(Parametres!$B$3,V$1:AG$1,0)-1)*IF(OR(C340="L",C340="S",C340="I"),-1,1),"")</f>
        <v>0</v>
      </c>
      <c r="AW340" s="899">
        <f t="shared" si="23"/>
        <v>0</v>
      </c>
      <c r="AX340" s="899">
        <f>INDEX(V340:AG340,1,MATCH(Parametres!$B$3,V$1:AG$1,0))*IF(OR(C340="L",C340="S",C340="I"),-1,1)</f>
        <v>0</v>
      </c>
      <c r="AY340" s="487" t="s">
        <v>337</v>
      </c>
      <c r="AZ340" s="487" t="e">
        <f>+VLOOKUP($AJ340,Data_Validation!$A:$E,5,0)</f>
        <v>#N/A</v>
      </c>
    </row>
    <row r="341" spans="36:52" ht="15" customHeight="1">
      <c r="AJ341" s="899">
        <f t="shared" si="20"/>
        <v>0</v>
      </c>
      <c r="AK341" s="899">
        <f t="shared" si="20"/>
        <v>0</v>
      </c>
      <c r="AL341" s="905">
        <f>IFERROR(INDEX(G341:R341,1,MATCH(Parametres!$B$3,G$1:R$1,0)-1)*IF(OR(F341="L",F341="S",F341="I"),-1,1),"")</f>
        <v>0</v>
      </c>
      <c r="AM341" s="905">
        <f t="shared" si="21"/>
        <v>0</v>
      </c>
      <c r="AN341" s="905">
        <f>INDEX(G341:R341,1,MATCH(Parametres!$B$3,G$1:R$1,0))*IF(OR(F341="L",F341="S",F341="I"),-1,1)</f>
        <v>0</v>
      </c>
      <c r="AO341" s="487" t="e">
        <f>+VLOOKUP($AJ341,Data_Validation!$A:$D,1,0)</f>
        <v>#N/A</v>
      </c>
      <c r="AP341" s="487" t="e">
        <f>+VLOOKUP($AJ341,Data_Validation!$A:$D,3,0)</f>
        <v>#N/A</v>
      </c>
      <c r="AQ341" s="487" t="e">
        <f>+VLOOKUP($AJ341,Data_Validation!$A:$D,4,0)</f>
        <v>#N/A</v>
      </c>
      <c r="AR341" s="487" t="s">
        <v>299</v>
      </c>
      <c r="AS341" s="487" t="e">
        <f>+VLOOKUP($AJ341,Data_Validation!$A:$E,5,0)</f>
        <v>#N/A</v>
      </c>
      <c r="AT341" s="904">
        <f t="shared" si="22"/>
        <v>0</v>
      </c>
      <c r="AU341" s="488">
        <f t="shared" si="22"/>
        <v>0</v>
      </c>
      <c r="AV341" s="899">
        <f>IFERROR(INDEX(V341:AG341,1,MATCH(Parametres!$B$3,V$1:AG$1,0)-1)*IF(OR(C341="L",C341="S",C341="I"),-1,1),"")</f>
        <v>0</v>
      </c>
      <c r="AW341" s="899">
        <f t="shared" si="23"/>
        <v>0</v>
      </c>
      <c r="AX341" s="899">
        <f>INDEX(V341:AG341,1,MATCH(Parametres!$B$3,V$1:AG$1,0))*IF(OR(C341="L",C341="S",C341="I"),-1,1)</f>
        <v>0</v>
      </c>
      <c r="AY341" s="487" t="s">
        <v>337</v>
      </c>
      <c r="AZ341" s="487" t="e">
        <f>+VLOOKUP($AJ341,Data_Validation!$A:$E,5,0)</f>
        <v>#N/A</v>
      </c>
    </row>
    <row r="342" spans="36:52" ht="15" customHeight="1">
      <c r="AJ342" s="899">
        <f t="shared" si="20"/>
        <v>0</v>
      </c>
      <c r="AK342" s="899">
        <f t="shared" si="20"/>
        <v>0</v>
      </c>
      <c r="AL342" s="905">
        <f>IFERROR(INDEX(G342:R342,1,MATCH(Parametres!$B$3,G$1:R$1,0)-1)*IF(OR(F342="L",F342="S",F342="I"),-1,1),"")</f>
        <v>0</v>
      </c>
      <c r="AM342" s="905">
        <f t="shared" si="21"/>
        <v>0</v>
      </c>
      <c r="AN342" s="905">
        <f>INDEX(G342:R342,1,MATCH(Parametres!$B$3,G$1:R$1,0))*IF(OR(F342="L",F342="S",F342="I"),-1,1)</f>
        <v>0</v>
      </c>
      <c r="AO342" s="487" t="e">
        <f>+VLOOKUP($AJ342,Data_Validation!$A:$D,1,0)</f>
        <v>#N/A</v>
      </c>
      <c r="AP342" s="487" t="e">
        <f>+VLOOKUP($AJ342,Data_Validation!$A:$D,3,0)</f>
        <v>#N/A</v>
      </c>
      <c r="AQ342" s="487" t="e">
        <f>+VLOOKUP($AJ342,Data_Validation!$A:$D,4,0)</f>
        <v>#N/A</v>
      </c>
      <c r="AR342" s="487" t="s">
        <v>299</v>
      </c>
      <c r="AS342" s="487" t="e">
        <f>+VLOOKUP($AJ342,Data_Validation!$A:$E,5,0)</f>
        <v>#N/A</v>
      </c>
      <c r="AT342" s="904">
        <f t="shared" si="22"/>
        <v>0</v>
      </c>
      <c r="AU342" s="488">
        <f t="shared" si="22"/>
        <v>0</v>
      </c>
      <c r="AV342" s="899">
        <f>IFERROR(INDEX(V342:AG342,1,MATCH(Parametres!$B$3,V$1:AG$1,0)-1)*IF(OR(C342="L",C342="S",C342="I"),-1,1),"")</f>
        <v>0</v>
      </c>
      <c r="AW342" s="899">
        <f t="shared" si="23"/>
        <v>0</v>
      </c>
      <c r="AX342" s="899">
        <f>INDEX(V342:AG342,1,MATCH(Parametres!$B$3,V$1:AG$1,0))*IF(OR(C342="L",C342="S",C342="I"),-1,1)</f>
        <v>0</v>
      </c>
      <c r="AY342" s="487" t="s">
        <v>337</v>
      </c>
      <c r="AZ342" s="487" t="e">
        <f>+VLOOKUP($AJ342,Data_Validation!$A:$E,5,0)</f>
        <v>#N/A</v>
      </c>
    </row>
    <row r="343" spans="36:52" ht="15.75" customHeight="1">
      <c r="AJ343" s="899">
        <f t="shared" si="20"/>
        <v>0</v>
      </c>
      <c r="AK343" s="899">
        <f t="shared" si="20"/>
        <v>0</v>
      </c>
      <c r="AL343" s="905">
        <f>IFERROR(INDEX(G343:R343,1,MATCH(Parametres!$B$3,G$1:R$1,0)-1)*IF(OR(F343="L",F343="S",F343="I"),-1,1),"")</f>
        <v>0</v>
      </c>
      <c r="AM343" s="905">
        <f t="shared" si="21"/>
        <v>0</v>
      </c>
      <c r="AN343" s="905">
        <f>INDEX(G343:R343,1,MATCH(Parametres!$B$3,G$1:R$1,0))*IF(OR(F343="L",F343="S",F343="I"),-1,1)</f>
        <v>0</v>
      </c>
      <c r="AO343" s="487" t="e">
        <f>+VLOOKUP($AJ343,Data_Validation!$A:$D,1,0)</f>
        <v>#N/A</v>
      </c>
      <c r="AP343" s="487" t="e">
        <f>+VLOOKUP($AJ343,Data_Validation!$A:$D,3,0)</f>
        <v>#N/A</v>
      </c>
      <c r="AQ343" s="487" t="e">
        <f>+VLOOKUP($AJ343,Data_Validation!$A:$D,4,0)</f>
        <v>#N/A</v>
      </c>
      <c r="AR343" s="487" t="s">
        <v>299</v>
      </c>
      <c r="AS343" s="487" t="e">
        <f>+VLOOKUP($AJ343,Data_Validation!$A:$E,5,0)</f>
        <v>#N/A</v>
      </c>
      <c r="AT343" s="904">
        <f t="shared" si="22"/>
        <v>0</v>
      </c>
      <c r="AU343" s="488">
        <f t="shared" si="22"/>
        <v>0</v>
      </c>
      <c r="AV343" s="899">
        <f>IFERROR(INDEX(V343:AG343,1,MATCH(Parametres!$B$3,V$1:AG$1,0)-1)*IF(OR(C343="L",C343="S",C343="I"),-1,1),"")</f>
        <v>0</v>
      </c>
      <c r="AW343" s="899">
        <f t="shared" si="23"/>
        <v>0</v>
      </c>
      <c r="AX343" s="899">
        <f>INDEX(V343:AG343,1,MATCH(Parametres!$B$3,V$1:AG$1,0))*IF(OR(C343="L",C343="S",C343="I"),-1,1)</f>
        <v>0</v>
      </c>
      <c r="AY343" s="487" t="s">
        <v>337</v>
      </c>
      <c r="AZ343" s="487" t="e">
        <f>+VLOOKUP($AJ343,Data_Validation!$A:$E,5,0)</f>
        <v>#N/A</v>
      </c>
    </row>
    <row r="344" spans="36:52" ht="15" customHeight="1">
      <c r="AJ344" s="899">
        <f t="shared" si="20"/>
        <v>0</v>
      </c>
      <c r="AK344" s="899">
        <f t="shared" si="20"/>
        <v>0</v>
      </c>
      <c r="AL344" s="905">
        <f>IFERROR(INDEX(G344:R344,1,MATCH(Parametres!$B$3,G$1:R$1,0)-1)*IF(OR(F344="L",F344="S",F344="I"),-1,1),"")</f>
        <v>0</v>
      </c>
      <c r="AM344" s="905">
        <f t="shared" si="21"/>
        <v>0</v>
      </c>
      <c r="AN344" s="905">
        <f>INDEX(G344:R344,1,MATCH(Parametres!$B$3,G$1:R$1,0))*IF(OR(F344="L",F344="S",F344="I"),-1,1)</f>
        <v>0</v>
      </c>
      <c r="AO344" s="487" t="e">
        <f>+VLOOKUP($AJ344,Data_Validation!$A:$D,1,0)</f>
        <v>#N/A</v>
      </c>
      <c r="AP344" s="487" t="e">
        <f>+VLOOKUP($AJ344,Data_Validation!$A:$D,3,0)</f>
        <v>#N/A</v>
      </c>
      <c r="AQ344" s="487" t="e">
        <f>+VLOOKUP($AJ344,Data_Validation!$A:$D,4,0)</f>
        <v>#N/A</v>
      </c>
      <c r="AR344" s="487" t="s">
        <v>299</v>
      </c>
      <c r="AS344" s="487" t="e">
        <f>+VLOOKUP($AJ344,Data_Validation!$A:$E,5,0)</f>
        <v>#N/A</v>
      </c>
      <c r="AT344" s="904">
        <f t="shared" si="22"/>
        <v>0</v>
      </c>
      <c r="AU344" s="488">
        <f t="shared" si="22"/>
        <v>0</v>
      </c>
      <c r="AV344" s="899">
        <f>IFERROR(INDEX(V344:AG344,1,MATCH(Parametres!$B$3,V$1:AG$1,0)-1)*IF(OR(C344="L",C344="S",C344="I"),-1,1),"")</f>
        <v>0</v>
      </c>
      <c r="AW344" s="899">
        <f t="shared" si="23"/>
        <v>0</v>
      </c>
      <c r="AX344" s="899">
        <f>INDEX(V344:AG344,1,MATCH(Parametres!$B$3,V$1:AG$1,0))*IF(OR(C344="L",C344="S",C344="I"),-1,1)</f>
        <v>0</v>
      </c>
      <c r="AY344" s="487" t="s">
        <v>337</v>
      </c>
      <c r="AZ344" s="487" t="e">
        <f>+VLOOKUP($AJ344,Data_Validation!$A:$E,5,0)</f>
        <v>#N/A</v>
      </c>
    </row>
    <row r="345" spans="36:52" ht="15" customHeight="1">
      <c r="AJ345" s="899">
        <f t="shared" si="20"/>
        <v>0</v>
      </c>
      <c r="AK345" s="899">
        <f t="shared" si="20"/>
        <v>0</v>
      </c>
      <c r="AL345" s="905">
        <f>IFERROR(INDEX(G345:R345,1,MATCH(Parametres!$B$3,G$1:R$1,0)-1)*IF(OR(F345="L",F345="S",F345="I"),-1,1),"")</f>
        <v>0</v>
      </c>
      <c r="AM345" s="905">
        <f t="shared" si="21"/>
        <v>0</v>
      </c>
      <c r="AN345" s="905">
        <f>INDEX(G345:R345,1,MATCH(Parametres!$B$3,G$1:R$1,0))*IF(OR(F345="L",F345="S",F345="I"),-1,1)</f>
        <v>0</v>
      </c>
      <c r="AO345" s="487" t="e">
        <f>+VLOOKUP($AJ345,Data_Validation!$A:$D,1,0)</f>
        <v>#N/A</v>
      </c>
      <c r="AP345" s="487" t="e">
        <f>+VLOOKUP($AJ345,Data_Validation!$A:$D,3,0)</f>
        <v>#N/A</v>
      </c>
      <c r="AQ345" s="487" t="e">
        <f>+VLOOKUP($AJ345,Data_Validation!$A:$D,4,0)</f>
        <v>#N/A</v>
      </c>
      <c r="AR345" s="487" t="s">
        <v>299</v>
      </c>
      <c r="AS345" s="487" t="e">
        <f>+VLOOKUP($AJ345,Data_Validation!$A:$E,5,0)</f>
        <v>#N/A</v>
      </c>
      <c r="AT345" s="904">
        <f t="shared" si="22"/>
        <v>0</v>
      </c>
      <c r="AU345" s="488">
        <f t="shared" si="22"/>
        <v>0</v>
      </c>
      <c r="AV345" s="899">
        <f>IFERROR(INDEX(V345:AG345,1,MATCH(Parametres!$B$3,V$1:AG$1,0)-1)*IF(OR(C345="L",C345="S",C345="I"),-1,1),"")</f>
        <v>0</v>
      </c>
      <c r="AW345" s="899">
        <f t="shared" si="23"/>
        <v>0</v>
      </c>
      <c r="AX345" s="899">
        <f>INDEX(V345:AG345,1,MATCH(Parametres!$B$3,V$1:AG$1,0))*IF(OR(C345="L",C345="S",C345="I"),-1,1)</f>
        <v>0</v>
      </c>
      <c r="AY345" s="487" t="s">
        <v>337</v>
      </c>
      <c r="AZ345" s="487" t="e">
        <f>+VLOOKUP($AJ345,Data_Validation!$A:$E,5,0)</f>
        <v>#N/A</v>
      </c>
    </row>
    <row r="346" spans="36:52" ht="15" customHeight="1">
      <c r="AJ346" s="899">
        <f t="shared" si="20"/>
        <v>0</v>
      </c>
      <c r="AK346" s="899">
        <f t="shared" si="20"/>
        <v>0</v>
      </c>
      <c r="AL346" s="905">
        <f>IFERROR(INDEX(G346:R346,1,MATCH(Parametres!$B$3,G$1:R$1,0)-1)*IF(OR(F346="L",F346="S",F346="I"),-1,1),"")</f>
        <v>0</v>
      </c>
      <c r="AM346" s="905">
        <f t="shared" si="21"/>
        <v>0</v>
      </c>
      <c r="AN346" s="905">
        <f>INDEX(G346:R346,1,MATCH(Parametres!$B$3,G$1:R$1,0))*IF(OR(F346="L",F346="S",F346="I"),-1,1)</f>
        <v>0</v>
      </c>
      <c r="AO346" s="487" t="e">
        <f>+VLOOKUP($AJ346,Data_Validation!$A:$D,1,0)</f>
        <v>#N/A</v>
      </c>
      <c r="AP346" s="487" t="e">
        <f>+VLOOKUP($AJ346,Data_Validation!$A:$D,3,0)</f>
        <v>#N/A</v>
      </c>
      <c r="AQ346" s="487" t="e">
        <f>+VLOOKUP($AJ346,Data_Validation!$A:$D,4,0)</f>
        <v>#N/A</v>
      </c>
      <c r="AR346" s="487" t="s">
        <v>299</v>
      </c>
      <c r="AS346" s="487" t="e">
        <f>+VLOOKUP($AJ346,Data_Validation!$A:$E,5,0)</f>
        <v>#N/A</v>
      </c>
      <c r="AT346" s="904">
        <f t="shared" si="22"/>
        <v>0</v>
      </c>
      <c r="AU346" s="488">
        <f t="shared" si="22"/>
        <v>0</v>
      </c>
      <c r="AV346" s="899">
        <f>IFERROR(INDEX(V346:AG346,1,MATCH(Parametres!$B$3,V$1:AG$1,0)-1)*IF(OR(C346="L",C346="S",C346="I"),-1,1),"")</f>
        <v>0</v>
      </c>
      <c r="AW346" s="899">
        <f t="shared" si="23"/>
        <v>0</v>
      </c>
      <c r="AX346" s="899">
        <f>INDEX(V346:AG346,1,MATCH(Parametres!$B$3,V$1:AG$1,0))*IF(OR(C346="L",C346="S",C346="I"),-1,1)</f>
        <v>0</v>
      </c>
      <c r="AY346" s="487" t="s">
        <v>337</v>
      </c>
      <c r="AZ346" s="487" t="e">
        <f>+VLOOKUP($AJ346,Data_Validation!$A:$E,5,0)</f>
        <v>#N/A</v>
      </c>
    </row>
    <row r="347" spans="36:52" ht="15.75" customHeight="1">
      <c r="AJ347" s="899">
        <f t="shared" si="20"/>
        <v>0</v>
      </c>
      <c r="AK347" s="899">
        <f t="shared" si="20"/>
        <v>0</v>
      </c>
      <c r="AL347" s="905">
        <f>IFERROR(INDEX(G347:R347,1,MATCH(Parametres!$B$3,G$1:R$1,0)-1)*IF(OR(F347="L",F347="S",F347="I"),-1,1),"")</f>
        <v>0</v>
      </c>
      <c r="AM347" s="905">
        <f t="shared" si="21"/>
        <v>0</v>
      </c>
      <c r="AN347" s="905">
        <f>INDEX(G347:R347,1,MATCH(Parametres!$B$3,G$1:R$1,0))*IF(OR(F347="L",F347="S",F347="I"),-1,1)</f>
        <v>0</v>
      </c>
      <c r="AO347" s="487" t="e">
        <f>+VLOOKUP($AJ347,Data_Validation!$A:$D,1,0)</f>
        <v>#N/A</v>
      </c>
      <c r="AP347" s="487" t="e">
        <f>+VLOOKUP($AJ347,Data_Validation!$A:$D,3,0)</f>
        <v>#N/A</v>
      </c>
      <c r="AQ347" s="487" t="e">
        <f>+VLOOKUP($AJ347,Data_Validation!$A:$D,4,0)</f>
        <v>#N/A</v>
      </c>
      <c r="AR347" s="487" t="s">
        <v>299</v>
      </c>
      <c r="AS347" s="487" t="e">
        <f>+VLOOKUP($AJ347,Data_Validation!$A:$E,5,0)</f>
        <v>#N/A</v>
      </c>
      <c r="AT347" s="904">
        <f t="shared" si="22"/>
        <v>0</v>
      </c>
      <c r="AU347" s="488">
        <f t="shared" si="22"/>
        <v>0</v>
      </c>
      <c r="AV347" s="899">
        <f>IFERROR(INDEX(V347:AG347,1,MATCH(Parametres!$B$3,V$1:AG$1,0)-1)*IF(OR(C347="L",C347="S",C347="I"),-1,1),"")</f>
        <v>0</v>
      </c>
      <c r="AW347" s="899">
        <f t="shared" si="23"/>
        <v>0</v>
      </c>
      <c r="AX347" s="899">
        <f>INDEX(V347:AG347,1,MATCH(Parametres!$B$3,V$1:AG$1,0))*IF(OR(C347="L",C347="S",C347="I"),-1,1)</f>
        <v>0</v>
      </c>
      <c r="AY347" s="487" t="s">
        <v>337</v>
      </c>
      <c r="AZ347" s="487" t="e">
        <f>+VLOOKUP($AJ347,Data_Validation!$A:$E,5,0)</f>
        <v>#N/A</v>
      </c>
    </row>
    <row r="348" spans="36:52" ht="15" customHeight="1">
      <c r="AJ348" s="899">
        <f t="shared" si="20"/>
        <v>0</v>
      </c>
      <c r="AK348" s="899">
        <f t="shared" si="20"/>
        <v>0</v>
      </c>
      <c r="AL348" s="905">
        <f>IFERROR(INDEX(G348:R348,1,MATCH(Parametres!$B$3,G$1:R$1,0)-1)*IF(OR(F348="L",F348="S",F348="I"),-1,1),"")</f>
        <v>0</v>
      </c>
      <c r="AM348" s="905">
        <f t="shared" si="21"/>
        <v>0</v>
      </c>
      <c r="AN348" s="905">
        <f>INDEX(G348:R348,1,MATCH(Parametres!$B$3,G$1:R$1,0))*IF(OR(F348="L",F348="S",F348="I"),-1,1)</f>
        <v>0</v>
      </c>
      <c r="AO348" s="487" t="e">
        <f>+VLOOKUP($AJ348,Data_Validation!$A:$D,1,0)</f>
        <v>#N/A</v>
      </c>
      <c r="AP348" s="487" t="e">
        <f>+VLOOKUP($AJ348,Data_Validation!$A:$D,3,0)</f>
        <v>#N/A</v>
      </c>
      <c r="AQ348" s="487" t="e">
        <f>+VLOOKUP($AJ348,Data_Validation!$A:$D,4,0)</f>
        <v>#N/A</v>
      </c>
      <c r="AR348" s="487" t="s">
        <v>299</v>
      </c>
      <c r="AS348" s="487" t="e">
        <f>+VLOOKUP($AJ348,Data_Validation!$A:$E,5,0)</f>
        <v>#N/A</v>
      </c>
      <c r="AT348" s="904">
        <f t="shared" si="22"/>
        <v>0</v>
      </c>
      <c r="AU348" s="488">
        <f t="shared" si="22"/>
        <v>0</v>
      </c>
      <c r="AV348" s="899">
        <f>IFERROR(INDEX(V348:AG348,1,MATCH(Parametres!$B$3,V$1:AG$1,0)-1)*IF(OR(C348="L",C348="S",C348="I"),-1,1),"")</f>
        <v>0</v>
      </c>
      <c r="AW348" s="899">
        <f t="shared" si="23"/>
        <v>0</v>
      </c>
      <c r="AX348" s="899">
        <f>INDEX(V348:AG348,1,MATCH(Parametres!$B$3,V$1:AG$1,0))*IF(OR(C348="L",C348="S",C348="I"),-1,1)</f>
        <v>0</v>
      </c>
      <c r="AY348" s="487" t="s">
        <v>337</v>
      </c>
      <c r="AZ348" s="487" t="e">
        <f>+VLOOKUP($AJ348,Data_Validation!$A:$E,5,0)</f>
        <v>#N/A</v>
      </c>
    </row>
    <row r="349" spans="36:52" ht="15" customHeight="1">
      <c r="AJ349" s="899">
        <f t="shared" si="20"/>
        <v>0</v>
      </c>
      <c r="AK349" s="899">
        <f t="shared" si="20"/>
        <v>0</v>
      </c>
      <c r="AL349" s="905">
        <f>IFERROR(INDEX(G349:R349,1,MATCH(Parametres!$B$3,G$1:R$1,0)-1)*IF(OR(F349="L",F349="S",F349="I"),-1,1),"")</f>
        <v>0</v>
      </c>
      <c r="AM349" s="905">
        <f t="shared" si="21"/>
        <v>0</v>
      </c>
      <c r="AN349" s="905">
        <f>INDEX(G349:R349,1,MATCH(Parametres!$B$3,G$1:R$1,0))*IF(OR(F349="L",F349="S",F349="I"),-1,1)</f>
        <v>0</v>
      </c>
      <c r="AO349" s="487" t="e">
        <f>+VLOOKUP($AJ349,Data_Validation!$A:$D,1,0)</f>
        <v>#N/A</v>
      </c>
      <c r="AP349" s="487" t="e">
        <f>+VLOOKUP($AJ349,Data_Validation!$A:$D,3,0)</f>
        <v>#N/A</v>
      </c>
      <c r="AQ349" s="487" t="e">
        <f>+VLOOKUP($AJ349,Data_Validation!$A:$D,4,0)</f>
        <v>#N/A</v>
      </c>
      <c r="AR349" s="487" t="s">
        <v>299</v>
      </c>
      <c r="AS349" s="487" t="e">
        <f>+VLOOKUP($AJ349,Data_Validation!$A:$E,5,0)</f>
        <v>#N/A</v>
      </c>
      <c r="AT349" s="904">
        <f t="shared" si="22"/>
        <v>0</v>
      </c>
      <c r="AU349" s="488">
        <f t="shared" si="22"/>
        <v>0</v>
      </c>
      <c r="AV349" s="899">
        <f>IFERROR(INDEX(V349:AG349,1,MATCH(Parametres!$B$3,V$1:AG$1,0)-1)*IF(OR(C349="L",C349="S",C349="I"),-1,1),"")</f>
        <v>0</v>
      </c>
      <c r="AW349" s="899">
        <f t="shared" si="23"/>
        <v>0</v>
      </c>
      <c r="AX349" s="899">
        <f>INDEX(V349:AG349,1,MATCH(Parametres!$B$3,V$1:AG$1,0))*IF(OR(C349="L",C349="S",C349="I"),-1,1)</f>
        <v>0</v>
      </c>
      <c r="AY349" s="487" t="s">
        <v>337</v>
      </c>
      <c r="AZ349" s="487" t="e">
        <f>+VLOOKUP($AJ349,Data_Validation!$A:$E,5,0)</f>
        <v>#N/A</v>
      </c>
    </row>
    <row r="350" spans="36:52" ht="15" customHeight="1">
      <c r="AJ350" s="899">
        <f t="shared" si="20"/>
        <v>0</v>
      </c>
      <c r="AK350" s="899">
        <f t="shared" si="20"/>
        <v>0</v>
      </c>
      <c r="AL350" s="905">
        <f>IFERROR(INDEX(G350:R350,1,MATCH(Parametres!$B$3,G$1:R$1,0)-1)*IF(OR(F350="L",F350="S",F350="I"),-1,1),"")</f>
        <v>0</v>
      </c>
      <c r="AM350" s="905">
        <f t="shared" si="21"/>
        <v>0</v>
      </c>
      <c r="AN350" s="905">
        <f>INDEX(G350:R350,1,MATCH(Parametres!$B$3,G$1:R$1,0))*IF(OR(F350="L",F350="S",F350="I"),-1,1)</f>
        <v>0</v>
      </c>
      <c r="AO350" s="487" t="e">
        <f>+VLOOKUP($AJ350,Data_Validation!$A:$D,1,0)</f>
        <v>#N/A</v>
      </c>
      <c r="AP350" s="487" t="e">
        <f>+VLOOKUP($AJ350,Data_Validation!$A:$D,3,0)</f>
        <v>#N/A</v>
      </c>
      <c r="AQ350" s="487" t="e">
        <f>+VLOOKUP($AJ350,Data_Validation!$A:$D,4,0)</f>
        <v>#N/A</v>
      </c>
      <c r="AR350" s="487" t="s">
        <v>299</v>
      </c>
      <c r="AS350" s="487" t="e">
        <f>+VLOOKUP($AJ350,Data_Validation!$A:$E,5,0)</f>
        <v>#N/A</v>
      </c>
      <c r="AT350" s="904">
        <f t="shared" si="22"/>
        <v>0</v>
      </c>
      <c r="AU350" s="488">
        <f t="shared" si="22"/>
        <v>0</v>
      </c>
      <c r="AV350" s="899">
        <f>IFERROR(INDEX(V350:AG350,1,MATCH(Parametres!$B$3,V$1:AG$1,0)-1)*IF(OR(C350="L",C350="S",C350="I"),-1,1),"")</f>
        <v>0</v>
      </c>
      <c r="AW350" s="899">
        <f t="shared" si="23"/>
        <v>0</v>
      </c>
      <c r="AX350" s="899">
        <f>INDEX(V350:AG350,1,MATCH(Parametres!$B$3,V$1:AG$1,0))*IF(OR(C350="L",C350="S",C350="I"),-1,1)</f>
        <v>0</v>
      </c>
      <c r="AY350" s="487" t="s">
        <v>337</v>
      </c>
      <c r="AZ350" s="487" t="e">
        <f>+VLOOKUP($AJ350,Data_Validation!$A:$E,5,0)</f>
        <v>#N/A</v>
      </c>
    </row>
    <row r="351" spans="36:52" ht="15" customHeight="1">
      <c r="AJ351" s="899">
        <f t="shared" si="20"/>
        <v>0</v>
      </c>
      <c r="AK351" s="899">
        <f t="shared" si="20"/>
        <v>0</v>
      </c>
      <c r="AL351" s="905">
        <f>IFERROR(INDEX(G351:R351,1,MATCH(Parametres!$B$3,G$1:R$1,0)-1)*IF(OR(F351="L",F351="S",F351="I"),-1,1),"")</f>
        <v>0</v>
      </c>
      <c r="AM351" s="905">
        <f t="shared" si="21"/>
        <v>0</v>
      </c>
      <c r="AN351" s="905">
        <f>INDEX(G351:R351,1,MATCH(Parametres!$B$3,G$1:R$1,0))*IF(OR(F351="L",F351="S",F351="I"),-1,1)</f>
        <v>0</v>
      </c>
      <c r="AO351" s="487" t="e">
        <f>+VLOOKUP($AJ351,Data_Validation!$A:$D,1,0)</f>
        <v>#N/A</v>
      </c>
      <c r="AP351" s="487" t="e">
        <f>+VLOOKUP($AJ351,Data_Validation!$A:$D,3,0)</f>
        <v>#N/A</v>
      </c>
      <c r="AQ351" s="487" t="e">
        <f>+VLOOKUP($AJ351,Data_Validation!$A:$D,4,0)</f>
        <v>#N/A</v>
      </c>
      <c r="AR351" s="487" t="s">
        <v>299</v>
      </c>
      <c r="AS351" s="487" t="e">
        <f>+VLOOKUP($AJ351,Data_Validation!$A:$E,5,0)</f>
        <v>#N/A</v>
      </c>
      <c r="AT351" s="904">
        <f t="shared" si="22"/>
        <v>0</v>
      </c>
      <c r="AU351" s="488">
        <f t="shared" si="22"/>
        <v>0</v>
      </c>
      <c r="AV351" s="899">
        <f>IFERROR(INDEX(V351:AG351,1,MATCH(Parametres!$B$3,V$1:AG$1,0)-1)*IF(OR(C351="L",C351="S",C351="I"),-1,1),"")</f>
        <v>0</v>
      </c>
      <c r="AW351" s="899">
        <f t="shared" si="23"/>
        <v>0</v>
      </c>
      <c r="AX351" s="899">
        <f>INDEX(V351:AG351,1,MATCH(Parametres!$B$3,V$1:AG$1,0))*IF(OR(C351="L",C351="S",C351="I"),-1,1)</f>
        <v>0</v>
      </c>
      <c r="AY351" s="487" t="s">
        <v>337</v>
      </c>
      <c r="AZ351" s="487" t="e">
        <f>+VLOOKUP($AJ351,Data_Validation!$A:$E,5,0)</f>
        <v>#N/A</v>
      </c>
    </row>
    <row r="352" spans="36:52" ht="15.75" customHeight="1">
      <c r="AJ352" s="899">
        <f t="shared" si="20"/>
        <v>0</v>
      </c>
      <c r="AK352" s="899">
        <f t="shared" si="20"/>
        <v>0</v>
      </c>
      <c r="AL352" s="905">
        <f>IFERROR(INDEX(G352:R352,1,MATCH(Parametres!$B$3,G$1:R$1,0)-1)*IF(OR(F352="L",F352="S",F352="I"),-1,1),"")</f>
        <v>0</v>
      </c>
      <c r="AM352" s="905">
        <f t="shared" si="21"/>
        <v>0</v>
      </c>
      <c r="AN352" s="905">
        <f>INDEX(G352:R352,1,MATCH(Parametres!$B$3,G$1:R$1,0))*IF(OR(F352="L",F352="S",F352="I"),-1,1)</f>
        <v>0</v>
      </c>
      <c r="AO352" s="487" t="e">
        <f>+VLOOKUP($AJ352,Data_Validation!$A:$D,1,0)</f>
        <v>#N/A</v>
      </c>
      <c r="AP352" s="487" t="e">
        <f>+VLOOKUP($AJ352,Data_Validation!$A:$D,3,0)</f>
        <v>#N/A</v>
      </c>
      <c r="AQ352" s="487" t="e">
        <f>+VLOOKUP($AJ352,Data_Validation!$A:$D,4,0)</f>
        <v>#N/A</v>
      </c>
      <c r="AR352" s="487" t="s">
        <v>299</v>
      </c>
      <c r="AS352" s="487" t="e">
        <f>+VLOOKUP($AJ352,Data_Validation!$A:$E,5,0)</f>
        <v>#N/A</v>
      </c>
      <c r="AT352" s="904">
        <f t="shared" si="22"/>
        <v>0</v>
      </c>
      <c r="AU352" s="488">
        <f t="shared" si="22"/>
        <v>0</v>
      </c>
      <c r="AV352" s="899">
        <f>IFERROR(INDEX(V352:AG352,1,MATCH(Parametres!$B$3,V$1:AG$1,0)-1)*IF(OR(C352="L",C352="S",C352="I"),-1,1),"")</f>
        <v>0</v>
      </c>
      <c r="AW352" s="899">
        <f t="shared" si="23"/>
        <v>0</v>
      </c>
      <c r="AX352" s="899">
        <f>INDEX(V352:AG352,1,MATCH(Parametres!$B$3,V$1:AG$1,0))*IF(OR(C352="L",C352="S",C352="I"),-1,1)</f>
        <v>0</v>
      </c>
      <c r="AY352" s="487" t="s">
        <v>337</v>
      </c>
      <c r="AZ352" s="487" t="e">
        <f>+VLOOKUP($AJ352,Data_Validation!$A:$E,5,0)</f>
        <v>#N/A</v>
      </c>
    </row>
    <row r="353" spans="36:52" ht="15" customHeight="1">
      <c r="AJ353" s="899">
        <f t="shared" si="20"/>
        <v>0</v>
      </c>
      <c r="AK353" s="899">
        <f t="shared" si="20"/>
        <v>0</v>
      </c>
      <c r="AL353" s="905">
        <f>IFERROR(INDEX(G353:R353,1,MATCH(Parametres!$B$3,G$1:R$1,0)-1)*IF(OR(F353="L",F353="S",F353="I"),-1,1),"")</f>
        <v>0</v>
      </c>
      <c r="AM353" s="905">
        <f t="shared" si="21"/>
        <v>0</v>
      </c>
      <c r="AN353" s="905">
        <f>INDEX(G353:R353,1,MATCH(Parametres!$B$3,G$1:R$1,0))*IF(OR(F353="L",F353="S",F353="I"),-1,1)</f>
        <v>0</v>
      </c>
      <c r="AO353" s="487" t="e">
        <f>+VLOOKUP($AJ353,Data_Validation!$A:$D,1,0)</f>
        <v>#N/A</v>
      </c>
      <c r="AP353" s="487" t="e">
        <f>+VLOOKUP($AJ353,Data_Validation!$A:$D,3,0)</f>
        <v>#N/A</v>
      </c>
      <c r="AQ353" s="487" t="e">
        <f>+VLOOKUP($AJ353,Data_Validation!$A:$D,4,0)</f>
        <v>#N/A</v>
      </c>
      <c r="AR353" s="487" t="s">
        <v>299</v>
      </c>
      <c r="AS353" s="487" t="e">
        <f>+VLOOKUP($AJ353,Data_Validation!$A:$E,5,0)</f>
        <v>#N/A</v>
      </c>
      <c r="AT353" s="904">
        <f t="shared" si="22"/>
        <v>0</v>
      </c>
      <c r="AU353" s="488">
        <f t="shared" si="22"/>
        <v>0</v>
      </c>
      <c r="AV353" s="899">
        <f>IFERROR(INDEX(V353:AG353,1,MATCH(Parametres!$B$3,V$1:AG$1,0)-1)*IF(OR(C353="L",C353="S",C353="I"),-1,1),"")</f>
        <v>0</v>
      </c>
      <c r="AW353" s="899">
        <f t="shared" si="23"/>
        <v>0</v>
      </c>
      <c r="AX353" s="899">
        <f>INDEX(V353:AG353,1,MATCH(Parametres!$B$3,V$1:AG$1,0))*IF(OR(C353="L",C353="S",C353="I"),-1,1)</f>
        <v>0</v>
      </c>
      <c r="AY353" s="487" t="s">
        <v>337</v>
      </c>
      <c r="AZ353" s="487" t="e">
        <f>+VLOOKUP($AJ353,Data_Validation!$A:$E,5,0)</f>
        <v>#N/A</v>
      </c>
    </row>
    <row r="354" spans="36:52" ht="15" customHeight="1">
      <c r="AJ354" s="899">
        <f t="shared" si="20"/>
        <v>0</v>
      </c>
      <c r="AK354" s="899">
        <f t="shared" si="20"/>
        <v>0</v>
      </c>
      <c r="AL354" s="905">
        <f>IFERROR(INDEX(G354:R354,1,MATCH(Parametres!$B$3,G$1:R$1,0)-1)*IF(OR(F354="L",F354="S",F354="I"),-1,1),"")</f>
        <v>0</v>
      </c>
      <c r="AM354" s="905">
        <f t="shared" si="21"/>
        <v>0</v>
      </c>
      <c r="AN354" s="905">
        <f>INDEX(G354:R354,1,MATCH(Parametres!$B$3,G$1:R$1,0))*IF(OR(F354="L",F354="S",F354="I"),-1,1)</f>
        <v>0</v>
      </c>
      <c r="AO354" s="487" t="e">
        <f>+VLOOKUP($AJ354,Data_Validation!$A:$D,1,0)</f>
        <v>#N/A</v>
      </c>
      <c r="AP354" s="487" t="e">
        <f>+VLOOKUP($AJ354,Data_Validation!$A:$D,3,0)</f>
        <v>#N/A</v>
      </c>
      <c r="AQ354" s="487" t="e">
        <f>+VLOOKUP($AJ354,Data_Validation!$A:$D,4,0)</f>
        <v>#N/A</v>
      </c>
      <c r="AR354" s="487" t="s">
        <v>299</v>
      </c>
      <c r="AS354" s="487" t="e">
        <f>+VLOOKUP($AJ354,Data_Validation!$A:$E,5,0)</f>
        <v>#N/A</v>
      </c>
      <c r="AT354" s="904">
        <f t="shared" si="22"/>
        <v>0</v>
      </c>
      <c r="AU354" s="488">
        <f t="shared" si="22"/>
        <v>0</v>
      </c>
      <c r="AV354" s="899">
        <f>IFERROR(INDEX(V354:AG354,1,MATCH(Parametres!$B$3,V$1:AG$1,0)-1)*IF(OR(C354="L",C354="S",C354="I"),-1,1),"")</f>
        <v>0</v>
      </c>
      <c r="AW354" s="899">
        <f t="shared" si="23"/>
        <v>0</v>
      </c>
      <c r="AX354" s="899">
        <f>INDEX(V354:AG354,1,MATCH(Parametres!$B$3,V$1:AG$1,0))*IF(OR(C354="L",C354="S",C354="I"),-1,1)</f>
        <v>0</v>
      </c>
      <c r="AY354" s="487" t="s">
        <v>337</v>
      </c>
      <c r="AZ354" s="487" t="e">
        <f>+VLOOKUP($AJ354,Data_Validation!$A:$E,5,0)</f>
        <v>#N/A</v>
      </c>
    </row>
    <row r="355" spans="36:52" ht="15" customHeight="1">
      <c r="AJ355" s="899">
        <f t="shared" si="20"/>
        <v>0</v>
      </c>
      <c r="AK355" s="899">
        <f t="shared" si="20"/>
        <v>0</v>
      </c>
      <c r="AL355" s="905">
        <f>IFERROR(INDEX(G355:R355,1,MATCH(Parametres!$B$3,G$1:R$1,0)-1)*IF(OR(F355="L",F355="S",F355="I"),-1,1),"")</f>
        <v>0</v>
      </c>
      <c r="AM355" s="905">
        <f t="shared" si="21"/>
        <v>0</v>
      </c>
      <c r="AN355" s="905">
        <f>INDEX(G355:R355,1,MATCH(Parametres!$B$3,G$1:R$1,0))*IF(OR(F355="L",F355="S",F355="I"),-1,1)</f>
        <v>0</v>
      </c>
      <c r="AO355" s="487" t="e">
        <f>+VLOOKUP($AJ355,Data_Validation!$A:$D,1,0)</f>
        <v>#N/A</v>
      </c>
      <c r="AP355" s="487" t="e">
        <f>+VLOOKUP($AJ355,Data_Validation!$A:$D,3,0)</f>
        <v>#N/A</v>
      </c>
      <c r="AQ355" s="487" t="e">
        <f>+VLOOKUP($AJ355,Data_Validation!$A:$D,4,0)</f>
        <v>#N/A</v>
      </c>
      <c r="AR355" s="487" t="s">
        <v>299</v>
      </c>
      <c r="AS355" s="487" t="e">
        <f>+VLOOKUP($AJ355,Data_Validation!$A:$E,5,0)</f>
        <v>#N/A</v>
      </c>
      <c r="AT355" s="904">
        <f t="shared" si="22"/>
        <v>0</v>
      </c>
      <c r="AU355" s="488">
        <f t="shared" si="22"/>
        <v>0</v>
      </c>
      <c r="AV355" s="899">
        <f>IFERROR(INDEX(V355:AG355,1,MATCH(Parametres!$B$3,V$1:AG$1,0)-1)*IF(OR(C355="L",C355="S",C355="I"),-1,1),"")</f>
        <v>0</v>
      </c>
      <c r="AW355" s="899">
        <f t="shared" si="23"/>
        <v>0</v>
      </c>
      <c r="AX355" s="899">
        <f>INDEX(V355:AG355,1,MATCH(Parametres!$B$3,V$1:AG$1,0))*IF(OR(C355="L",C355="S",C355="I"),-1,1)</f>
        <v>0</v>
      </c>
      <c r="AY355" s="487" t="s">
        <v>337</v>
      </c>
      <c r="AZ355" s="487" t="e">
        <f>+VLOOKUP($AJ355,Data_Validation!$A:$E,5,0)</f>
        <v>#N/A</v>
      </c>
    </row>
    <row r="356" spans="36:52" ht="15" customHeight="1">
      <c r="AJ356" s="899">
        <f t="shared" si="20"/>
        <v>0</v>
      </c>
      <c r="AK356" s="899">
        <f t="shared" si="20"/>
        <v>0</v>
      </c>
      <c r="AL356" s="905">
        <f>IFERROR(INDEX(G356:R356,1,MATCH(Parametres!$B$3,G$1:R$1,0)-1)*IF(OR(F356="L",F356="S",F356="I"),-1,1),"")</f>
        <v>0</v>
      </c>
      <c r="AM356" s="905">
        <f t="shared" si="21"/>
        <v>0</v>
      </c>
      <c r="AN356" s="905">
        <f>INDEX(G356:R356,1,MATCH(Parametres!$B$3,G$1:R$1,0))*IF(OR(F356="L",F356="S",F356="I"),-1,1)</f>
        <v>0</v>
      </c>
      <c r="AO356" s="487" t="e">
        <f>+VLOOKUP($AJ356,Data_Validation!$A:$D,1,0)</f>
        <v>#N/A</v>
      </c>
      <c r="AP356" s="487" t="e">
        <f>+VLOOKUP($AJ356,Data_Validation!$A:$D,3,0)</f>
        <v>#N/A</v>
      </c>
      <c r="AQ356" s="487" t="e">
        <f>+VLOOKUP($AJ356,Data_Validation!$A:$D,4,0)</f>
        <v>#N/A</v>
      </c>
      <c r="AR356" s="487" t="s">
        <v>299</v>
      </c>
      <c r="AS356" s="487" t="e">
        <f>+VLOOKUP($AJ356,Data_Validation!$A:$E,5,0)</f>
        <v>#N/A</v>
      </c>
      <c r="AT356" s="904">
        <f t="shared" si="22"/>
        <v>0</v>
      </c>
      <c r="AU356" s="488">
        <f t="shared" si="22"/>
        <v>0</v>
      </c>
      <c r="AV356" s="899">
        <f>IFERROR(INDEX(V356:AG356,1,MATCH(Parametres!$B$3,V$1:AG$1,0)-1)*IF(OR(C356="L",C356="S",C356="I"),-1,1),"")</f>
        <v>0</v>
      </c>
      <c r="AW356" s="899">
        <f t="shared" si="23"/>
        <v>0</v>
      </c>
      <c r="AX356" s="899">
        <f>INDEX(V356:AG356,1,MATCH(Parametres!$B$3,V$1:AG$1,0))*IF(OR(C356="L",C356="S",C356="I"),-1,1)</f>
        <v>0</v>
      </c>
      <c r="AY356" s="487" t="s">
        <v>337</v>
      </c>
      <c r="AZ356" s="487" t="e">
        <f>+VLOOKUP($AJ356,Data_Validation!$A:$E,5,0)</f>
        <v>#N/A</v>
      </c>
    </row>
    <row r="357" spans="36:52" ht="15" customHeight="1">
      <c r="AJ357" s="899">
        <f t="shared" si="20"/>
        <v>0</v>
      </c>
      <c r="AK357" s="899">
        <f t="shared" si="20"/>
        <v>0</v>
      </c>
      <c r="AL357" s="905">
        <f>IFERROR(INDEX(G357:R357,1,MATCH(Parametres!$B$3,G$1:R$1,0)-1)*IF(OR(F357="L",F357="S",F357="I"),-1,1),"")</f>
        <v>0</v>
      </c>
      <c r="AM357" s="905">
        <f t="shared" si="21"/>
        <v>0</v>
      </c>
      <c r="AN357" s="905">
        <f>INDEX(G357:R357,1,MATCH(Parametres!$B$3,G$1:R$1,0))*IF(OR(F357="L",F357="S",F357="I"),-1,1)</f>
        <v>0</v>
      </c>
      <c r="AO357" s="487" t="e">
        <f>+VLOOKUP($AJ357,Data_Validation!$A:$D,1,0)</f>
        <v>#N/A</v>
      </c>
      <c r="AP357" s="487" t="e">
        <f>+VLOOKUP($AJ357,Data_Validation!$A:$D,3,0)</f>
        <v>#N/A</v>
      </c>
      <c r="AQ357" s="487" t="e">
        <f>+VLOOKUP($AJ357,Data_Validation!$A:$D,4,0)</f>
        <v>#N/A</v>
      </c>
      <c r="AR357" s="487" t="s">
        <v>299</v>
      </c>
      <c r="AS357" s="487" t="e">
        <f>+VLOOKUP($AJ357,Data_Validation!$A:$E,5,0)</f>
        <v>#N/A</v>
      </c>
      <c r="AT357" s="904">
        <f t="shared" si="22"/>
        <v>0</v>
      </c>
      <c r="AU357" s="488">
        <f t="shared" si="22"/>
        <v>0</v>
      </c>
      <c r="AV357" s="899">
        <f>IFERROR(INDEX(V357:AG357,1,MATCH(Parametres!$B$3,V$1:AG$1,0)-1)*IF(OR(C357="L",C357="S",C357="I"),-1,1),"")</f>
        <v>0</v>
      </c>
      <c r="AW357" s="899">
        <f t="shared" si="23"/>
        <v>0</v>
      </c>
      <c r="AX357" s="899">
        <f>INDEX(V357:AG357,1,MATCH(Parametres!$B$3,V$1:AG$1,0))*IF(OR(C357="L",C357="S",C357="I"),-1,1)</f>
        <v>0</v>
      </c>
      <c r="AY357" s="487" t="s">
        <v>337</v>
      </c>
      <c r="AZ357" s="487" t="e">
        <f>+VLOOKUP($AJ357,Data_Validation!$A:$E,5,0)</f>
        <v>#N/A</v>
      </c>
    </row>
    <row r="358" spans="36:52" ht="15.75" customHeight="1">
      <c r="AJ358" s="899">
        <f t="shared" si="20"/>
        <v>0</v>
      </c>
      <c r="AK358" s="899">
        <f t="shared" si="20"/>
        <v>0</v>
      </c>
      <c r="AL358" s="905">
        <f>IFERROR(INDEX(G358:R358,1,MATCH(Parametres!$B$3,G$1:R$1,0)-1)*IF(OR(F358="L",F358="S",F358="I"),-1,1),"")</f>
        <v>0</v>
      </c>
      <c r="AM358" s="905">
        <f t="shared" si="21"/>
        <v>0</v>
      </c>
      <c r="AN358" s="905">
        <f>INDEX(G358:R358,1,MATCH(Parametres!$B$3,G$1:R$1,0))*IF(OR(F358="L",F358="S",F358="I"),-1,1)</f>
        <v>0</v>
      </c>
      <c r="AO358" s="487" t="e">
        <f>+VLOOKUP($AJ358,Data_Validation!$A:$D,1,0)</f>
        <v>#N/A</v>
      </c>
      <c r="AP358" s="487" t="e">
        <f>+VLOOKUP($AJ358,Data_Validation!$A:$D,3,0)</f>
        <v>#N/A</v>
      </c>
      <c r="AQ358" s="487" t="e">
        <f>+VLOOKUP($AJ358,Data_Validation!$A:$D,4,0)</f>
        <v>#N/A</v>
      </c>
      <c r="AR358" s="487" t="s">
        <v>299</v>
      </c>
      <c r="AS358" s="487" t="e">
        <f>+VLOOKUP($AJ358,Data_Validation!$A:$E,5,0)</f>
        <v>#N/A</v>
      </c>
      <c r="AT358" s="904">
        <f t="shared" si="22"/>
        <v>0</v>
      </c>
      <c r="AU358" s="488">
        <f t="shared" si="22"/>
        <v>0</v>
      </c>
      <c r="AV358" s="899">
        <f>IFERROR(INDEX(V358:AG358,1,MATCH(Parametres!$B$3,V$1:AG$1,0)-1)*IF(OR(C358="L",C358="S",C358="I"),-1,1),"")</f>
        <v>0</v>
      </c>
      <c r="AW358" s="899">
        <f t="shared" si="23"/>
        <v>0</v>
      </c>
      <c r="AX358" s="899">
        <f>INDEX(V358:AG358,1,MATCH(Parametres!$B$3,V$1:AG$1,0))*IF(OR(C358="L",C358="S",C358="I"),-1,1)</f>
        <v>0</v>
      </c>
      <c r="AY358" s="487" t="s">
        <v>337</v>
      </c>
      <c r="AZ358" s="487" t="e">
        <f>+VLOOKUP($AJ358,Data_Validation!$A:$E,5,0)</f>
        <v>#N/A</v>
      </c>
    </row>
    <row r="359" spans="36:52" ht="15" customHeight="1">
      <c r="AJ359" s="899">
        <f t="shared" si="20"/>
        <v>0</v>
      </c>
      <c r="AK359" s="899">
        <f t="shared" si="20"/>
        <v>0</v>
      </c>
      <c r="AL359" s="905">
        <f>IFERROR(INDEX(G359:R359,1,MATCH(Parametres!$B$3,G$1:R$1,0)-1)*IF(OR(F359="L",F359="S",F359="I"),-1,1),"")</f>
        <v>0</v>
      </c>
      <c r="AM359" s="905">
        <f t="shared" si="21"/>
        <v>0</v>
      </c>
      <c r="AN359" s="905">
        <f>INDEX(G359:R359,1,MATCH(Parametres!$B$3,G$1:R$1,0))*IF(OR(F359="L",F359="S",F359="I"),-1,1)</f>
        <v>0</v>
      </c>
      <c r="AO359" s="487" t="e">
        <f>+VLOOKUP($AJ359,Data_Validation!$A:$D,1,0)</f>
        <v>#N/A</v>
      </c>
      <c r="AP359" s="487" t="e">
        <f>+VLOOKUP($AJ359,Data_Validation!$A:$D,3,0)</f>
        <v>#N/A</v>
      </c>
      <c r="AQ359" s="487" t="e">
        <f>+VLOOKUP($AJ359,Data_Validation!$A:$D,4,0)</f>
        <v>#N/A</v>
      </c>
      <c r="AR359" s="487" t="s">
        <v>299</v>
      </c>
      <c r="AS359" s="487" t="e">
        <f>+VLOOKUP($AJ359,Data_Validation!$A:$E,5,0)</f>
        <v>#N/A</v>
      </c>
      <c r="AT359" s="904">
        <f t="shared" si="22"/>
        <v>0</v>
      </c>
      <c r="AU359" s="488">
        <f t="shared" si="22"/>
        <v>0</v>
      </c>
      <c r="AV359" s="899">
        <f>IFERROR(INDEX(V359:AG359,1,MATCH(Parametres!$B$3,V$1:AG$1,0)-1)*IF(OR(C359="L",C359="S",C359="I"),-1,1),"")</f>
        <v>0</v>
      </c>
      <c r="AW359" s="899">
        <f t="shared" si="23"/>
        <v>0</v>
      </c>
      <c r="AX359" s="899">
        <f>INDEX(V359:AG359,1,MATCH(Parametres!$B$3,V$1:AG$1,0))*IF(OR(C359="L",C359="S",C359="I"),-1,1)</f>
        <v>0</v>
      </c>
      <c r="AY359" s="487" t="s">
        <v>337</v>
      </c>
      <c r="AZ359" s="487" t="e">
        <f>+VLOOKUP($AJ359,Data_Validation!$A:$E,5,0)</f>
        <v>#N/A</v>
      </c>
    </row>
    <row r="360" spans="36:52" ht="15" customHeight="1">
      <c r="AJ360" s="899">
        <f t="shared" si="20"/>
        <v>0</v>
      </c>
      <c r="AK360" s="899">
        <f t="shared" si="20"/>
        <v>0</v>
      </c>
      <c r="AL360" s="905">
        <f>IFERROR(INDEX(G360:R360,1,MATCH(Parametres!$B$3,G$1:R$1,0)-1)*IF(OR(F360="L",F360="S",F360="I"),-1,1),"")</f>
        <v>0</v>
      </c>
      <c r="AM360" s="905">
        <f t="shared" si="21"/>
        <v>0</v>
      </c>
      <c r="AN360" s="905">
        <f>INDEX(G360:R360,1,MATCH(Parametres!$B$3,G$1:R$1,0))*IF(OR(F360="L",F360="S",F360="I"),-1,1)</f>
        <v>0</v>
      </c>
      <c r="AO360" s="487" t="e">
        <f>+VLOOKUP($AJ360,Data_Validation!$A:$D,1,0)</f>
        <v>#N/A</v>
      </c>
      <c r="AP360" s="487" t="e">
        <f>+VLOOKUP($AJ360,Data_Validation!$A:$D,3,0)</f>
        <v>#N/A</v>
      </c>
      <c r="AQ360" s="487" t="e">
        <f>+VLOOKUP($AJ360,Data_Validation!$A:$D,4,0)</f>
        <v>#N/A</v>
      </c>
      <c r="AR360" s="487" t="s">
        <v>299</v>
      </c>
      <c r="AS360" s="487" t="e">
        <f>+VLOOKUP($AJ360,Data_Validation!$A:$E,5,0)</f>
        <v>#N/A</v>
      </c>
      <c r="AT360" s="904">
        <f t="shared" si="22"/>
        <v>0</v>
      </c>
      <c r="AU360" s="488">
        <f t="shared" si="22"/>
        <v>0</v>
      </c>
      <c r="AV360" s="899">
        <f>IFERROR(INDEX(V360:AG360,1,MATCH(Parametres!$B$3,V$1:AG$1,0)-1)*IF(OR(C360="L",C360="S",C360="I"),-1,1),"")</f>
        <v>0</v>
      </c>
      <c r="AW360" s="899">
        <f t="shared" si="23"/>
        <v>0</v>
      </c>
      <c r="AX360" s="899">
        <f>INDEX(V360:AG360,1,MATCH(Parametres!$B$3,V$1:AG$1,0))*IF(OR(C360="L",C360="S",C360="I"),-1,1)</f>
        <v>0</v>
      </c>
      <c r="AY360" s="487" t="s">
        <v>337</v>
      </c>
      <c r="AZ360" s="487" t="e">
        <f>+VLOOKUP($AJ360,Data_Validation!$A:$E,5,0)</f>
        <v>#N/A</v>
      </c>
    </row>
    <row r="361" spans="36:52" ht="15" customHeight="1">
      <c r="AJ361" s="899">
        <f t="shared" si="20"/>
        <v>0</v>
      </c>
      <c r="AK361" s="899">
        <f t="shared" si="20"/>
        <v>0</v>
      </c>
      <c r="AL361" s="905">
        <f>IFERROR(INDEX(G361:R361,1,MATCH(Parametres!$B$3,G$1:R$1,0)-1)*IF(OR(F361="L",F361="S",F361="I"),-1,1),"")</f>
        <v>0</v>
      </c>
      <c r="AM361" s="905">
        <f t="shared" si="21"/>
        <v>0</v>
      </c>
      <c r="AN361" s="905">
        <f>INDEX(G361:R361,1,MATCH(Parametres!$B$3,G$1:R$1,0))*IF(OR(F361="L",F361="S",F361="I"),-1,1)</f>
        <v>0</v>
      </c>
      <c r="AO361" s="487" t="e">
        <f>+VLOOKUP($AJ361,Data_Validation!$A:$D,1,0)</f>
        <v>#N/A</v>
      </c>
      <c r="AP361" s="487" t="e">
        <f>+VLOOKUP($AJ361,Data_Validation!$A:$D,3,0)</f>
        <v>#N/A</v>
      </c>
      <c r="AQ361" s="487" t="e">
        <f>+VLOOKUP($AJ361,Data_Validation!$A:$D,4,0)</f>
        <v>#N/A</v>
      </c>
      <c r="AR361" s="487" t="s">
        <v>299</v>
      </c>
      <c r="AS361" s="487" t="e">
        <f>+VLOOKUP($AJ361,Data_Validation!$A:$E,5,0)</f>
        <v>#N/A</v>
      </c>
      <c r="AT361" s="904">
        <f t="shared" si="22"/>
        <v>0</v>
      </c>
      <c r="AU361" s="488">
        <f t="shared" si="22"/>
        <v>0</v>
      </c>
      <c r="AV361" s="899">
        <f>IFERROR(INDEX(V361:AG361,1,MATCH(Parametres!$B$3,V$1:AG$1,0)-1)*IF(OR(C361="L",C361="S",C361="I"),-1,1),"")</f>
        <v>0</v>
      </c>
      <c r="AW361" s="899">
        <f t="shared" si="23"/>
        <v>0</v>
      </c>
      <c r="AX361" s="899">
        <f>INDEX(V361:AG361,1,MATCH(Parametres!$B$3,V$1:AG$1,0))*IF(OR(C361="L",C361="S",C361="I"),-1,1)</f>
        <v>0</v>
      </c>
      <c r="AY361" s="487" t="s">
        <v>337</v>
      </c>
      <c r="AZ361" s="487" t="e">
        <f>+VLOOKUP($AJ361,Data_Validation!$A:$E,5,0)</f>
        <v>#N/A</v>
      </c>
    </row>
    <row r="362" spans="36:52" ht="15.75" customHeight="1">
      <c r="AJ362" s="899">
        <f t="shared" si="20"/>
        <v>0</v>
      </c>
      <c r="AK362" s="899">
        <f t="shared" si="20"/>
        <v>0</v>
      </c>
      <c r="AL362" s="905">
        <f>IFERROR(INDEX(G362:R362,1,MATCH(Parametres!$B$3,G$1:R$1,0)-1)*IF(OR(F362="L",F362="S",F362="I"),-1,1),"")</f>
        <v>0</v>
      </c>
      <c r="AM362" s="905">
        <f t="shared" si="21"/>
        <v>0</v>
      </c>
      <c r="AN362" s="905">
        <f>INDEX(G362:R362,1,MATCH(Parametres!$B$3,G$1:R$1,0))*IF(OR(F362="L",F362="S",F362="I"),-1,1)</f>
        <v>0</v>
      </c>
      <c r="AO362" s="487" t="e">
        <f>+VLOOKUP($AJ362,Data_Validation!$A:$D,1,0)</f>
        <v>#N/A</v>
      </c>
      <c r="AP362" s="487" t="e">
        <f>+VLOOKUP($AJ362,Data_Validation!$A:$D,3,0)</f>
        <v>#N/A</v>
      </c>
      <c r="AQ362" s="487" t="e">
        <f>+VLOOKUP($AJ362,Data_Validation!$A:$D,4,0)</f>
        <v>#N/A</v>
      </c>
      <c r="AR362" s="487" t="s">
        <v>299</v>
      </c>
      <c r="AS362" s="487" t="e">
        <f>+VLOOKUP($AJ362,Data_Validation!$A:$E,5,0)</f>
        <v>#N/A</v>
      </c>
      <c r="AT362" s="904">
        <f t="shared" si="22"/>
        <v>0</v>
      </c>
      <c r="AU362" s="488">
        <f t="shared" si="22"/>
        <v>0</v>
      </c>
      <c r="AV362" s="899">
        <f>IFERROR(INDEX(V362:AG362,1,MATCH(Parametres!$B$3,V$1:AG$1,0)-1)*IF(OR(C362="L",C362="S",C362="I"),-1,1),"")</f>
        <v>0</v>
      </c>
      <c r="AW362" s="899">
        <f t="shared" si="23"/>
        <v>0</v>
      </c>
      <c r="AX362" s="899">
        <f>INDEX(V362:AG362,1,MATCH(Parametres!$B$3,V$1:AG$1,0))*IF(OR(C362="L",C362="S",C362="I"),-1,1)</f>
        <v>0</v>
      </c>
      <c r="AY362" s="487" t="s">
        <v>337</v>
      </c>
      <c r="AZ362" s="487" t="e">
        <f>+VLOOKUP($AJ362,Data_Validation!$A:$E,5,0)</f>
        <v>#N/A</v>
      </c>
    </row>
    <row r="363" spans="36:52" ht="15.75" customHeight="1">
      <c r="AJ363" s="899">
        <f t="shared" si="20"/>
        <v>0</v>
      </c>
      <c r="AK363" s="899">
        <f t="shared" si="20"/>
        <v>0</v>
      </c>
      <c r="AL363" s="905">
        <f>IFERROR(INDEX(G363:R363,1,MATCH(Parametres!$B$3,G$1:R$1,0)-1)*IF(OR(F363="L",F363="S",F363="I"),-1,1),"")</f>
        <v>0</v>
      </c>
      <c r="AM363" s="905">
        <f t="shared" si="21"/>
        <v>0</v>
      </c>
      <c r="AN363" s="905">
        <f>INDEX(G363:R363,1,MATCH(Parametres!$B$3,G$1:R$1,0))*IF(OR(F363="L",F363="S",F363="I"),-1,1)</f>
        <v>0</v>
      </c>
      <c r="AO363" s="487" t="e">
        <f>+VLOOKUP($AJ363,Data_Validation!$A:$D,1,0)</f>
        <v>#N/A</v>
      </c>
      <c r="AP363" s="487" t="e">
        <f>+VLOOKUP($AJ363,Data_Validation!$A:$D,3,0)</f>
        <v>#N/A</v>
      </c>
      <c r="AQ363" s="487" t="e">
        <f>+VLOOKUP($AJ363,Data_Validation!$A:$D,4,0)</f>
        <v>#N/A</v>
      </c>
      <c r="AR363" s="487" t="s">
        <v>299</v>
      </c>
      <c r="AS363" s="487" t="e">
        <f>+VLOOKUP($AJ363,Data_Validation!$A:$E,5,0)</f>
        <v>#N/A</v>
      </c>
      <c r="AT363" s="904">
        <f t="shared" si="22"/>
        <v>0</v>
      </c>
      <c r="AU363" s="488">
        <f t="shared" si="22"/>
        <v>0</v>
      </c>
      <c r="AV363" s="899">
        <f>IFERROR(INDEX(V363:AG363,1,MATCH(Parametres!$B$3,V$1:AG$1,0)-1)*IF(OR(C363="L",C363="S",C363="I"),-1,1),"")</f>
        <v>0</v>
      </c>
      <c r="AW363" s="899">
        <f t="shared" si="23"/>
        <v>0</v>
      </c>
      <c r="AX363" s="899">
        <f>INDEX(V363:AG363,1,MATCH(Parametres!$B$3,V$1:AG$1,0))*IF(OR(C363="L",C363="S",C363="I"),-1,1)</f>
        <v>0</v>
      </c>
      <c r="AY363" s="487" t="s">
        <v>337</v>
      </c>
      <c r="AZ363" s="487" t="e">
        <f>+VLOOKUP($AJ363,Data_Validation!$A:$E,5,0)</f>
        <v>#N/A</v>
      </c>
    </row>
    <row r="364" spans="36:52" ht="15" customHeight="1">
      <c r="AJ364" s="899">
        <f t="shared" si="20"/>
        <v>0</v>
      </c>
      <c r="AK364" s="899">
        <f t="shared" si="20"/>
        <v>0</v>
      </c>
      <c r="AL364" s="905">
        <f>IFERROR(INDEX(G364:R364,1,MATCH(Parametres!$B$3,G$1:R$1,0)-1)*IF(OR(F364="L",F364="S",F364="I"),-1,1),"")</f>
        <v>0</v>
      </c>
      <c r="AM364" s="905">
        <f t="shared" si="21"/>
        <v>0</v>
      </c>
      <c r="AN364" s="905">
        <f>INDEX(G364:R364,1,MATCH(Parametres!$B$3,G$1:R$1,0))*IF(OR(F364="L",F364="S",F364="I"),-1,1)</f>
        <v>0</v>
      </c>
      <c r="AO364" s="487" t="e">
        <f>+VLOOKUP($AJ364,Data_Validation!$A:$D,1,0)</f>
        <v>#N/A</v>
      </c>
      <c r="AP364" s="487" t="e">
        <f>+VLOOKUP($AJ364,Data_Validation!$A:$D,3,0)</f>
        <v>#N/A</v>
      </c>
      <c r="AQ364" s="487" t="e">
        <f>+VLOOKUP($AJ364,Data_Validation!$A:$D,4,0)</f>
        <v>#N/A</v>
      </c>
      <c r="AR364" s="487" t="s">
        <v>299</v>
      </c>
      <c r="AS364" s="487" t="e">
        <f>+VLOOKUP($AJ364,Data_Validation!$A:$E,5,0)</f>
        <v>#N/A</v>
      </c>
      <c r="AT364" s="904">
        <f t="shared" si="22"/>
        <v>0</v>
      </c>
      <c r="AU364" s="488">
        <f t="shared" si="22"/>
        <v>0</v>
      </c>
      <c r="AV364" s="899">
        <f>IFERROR(INDEX(V364:AG364,1,MATCH(Parametres!$B$3,V$1:AG$1,0)-1)*IF(OR(C364="L",C364="S",C364="I"),-1,1),"")</f>
        <v>0</v>
      </c>
      <c r="AW364" s="899">
        <f t="shared" si="23"/>
        <v>0</v>
      </c>
      <c r="AX364" s="899">
        <f>INDEX(V364:AG364,1,MATCH(Parametres!$B$3,V$1:AG$1,0))*IF(OR(C364="L",C364="S",C364="I"),-1,1)</f>
        <v>0</v>
      </c>
      <c r="AY364" s="487" t="s">
        <v>337</v>
      </c>
      <c r="AZ364" s="487" t="e">
        <f>+VLOOKUP($AJ364,Data_Validation!$A:$E,5,0)</f>
        <v>#N/A</v>
      </c>
    </row>
    <row r="365" spans="36:52" ht="15.75" customHeight="1">
      <c r="AJ365" s="899">
        <f t="shared" si="20"/>
        <v>0</v>
      </c>
      <c r="AK365" s="899">
        <f t="shared" si="20"/>
        <v>0</v>
      </c>
      <c r="AL365" s="905">
        <f>IFERROR(INDEX(G365:R365,1,MATCH(Parametres!$B$3,G$1:R$1,0)-1)*IF(OR(F365="L",F365="S",F365="I"),-1,1),"")</f>
        <v>0</v>
      </c>
      <c r="AM365" s="905">
        <f t="shared" si="21"/>
        <v>0</v>
      </c>
      <c r="AN365" s="905">
        <f>INDEX(G365:R365,1,MATCH(Parametres!$B$3,G$1:R$1,0))*IF(OR(F365="L",F365="S",F365="I"),-1,1)</f>
        <v>0</v>
      </c>
      <c r="AO365" s="487" t="e">
        <f>+VLOOKUP($AJ365,Data_Validation!$A:$D,1,0)</f>
        <v>#N/A</v>
      </c>
      <c r="AP365" s="487" t="e">
        <f>+VLOOKUP($AJ365,Data_Validation!$A:$D,3,0)</f>
        <v>#N/A</v>
      </c>
      <c r="AQ365" s="487" t="e">
        <f>+VLOOKUP($AJ365,Data_Validation!$A:$D,4,0)</f>
        <v>#N/A</v>
      </c>
      <c r="AR365" s="487" t="s">
        <v>299</v>
      </c>
      <c r="AS365" s="487" t="e">
        <f>+VLOOKUP($AJ365,Data_Validation!$A:$E,5,0)</f>
        <v>#N/A</v>
      </c>
      <c r="AT365" s="904">
        <f t="shared" si="22"/>
        <v>0</v>
      </c>
      <c r="AU365" s="488">
        <f t="shared" si="22"/>
        <v>0</v>
      </c>
      <c r="AV365" s="899">
        <f>IFERROR(INDEX(V365:AG365,1,MATCH(Parametres!$B$3,V$1:AG$1,0)-1)*IF(OR(C365="L",C365="S",C365="I"),-1,1),"")</f>
        <v>0</v>
      </c>
      <c r="AW365" s="899">
        <f t="shared" si="23"/>
        <v>0</v>
      </c>
      <c r="AX365" s="899">
        <f>INDEX(V365:AG365,1,MATCH(Parametres!$B$3,V$1:AG$1,0))*IF(OR(C365="L",C365="S",C365="I"),-1,1)</f>
        <v>0</v>
      </c>
      <c r="AY365" s="487" t="s">
        <v>337</v>
      </c>
      <c r="AZ365" s="487" t="e">
        <f>+VLOOKUP($AJ365,Data_Validation!$A:$E,5,0)</f>
        <v>#N/A</v>
      </c>
    </row>
    <row r="366" spans="36:52" ht="15.75" customHeight="1">
      <c r="AJ366" s="899">
        <f t="shared" si="20"/>
        <v>0</v>
      </c>
      <c r="AK366" s="899">
        <f t="shared" si="20"/>
        <v>0</v>
      </c>
      <c r="AL366" s="905">
        <f>IFERROR(INDEX(G366:R366,1,MATCH(Parametres!$B$3,G$1:R$1,0)-1)*IF(OR(F366="L",F366="S",F366="I"),-1,1),"")</f>
        <v>0</v>
      </c>
      <c r="AM366" s="905">
        <f t="shared" si="21"/>
        <v>0</v>
      </c>
      <c r="AN366" s="905">
        <f>INDEX(G366:R366,1,MATCH(Parametres!$B$3,G$1:R$1,0))*IF(OR(F366="L",F366="S",F366="I"),-1,1)</f>
        <v>0</v>
      </c>
      <c r="AO366" s="487" t="e">
        <f>+VLOOKUP($AJ366,Data_Validation!$A:$D,1,0)</f>
        <v>#N/A</v>
      </c>
      <c r="AP366" s="487" t="e">
        <f>+VLOOKUP($AJ366,Data_Validation!$A:$D,3,0)</f>
        <v>#N/A</v>
      </c>
      <c r="AQ366" s="487" t="e">
        <f>+VLOOKUP($AJ366,Data_Validation!$A:$D,4,0)</f>
        <v>#N/A</v>
      </c>
      <c r="AR366" s="487" t="s">
        <v>299</v>
      </c>
      <c r="AS366" s="487" t="e">
        <f>+VLOOKUP($AJ366,Data_Validation!$A:$E,5,0)</f>
        <v>#N/A</v>
      </c>
      <c r="AT366" s="904">
        <f t="shared" si="22"/>
        <v>0</v>
      </c>
      <c r="AU366" s="488">
        <f t="shared" si="22"/>
        <v>0</v>
      </c>
      <c r="AV366" s="899">
        <f>IFERROR(INDEX(V366:AG366,1,MATCH(Parametres!$B$3,V$1:AG$1,0)-1)*IF(OR(C366="L",C366="S",C366="I"),-1,1),"")</f>
        <v>0</v>
      </c>
      <c r="AW366" s="899">
        <f t="shared" si="23"/>
        <v>0</v>
      </c>
      <c r="AX366" s="899">
        <f>INDEX(V366:AG366,1,MATCH(Parametres!$B$3,V$1:AG$1,0))*IF(OR(C366="L",C366="S",C366="I"),-1,1)</f>
        <v>0</v>
      </c>
      <c r="AY366" s="487" t="s">
        <v>337</v>
      </c>
      <c r="AZ366" s="487" t="e">
        <f>+VLOOKUP($AJ366,Data_Validation!$A:$E,5,0)</f>
        <v>#N/A</v>
      </c>
    </row>
    <row r="367" spans="36:52" ht="15.75" customHeight="1">
      <c r="AJ367" s="899">
        <f t="shared" si="20"/>
        <v>0</v>
      </c>
      <c r="AK367" s="899">
        <f t="shared" si="20"/>
        <v>0</v>
      </c>
      <c r="AL367" s="905">
        <f>IFERROR(INDEX(G367:R367,1,MATCH(Parametres!$B$3,G$1:R$1,0)-1)*IF(OR(F367="L",F367="S",F367="I"),-1,1),"")</f>
        <v>0</v>
      </c>
      <c r="AM367" s="905">
        <f t="shared" si="21"/>
        <v>0</v>
      </c>
      <c r="AN367" s="905">
        <f>INDEX(G367:R367,1,MATCH(Parametres!$B$3,G$1:R$1,0))*IF(OR(F367="L",F367="S",F367="I"),-1,1)</f>
        <v>0</v>
      </c>
      <c r="AO367" s="487" t="e">
        <f>+VLOOKUP($AJ367,Data_Validation!$A:$D,1,0)</f>
        <v>#N/A</v>
      </c>
      <c r="AP367" s="487" t="e">
        <f>+VLOOKUP($AJ367,Data_Validation!$A:$D,3,0)</f>
        <v>#N/A</v>
      </c>
      <c r="AQ367" s="487" t="e">
        <f>+VLOOKUP($AJ367,Data_Validation!$A:$D,4,0)</f>
        <v>#N/A</v>
      </c>
      <c r="AR367" s="487" t="s">
        <v>299</v>
      </c>
      <c r="AS367" s="487" t="e">
        <f>+VLOOKUP($AJ367,Data_Validation!$A:$E,5,0)</f>
        <v>#N/A</v>
      </c>
      <c r="AT367" s="904">
        <f t="shared" si="22"/>
        <v>0</v>
      </c>
      <c r="AU367" s="488">
        <f t="shared" si="22"/>
        <v>0</v>
      </c>
      <c r="AV367" s="899">
        <f>IFERROR(INDEX(V367:AG367,1,MATCH(Parametres!$B$3,V$1:AG$1,0)-1)*IF(OR(C367="L",C367="S",C367="I"),-1,1),"")</f>
        <v>0</v>
      </c>
      <c r="AW367" s="899">
        <f t="shared" si="23"/>
        <v>0</v>
      </c>
      <c r="AX367" s="899">
        <f>INDEX(V367:AG367,1,MATCH(Parametres!$B$3,V$1:AG$1,0))*IF(OR(C367="L",C367="S",C367="I"),-1,1)</f>
        <v>0</v>
      </c>
      <c r="AY367" s="487" t="s">
        <v>337</v>
      </c>
      <c r="AZ367" s="487" t="e">
        <f>+VLOOKUP($AJ367,Data_Validation!$A:$E,5,0)</f>
        <v>#N/A</v>
      </c>
    </row>
    <row r="368" spans="36:52" ht="15.75" customHeight="1">
      <c r="AJ368" s="899">
        <f t="shared" si="20"/>
        <v>0</v>
      </c>
      <c r="AK368" s="899">
        <f t="shared" si="20"/>
        <v>0</v>
      </c>
      <c r="AL368" s="905">
        <f>IFERROR(INDEX(G368:R368,1,MATCH(Parametres!$B$3,G$1:R$1,0)-1)*IF(OR(F368="L",F368="S",F368="I"),-1,1),"")</f>
        <v>0</v>
      </c>
      <c r="AM368" s="905">
        <f t="shared" si="21"/>
        <v>0</v>
      </c>
      <c r="AN368" s="905">
        <f>INDEX(G368:R368,1,MATCH(Parametres!$B$3,G$1:R$1,0))*IF(OR(F368="L",F368="S",F368="I"),-1,1)</f>
        <v>0</v>
      </c>
      <c r="AO368" s="487" t="e">
        <f>+VLOOKUP($AJ368,Data_Validation!$A:$D,1,0)</f>
        <v>#N/A</v>
      </c>
      <c r="AP368" s="487" t="e">
        <f>+VLOOKUP($AJ368,Data_Validation!$A:$D,3,0)</f>
        <v>#N/A</v>
      </c>
      <c r="AQ368" s="487" t="e">
        <f>+VLOOKUP($AJ368,Data_Validation!$A:$D,4,0)</f>
        <v>#N/A</v>
      </c>
      <c r="AR368" s="487" t="s">
        <v>299</v>
      </c>
      <c r="AS368" s="487" t="e">
        <f>+VLOOKUP($AJ368,Data_Validation!$A:$E,5,0)</f>
        <v>#N/A</v>
      </c>
      <c r="AT368" s="904">
        <f t="shared" si="22"/>
        <v>0</v>
      </c>
      <c r="AU368" s="488">
        <f t="shared" si="22"/>
        <v>0</v>
      </c>
      <c r="AV368" s="899">
        <f>IFERROR(INDEX(V368:AG368,1,MATCH(Parametres!$B$3,V$1:AG$1,0)-1)*IF(OR(C368="L",C368="S",C368="I"),-1,1),"")</f>
        <v>0</v>
      </c>
      <c r="AW368" s="899">
        <f t="shared" si="23"/>
        <v>0</v>
      </c>
      <c r="AX368" s="899">
        <f>INDEX(V368:AG368,1,MATCH(Parametres!$B$3,V$1:AG$1,0))*IF(OR(C368="L",C368="S",C368="I"),-1,1)</f>
        <v>0</v>
      </c>
      <c r="AY368" s="487" t="s">
        <v>337</v>
      </c>
      <c r="AZ368" s="487" t="e">
        <f>+VLOOKUP($AJ368,Data_Validation!$A:$E,5,0)</f>
        <v>#N/A</v>
      </c>
    </row>
    <row r="369" spans="36:52" ht="15.75" customHeight="1">
      <c r="AJ369" s="899">
        <f t="shared" si="20"/>
        <v>0</v>
      </c>
      <c r="AK369" s="899">
        <f t="shared" si="20"/>
        <v>0</v>
      </c>
      <c r="AL369" s="905">
        <f>IFERROR(INDEX(G369:R369,1,MATCH(Parametres!$B$3,G$1:R$1,0)-1)*IF(OR(F369="L",F369="S",F369="I"),-1,1),"")</f>
        <v>0</v>
      </c>
      <c r="AM369" s="905">
        <f t="shared" si="21"/>
        <v>0</v>
      </c>
      <c r="AN369" s="905">
        <f>INDEX(G369:R369,1,MATCH(Parametres!$B$3,G$1:R$1,0))*IF(OR(F369="L",F369="S",F369="I"),-1,1)</f>
        <v>0</v>
      </c>
      <c r="AO369" s="487" t="e">
        <f>+VLOOKUP($AJ369,Data_Validation!$A:$D,1,0)</f>
        <v>#N/A</v>
      </c>
      <c r="AP369" s="487" t="e">
        <f>+VLOOKUP($AJ369,Data_Validation!$A:$D,3,0)</f>
        <v>#N/A</v>
      </c>
      <c r="AQ369" s="487" t="e">
        <f>+VLOOKUP($AJ369,Data_Validation!$A:$D,4,0)</f>
        <v>#N/A</v>
      </c>
      <c r="AR369" s="487" t="s">
        <v>299</v>
      </c>
      <c r="AS369" s="487" t="e">
        <f>+VLOOKUP($AJ369,Data_Validation!$A:$E,5,0)</f>
        <v>#N/A</v>
      </c>
      <c r="AT369" s="904">
        <f t="shared" si="22"/>
        <v>0</v>
      </c>
      <c r="AU369" s="488">
        <f t="shared" si="22"/>
        <v>0</v>
      </c>
      <c r="AV369" s="899">
        <f>IFERROR(INDEX(V369:AG369,1,MATCH(Parametres!$B$3,V$1:AG$1,0)-1)*IF(OR(C369="L",C369="S",C369="I"),-1,1),"")</f>
        <v>0</v>
      </c>
      <c r="AW369" s="899">
        <f t="shared" si="23"/>
        <v>0</v>
      </c>
      <c r="AX369" s="899">
        <f>INDEX(V369:AG369,1,MATCH(Parametres!$B$3,V$1:AG$1,0))*IF(OR(C369="L",C369="S",C369="I"),-1,1)</f>
        <v>0</v>
      </c>
      <c r="AY369" s="487" t="s">
        <v>337</v>
      </c>
      <c r="AZ369" s="487" t="e">
        <f>+VLOOKUP($AJ369,Data_Validation!$A:$E,5,0)</f>
        <v>#N/A</v>
      </c>
    </row>
    <row r="370" spans="36:52" ht="15.75" customHeight="1">
      <c r="AJ370" s="899">
        <f t="shared" si="20"/>
        <v>0</v>
      </c>
      <c r="AK370" s="899">
        <f t="shared" si="20"/>
        <v>0</v>
      </c>
      <c r="AL370" s="905">
        <f>IFERROR(INDEX(G370:R370,1,MATCH(Parametres!$B$3,G$1:R$1,0)-1)*IF(OR(F370="L",F370="S",F370="I"),-1,1),"")</f>
        <v>0</v>
      </c>
      <c r="AM370" s="905">
        <f t="shared" si="21"/>
        <v>0</v>
      </c>
      <c r="AN370" s="905">
        <f>INDEX(G370:R370,1,MATCH(Parametres!$B$3,G$1:R$1,0))*IF(OR(F370="L",F370="S",F370="I"),-1,1)</f>
        <v>0</v>
      </c>
      <c r="AO370" s="487" t="e">
        <f>+VLOOKUP($AJ370,Data_Validation!$A:$D,1,0)</f>
        <v>#N/A</v>
      </c>
      <c r="AP370" s="487" t="e">
        <f>+VLOOKUP($AJ370,Data_Validation!$A:$D,3,0)</f>
        <v>#N/A</v>
      </c>
      <c r="AQ370" s="487" t="e">
        <f>+VLOOKUP($AJ370,Data_Validation!$A:$D,4,0)</f>
        <v>#N/A</v>
      </c>
      <c r="AR370" s="487" t="s">
        <v>299</v>
      </c>
      <c r="AS370" s="487" t="e">
        <f>+VLOOKUP($AJ370,Data_Validation!$A:$E,5,0)</f>
        <v>#N/A</v>
      </c>
      <c r="AT370" s="904">
        <f t="shared" si="22"/>
        <v>0</v>
      </c>
      <c r="AU370" s="488">
        <f t="shared" si="22"/>
        <v>0</v>
      </c>
      <c r="AV370" s="899">
        <f>IFERROR(INDEX(V370:AG370,1,MATCH(Parametres!$B$3,V$1:AG$1,0)-1)*IF(OR(C370="L",C370="S",C370="I"),-1,1),"")</f>
        <v>0</v>
      </c>
      <c r="AW370" s="899">
        <f t="shared" si="23"/>
        <v>0</v>
      </c>
      <c r="AX370" s="899">
        <f>INDEX(V370:AG370,1,MATCH(Parametres!$B$3,V$1:AG$1,0))*IF(OR(C370="L",C370="S",C370="I"),-1,1)</f>
        <v>0</v>
      </c>
      <c r="AY370" s="487" t="s">
        <v>337</v>
      </c>
      <c r="AZ370" s="487" t="e">
        <f>+VLOOKUP($AJ370,Data_Validation!$A:$E,5,0)</f>
        <v>#N/A</v>
      </c>
    </row>
    <row r="371" spans="36:52" ht="15.75" customHeight="1">
      <c r="AJ371" s="899">
        <f t="shared" si="20"/>
        <v>0</v>
      </c>
      <c r="AK371" s="899">
        <f t="shared" si="20"/>
        <v>0</v>
      </c>
      <c r="AL371" s="905">
        <f>IFERROR(INDEX(G371:R371,1,MATCH(Parametres!$B$3,G$1:R$1,0)-1)*IF(OR(F371="L",F371="S",F371="I"),-1,1),"")</f>
        <v>0</v>
      </c>
      <c r="AM371" s="905">
        <f t="shared" si="21"/>
        <v>0</v>
      </c>
      <c r="AN371" s="905">
        <f>INDEX(G371:R371,1,MATCH(Parametres!$B$3,G$1:R$1,0))*IF(OR(F371="L",F371="S",F371="I"),-1,1)</f>
        <v>0</v>
      </c>
      <c r="AO371" s="487" t="e">
        <f>+VLOOKUP($AJ371,Data_Validation!$A:$D,1,0)</f>
        <v>#N/A</v>
      </c>
      <c r="AP371" s="487" t="e">
        <f>+VLOOKUP($AJ371,Data_Validation!$A:$D,3,0)</f>
        <v>#N/A</v>
      </c>
      <c r="AQ371" s="487" t="e">
        <f>+VLOOKUP($AJ371,Data_Validation!$A:$D,4,0)</f>
        <v>#N/A</v>
      </c>
      <c r="AR371" s="487" t="s">
        <v>299</v>
      </c>
      <c r="AS371" s="487" t="e">
        <f>+VLOOKUP($AJ371,Data_Validation!$A:$E,5,0)</f>
        <v>#N/A</v>
      </c>
      <c r="AT371" s="904">
        <f t="shared" si="22"/>
        <v>0</v>
      </c>
      <c r="AU371" s="488">
        <f t="shared" si="22"/>
        <v>0</v>
      </c>
      <c r="AV371" s="899">
        <f>IFERROR(INDEX(V371:AG371,1,MATCH(Parametres!$B$3,V$1:AG$1,0)-1)*IF(OR(C371="L",C371="S",C371="I"),-1,1),"")</f>
        <v>0</v>
      </c>
      <c r="AW371" s="899">
        <f t="shared" si="23"/>
        <v>0</v>
      </c>
      <c r="AX371" s="899">
        <f>INDEX(V371:AG371,1,MATCH(Parametres!$B$3,V$1:AG$1,0))*IF(OR(C371="L",C371="S",C371="I"),-1,1)</f>
        <v>0</v>
      </c>
      <c r="AY371" s="487" t="s">
        <v>337</v>
      </c>
      <c r="AZ371" s="487" t="e">
        <f>+VLOOKUP($AJ371,Data_Validation!$A:$E,5,0)</f>
        <v>#N/A</v>
      </c>
    </row>
    <row r="372" spans="36:52" ht="15.75" customHeight="1">
      <c r="AJ372" s="899">
        <f t="shared" si="20"/>
        <v>0</v>
      </c>
      <c r="AK372" s="899">
        <f t="shared" si="20"/>
        <v>0</v>
      </c>
      <c r="AL372" s="905">
        <f>IFERROR(INDEX(G372:R372,1,MATCH(Parametres!$B$3,G$1:R$1,0)-1)*IF(OR(F372="L",F372="S",F372="I"),-1,1),"")</f>
        <v>0</v>
      </c>
      <c r="AM372" s="905">
        <f t="shared" si="21"/>
        <v>0</v>
      </c>
      <c r="AN372" s="905">
        <f>INDEX(G372:R372,1,MATCH(Parametres!$B$3,G$1:R$1,0))*IF(OR(F372="L",F372="S",F372="I"),-1,1)</f>
        <v>0</v>
      </c>
      <c r="AO372" s="487" t="e">
        <f>+VLOOKUP($AJ372,Data_Validation!$A:$D,1,0)</f>
        <v>#N/A</v>
      </c>
      <c r="AP372" s="487" t="e">
        <f>+VLOOKUP($AJ372,Data_Validation!$A:$D,3,0)</f>
        <v>#N/A</v>
      </c>
      <c r="AQ372" s="487" t="e">
        <f>+VLOOKUP($AJ372,Data_Validation!$A:$D,4,0)</f>
        <v>#N/A</v>
      </c>
      <c r="AR372" s="487" t="s">
        <v>299</v>
      </c>
      <c r="AS372" s="487" t="e">
        <f>+VLOOKUP($AJ372,Data_Validation!$A:$E,5,0)</f>
        <v>#N/A</v>
      </c>
      <c r="AT372" s="904">
        <f t="shared" si="22"/>
        <v>0</v>
      </c>
      <c r="AU372" s="488">
        <f t="shared" si="22"/>
        <v>0</v>
      </c>
      <c r="AV372" s="899">
        <f>IFERROR(INDEX(V372:AG372,1,MATCH(Parametres!$B$3,V$1:AG$1,0)-1)*IF(OR(C372="L",C372="S",C372="I"),-1,1),"")</f>
        <v>0</v>
      </c>
      <c r="AW372" s="899">
        <f t="shared" si="23"/>
        <v>0</v>
      </c>
      <c r="AX372" s="899">
        <f>INDEX(V372:AG372,1,MATCH(Parametres!$B$3,V$1:AG$1,0))*IF(OR(C372="L",C372="S",C372="I"),-1,1)</f>
        <v>0</v>
      </c>
      <c r="AY372" s="487" t="s">
        <v>337</v>
      </c>
      <c r="AZ372" s="487" t="e">
        <f>+VLOOKUP($AJ372,Data_Validation!$A:$E,5,0)</f>
        <v>#N/A</v>
      </c>
    </row>
    <row r="373" spans="36:52" ht="15.75" customHeight="1">
      <c r="AJ373" s="899">
        <f t="shared" si="20"/>
        <v>0</v>
      </c>
      <c r="AK373" s="899">
        <f t="shared" si="20"/>
        <v>0</v>
      </c>
      <c r="AL373" s="905">
        <f>IFERROR(INDEX(G373:R373,1,MATCH(Parametres!$B$3,G$1:R$1,0)-1)*IF(OR(F373="L",F373="S",F373="I"),-1,1),"")</f>
        <v>0</v>
      </c>
      <c r="AM373" s="905">
        <f t="shared" si="21"/>
        <v>0</v>
      </c>
      <c r="AN373" s="905">
        <f>INDEX(G373:R373,1,MATCH(Parametres!$B$3,G$1:R$1,0))*IF(OR(F373="L",F373="S",F373="I"),-1,1)</f>
        <v>0</v>
      </c>
      <c r="AO373" s="487" t="e">
        <f>+VLOOKUP($AJ373,Data_Validation!$A:$D,1,0)</f>
        <v>#N/A</v>
      </c>
      <c r="AP373" s="487" t="e">
        <f>+VLOOKUP($AJ373,Data_Validation!$A:$D,3,0)</f>
        <v>#N/A</v>
      </c>
      <c r="AQ373" s="487" t="e">
        <f>+VLOOKUP($AJ373,Data_Validation!$A:$D,4,0)</f>
        <v>#N/A</v>
      </c>
      <c r="AR373" s="487" t="s">
        <v>299</v>
      </c>
      <c r="AS373" s="487" t="e">
        <f>+VLOOKUP($AJ373,Data_Validation!$A:$E,5,0)</f>
        <v>#N/A</v>
      </c>
      <c r="AT373" s="904">
        <f t="shared" si="22"/>
        <v>0</v>
      </c>
      <c r="AU373" s="488">
        <f t="shared" si="22"/>
        <v>0</v>
      </c>
      <c r="AV373" s="899">
        <f>IFERROR(INDEX(V373:AG373,1,MATCH(Parametres!$B$3,V$1:AG$1,0)-1)*IF(OR(C373="L",C373="S",C373="I"),-1,1),"")</f>
        <v>0</v>
      </c>
      <c r="AW373" s="899">
        <f t="shared" si="23"/>
        <v>0</v>
      </c>
      <c r="AX373" s="899">
        <f>INDEX(V373:AG373,1,MATCH(Parametres!$B$3,V$1:AG$1,0))*IF(OR(C373="L",C373="S",C373="I"),-1,1)</f>
        <v>0</v>
      </c>
      <c r="AY373" s="487" t="s">
        <v>337</v>
      </c>
      <c r="AZ373" s="487" t="e">
        <f>+VLOOKUP($AJ373,Data_Validation!$A:$E,5,0)</f>
        <v>#N/A</v>
      </c>
    </row>
    <row r="374" spans="36:52" ht="15.75" customHeight="1">
      <c r="AJ374" s="899">
        <f t="shared" si="20"/>
        <v>0</v>
      </c>
      <c r="AK374" s="899">
        <f t="shared" si="20"/>
        <v>0</v>
      </c>
      <c r="AL374" s="905">
        <f>IFERROR(INDEX(G374:R374,1,MATCH(Parametres!$B$3,G$1:R$1,0)-1)*IF(OR(F374="L",F374="S",F374="I"),-1,1),"")</f>
        <v>0</v>
      </c>
      <c r="AM374" s="905">
        <f t="shared" si="21"/>
        <v>0</v>
      </c>
      <c r="AN374" s="905">
        <f>INDEX(G374:R374,1,MATCH(Parametres!$B$3,G$1:R$1,0))*IF(OR(F374="L",F374="S",F374="I"),-1,1)</f>
        <v>0</v>
      </c>
      <c r="AO374" s="487" t="e">
        <f>+VLOOKUP($AJ374,Data_Validation!$A:$D,1,0)</f>
        <v>#N/A</v>
      </c>
      <c r="AP374" s="487" t="e">
        <f>+VLOOKUP($AJ374,Data_Validation!$A:$D,3,0)</f>
        <v>#N/A</v>
      </c>
      <c r="AQ374" s="487" t="e">
        <f>+VLOOKUP($AJ374,Data_Validation!$A:$D,4,0)</f>
        <v>#N/A</v>
      </c>
      <c r="AR374" s="487" t="s">
        <v>299</v>
      </c>
      <c r="AS374" s="487" t="e">
        <f>+VLOOKUP($AJ374,Data_Validation!$A:$E,5,0)</f>
        <v>#N/A</v>
      </c>
      <c r="AT374" s="904">
        <f t="shared" si="22"/>
        <v>0</v>
      </c>
      <c r="AU374" s="488">
        <f t="shared" si="22"/>
        <v>0</v>
      </c>
      <c r="AV374" s="899">
        <f>IFERROR(INDEX(V374:AG374,1,MATCH(Parametres!$B$3,V$1:AG$1,0)-1)*IF(OR(C374="L",C374="S",C374="I"),-1,1),"")</f>
        <v>0</v>
      </c>
      <c r="AW374" s="899">
        <f t="shared" si="23"/>
        <v>0</v>
      </c>
      <c r="AX374" s="899">
        <f>INDEX(V374:AG374,1,MATCH(Parametres!$B$3,V$1:AG$1,0))*IF(OR(C374="L",C374="S",C374="I"),-1,1)</f>
        <v>0</v>
      </c>
      <c r="AY374" s="487" t="s">
        <v>337</v>
      </c>
      <c r="AZ374" s="487" t="e">
        <f>+VLOOKUP($AJ374,Data_Validation!$A:$E,5,0)</f>
        <v>#N/A</v>
      </c>
    </row>
    <row r="375" spans="36:52" ht="15.75" customHeight="1">
      <c r="AJ375" s="899">
        <f t="shared" si="20"/>
        <v>0</v>
      </c>
      <c r="AK375" s="899">
        <f t="shared" si="20"/>
        <v>0</v>
      </c>
      <c r="AL375" s="905">
        <f>IFERROR(INDEX(G375:R375,1,MATCH(Parametres!$B$3,G$1:R$1,0)-1)*IF(OR(F375="L",F375="S",F375="I"),-1,1),"")</f>
        <v>0</v>
      </c>
      <c r="AM375" s="905">
        <f t="shared" si="21"/>
        <v>0</v>
      </c>
      <c r="AN375" s="905">
        <f>INDEX(G375:R375,1,MATCH(Parametres!$B$3,G$1:R$1,0))*IF(OR(F375="L",F375="S",F375="I"),-1,1)</f>
        <v>0</v>
      </c>
      <c r="AO375" s="487" t="e">
        <f>+VLOOKUP($AJ375,Data_Validation!$A:$D,1,0)</f>
        <v>#N/A</v>
      </c>
      <c r="AP375" s="487" t="e">
        <f>+VLOOKUP($AJ375,Data_Validation!$A:$D,3,0)</f>
        <v>#N/A</v>
      </c>
      <c r="AQ375" s="487" t="e">
        <f>+VLOOKUP($AJ375,Data_Validation!$A:$D,4,0)</f>
        <v>#N/A</v>
      </c>
      <c r="AR375" s="487" t="s">
        <v>299</v>
      </c>
      <c r="AS375" s="487" t="e">
        <f>+VLOOKUP($AJ375,Data_Validation!$A:$E,5,0)</f>
        <v>#N/A</v>
      </c>
      <c r="AT375" s="904">
        <f t="shared" si="22"/>
        <v>0</v>
      </c>
      <c r="AU375" s="488">
        <f t="shared" si="22"/>
        <v>0</v>
      </c>
      <c r="AV375" s="899">
        <f>IFERROR(INDEX(V375:AG375,1,MATCH(Parametres!$B$3,V$1:AG$1,0)-1)*IF(OR(C375="L",C375="S",C375="I"),-1,1),"")</f>
        <v>0</v>
      </c>
      <c r="AW375" s="899">
        <f t="shared" si="23"/>
        <v>0</v>
      </c>
      <c r="AX375" s="899">
        <f>INDEX(V375:AG375,1,MATCH(Parametres!$B$3,V$1:AG$1,0))*IF(OR(C375="L",C375="S",C375="I"),-1,1)</f>
        <v>0</v>
      </c>
      <c r="AY375" s="487" t="s">
        <v>337</v>
      </c>
      <c r="AZ375" s="487" t="e">
        <f>+VLOOKUP($AJ375,Data_Validation!$A:$E,5,0)</f>
        <v>#N/A</v>
      </c>
    </row>
    <row r="376" spans="36:52" ht="15.75" customHeight="1">
      <c r="AJ376" s="899">
        <f t="shared" si="20"/>
        <v>0</v>
      </c>
      <c r="AK376" s="899">
        <f t="shared" si="20"/>
        <v>0</v>
      </c>
      <c r="AL376" s="905">
        <f>IFERROR(INDEX(G376:R376,1,MATCH(Parametres!$B$3,G$1:R$1,0)-1)*IF(OR(F376="L",F376="S",F376="I"),-1,1),"")</f>
        <v>0</v>
      </c>
      <c r="AM376" s="905">
        <f t="shared" si="21"/>
        <v>0</v>
      </c>
      <c r="AN376" s="905">
        <f>INDEX(G376:R376,1,MATCH(Parametres!$B$3,G$1:R$1,0))*IF(OR(F376="L",F376="S",F376="I"),-1,1)</f>
        <v>0</v>
      </c>
      <c r="AO376" s="487" t="e">
        <f>+VLOOKUP($AJ376,Data_Validation!$A:$D,1,0)</f>
        <v>#N/A</v>
      </c>
      <c r="AP376" s="487" t="e">
        <f>+VLOOKUP($AJ376,Data_Validation!$A:$D,3,0)</f>
        <v>#N/A</v>
      </c>
      <c r="AQ376" s="487" t="e">
        <f>+VLOOKUP($AJ376,Data_Validation!$A:$D,4,0)</f>
        <v>#N/A</v>
      </c>
      <c r="AR376" s="487" t="s">
        <v>299</v>
      </c>
      <c r="AS376" s="487" t="e">
        <f>+VLOOKUP($AJ376,Data_Validation!$A:$E,5,0)</f>
        <v>#N/A</v>
      </c>
      <c r="AT376" s="904">
        <f t="shared" si="22"/>
        <v>0</v>
      </c>
      <c r="AU376" s="488">
        <f t="shared" si="22"/>
        <v>0</v>
      </c>
      <c r="AV376" s="899">
        <f>IFERROR(INDEX(V376:AG376,1,MATCH(Parametres!$B$3,V$1:AG$1,0)-1)*IF(OR(C376="L",C376="S",C376="I"),-1,1),"")</f>
        <v>0</v>
      </c>
      <c r="AW376" s="899">
        <f t="shared" si="23"/>
        <v>0</v>
      </c>
      <c r="AX376" s="899">
        <f>INDEX(V376:AG376,1,MATCH(Parametres!$B$3,V$1:AG$1,0))*IF(OR(C376="L",C376="S",C376="I"),-1,1)</f>
        <v>0</v>
      </c>
      <c r="AY376" s="487" t="s">
        <v>337</v>
      </c>
      <c r="AZ376" s="487" t="e">
        <f>+VLOOKUP($AJ376,Data_Validation!$A:$E,5,0)</f>
        <v>#N/A</v>
      </c>
    </row>
    <row r="377" spans="36:52" ht="15.75" customHeight="1">
      <c r="AJ377" s="899">
        <f t="shared" si="20"/>
        <v>0</v>
      </c>
      <c r="AK377" s="899">
        <f t="shared" si="20"/>
        <v>0</v>
      </c>
      <c r="AL377" s="905">
        <f>IFERROR(INDEX(G377:R377,1,MATCH(Parametres!$B$3,G$1:R$1,0)-1)*IF(OR(F377="L",F377="S",F377="I"),-1,1),"")</f>
        <v>0</v>
      </c>
      <c r="AM377" s="905">
        <f t="shared" si="21"/>
        <v>0</v>
      </c>
      <c r="AN377" s="905">
        <f>INDEX(G377:R377,1,MATCH(Parametres!$B$3,G$1:R$1,0))*IF(OR(F377="L",F377="S",F377="I"),-1,1)</f>
        <v>0</v>
      </c>
      <c r="AO377" s="487" t="e">
        <f>+VLOOKUP($AJ377,Data_Validation!$A:$D,1,0)</f>
        <v>#N/A</v>
      </c>
      <c r="AP377" s="487" t="e">
        <f>+VLOOKUP($AJ377,Data_Validation!$A:$D,3,0)</f>
        <v>#N/A</v>
      </c>
      <c r="AQ377" s="487" t="e">
        <f>+VLOOKUP($AJ377,Data_Validation!$A:$D,4,0)</f>
        <v>#N/A</v>
      </c>
      <c r="AR377" s="487" t="s">
        <v>299</v>
      </c>
      <c r="AS377" s="487" t="e">
        <f>+VLOOKUP($AJ377,Data_Validation!$A:$E,5,0)</f>
        <v>#N/A</v>
      </c>
      <c r="AT377" s="904">
        <f t="shared" si="22"/>
        <v>0</v>
      </c>
      <c r="AU377" s="488">
        <f t="shared" si="22"/>
        <v>0</v>
      </c>
      <c r="AV377" s="899">
        <f>IFERROR(INDEX(V377:AG377,1,MATCH(Parametres!$B$3,V$1:AG$1,0)-1)*IF(OR(C377="L",C377="S",C377="I"),-1,1),"")</f>
        <v>0</v>
      </c>
      <c r="AW377" s="899">
        <f t="shared" si="23"/>
        <v>0</v>
      </c>
      <c r="AX377" s="899">
        <f>INDEX(V377:AG377,1,MATCH(Parametres!$B$3,V$1:AG$1,0))*IF(OR(C377="L",C377="S",C377="I"),-1,1)</f>
        <v>0</v>
      </c>
      <c r="AY377" s="487" t="s">
        <v>337</v>
      </c>
      <c r="AZ377" s="487" t="e">
        <f>+VLOOKUP($AJ377,Data_Validation!$A:$E,5,0)</f>
        <v>#N/A</v>
      </c>
    </row>
    <row r="378" spans="36:52" ht="15.75" customHeight="1">
      <c r="AJ378" s="899">
        <f t="shared" si="20"/>
        <v>0</v>
      </c>
      <c r="AK378" s="899">
        <f t="shared" si="20"/>
        <v>0</v>
      </c>
      <c r="AL378" s="905">
        <f>IFERROR(INDEX(G378:R378,1,MATCH(Parametres!$B$3,G$1:R$1,0)-1)*IF(OR(F378="L",F378="S",F378="I"),-1,1),"")</f>
        <v>0</v>
      </c>
      <c r="AM378" s="905">
        <f t="shared" si="21"/>
        <v>0</v>
      </c>
      <c r="AN378" s="905">
        <f>INDEX(G378:R378,1,MATCH(Parametres!$B$3,G$1:R$1,0))*IF(OR(F378="L",F378="S",F378="I"),-1,1)</f>
        <v>0</v>
      </c>
      <c r="AO378" s="487" t="e">
        <f>+VLOOKUP($AJ378,Data_Validation!$A:$D,1,0)</f>
        <v>#N/A</v>
      </c>
      <c r="AP378" s="487" t="e">
        <f>+VLOOKUP($AJ378,Data_Validation!$A:$D,3,0)</f>
        <v>#N/A</v>
      </c>
      <c r="AQ378" s="487" t="e">
        <f>+VLOOKUP($AJ378,Data_Validation!$A:$D,4,0)</f>
        <v>#N/A</v>
      </c>
      <c r="AR378" s="487" t="s">
        <v>299</v>
      </c>
      <c r="AS378" s="487" t="e">
        <f>+VLOOKUP($AJ378,Data_Validation!$A:$E,5,0)</f>
        <v>#N/A</v>
      </c>
      <c r="AT378" s="904">
        <f t="shared" si="22"/>
        <v>0</v>
      </c>
      <c r="AU378" s="488">
        <f t="shared" si="22"/>
        <v>0</v>
      </c>
      <c r="AV378" s="899">
        <f>IFERROR(INDEX(V378:AG378,1,MATCH(Parametres!$B$3,V$1:AG$1,0)-1)*IF(OR(C378="L",C378="S",C378="I"),-1,1),"")</f>
        <v>0</v>
      </c>
      <c r="AW378" s="899">
        <f t="shared" si="23"/>
        <v>0</v>
      </c>
      <c r="AX378" s="899">
        <f>INDEX(V378:AG378,1,MATCH(Parametres!$B$3,V$1:AG$1,0))*IF(OR(C378="L",C378="S",C378="I"),-1,1)</f>
        <v>0</v>
      </c>
      <c r="AY378" s="487" t="s">
        <v>337</v>
      </c>
      <c r="AZ378" s="487" t="e">
        <f>+VLOOKUP($AJ378,Data_Validation!$A:$E,5,0)</f>
        <v>#N/A</v>
      </c>
    </row>
    <row r="379" spans="36:52" ht="15.75" customHeight="1">
      <c r="AJ379" s="899">
        <f t="shared" si="20"/>
        <v>0</v>
      </c>
      <c r="AK379" s="899">
        <f t="shared" si="20"/>
        <v>0</v>
      </c>
      <c r="AL379" s="905">
        <f>IFERROR(INDEX(G379:R379,1,MATCH(Parametres!$B$3,G$1:R$1,0)-1)*IF(OR(F379="L",F379="S",F379="I"),-1,1),"")</f>
        <v>0</v>
      </c>
      <c r="AM379" s="905">
        <f t="shared" si="21"/>
        <v>0</v>
      </c>
      <c r="AN379" s="905">
        <f>INDEX(G379:R379,1,MATCH(Parametres!$B$3,G$1:R$1,0))*IF(OR(F379="L",F379="S",F379="I"),-1,1)</f>
        <v>0</v>
      </c>
      <c r="AO379" s="487" t="e">
        <f>+VLOOKUP($AJ379,Data_Validation!$A:$D,1,0)</f>
        <v>#N/A</v>
      </c>
      <c r="AP379" s="487" t="e">
        <f>+VLOOKUP($AJ379,Data_Validation!$A:$D,3,0)</f>
        <v>#N/A</v>
      </c>
      <c r="AQ379" s="487" t="e">
        <f>+VLOOKUP($AJ379,Data_Validation!$A:$D,4,0)</f>
        <v>#N/A</v>
      </c>
      <c r="AR379" s="487" t="s">
        <v>299</v>
      </c>
      <c r="AS379" s="487" t="e">
        <f>+VLOOKUP($AJ379,Data_Validation!$A:$E,5,0)</f>
        <v>#N/A</v>
      </c>
      <c r="AT379" s="904">
        <f t="shared" si="22"/>
        <v>0</v>
      </c>
      <c r="AU379" s="488">
        <f t="shared" si="22"/>
        <v>0</v>
      </c>
      <c r="AV379" s="899">
        <f>IFERROR(INDEX(V379:AG379,1,MATCH(Parametres!$B$3,V$1:AG$1,0)-1)*IF(OR(C379="L",C379="S",C379="I"),-1,1),"")</f>
        <v>0</v>
      </c>
      <c r="AW379" s="899">
        <f t="shared" si="23"/>
        <v>0</v>
      </c>
      <c r="AX379" s="899">
        <f>INDEX(V379:AG379,1,MATCH(Parametres!$B$3,V$1:AG$1,0))*IF(OR(C379="L",C379="S",C379="I"),-1,1)</f>
        <v>0</v>
      </c>
      <c r="AY379" s="487" t="s">
        <v>337</v>
      </c>
      <c r="AZ379" s="487" t="e">
        <f>+VLOOKUP($AJ379,Data_Validation!$A:$E,5,0)</f>
        <v>#N/A</v>
      </c>
    </row>
    <row r="380" spans="36:52" ht="15.75" customHeight="1">
      <c r="AJ380" s="899">
        <f t="shared" si="20"/>
        <v>0</v>
      </c>
      <c r="AK380" s="899">
        <f t="shared" si="20"/>
        <v>0</v>
      </c>
      <c r="AL380" s="905">
        <f>IFERROR(INDEX(G380:R380,1,MATCH(Parametres!$B$3,G$1:R$1,0)-1)*IF(OR(F380="L",F380="S",F380="I"),-1,1),"")</f>
        <v>0</v>
      </c>
      <c r="AM380" s="905">
        <f t="shared" si="21"/>
        <v>0</v>
      </c>
      <c r="AN380" s="905">
        <f>INDEX(G380:R380,1,MATCH(Parametres!$B$3,G$1:R$1,0))*IF(OR(F380="L",F380="S",F380="I"),-1,1)</f>
        <v>0</v>
      </c>
      <c r="AO380" s="487" t="e">
        <f>+VLOOKUP($AJ380,Data_Validation!$A:$D,1,0)</f>
        <v>#N/A</v>
      </c>
      <c r="AP380" s="487" t="e">
        <f>+VLOOKUP($AJ380,Data_Validation!$A:$D,3,0)</f>
        <v>#N/A</v>
      </c>
      <c r="AQ380" s="487" t="e">
        <f>+VLOOKUP($AJ380,Data_Validation!$A:$D,4,0)</f>
        <v>#N/A</v>
      </c>
      <c r="AR380" s="487" t="s">
        <v>299</v>
      </c>
      <c r="AS380" s="487" t="e">
        <f>+VLOOKUP($AJ380,Data_Validation!$A:$E,5,0)</f>
        <v>#N/A</v>
      </c>
      <c r="AT380" s="904">
        <f t="shared" si="22"/>
        <v>0</v>
      </c>
      <c r="AU380" s="488">
        <f t="shared" si="22"/>
        <v>0</v>
      </c>
      <c r="AV380" s="899">
        <f>IFERROR(INDEX(V380:AG380,1,MATCH(Parametres!$B$3,V$1:AG$1,0)-1)*IF(OR(C380="L",C380="S",C380="I"),-1,1),"")</f>
        <v>0</v>
      </c>
      <c r="AW380" s="899">
        <f t="shared" si="23"/>
        <v>0</v>
      </c>
      <c r="AX380" s="899">
        <f>INDEX(V380:AG380,1,MATCH(Parametres!$B$3,V$1:AG$1,0))*IF(OR(C380="L",C380="S",C380="I"),-1,1)</f>
        <v>0</v>
      </c>
      <c r="AY380" s="487" t="s">
        <v>337</v>
      </c>
      <c r="AZ380" s="487" t="e">
        <f>+VLOOKUP($AJ380,Data_Validation!$A:$E,5,0)</f>
        <v>#N/A</v>
      </c>
    </row>
    <row r="381" spans="36:52" ht="15.75" customHeight="1">
      <c r="AJ381" s="899">
        <f t="shared" si="20"/>
        <v>0</v>
      </c>
      <c r="AK381" s="899">
        <f t="shared" si="20"/>
        <v>0</v>
      </c>
      <c r="AL381" s="905">
        <f>IFERROR(INDEX(G381:R381,1,MATCH(Parametres!$B$3,G$1:R$1,0)-1)*IF(OR(F381="L",F381="S",F381="I"),-1,1),"")</f>
        <v>0</v>
      </c>
      <c r="AM381" s="905">
        <f t="shared" si="21"/>
        <v>0</v>
      </c>
      <c r="AN381" s="905">
        <f>INDEX(G381:R381,1,MATCH(Parametres!$B$3,G$1:R$1,0))*IF(OR(F381="L",F381="S",F381="I"),-1,1)</f>
        <v>0</v>
      </c>
      <c r="AO381" s="487" t="e">
        <f>+VLOOKUP($AJ381,Data_Validation!$A:$D,1,0)</f>
        <v>#N/A</v>
      </c>
      <c r="AP381" s="487" t="e">
        <f>+VLOOKUP($AJ381,Data_Validation!$A:$D,3,0)</f>
        <v>#N/A</v>
      </c>
      <c r="AQ381" s="487" t="e">
        <f>+VLOOKUP($AJ381,Data_Validation!$A:$D,4,0)</f>
        <v>#N/A</v>
      </c>
      <c r="AR381" s="487" t="s">
        <v>299</v>
      </c>
      <c r="AS381" s="487" t="e">
        <f>+VLOOKUP($AJ381,Data_Validation!$A:$E,5,0)</f>
        <v>#N/A</v>
      </c>
      <c r="AT381" s="904">
        <f t="shared" si="22"/>
        <v>0</v>
      </c>
      <c r="AU381" s="488">
        <f t="shared" si="22"/>
        <v>0</v>
      </c>
      <c r="AV381" s="899">
        <f>IFERROR(INDEX(V381:AG381,1,MATCH(Parametres!$B$3,V$1:AG$1,0)-1)*IF(OR(C381="L",C381="S",C381="I"),-1,1),"")</f>
        <v>0</v>
      </c>
      <c r="AW381" s="899">
        <f t="shared" si="23"/>
        <v>0</v>
      </c>
      <c r="AX381" s="899">
        <f>INDEX(V381:AG381,1,MATCH(Parametres!$B$3,V$1:AG$1,0))*IF(OR(C381="L",C381="S",C381="I"),-1,1)</f>
        <v>0</v>
      </c>
      <c r="AY381" s="487" t="s">
        <v>337</v>
      </c>
      <c r="AZ381" s="487" t="e">
        <f>+VLOOKUP($AJ381,Data_Validation!$A:$E,5,0)</f>
        <v>#N/A</v>
      </c>
    </row>
    <row r="382" spans="36:52" ht="15.75" customHeight="1">
      <c r="AJ382" s="899">
        <f t="shared" si="20"/>
        <v>0</v>
      </c>
      <c r="AK382" s="899">
        <f t="shared" si="20"/>
        <v>0</v>
      </c>
      <c r="AL382" s="905">
        <f>IFERROR(INDEX(G382:R382,1,MATCH(Parametres!$B$3,G$1:R$1,0)-1)*IF(OR(F382="L",F382="S",F382="I"),-1,1),"")</f>
        <v>0</v>
      </c>
      <c r="AM382" s="905">
        <f t="shared" si="21"/>
        <v>0</v>
      </c>
      <c r="AN382" s="905">
        <f>INDEX(G382:R382,1,MATCH(Parametres!$B$3,G$1:R$1,0))*IF(OR(F382="L",F382="S",F382="I"),-1,1)</f>
        <v>0</v>
      </c>
      <c r="AO382" s="487" t="e">
        <f>+VLOOKUP($AJ382,Data_Validation!$A:$D,1,0)</f>
        <v>#N/A</v>
      </c>
      <c r="AP382" s="487" t="e">
        <f>+VLOOKUP($AJ382,Data_Validation!$A:$D,3,0)</f>
        <v>#N/A</v>
      </c>
      <c r="AQ382" s="487" t="e">
        <f>+VLOOKUP($AJ382,Data_Validation!$A:$D,4,0)</f>
        <v>#N/A</v>
      </c>
      <c r="AR382" s="487" t="s">
        <v>299</v>
      </c>
      <c r="AS382" s="487" t="e">
        <f>+VLOOKUP($AJ382,Data_Validation!$A:$E,5,0)</f>
        <v>#N/A</v>
      </c>
      <c r="AT382" s="904">
        <f t="shared" si="22"/>
        <v>0</v>
      </c>
      <c r="AU382" s="488">
        <f t="shared" si="22"/>
        <v>0</v>
      </c>
      <c r="AV382" s="899">
        <f>IFERROR(INDEX(V382:AG382,1,MATCH(Parametres!$B$3,V$1:AG$1,0)-1)*IF(OR(C382="L",C382="S",C382="I"),-1,1),"")</f>
        <v>0</v>
      </c>
      <c r="AW382" s="899">
        <f t="shared" si="23"/>
        <v>0</v>
      </c>
      <c r="AX382" s="899">
        <f>INDEX(V382:AG382,1,MATCH(Parametres!$B$3,V$1:AG$1,0))*IF(OR(C382="L",C382="S",C382="I"),-1,1)</f>
        <v>0</v>
      </c>
      <c r="AY382" s="487" t="s">
        <v>337</v>
      </c>
      <c r="AZ382" s="487" t="e">
        <f>+VLOOKUP($AJ382,Data_Validation!$A:$E,5,0)</f>
        <v>#N/A</v>
      </c>
    </row>
    <row r="383" spans="36:52" ht="15.75" customHeight="1">
      <c r="AJ383" s="899">
        <f t="shared" si="20"/>
        <v>0</v>
      </c>
      <c r="AK383" s="899">
        <f t="shared" si="20"/>
        <v>0</v>
      </c>
      <c r="AL383" s="905">
        <f>IFERROR(INDEX(G383:R383,1,MATCH(Parametres!$B$3,G$1:R$1,0)-1)*IF(OR(F383="L",F383="S",F383="I"),-1,1),"")</f>
        <v>0</v>
      </c>
      <c r="AM383" s="905">
        <f t="shared" si="21"/>
        <v>0</v>
      </c>
      <c r="AN383" s="905">
        <f>INDEX(G383:R383,1,MATCH(Parametres!$B$3,G$1:R$1,0))*IF(OR(F383="L",F383="S",F383="I"),-1,1)</f>
        <v>0</v>
      </c>
      <c r="AO383" s="487" t="e">
        <f>+VLOOKUP($AJ383,Data_Validation!$A:$D,1,0)</f>
        <v>#N/A</v>
      </c>
      <c r="AP383" s="487" t="e">
        <f>+VLOOKUP($AJ383,Data_Validation!$A:$D,3,0)</f>
        <v>#N/A</v>
      </c>
      <c r="AQ383" s="487" t="e">
        <f>+VLOOKUP($AJ383,Data_Validation!$A:$D,4,0)</f>
        <v>#N/A</v>
      </c>
      <c r="AR383" s="487" t="s">
        <v>299</v>
      </c>
      <c r="AS383" s="487" t="e">
        <f>+VLOOKUP($AJ383,Data_Validation!$A:$E,5,0)</f>
        <v>#N/A</v>
      </c>
      <c r="AT383" s="904">
        <f t="shared" si="22"/>
        <v>0</v>
      </c>
      <c r="AU383" s="488">
        <f t="shared" si="22"/>
        <v>0</v>
      </c>
      <c r="AV383" s="899">
        <f>IFERROR(INDEX(V383:AG383,1,MATCH(Parametres!$B$3,V$1:AG$1,0)-1)*IF(OR(C383="L",C383="S",C383="I"),-1,1),"")</f>
        <v>0</v>
      </c>
      <c r="AW383" s="899">
        <f t="shared" si="23"/>
        <v>0</v>
      </c>
      <c r="AX383" s="899">
        <f>INDEX(V383:AG383,1,MATCH(Parametres!$B$3,V$1:AG$1,0))*IF(OR(C383="L",C383="S",C383="I"),-1,1)</f>
        <v>0</v>
      </c>
      <c r="AY383" s="487" t="s">
        <v>337</v>
      </c>
      <c r="AZ383" s="487" t="e">
        <f>+VLOOKUP($AJ383,Data_Validation!$A:$E,5,0)</f>
        <v>#N/A</v>
      </c>
    </row>
    <row r="384" spans="36:52" ht="15.75" customHeight="1">
      <c r="AJ384" s="899">
        <f t="shared" si="20"/>
        <v>0</v>
      </c>
      <c r="AK384" s="899">
        <f t="shared" si="20"/>
        <v>0</v>
      </c>
      <c r="AL384" s="905">
        <f>IFERROR(INDEX(G384:R384,1,MATCH(Parametres!$B$3,G$1:R$1,0)-1)*IF(OR(F384="L",F384="S",F384="I"),-1,1),"")</f>
        <v>0</v>
      </c>
      <c r="AM384" s="905">
        <f t="shared" si="21"/>
        <v>0</v>
      </c>
      <c r="AN384" s="905">
        <f>INDEX(G384:R384,1,MATCH(Parametres!$B$3,G$1:R$1,0))*IF(OR(F384="L",F384="S",F384="I"),-1,1)</f>
        <v>0</v>
      </c>
      <c r="AO384" s="487" t="e">
        <f>+VLOOKUP($AJ384,Data_Validation!$A:$D,1,0)</f>
        <v>#N/A</v>
      </c>
      <c r="AP384" s="487" t="e">
        <f>+VLOOKUP($AJ384,Data_Validation!$A:$D,3,0)</f>
        <v>#N/A</v>
      </c>
      <c r="AQ384" s="487" t="e">
        <f>+VLOOKUP($AJ384,Data_Validation!$A:$D,4,0)</f>
        <v>#N/A</v>
      </c>
      <c r="AR384" s="487" t="s">
        <v>299</v>
      </c>
      <c r="AS384" s="487" t="e">
        <f>+VLOOKUP($AJ384,Data_Validation!$A:$E,5,0)</f>
        <v>#N/A</v>
      </c>
      <c r="AT384" s="904">
        <f t="shared" si="22"/>
        <v>0</v>
      </c>
      <c r="AU384" s="488">
        <f t="shared" si="22"/>
        <v>0</v>
      </c>
      <c r="AV384" s="899">
        <f>IFERROR(INDEX(V384:AG384,1,MATCH(Parametres!$B$3,V$1:AG$1,0)-1)*IF(OR(C384="L",C384="S",C384="I"),-1,1),"")</f>
        <v>0</v>
      </c>
      <c r="AW384" s="899">
        <f t="shared" si="23"/>
        <v>0</v>
      </c>
      <c r="AX384" s="899">
        <f>INDEX(V384:AG384,1,MATCH(Parametres!$B$3,V$1:AG$1,0))*IF(OR(C384="L",C384="S",C384="I"),-1,1)</f>
        <v>0</v>
      </c>
      <c r="AY384" s="487" t="s">
        <v>337</v>
      </c>
      <c r="AZ384" s="487" t="e">
        <f>+VLOOKUP($AJ384,Data_Validation!$A:$E,5,0)</f>
        <v>#N/A</v>
      </c>
    </row>
    <row r="385" spans="36:52" ht="15.75" customHeight="1">
      <c r="AJ385" s="899">
        <f t="shared" si="20"/>
        <v>0</v>
      </c>
      <c r="AK385" s="899">
        <f t="shared" si="20"/>
        <v>0</v>
      </c>
      <c r="AL385" s="905">
        <f>IFERROR(INDEX(G385:R385,1,MATCH(Parametres!$B$3,G$1:R$1,0)-1)*IF(OR(F385="L",F385="S",F385="I"),-1,1),"")</f>
        <v>0</v>
      </c>
      <c r="AM385" s="905">
        <f t="shared" si="21"/>
        <v>0</v>
      </c>
      <c r="AN385" s="905">
        <f>INDEX(G385:R385,1,MATCH(Parametres!$B$3,G$1:R$1,0))*IF(OR(F385="L",F385="S",F385="I"),-1,1)</f>
        <v>0</v>
      </c>
      <c r="AO385" s="487" t="e">
        <f>+VLOOKUP($AJ385,Data_Validation!$A:$D,1,0)</f>
        <v>#N/A</v>
      </c>
      <c r="AP385" s="487" t="e">
        <f>+VLOOKUP($AJ385,Data_Validation!$A:$D,3,0)</f>
        <v>#N/A</v>
      </c>
      <c r="AQ385" s="487" t="e">
        <f>+VLOOKUP($AJ385,Data_Validation!$A:$D,4,0)</f>
        <v>#N/A</v>
      </c>
      <c r="AR385" s="487" t="s">
        <v>299</v>
      </c>
      <c r="AS385" s="487" t="e">
        <f>+VLOOKUP($AJ385,Data_Validation!$A:$E,5,0)</f>
        <v>#N/A</v>
      </c>
      <c r="AT385" s="904">
        <f t="shared" si="22"/>
        <v>0</v>
      </c>
      <c r="AU385" s="488">
        <f t="shared" si="22"/>
        <v>0</v>
      </c>
      <c r="AV385" s="899">
        <f>IFERROR(INDEX(V385:AG385,1,MATCH(Parametres!$B$3,V$1:AG$1,0)-1)*IF(OR(C385="L",C385="S",C385="I"),-1,1),"")</f>
        <v>0</v>
      </c>
      <c r="AW385" s="899">
        <f t="shared" si="23"/>
        <v>0</v>
      </c>
      <c r="AX385" s="899">
        <f>INDEX(V385:AG385,1,MATCH(Parametres!$B$3,V$1:AG$1,0))*IF(OR(C385="L",C385="S",C385="I"),-1,1)</f>
        <v>0</v>
      </c>
      <c r="AY385" s="487" t="s">
        <v>337</v>
      </c>
      <c r="AZ385" s="487" t="e">
        <f>+VLOOKUP($AJ385,Data_Validation!$A:$E,5,0)</f>
        <v>#N/A</v>
      </c>
    </row>
    <row r="386" spans="36:52" ht="15.75" customHeight="1">
      <c r="AJ386" s="899">
        <f t="shared" si="20"/>
        <v>0</v>
      </c>
      <c r="AK386" s="899">
        <f t="shared" si="20"/>
        <v>0</v>
      </c>
      <c r="AL386" s="905">
        <f>IFERROR(INDEX(G386:R386,1,MATCH(Parametres!$B$3,G$1:R$1,0)-1)*IF(OR(F386="L",F386="S",F386="I"),-1,1),"")</f>
        <v>0</v>
      </c>
      <c r="AM386" s="905">
        <f t="shared" si="21"/>
        <v>0</v>
      </c>
      <c r="AN386" s="905">
        <f>INDEX(G386:R386,1,MATCH(Parametres!$B$3,G$1:R$1,0))*IF(OR(F386="L",F386="S",F386="I"),-1,1)</f>
        <v>0</v>
      </c>
      <c r="AO386" s="487" t="e">
        <f>+VLOOKUP($AJ386,Data_Validation!$A:$D,1,0)</f>
        <v>#N/A</v>
      </c>
      <c r="AP386" s="487" t="e">
        <f>+VLOOKUP($AJ386,Data_Validation!$A:$D,3,0)</f>
        <v>#N/A</v>
      </c>
      <c r="AQ386" s="487" t="e">
        <f>+VLOOKUP($AJ386,Data_Validation!$A:$D,4,0)</f>
        <v>#N/A</v>
      </c>
      <c r="AR386" s="487" t="s">
        <v>299</v>
      </c>
      <c r="AS386" s="487" t="e">
        <f>+VLOOKUP($AJ386,Data_Validation!$A:$E,5,0)</f>
        <v>#N/A</v>
      </c>
      <c r="AT386" s="904">
        <f t="shared" si="22"/>
        <v>0</v>
      </c>
      <c r="AU386" s="488">
        <f t="shared" si="22"/>
        <v>0</v>
      </c>
      <c r="AV386" s="899">
        <f>IFERROR(INDEX(V386:AG386,1,MATCH(Parametres!$B$3,V$1:AG$1,0)-1)*IF(OR(C386="L",C386="S",C386="I"),-1,1),"")</f>
        <v>0</v>
      </c>
      <c r="AW386" s="899">
        <f t="shared" si="23"/>
        <v>0</v>
      </c>
      <c r="AX386" s="899">
        <f>INDEX(V386:AG386,1,MATCH(Parametres!$B$3,V$1:AG$1,0))*IF(OR(C386="L",C386="S",C386="I"),-1,1)</f>
        <v>0</v>
      </c>
      <c r="AY386" s="487" t="s">
        <v>337</v>
      </c>
      <c r="AZ386" s="487" t="e">
        <f>+VLOOKUP($AJ386,Data_Validation!$A:$E,5,0)</f>
        <v>#N/A</v>
      </c>
    </row>
    <row r="387" spans="36:52" ht="15.75" customHeight="1">
      <c r="AJ387" s="899">
        <f t="shared" si="20"/>
        <v>0</v>
      </c>
      <c r="AK387" s="899">
        <f t="shared" si="20"/>
        <v>0</v>
      </c>
      <c r="AL387" s="905">
        <f>IFERROR(INDEX(G387:R387,1,MATCH(Parametres!$B$3,G$1:R$1,0)-1)*IF(OR(F387="L",F387="S",F387="I"),-1,1),"")</f>
        <v>0</v>
      </c>
      <c r="AM387" s="905">
        <f t="shared" si="21"/>
        <v>0</v>
      </c>
      <c r="AN387" s="905">
        <f>INDEX(G387:R387,1,MATCH(Parametres!$B$3,G$1:R$1,0))*IF(OR(F387="L",F387="S",F387="I"),-1,1)</f>
        <v>0</v>
      </c>
      <c r="AO387" s="487" t="e">
        <f>+VLOOKUP($AJ387,Data_Validation!$A:$D,1,0)</f>
        <v>#N/A</v>
      </c>
      <c r="AP387" s="487" t="e">
        <f>+VLOOKUP($AJ387,Data_Validation!$A:$D,3,0)</f>
        <v>#N/A</v>
      </c>
      <c r="AQ387" s="487" t="e">
        <f>+VLOOKUP($AJ387,Data_Validation!$A:$D,4,0)</f>
        <v>#N/A</v>
      </c>
      <c r="AR387" s="487" t="s">
        <v>299</v>
      </c>
      <c r="AS387" s="487" t="e">
        <f>+VLOOKUP($AJ387,Data_Validation!$A:$E,5,0)</f>
        <v>#N/A</v>
      </c>
      <c r="AT387" s="904">
        <f t="shared" si="22"/>
        <v>0</v>
      </c>
      <c r="AU387" s="488">
        <f t="shared" si="22"/>
        <v>0</v>
      </c>
      <c r="AV387" s="899">
        <f>IFERROR(INDEX(V387:AG387,1,MATCH(Parametres!$B$3,V$1:AG$1,0)-1)*IF(OR(C387="L",C387="S",C387="I"),-1,1),"")</f>
        <v>0</v>
      </c>
      <c r="AW387" s="899">
        <f t="shared" si="23"/>
        <v>0</v>
      </c>
      <c r="AX387" s="899">
        <f>INDEX(V387:AG387,1,MATCH(Parametres!$B$3,V$1:AG$1,0))*IF(OR(C387="L",C387="S",C387="I"),-1,1)</f>
        <v>0</v>
      </c>
      <c r="AY387" s="487" t="s">
        <v>337</v>
      </c>
      <c r="AZ387" s="487" t="e">
        <f>+VLOOKUP($AJ387,Data_Validation!$A:$E,5,0)</f>
        <v>#N/A</v>
      </c>
    </row>
    <row r="388" spans="36:52" ht="15.75" customHeight="1">
      <c r="AJ388" s="899">
        <f t="shared" ref="AJ388:AK451" si="24">C388</f>
        <v>0</v>
      </c>
      <c r="AK388" s="899">
        <f t="shared" si="24"/>
        <v>0</v>
      </c>
      <c r="AL388" s="905">
        <f>IFERROR(INDEX(G388:R388,1,MATCH(Parametres!$B$3,G$1:R$1,0)-1)*IF(OR(F388="L",F388="S",F388="I"),-1,1),"")</f>
        <v>0</v>
      </c>
      <c r="AM388" s="905">
        <f t="shared" ref="AM388:AM451" si="25">AN388-AL388</f>
        <v>0</v>
      </c>
      <c r="AN388" s="905">
        <f>INDEX(G388:R388,1,MATCH(Parametres!$B$3,G$1:R$1,0))*IF(OR(F388="L",F388="S",F388="I"),-1,1)</f>
        <v>0</v>
      </c>
      <c r="AO388" s="487" t="e">
        <f>+VLOOKUP($AJ388,Data_Validation!$A:$D,1,0)</f>
        <v>#N/A</v>
      </c>
      <c r="AP388" s="487" t="e">
        <f>+VLOOKUP($AJ388,Data_Validation!$A:$D,3,0)</f>
        <v>#N/A</v>
      </c>
      <c r="AQ388" s="487" t="e">
        <f>+VLOOKUP($AJ388,Data_Validation!$A:$D,4,0)</f>
        <v>#N/A</v>
      </c>
      <c r="AR388" s="487" t="s">
        <v>299</v>
      </c>
      <c r="AS388" s="487" t="e">
        <f>+VLOOKUP($AJ388,Data_Validation!$A:$E,5,0)</f>
        <v>#N/A</v>
      </c>
      <c r="AT388" s="904">
        <f t="shared" ref="AT388:AU451" si="26">C388</f>
        <v>0</v>
      </c>
      <c r="AU388" s="488">
        <f t="shared" si="26"/>
        <v>0</v>
      </c>
      <c r="AV388" s="899">
        <f>IFERROR(INDEX(V388:AG388,1,MATCH(Parametres!$B$3,V$1:AG$1,0)-1)*IF(OR(C388="L",C388="S",C388="I"),-1,1),"")</f>
        <v>0</v>
      </c>
      <c r="AW388" s="899">
        <f t="shared" ref="AW388:AW451" si="27">AX388-AV388</f>
        <v>0</v>
      </c>
      <c r="AX388" s="899">
        <f>INDEX(V388:AG388,1,MATCH(Parametres!$B$3,V$1:AG$1,0))*IF(OR(C388="L",C388="S",C388="I"),-1,1)</f>
        <v>0</v>
      </c>
      <c r="AY388" s="487" t="s">
        <v>337</v>
      </c>
      <c r="AZ388" s="487" t="e">
        <f>+VLOOKUP($AJ388,Data_Validation!$A:$E,5,0)</f>
        <v>#N/A</v>
      </c>
    </row>
    <row r="389" spans="36:52" ht="15.75" customHeight="1">
      <c r="AJ389" s="899">
        <f t="shared" si="24"/>
        <v>0</v>
      </c>
      <c r="AK389" s="899">
        <f t="shared" si="24"/>
        <v>0</v>
      </c>
      <c r="AL389" s="905">
        <f>IFERROR(INDEX(G389:R389,1,MATCH(Parametres!$B$3,G$1:R$1,0)-1)*IF(OR(F389="L",F389="S",F389="I"),-1,1),"")</f>
        <v>0</v>
      </c>
      <c r="AM389" s="905">
        <f t="shared" si="25"/>
        <v>0</v>
      </c>
      <c r="AN389" s="905">
        <f>INDEX(G389:R389,1,MATCH(Parametres!$B$3,G$1:R$1,0))*IF(OR(F389="L",F389="S",F389="I"),-1,1)</f>
        <v>0</v>
      </c>
      <c r="AO389" s="487" t="e">
        <f>+VLOOKUP($AJ389,Data_Validation!$A:$D,1,0)</f>
        <v>#N/A</v>
      </c>
      <c r="AP389" s="487" t="e">
        <f>+VLOOKUP($AJ389,Data_Validation!$A:$D,3,0)</f>
        <v>#N/A</v>
      </c>
      <c r="AQ389" s="487" t="e">
        <f>+VLOOKUP($AJ389,Data_Validation!$A:$D,4,0)</f>
        <v>#N/A</v>
      </c>
      <c r="AR389" s="487" t="s">
        <v>299</v>
      </c>
      <c r="AS389" s="487" t="e">
        <f>+VLOOKUP($AJ389,Data_Validation!$A:$E,5,0)</f>
        <v>#N/A</v>
      </c>
      <c r="AT389" s="904">
        <f t="shared" si="26"/>
        <v>0</v>
      </c>
      <c r="AU389" s="488">
        <f t="shared" si="26"/>
        <v>0</v>
      </c>
      <c r="AV389" s="899">
        <f>IFERROR(INDEX(V389:AG389,1,MATCH(Parametres!$B$3,V$1:AG$1,0)-1)*IF(OR(C389="L",C389="S",C389="I"),-1,1),"")</f>
        <v>0</v>
      </c>
      <c r="AW389" s="899">
        <f t="shared" si="27"/>
        <v>0</v>
      </c>
      <c r="AX389" s="899">
        <f>INDEX(V389:AG389,1,MATCH(Parametres!$B$3,V$1:AG$1,0))*IF(OR(C389="L",C389="S",C389="I"),-1,1)</f>
        <v>0</v>
      </c>
      <c r="AY389" s="487" t="s">
        <v>337</v>
      </c>
      <c r="AZ389" s="487" t="e">
        <f>+VLOOKUP($AJ389,Data_Validation!$A:$E,5,0)</f>
        <v>#N/A</v>
      </c>
    </row>
    <row r="390" spans="36:52" ht="15.75" customHeight="1">
      <c r="AJ390" s="899">
        <f t="shared" si="24"/>
        <v>0</v>
      </c>
      <c r="AK390" s="899">
        <f t="shared" si="24"/>
        <v>0</v>
      </c>
      <c r="AL390" s="905">
        <f>IFERROR(INDEX(G390:R390,1,MATCH(Parametres!$B$3,G$1:R$1,0)-1)*IF(OR(F390="L",F390="S",F390="I"),-1,1),"")</f>
        <v>0</v>
      </c>
      <c r="AM390" s="905">
        <f t="shared" si="25"/>
        <v>0</v>
      </c>
      <c r="AN390" s="905">
        <f>INDEX(G390:R390,1,MATCH(Parametres!$B$3,G$1:R$1,0))*IF(OR(F390="L",F390="S",F390="I"),-1,1)</f>
        <v>0</v>
      </c>
      <c r="AO390" s="487" t="e">
        <f>+VLOOKUP($AJ390,Data_Validation!$A:$D,1,0)</f>
        <v>#N/A</v>
      </c>
      <c r="AP390" s="487" t="e">
        <f>+VLOOKUP($AJ390,Data_Validation!$A:$D,3,0)</f>
        <v>#N/A</v>
      </c>
      <c r="AQ390" s="487" t="e">
        <f>+VLOOKUP($AJ390,Data_Validation!$A:$D,4,0)</f>
        <v>#N/A</v>
      </c>
      <c r="AR390" s="487" t="s">
        <v>299</v>
      </c>
      <c r="AS390" s="487" t="e">
        <f>+VLOOKUP($AJ390,Data_Validation!$A:$E,5,0)</f>
        <v>#N/A</v>
      </c>
      <c r="AT390" s="904">
        <f t="shared" si="26"/>
        <v>0</v>
      </c>
      <c r="AU390" s="488">
        <f t="shared" si="26"/>
        <v>0</v>
      </c>
      <c r="AV390" s="899">
        <f>IFERROR(INDEX(V390:AG390,1,MATCH(Parametres!$B$3,V$1:AG$1,0)-1)*IF(OR(C390="L",C390="S",C390="I"),-1,1),"")</f>
        <v>0</v>
      </c>
      <c r="AW390" s="899">
        <f t="shared" si="27"/>
        <v>0</v>
      </c>
      <c r="AX390" s="899">
        <f>INDEX(V390:AG390,1,MATCH(Parametres!$B$3,V$1:AG$1,0))*IF(OR(C390="L",C390="S",C390="I"),-1,1)</f>
        <v>0</v>
      </c>
      <c r="AY390" s="487" t="s">
        <v>337</v>
      </c>
      <c r="AZ390" s="487" t="e">
        <f>+VLOOKUP($AJ390,Data_Validation!$A:$E,5,0)</f>
        <v>#N/A</v>
      </c>
    </row>
    <row r="391" spans="36:52" ht="15.75" customHeight="1">
      <c r="AJ391" s="899">
        <f t="shared" si="24"/>
        <v>0</v>
      </c>
      <c r="AK391" s="899">
        <f t="shared" si="24"/>
        <v>0</v>
      </c>
      <c r="AL391" s="905">
        <f>IFERROR(INDEX(G391:R391,1,MATCH(Parametres!$B$3,G$1:R$1,0)-1)*IF(OR(F391="L",F391="S",F391="I"),-1,1),"")</f>
        <v>0</v>
      </c>
      <c r="AM391" s="905">
        <f t="shared" si="25"/>
        <v>0</v>
      </c>
      <c r="AN391" s="905">
        <f>INDEX(G391:R391,1,MATCH(Parametres!$B$3,G$1:R$1,0))*IF(OR(F391="L",F391="S",F391="I"),-1,1)</f>
        <v>0</v>
      </c>
      <c r="AO391" s="487" t="e">
        <f>+VLOOKUP($AJ391,Data_Validation!$A:$D,1,0)</f>
        <v>#N/A</v>
      </c>
      <c r="AP391" s="487" t="e">
        <f>+VLOOKUP($AJ391,Data_Validation!$A:$D,3,0)</f>
        <v>#N/A</v>
      </c>
      <c r="AQ391" s="487" t="e">
        <f>+VLOOKUP($AJ391,Data_Validation!$A:$D,4,0)</f>
        <v>#N/A</v>
      </c>
      <c r="AR391" s="487" t="s">
        <v>299</v>
      </c>
      <c r="AS391" s="487" t="e">
        <f>+VLOOKUP($AJ391,Data_Validation!$A:$E,5,0)</f>
        <v>#N/A</v>
      </c>
      <c r="AT391" s="904">
        <f t="shared" si="26"/>
        <v>0</v>
      </c>
      <c r="AU391" s="488">
        <f t="shared" si="26"/>
        <v>0</v>
      </c>
      <c r="AV391" s="899">
        <f>IFERROR(INDEX(V391:AG391,1,MATCH(Parametres!$B$3,V$1:AG$1,0)-1)*IF(OR(C391="L",C391="S",C391="I"),-1,1),"")</f>
        <v>0</v>
      </c>
      <c r="AW391" s="899">
        <f t="shared" si="27"/>
        <v>0</v>
      </c>
      <c r="AX391" s="899">
        <f>INDEX(V391:AG391,1,MATCH(Parametres!$B$3,V$1:AG$1,0))*IF(OR(C391="L",C391="S",C391="I"),-1,1)</f>
        <v>0</v>
      </c>
      <c r="AY391" s="487" t="s">
        <v>337</v>
      </c>
      <c r="AZ391" s="487" t="e">
        <f>+VLOOKUP($AJ391,Data_Validation!$A:$E,5,0)</f>
        <v>#N/A</v>
      </c>
    </row>
    <row r="392" spans="36:52" ht="15.75" customHeight="1">
      <c r="AJ392" s="899">
        <f t="shared" si="24"/>
        <v>0</v>
      </c>
      <c r="AK392" s="899">
        <f t="shared" si="24"/>
        <v>0</v>
      </c>
      <c r="AL392" s="905">
        <f>IFERROR(INDEX(G392:R392,1,MATCH(Parametres!$B$3,G$1:R$1,0)-1)*IF(OR(F392="L",F392="S",F392="I"),-1,1),"")</f>
        <v>0</v>
      </c>
      <c r="AM392" s="905">
        <f t="shared" si="25"/>
        <v>0</v>
      </c>
      <c r="AN392" s="905">
        <f>INDEX(G392:R392,1,MATCH(Parametres!$B$3,G$1:R$1,0))*IF(OR(F392="L",F392="S",F392="I"),-1,1)</f>
        <v>0</v>
      </c>
      <c r="AO392" s="487" t="e">
        <f>+VLOOKUP($AJ392,Data_Validation!$A:$D,1,0)</f>
        <v>#N/A</v>
      </c>
      <c r="AP392" s="487" t="e">
        <f>+VLOOKUP($AJ392,Data_Validation!$A:$D,3,0)</f>
        <v>#N/A</v>
      </c>
      <c r="AQ392" s="487" t="e">
        <f>+VLOOKUP($AJ392,Data_Validation!$A:$D,4,0)</f>
        <v>#N/A</v>
      </c>
      <c r="AR392" s="487" t="s">
        <v>299</v>
      </c>
      <c r="AS392" s="487" t="e">
        <f>+VLOOKUP($AJ392,Data_Validation!$A:$E,5,0)</f>
        <v>#N/A</v>
      </c>
      <c r="AT392" s="904">
        <f t="shared" si="26"/>
        <v>0</v>
      </c>
      <c r="AU392" s="488">
        <f t="shared" si="26"/>
        <v>0</v>
      </c>
      <c r="AV392" s="899">
        <f>IFERROR(INDEX(V392:AG392,1,MATCH(Parametres!$B$3,V$1:AG$1,0)-1)*IF(OR(C392="L",C392="S",C392="I"),-1,1),"")</f>
        <v>0</v>
      </c>
      <c r="AW392" s="899">
        <f t="shared" si="27"/>
        <v>0</v>
      </c>
      <c r="AX392" s="899">
        <f>INDEX(V392:AG392,1,MATCH(Parametres!$B$3,V$1:AG$1,0))*IF(OR(C392="L",C392="S",C392="I"),-1,1)</f>
        <v>0</v>
      </c>
      <c r="AY392" s="487" t="s">
        <v>337</v>
      </c>
      <c r="AZ392" s="487" t="e">
        <f>+VLOOKUP($AJ392,Data_Validation!$A:$E,5,0)</f>
        <v>#N/A</v>
      </c>
    </row>
    <row r="393" spans="36:52" ht="15.75" customHeight="1">
      <c r="AJ393" s="899">
        <f t="shared" si="24"/>
        <v>0</v>
      </c>
      <c r="AK393" s="899">
        <f t="shared" si="24"/>
        <v>0</v>
      </c>
      <c r="AL393" s="905">
        <f>IFERROR(INDEX(G393:R393,1,MATCH(Parametres!$B$3,G$1:R$1,0)-1)*IF(OR(F393="L",F393="S",F393="I"),-1,1),"")</f>
        <v>0</v>
      </c>
      <c r="AM393" s="905">
        <f t="shared" si="25"/>
        <v>0</v>
      </c>
      <c r="AN393" s="905">
        <f>INDEX(G393:R393,1,MATCH(Parametres!$B$3,G$1:R$1,0))*IF(OR(F393="L",F393="S",F393="I"),-1,1)</f>
        <v>0</v>
      </c>
      <c r="AO393" s="487" t="e">
        <f>+VLOOKUP($AJ393,Data_Validation!$A:$D,1,0)</f>
        <v>#N/A</v>
      </c>
      <c r="AP393" s="487" t="e">
        <f>+VLOOKUP($AJ393,Data_Validation!$A:$D,3,0)</f>
        <v>#N/A</v>
      </c>
      <c r="AQ393" s="487" t="e">
        <f>+VLOOKUP($AJ393,Data_Validation!$A:$D,4,0)</f>
        <v>#N/A</v>
      </c>
      <c r="AR393" s="487" t="s">
        <v>299</v>
      </c>
      <c r="AS393" s="487" t="e">
        <f>+VLOOKUP($AJ393,Data_Validation!$A:$E,5,0)</f>
        <v>#N/A</v>
      </c>
      <c r="AT393" s="904">
        <f t="shared" si="26"/>
        <v>0</v>
      </c>
      <c r="AU393" s="488">
        <f t="shared" si="26"/>
        <v>0</v>
      </c>
      <c r="AV393" s="899">
        <f>IFERROR(INDEX(V393:AG393,1,MATCH(Parametres!$B$3,V$1:AG$1,0)-1)*IF(OR(C393="L",C393="S",C393="I"),-1,1),"")</f>
        <v>0</v>
      </c>
      <c r="AW393" s="899">
        <f t="shared" si="27"/>
        <v>0</v>
      </c>
      <c r="AX393" s="899">
        <f>INDEX(V393:AG393,1,MATCH(Parametres!$B$3,V$1:AG$1,0))*IF(OR(C393="L",C393="S",C393="I"),-1,1)</f>
        <v>0</v>
      </c>
      <c r="AY393" s="487" t="s">
        <v>337</v>
      </c>
      <c r="AZ393" s="487" t="e">
        <f>+VLOOKUP($AJ393,Data_Validation!$A:$E,5,0)</f>
        <v>#N/A</v>
      </c>
    </row>
    <row r="394" spans="36:52" ht="15.75" customHeight="1">
      <c r="AJ394" s="899">
        <f t="shared" si="24"/>
        <v>0</v>
      </c>
      <c r="AK394" s="899">
        <f t="shared" si="24"/>
        <v>0</v>
      </c>
      <c r="AL394" s="905">
        <f>IFERROR(INDEX(G394:R394,1,MATCH(Parametres!$B$3,G$1:R$1,0)-1)*IF(OR(F394="L",F394="S",F394="I"),-1,1),"")</f>
        <v>0</v>
      </c>
      <c r="AM394" s="905">
        <f t="shared" si="25"/>
        <v>0</v>
      </c>
      <c r="AN394" s="905">
        <f>INDEX(G394:R394,1,MATCH(Parametres!$B$3,G$1:R$1,0))*IF(OR(F394="L",F394="S",F394="I"),-1,1)</f>
        <v>0</v>
      </c>
      <c r="AO394" s="487" t="e">
        <f>+VLOOKUP($AJ394,Data_Validation!$A:$D,1,0)</f>
        <v>#N/A</v>
      </c>
      <c r="AP394" s="487" t="e">
        <f>+VLOOKUP($AJ394,Data_Validation!$A:$D,3,0)</f>
        <v>#N/A</v>
      </c>
      <c r="AQ394" s="487" t="e">
        <f>+VLOOKUP($AJ394,Data_Validation!$A:$D,4,0)</f>
        <v>#N/A</v>
      </c>
      <c r="AR394" s="487" t="s">
        <v>299</v>
      </c>
      <c r="AS394" s="487" t="e">
        <f>+VLOOKUP($AJ394,Data_Validation!$A:$E,5,0)</f>
        <v>#N/A</v>
      </c>
      <c r="AT394" s="904">
        <f t="shared" si="26"/>
        <v>0</v>
      </c>
      <c r="AU394" s="488">
        <f t="shared" si="26"/>
        <v>0</v>
      </c>
      <c r="AV394" s="899">
        <f>IFERROR(INDEX(V394:AG394,1,MATCH(Parametres!$B$3,V$1:AG$1,0)-1)*IF(OR(C394="L",C394="S",C394="I"),-1,1),"")</f>
        <v>0</v>
      </c>
      <c r="AW394" s="899">
        <f t="shared" si="27"/>
        <v>0</v>
      </c>
      <c r="AX394" s="899">
        <f>INDEX(V394:AG394,1,MATCH(Parametres!$B$3,V$1:AG$1,0))*IF(OR(C394="L",C394="S",C394="I"),-1,1)</f>
        <v>0</v>
      </c>
      <c r="AY394" s="487" t="s">
        <v>337</v>
      </c>
      <c r="AZ394" s="487" t="e">
        <f>+VLOOKUP($AJ394,Data_Validation!$A:$E,5,0)</f>
        <v>#N/A</v>
      </c>
    </row>
    <row r="395" spans="36:52" ht="15.75" customHeight="1">
      <c r="AJ395" s="899">
        <f t="shared" si="24"/>
        <v>0</v>
      </c>
      <c r="AK395" s="899">
        <f t="shared" si="24"/>
        <v>0</v>
      </c>
      <c r="AL395" s="905">
        <f>IFERROR(INDEX(G395:R395,1,MATCH(Parametres!$B$3,G$1:R$1,0)-1)*IF(OR(F395="L",F395="S",F395="I"),-1,1),"")</f>
        <v>0</v>
      </c>
      <c r="AM395" s="905">
        <f t="shared" si="25"/>
        <v>0</v>
      </c>
      <c r="AN395" s="905">
        <f>INDEX(G395:R395,1,MATCH(Parametres!$B$3,G$1:R$1,0))*IF(OR(F395="L",F395="S",F395="I"),-1,1)</f>
        <v>0</v>
      </c>
      <c r="AO395" s="487" t="e">
        <f>+VLOOKUP($AJ395,Data_Validation!$A:$D,1,0)</f>
        <v>#N/A</v>
      </c>
      <c r="AP395" s="487" t="e">
        <f>+VLOOKUP($AJ395,Data_Validation!$A:$D,3,0)</f>
        <v>#N/A</v>
      </c>
      <c r="AQ395" s="487" t="e">
        <f>+VLOOKUP($AJ395,Data_Validation!$A:$D,4,0)</f>
        <v>#N/A</v>
      </c>
      <c r="AR395" s="487" t="s">
        <v>299</v>
      </c>
      <c r="AS395" s="487" t="e">
        <f>+VLOOKUP($AJ395,Data_Validation!$A:$E,5,0)</f>
        <v>#N/A</v>
      </c>
      <c r="AT395" s="904">
        <f t="shared" si="26"/>
        <v>0</v>
      </c>
      <c r="AU395" s="488">
        <f t="shared" si="26"/>
        <v>0</v>
      </c>
      <c r="AV395" s="899">
        <f>IFERROR(INDEX(V395:AG395,1,MATCH(Parametres!$B$3,V$1:AG$1,0)-1)*IF(OR(C395="L",C395="S",C395="I"),-1,1),"")</f>
        <v>0</v>
      </c>
      <c r="AW395" s="899">
        <f t="shared" si="27"/>
        <v>0</v>
      </c>
      <c r="AX395" s="899">
        <f>INDEX(V395:AG395,1,MATCH(Parametres!$B$3,V$1:AG$1,0))*IF(OR(C395="L",C395="S",C395="I"),-1,1)</f>
        <v>0</v>
      </c>
      <c r="AY395" s="487" t="s">
        <v>337</v>
      </c>
      <c r="AZ395" s="487" t="e">
        <f>+VLOOKUP($AJ395,Data_Validation!$A:$E,5,0)</f>
        <v>#N/A</v>
      </c>
    </row>
    <row r="396" spans="36:52" ht="15.75" customHeight="1">
      <c r="AJ396" s="899">
        <f t="shared" si="24"/>
        <v>0</v>
      </c>
      <c r="AK396" s="899">
        <f t="shared" si="24"/>
        <v>0</v>
      </c>
      <c r="AL396" s="905">
        <f>IFERROR(INDEX(G396:R396,1,MATCH(Parametres!$B$3,G$1:R$1,0)-1)*IF(OR(F396="L",F396="S",F396="I"),-1,1),"")</f>
        <v>0</v>
      </c>
      <c r="AM396" s="905">
        <f t="shared" si="25"/>
        <v>0</v>
      </c>
      <c r="AN396" s="905">
        <f>INDEX(G396:R396,1,MATCH(Parametres!$B$3,G$1:R$1,0))*IF(OR(F396="L",F396="S",F396="I"),-1,1)</f>
        <v>0</v>
      </c>
      <c r="AO396" s="487" t="e">
        <f>+VLOOKUP($AJ396,Data_Validation!$A:$D,1,0)</f>
        <v>#N/A</v>
      </c>
      <c r="AP396" s="487" t="e">
        <f>+VLOOKUP($AJ396,Data_Validation!$A:$D,3,0)</f>
        <v>#N/A</v>
      </c>
      <c r="AQ396" s="487" t="e">
        <f>+VLOOKUP($AJ396,Data_Validation!$A:$D,4,0)</f>
        <v>#N/A</v>
      </c>
      <c r="AR396" s="487" t="s">
        <v>299</v>
      </c>
      <c r="AS396" s="487" t="e">
        <f>+VLOOKUP($AJ396,Data_Validation!$A:$E,5,0)</f>
        <v>#N/A</v>
      </c>
      <c r="AT396" s="904">
        <f t="shared" si="26"/>
        <v>0</v>
      </c>
      <c r="AU396" s="488">
        <f t="shared" si="26"/>
        <v>0</v>
      </c>
      <c r="AV396" s="899">
        <f>IFERROR(INDEX(V396:AG396,1,MATCH(Parametres!$B$3,V$1:AG$1,0)-1)*IF(OR(C396="L",C396="S",C396="I"),-1,1),"")</f>
        <v>0</v>
      </c>
      <c r="AW396" s="899">
        <f t="shared" si="27"/>
        <v>0</v>
      </c>
      <c r="AX396" s="899">
        <f>INDEX(V396:AG396,1,MATCH(Parametres!$B$3,V$1:AG$1,0))*IF(OR(C396="L",C396="S",C396="I"),-1,1)</f>
        <v>0</v>
      </c>
      <c r="AY396" s="487" t="s">
        <v>337</v>
      </c>
      <c r="AZ396" s="487" t="e">
        <f>+VLOOKUP($AJ396,Data_Validation!$A:$E,5,0)</f>
        <v>#N/A</v>
      </c>
    </row>
    <row r="397" spans="36:52" ht="15.75" customHeight="1">
      <c r="AJ397" s="899">
        <f t="shared" si="24"/>
        <v>0</v>
      </c>
      <c r="AK397" s="899">
        <f t="shared" si="24"/>
        <v>0</v>
      </c>
      <c r="AL397" s="905">
        <f>IFERROR(INDEX(G397:R397,1,MATCH(Parametres!$B$3,G$1:R$1,0)-1)*IF(OR(F397="L",F397="S",F397="I"),-1,1),"")</f>
        <v>0</v>
      </c>
      <c r="AM397" s="905">
        <f t="shared" si="25"/>
        <v>0</v>
      </c>
      <c r="AN397" s="905">
        <f>INDEX(G397:R397,1,MATCH(Parametres!$B$3,G$1:R$1,0))*IF(OR(F397="L",F397="S",F397="I"),-1,1)</f>
        <v>0</v>
      </c>
      <c r="AO397" s="487" t="e">
        <f>+VLOOKUP($AJ397,Data_Validation!$A:$D,1,0)</f>
        <v>#N/A</v>
      </c>
      <c r="AP397" s="487" t="e">
        <f>+VLOOKUP($AJ397,Data_Validation!$A:$D,3,0)</f>
        <v>#N/A</v>
      </c>
      <c r="AQ397" s="487" t="e">
        <f>+VLOOKUP($AJ397,Data_Validation!$A:$D,4,0)</f>
        <v>#N/A</v>
      </c>
      <c r="AR397" s="487" t="s">
        <v>299</v>
      </c>
      <c r="AS397" s="487" t="e">
        <f>+VLOOKUP($AJ397,Data_Validation!$A:$E,5,0)</f>
        <v>#N/A</v>
      </c>
      <c r="AT397" s="904">
        <f t="shared" si="26"/>
        <v>0</v>
      </c>
      <c r="AU397" s="488">
        <f t="shared" si="26"/>
        <v>0</v>
      </c>
      <c r="AV397" s="899">
        <f>IFERROR(INDEX(V397:AG397,1,MATCH(Parametres!$B$3,V$1:AG$1,0)-1)*IF(OR(C397="L",C397="S",C397="I"),-1,1),"")</f>
        <v>0</v>
      </c>
      <c r="AW397" s="899">
        <f t="shared" si="27"/>
        <v>0</v>
      </c>
      <c r="AX397" s="899">
        <f>INDEX(V397:AG397,1,MATCH(Parametres!$B$3,V$1:AG$1,0))*IF(OR(C397="L",C397="S",C397="I"),-1,1)</f>
        <v>0</v>
      </c>
      <c r="AY397" s="487" t="s">
        <v>337</v>
      </c>
      <c r="AZ397" s="487" t="e">
        <f>+VLOOKUP($AJ397,Data_Validation!$A:$E,5,0)</f>
        <v>#N/A</v>
      </c>
    </row>
    <row r="398" spans="36:52" ht="15.75" customHeight="1">
      <c r="AJ398" s="899">
        <f t="shared" si="24"/>
        <v>0</v>
      </c>
      <c r="AK398" s="899">
        <f t="shared" si="24"/>
        <v>0</v>
      </c>
      <c r="AL398" s="905">
        <f>IFERROR(INDEX(G398:R398,1,MATCH(Parametres!$B$3,G$1:R$1,0)-1)*IF(OR(F398="L",F398="S",F398="I"),-1,1),"")</f>
        <v>0</v>
      </c>
      <c r="AM398" s="905">
        <f t="shared" si="25"/>
        <v>0</v>
      </c>
      <c r="AN398" s="905">
        <f>INDEX(G398:R398,1,MATCH(Parametres!$B$3,G$1:R$1,0))*IF(OR(F398="L",F398="S",F398="I"),-1,1)</f>
        <v>0</v>
      </c>
      <c r="AO398" s="487" t="e">
        <f>+VLOOKUP($AJ398,Data_Validation!$A:$D,1,0)</f>
        <v>#N/A</v>
      </c>
      <c r="AP398" s="487" t="e">
        <f>+VLOOKUP($AJ398,Data_Validation!$A:$D,3,0)</f>
        <v>#N/A</v>
      </c>
      <c r="AQ398" s="487" t="e">
        <f>+VLOOKUP($AJ398,Data_Validation!$A:$D,4,0)</f>
        <v>#N/A</v>
      </c>
      <c r="AR398" s="487" t="s">
        <v>299</v>
      </c>
      <c r="AS398" s="487" t="e">
        <f>+VLOOKUP($AJ398,Data_Validation!$A:$E,5,0)</f>
        <v>#N/A</v>
      </c>
      <c r="AT398" s="904">
        <f t="shared" si="26"/>
        <v>0</v>
      </c>
      <c r="AU398" s="488">
        <f t="shared" si="26"/>
        <v>0</v>
      </c>
      <c r="AV398" s="899">
        <f>IFERROR(INDEX(V398:AG398,1,MATCH(Parametres!$B$3,V$1:AG$1,0)-1)*IF(OR(C398="L",C398="S",C398="I"),-1,1),"")</f>
        <v>0</v>
      </c>
      <c r="AW398" s="899">
        <f t="shared" si="27"/>
        <v>0</v>
      </c>
      <c r="AX398" s="899">
        <f>INDEX(V398:AG398,1,MATCH(Parametres!$B$3,V$1:AG$1,0))*IF(OR(C398="L",C398="S",C398="I"),-1,1)</f>
        <v>0</v>
      </c>
      <c r="AY398" s="487" t="s">
        <v>337</v>
      </c>
      <c r="AZ398" s="487" t="e">
        <f>+VLOOKUP($AJ398,Data_Validation!$A:$E,5,0)</f>
        <v>#N/A</v>
      </c>
    </row>
    <row r="399" spans="36:52" ht="15.75" customHeight="1">
      <c r="AJ399" s="899">
        <f t="shared" si="24"/>
        <v>0</v>
      </c>
      <c r="AK399" s="899">
        <f t="shared" si="24"/>
        <v>0</v>
      </c>
      <c r="AL399" s="905">
        <f>IFERROR(INDEX(G399:R399,1,MATCH(Parametres!$B$3,G$1:R$1,0)-1)*IF(OR(F399="L",F399="S",F399="I"),-1,1),"")</f>
        <v>0</v>
      </c>
      <c r="AM399" s="905">
        <f t="shared" si="25"/>
        <v>0</v>
      </c>
      <c r="AN399" s="905">
        <f>INDEX(G399:R399,1,MATCH(Parametres!$B$3,G$1:R$1,0))*IF(OR(F399="L",F399="S",F399="I"),-1,1)</f>
        <v>0</v>
      </c>
      <c r="AO399" s="487" t="e">
        <f>+VLOOKUP($AJ399,Data_Validation!$A:$D,1,0)</f>
        <v>#N/A</v>
      </c>
      <c r="AP399" s="487" t="e">
        <f>+VLOOKUP($AJ399,Data_Validation!$A:$D,3,0)</f>
        <v>#N/A</v>
      </c>
      <c r="AQ399" s="487" t="e">
        <f>+VLOOKUP($AJ399,Data_Validation!$A:$D,4,0)</f>
        <v>#N/A</v>
      </c>
      <c r="AR399" s="487" t="s">
        <v>299</v>
      </c>
      <c r="AS399" s="487" t="e">
        <f>+VLOOKUP($AJ399,Data_Validation!$A:$E,5,0)</f>
        <v>#N/A</v>
      </c>
      <c r="AT399" s="904">
        <f t="shared" si="26"/>
        <v>0</v>
      </c>
      <c r="AU399" s="488">
        <f t="shared" si="26"/>
        <v>0</v>
      </c>
      <c r="AV399" s="899">
        <f>IFERROR(INDEX(V399:AG399,1,MATCH(Parametres!$B$3,V$1:AG$1,0)-1)*IF(OR(C399="L",C399="S",C399="I"),-1,1),"")</f>
        <v>0</v>
      </c>
      <c r="AW399" s="899">
        <f t="shared" si="27"/>
        <v>0</v>
      </c>
      <c r="AX399" s="899">
        <f>INDEX(V399:AG399,1,MATCH(Parametres!$B$3,V$1:AG$1,0))*IF(OR(C399="L",C399="S",C399="I"),-1,1)</f>
        <v>0</v>
      </c>
      <c r="AY399" s="487" t="s">
        <v>337</v>
      </c>
      <c r="AZ399" s="487" t="e">
        <f>+VLOOKUP($AJ399,Data_Validation!$A:$E,5,0)</f>
        <v>#N/A</v>
      </c>
    </row>
    <row r="400" spans="36:52" ht="15.75" customHeight="1">
      <c r="AJ400" s="899">
        <f t="shared" si="24"/>
        <v>0</v>
      </c>
      <c r="AK400" s="899">
        <f t="shared" si="24"/>
        <v>0</v>
      </c>
      <c r="AL400" s="905">
        <f>IFERROR(INDEX(G400:R400,1,MATCH(Parametres!$B$3,G$1:R$1,0)-1)*IF(OR(F400="L",F400="S",F400="I"),-1,1),"")</f>
        <v>0</v>
      </c>
      <c r="AM400" s="905">
        <f t="shared" si="25"/>
        <v>0</v>
      </c>
      <c r="AN400" s="905">
        <f>INDEX(G400:R400,1,MATCH(Parametres!$B$3,G$1:R$1,0))*IF(OR(F400="L",F400="S",F400="I"),-1,1)</f>
        <v>0</v>
      </c>
      <c r="AO400" s="487" t="e">
        <f>+VLOOKUP($AJ400,Data_Validation!$A:$D,1,0)</f>
        <v>#N/A</v>
      </c>
      <c r="AP400" s="487" t="e">
        <f>+VLOOKUP($AJ400,Data_Validation!$A:$D,3,0)</f>
        <v>#N/A</v>
      </c>
      <c r="AQ400" s="487" t="e">
        <f>+VLOOKUP($AJ400,Data_Validation!$A:$D,4,0)</f>
        <v>#N/A</v>
      </c>
      <c r="AR400" s="487" t="s">
        <v>299</v>
      </c>
      <c r="AS400" s="487" t="e">
        <f>+VLOOKUP($AJ400,Data_Validation!$A:$E,5,0)</f>
        <v>#N/A</v>
      </c>
      <c r="AT400" s="904">
        <f t="shared" si="26"/>
        <v>0</v>
      </c>
      <c r="AU400" s="488">
        <f t="shared" si="26"/>
        <v>0</v>
      </c>
      <c r="AV400" s="899">
        <f>IFERROR(INDEX(V400:AG400,1,MATCH(Parametres!$B$3,V$1:AG$1,0)-1)*IF(OR(C400="L",C400="S",C400="I"),-1,1),"")</f>
        <v>0</v>
      </c>
      <c r="AW400" s="899">
        <f t="shared" si="27"/>
        <v>0</v>
      </c>
      <c r="AX400" s="899">
        <f>INDEX(V400:AG400,1,MATCH(Parametres!$B$3,V$1:AG$1,0))*IF(OR(C400="L",C400="S",C400="I"),-1,1)</f>
        <v>0</v>
      </c>
      <c r="AY400" s="487" t="s">
        <v>337</v>
      </c>
      <c r="AZ400" s="487" t="e">
        <f>+VLOOKUP($AJ400,Data_Validation!$A:$E,5,0)</f>
        <v>#N/A</v>
      </c>
    </row>
    <row r="401" spans="36:52" ht="15.75" customHeight="1">
      <c r="AJ401" s="899">
        <f t="shared" si="24"/>
        <v>0</v>
      </c>
      <c r="AK401" s="899">
        <f t="shared" si="24"/>
        <v>0</v>
      </c>
      <c r="AL401" s="905">
        <f>IFERROR(INDEX(G401:R401,1,MATCH(Parametres!$B$3,G$1:R$1,0)-1)*IF(OR(F401="L",F401="S",F401="I"),-1,1),"")</f>
        <v>0</v>
      </c>
      <c r="AM401" s="905">
        <f t="shared" si="25"/>
        <v>0</v>
      </c>
      <c r="AN401" s="905">
        <f>INDEX(G401:R401,1,MATCH(Parametres!$B$3,G$1:R$1,0))*IF(OR(F401="L",F401="S",F401="I"),-1,1)</f>
        <v>0</v>
      </c>
      <c r="AO401" s="487" t="e">
        <f>+VLOOKUP($AJ401,Data_Validation!$A:$D,1,0)</f>
        <v>#N/A</v>
      </c>
      <c r="AP401" s="487" t="e">
        <f>+VLOOKUP($AJ401,Data_Validation!$A:$D,3,0)</f>
        <v>#N/A</v>
      </c>
      <c r="AQ401" s="487" t="e">
        <f>+VLOOKUP($AJ401,Data_Validation!$A:$D,4,0)</f>
        <v>#N/A</v>
      </c>
      <c r="AR401" s="487" t="s">
        <v>299</v>
      </c>
      <c r="AS401" s="487" t="e">
        <f>+VLOOKUP($AJ401,Data_Validation!$A:$E,5,0)</f>
        <v>#N/A</v>
      </c>
      <c r="AT401" s="904">
        <f t="shared" si="26"/>
        <v>0</v>
      </c>
      <c r="AU401" s="488">
        <f t="shared" si="26"/>
        <v>0</v>
      </c>
      <c r="AV401" s="899">
        <f>IFERROR(INDEX(V401:AG401,1,MATCH(Parametres!$B$3,V$1:AG$1,0)-1)*IF(OR(C401="L",C401="S",C401="I"),-1,1),"")</f>
        <v>0</v>
      </c>
      <c r="AW401" s="899">
        <f t="shared" si="27"/>
        <v>0</v>
      </c>
      <c r="AX401" s="899">
        <f>INDEX(V401:AG401,1,MATCH(Parametres!$B$3,V$1:AG$1,0))*IF(OR(C401="L",C401="S",C401="I"),-1,1)</f>
        <v>0</v>
      </c>
      <c r="AY401" s="487" t="s">
        <v>337</v>
      </c>
      <c r="AZ401" s="487" t="e">
        <f>+VLOOKUP($AJ401,Data_Validation!$A:$E,5,0)</f>
        <v>#N/A</v>
      </c>
    </row>
    <row r="402" spans="36:52" ht="15.75" customHeight="1">
      <c r="AJ402" s="899">
        <f t="shared" si="24"/>
        <v>0</v>
      </c>
      <c r="AK402" s="899">
        <f t="shared" si="24"/>
        <v>0</v>
      </c>
      <c r="AL402" s="905">
        <f>IFERROR(INDEX(G402:R402,1,MATCH(Parametres!$B$3,G$1:R$1,0)-1)*IF(OR(F402="L",F402="S",F402="I"),-1,1),"")</f>
        <v>0</v>
      </c>
      <c r="AM402" s="905">
        <f t="shared" si="25"/>
        <v>0</v>
      </c>
      <c r="AN402" s="905">
        <f>INDEX(G402:R402,1,MATCH(Parametres!$B$3,G$1:R$1,0))*IF(OR(F402="L",F402="S",F402="I"),-1,1)</f>
        <v>0</v>
      </c>
      <c r="AO402" s="487" t="e">
        <f>+VLOOKUP($AJ402,Data_Validation!$A:$D,1,0)</f>
        <v>#N/A</v>
      </c>
      <c r="AP402" s="487" t="e">
        <f>+VLOOKUP($AJ402,Data_Validation!$A:$D,3,0)</f>
        <v>#N/A</v>
      </c>
      <c r="AQ402" s="487" t="e">
        <f>+VLOOKUP($AJ402,Data_Validation!$A:$D,4,0)</f>
        <v>#N/A</v>
      </c>
      <c r="AR402" s="487" t="s">
        <v>299</v>
      </c>
      <c r="AS402" s="487" t="e">
        <f>+VLOOKUP($AJ402,Data_Validation!$A:$E,5,0)</f>
        <v>#N/A</v>
      </c>
      <c r="AT402" s="904">
        <f t="shared" si="26"/>
        <v>0</v>
      </c>
      <c r="AU402" s="488">
        <f t="shared" si="26"/>
        <v>0</v>
      </c>
      <c r="AV402" s="899">
        <f>IFERROR(INDEX(V402:AG402,1,MATCH(Parametres!$B$3,V$1:AG$1,0)-1)*IF(OR(C402="L",C402="S",C402="I"),-1,1),"")</f>
        <v>0</v>
      </c>
      <c r="AW402" s="899">
        <f t="shared" si="27"/>
        <v>0</v>
      </c>
      <c r="AX402" s="899">
        <f>INDEX(V402:AG402,1,MATCH(Parametres!$B$3,V$1:AG$1,0))*IF(OR(C402="L",C402="S",C402="I"),-1,1)</f>
        <v>0</v>
      </c>
      <c r="AY402" s="487" t="s">
        <v>337</v>
      </c>
      <c r="AZ402" s="487" t="e">
        <f>+VLOOKUP($AJ402,Data_Validation!$A:$E,5,0)</f>
        <v>#N/A</v>
      </c>
    </row>
    <row r="403" spans="36:52" ht="15.75" customHeight="1">
      <c r="AJ403" s="899">
        <f t="shared" si="24"/>
        <v>0</v>
      </c>
      <c r="AK403" s="899">
        <f t="shared" si="24"/>
        <v>0</v>
      </c>
      <c r="AL403" s="905">
        <f>IFERROR(INDEX(G403:R403,1,MATCH(Parametres!$B$3,G$1:R$1,0)-1)*IF(OR(F403="L",F403="S",F403="I"),-1,1),"")</f>
        <v>0</v>
      </c>
      <c r="AM403" s="905">
        <f t="shared" si="25"/>
        <v>0</v>
      </c>
      <c r="AN403" s="905">
        <f>INDEX(G403:R403,1,MATCH(Parametres!$B$3,G$1:R$1,0))*IF(OR(F403="L",F403="S",F403="I"),-1,1)</f>
        <v>0</v>
      </c>
      <c r="AO403" s="487" t="e">
        <f>+VLOOKUP($AJ403,Data_Validation!$A:$D,1,0)</f>
        <v>#N/A</v>
      </c>
      <c r="AP403" s="487" t="e">
        <f>+VLOOKUP($AJ403,Data_Validation!$A:$D,3,0)</f>
        <v>#N/A</v>
      </c>
      <c r="AQ403" s="487" t="e">
        <f>+VLOOKUP($AJ403,Data_Validation!$A:$D,4,0)</f>
        <v>#N/A</v>
      </c>
      <c r="AR403" s="487" t="s">
        <v>299</v>
      </c>
      <c r="AS403" s="487" t="e">
        <f>+VLOOKUP($AJ403,Data_Validation!$A:$E,5,0)</f>
        <v>#N/A</v>
      </c>
      <c r="AT403" s="904">
        <f t="shared" si="26"/>
        <v>0</v>
      </c>
      <c r="AU403" s="488">
        <f t="shared" si="26"/>
        <v>0</v>
      </c>
      <c r="AV403" s="899">
        <f>IFERROR(INDEX(V403:AG403,1,MATCH(Parametres!$B$3,V$1:AG$1,0)-1)*IF(OR(C403="L",C403="S",C403="I"),-1,1),"")</f>
        <v>0</v>
      </c>
      <c r="AW403" s="899">
        <f t="shared" si="27"/>
        <v>0</v>
      </c>
      <c r="AX403" s="899">
        <f>INDEX(V403:AG403,1,MATCH(Parametres!$B$3,V$1:AG$1,0))*IF(OR(C403="L",C403="S",C403="I"),-1,1)</f>
        <v>0</v>
      </c>
      <c r="AY403" s="487" t="s">
        <v>337</v>
      </c>
      <c r="AZ403" s="487" t="e">
        <f>+VLOOKUP($AJ403,Data_Validation!$A:$E,5,0)</f>
        <v>#N/A</v>
      </c>
    </row>
    <row r="404" spans="36:52" ht="15.75" customHeight="1">
      <c r="AJ404" s="899">
        <f t="shared" si="24"/>
        <v>0</v>
      </c>
      <c r="AK404" s="899">
        <f t="shared" si="24"/>
        <v>0</v>
      </c>
      <c r="AL404" s="905">
        <f>IFERROR(INDEX(G404:R404,1,MATCH(Parametres!$B$3,G$1:R$1,0)-1)*IF(OR(F404="L",F404="S",F404="I"),-1,1),"")</f>
        <v>0</v>
      </c>
      <c r="AM404" s="905">
        <f t="shared" si="25"/>
        <v>0</v>
      </c>
      <c r="AN404" s="905">
        <f>INDEX(G404:R404,1,MATCH(Parametres!$B$3,G$1:R$1,0))*IF(OR(F404="L",F404="S",F404="I"),-1,1)</f>
        <v>0</v>
      </c>
      <c r="AO404" s="487" t="e">
        <f>+VLOOKUP($AJ404,Data_Validation!$A:$D,1,0)</f>
        <v>#N/A</v>
      </c>
      <c r="AP404" s="487" t="e">
        <f>+VLOOKUP($AJ404,Data_Validation!$A:$D,3,0)</f>
        <v>#N/A</v>
      </c>
      <c r="AQ404" s="487" t="e">
        <f>+VLOOKUP($AJ404,Data_Validation!$A:$D,4,0)</f>
        <v>#N/A</v>
      </c>
      <c r="AR404" s="487" t="s">
        <v>299</v>
      </c>
      <c r="AS404" s="487" t="e">
        <f>+VLOOKUP($AJ404,Data_Validation!$A:$E,5,0)</f>
        <v>#N/A</v>
      </c>
      <c r="AT404" s="904">
        <f t="shared" si="26"/>
        <v>0</v>
      </c>
      <c r="AU404" s="488">
        <f t="shared" si="26"/>
        <v>0</v>
      </c>
      <c r="AV404" s="899">
        <f>IFERROR(INDEX(V404:AG404,1,MATCH(Parametres!$B$3,V$1:AG$1,0)-1)*IF(OR(C404="L",C404="S",C404="I"),-1,1),"")</f>
        <v>0</v>
      </c>
      <c r="AW404" s="899">
        <f t="shared" si="27"/>
        <v>0</v>
      </c>
      <c r="AX404" s="899">
        <f>INDEX(V404:AG404,1,MATCH(Parametres!$B$3,V$1:AG$1,0))*IF(OR(C404="L",C404="S",C404="I"),-1,1)</f>
        <v>0</v>
      </c>
      <c r="AY404" s="487" t="s">
        <v>337</v>
      </c>
      <c r="AZ404" s="487" t="e">
        <f>+VLOOKUP($AJ404,Data_Validation!$A:$E,5,0)</f>
        <v>#N/A</v>
      </c>
    </row>
    <row r="405" spans="36:52" ht="15.75" customHeight="1">
      <c r="AJ405" s="899">
        <f t="shared" si="24"/>
        <v>0</v>
      </c>
      <c r="AK405" s="899">
        <f t="shared" si="24"/>
        <v>0</v>
      </c>
      <c r="AL405" s="905">
        <f>IFERROR(INDEX(G405:R405,1,MATCH(Parametres!$B$3,G$1:R$1,0)-1)*IF(OR(F405="L",F405="S",F405="I"),-1,1),"")</f>
        <v>0</v>
      </c>
      <c r="AM405" s="905">
        <f t="shared" si="25"/>
        <v>0</v>
      </c>
      <c r="AN405" s="905">
        <f>INDEX(G405:R405,1,MATCH(Parametres!$B$3,G$1:R$1,0))*IF(OR(F405="L",F405="S",F405="I"),-1,1)</f>
        <v>0</v>
      </c>
      <c r="AO405" s="487" t="e">
        <f>+VLOOKUP($AJ405,Data_Validation!$A:$D,1,0)</f>
        <v>#N/A</v>
      </c>
      <c r="AP405" s="487" t="e">
        <f>+VLOOKUP($AJ405,Data_Validation!$A:$D,3,0)</f>
        <v>#N/A</v>
      </c>
      <c r="AQ405" s="487" t="e">
        <f>+VLOOKUP($AJ405,Data_Validation!$A:$D,4,0)</f>
        <v>#N/A</v>
      </c>
      <c r="AR405" s="487" t="s">
        <v>299</v>
      </c>
      <c r="AS405" s="487" t="e">
        <f>+VLOOKUP($AJ405,Data_Validation!$A:$E,5,0)</f>
        <v>#N/A</v>
      </c>
      <c r="AT405" s="904">
        <f t="shared" si="26"/>
        <v>0</v>
      </c>
      <c r="AU405" s="488">
        <f t="shared" si="26"/>
        <v>0</v>
      </c>
      <c r="AV405" s="899">
        <f>IFERROR(INDEX(V405:AG405,1,MATCH(Parametres!$B$3,V$1:AG$1,0)-1)*IF(OR(C405="L",C405="S",C405="I"),-1,1),"")</f>
        <v>0</v>
      </c>
      <c r="AW405" s="899">
        <f t="shared" si="27"/>
        <v>0</v>
      </c>
      <c r="AX405" s="899">
        <f>INDEX(V405:AG405,1,MATCH(Parametres!$B$3,V$1:AG$1,0))*IF(OR(C405="L",C405="S",C405="I"),-1,1)</f>
        <v>0</v>
      </c>
      <c r="AY405" s="487" t="s">
        <v>337</v>
      </c>
      <c r="AZ405" s="487" t="e">
        <f>+VLOOKUP($AJ405,Data_Validation!$A:$E,5,0)</f>
        <v>#N/A</v>
      </c>
    </row>
    <row r="406" spans="36:52" ht="15.75" customHeight="1">
      <c r="AJ406" s="899">
        <f t="shared" si="24"/>
        <v>0</v>
      </c>
      <c r="AK406" s="899">
        <f t="shared" si="24"/>
        <v>0</v>
      </c>
      <c r="AL406" s="905">
        <f>IFERROR(INDEX(G406:R406,1,MATCH(Parametres!$B$3,G$1:R$1,0)-1)*IF(OR(F406="L",F406="S",F406="I"),-1,1),"")</f>
        <v>0</v>
      </c>
      <c r="AM406" s="905">
        <f t="shared" si="25"/>
        <v>0</v>
      </c>
      <c r="AN406" s="905">
        <f>INDEX(G406:R406,1,MATCH(Parametres!$B$3,G$1:R$1,0))*IF(OR(F406="L",F406="S",F406="I"),-1,1)</f>
        <v>0</v>
      </c>
      <c r="AO406" s="487" t="e">
        <f>+VLOOKUP($AJ406,Data_Validation!$A:$D,1,0)</f>
        <v>#N/A</v>
      </c>
      <c r="AP406" s="487" t="e">
        <f>+VLOOKUP($AJ406,Data_Validation!$A:$D,3,0)</f>
        <v>#N/A</v>
      </c>
      <c r="AQ406" s="487" t="e">
        <f>+VLOOKUP($AJ406,Data_Validation!$A:$D,4,0)</f>
        <v>#N/A</v>
      </c>
      <c r="AR406" s="487" t="s">
        <v>299</v>
      </c>
      <c r="AS406" s="487" t="e">
        <f>+VLOOKUP($AJ406,Data_Validation!$A:$E,5,0)</f>
        <v>#N/A</v>
      </c>
      <c r="AT406" s="904">
        <f t="shared" si="26"/>
        <v>0</v>
      </c>
      <c r="AU406" s="488">
        <f t="shared" si="26"/>
        <v>0</v>
      </c>
      <c r="AV406" s="899">
        <f>IFERROR(INDEX(V406:AG406,1,MATCH(Parametres!$B$3,V$1:AG$1,0)-1)*IF(OR(C406="L",C406="S",C406="I"),-1,1),"")</f>
        <v>0</v>
      </c>
      <c r="AW406" s="899">
        <f t="shared" si="27"/>
        <v>0</v>
      </c>
      <c r="AX406" s="899">
        <f>INDEX(V406:AG406,1,MATCH(Parametres!$B$3,V$1:AG$1,0))*IF(OR(C406="L",C406="S",C406="I"),-1,1)</f>
        <v>0</v>
      </c>
      <c r="AY406" s="487" t="s">
        <v>337</v>
      </c>
      <c r="AZ406" s="487" t="e">
        <f>+VLOOKUP($AJ406,Data_Validation!$A:$E,5,0)</f>
        <v>#N/A</v>
      </c>
    </row>
    <row r="407" spans="36:52" ht="15.75" customHeight="1">
      <c r="AJ407" s="899">
        <f t="shared" si="24"/>
        <v>0</v>
      </c>
      <c r="AK407" s="899">
        <f t="shared" si="24"/>
        <v>0</v>
      </c>
      <c r="AL407" s="905">
        <f>IFERROR(INDEX(G407:R407,1,MATCH(Parametres!$B$3,G$1:R$1,0)-1)*IF(OR(F407="L",F407="S",F407="I"),-1,1),"")</f>
        <v>0</v>
      </c>
      <c r="AM407" s="905">
        <f t="shared" si="25"/>
        <v>0</v>
      </c>
      <c r="AN407" s="905">
        <f>INDEX(G407:R407,1,MATCH(Parametres!$B$3,G$1:R$1,0))*IF(OR(F407="L",F407="S",F407="I"),-1,1)</f>
        <v>0</v>
      </c>
      <c r="AO407" s="487" t="e">
        <f>+VLOOKUP($AJ407,Data_Validation!$A:$D,1,0)</f>
        <v>#N/A</v>
      </c>
      <c r="AP407" s="487" t="e">
        <f>+VLOOKUP($AJ407,Data_Validation!$A:$D,3,0)</f>
        <v>#N/A</v>
      </c>
      <c r="AQ407" s="487" t="e">
        <f>+VLOOKUP($AJ407,Data_Validation!$A:$D,4,0)</f>
        <v>#N/A</v>
      </c>
      <c r="AR407" s="487" t="s">
        <v>299</v>
      </c>
      <c r="AS407" s="487" t="e">
        <f>+VLOOKUP($AJ407,Data_Validation!$A:$E,5,0)</f>
        <v>#N/A</v>
      </c>
      <c r="AT407" s="904">
        <f t="shared" si="26"/>
        <v>0</v>
      </c>
      <c r="AU407" s="488">
        <f t="shared" si="26"/>
        <v>0</v>
      </c>
      <c r="AV407" s="899">
        <f>IFERROR(INDEX(V407:AG407,1,MATCH(Parametres!$B$3,V$1:AG$1,0)-1)*IF(OR(C407="L",C407="S",C407="I"),-1,1),"")</f>
        <v>0</v>
      </c>
      <c r="AW407" s="899">
        <f t="shared" si="27"/>
        <v>0</v>
      </c>
      <c r="AX407" s="899">
        <f>INDEX(V407:AG407,1,MATCH(Parametres!$B$3,V$1:AG$1,0))*IF(OR(C407="L",C407="S",C407="I"),-1,1)</f>
        <v>0</v>
      </c>
      <c r="AY407" s="487" t="s">
        <v>337</v>
      </c>
      <c r="AZ407" s="487" t="e">
        <f>+VLOOKUP($AJ407,Data_Validation!$A:$E,5,0)</f>
        <v>#N/A</v>
      </c>
    </row>
    <row r="408" spans="36:52" ht="15.75" customHeight="1">
      <c r="AJ408" s="899">
        <f t="shared" si="24"/>
        <v>0</v>
      </c>
      <c r="AK408" s="899">
        <f t="shared" si="24"/>
        <v>0</v>
      </c>
      <c r="AL408" s="905">
        <f>IFERROR(INDEX(G408:R408,1,MATCH(Parametres!$B$3,G$1:R$1,0)-1)*IF(OR(F408="L",F408="S",F408="I"),-1,1),"")</f>
        <v>0</v>
      </c>
      <c r="AM408" s="905">
        <f t="shared" si="25"/>
        <v>0</v>
      </c>
      <c r="AN408" s="905">
        <f>INDEX(G408:R408,1,MATCH(Parametres!$B$3,G$1:R$1,0))*IF(OR(F408="L",F408="S",F408="I"),-1,1)</f>
        <v>0</v>
      </c>
      <c r="AO408" s="487" t="e">
        <f>+VLOOKUP($AJ408,Data_Validation!$A:$D,1,0)</f>
        <v>#N/A</v>
      </c>
      <c r="AP408" s="487" t="e">
        <f>+VLOOKUP($AJ408,Data_Validation!$A:$D,3,0)</f>
        <v>#N/A</v>
      </c>
      <c r="AQ408" s="487" t="e">
        <f>+VLOOKUP($AJ408,Data_Validation!$A:$D,4,0)</f>
        <v>#N/A</v>
      </c>
      <c r="AR408" s="487" t="s">
        <v>299</v>
      </c>
      <c r="AS408" s="487" t="e">
        <f>+VLOOKUP($AJ408,Data_Validation!$A:$E,5,0)</f>
        <v>#N/A</v>
      </c>
      <c r="AT408" s="904">
        <f t="shared" si="26"/>
        <v>0</v>
      </c>
      <c r="AU408" s="488">
        <f t="shared" si="26"/>
        <v>0</v>
      </c>
      <c r="AV408" s="899">
        <f>IFERROR(INDEX(V408:AG408,1,MATCH(Parametres!$B$3,V$1:AG$1,0)-1)*IF(OR(C408="L",C408="S",C408="I"),-1,1),"")</f>
        <v>0</v>
      </c>
      <c r="AW408" s="899">
        <f t="shared" si="27"/>
        <v>0</v>
      </c>
      <c r="AX408" s="899">
        <f>INDEX(V408:AG408,1,MATCH(Parametres!$B$3,V$1:AG$1,0))*IF(OR(C408="L",C408="S",C408="I"),-1,1)</f>
        <v>0</v>
      </c>
      <c r="AY408" s="487" t="s">
        <v>337</v>
      </c>
      <c r="AZ408" s="487" t="e">
        <f>+VLOOKUP($AJ408,Data_Validation!$A:$E,5,0)</f>
        <v>#N/A</v>
      </c>
    </row>
    <row r="409" spans="36:52" ht="15.75" customHeight="1">
      <c r="AJ409" s="899">
        <f t="shared" si="24"/>
        <v>0</v>
      </c>
      <c r="AK409" s="899">
        <f t="shared" si="24"/>
        <v>0</v>
      </c>
      <c r="AL409" s="905">
        <f>IFERROR(INDEX(G409:R409,1,MATCH(Parametres!$B$3,G$1:R$1,0)-1)*IF(OR(F409="L",F409="S",F409="I"),-1,1),"")</f>
        <v>0</v>
      </c>
      <c r="AM409" s="905">
        <f t="shared" si="25"/>
        <v>0</v>
      </c>
      <c r="AN409" s="905">
        <f>INDEX(G409:R409,1,MATCH(Parametres!$B$3,G$1:R$1,0))*IF(OR(F409="L",F409="S",F409="I"),-1,1)</f>
        <v>0</v>
      </c>
      <c r="AO409" s="487" t="e">
        <f>+VLOOKUP($AJ409,Data_Validation!$A:$D,1,0)</f>
        <v>#N/A</v>
      </c>
      <c r="AP409" s="487" t="e">
        <f>+VLOOKUP($AJ409,Data_Validation!$A:$D,3,0)</f>
        <v>#N/A</v>
      </c>
      <c r="AQ409" s="487" t="e">
        <f>+VLOOKUP($AJ409,Data_Validation!$A:$D,4,0)</f>
        <v>#N/A</v>
      </c>
      <c r="AR409" s="487" t="s">
        <v>299</v>
      </c>
      <c r="AS409" s="487" t="e">
        <f>+VLOOKUP($AJ409,Data_Validation!$A:$E,5,0)</f>
        <v>#N/A</v>
      </c>
      <c r="AT409" s="904">
        <f t="shared" si="26"/>
        <v>0</v>
      </c>
      <c r="AU409" s="488">
        <f t="shared" si="26"/>
        <v>0</v>
      </c>
      <c r="AV409" s="899">
        <f>IFERROR(INDEX(V409:AG409,1,MATCH(Parametres!$B$3,V$1:AG$1,0)-1)*IF(OR(C409="L",C409="S",C409="I"),-1,1),"")</f>
        <v>0</v>
      </c>
      <c r="AW409" s="899">
        <f t="shared" si="27"/>
        <v>0</v>
      </c>
      <c r="AX409" s="899">
        <f>INDEX(V409:AG409,1,MATCH(Parametres!$B$3,V$1:AG$1,0))*IF(OR(C409="L",C409="S",C409="I"),-1,1)</f>
        <v>0</v>
      </c>
      <c r="AY409" s="487" t="s">
        <v>337</v>
      </c>
      <c r="AZ409" s="487" t="e">
        <f>+VLOOKUP($AJ409,Data_Validation!$A:$E,5,0)</f>
        <v>#N/A</v>
      </c>
    </row>
    <row r="410" spans="36:52" ht="15.75" customHeight="1">
      <c r="AJ410" s="899">
        <f t="shared" si="24"/>
        <v>0</v>
      </c>
      <c r="AK410" s="899">
        <f t="shared" si="24"/>
        <v>0</v>
      </c>
      <c r="AL410" s="905">
        <f>IFERROR(INDEX(G410:R410,1,MATCH(Parametres!$B$3,G$1:R$1,0)-1)*IF(OR(F410="L",F410="S",F410="I"),-1,1),"")</f>
        <v>0</v>
      </c>
      <c r="AM410" s="905">
        <f t="shared" si="25"/>
        <v>0</v>
      </c>
      <c r="AN410" s="905">
        <f>INDEX(G410:R410,1,MATCH(Parametres!$B$3,G$1:R$1,0))*IF(OR(F410="L",F410="S",F410="I"),-1,1)</f>
        <v>0</v>
      </c>
      <c r="AO410" s="487" t="e">
        <f>+VLOOKUP($AJ410,Data_Validation!$A:$D,1,0)</f>
        <v>#N/A</v>
      </c>
      <c r="AP410" s="487" t="e">
        <f>+VLOOKUP($AJ410,Data_Validation!$A:$D,3,0)</f>
        <v>#N/A</v>
      </c>
      <c r="AQ410" s="487" t="e">
        <f>+VLOOKUP($AJ410,Data_Validation!$A:$D,4,0)</f>
        <v>#N/A</v>
      </c>
      <c r="AR410" s="487" t="s">
        <v>299</v>
      </c>
      <c r="AS410" s="487" t="e">
        <f>+VLOOKUP($AJ410,Data_Validation!$A:$E,5,0)</f>
        <v>#N/A</v>
      </c>
      <c r="AT410" s="904">
        <f t="shared" si="26"/>
        <v>0</v>
      </c>
      <c r="AU410" s="488">
        <f t="shared" si="26"/>
        <v>0</v>
      </c>
      <c r="AV410" s="899">
        <f>IFERROR(INDEX(V410:AG410,1,MATCH(Parametres!$B$3,V$1:AG$1,0)-1)*IF(OR(C410="L",C410="S",C410="I"),-1,1),"")</f>
        <v>0</v>
      </c>
      <c r="AW410" s="899">
        <f t="shared" si="27"/>
        <v>0</v>
      </c>
      <c r="AX410" s="899">
        <f>INDEX(V410:AG410,1,MATCH(Parametres!$B$3,V$1:AG$1,0))*IF(OR(C410="L",C410="S",C410="I"),-1,1)</f>
        <v>0</v>
      </c>
      <c r="AY410" s="487" t="s">
        <v>337</v>
      </c>
      <c r="AZ410" s="487" t="e">
        <f>+VLOOKUP($AJ410,Data_Validation!$A:$E,5,0)</f>
        <v>#N/A</v>
      </c>
    </row>
    <row r="411" spans="36:52" ht="15.75" customHeight="1">
      <c r="AJ411" s="899">
        <f t="shared" si="24"/>
        <v>0</v>
      </c>
      <c r="AK411" s="899">
        <f t="shared" si="24"/>
        <v>0</v>
      </c>
      <c r="AL411" s="905">
        <f>IFERROR(INDEX(G411:R411,1,MATCH(Parametres!$B$3,G$1:R$1,0)-1)*IF(OR(F411="L",F411="S",F411="I"),-1,1),"")</f>
        <v>0</v>
      </c>
      <c r="AM411" s="905">
        <f t="shared" si="25"/>
        <v>0</v>
      </c>
      <c r="AN411" s="905">
        <f>INDEX(G411:R411,1,MATCH(Parametres!$B$3,G$1:R$1,0))*IF(OR(F411="L",F411="S",F411="I"),-1,1)</f>
        <v>0</v>
      </c>
      <c r="AO411" s="487" t="e">
        <f>+VLOOKUP($AJ411,Data_Validation!$A:$D,1,0)</f>
        <v>#N/A</v>
      </c>
      <c r="AP411" s="487" t="e">
        <f>+VLOOKUP($AJ411,Data_Validation!$A:$D,3,0)</f>
        <v>#N/A</v>
      </c>
      <c r="AQ411" s="487" t="e">
        <f>+VLOOKUP($AJ411,Data_Validation!$A:$D,4,0)</f>
        <v>#N/A</v>
      </c>
      <c r="AR411" s="487" t="s">
        <v>299</v>
      </c>
      <c r="AS411" s="487" t="e">
        <f>+VLOOKUP($AJ411,Data_Validation!$A:$E,5,0)</f>
        <v>#N/A</v>
      </c>
      <c r="AT411" s="904">
        <f t="shared" si="26"/>
        <v>0</v>
      </c>
      <c r="AU411" s="488">
        <f t="shared" si="26"/>
        <v>0</v>
      </c>
      <c r="AV411" s="899">
        <f>IFERROR(INDEX(V411:AG411,1,MATCH(Parametres!$B$3,V$1:AG$1,0)-1)*IF(OR(C411="L",C411="S",C411="I"),-1,1),"")</f>
        <v>0</v>
      </c>
      <c r="AW411" s="899">
        <f t="shared" si="27"/>
        <v>0</v>
      </c>
      <c r="AX411" s="899">
        <f>INDEX(V411:AG411,1,MATCH(Parametres!$B$3,V$1:AG$1,0))*IF(OR(C411="L",C411="S",C411="I"),-1,1)</f>
        <v>0</v>
      </c>
      <c r="AY411" s="487" t="s">
        <v>337</v>
      </c>
      <c r="AZ411" s="487" t="e">
        <f>+VLOOKUP($AJ411,Data_Validation!$A:$E,5,0)</f>
        <v>#N/A</v>
      </c>
    </row>
    <row r="412" spans="36:52" ht="15.75" customHeight="1">
      <c r="AJ412" s="899">
        <f t="shared" si="24"/>
        <v>0</v>
      </c>
      <c r="AK412" s="899">
        <f t="shared" si="24"/>
        <v>0</v>
      </c>
      <c r="AL412" s="905">
        <f>IFERROR(INDEX(G412:R412,1,MATCH(Parametres!$B$3,G$1:R$1,0)-1)*IF(OR(F412="L",F412="S",F412="I"),-1,1),"")</f>
        <v>0</v>
      </c>
      <c r="AM412" s="905">
        <f t="shared" si="25"/>
        <v>0</v>
      </c>
      <c r="AN412" s="905">
        <f>INDEX(G412:R412,1,MATCH(Parametres!$B$3,G$1:R$1,0))*IF(OR(F412="L",F412="S",F412="I"),-1,1)</f>
        <v>0</v>
      </c>
      <c r="AO412" s="487" t="e">
        <f>+VLOOKUP($AJ412,Data_Validation!$A:$D,1,0)</f>
        <v>#N/A</v>
      </c>
      <c r="AP412" s="487" t="e">
        <f>+VLOOKUP($AJ412,Data_Validation!$A:$D,3,0)</f>
        <v>#N/A</v>
      </c>
      <c r="AQ412" s="487" t="e">
        <f>+VLOOKUP($AJ412,Data_Validation!$A:$D,4,0)</f>
        <v>#N/A</v>
      </c>
      <c r="AR412" s="487" t="s">
        <v>299</v>
      </c>
      <c r="AS412" s="487" t="e">
        <f>+VLOOKUP($AJ412,Data_Validation!$A:$E,5,0)</f>
        <v>#N/A</v>
      </c>
      <c r="AT412" s="904">
        <f t="shared" si="26"/>
        <v>0</v>
      </c>
      <c r="AU412" s="488">
        <f t="shared" si="26"/>
        <v>0</v>
      </c>
      <c r="AV412" s="899">
        <f>IFERROR(INDEX(V412:AG412,1,MATCH(Parametres!$B$3,V$1:AG$1,0)-1)*IF(OR(C412="L",C412="S",C412="I"),-1,1),"")</f>
        <v>0</v>
      </c>
      <c r="AW412" s="899">
        <f t="shared" si="27"/>
        <v>0</v>
      </c>
      <c r="AX412" s="899">
        <f>INDEX(V412:AG412,1,MATCH(Parametres!$B$3,V$1:AG$1,0))*IF(OR(C412="L",C412="S",C412="I"),-1,1)</f>
        <v>0</v>
      </c>
      <c r="AY412" s="487" t="s">
        <v>337</v>
      </c>
      <c r="AZ412" s="487" t="e">
        <f>+VLOOKUP($AJ412,Data_Validation!$A:$E,5,0)</f>
        <v>#N/A</v>
      </c>
    </row>
    <row r="413" spans="36:52" ht="15.75" customHeight="1">
      <c r="AJ413" s="899">
        <f t="shared" si="24"/>
        <v>0</v>
      </c>
      <c r="AK413" s="899">
        <f t="shared" si="24"/>
        <v>0</v>
      </c>
      <c r="AL413" s="905">
        <f>IFERROR(INDEX(G413:R413,1,MATCH(Parametres!$B$3,G$1:R$1,0)-1)*IF(OR(F413="L",F413="S",F413="I"),-1,1),"")</f>
        <v>0</v>
      </c>
      <c r="AM413" s="905">
        <f t="shared" si="25"/>
        <v>0</v>
      </c>
      <c r="AN413" s="905">
        <f>INDEX(G413:R413,1,MATCH(Parametres!$B$3,G$1:R$1,0))*IF(OR(F413="L",F413="S",F413="I"),-1,1)</f>
        <v>0</v>
      </c>
      <c r="AO413" s="487" t="e">
        <f>+VLOOKUP($AJ413,Data_Validation!$A:$D,1,0)</f>
        <v>#N/A</v>
      </c>
      <c r="AP413" s="487" t="e">
        <f>+VLOOKUP($AJ413,Data_Validation!$A:$D,3,0)</f>
        <v>#N/A</v>
      </c>
      <c r="AQ413" s="487" t="e">
        <f>+VLOOKUP($AJ413,Data_Validation!$A:$D,4,0)</f>
        <v>#N/A</v>
      </c>
      <c r="AR413" s="487" t="s">
        <v>299</v>
      </c>
      <c r="AS413" s="487" t="e">
        <f>+VLOOKUP($AJ413,Data_Validation!$A:$E,5,0)</f>
        <v>#N/A</v>
      </c>
      <c r="AT413" s="904">
        <f t="shared" si="26"/>
        <v>0</v>
      </c>
      <c r="AU413" s="488">
        <f t="shared" si="26"/>
        <v>0</v>
      </c>
      <c r="AV413" s="899">
        <f>IFERROR(INDEX(V413:AG413,1,MATCH(Parametres!$B$3,V$1:AG$1,0)-1)*IF(OR(C413="L",C413="S",C413="I"),-1,1),"")</f>
        <v>0</v>
      </c>
      <c r="AW413" s="899">
        <f t="shared" si="27"/>
        <v>0</v>
      </c>
      <c r="AX413" s="899">
        <f>INDEX(V413:AG413,1,MATCH(Parametres!$B$3,V$1:AG$1,0))*IF(OR(C413="L",C413="S",C413="I"),-1,1)</f>
        <v>0</v>
      </c>
      <c r="AY413" s="487" t="s">
        <v>337</v>
      </c>
      <c r="AZ413" s="487" t="e">
        <f>+VLOOKUP($AJ413,Data_Validation!$A:$E,5,0)</f>
        <v>#N/A</v>
      </c>
    </row>
    <row r="414" spans="36:52" ht="15.75" customHeight="1">
      <c r="AJ414" s="899">
        <f t="shared" si="24"/>
        <v>0</v>
      </c>
      <c r="AK414" s="899">
        <f t="shared" si="24"/>
        <v>0</v>
      </c>
      <c r="AL414" s="905">
        <f>IFERROR(INDEX(G414:R414,1,MATCH(Parametres!$B$3,G$1:R$1,0)-1)*IF(OR(F414="L",F414="S",F414="I"),-1,1),"")</f>
        <v>0</v>
      </c>
      <c r="AM414" s="905">
        <f t="shared" si="25"/>
        <v>0</v>
      </c>
      <c r="AN414" s="905">
        <f>INDEX(G414:R414,1,MATCH(Parametres!$B$3,G$1:R$1,0))*IF(OR(F414="L",F414="S",F414="I"),-1,1)</f>
        <v>0</v>
      </c>
      <c r="AO414" s="487" t="e">
        <f>+VLOOKUP($AJ414,Data_Validation!$A:$D,1,0)</f>
        <v>#N/A</v>
      </c>
      <c r="AP414" s="487" t="e">
        <f>+VLOOKUP($AJ414,Data_Validation!$A:$D,3,0)</f>
        <v>#N/A</v>
      </c>
      <c r="AQ414" s="487" t="e">
        <f>+VLOOKUP($AJ414,Data_Validation!$A:$D,4,0)</f>
        <v>#N/A</v>
      </c>
      <c r="AR414" s="487" t="s">
        <v>299</v>
      </c>
      <c r="AS414" s="487" t="e">
        <f>+VLOOKUP($AJ414,Data_Validation!$A:$E,5,0)</f>
        <v>#N/A</v>
      </c>
      <c r="AT414" s="904">
        <f t="shared" si="26"/>
        <v>0</v>
      </c>
      <c r="AU414" s="488">
        <f t="shared" si="26"/>
        <v>0</v>
      </c>
      <c r="AV414" s="899">
        <f>IFERROR(INDEX(V414:AG414,1,MATCH(Parametres!$B$3,V$1:AG$1,0)-1)*IF(OR(C414="L",C414="S",C414="I"),-1,1),"")</f>
        <v>0</v>
      </c>
      <c r="AW414" s="899">
        <f t="shared" si="27"/>
        <v>0</v>
      </c>
      <c r="AX414" s="899">
        <f>INDEX(V414:AG414,1,MATCH(Parametres!$B$3,V$1:AG$1,0))*IF(OR(C414="L",C414="S",C414="I"),-1,1)</f>
        <v>0</v>
      </c>
      <c r="AY414" s="487" t="s">
        <v>337</v>
      </c>
      <c r="AZ414" s="487" t="e">
        <f>+VLOOKUP($AJ414,Data_Validation!$A:$E,5,0)</f>
        <v>#N/A</v>
      </c>
    </row>
    <row r="415" spans="36:52" ht="15.75" customHeight="1">
      <c r="AJ415" s="899">
        <f t="shared" si="24"/>
        <v>0</v>
      </c>
      <c r="AK415" s="899">
        <f t="shared" si="24"/>
        <v>0</v>
      </c>
      <c r="AL415" s="905">
        <f>IFERROR(INDEX(G415:R415,1,MATCH(Parametres!$B$3,G$1:R$1,0)-1)*IF(OR(F415="L",F415="S",F415="I"),-1,1),"")</f>
        <v>0</v>
      </c>
      <c r="AM415" s="905">
        <f t="shared" si="25"/>
        <v>0</v>
      </c>
      <c r="AN415" s="905">
        <f>INDEX(G415:R415,1,MATCH(Parametres!$B$3,G$1:R$1,0))*IF(OR(F415="L",F415="S",F415="I"),-1,1)</f>
        <v>0</v>
      </c>
      <c r="AO415" s="487" t="e">
        <f>+VLOOKUP($AJ415,Data_Validation!$A:$D,1,0)</f>
        <v>#N/A</v>
      </c>
      <c r="AP415" s="487" t="e">
        <f>+VLOOKUP($AJ415,Data_Validation!$A:$D,3,0)</f>
        <v>#N/A</v>
      </c>
      <c r="AQ415" s="487" t="e">
        <f>+VLOOKUP($AJ415,Data_Validation!$A:$D,4,0)</f>
        <v>#N/A</v>
      </c>
      <c r="AR415" s="487" t="s">
        <v>299</v>
      </c>
      <c r="AS415" s="487" t="e">
        <f>+VLOOKUP($AJ415,Data_Validation!$A:$E,5,0)</f>
        <v>#N/A</v>
      </c>
      <c r="AT415" s="904">
        <f t="shared" si="26"/>
        <v>0</v>
      </c>
      <c r="AU415" s="488">
        <f t="shared" si="26"/>
        <v>0</v>
      </c>
      <c r="AV415" s="899">
        <f>IFERROR(INDEX(V415:AG415,1,MATCH(Parametres!$B$3,V$1:AG$1,0)-1)*IF(OR(C415="L",C415="S",C415="I"),-1,1),"")</f>
        <v>0</v>
      </c>
      <c r="AW415" s="899">
        <f t="shared" si="27"/>
        <v>0</v>
      </c>
      <c r="AX415" s="899">
        <f>INDEX(V415:AG415,1,MATCH(Parametres!$B$3,V$1:AG$1,0))*IF(OR(C415="L",C415="S",C415="I"),-1,1)</f>
        <v>0</v>
      </c>
      <c r="AY415" s="487" t="s">
        <v>337</v>
      </c>
      <c r="AZ415" s="487" t="e">
        <f>+VLOOKUP($AJ415,Data_Validation!$A:$E,5,0)</f>
        <v>#N/A</v>
      </c>
    </row>
    <row r="416" spans="36:52" ht="15.75" customHeight="1">
      <c r="AJ416" s="899">
        <f t="shared" si="24"/>
        <v>0</v>
      </c>
      <c r="AK416" s="899">
        <f t="shared" si="24"/>
        <v>0</v>
      </c>
      <c r="AL416" s="905">
        <f>IFERROR(INDEX(G416:R416,1,MATCH(Parametres!$B$3,G$1:R$1,0)-1)*IF(OR(F416="L",F416="S",F416="I"),-1,1),"")</f>
        <v>0</v>
      </c>
      <c r="AM416" s="905">
        <f t="shared" si="25"/>
        <v>0</v>
      </c>
      <c r="AN416" s="905">
        <f>INDEX(G416:R416,1,MATCH(Parametres!$B$3,G$1:R$1,0))*IF(OR(F416="L",F416="S",F416="I"),-1,1)</f>
        <v>0</v>
      </c>
      <c r="AO416" s="487" t="e">
        <f>+VLOOKUP($AJ416,Data_Validation!$A:$D,1,0)</f>
        <v>#N/A</v>
      </c>
      <c r="AP416" s="487" t="e">
        <f>+VLOOKUP($AJ416,Data_Validation!$A:$D,3,0)</f>
        <v>#N/A</v>
      </c>
      <c r="AQ416" s="487" t="e">
        <f>+VLOOKUP($AJ416,Data_Validation!$A:$D,4,0)</f>
        <v>#N/A</v>
      </c>
      <c r="AR416" s="487" t="s">
        <v>299</v>
      </c>
      <c r="AS416" s="487" t="e">
        <f>+VLOOKUP($AJ416,Data_Validation!$A:$E,5,0)</f>
        <v>#N/A</v>
      </c>
      <c r="AT416" s="904">
        <f t="shared" si="26"/>
        <v>0</v>
      </c>
      <c r="AU416" s="488">
        <f t="shared" si="26"/>
        <v>0</v>
      </c>
      <c r="AV416" s="899">
        <f>IFERROR(INDEX(V416:AG416,1,MATCH(Parametres!$B$3,V$1:AG$1,0)-1)*IF(OR(C416="L",C416="S",C416="I"),-1,1),"")</f>
        <v>0</v>
      </c>
      <c r="AW416" s="899">
        <f t="shared" si="27"/>
        <v>0</v>
      </c>
      <c r="AX416" s="899">
        <f>INDEX(V416:AG416,1,MATCH(Parametres!$B$3,V$1:AG$1,0))*IF(OR(C416="L",C416="S",C416="I"),-1,1)</f>
        <v>0</v>
      </c>
      <c r="AY416" s="487" t="s">
        <v>337</v>
      </c>
      <c r="AZ416" s="487" t="e">
        <f>+VLOOKUP($AJ416,Data_Validation!$A:$E,5,0)</f>
        <v>#N/A</v>
      </c>
    </row>
    <row r="417" spans="36:52" ht="15.75" customHeight="1">
      <c r="AJ417" s="899">
        <f t="shared" si="24"/>
        <v>0</v>
      </c>
      <c r="AK417" s="899">
        <f t="shared" si="24"/>
        <v>0</v>
      </c>
      <c r="AL417" s="905">
        <f>IFERROR(INDEX(G417:R417,1,MATCH(Parametres!$B$3,G$1:R$1,0)-1)*IF(OR(F417="L",F417="S",F417="I"),-1,1),"")</f>
        <v>0</v>
      </c>
      <c r="AM417" s="905">
        <f t="shared" si="25"/>
        <v>0</v>
      </c>
      <c r="AN417" s="905">
        <f>INDEX(G417:R417,1,MATCH(Parametres!$B$3,G$1:R$1,0))*IF(OR(F417="L",F417="S",F417="I"),-1,1)</f>
        <v>0</v>
      </c>
      <c r="AO417" s="487" t="e">
        <f>+VLOOKUP($AJ417,Data_Validation!$A:$D,1,0)</f>
        <v>#N/A</v>
      </c>
      <c r="AP417" s="487" t="e">
        <f>+VLOOKUP($AJ417,Data_Validation!$A:$D,3,0)</f>
        <v>#N/A</v>
      </c>
      <c r="AQ417" s="487" t="e">
        <f>+VLOOKUP($AJ417,Data_Validation!$A:$D,4,0)</f>
        <v>#N/A</v>
      </c>
      <c r="AR417" s="487" t="s">
        <v>299</v>
      </c>
      <c r="AS417" s="487" t="e">
        <f>+VLOOKUP($AJ417,Data_Validation!$A:$E,5,0)</f>
        <v>#N/A</v>
      </c>
      <c r="AT417" s="904">
        <f t="shared" si="26"/>
        <v>0</v>
      </c>
      <c r="AU417" s="488">
        <f t="shared" si="26"/>
        <v>0</v>
      </c>
      <c r="AV417" s="899">
        <f>IFERROR(INDEX(V417:AG417,1,MATCH(Parametres!$B$3,V$1:AG$1,0)-1)*IF(OR(C417="L",C417="S",C417="I"),-1,1),"")</f>
        <v>0</v>
      </c>
      <c r="AW417" s="899">
        <f t="shared" si="27"/>
        <v>0</v>
      </c>
      <c r="AX417" s="899">
        <f>INDEX(V417:AG417,1,MATCH(Parametres!$B$3,V$1:AG$1,0))*IF(OR(C417="L",C417="S",C417="I"),-1,1)</f>
        <v>0</v>
      </c>
      <c r="AY417" s="487" t="s">
        <v>337</v>
      </c>
      <c r="AZ417" s="487" t="e">
        <f>+VLOOKUP($AJ417,Data_Validation!$A:$E,5,0)</f>
        <v>#N/A</v>
      </c>
    </row>
    <row r="418" spans="36:52" ht="15.75" customHeight="1">
      <c r="AJ418" s="899">
        <f t="shared" si="24"/>
        <v>0</v>
      </c>
      <c r="AK418" s="899">
        <f t="shared" si="24"/>
        <v>0</v>
      </c>
      <c r="AL418" s="905">
        <f>IFERROR(INDEX(G418:R418,1,MATCH(Parametres!$B$3,G$1:R$1,0)-1)*IF(OR(F418="L",F418="S",F418="I"),-1,1),"")</f>
        <v>0</v>
      </c>
      <c r="AM418" s="905">
        <f t="shared" si="25"/>
        <v>0</v>
      </c>
      <c r="AN418" s="905">
        <f>INDEX(G418:R418,1,MATCH(Parametres!$B$3,G$1:R$1,0))*IF(OR(F418="L",F418="S",F418="I"),-1,1)</f>
        <v>0</v>
      </c>
      <c r="AO418" s="487" t="e">
        <f>+VLOOKUP($AJ418,Data_Validation!$A:$D,1,0)</f>
        <v>#N/A</v>
      </c>
      <c r="AP418" s="487" t="e">
        <f>+VLOOKUP($AJ418,Data_Validation!$A:$D,3,0)</f>
        <v>#N/A</v>
      </c>
      <c r="AQ418" s="487" t="e">
        <f>+VLOOKUP($AJ418,Data_Validation!$A:$D,4,0)</f>
        <v>#N/A</v>
      </c>
      <c r="AR418" s="487" t="s">
        <v>299</v>
      </c>
      <c r="AS418" s="487" t="e">
        <f>+VLOOKUP($AJ418,Data_Validation!$A:$E,5,0)</f>
        <v>#N/A</v>
      </c>
      <c r="AT418" s="904">
        <f t="shared" si="26"/>
        <v>0</v>
      </c>
      <c r="AU418" s="488">
        <f t="shared" si="26"/>
        <v>0</v>
      </c>
      <c r="AV418" s="899">
        <f>IFERROR(INDEX(V418:AG418,1,MATCH(Parametres!$B$3,V$1:AG$1,0)-1)*IF(OR(C418="L",C418="S",C418="I"),-1,1),"")</f>
        <v>0</v>
      </c>
      <c r="AW418" s="899">
        <f t="shared" si="27"/>
        <v>0</v>
      </c>
      <c r="AX418" s="899">
        <f>INDEX(V418:AG418,1,MATCH(Parametres!$B$3,V$1:AG$1,0))*IF(OR(C418="L",C418="S",C418="I"),-1,1)</f>
        <v>0</v>
      </c>
      <c r="AY418" s="487" t="s">
        <v>337</v>
      </c>
      <c r="AZ418" s="487" t="e">
        <f>+VLOOKUP($AJ418,Data_Validation!$A:$E,5,0)</f>
        <v>#N/A</v>
      </c>
    </row>
    <row r="419" spans="36:52" ht="15.75" customHeight="1">
      <c r="AJ419" s="899">
        <f t="shared" si="24"/>
        <v>0</v>
      </c>
      <c r="AK419" s="899">
        <f t="shared" si="24"/>
        <v>0</v>
      </c>
      <c r="AL419" s="905">
        <f>IFERROR(INDEX(G419:R419,1,MATCH(Parametres!$B$3,G$1:R$1,0)-1)*IF(OR(F419="L",F419="S",F419="I"),-1,1),"")</f>
        <v>0</v>
      </c>
      <c r="AM419" s="905">
        <f t="shared" si="25"/>
        <v>0</v>
      </c>
      <c r="AN419" s="905">
        <f>INDEX(G419:R419,1,MATCH(Parametres!$B$3,G$1:R$1,0))*IF(OR(F419="L",F419="S",F419="I"),-1,1)</f>
        <v>0</v>
      </c>
      <c r="AO419" s="487" t="e">
        <f>+VLOOKUP($AJ419,Data_Validation!$A:$D,1,0)</f>
        <v>#N/A</v>
      </c>
      <c r="AP419" s="487" t="e">
        <f>+VLOOKUP($AJ419,Data_Validation!$A:$D,3,0)</f>
        <v>#N/A</v>
      </c>
      <c r="AQ419" s="487" t="e">
        <f>+VLOOKUP($AJ419,Data_Validation!$A:$D,4,0)</f>
        <v>#N/A</v>
      </c>
      <c r="AR419" s="487" t="s">
        <v>299</v>
      </c>
      <c r="AS419" s="487" t="e">
        <f>+VLOOKUP($AJ419,Data_Validation!$A:$E,5,0)</f>
        <v>#N/A</v>
      </c>
      <c r="AT419" s="904">
        <f t="shared" si="26"/>
        <v>0</v>
      </c>
      <c r="AU419" s="488">
        <f t="shared" si="26"/>
        <v>0</v>
      </c>
      <c r="AV419" s="899">
        <f>IFERROR(INDEX(V419:AG419,1,MATCH(Parametres!$B$3,V$1:AG$1,0)-1)*IF(OR(C419="L",C419="S",C419="I"),-1,1),"")</f>
        <v>0</v>
      </c>
      <c r="AW419" s="899">
        <f t="shared" si="27"/>
        <v>0</v>
      </c>
      <c r="AX419" s="899">
        <f>INDEX(V419:AG419,1,MATCH(Parametres!$B$3,V$1:AG$1,0))*IF(OR(C419="L",C419="S",C419="I"),-1,1)</f>
        <v>0</v>
      </c>
      <c r="AY419" s="487" t="s">
        <v>337</v>
      </c>
      <c r="AZ419" s="487" t="e">
        <f>+VLOOKUP($AJ419,Data_Validation!$A:$E,5,0)</f>
        <v>#N/A</v>
      </c>
    </row>
    <row r="420" spans="36:52" ht="15.75" customHeight="1">
      <c r="AJ420" s="899">
        <f t="shared" si="24"/>
        <v>0</v>
      </c>
      <c r="AK420" s="899">
        <f t="shared" si="24"/>
        <v>0</v>
      </c>
      <c r="AL420" s="905">
        <f>IFERROR(INDEX(G420:R420,1,MATCH(Parametres!$B$3,G$1:R$1,0)-1)*IF(OR(F420="L",F420="S",F420="I"),-1,1),"")</f>
        <v>0</v>
      </c>
      <c r="AM420" s="905">
        <f t="shared" si="25"/>
        <v>0</v>
      </c>
      <c r="AN420" s="905">
        <f>INDEX(G420:R420,1,MATCH(Parametres!$B$3,G$1:R$1,0))*IF(OR(F420="L",F420="S",F420="I"),-1,1)</f>
        <v>0</v>
      </c>
      <c r="AO420" s="487" t="e">
        <f>+VLOOKUP($AJ420,Data_Validation!$A:$D,1,0)</f>
        <v>#N/A</v>
      </c>
      <c r="AP420" s="487" t="e">
        <f>+VLOOKUP($AJ420,Data_Validation!$A:$D,3,0)</f>
        <v>#N/A</v>
      </c>
      <c r="AQ420" s="487" t="e">
        <f>+VLOOKUP($AJ420,Data_Validation!$A:$D,4,0)</f>
        <v>#N/A</v>
      </c>
      <c r="AR420" s="487" t="s">
        <v>299</v>
      </c>
      <c r="AS420" s="487" t="e">
        <f>+VLOOKUP($AJ420,Data_Validation!$A:$E,5,0)</f>
        <v>#N/A</v>
      </c>
      <c r="AT420" s="904">
        <f t="shared" si="26"/>
        <v>0</v>
      </c>
      <c r="AU420" s="488">
        <f t="shared" si="26"/>
        <v>0</v>
      </c>
      <c r="AV420" s="899">
        <f>IFERROR(INDEX(V420:AG420,1,MATCH(Parametres!$B$3,V$1:AG$1,0)-1)*IF(OR(C420="L",C420="S",C420="I"),-1,1),"")</f>
        <v>0</v>
      </c>
      <c r="AW420" s="899">
        <f t="shared" si="27"/>
        <v>0</v>
      </c>
      <c r="AX420" s="899">
        <f>INDEX(V420:AG420,1,MATCH(Parametres!$B$3,V$1:AG$1,0))*IF(OR(C420="L",C420="S",C420="I"),-1,1)</f>
        <v>0</v>
      </c>
      <c r="AY420" s="487" t="s">
        <v>337</v>
      </c>
      <c r="AZ420" s="487" t="e">
        <f>+VLOOKUP($AJ420,Data_Validation!$A:$E,5,0)</f>
        <v>#N/A</v>
      </c>
    </row>
    <row r="421" spans="36:52" ht="15.75" customHeight="1">
      <c r="AJ421" s="899">
        <f t="shared" si="24"/>
        <v>0</v>
      </c>
      <c r="AK421" s="899">
        <f t="shared" si="24"/>
        <v>0</v>
      </c>
      <c r="AL421" s="905">
        <f>IFERROR(INDEX(G421:R421,1,MATCH(Parametres!$B$3,G$1:R$1,0)-1)*IF(OR(F421="L",F421="S",F421="I"),-1,1),"")</f>
        <v>0</v>
      </c>
      <c r="AM421" s="905">
        <f t="shared" si="25"/>
        <v>0</v>
      </c>
      <c r="AN421" s="905">
        <f>INDEX(G421:R421,1,MATCH(Parametres!$B$3,G$1:R$1,0))*IF(OR(F421="L",F421="S",F421="I"),-1,1)</f>
        <v>0</v>
      </c>
      <c r="AO421" s="487" t="e">
        <f>+VLOOKUP($AJ421,Data_Validation!$A:$D,1,0)</f>
        <v>#N/A</v>
      </c>
      <c r="AP421" s="487" t="e">
        <f>+VLOOKUP($AJ421,Data_Validation!$A:$D,3,0)</f>
        <v>#N/A</v>
      </c>
      <c r="AQ421" s="487" t="e">
        <f>+VLOOKUP($AJ421,Data_Validation!$A:$D,4,0)</f>
        <v>#N/A</v>
      </c>
      <c r="AR421" s="487" t="s">
        <v>299</v>
      </c>
      <c r="AS421" s="487" t="e">
        <f>+VLOOKUP($AJ421,Data_Validation!$A:$E,5,0)</f>
        <v>#N/A</v>
      </c>
      <c r="AT421" s="904">
        <f t="shared" si="26"/>
        <v>0</v>
      </c>
      <c r="AU421" s="488">
        <f t="shared" si="26"/>
        <v>0</v>
      </c>
      <c r="AV421" s="899">
        <f>IFERROR(INDEX(V421:AG421,1,MATCH(Parametres!$B$3,V$1:AG$1,0)-1)*IF(OR(C421="L",C421="S",C421="I"),-1,1),"")</f>
        <v>0</v>
      </c>
      <c r="AW421" s="899">
        <f t="shared" si="27"/>
        <v>0</v>
      </c>
      <c r="AX421" s="899">
        <f>INDEX(V421:AG421,1,MATCH(Parametres!$B$3,V$1:AG$1,0))*IF(OR(C421="L",C421="S",C421="I"),-1,1)</f>
        <v>0</v>
      </c>
      <c r="AY421" s="487" t="s">
        <v>337</v>
      </c>
      <c r="AZ421" s="487" t="e">
        <f>+VLOOKUP($AJ421,Data_Validation!$A:$E,5,0)</f>
        <v>#N/A</v>
      </c>
    </row>
    <row r="422" spans="36:52" ht="15.75" customHeight="1">
      <c r="AJ422" s="899">
        <f t="shared" si="24"/>
        <v>0</v>
      </c>
      <c r="AK422" s="899">
        <f t="shared" si="24"/>
        <v>0</v>
      </c>
      <c r="AL422" s="905">
        <f>IFERROR(INDEX(G422:R422,1,MATCH(Parametres!$B$3,G$1:R$1,0)-1)*IF(OR(F422="L",F422="S",F422="I"),-1,1),"")</f>
        <v>0</v>
      </c>
      <c r="AM422" s="905">
        <f t="shared" si="25"/>
        <v>0</v>
      </c>
      <c r="AN422" s="905">
        <f>INDEX(G422:R422,1,MATCH(Parametres!$B$3,G$1:R$1,0))*IF(OR(F422="L",F422="S",F422="I"),-1,1)</f>
        <v>0</v>
      </c>
      <c r="AO422" s="487" t="e">
        <f>+VLOOKUP($AJ422,Data_Validation!$A:$D,1,0)</f>
        <v>#N/A</v>
      </c>
      <c r="AP422" s="487" t="e">
        <f>+VLOOKUP($AJ422,Data_Validation!$A:$D,3,0)</f>
        <v>#N/A</v>
      </c>
      <c r="AQ422" s="487" t="e">
        <f>+VLOOKUP($AJ422,Data_Validation!$A:$D,4,0)</f>
        <v>#N/A</v>
      </c>
      <c r="AR422" s="487" t="s">
        <v>299</v>
      </c>
      <c r="AS422" s="487" t="e">
        <f>+VLOOKUP($AJ422,Data_Validation!$A:$E,5,0)</f>
        <v>#N/A</v>
      </c>
      <c r="AT422" s="904">
        <f t="shared" si="26"/>
        <v>0</v>
      </c>
      <c r="AU422" s="488">
        <f t="shared" si="26"/>
        <v>0</v>
      </c>
      <c r="AV422" s="899">
        <f>IFERROR(INDEX(V422:AG422,1,MATCH(Parametres!$B$3,V$1:AG$1,0)-1)*IF(OR(C422="L",C422="S",C422="I"),-1,1),"")</f>
        <v>0</v>
      </c>
      <c r="AW422" s="899">
        <f t="shared" si="27"/>
        <v>0</v>
      </c>
      <c r="AX422" s="899">
        <f>INDEX(V422:AG422,1,MATCH(Parametres!$B$3,V$1:AG$1,0))*IF(OR(C422="L",C422="S",C422="I"),-1,1)</f>
        <v>0</v>
      </c>
      <c r="AY422" s="487" t="s">
        <v>337</v>
      </c>
      <c r="AZ422" s="487" t="e">
        <f>+VLOOKUP($AJ422,Data_Validation!$A:$E,5,0)</f>
        <v>#N/A</v>
      </c>
    </row>
    <row r="423" spans="36:52" ht="15.75" customHeight="1">
      <c r="AJ423" s="899">
        <f t="shared" si="24"/>
        <v>0</v>
      </c>
      <c r="AK423" s="899">
        <f t="shared" si="24"/>
        <v>0</v>
      </c>
      <c r="AL423" s="905">
        <f>IFERROR(INDEX(G423:R423,1,MATCH(Parametres!$B$3,G$1:R$1,0)-1)*IF(OR(F423="L",F423="S",F423="I"),-1,1),"")</f>
        <v>0</v>
      </c>
      <c r="AM423" s="905">
        <f t="shared" si="25"/>
        <v>0</v>
      </c>
      <c r="AN423" s="905">
        <f>INDEX(G423:R423,1,MATCH(Parametres!$B$3,G$1:R$1,0))*IF(OR(F423="L",F423="S",F423="I"),-1,1)</f>
        <v>0</v>
      </c>
      <c r="AO423" s="487" t="e">
        <f>+VLOOKUP($AJ423,Data_Validation!$A:$D,1,0)</f>
        <v>#N/A</v>
      </c>
      <c r="AP423" s="487" t="e">
        <f>+VLOOKUP($AJ423,Data_Validation!$A:$D,3,0)</f>
        <v>#N/A</v>
      </c>
      <c r="AQ423" s="487" t="e">
        <f>+VLOOKUP($AJ423,Data_Validation!$A:$D,4,0)</f>
        <v>#N/A</v>
      </c>
      <c r="AR423" s="487" t="s">
        <v>299</v>
      </c>
      <c r="AS423" s="487" t="e">
        <f>+VLOOKUP($AJ423,Data_Validation!$A:$E,5,0)</f>
        <v>#N/A</v>
      </c>
      <c r="AT423" s="904">
        <f t="shared" si="26"/>
        <v>0</v>
      </c>
      <c r="AU423" s="488">
        <f t="shared" si="26"/>
        <v>0</v>
      </c>
      <c r="AV423" s="899">
        <f>IFERROR(INDEX(V423:AG423,1,MATCH(Parametres!$B$3,V$1:AG$1,0)-1)*IF(OR(C423="L",C423="S",C423="I"),-1,1),"")</f>
        <v>0</v>
      </c>
      <c r="AW423" s="899">
        <f t="shared" si="27"/>
        <v>0</v>
      </c>
      <c r="AX423" s="899">
        <f>INDEX(V423:AG423,1,MATCH(Parametres!$B$3,V$1:AG$1,0))*IF(OR(C423="L",C423="S",C423="I"),-1,1)</f>
        <v>0</v>
      </c>
      <c r="AY423" s="487" t="s">
        <v>337</v>
      </c>
      <c r="AZ423" s="487" t="e">
        <f>+VLOOKUP($AJ423,Data_Validation!$A:$E,5,0)</f>
        <v>#N/A</v>
      </c>
    </row>
    <row r="424" spans="36:52" ht="15.75" customHeight="1">
      <c r="AJ424" s="899">
        <f t="shared" si="24"/>
        <v>0</v>
      </c>
      <c r="AK424" s="899">
        <f t="shared" si="24"/>
        <v>0</v>
      </c>
      <c r="AL424" s="905">
        <f>IFERROR(INDEX(G424:R424,1,MATCH(Parametres!$B$3,G$1:R$1,0)-1)*IF(OR(F424="L",F424="S",F424="I"),-1,1),"")</f>
        <v>0</v>
      </c>
      <c r="AM424" s="905">
        <f t="shared" si="25"/>
        <v>0</v>
      </c>
      <c r="AN424" s="905">
        <f>INDEX(G424:R424,1,MATCH(Parametres!$B$3,G$1:R$1,0))*IF(OR(F424="L",F424="S",F424="I"),-1,1)</f>
        <v>0</v>
      </c>
      <c r="AO424" s="487" t="e">
        <f>+VLOOKUP($AJ424,Data_Validation!$A:$D,1,0)</f>
        <v>#N/A</v>
      </c>
      <c r="AP424" s="487" t="e">
        <f>+VLOOKUP($AJ424,Data_Validation!$A:$D,3,0)</f>
        <v>#N/A</v>
      </c>
      <c r="AQ424" s="487" t="e">
        <f>+VLOOKUP($AJ424,Data_Validation!$A:$D,4,0)</f>
        <v>#N/A</v>
      </c>
      <c r="AR424" s="487" t="s">
        <v>299</v>
      </c>
      <c r="AS424" s="487" t="e">
        <f>+VLOOKUP($AJ424,Data_Validation!$A:$E,5,0)</f>
        <v>#N/A</v>
      </c>
      <c r="AT424" s="904">
        <f t="shared" si="26"/>
        <v>0</v>
      </c>
      <c r="AU424" s="488">
        <f t="shared" si="26"/>
        <v>0</v>
      </c>
      <c r="AV424" s="899">
        <f>IFERROR(INDEX(V424:AG424,1,MATCH(Parametres!$B$3,V$1:AG$1,0)-1)*IF(OR(C424="L",C424="S",C424="I"),-1,1),"")</f>
        <v>0</v>
      </c>
      <c r="AW424" s="899">
        <f t="shared" si="27"/>
        <v>0</v>
      </c>
      <c r="AX424" s="899">
        <f>INDEX(V424:AG424,1,MATCH(Parametres!$B$3,V$1:AG$1,0))*IF(OR(C424="L",C424="S",C424="I"),-1,1)</f>
        <v>0</v>
      </c>
      <c r="AY424" s="487" t="s">
        <v>337</v>
      </c>
      <c r="AZ424" s="487" t="e">
        <f>+VLOOKUP($AJ424,Data_Validation!$A:$E,5,0)</f>
        <v>#N/A</v>
      </c>
    </row>
    <row r="425" spans="36:52" ht="15.75" customHeight="1">
      <c r="AJ425" s="899">
        <f t="shared" si="24"/>
        <v>0</v>
      </c>
      <c r="AK425" s="899">
        <f t="shared" si="24"/>
        <v>0</v>
      </c>
      <c r="AL425" s="905">
        <f>IFERROR(INDEX(G425:R425,1,MATCH(Parametres!$B$3,G$1:R$1,0)-1)*IF(OR(F425="L",F425="S",F425="I"),-1,1),"")</f>
        <v>0</v>
      </c>
      <c r="AM425" s="905">
        <f t="shared" si="25"/>
        <v>0</v>
      </c>
      <c r="AN425" s="905">
        <f>INDEX(G425:R425,1,MATCH(Parametres!$B$3,G$1:R$1,0))*IF(OR(F425="L",F425="S",F425="I"),-1,1)</f>
        <v>0</v>
      </c>
      <c r="AO425" s="487" t="e">
        <f>+VLOOKUP($AJ425,Data_Validation!$A:$D,1,0)</f>
        <v>#N/A</v>
      </c>
      <c r="AP425" s="487" t="e">
        <f>+VLOOKUP($AJ425,Data_Validation!$A:$D,3,0)</f>
        <v>#N/A</v>
      </c>
      <c r="AQ425" s="487" t="e">
        <f>+VLOOKUP($AJ425,Data_Validation!$A:$D,4,0)</f>
        <v>#N/A</v>
      </c>
      <c r="AR425" s="487" t="s">
        <v>299</v>
      </c>
      <c r="AS425" s="487" t="e">
        <f>+VLOOKUP($AJ425,Data_Validation!$A:$E,5,0)</f>
        <v>#N/A</v>
      </c>
      <c r="AT425" s="904">
        <f t="shared" si="26"/>
        <v>0</v>
      </c>
      <c r="AU425" s="488">
        <f t="shared" si="26"/>
        <v>0</v>
      </c>
      <c r="AV425" s="899">
        <f>IFERROR(INDEX(V425:AG425,1,MATCH(Parametres!$B$3,V$1:AG$1,0)-1)*IF(OR(C425="L",C425="S",C425="I"),-1,1),"")</f>
        <v>0</v>
      </c>
      <c r="AW425" s="899">
        <f t="shared" si="27"/>
        <v>0</v>
      </c>
      <c r="AX425" s="899">
        <f>INDEX(V425:AG425,1,MATCH(Parametres!$B$3,V$1:AG$1,0))*IF(OR(C425="L",C425="S",C425="I"),-1,1)</f>
        <v>0</v>
      </c>
      <c r="AY425" s="487" t="s">
        <v>337</v>
      </c>
      <c r="AZ425" s="487" t="e">
        <f>+VLOOKUP($AJ425,Data_Validation!$A:$E,5,0)</f>
        <v>#N/A</v>
      </c>
    </row>
    <row r="426" spans="36:52" ht="15.75" customHeight="1">
      <c r="AJ426" s="899">
        <f t="shared" si="24"/>
        <v>0</v>
      </c>
      <c r="AK426" s="899">
        <f t="shared" si="24"/>
        <v>0</v>
      </c>
      <c r="AL426" s="905">
        <f>IFERROR(INDEX(G426:R426,1,MATCH(Parametres!$B$3,G$1:R$1,0)-1)*IF(OR(F426="L",F426="S",F426="I"),-1,1),"")</f>
        <v>0</v>
      </c>
      <c r="AM426" s="905">
        <f t="shared" si="25"/>
        <v>0</v>
      </c>
      <c r="AN426" s="905">
        <f>INDEX(G426:R426,1,MATCH(Parametres!$B$3,G$1:R$1,0))*IF(OR(F426="L",F426="S",F426="I"),-1,1)</f>
        <v>0</v>
      </c>
      <c r="AO426" s="487" t="e">
        <f>+VLOOKUP($AJ426,Data_Validation!$A:$D,1,0)</f>
        <v>#N/A</v>
      </c>
      <c r="AP426" s="487" t="e">
        <f>+VLOOKUP($AJ426,Data_Validation!$A:$D,3,0)</f>
        <v>#N/A</v>
      </c>
      <c r="AQ426" s="487" t="e">
        <f>+VLOOKUP($AJ426,Data_Validation!$A:$D,4,0)</f>
        <v>#N/A</v>
      </c>
      <c r="AR426" s="487" t="s">
        <v>299</v>
      </c>
      <c r="AS426" s="487" t="e">
        <f>+VLOOKUP($AJ426,Data_Validation!$A:$E,5,0)</f>
        <v>#N/A</v>
      </c>
      <c r="AT426" s="904">
        <f t="shared" si="26"/>
        <v>0</v>
      </c>
      <c r="AU426" s="488">
        <f t="shared" si="26"/>
        <v>0</v>
      </c>
      <c r="AV426" s="899">
        <f>IFERROR(INDEX(V426:AG426,1,MATCH(Parametres!$B$3,V$1:AG$1,0)-1)*IF(OR(C426="L",C426="S",C426="I"),-1,1),"")</f>
        <v>0</v>
      </c>
      <c r="AW426" s="899">
        <f t="shared" si="27"/>
        <v>0</v>
      </c>
      <c r="AX426" s="899">
        <f>INDEX(V426:AG426,1,MATCH(Parametres!$B$3,V$1:AG$1,0))*IF(OR(C426="L",C426="S",C426="I"),-1,1)</f>
        <v>0</v>
      </c>
      <c r="AY426" s="487" t="s">
        <v>337</v>
      </c>
      <c r="AZ426" s="487" t="e">
        <f>+VLOOKUP($AJ426,Data_Validation!$A:$E,5,0)</f>
        <v>#N/A</v>
      </c>
    </row>
    <row r="427" spans="36:52" ht="15.75" customHeight="1">
      <c r="AJ427" s="899">
        <f t="shared" si="24"/>
        <v>0</v>
      </c>
      <c r="AK427" s="899">
        <f t="shared" si="24"/>
        <v>0</v>
      </c>
      <c r="AL427" s="905">
        <f>IFERROR(INDEX(G427:R427,1,MATCH(Parametres!$B$3,G$1:R$1,0)-1)*IF(OR(F427="L",F427="S",F427="I"),-1,1),"")</f>
        <v>0</v>
      </c>
      <c r="AM427" s="905">
        <f t="shared" si="25"/>
        <v>0</v>
      </c>
      <c r="AN427" s="905">
        <f>INDEX(G427:R427,1,MATCH(Parametres!$B$3,G$1:R$1,0))*IF(OR(F427="L",F427="S",F427="I"),-1,1)</f>
        <v>0</v>
      </c>
      <c r="AO427" s="487" t="e">
        <f>+VLOOKUP($AJ427,Data_Validation!$A:$D,1,0)</f>
        <v>#N/A</v>
      </c>
      <c r="AP427" s="487" t="e">
        <f>+VLOOKUP($AJ427,Data_Validation!$A:$D,3,0)</f>
        <v>#N/A</v>
      </c>
      <c r="AQ427" s="487" t="e">
        <f>+VLOOKUP($AJ427,Data_Validation!$A:$D,4,0)</f>
        <v>#N/A</v>
      </c>
      <c r="AR427" s="487" t="s">
        <v>299</v>
      </c>
      <c r="AS427" s="487" t="e">
        <f>+VLOOKUP($AJ427,Data_Validation!$A:$E,5,0)</f>
        <v>#N/A</v>
      </c>
      <c r="AT427" s="904">
        <f t="shared" si="26"/>
        <v>0</v>
      </c>
      <c r="AU427" s="488">
        <f t="shared" si="26"/>
        <v>0</v>
      </c>
      <c r="AV427" s="899">
        <f>IFERROR(INDEX(V427:AG427,1,MATCH(Parametres!$B$3,V$1:AG$1,0)-1)*IF(OR(C427="L",C427="S",C427="I"),-1,1),"")</f>
        <v>0</v>
      </c>
      <c r="AW427" s="899">
        <f t="shared" si="27"/>
        <v>0</v>
      </c>
      <c r="AX427" s="899">
        <f>INDEX(V427:AG427,1,MATCH(Parametres!$B$3,V$1:AG$1,0))*IF(OR(C427="L",C427="S",C427="I"),-1,1)</f>
        <v>0</v>
      </c>
      <c r="AY427" s="487" t="s">
        <v>337</v>
      </c>
      <c r="AZ427" s="487" t="e">
        <f>+VLOOKUP($AJ427,Data_Validation!$A:$E,5,0)</f>
        <v>#N/A</v>
      </c>
    </row>
    <row r="428" spans="36:52" ht="15.75" customHeight="1">
      <c r="AJ428" s="899">
        <f t="shared" si="24"/>
        <v>0</v>
      </c>
      <c r="AK428" s="899">
        <f t="shared" si="24"/>
        <v>0</v>
      </c>
      <c r="AL428" s="905">
        <f>IFERROR(INDEX(G428:R428,1,MATCH(Parametres!$B$3,G$1:R$1,0)-1)*IF(OR(F428="L",F428="S",F428="I"),-1,1),"")</f>
        <v>0</v>
      </c>
      <c r="AM428" s="905">
        <f t="shared" si="25"/>
        <v>0</v>
      </c>
      <c r="AN428" s="905">
        <f>INDEX(G428:R428,1,MATCH(Parametres!$B$3,G$1:R$1,0))*IF(OR(F428="L",F428="S",F428="I"),-1,1)</f>
        <v>0</v>
      </c>
      <c r="AO428" s="487" t="e">
        <f>+VLOOKUP($AJ428,Data_Validation!$A:$D,1,0)</f>
        <v>#N/A</v>
      </c>
      <c r="AP428" s="487" t="e">
        <f>+VLOOKUP($AJ428,Data_Validation!$A:$D,3,0)</f>
        <v>#N/A</v>
      </c>
      <c r="AQ428" s="487" t="e">
        <f>+VLOOKUP($AJ428,Data_Validation!$A:$D,4,0)</f>
        <v>#N/A</v>
      </c>
      <c r="AR428" s="487" t="s">
        <v>299</v>
      </c>
      <c r="AS428" s="487" t="e">
        <f>+VLOOKUP($AJ428,Data_Validation!$A:$E,5,0)</f>
        <v>#N/A</v>
      </c>
      <c r="AT428" s="904">
        <f t="shared" si="26"/>
        <v>0</v>
      </c>
      <c r="AU428" s="488">
        <f t="shared" si="26"/>
        <v>0</v>
      </c>
      <c r="AV428" s="899">
        <f>IFERROR(INDEX(V428:AG428,1,MATCH(Parametres!$B$3,V$1:AG$1,0)-1)*IF(OR(C428="L",C428="S",C428="I"),-1,1),"")</f>
        <v>0</v>
      </c>
      <c r="AW428" s="899">
        <f t="shared" si="27"/>
        <v>0</v>
      </c>
      <c r="AX428" s="899">
        <f>INDEX(V428:AG428,1,MATCH(Parametres!$B$3,V$1:AG$1,0))*IF(OR(C428="L",C428="S",C428="I"),-1,1)</f>
        <v>0</v>
      </c>
      <c r="AY428" s="487" t="s">
        <v>337</v>
      </c>
      <c r="AZ428" s="487" t="e">
        <f>+VLOOKUP($AJ428,Data_Validation!$A:$E,5,0)</f>
        <v>#N/A</v>
      </c>
    </row>
    <row r="429" spans="36:52" ht="15.75" customHeight="1">
      <c r="AJ429" s="899">
        <f t="shared" si="24"/>
        <v>0</v>
      </c>
      <c r="AK429" s="899">
        <f t="shared" si="24"/>
        <v>0</v>
      </c>
      <c r="AL429" s="905">
        <f>IFERROR(INDEX(G429:R429,1,MATCH(Parametres!$B$3,G$1:R$1,0)-1)*IF(OR(F429="L",F429="S",F429="I"),-1,1),"")</f>
        <v>0</v>
      </c>
      <c r="AM429" s="905">
        <f t="shared" si="25"/>
        <v>0</v>
      </c>
      <c r="AN429" s="905">
        <f>INDEX(G429:R429,1,MATCH(Parametres!$B$3,G$1:R$1,0))*IF(OR(F429="L",F429="S",F429="I"),-1,1)</f>
        <v>0</v>
      </c>
      <c r="AO429" s="487" t="e">
        <f>+VLOOKUP($AJ429,Data_Validation!$A:$D,1,0)</f>
        <v>#N/A</v>
      </c>
      <c r="AP429" s="487" t="e">
        <f>+VLOOKUP($AJ429,Data_Validation!$A:$D,3,0)</f>
        <v>#N/A</v>
      </c>
      <c r="AQ429" s="487" t="e">
        <f>+VLOOKUP($AJ429,Data_Validation!$A:$D,4,0)</f>
        <v>#N/A</v>
      </c>
      <c r="AR429" s="487" t="s">
        <v>299</v>
      </c>
      <c r="AS429" s="487" t="e">
        <f>+VLOOKUP($AJ429,Data_Validation!$A:$E,5,0)</f>
        <v>#N/A</v>
      </c>
      <c r="AT429" s="904">
        <f t="shared" si="26"/>
        <v>0</v>
      </c>
      <c r="AU429" s="488">
        <f t="shared" si="26"/>
        <v>0</v>
      </c>
      <c r="AV429" s="899">
        <f>IFERROR(INDEX(V429:AG429,1,MATCH(Parametres!$B$3,V$1:AG$1,0)-1)*IF(OR(C429="L",C429="S",C429="I"),-1,1),"")</f>
        <v>0</v>
      </c>
      <c r="AW429" s="899">
        <f t="shared" si="27"/>
        <v>0</v>
      </c>
      <c r="AX429" s="899">
        <f>INDEX(V429:AG429,1,MATCH(Parametres!$B$3,V$1:AG$1,0))*IF(OR(C429="L",C429="S",C429="I"),-1,1)</f>
        <v>0</v>
      </c>
      <c r="AY429" s="487" t="s">
        <v>337</v>
      </c>
      <c r="AZ429" s="487" t="e">
        <f>+VLOOKUP($AJ429,Data_Validation!$A:$E,5,0)</f>
        <v>#N/A</v>
      </c>
    </row>
    <row r="430" spans="36:52" ht="15.75" customHeight="1">
      <c r="AJ430" s="899">
        <f t="shared" si="24"/>
        <v>0</v>
      </c>
      <c r="AK430" s="899">
        <f t="shared" si="24"/>
        <v>0</v>
      </c>
      <c r="AL430" s="905">
        <f>IFERROR(INDEX(G430:R430,1,MATCH(Parametres!$B$3,G$1:R$1,0)-1)*IF(OR(F430="L",F430="S",F430="I"),-1,1),"")</f>
        <v>0</v>
      </c>
      <c r="AM430" s="905">
        <f t="shared" si="25"/>
        <v>0</v>
      </c>
      <c r="AN430" s="905">
        <f>INDEX(G430:R430,1,MATCH(Parametres!$B$3,G$1:R$1,0))*IF(OR(F430="L",F430="S",F430="I"),-1,1)</f>
        <v>0</v>
      </c>
      <c r="AO430" s="487" t="e">
        <f>+VLOOKUP($AJ430,Data_Validation!$A:$D,1,0)</f>
        <v>#N/A</v>
      </c>
      <c r="AP430" s="487" t="e">
        <f>+VLOOKUP($AJ430,Data_Validation!$A:$D,3,0)</f>
        <v>#N/A</v>
      </c>
      <c r="AQ430" s="487" t="e">
        <f>+VLOOKUP($AJ430,Data_Validation!$A:$D,4,0)</f>
        <v>#N/A</v>
      </c>
      <c r="AR430" s="487" t="s">
        <v>299</v>
      </c>
      <c r="AS430" s="487" t="e">
        <f>+VLOOKUP($AJ430,Data_Validation!$A:$E,5,0)</f>
        <v>#N/A</v>
      </c>
      <c r="AT430" s="904">
        <f t="shared" si="26"/>
        <v>0</v>
      </c>
      <c r="AU430" s="488">
        <f t="shared" si="26"/>
        <v>0</v>
      </c>
      <c r="AV430" s="899">
        <f>IFERROR(INDEX(V430:AG430,1,MATCH(Parametres!$B$3,V$1:AG$1,0)-1)*IF(OR(C430="L",C430="S",C430="I"),-1,1),"")</f>
        <v>0</v>
      </c>
      <c r="AW430" s="899">
        <f t="shared" si="27"/>
        <v>0</v>
      </c>
      <c r="AX430" s="899">
        <f>INDEX(V430:AG430,1,MATCH(Parametres!$B$3,V$1:AG$1,0))*IF(OR(C430="L",C430="S",C430="I"),-1,1)</f>
        <v>0</v>
      </c>
      <c r="AY430" s="487" t="s">
        <v>337</v>
      </c>
      <c r="AZ430" s="487" t="e">
        <f>+VLOOKUP($AJ430,Data_Validation!$A:$E,5,0)</f>
        <v>#N/A</v>
      </c>
    </row>
    <row r="431" spans="36:52" ht="15.75" customHeight="1">
      <c r="AJ431" s="899">
        <f t="shared" si="24"/>
        <v>0</v>
      </c>
      <c r="AK431" s="899">
        <f t="shared" si="24"/>
        <v>0</v>
      </c>
      <c r="AL431" s="905">
        <f>IFERROR(INDEX(G431:R431,1,MATCH(Parametres!$B$3,G$1:R$1,0)-1)*IF(OR(F431="L",F431="S",F431="I"),-1,1),"")</f>
        <v>0</v>
      </c>
      <c r="AM431" s="905">
        <f t="shared" si="25"/>
        <v>0</v>
      </c>
      <c r="AN431" s="905">
        <f>INDEX(G431:R431,1,MATCH(Parametres!$B$3,G$1:R$1,0))*IF(OR(F431="L",F431="S",F431="I"),-1,1)</f>
        <v>0</v>
      </c>
      <c r="AO431" s="487" t="e">
        <f>+VLOOKUP($AJ431,Data_Validation!$A:$D,1,0)</f>
        <v>#N/A</v>
      </c>
      <c r="AP431" s="487" t="e">
        <f>+VLOOKUP($AJ431,Data_Validation!$A:$D,3,0)</f>
        <v>#N/A</v>
      </c>
      <c r="AQ431" s="487" t="e">
        <f>+VLOOKUP($AJ431,Data_Validation!$A:$D,4,0)</f>
        <v>#N/A</v>
      </c>
      <c r="AR431" s="487" t="s">
        <v>299</v>
      </c>
      <c r="AS431" s="487" t="e">
        <f>+VLOOKUP($AJ431,Data_Validation!$A:$E,5,0)</f>
        <v>#N/A</v>
      </c>
      <c r="AT431" s="904">
        <f t="shared" si="26"/>
        <v>0</v>
      </c>
      <c r="AU431" s="488">
        <f t="shared" si="26"/>
        <v>0</v>
      </c>
      <c r="AV431" s="899">
        <f>IFERROR(INDEX(V431:AG431,1,MATCH(Parametres!$B$3,V$1:AG$1,0)-1)*IF(OR(C431="L",C431="S",C431="I"),-1,1),"")</f>
        <v>0</v>
      </c>
      <c r="AW431" s="899">
        <f t="shared" si="27"/>
        <v>0</v>
      </c>
      <c r="AX431" s="899">
        <f>INDEX(V431:AG431,1,MATCH(Parametres!$B$3,V$1:AG$1,0))*IF(OR(C431="L",C431="S",C431="I"),-1,1)</f>
        <v>0</v>
      </c>
      <c r="AY431" s="487" t="s">
        <v>337</v>
      </c>
      <c r="AZ431" s="487" t="e">
        <f>+VLOOKUP($AJ431,Data_Validation!$A:$E,5,0)</f>
        <v>#N/A</v>
      </c>
    </row>
    <row r="432" spans="36:52" ht="15.75" customHeight="1">
      <c r="AJ432" s="899">
        <f t="shared" si="24"/>
        <v>0</v>
      </c>
      <c r="AK432" s="899">
        <f t="shared" si="24"/>
        <v>0</v>
      </c>
      <c r="AL432" s="905">
        <f>IFERROR(INDEX(G432:R432,1,MATCH(Parametres!$B$3,G$1:R$1,0)-1)*IF(OR(F432="L",F432="S",F432="I"),-1,1),"")</f>
        <v>0</v>
      </c>
      <c r="AM432" s="905">
        <f t="shared" si="25"/>
        <v>0</v>
      </c>
      <c r="AN432" s="905">
        <f>INDEX(G432:R432,1,MATCH(Parametres!$B$3,G$1:R$1,0))*IF(OR(F432="L",F432="S",F432="I"),-1,1)</f>
        <v>0</v>
      </c>
      <c r="AO432" s="487" t="e">
        <f>+VLOOKUP($AJ432,Data_Validation!$A:$D,1,0)</f>
        <v>#N/A</v>
      </c>
      <c r="AP432" s="487" t="e">
        <f>+VLOOKUP($AJ432,Data_Validation!$A:$D,3,0)</f>
        <v>#N/A</v>
      </c>
      <c r="AQ432" s="487" t="e">
        <f>+VLOOKUP($AJ432,Data_Validation!$A:$D,4,0)</f>
        <v>#N/A</v>
      </c>
      <c r="AR432" s="487" t="s">
        <v>299</v>
      </c>
      <c r="AS432" s="487" t="e">
        <f>+VLOOKUP($AJ432,Data_Validation!$A:$E,5,0)</f>
        <v>#N/A</v>
      </c>
      <c r="AT432" s="904">
        <f t="shared" si="26"/>
        <v>0</v>
      </c>
      <c r="AU432" s="488">
        <f t="shared" si="26"/>
        <v>0</v>
      </c>
      <c r="AV432" s="899">
        <f>IFERROR(INDEX(V432:AG432,1,MATCH(Parametres!$B$3,V$1:AG$1,0)-1)*IF(OR(C432="L",C432="S",C432="I"),-1,1),"")</f>
        <v>0</v>
      </c>
      <c r="AW432" s="899">
        <f t="shared" si="27"/>
        <v>0</v>
      </c>
      <c r="AX432" s="899">
        <f>INDEX(V432:AG432,1,MATCH(Parametres!$B$3,V$1:AG$1,0))*IF(OR(C432="L",C432="S",C432="I"),-1,1)</f>
        <v>0</v>
      </c>
      <c r="AY432" s="487" t="s">
        <v>337</v>
      </c>
      <c r="AZ432" s="487" t="e">
        <f>+VLOOKUP($AJ432,Data_Validation!$A:$E,5,0)</f>
        <v>#N/A</v>
      </c>
    </row>
    <row r="433" spans="36:52" ht="15.75" customHeight="1">
      <c r="AJ433" s="899">
        <f t="shared" si="24"/>
        <v>0</v>
      </c>
      <c r="AK433" s="899">
        <f t="shared" si="24"/>
        <v>0</v>
      </c>
      <c r="AL433" s="905">
        <f>IFERROR(INDEX(G433:R433,1,MATCH(Parametres!$B$3,G$1:R$1,0)-1)*IF(OR(F433="L",F433="S",F433="I"),-1,1),"")</f>
        <v>0</v>
      </c>
      <c r="AM433" s="905">
        <f t="shared" si="25"/>
        <v>0</v>
      </c>
      <c r="AN433" s="905">
        <f>INDEX(G433:R433,1,MATCH(Parametres!$B$3,G$1:R$1,0))*IF(OR(F433="L",F433="S",F433="I"),-1,1)</f>
        <v>0</v>
      </c>
      <c r="AO433" s="487" t="e">
        <f>+VLOOKUP($AJ433,Data_Validation!$A:$D,1,0)</f>
        <v>#N/A</v>
      </c>
      <c r="AP433" s="487" t="e">
        <f>+VLOOKUP($AJ433,Data_Validation!$A:$D,3,0)</f>
        <v>#N/A</v>
      </c>
      <c r="AQ433" s="487" t="e">
        <f>+VLOOKUP($AJ433,Data_Validation!$A:$D,4,0)</f>
        <v>#N/A</v>
      </c>
      <c r="AR433" s="487" t="s">
        <v>299</v>
      </c>
      <c r="AS433" s="487" t="e">
        <f>+VLOOKUP($AJ433,Data_Validation!$A:$E,5,0)</f>
        <v>#N/A</v>
      </c>
      <c r="AT433" s="904">
        <f t="shared" si="26"/>
        <v>0</v>
      </c>
      <c r="AU433" s="488">
        <f t="shared" si="26"/>
        <v>0</v>
      </c>
      <c r="AV433" s="899">
        <f>IFERROR(INDEX(V433:AG433,1,MATCH(Parametres!$B$3,V$1:AG$1,0)-1)*IF(OR(C433="L",C433="S",C433="I"),-1,1),"")</f>
        <v>0</v>
      </c>
      <c r="AW433" s="899">
        <f t="shared" si="27"/>
        <v>0</v>
      </c>
      <c r="AX433" s="899">
        <f>INDEX(V433:AG433,1,MATCH(Parametres!$B$3,V$1:AG$1,0))*IF(OR(C433="L",C433="S",C433="I"),-1,1)</f>
        <v>0</v>
      </c>
      <c r="AY433" s="487" t="s">
        <v>337</v>
      </c>
      <c r="AZ433" s="487" t="e">
        <f>+VLOOKUP($AJ433,Data_Validation!$A:$E,5,0)</f>
        <v>#N/A</v>
      </c>
    </row>
    <row r="434" spans="36:52" ht="15.75" customHeight="1">
      <c r="AJ434" s="899">
        <f t="shared" si="24"/>
        <v>0</v>
      </c>
      <c r="AK434" s="899">
        <f t="shared" si="24"/>
        <v>0</v>
      </c>
      <c r="AL434" s="905">
        <f>IFERROR(INDEX(G434:R434,1,MATCH(Parametres!$B$3,G$1:R$1,0)-1)*IF(OR(F434="L",F434="S",F434="I"),-1,1),"")</f>
        <v>0</v>
      </c>
      <c r="AM434" s="905">
        <f t="shared" si="25"/>
        <v>0</v>
      </c>
      <c r="AN434" s="905">
        <f>INDEX(G434:R434,1,MATCH(Parametres!$B$3,G$1:R$1,0))*IF(OR(F434="L",F434="S",F434="I"),-1,1)</f>
        <v>0</v>
      </c>
      <c r="AO434" s="487" t="e">
        <f>+VLOOKUP($AJ434,Data_Validation!$A:$D,1,0)</f>
        <v>#N/A</v>
      </c>
      <c r="AP434" s="487" t="e">
        <f>+VLOOKUP($AJ434,Data_Validation!$A:$D,3,0)</f>
        <v>#N/A</v>
      </c>
      <c r="AQ434" s="487" t="e">
        <f>+VLOOKUP($AJ434,Data_Validation!$A:$D,4,0)</f>
        <v>#N/A</v>
      </c>
      <c r="AR434" s="487" t="s">
        <v>299</v>
      </c>
      <c r="AS434" s="487" t="e">
        <f>+VLOOKUP($AJ434,Data_Validation!$A:$E,5,0)</f>
        <v>#N/A</v>
      </c>
      <c r="AT434" s="904">
        <f t="shared" si="26"/>
        <v>0</v>
      </c>
      <c r="AU434" s="488">
        <f t="shared" si="26"/>
        <v>0</v>
      </c>
      <c r="AV434" s="899">
        <f>IFERROR(INDEX(V434:AG434,1,MATCH(Parametres!$B$3,V$1:AG$1,0)-1)*IF(OR(C434="L",C434="S",C434="I"),-1,1),"")</f>
        <v>0</v>
      </c>
      <c r="AW434" s="899">
        <f t="shared" si="27"/>
        <v>0</v>
      </c>
      <c r="AX434" s="899">
        <f>INDEX(V434:AG434,1,MATCH(Parametres!$B$3,V$1:AG$1,0))*IF(OR(C434="L",C434="S",C434="I"),-1,1)</f>
        <v>0</v>
      </c>
      <c r="AY434" s="487" t="s">
        <v>337</v>
      </c>
      <c r="AZ434" s="487" t="e">
        <f>+VLOOKUP($AJ434,Data_Validation!$A:$E,5,0)</f>
        <v>#N/A</v>
      </c>
    </row>
    <row r="435" spans="36:52" ht="15.75" customHeight="1">
      <c r="AJ435" s="899">
        <f t="shared" si="24"/>
        <v>0</v>
      </c>
      <c r="AK435" s="899">
        <f t="shared" si="24"/>
        <v>0</v>
      </c>
      <c r="AL435" s="905">
        <f>IFERROR(INDEX(G435:R435,1,MATCH(Parametres!$B$3,G$1:R$1,0)-1)*IF(OR(F435="L",F435="S",F435="I"),-1,1),"")</f>
        <v>0</v>
      </c>
      <c r="AM435" s="905">
        <f t="shared" si="25"/>
        <v>0</v>
      </c>
      <c r="AN435" s="905">
        <f>INDEX(G435:R435,1,MATCH(Parametres!$B$3,G$1:R$1,0))*IF(OR(F435="L",F435="S",F435="I"),-1,1)</f>
        <v>0</v>
      </c>
      <c r="AO435" s="487" t="e">
        <f>+VLOOKUP($AJ435,Data_Validation!$A:$D,1,0)</f>
        <v>#N/A</v>
      </c>
      <c r="AP435" s="487" t="e">
        <f>+VLOOKUP($AJ435,Data_Validation!$A:$D,3,0)</f>
        <v>#N/A</v>
      </c>
      <c r="AQ435" s="487" t="e">
        <f>+VLOOKUP($AJ435,Data_Validation!$A:$D,4,0)</f>
        <v>#N/A</v>
      </c>
      <c r="AR435" s="487" t="s">
        <v>299</v>
      </c>
      <c r="AS435" s="487" t="e">
        <f>+VLOOKUP($AJ435,Data_Validation!$A:$E,5,0)</f>
        <v>#N/A</v>
      </c>
      <c r="AT435" s="904">
        <f t="shared" si="26"/>
        <v>0</v>
      </c>
      <c r="AU435" s="488">
        <f t="shared" si="26"/>
        <v>0</v>
      </c>
      <c r="AV435" s="899">
        <f>IFERROR(INDEX(V435:AG435,1,MATCH(Parametres!$B$3,V$1:AG$1,0)-1)*IF(OR(C435="L",C435="S",C435="I"),-1,1),"")</f>
        <v>0</v>
      </c>
      <c r="AW435" s="899">
        <f t="shared" si="27"/>
        <v>0</v>
      </c>
      <c r="AX435" s="899">
        <f>INDEX(V435:AG435,1,MATCH(Parametres!$B$3,V$1:AG$1,0))*IF(OR(C435="L",C435="S",C435="I"),-1,1)</f>
        <v>0</v>
      </c>
      <c r="AY435" s="487" t="s">
        <v>337</v>
      </c>
      <c r="AZ435" s="487" t="e">
        <f>+VLOOKUP($AJ435,Data_Validation!$A:$E,5,0)</f>
        <v>#N/A</v>
      </c>
    </row>
    <row r="436" spans="36:52" ht="15.75" customHeight="1">
      <c r="AJ436" s="899">
        <f t="shared" si="24"/>
        <v>0</v>
      </c>
      <c r="AK436" s="899">
        <f t="shared" si="24"/>
        <v>0</v>
      </c>
      <c r="AL436" s="905">
        <f>IFERROR(INDEX(G436:R436,1,MATCH(Parametres!$B$3,G$1:R$1,0)-1)*IF(OR(F436="L",F436="S",F436="I"),-1,1),"")</f>
        <v>0</v>
      </c>
      <c r="AM436" s="905">
        <f t="shared" si="25"/>
        <v>0</v>
      </c>
      <c r="AN436" s="905">
        <f>INDEX(G436:R436,1,MATCH(Parametres!$B$3,G$1:R$1,0))*IF(OR(F436="L",F436="S",F436="I"),-1,1)</f>
        <v>0</v>
      </c>
      <c r="AO436" s="487" t="e">
        <f>+VLOOKUP($AJ436,Data_Validation!$A:$D,1,0)</f>
        <v>#N/A</v>
      </c>
      <c r="AP436" s="487" t="e">
        <f>+VLOOKUP($AJ436,Data_Validation!$A:$D,3,0)</f>
        <v>#N/A</v>
      </c>
      <c r="AQ436" s="487" t="e">
        <f>+VLOOKUP($AJ436,Data_Validation!$A:$D,4,0)</f>
        <v>#N/A</v>
      </c>
      <c r="AR436" s="487" t="s">
        <v>299</v>
      </c>
      <c r="AS436" s="487" t="e">
        <f>+VLOOKUP($AJ436,Data_Validation!$A:$E,5,0)</f>
        <v>#N/A</v>
      </c>
      <c r="AT436" s="904">
        <f t="shared" si="26"/>
        <v>0</v>
      </c>
      <c r="AU436" s="488">
        <f t="shared" si="26"/>
        <v>0</v>
      </c>
      <c r="AV436" s="899">
        <f>IFERROR(INDEX(V436:AG436,1,MATCH(Parametres!$B$3,V$1:AG$1,0)-1)*IF(OR(C436="L",C436="S",C436="I"),-1,1),"")</f>
        <v>0</v>
      </c>
      <c r="AW436" s="899">
        <f t="shared" si="27"/>
        <v>0</v>
      </c>
      <c r="AX436" s="899">
        <f>INDEX(V436:AG436,1,MATCH(Parametres!$B$3,V$1:AG$1,0))*IF(OR(C436="L",C436="S",C436="I"),-1,1)</f>
        <v>0</v>
      </c>
      <c r="AY436" s="487" t="s">
        <v>337</v>
      </c>
      <c r="AZ436" s="487" t="e">
        <f>+VLOOKUP($AJ436,Data_Validation!$A:$E,5,0)</f>
        <v>#N/A</v>
      </c>
    </row>
    <row r="437" spans="36:52" ht="15.75" customHeight="1">
      <c r="AJ437" s="899">
        <f t="shared" si="24"/>
        <v>0</v>
      </c>
      <c r="AK437" s="899">
        <f t="shared" si="24"/>
        <v>0</v>
      </c>
      <c r="AL437" s="905">
        <f>IFERROR(INDEX(G437:R437,1,MATCH(Parametres!$B$3,G$1:R$1,0)-1)*IF(OR(F437="L",F437="S",F437="I"),-1,1),"")</f>
        <v>0</v>
      </c>
      <c r="AM437" s="905">
        <f t="shared" si="25"/>
        <v>0</v>
      </c>
      <c r="AN437" s="905">
        <f>INDEX(G437:R437,1,MATCH(Parametres!$B$3,G$1:R$1,0))*IF(OR(F437="L",F437="S",F437="I"),-1,1)</f>
        <v>0</v>
      </c>
      <c r="AO437" s="487" t="e">
        <f>+VLOOKUP($AJ437,Data_Validation!$A:$D,1,0)</f>
        <v>#N/A</v>
      </c>
      <c r="AP437" s="487" t="e">
        <f>+VLOOKUP($AJ437,Data_Validation!$A:$D,3,0)</f>
        <v>#N/A</v>
      </c>
      <c r="AQ437" s="487" t="e">
        <f>+VLOOKUP($AJ437,Data_Validation!$A:$D,4,0)</f>
        <v>#N/A</v>
      </c>
      <c r="AR437" s="487" t="s">
        <v>299</v>
      </c>
      <c r="AS437" s="487" t="e">
        <f>+VLOOKUP($AJ437,Data_Validation!$A:$E,5,0)</f>
        <v>#N/A</v>
      </c>
      <c r="AT437" s="904">
        <f t="shared" si="26"/>
        <v>0</v>
      </c>
      <c r="AU437" s="488">
        <f t="shared" si="26"/>
        <v>0</v>
      </c>
      <c r="AV437" s="899">
        <f>IFERROR(INDEX(V437:AG437,1,MATCH(Parametres!$B$3,V$1:AG$1,0)-1)*IF(OR(C437="L",C437="S",C437="I"),-1,1),"")</f>
        <v>0</v>
      </c>
      <c r="AW437" s="899">
        <f t="shared" si="27"/>
        <v>0</v>
      </c>
      <c r="AX437" s="899">
        <f>INDEX(V437:AG437,1,MATCH(Parametres!$B$3,V$1:AG$1,0))*IF(OR(C437="L",C437="S",C437="I"),-1,1)</f>
        <v>0</v>
      </c>
      <c r="AY437" s="487" t="s">
        <v>337</v>
      </c>
      <c r="AZ437" s="487" t="e">
        <f>+VLOOKUP($AJ437,Data_Validation!$A:$E,5,0)</f>
        <v>#N/A</v>
      </c>
    </row>
    <row r="438" spans="36:52" ht="15.75" customHeight="1">
      <c r="AJ438" s="899">
        <f t="shared" si="24"/>
        <v>0</v>
      </c>
      <c r="AK438" s="899">
        <f t="shared" si="24"/>
        <v>0</v>
      </c>
      <c r="AL438" s="905">
        <f>IFERROR(INDEX(G438:R438,1,MATCH(Parametres!$B$3,G$1:R$1,0)-1)*IF(OR(F438="L",F438="S",F438="I"),-1,1),"")</f>
        <v>0</v>
      </c>
      <c r="AM438" s="905">
        <f t="shared" si="25"/>
        <v>0</v>
      </c>
      <c r="AN438" s="905">
        <f>INDEX(G438:R438,1,MATCH(Parametres!$B$3,G$1:R$1,0))*IF(OR(F438="L",F438="S",F438="I"),-1,1)</f>
        <v>0</v>
      </c>
      <c r="AO438" s="487" t="e">
        <f>+VLOOKUP($AJ438,Data_Validation!$A:$D,1,0)</f>
        <v>#N/A</v>
      </c>
      <c r="AP438" s="487" t="e">
        <f>+VLOOKUP($AJ438,Data_Validation!$A:$D,3,0)</f>
        <v>#N/A</v>
      </c>
      <c r="AQ438" s="487" t="e">
        <f>+VLOOKUP($AJ438,Data_Validation!$A:$D,4,0)</f>
        <v>#N/A</v>
      </c>
      <c r="AR438" s="487" t="s">
        <v>299</v>
      </c>
      <c r="AS438" s="487" t="e">
        <f>+VLOOKUP($AJ438,Data_Validation!$A:$E,5,0)</f>
        <v>#N/A</v>
      </c>
      <c r="AT438" s="904">
        <f t="shared" si="26"/>
        <v>0</v>
      </c>
      <c r="AU438" s="488">
        <f t="shared" si="26"/>
        <v>0</v>
      </c>
      <c r="AV438" s="899">
        <f>IFERROR(INDEX(V438:AG438,1,MATCH(Parametres!$B$3,V$1:AG$1,0)-1)*IF(OR(C438="L",C438="S",C438="I"),-1,1),"")</f>
        <v>0</v>
      </c>
      <c r="AW438" s="899">
        <f t="shared" si="27"/>
        <v>0</v>
      </c>
      <c r="AX438" s="899">
        <f>INDEX(V438:AG438,1,MATCH(Parametres!$B$3,V$1:AG$1,0))*IF(OR(C438="L",C438="S",C438="I"),-1,1)</f>
        <v>0</v>
      </c>
      <c r="AY438" s="487" t="s">
        <v>337</v>
      </c>
      <c r="AZ438" s="487" t="e">
        <f>+VLOOKUP($AJ438,Data_Validation!$A:$E,5,0)</f>
        <v>#N/A</v>
      </c>
    </row>
    <row r="439" spans="36:52" ht="15.75" customHeight="1">
      <c r="AJ439" s="899">
        <f t="shared" si="24"/>
        <v>0</v>
      </c>
      <c r="AK439" s="899">
        <f t="shared" si="24"/>
        <v>0</v>
      </c>
      <c r="AL439" s="905">
        <f>IFERROR(INDEX(G439:R439,1,MATCH(Parametres!$B$3,G$1:R$1,0)-1)*IF(OR(F439="L",F439="S",F439="I"),-1,1),"")</f>
        <v>0</v>
      </c>
      <c r="AM439" s="905">
        <f t="shared" si="25"/>
        <v>0</v>
      </c>
      <c r="AN439" s="905">
        <f>INDEX(G439:R439,1,MATCH(Parametres!$B$3,G$1:R$1,0))*IF(OR(F439="L",F439="S",F439="I"),-1,1)</f>
        <v>0</v>
      </c>
      <c r="AO439" s="487" t="e">
        <f>+VLOOKUP($AJ439,Data_Validation!$A:$D,1,0)</f>
        <v>#N/A</v>
      </c>
      <c r="AP439" s="487" t="e">
        <f>+VLOOKUP($AJ439,Data_Validation!$A:$D,3,0)</f>
        <v>#N/A</v>
      </c>
      <c r="AQ439" s="487" t="e">
        <f>+VLOOKUP($AJ439,Data_Validation!$A:$D,4,0)</f>
        <v>#N/A</v>
      </c>
      <c r="AR439" s="487" t="s">
        <v>299</v>
      </c>
      <c r="AS439" s="487" t="e">
        <f>+VLOOKUP($AJ439,Data_Validation!$A:$E,5,0)</f>
        <v>#N/A</v>
      </c>
      <c r="AT439" s="904">
        <f t="shared" si="26"/>
        <v>0</v>
      </c>
      <c r="AU439" s="488">
        <f t="shared" si="26"/>
        <v>0</v>
      </c>
      <c r="AV439" s="899">
        <f>IFERROR(INDEX(V439:AG439,1,MATCH(Parametres!$B$3,V$1:AG$1,0)-1)*IF(OR(C439="L",C439="S",C439="I"),-1,1),"")</f>
        <v>0</v>
      </c>
      <c r="AW439" s="899">
        <f t="shared" si="27"/>
        <v>0</v>
      </c>
      <c r="AX439" s="899">
        <f>INDEX(V439:AG439,1,MATCH(Parametres!$B$3,V$1:AG$1,0))*IF(OR(C439="L",C439="S",C439="I"),-1,1)</f>
        <v>0</v>
      </c>
      <c r="AY439" s="487" t="s">
        <v>337</v>
      </c>
      <c r="AZ439" s="487" t="e">
        <f>+VLOOKUP($AJ439,Data_Validation!$A:$E,5,0)</f>
        <v>#N/A</v>
      </c>
    </row>
    <row r="440" spans="36:52" ht="15.75" customHeight="1">
      <c r="AJ440" s="899">
        <f t="shared" si="24"/>
        <v>0</v>
      </c>
      <c r="AK440" s="899">
        <f t="shared" si="24"/>
        <v>0</v>
      </c>
      <c r="AL440" s="905">
        <f>IFERROR(INDEX(G440:R440,1,MATCH(Parametres!$B$3,G$1:R$1,0)-1)*IF(OR(F440="L",F440="S",F440="I"),-1,1),"")</f>
        <v>0</v>
      </c>
      <c r="AM440" s="905">
        <f t="shared" si="25"/>
        <v>0</v>
      </c>
      <c r="AN440" s="905">
        <f>INDEX(G440:R440,1,MATCH(Parametres!$B$3,G$1:R$1,0))*IF(OR(F440="L",F440="S",F440="I"),-1,1)</f>
        <v>0</v>
      </c>
      <c r="AO440" s="487" t="e">
        <f>+VLOOKUP($AJ440,Data_Validation!$A:$D,1,0)</f>
        <v>#N/A</v>
      </c>
      <c r="AP440" s="487" t="e">
        <f>+VLOOKUP($AJ440,Data_Validation!$A:$D,3,0)</f>
        <v>#N/A</v>
      </c>
      <c r="AQ440" s="487" t="e">
        <f>+VLOOKUP($AJ440,Data_Validation!$A:$D,4,0)</f>
        <v>#N/A</v>
      </c>
      <c r="AR440" s="487" t="s">
        <v>299</v>
      </c>
      <c r="AS440" s="487" t="e">
        <f>+VLOOKUP($AJ440,Data_Validation!$A:$E,5,0)</f>
        <v>#N/A</v>
      </c>
      <c r="AT440" s="904">
        <f t="shared" si="26"/>
        <v>0</v>
      </c>
      <c r="AU440" s="488">
        <f t="shared" si="26"/>
        <v>0</v>
      </c>
      <c r="AV440" s="899">
        <f>IFERROR(INDEX(V440:AG440,1,MATCH(Parametres!$B$3,V$1:AG$1,0)-1)*IF(OR(C440="L",C440="S",C440="I"),-1,1),"")</f>
        <v>0</v>
      </c>
      <c r="AW440" s="899">
        <f t="shared" si="27"/>
        <v>0</v>
      </c>
      <c r="AX440" s="899">
        <f>INDEX(V440:AG440,1,MATCH(Parametres!$B$3,V$1:AG$1,0))*IF(OR(C440="L",C440="S",C440="I"),-1,1)</f>
        <v>0</v>
      </c>
      <c r="AY440" s="487" t="s">
        <v>337</v>
      </c>
      <c r="AZ440" s="487" t="e">
        <f>+VLOOKUP($AJ440,Data_Validation!$A:$E,5,0)</f>
        <v>#N/A</v>
      </c>
    </row>
    <row r="441" spans="36:52" ht="15.75" customHeight="1">
      <c r="AJ441" s="899">
        <f t="shared" si="24"/>
        <v>0</v>
      </c>
      <c r="AK441" s="899">
        <f t="shared" si="24"/>
        <v>0</v>
      </c>
      <c r="AL441" s="905">
        <f>IFERROR(INDEX(G441:R441,1,MATCH(Parametres!$B$3,G$1:R$1,0)-1)*IF(OR(F441="L",F441="S",F441="I"),-1,1),"")</f>
        <v>0</v>
      </c>
      <c r="AM441" s="905">
        <f t="shared" si="25"/>
        <v>0</v>
      </c>
      <c r="AN441" s="905">
        <f>INDEX(G441:R441,1,MATCH(Parametres!$B$3,G$1:R$1,0))*IF(OR(F441="L",F441="S",F441="I"),-1,1)</f>
        <v>0</v>
      </c>
      <c r="AO441" s="487" t="e">
        <f>+VLOOKUP($AJ441,Data_Validation!$A:$D,1,0)</f>
        <v>#N/A</v>
      </c>
      <c r="AP441" s="487" t="e">
        <f>+VLOOKUP($AJ441,Data_Validation!$A:$D,3,0)</f>
        <v>#N/A</v>
      </c>
      <c r="AQ441" s="487" t="e">
        <f>+VLOOKUP($AJ441,Data_Validation!$A:$D,4,0)</f>
        <v>#N/A</v>
      </c>
      <c r="AR441" s="487" t="s">
        <v>299</v>
      </c>
      <c r="AS441" s="487" t="e">
        <f>+VLOOKUP($AJ441,Data_Validation!$A:$E,5,0)</f>
        <v>#N/A</v>
      </c>
      <c r="AT441" s="904">
        <f t="shared" si="26"/>
        <v>0</v>
      </c>
      <c r="AU441" s="488">
        <f t="shared" si="26"/>
        <v>0</v>
      </c>
      <c r="AV441" s="899">
        <f>IFERROR(INDEX(V441:AG441,1,MATCH(Parametres!$B$3,V$1:AG$1,0)-1)*IF(OR(C441="L",C441="S",C441="I"),-1,1),"")</f>
        <v>0</v>
      </c>
      <c r="AW441" s="899">
        <f t="shared" si="27"/>
        <v>0</v>
      </c>
      <c r="AX441" s="899">
        <f>INDEX(V441:AG441,1,MATCH(Parametres!$B$3,V$1:AG$1,0))*IF(OR(C441="L",C441="S",C441="I"),-1,1)</f>
        <v>0</v>
      </c>
      <c r="AY441" s="487" t="s">
        <v>337</v>
      </c>
      <c r="AZ441" s="487" t="e">
        <f>+VLOOKUP($AJ441,Data_Validation!$A:$E,5,0)</f>
        <v>#N/A</v>
      </c>
    </row>
    <row r="442" spans="36:52" ht="15.75" customHeight="1">
      <c r="AJ442" s="899">
        <f t="shared" si="24"/>
        <v>0</v>
      </c>
      <c r="AK442" s="899">
        <f t="shared" si="24"/>
        <v>0</v>
      </c>
      <c r="AL442" s="905">
        <f>IFERROR(INDEX(G442:R442,1,MATCH(Parametres!$B$3,G$1:R$1,0)-1)*IF(OR(F442="L",F442="S",F442="I"),-1,1),"")</f>
        <v>0</v>
      </c>
      <c r="AM442" s="905">
        <f t="shared" si="25"/>
        <v>0</v>
      </c>
      <c r="AN442" s="905">
        <f>INDEX(G442:R442,1,MATCH(Parametres!$B$3,G$1:R$1,0))*IF(OR(F442="L",F442="S",F442="I"),-1,1)</f>
        <v>0</v>
      </c>
      <c r="AO442" s="487" t="e">
        <f>+VLOOKUP($AJ442,Data_Validation!$A:$D,1,0)</f>
        <v>#N/A</v>
      </c>
      <c r="AP442" s="487" t="e">
        <f>+VLOOKUP($AJ442,Data_Validation!$A:$D,3,0)</f>
        <v>#N/A</v>
      </c>
      <c r="AQ442" s="487" t="e">
        <f>+VLOOKUP($AJ442,Data_Validation!$A:$D,4,0)</f>
        <v>#N/A</v>
      </c>
      <c r="AR442" s="487" t="s">
        <v>299</v>
      </c>
      <c r="AS442" s="487" t="e">
        <f>+VLOOKUP($AJ442,Data_Validation!$A:$E,5,0)</f>
        <v>#N/A</v>
      </c>
      <c r="AT442" s="904">
        <f t="shared" si="26"/>
        <v>0</v>
      </c>
      <c r="AU442" s="488">
        <f t="shared" si="26"/>
        <v>0</v>
      </c>
      <c r="AV442" s="899">
        <f>IFERROR(INDEX(V442:AG442,1,MATCH(Parametres!$B$3,V$1:AG$1,0)-1)*IF(OR(C442="L",C442="S",C442="I"),-1,1),"")</f>
        <v>0</v>
      </c>
      <c r="AW442" s="899">
        <f t="shared" si="27"/>
        <v>0</v>
      </c>
      <c r="AX442" s="899">
        <f>INDEX(V442:AG442,1,MATCH(Parametres!$B$3,V$1:AG$1,0))*IF(OR(C442="L",C442="S",C442="I"),-1,1)</f>
        <v>0</v>
      </c>
      <c r="AY442" s="487" t="s">
        <v>337</v>
      </c>
      <c r="AZ442" s="487" t="e">
        <f>+VLOOKUP($AJ442,Data_Validation!$A:$E,5,0)</f>
        <v>#N/A</v>
      </c>
    </row>
    <row r="443" spans="36:52" ht="15.75" customHeight="1">
      <c r="AJ443" s="899">
        <f t="shared" si="24"/>
        <v>0</v>
      </c>
      <c r="AK443" s="899">
        <f t="shared" si="24"/>
        <v>0</v>
      </c>
      <c r="AL443" s="905">
        <f>IFERROR(INDEX(G443:R443,1,MATCH(Parametres!$B$3,G$1:R$1,0)-1)*IF(OR(F443="L",F443="S",F443="I"),-1,1),"")</f>
        <v>0</v>
      </c>
      <c r="AM443" s="905">
        <f t="shared" si="25"/>
        <v>0</v>
      </c>
      <c r="AN443" s="905">
        <f>INDEX(G443:R443,1,MATCH(Parametres!$B$3,G$1:R$1,0))*IF(OR(F443="L",F443="S",F443="I"),-1,1)</f>
        <v>0</v>
      </c>
      <c r="AO443" s="487" t="e">
        <f>+VLOOKUP($AJ443,Data_Validation!$A:$D,1,0)</f>
        <v>#N/A</v>
      </c>
      <c r="AP443" s="487" t="e">
        <f>+VLOOKUP($AJ443,Data_Validation!$A:$D,3,0)</f>
        <v>#N/A</v>
      </c>
      <c r="AQ443" s="487" t="e">
        <f>+VLOOKUP($AJ443,Data_Validation!$A:$D,4,0)</f>
        <v>#N/A</v>
      </c>
      <c r="AR443" s="487" t="s">
        <v>299</v>
      </c>
      <c r="AS443" s="487" t="e">
        <f>+VLOOKUP($AJ443,Data_Validation!$A:$E,5,0)</f>
        <v>#N/A</v>
      </c>
      <c r="AT443" s="904">
        <f t="shared" si="26"/>
        <v>0</v>
      </c>
      <c r="AU443" s="488">
        <f t="shared" si="26"/>
        <v>0</v>
      </c>
      <c r="AV443" s="899">
        <f>IFERROR(INDEX(V443:AG443,1,MATCH(Parametres!$B$3,V$1:AG$1,0)-1)*IF(OR(C443="L",C443="S",C443="I"),-1,1),"")</f>
        <v>0</v>
      </c>
      <c r="AW443" s="899">
        <f t="shared" si="27"/>
        <v>0</v>
      </c>
      <c r="AX443" s="899">
        <f>INDEX(V443:AG443,1,MATCH(Parametres!$B$3,V$1:AG$1,0))*IF(OR(C443="L",C443="S",C443="I"),-1,1)</f>
        <v>0</v>
      </c>
      <c r="AY443" s="487" t="s">
        <v>337</v>
      </c>
      <c r="AZ443" s="487" t="e">
        <f>+VLOOKUP($AJ443,Data_Validation!$A:$E,5,0)</f>
        <v>#N/A</v>
      </c>
    </row>
    <row r="444" spans="36:52" ht="15.75" customHeight="1">
      <c r="AJ444" s="899">
        <f t="shared" si="24"/>
        <v>0</v>
      </c>
      <c r="AK444" s="899">
        <f t="shared" si="24"/>
        <v>0</v>
      </c>
      <c r="AL444" s="905">
        <f>IFERROR(INDEX(G444:R444,1,MATCH(Parametres!$B$3,G$1:R$1,0)-1)*IF(OR(F444="L",F444="S",F444="I"),-1,1),"")</f>
        <v>0</v>
      </c>
      <c r="AM444" s="905">
        <f t="shared" si="25"/>
        <v>0</v>
      </c>
      <c r="AN444" s="905">
        <f>INDEX(G444:R444,1,MATCH(Parametres!$B$3,G$1:R$1,0))*IF(OR(F444="L",F444="S",F444="I"),-1,1)</f>
        <v>0</v>
      </c>
      <c r="AO444" s="487" t="e">
        <f>+VLOOKUP($AJ444,Data_Validation!$A:$D,1,0)</f>
        <v>#N/A</v>
      </c>
      <c r="AP444" s="487" t="e">
        <f>+VLOOKUP($AJ444,Data_Validation!$A:$D,3,0)</f>
        <v>#N/A</v>
      </c>
      <c r="AQ444" s="487" t="e">
        <f>+VLOOKUP($AJ444,Data_Validation!$A:$D,4,0)</f>
        <v>#N/A</v>
      </c>
      <c r="AR444" s="487" t="s">
        <v>299</v>
      </c>
      <c r="AS444" s="487" t="e">
        <f>+VLOOKUP($AJ444,Data_Validation!$A:$E,5,0)</f>
        <v>#N/A</v>
      </c>
      <c r="AT444" s="904">
        <f t="shared" si="26"/>
        <v>0</v>
      </c>
      <c r="AU444" s="488">
        <f t="shared" si="26"/>
        <v>0</v>
      </c>
      <c r="AV444" s="899">
        <f>IFERROR(INDEX(V444:AG444,1,MATCH(Parametres!$B$3,V$1:AG$1,0)-1)*IF(OR(C444="L",C444="S",C444="I"),-1,1),"")</f>
        <v>0</v>
      </c>
      <c r="AW444" s="899">
        <f t="shared" si="27"/>
        <v>0</v>
      </c>
      <c r="AX444" s="899">
        <f>INDEX(V444:AG444,1,MATCH(Parametres!$B$3,V$1:AG$1,0))*IF(OR(C444="L",C444="S",C444="I"),-1,1)</f>
        <v>0</v>
      </c>
      <c r="AY444" s="487" t="s">
        <v>337</v>
      </c>
      <c r="AZ444" s="487" t="e">
        <f>+VLOOKUP($AJ444,Data_Validation!$A:$E,5,0)</f>
        <v>#N/A</v>
      </c>
    </row>
    <row r="445" spans="36:52" ht="15.75" customHeight="1">
      <c r="AJ445" s="899">
        <f t="shared" si="24"/>
        <v>0</v>
      </c>
      <c r="AK445" s="899">
        <f t="shared" si="24"/>
        <v>0</v>
      </c>
      <c r="AL445" s="905">
        <f>IFERROR(INDEX(G445:R445,1,MATCH(Parametres!$B$3,G$1:R$1,0)-1)*IF(OR(F445="L",F445="S",F445="I"),-1,1),"")</f>
        <v>0</v>
      </c>
      <c r="AM445" s="905">
        <f t="shared" si="25"/>
        <v>0</v>
      </c>
      <c r="AN445" s="905">
        <f>INDEX(G445:R445,1,MATCH(Parametres!$B$3,G$1:R$1,0))*IF(OR(F445="L",F445="S",F445="I"),-1,1)</f>
        <v>0</v>
      </c>
      <c r="AO445" s="487" t="e">
        <f>+VLOOKUP($AJ445,Data_Validation!$A:$D,1,0)</f>
        <v>#N/A</v>
      </c>
      <c r="AP445" s="487" t="e">
        <f>+VLOOKUP($AJ445,Data_Validation!$A:$D,3,0)</f>
        <v>#N/A</v>
      </c>
      <c r="AQ445" s="487" t="e">
        <f>+VLOOKUP($AJ445,Data_Validation!$A:$D,4,0)</f>
        <v>#N/A</v>
      </c>
      <c r="AR445" s="487" t="s">
        <v>299</v>
      </c>
      <c r="AS445" s="487" t="e">
        <f>+VLOOKUP($AJ445,Data_Validation!$A:$E,5,0)</f>
        <v>#N/A</v>
      </c>
      <c r="AT445" s="904">
        <f t="shared" si="26"/>
        <v>0</v>
      </c>
      <c r="AU445" s="488">
        <f t="shared" si="26"/>
        <v>0</v>
      </c>
      <c r="AV445" s="899">
        <f>IFERROR(INDEX(V445:AG445,1,MATCH(Parametres!$B$3,V$1:AG$1,0)-1)*IF(OR(C445="L",C445="S",C445="I"),-1,1),"")</f>
        <v>0</v>
      </c>
      <c r="AW445" s="899">
        <f t="shared" si="27"/>
        <v>0</v>
      </c>
      <c r="AX445" s="899">
        <f>INDEX(V445:AG445,1,MATCH(Parametres!$B$3,V$1:AG$1,0))*IF(OR(C445="L",C445="S",C445="I"),-1,1)</f>
        <v>0</v>
      </c>
      <c r="AY445" s="487" t="s">
        <v>337</v>
      </c>
      <c r="AZ445" s="487" t="e">
        <f>+VLOOKUP($AJ445,Data_Validation!$A:$E,5,0)</f>
        <v>#N/A</v>
      </c>
    </row>
    <row r="446" spans="36:52" ht="15.75" customHeight="1">
      <c r="AJ446" s="899">
        <f t="shared" si="24"/>
        <v>0</v>
      </c>
      <c r="AK446" s="899">
        <f t="shared" si="24"/>
        <v>0</v>
      </c>
      <c r="AL446" s="905">
        <f>IFERROR(INDEX(G446:R446,1,MATCH(Parametres!$B$3,G$1:R$1,0)-1)*IF(OR(F446="L",F446="S",F446="I"),-1,1),"")</f>
        <v>0</v>
      </c>
      <c r="AM446" s="905">
        <f t="shared" si="25"/>
        <v>0</v>
      </c>
      <c r="AN446" s="905">
        <f>INDEX(G446:R446,1,MATCH(Parametres!$B$3,G$1:R$1,0))*IF(OR(F446="L",F446="S",F446="I"),-1,1)</f>
        <v>0</v>
      </c>
      <c r="AO446" s="487" t="e">
        <f>+VLOOKUP($AJ446,Data_Validation!$A:$D,1,0)</f>
        <v>#N/A</v>
      </c>
      <c r="AP446" s="487" t="e">
        <f>+VLOOKUP($AJ446,Data_Validation!$A:$D,3,0)</f>
        <v>#N/A</v>
      </c>
      <c r="AQ446" s="487" t="e">
        <f>+VLOOKUP($AJ446,Data_Validation!$A:$D,4,0)</f>
        <v>#N/A</v>
      </c>
      <c r="AR446" s="487" t="s">
        <v>299</v>
      </c>
      <c r="AS446" s="487" t="e">
        <f>+VLOOKUP($AJ446,Data_Validation!$A:$E,5,0)</f>
        <v>#N/A</v>
      </c>
      <c r="AT446" s="904">
        <f t="shared" si="26"/>
        <v>0</v>
      </c>
      <c r="AU446" s="488">
        <f t="shared" si="26"/>
        <v>0</v>
      </c>
      <c r="AV446" s="899">
        <f>IFERROR(INDEX(V446:AG446,1,MATCH(Parametres!$B$3,V$1:AG$1,0)-1)*IF(OR(C446="L",C446="S",C446="I"),-1,1),"")</f>
        <v>0</v>
      </c>
      <c r="AW446" s="899">
        <f t="shared" si="27"/>
        <v>0</v>
      </c>
      <c r="AX446" s="899">
        <f>INDEX(V446:AG446,1,MATCH(Parametres!$B$3,V$1:AG$1,0))*IF(OR(C446="L",C446="S",C446="I"),-1,1)</f>
        <v>0</v>
      </c>
      <c r="AY446" s="487" t="s">
        <v>337</v>
      </c>
      <c r="AZ446" s="487" t="e">
        <f>+VLOOKUP($AJ446,Data_Validation!$A:$E,5,0)</f>
        <v>#N/A</v>
      </c>
    </row>
    <row r="447" spans="36:52" ht="15.75" customHeight="1">
      <c r="AJ447" s="899">
        <f t="shared" si="24"/>
        <v>0</v>
      </c>
      <c r="AK447" s="899">
        <f t="shared" si="24"/>
        <v>0</v>
      </c>
      <c r="AL447" s="905">
        <f>IFERROR(INDEX(G447:R447,1,MATCH(Parametres!$B$3,G$1:R$1,0)-1)*IF(OR(F447="L",F447="S",F447="I"),-1,1),"")</f>
        <v>0</v>
      </c>
      <c r="AM447" s="905">
        <f t="shared" si="25"/>
        <v>0</v>
      </c>
      <c r="AN447" s="905">
        <f>INDEX(G447:R447,1,MATCH(Parametres!$B$3,G$1:R$1,0))*IF(OR(F447="L",F447="S",F447="I"),-1,1)</f>
        <v>0</v>
      </c>
      <c r="AO447" s="487" t="e">
        <f>+VLOOKUP($AJ447,Data_Validation!$A:$D,1,0)</f>
        <v>#N/A</v>
      </c>
      <c r="AP447" s="487" t="e">
        <f>+VLOOKUP($AJ447,Data_Validation!$A:$D,3,0)</f>
        <v>#N/A</v>
      </c>
      <c r="AQ447" s="487" t="e">
        <f>+VLOOKUP($AJ447,Data_Validation!$A:$D,4,0)</f>
        <v>#N/A</v>
      </c>
      <c r="AR447" s="487" t="s">
        <v>299</v>
      </c>
      <c r="AS447" s="487" t="e">
        <f>+VLOOKUP($AJ447,Data_Validation!$A:$E,5,0)</f>
        <v>#N/A</v>
      </c>
      <c r="AT447" s="904">
        <f t="shared" si="26"/>
        <v>0</v>
      </c>
      <c r="AU447" s="488">
        <f t="shared" si="26"/>
        <v>0</v>
      </c>
      <c r="AV447" s="899">
        <f>IFERROR(INDEX(V447:AG447,1,MATCH(Parametres!$B$3,V$1:AG$1,0)-1)*IF(OR(C447="L",C447="S",C447="I"),-1,1),"")</f>
        <v>0</v>
      </c>
      <c r="AW447" s="899">
        <f t="shared" si="27"/>
        <v>0</v>
      </c>
      <c r="AX447" s="899">
        <f>INDEX(V447:AG447,1,MATCH(Parametres!$B$3,V$1:AG$1,0))*IF(OR(C447="L",C447="S",C447="I"),-1,1)</f>
        <v>0</v>
      </c>
      <c r="AY447" s="487" t="s">
        <v>337</v>
      </c>
      <c r="AZ447" s="487" t="e">
        <f>+VLOOKUP($AJ447,Data_Validation!$A:$E,5,0)</f>
        <v>#N/A</v>
      </c>
    </row>
    <row r="448" spans="36:52" ht="15.75" customHeight="1">
      <c r="AJ448" s="899">
        <f t="shared" si="24"/>
        <v>0</v>
      </c>
      <c r="AK448" s="899">
        <f t="shared" si="24"/>
        <v>0</v>
      </c>
      <c r="AL448" s="905">
        <f>IFERROR(INDEX(G448:R448,1,MATCH(Parametres!$B$3,G$1:R$1,0)-1)*IF(OR(F448="L",F448="S",F448="I"),-1,1),"")</f>
        <v>0</v>
      </c>
      <c r="AM448" s="905">
        <f t="shared" si="25"/>
        <v>0</v>
      </c>
      <c r="AN448" s="905">
        <f>INDEX(G448:R448,1,MATCH(Parametres!$B$3,G$1:R$1,0))*IF(OR(F448="L",F448="S",F448="I"),-1,1)</f>
        <v>0</v>
      </c>
      <c r="AO448" s="487" t="e">
        <f>+VLOOKUP($AJ448,Data_Validation!$A:$D,1,0)</f>
        <v>#N/A</v>
      </c>
      <c r="AP448" s="487" t="e">
        <f>+VLOOKUP($AJ448,Data_Validation!$A:$D,3,0)</f>
        <v>#N/A</v>
      </c>
      <c r="AQ448" s="487" t="e">
        <f>+VLOOKUP($AJ448,Data_Validation!$A:$D,4,0)</f>
        <v>#N/A</v>
      </c>
      <c r="AR448" s="487" t="s">
        <v>299</v>
      </c>
      <c r="AS448" s="487" t="e">
        <f>+VLOOKUP($AJ448,Data_Validation!$A:$E,5,0)</f>
        <v>#N/A</v>
      </c>
      <c r="AT448" s="904">
        <f t="shared" si="26"/>
        <v>0</v>
      </c>
      <c r="AU448" s="488">
        <f t="shared" si="26"/>
        <v>0</v>
      </c>
      <c r="AV448" s="899">
        <f>IFERROR(INDEX(V448:AG448,1,MATCH(Parametres!$B$3,V$1:AG$1,0)-1)*IF(OR(C448="L",C448="S",C448="I"),-1,1),"")</f>
        <v>0</v>
      </c>
      <c r="AW448" s="899">
        <f t="shared" si="27"/>
        <v>0</v>
      </c>
      <c r="AX448" s="899">
        <f>INDEX(V448:AG448,1,MATCH(Parametres!$B$3,V$1:AG$1,0))*IF(OR(C448="L",C448="S",C448="I"),-1,1)</f>
        <v>0</v>
      </c>
      <c r="AY448" s="487" t="s">
        <v>337</v>
      </c>
      <c r="AZ448" s="487" t="e">
        <f>+VLOOKUP($AJ448,Data_Validation!$A:$E,5,0)</f>
        <v>#N/A</v>
      </c>
    </row>
    <row r="449" spans="36:52" ht="15.75" customHeight="1">
      <c r="AJ449" s="899">
        <f t="shared" si="24"/>
        <v>0</v>
      </c>
      <c r="AK449" s="899">
        <f t="shared" si="24"/>
        <v>0</v>
      </c>
      <c r="AL449" s="905">
        <f>IFERROR(INDEX(G449:R449,1,MATCH(Parametres!$B$3,G$1:R$1,0)-1)*IF(OR(F449="L",F449="S",F449="I"),-1,1),"")</f>
        <v>0</v>
      </c>
      <c r="AM449" s="905">
        <f t="shared" si="25"/>
        <v>0</v>
      </c>
      <c r="AN449" s="905">
        <f>INDEX(G449:R449,1,MATCH(Parametres!$B$3,G$1:R$1,0))*IF(OR(F449="L",F449="S",F449="I"),-1,1)</f>
        <v>0</v>
      </c>
      <c r="AO449" s="487" t="e">
        <f>+VLOOKUP($AJ449,Data_Validation!$A:$D,1,0)</f>
        <v>#N/A</v>
      </c>
      <c r="AP449" s="487" t="e">
        <f>+VLOOKUP($AJ449,Data_Validation!$A:$D,3,0)</f>
        <v>#N/A</v>
      </c>
      <c r="AQ449" s="487" t="e">
        <f>+VLOOKUP($AJ449,Data_Validation!$A:$D,4,0)</f>
        <v>#N/A</v>
      </c>
      <c r="AR449" s="487" t="s">
        <v>299</v>
      </c>
      <c r="AS449" s="487" t="e">
        <f>+VLOOKUP($AJ449,Data_Validation!$A:$E,5,0)</f>
        <v>#N/A</v>
      </c>
      <c r="AT449" s="904">
        <f t="shared" si="26"/>
        <v>0</v>
      </c>
      <c r="AU449" s="488">
        <f t="shared" si="26"/>
        <v>0</v>
      </c>
      <c r="AV449" s="899">
        <f>IFERROR(INDEX(V449:AG449,1,MATCH(Parametres!$B$3,V$1:AG$1,0)-1)*IF(OR(C449="L",C449="S",C449="I"),-1,1),"")</f>
        <v>0</v>
      </c>
      <c r="AW449" s="899">
        <f t="shared" si="27"/>
        <v>0</v>
      </c>
      <c r="AX449" s="899">
        <f>INDEX(V449:AG449,1,MATCH(Parametres!$B$3,V$1:AG$1,0))*IF(OR(C449="L",C449="S",C449="I"),-1,1)</f>
        <v>0</v>
      </c>
      <c r="AY449" s="487" t="s">
        <v>337</v>
      </c>
      <c r="AZ449" s="487" t="e">
        <f>+VLOOKUP($AJ449,Data_Validation!$A:$E,5,0)</f>
        <v>#N/A</v>
      </c>
    </row>
    <row r="450" spans="36:52" ht="15.75" customHeight="1">
      <c r="AJ450" s="899">
        <f t="shared" si="24"/>
        <v>0</v>
      </c>
      <c r="AK450" s="899">
        <f t="shared" si="24"/>
        <v>0</v>
      </c>
      <c r="AL450" s="905">
        <f>IFERROR(INDEX(G450:R450,1,MATCH(Parametres!$B$3,G$1:R$1,0)-1)*IF(OR(F450="L",F450="S",F450="I"),-1,1),"")</f>
        <v>0</v>
      </c>
      <c r="AM450" s="905">
        <f t="shared" si="25"/>
        <v>0</v>
      </c>
      <c r="AN450" s="905">
        <f>INDEX(G450:R450,1,MATCH(Parametres!$B$3,G$1:R$1,0))*IF(OR(F450="L",F450="S",F450="I"),-1,1)</f>
        <v>0</v>
      </c>
      <c r="AO450" s="487" t="e">
        <f>+VLOOKUP($AJ450,Data_Validation!$A:$D,1,0)</f>
        <v>#N/A</v>
      </c>
      <c r="AP450" s="487" t="e">
        <f>+VLOOKUP($AJ450,Data_Validation!$A:$D,3,0)</f>
        <v>#N/A</v>
      </c>
      <c r="AQ450" s="487" t="e">
        <f>+VLOOKUP($AJ450,Data_Validation!$A:$D,4,0)</f>
        <v>#N/A</v>
      </c>
      <c r="AR450" s="487" t="s">
        <v>299</v>
      </c>
      <c r="AS450" s="487" t="e">
        <f>+VLOOKUP($AJ450,Data_Validation!$A:$E,5,0)</f>
        <v>#N/A</v>
      </c>
      <c r="AT450" s="904">
        <f t="shared" si="26"/>
        <v>0</v>
      </c>
      <c r="AU450" s="488">
        <f t="shared" si="26"/>
        <v>0</v>
      </c>
      <c r="AV450" s="899">
        <f>IFERROR(INDEX(V450:AG450,1,MATCH(Parametres!$B$3,V$1:AG$1,0)-1)*IF(OR(C450="L",C450="S",C450="I"),-1,1),"")</f>
        <v>0</v>
      </c>
      <c r="AW450" s="899">
        <f t="shared" si="27"/>
        <v>0</v>
      </c>
      <c r="AX450" s="899">
        <f>INDEX(V450:AG450,1,MATCH(Parametres!$B$3,V$1:AG$1,0))*IF(OR(C450="L",C450="S",C450="I"),-1,1)</f>
        <v>0</v>
      </c>
      <c r="AY450" s="487" t="s">
        <v>337</v>
      </c>
      <c r="AZ450" s="487" t="e">
        <f>+VLOOKUP($AJ450,Data_Validation!$A:$E,5,0)</f>
        <v>#N/A</v>
      </c>
    </row>
    <row r="451" spans="36:52" ht="15.75" customHeight="1">
      <c r="AJ451" s="899">
        <f t="shared" si="24"/>
        <v>0</v>
      </c>
      <c r="AK451" s="899">
        <f t="shared" si="24"/>
        <v>0</v>
      </c>
      <c r="AL451" s="905">
        <f>IFERROR(INDEX(G451:R451,1,MATCH(Parametres!$B$3,G$1:R$1,0)-1)*IF(OR(F451="L",F451="S",F451="I"),-1,1),"")</f>
        <v>0</v>
      </c>
      <c r="AM451" s="905">
        <f t="shared" si="25"/>
        <v>0</v>
      </c>
      <c r="AN451" s="905">
        <f>INDEX(G451:R451,1,MATCH(Parametres!$B$3,G$1:R$1,0))*IF(OR(F451="L",F451="S",F451="I"),-1,1)</f>
        <v>0</v>
      </c>
      <c r="AO451" s="487" t="e">
        <f>+VLOOKUP($AJ451,Data_Validation!$A:$D,1,0)</f>
        <v>#N/A</v>
      </c>
      <c r="AP451" s="487" t="e">
        <f>+VLOOKUP($AJ451,Data_Validation!$A:$D,3,0)</f>
        <v>#N/A</v>
      </c>
      <c r="AQ451" s="487" t="e">
        <f>+VLOOKUP($AJ451,Data_Validation!$A:$D,4,0)</f>
        <v>#N/A</v>
      </c>
      <c r="AR451" s="487" t="s">
        <v>299</v>
      </c>
      <c r="AS451" s="487" t="e">
        <f>+VLOOKUP($AJ451,Data_Validation!$A:$E,5,0)</f>
        <v>#N/A</v>
      </c>
      <c r="AT451" s="904">
        <f t="shared" si="26"/>
        <v>0</v>
      </c>
      <c r="AU451" s="488">
        <f t="shared" si="26"/>
        <v>0</v>
      </c>
      <c r="AV451" s="899">
        <f>IFERROR(INDEX(V451:AG451,1,MATCH(Parametres!$B$3,V$1:AG$1,0)-1)*IF(OR(C451="L",C451="S",C451="I"),-1,1),"")</f>
        <v>0</v>
      </c>
      <c r="AW451" s="899">
        <f t="shared" si="27"/>
        <v>0</v>
      </c>
      <c r="AX451" s="899">
        <f>INDEX(V451:AG451,1,MATCH(Parametres!$B$3,V$1:AG$1,0))*IF(OR(C451="L",C451="S",C451="I"),-1,1)</f>
        <v>0</v>
      </c>
      <c r="AY451" s="487" t="s">
        <v>337</v>
      </c>
      <c r="AZ451" s="487" t="e">
        <f>+VLOOKUP($AJ451,Data_Validation!$A:$E,5,0)</f>
        <v>#N/A</v>
      </c>
    </row>
    <row r="452" spans="36:52" ht="15.75" customHeight="1">
      <c r="AJ452" s="899">
        <f t="shared" ref="AJ452:AK467" si="28">C452</f>
        <v>0</v>
      </c>
      <c r="AK452" s="899">
        <f t="shared" si="28"/>
        <v>0</v>
      </c>
      <c r="AL452" s="905">
        <f>IFERROR(INDEX(G452:R452,1,MATCH(Parametres!$B$3,G$1:R$1,0)-1)*IF(OR(F452="L",F452="S",F452="I"),-1,1),"")</f>
        <v>0</v>
      </c>
      <c r="AM452" s="905">
        <f t="shared" ref="AM452:AM515" si="29">AN452-AL452</f>
        <v>0</v>
      </c>
      <c r="AN452" s="905">
        <f>INDEX(G452:R452,1,MATCH(Parametres!$B$3,G$1:R$1,0))*IF(OR(F452="L",F452="S",F452="I"),-1,1)</f>
        <v>0</v>
      </c>
      <c r="AO452" s="487" t="e">
        <f>+VLOOKUP($AJ452,Data_Validation!$A:$D,1,0)</f>
        <v>#N/A</v>
      </c>
      <c r="AP452" s="487" t="e">
        <f>+VLOOKUP($AJ452,Data_Validation!$A:$D,3,0)</f>
        <v>#N/A</v>
      </c>
      <c r="AQ452" s="487" t="e">
        <f>+VLOOKUP($AJ452,Data_Validation!$A:$D,4,0)</f>
        <v>#N/A</v>
      </c>
      <c r="AR452" s="487" t="s">
        <v>299</v>
      </c>
      <c r="AS452" s="487" t="e">
        <f>+VLOOKUP($AJ452,Data_Validation!$A:$E,5,0)</f>
        <v>#N/A</v>
      </c>
      <c r="AT452" s="904">
        <f t="shared" ref="AT452:AU515" si="30">C452</f>
        <v>0</v>
      </c>
      <c r="AU452" s="488">
        <f t="shared" si="30"/>
        <v>0</v>
      </c>
      <c r="AV452" s="899">
        <f>IFERROR(INDEX(V452:AG452,1,MATCH(Parametres!$B$3,V$1:AG$1,0)-1)*IF(OR(C452="L",C452="S",C452="I"),-1,1),"")</f>
        <v>0</v>
      </c>
      <c r="AW452" s="899">
        <f t="shared" ref="AW452:AW515" si="31">AX452-AV452</f>
        <v>0</v>
      </c>
      <c r="AX452" s="899">
        <f>INDEX(V452:AG452,1,MATCH(Parametres!$B$3,V$1:AG$1,0))*IF(OR(C452="L",C452="S",C452="I"),-1,1)</f>
        <v>0</v>
      </c>
      <c r="AY452" s="487" t="s">
        <v>337</v>
      </c>
      <c r="AZ452" s="487" t="e">
        <f>+VLOOKUP($AJ452,Data_Validation!$A:$E,5,0)</f>
        <v>#N/A</v>
      </c>
    </row>
    <row r="453" spans="36:52" ht="15" customHeight="1">
      <c r="AJ453" s="899">
        <f t="shared" si="28"/>
        <v>0</v>
      </c>
      <c r="AK453" s="899">
        <f t="shared" si="28"/>
        <v>0</v>
      </c>
      <c r="AL453" s="905">
        <f>IFERROR(INDEX(G453:R453,1,MATCH(Parametres!$B$3,G$1:R$1,0)-1)*IF(OR(F453="L",F453="S",F453="I"),-1,1),"")</f>
        <v>0</v>
      </c>
      <c r="AM453" s="905">
        <f t="shared" si="29"/>
        <v>0</v>
      </c>
      <c r="AN453" s="905">
        <f>INDEX(G453:R453,1,MATCH(Parametres!$B$3,G$1:R$1,0))*IF(OR(F453="L",F453="S",F453="I"),-1,1)</f>
        <v>0</v>
      </c>
      <c r="AO453" s="487" t="e">
        <f>+VLOOKUP($AJ453,Data_Validation!$A:$D,1,0)</f>
        <v>#N/A</v>
      </c>
      <c r="AP453" s="487" t="e">
        <f>+VLOOKUP($AJ453,Data_Validation!$A:$D,3,0)</f>
        <v>#N/A</v>
      </c>
      <c r="AQ453" s="487" t="e">
        <f>+VLOOKUP($AJ453,Data_Validation!$A:$D,4,0)</f>
        <v>#N/A</v>
      </c>
      <c r="AR453" s="487" t="s">
        <v>299</v>
      </c>
      <c r="AS453" s="487" t="e">
        <f>+VLOOKUP($AJ453,Data_Validation!$A:$E,5,0)</f>
        <v>#N/A</v>
      </c>
      <c r="AT453" s="904">
        <f t="shared" si="30"/>
        <v>0</v>
      </c>
      <c r="AU453" s="488">
        <f t="shared" si="30"/>
        <v>0</v>
      </c>
      <c r="AV453" s="899">
        <f>IFERROR(INDEX(V453:AG453,1,MATCH(Parametres!$B$3,V$1:AG$1,0)-1)*IF(OR(C453="L",C453="S",C453="I"),-1,1),"")</f>
        <v>0</v>
      </c>
      <c r="AW453" s="899">
        <f t="shared" si="31"/>
        <v>0</v>
      </c>
      <c r="AX453" s="899">
        <f>INDEX(V453:AG453,1,MATCH(Parametres!$B$3,V$1:AG$1,0))*IF(OR(C453="L",C453="S",C453="I"),-1,1)</f>
        <v>0</v>
      </c>
      <c r="AY453" s="487" t="s">
        <v>337</v>
      </c>
      <c r="AZ453" s="487" t="e">
        <f>+VLOOKUP($AJ453,Data_Validation!$A:$E,5,0)</f>
        <v>#N/A</v>
      </c>
    </row>
    <row r="454" spans="36:52" ht="15" customHeight="1">
      <c r="AJ454" s="899">
        <f t="shared" si="28"/>
        <v>0</v>
      </c>
      <c r="AK454" s="899">
        <f t="shared" si="28"/>
        <v>0</v>
      </c>
      <c r="AL454" s="905">
        <f>IFERROR(INDEX(G454:R454,1,MATCH(Parametres!$B$3,G$1:R$1,0)-1)*IF(OR(F454="L",F454="S",F454="I"),-1,1),"")</f>
        <v>0</v>
      </c>
      <c r="AM454" s="905">
        <f t="shared" si="29"/>
        <v>0</v>
      </c>
      <c r="AN454" s="905">
        <f>INDEX(G454:R454,1,MATCH(Parametres!$B$3,G$1:R$1,0))*IF(OR(F454="L",F454="S",F454="I"),-1,1)</f>
        <v>0</v>
      </c>
      <c r="AO454" s="487" t="e">
        <f>+VLOOKUP($AJ454,Data_Validation!$A:$D,1,0)</f>
        <v>#N/A</v>
      </c>
      <c r="AP454" s="487" t="e">
        <f>+VLOOKUP($AJ454,Data_Validation!$A:$D,3,0)</f>
        <v>#N/A</v>
      </c>
      <c r="AQ454" s="487" t="e">
        <f>+VLOOKUP($AJ454,Data_Validation!$A:$D,4,0)</f>
        <v>#N/A</v>
      </c>
      <c r="AR454" s="487" t="s">
        <v>299</v>
      </c>
      <c r="AS454" s="487" t="e">
        <f>+VLOOKUP($AJ454,Data_Validation!$A:$E,5,0)</f>
        <v>#N/A</v>
      </c>
      <c r="AT454" s="904">
        <f t="shared" si="30"/>
        <v>0</v>
      </c>
      <c r="AU454" s="488">
        <f t="shared" si="30"/>
        <v>0</v>
      </c>
      <c r="AV454" s="899">
        <f>IFERROR(INDEX(V454:AG454,1,MATCH(Parametres!$B$3,V$1:AG$1,0)-1)*IF(OR(C454="L",C454="S",C454="I"),-1,1),"")</f>
        <v>0</v>
      </c>
      <c r="AW454" s="899">
        <f t="shared" si="31"/>
        <v>0</v>
      </c>
      <c r="AX454" s="899">
        <f>INDEX(V454:AG454,1,MATCH(Parametres!$B$3,V$1:AG$1,0))*IF(OR(C454="L",C454="S",C454="I"),-1,1)</f>
        <v>0</v>
      </c>
      <c r="AY454" s="487" t="s">
        <v>337</v>
      </c>
      <c r="AZ454" s="487" t="e">
        <f>+VLOOKUP($AJ454,Data_Validation!$A:$E,5,0)</f>
        <v>#N/A</v>
      </c>
    </row>
    <row r="455" spans="36:52" ht="15" customHeight="1">
      <c r="AJ455" s="899">
        <f t="shared" si="28"/>
        <v>0</v>
      </c>
      <c r="AK455" s="899">
        <f t="shared" si="28"/>
        <v>0</v>
      </c>
      <c r="AL455" s="905">
        <f>IFERROR(INDEX(G455:R455,1,MATCH(Parametres!$B$3,G$1:R$1,0)-1)*IF(OR(F455="L",F455="S",F455="I"),-1,1),"")</f>
        <v>0</v>
      </c>
      <c r="AM455" s="905">
        <f t="shared" si="29"/>
        <v>0</v>
      </c>
      <c r="AN455" s="905">
        <f>INDEX(G455:R455,1,MATCH(Parametres!$B$3,G$1:R$1,0))*IF(OR(F455="L",F455="S",F455="I"),-1,1)</f>
        <v>0</v>
      </c>
      <c r="AO455" s="487" t="e">
        <f>+VLOOKUP($AJ455,Data_Validation!$A:$D,1,0)</f>
        <v>#N/A</v>
      </c>
      <c r="AP455" s="487" t="e">
        <f>+VLOOKUP($AJ455,Data_Validation!$A:$D,3,0)</f>
        <v>#N/A</v>
      </c>
      <c r="AQ455" s="487" t="e">
        <f>+VLOOKUP($AJ455,Data_Validation!$A:$D,4,0)</f>
        <v>#N/A</v>
      </c>
      <c r="AR455" s="487" t="s">
        <v>299</v>
      </c>
      <c r="AS455" s="487" t="e">
        <f>+VLOOKUP($AJ455,Data_Validation!$A:$E,5,0)</f>
        <v>#N/A</v>
      </c>
      <c r="AT455" s="904">
        <f t="shared" si="30"/>
        <v>0</v>
      </c>
      <c r="AU455" s="488">
        <f t="shared" si="30"/>
        <v>0</v>
      </c>
      <c r="AV455" s="899">
        <f>IFERROR(INDEX(V455:AG455,1,MATCH(Parametres!$B$3,V$1:AG$1,0)-1)*IF(OR(C455="L",C455="S",C455="I"),-1,1),"")</f>
        <v>0</v>
      </c>
      <c r="AW455" s="899">
        <f t="shared" si="31"/>
        <v>0</v>
      </c>
      <c r="AX455" s="899">
        <f>INDEX(V455:AG455,1,MATCH(Parametres!$B$3,V$1:AG$1,0))*IF(OR(C455="L",C455="S",C455="I"),-1,1)</f>
        <v>0</v>
      </c>
      <c r="AY455" s="487" t="s">
        <v>337</v>
      </c>
      <c r="AZ455" s="487" t="e">
        <f>+VLOOKUP($AJ455,Data_Validation!$A:$E,5,0)</f>
        <v>#N/A</v>
      </c>
    </row>
    <row r="456" spans="36:52" ht="15" customHeight="1">
      <c r="AJ456" s="899">
        <f t="shared" si="28"/>
        <v>0</v>
      </c>
      <c r="AK456" s="899">
        <f t="shared" si="28"/>
        <v>0</v>
      </c>
      <c r="AL456" s="905">
        <f>IFERROR(INDEX(G456:R456,1,MATCH(Parametres!$B$3,G$1:R$1,0)-1)*IF(OR(F456="L",F456="S",F456="I"),-1,1),"")</f>
        <v>0</v>
      </c>
      <c r="AM456" s="905">
        <f t="shared" si="29"/>
        <v>0</v>
      </c>
      <c r="AN456" s="905">
        <f>INDEX(G456:R456,1,MATCH(Parametres!$B$3,G$1:R$1,0))*IF(OR(F456="L",F456="S",F456="I"),-1,1)</f>
        <v>0</v>
      </c>
      <c r="AO456" s="487" t="e">
        <f>+VLOOKUP($AJ456,Data_Validation!$A:$D,1,0)</f>
        <v>#N/A</v>
      </c>
      <c r="AP456" s="487" t="e">
        <f>+VLOOKUP($AJ456,Data_Validation!$A:$D,3,0)</f>
        <v>#N/A</v>
      </c>
      <c r="AQ456" s="487" t="e">
        <f>+VLOOKUP($AJ456,Data_Validation!$A:$D,4,0)</f>
        <v>#N/A</v>
      </c>
      <c r="AR456" s="487" t="s">
        <v>299</v>
      </c>
      <c r="AS456" s="487" t="e">
        <f>+VLOOKUP($AJ456,Data_Validation!$A:$E,5,0)</f>
        <v>#N/A</v>
      </c>
      <c r="AT456" s="904">
        <f t="shared" si="30"/>
        <v>0</v>
      </c>
      <c r="AU456" s="488">
        <f t="shared" si="30"/>
        <v>0</v>
      </c>
      <c r="AV456" s="899">
        <f>IFERROR(INDEX(V456:AG456,1,MATCH(Parametres!$B$3,V$1:AG$1,0)-1)*IF(OR(C456="L",C456="S",C456="I"),-1,1),"")</f>
        <v>0</v>
      </c>
      <c r="AW456" s="899">
        <f t="shared" si="31"/>
        <v>0</v>
      </c>
      <c r="AX456" s="899">
        <f>INDEX(V456:AG456,1,MATCH(Parametres!$B$3,V$1:AG$1,0))*IF(OR(C456="L",C456="S",C456="I"),-1,1)</f>
        <v>0</v>
      </c>
      <c r="AY456" s="487" t="s">
        <v>337</v>
      </c>
      <c r="AZ456" s="487" t="e">
        <f>+VLOOKUP($AJ456,Data_Validation!$A:$E,5,0)</f>
        <v>#N/A</v>
      </c>
    </row>
    <row r="457" spans="36:52" ht="15" customHeight="1">
      <c r="AJ457" s="899">
        <f t="shared" si="28"/>
        <v>0</v>
      </c>
      <c r="AK457" s="899">
        <f t="shared" si="28"/>
        <v>0</v>
      </c>
      <c r="AL457" s="905">
        <f>IFERROR(INDEX(G457:R457,1,MATCH(Parametres!$B$3,G$1:R$1,0)-1)*IF(OR(F457="L",F457="S",F457="I"),-1,1),"")</f>
        <v>0</v>
      </c>
      <c r="AM457" s="905">
        <f t="shared" si="29"/>
        <v>0</v>
      </c>
      <c r="AN457" s="905">
        <f>INDEX(G457:R457,1,MATCH(Parametres!$B$3,G$1:R$1,0))*IF(OR(F457="L",F457="S",F457="I"),-1,1)</f>
        <v>0</v>
      </c>
      <c r="AO457" s="487" t="e">
        <f>+VLOOKUP($AJ457,Data_Validation!$A:$D,1,0)</f>
        <v>#N/A</v>
      </c>
      <c r="AP457" s="487" t="e">
        <f>+VLOOKUP($AJ457,Data_Validation!$A:$D,3,0)</f>
        <v>#N/A</v>
      </c>
      <c r="AQ457" s="487" t="e">
        <f>+VLOOKUP($AJ457,Data_Validation!$A:$D,4,0)</f>
        <v>#N/A</v>
      </c>
      <c r="AR457" s="487" t="s">
        <v>299</v>
      </c>
      <c r="AS457" s="487" t="e">
        <f>+VLOOKUP($AJ457,Data_Validation!$A:$E,5,0)</f>
        <v>#N/A</v>
      </c>
      <c r="AT457" s="904">
        <f t="shared" si="30"/>
        <v>0</v>
      </c>
      <c r="AU457" s="488">
        <f t="shared" si="30"/>
        <v>0</v>
      </c>
      <c r="AV457" s="899">
        <f>IFERROR(INDEX(V457:AG457,1,MATCH(Parametres!$B$3,V$1:AG$1,0)-1)*IF(OR(C457="L",C457="S",C457="I"),-1,1),"")</f>
        <v>0</v>
      </c>
      <c r="AW457" s="899">
        <f t="shared" si="31"/>
        <v>0</v>
      </c>
      <c r="AX457" s="899">
        <f>INDEX(V457:AG457,1,MATCH(Parametres!$B$3,V$1:AG$1,0))*IF(OR(C457="L",C457="S",C457="I"),-1,1)</f>
        <v>0</v>
      </c>
      <c r="AY457" s="487" t="s">
        <v>337</v>
      </c>
      <c r="AZ457" s="487" t="e">
        <f>+VLOOKUP($AJ457,Data_Validation!$A:$E,5,0)</f>
        <v>#N/A</v>
      </c>
    </row>
    <row r="458" spans="36:52" ht="15" customHeight="1">
      <c r="AJ458" s="899">
        <f t="shared" si="28"/>
        <v>0</v>
      </c>
      <c r="AK458" s="899">
        <f t="shared" si="28"/>
        <v>0</v>
      </c>
      <c r="AL458" s="905">
        <f>IFERROR(INDEX(G458:R458,1,MATCH(Parametres!$B$3,G$1:R$1,0)-1)*IF(OR(F458="L",F458="S",F458="I"),-1,1),"")</f>
        <v>0</v>
      </c>
      <c r="AM458" s="905">
        <f t="shared" si="29"/>
        <v>0</v>
      </c>
      <c r="AN458" s="905">
        <f>INDEX(G458:R458,1,MATCH(Parametres!$B$3,G$1:R$1,0))*IF(OR(F458="L",F458="S",F458="I"),-1,1)</f>
        <v>0</v>
      </c>
      <c r="AO458" s="487" t="e">
        <f>+VLOOKUP($AJ458,Data_Validation!$A:$D,1,0)</f>
        <v>#N/A</v>
      </c>
      <c r="AP458" s="487" t="e">
        <f>+VLOOKUP($AJ458,Data_Validation!$A:$D,3,0)</f>
        <v>#N/A</v>
      </c>
      <c r="AQ458" s="487" t="e">
        <f>+VLOOKUP($AJ458,Data_Validation!$A:$D,4,0)</f>
        <v>#N/A</v>
      </c>
      <c r="AR458" s="487" t="s">
        <v>299</v>
      </c>
      <c r="AS458" s="487" t="e">
        <f>+VLOOKUP($AJ458,Data_Validation!$A:$E,5,0)</f>
        <v>#N/A</v>
      </c>
      <c r="AT458" s="904">
        <f t="shared" si="30"/>
        <v>0</v>
      </c>
      <c r="AU458" s="488">
        <f t="shared" si="30"/>
        <v>0</v>
      </c>
      <c r="AV458" s="899">
        <f>IFERROR(INDEX(V458:AG458,1,MATCH(Parametres!$B$3,V$1:AG$1,0)-1)*IF(OR(C458="L",C458="S",C458="I"),-1,1),"")</f>
        <v>0</v>
      </c>
      <c r="AW458" s="899">
        <f t="shared" si="31"/>
        <v>0</v>
      </c>
      <c r="AX458" s="899">
        <f>INDEX(V458:AG458,1,MATCH(Parametres!$B$3,V$1:AG$1,0))*IF(OR(C458="L",C458="S",C458="I"),-1,1)</f>
        <v>0</v>
      </c>
      <c r="AY458" s="487" t="s">
        <v>337</v>
      </c>
      <c r="AZ458" s="487" t="e">
        <f>+VLOOKUP($AJ458,Data_Validation!$A:$E,5,0)</f>
        <v>#N/A</v>
      </c>
    </row>
    <row r="459" spans="36:52" ht="15" customHeight="1">
      <c r="AJ459" s="899">
        <f t="shared" si="28"/>
        <v>0</v>
      </c>
      <c r="AK459" s="899">
        <f t="shared" si="28"/>
        <v>0</v>
      </c>
      <c r="AL459" s="905">
        <f>IFERROR(INDEX(G459:R459,1,MATCH(Parametres!$B$3,G$1:R$1,0)-1)*IF(OR(F459="L",F459="S",F459="I"),-1,1),"")</f>
        <v>0</v>
      </c>
      <c r="AM459" s="905">
        <f t="shared" si="29"/>
        <v>0</v>
      </c>
      <c r="AN459" s="905">
        <f>INDEX(G459:R459,1,MATCH(Parametres!$B$3,G$1:R$1,0))*IF(OR(F459="L",F459="S",F459="I"),-1,1)</f>
        <v>0</v>
      </c>
      <c r="AO459" s="487" t="e">
        <f>+VLOOKUP($AJ459,Data_Validation!$A:$D,1,0)</f>
        <v>#N/A</v>
      </c>
      <c r="AP459" s="487" t="e">
        <f>+VLOOKUP($AJ459,Data_Validation!$A:$D,3,0)</f>
        <v>#N/A</v>
      </c>
      <c r="AQ459" s="487" t="e">
        <f>+VLOOKUP($AJ459,Data_Validation!$A:$D,4,0)</f>
        <v>#N/A</v>
      </c>
      <c r="AR459" s="487" t="s">
        <v>299</v>
      </c>
      <c r="AS459" s="487" t="e">
        <f>+VLOOKUP($AJ459,Data_Validation!$A:$E,5,0)</f>
        <v>#N/A</v>
      </c>
      <c r="AT459" s="904">
        <f t="shared" si="30"/>
        <v>0</v>
      </c>
      <c r="AU459" s="488">
        <f t="shared" si="30"/>
        <v>0</v>
      </c>
      <c r="AV459" s="899">
        <f>IFERROR(INDEX(V459:AG459,1,MATCH(Parametres!$B$3,V$1:AG$1,0)-1)*IF(OR(C459="L",C459="S",C459="I"),-1,1),"")</f>
        <v>0</v>
      </c>
      <c r="AW459" s="899">
        <f t="shared" si="31"/>
        <v>0</v>
      </c>
      <c r="AX459" s="899">
        <f>INDEX(V459:AG459,1,MATCH(Parametres!$B$3,V$1:AG$1,0))*IF(OR(C459="L",C459="S",C459="I"),-1,1)</f>
        <v>0</v>
      </c>
      <c r="AY459" s="487" t="s">
        <v>337</v>
      </c>
      <c r="AZ459" s="487" t="e">
        <f>+VLOOKUP($AJ459,Data_Validation!$A:$E,5,0)</f>
        <v>#N/A</v>
      </c>
    </row>
    <row r="460" spans="36:52" ht="15" customHeight="1">
      <c r="AJ460" s="899">
        <f t="shared" si="28"/>
        <v>0</v>
      </c>
      <c r="AK460" s="899">
        <f t="shared" si="28"/>
        <v>0</v>
      </c>
      <c r="AL460" s="905">
        <f>IFERROR(INDEX(G460:R460,1,MATCH(Parametres!$B$3,G$1:R$1,0)-1)*IF(OR(F460="L",F460="S",F460="I"),-1,1),"")</f>
        <v>0</v>
      </c>
      <c r="AM460" s="905">
        <f t="shared" si="29"/>
        <v>0</v>
      </c>
      <c r="AN460" s="905">
        <f>INDEX(G460:R460,1,MATCH(Parametres!$B$3,G$1:R$1,0))*IF(OR(F460="L",F460="S",F460="I"),-1,1)</f>
        <v>0</v>
      </c>
      <c r="AO460" s="487" t="e">
        <f>+VLOOKUP($AJ460,Data_Validation!$A:$D,1,0)</f>
        <v>#N/A</v>
      </c>
      <c r="AP460" s="487" t="e">
        <f>+VLOOKUP($AJ460,Data_Validation!$A:$D,3,0)</f>
        <v>#N/A</v>
      </c>
      <c r="AQ460" s="487" t="e">
        <f>+VLOOKUP($AJ460,Data_Validation!$A:$D,4,0)</f>
        <v>#N/A</v>
      </c>
      <c r="AR460" s="487" t="s">
        <v>299</v>
      </c>
      <c r="AS460" s="487" t="e">
        <f>+VLOOKUP($AJ460,Data_Validation!$A:$E,5,0)</f>
        <v>#N/A</v>
      </c>
      <c r="AT460" s="904">
        <f t="shared" si="30"/>
        <v>0</v>
      </c>
      <c r="AU460" s="488">
        <f t="shared" si="30"/>
        <v>0</v>
      </c>
      <c r="AV460" s="899">
        <f>IFERROR(INDEX(V460:AG460,1,MATCH(Parametres!$B$3,V$1:AG$1,0)-1)*IF(OR(C460="L",C460="S",C460="I"),-1,1),"")</f>
        <v>0</v>
      </c>
      <c r="AW460" s="899">
        <f t="shared" si="31"/>
        <v>0</v>
      </c>
      <c r="AX460" s="899">
        <f>INDEX(V460:AG460,1,MATCH(Parametres!$B$3,V$1:AG$1,0))*IF(OR(C460="L",C460="S",C460="I"),-1,1)</f>
        <v>0</v>
      </c>
      <c r="AY460" s="487" t="s">
        <v>337</v>
      </c>
      <c r="AZ460" s="487" t="e">
        <f>+VLOOKUP($AJ460,Data_Validation!$A:$E,5,0)</f>
        <v>#N/A</v>
      </c>
    </row>
    <row r="461" spans="36:52" ht="15" customHeight="1">
      <c r="AJ461" s="899">
        <f t="shared" si="28"/>
        <v>0</v>
      </c>
      <c r="AK461" s="899">
        <f t="shared" si="28"/>
        <v>0</v>
      </c>
      <c r="AL461" s="905">
        <f>IFERROR(INDEX(G461:R461,1,MATCH(Parametres!$B$3,G$1:R$1,0)-1)*IF(OR(F461="L",F461="S",F461="I"),-1,1),"")</f>
        <v>0</v>
      </c>
      <c r="AM461" s="905">
        <f t="shared" si="29"/>
        <v>0</v>
      </c>
      <c r="AN461" s="905">
        <f>INDEX(G461:R461,1,MATCH(Parametres!$B$3,G$1:R$1,0))*IF(OR(F461="L",F461="S",F461="I"),-1,1)</f>
        <v>0</v>
      </c>
      <c r="AO461" s="487" t="e">
        <f>+VLOOKUP($AJ461,Data_Validation!$A:$D,1,0)</f>
        <v>#N/A</v>
      </c>
      <c r="AP461" s="487" t="e">
        <f>+VLOOKUP($AJ461,Data_Validation!$A:$D,3,0)</f>
        <v>#N/A</v>
      </c>
      <c r="AQ461" s="487" t="e">
        <f>+VLOOKUP($AJ461,Data_Validation!$A:$D,4,0)</f>
        <v>#N/A</v>
      </c>
      <c r="AR461" s="487" t="s">
        <v>299</v>
      </c>
      <c r="AS461" s="487" t="e">
        <f>+VLOOKUP($AJ461,Data_Validation!$A:$E,5,0)</f>
        <v>#N/A</v>
      </c>
      <c r="AT461" s="904">
        <f t="shared" si="30"/>
        <v>0</v>
      </c>
      <c r="AU461" s="488">
        <f t="shared" si="30"/>
        <v>0</v>
      </c>
      <c r="AV461" s="899">
        <f>IFERROR(INDEX(V461:AG461,1,MATCH(Parametres!$B$3,V$1:AG$1,0)-1)*IF(OR(C461="L",C461="S",C461="I"),-1,1),"")</f>
        <v>0</v>
      </c>
      <c r="AW461" s="899">
        <f t="shared" si="31"/>
        <v>0</v>
      </c>
      <c r="AX461" s="899">
        <f>INDEX(V461:AG461,1,MATCH(Parametres!$B$3,V$1:AG$1,0))*IF(OR(C461="L",C461="S",C461="I"),-1,1)</f>
        <v>0</v>
      </c>
      <c r="AY461" s="487" t="s">
        <v>337</v>
      </c>
      <c r="AZ461" s="487" t="e">
        <f>+VLOOKUP($AJ461,Data_Validation!$A:$E,5,0)</f>
        <v>#N/A</v>
      </c>
    </row>
    <row r="462" spans="36:52" ht="15" customHeight="1">
      <c r="AJ462" s="899">
        <f t="shared" si="28"/>
        <v>0</v>
      </c>
      <c r="AK462" s="899">
        <f t="shared" si="28"/>
        <v>0</v>
      </c>
      <c r="AL462" s="905">
        <f>IFERROR(INDEX(G462:R462,1,MATCH(Parametres!$B$3,G$1:R$1,0)-1)*IF(OR(F462="L",F462="S",F462="I"),-1,1),"")</f>
        <v>0</v>
      </c>
      <c r="AM462" s="905">
        <f t="shared" si="29"/>
        <v>0</v>
      </c>
      <c r="AN462" s="905">
        <f>INDEX(G462:R462,1,MATCH(Parametres!$B$3,G$1:R$1,0))*IF(OR(F462="L",F462="S",F462="I"),-1,1)</f>
        <v>0</v>
      </c>
      <c r="AO462" s="487" t="e">
        <f>+VLOOKUP($AJ462,Data_Validation!$A:$D,1,0)</f>
        <v>#N/A</v>
      </c>
      <c r="AP462" s="487" t="e">
        <f>+VLOOKUP($AJ462,Data_Validation!$A:$D,3,0)</f>
        <v>#N/A</v>
      </c>
      <c r="AQ462" s="487" t="e">
        <f>+VLOOKUP($AJ462,Data_Validation!$A:$D,4,0)</f>
        <v>#N/A</v>
      </c>
      <c r="AR462" s="487" t="s">
        <v>299</v>
      </c>
      <c r="AS462" s="487" t="e">
        <f>+VLOOKUP($AJ462,Data_Validation!$A:$E,5,0)</f>
        <v>#N/A</v>
      </c>
      <c r="AT462" s="904">
        <f t="shared" si="30"/>
        <v>0</v>
      </c>
      <c r="AU462" s="488">
        <f t="shared" si="30"/>
        <v>0</v>
      </c>
      <c r="AV462" s="899">
        <f>IFERROR(INDEX(V462:AG462,1,MATCH(Parametres!$B$3,V$1:AG$1,0)-1)*IF(OR(C462="L",C462="S",C462="I"),-1,1),"")</f>
        <v>0</v>
      </c>
      <c r="AW462" s="899">
        <f t="shared" si="31"/>
        <v>0</v>
      </c>
      <c r="AX462" s="899">
        <f>INDEX(V462:AG462,1,MATCH(Parametres!$B$3,V$1:AG$1,0))*IF(OR(C462="L",C462="S",C462="I"),-1,1)</f>
        <v>0</v>
      </c>
      <c r="AY462" s="487" t="s">
        <v>337</v>
      </c>
      <c r="AZ462" s="487" t="e">
        <f>+VLOOKUP($AJ462,Data_Validation!$A:$E,5,0)</f>
        <v>#N/A</v>
      </c>
    </row>
    <row r="463" spans="36:52" ht="15" customHeight="1">
      <c r="AJ463" s="899">
        <f t="shared" si="28"/>
        <v>0</v>
      </c>
      <c r="AK463" s="899">
        <f t="shared" si="28"/>
        <v>0</v>
      </c>
      <c r="AL463" s="905">
        <f>IFERROR(INDEX(G463:R463,1,MATCH(Parametres!$B$3,G$1:R$1,0)-1)*IF(OR(F463="L",F463="S",F463="I"),-1,1),"")</f>
        <v>0</v>
      </c>
      <c r="AM463" s="905">
        <f t="shared" si="29"/>
        <v>0</v>
      </c>
      <c r="AN463" s="905">
        <f>INDEX(G463:R463,1,MATCH(Parametres!$B$3,G$1:R$1,0))*IF(OR(F463="L",F463="S",F463="I"),-1,1)</f>
        <v>0</v>
      </c>
      <c r="AO463" s="487" t="e">
        <f>+VLOOKUP($AJ463,Data_Validation!$A:$D,1,0)</f>
        <v>#N/A</v>
      </c>
      <c r="AP463" s="487" t="e">
        <f>+VLOOKUP($AJ463,Data_Validation!$A:$D,3,0)</f>
        <v>#N/A</v>
      </c>
      <c r="AQ463" s="487" t="e">
        <f>+VLOOKUP($AJ463,Data_Validation!$A:$D,4,0)</f>
        <v>#N/A</v>
      </c>
      <c r="AR463" s="487" t="s">
        <v>299</v>
      </c>
      <c r="AS463" s="487" t="e">
        <f>+VLOOKUP($AJ463,Data_Validation!$A:$E,5,0)</f>
        <v>#N/A</v>
      </c>
      <c r="AT463" s="904">
        <f t="shared" si="30"/>
        <v>0</v>
      </c>
      <c r="AU463" s="488">
        <f t="shared" si="30"/>
        <v>0</v>
      </c>
      <c r="AV463" s="899">
        <f>IFERROR(INDEX(V463:AG463,1,MATCH(Parametres!$B$3,V$1:AG$1,0)-1)*IF(OR(C463="L",C463="S",C463="I"),-1,1),"")</f>
        <v>0</v>
      </c>
      <c r="AW463" s="899">
        <f t="shared" si="31"/>
        <v>0</v>
      </c>
      <c r="AX463" s="899">
        <f>INDEX(V463:AG463,1,MATCH(Parametres!$B$3,V$1:AG$1,0))*IF(OR(C463="L",C463="S",C463="I"),-1,1)</f>
        <v>0</v>
      </c>
      <c r="AY463" s="487" t="s">
        <v>337</v>
      </c>
      <c r="AZ463" s="487" t="e">
        <f>+VLOOKUP($AJ463,Data_Validation!$A:$E,5,0)</f>
        <v>#N/A</v>
      </c>
    </row>
    <row r="464" spans="36:52" ht="15" customHeight="1">
      <c r="AJ464" s="899">
        <f t="shared" si="28"/>
        <v>0</v>
      </c>
      <c r="AK464" s="899">
        <f t="shared" si="28"/>
        <v>0</v>
      </c>
      <c r="AL464" s="905">
        <f>IFERROR(INDEX(G464:R464,1,MATCH(Parametres!$B$3,G$1:R$1,0)-1)*IF(OR(F464="L",F464="S",F464="I"),-1,1),"")</f>
        <v>0</v>
      </c>
      <c r="AM464" s="905">
        <f t="shared" si="29"/>
        <v>0</v>
      </c>
      <c r="AN464" s="905">
        <f>INDEX(G464:R464,1,MATCH(Parametres!$B$3,G$1:R$1,0))*IF(OR(F464="L",F464="S",F464="I"),-1,1)</f>
        <v>0</v>
      </c>
      <c r="AO464" s="487" t="e">
        <f>+VLOOKUP($AJ464,Data_Validation!$A:$D,1,0)</f>
        <v>#N/A</v>
      </c>
      <c r="AP464" s="487" t="e">
        <f>+VLOOKUP($AJ464,Data_Validation!$A:$D,3,0)</f>
        <v>#N/A</v>
      </c>
      <c r="AQ464" s="487" t="e">
        <f>+VLOOKUP($AJ464,Data_Validation!$A:$D,4,0)</f>
        <v>#N/A</v>
      </c>
      <c r="AR464" s="487" t="s">
        <v>299</v>
      </c>
      <c r="AS464" s="487" t="e">
        <f>+VLOOKUP($AJ464,Data_Validation!$A:$E,5,0)</f>
        <v>#N/A</v>
      </c>
      <c r="AT464" s="904">
        <f t="shared" si="30"/>
        <v>0</v>
      </c>
      <c r="AU464" s="488">
        <f t="shared" si="30"/>
        <v>0</v>
      </c>
      <c r="AV464" s="899">
        <f>IFERROR(INDEX(V464:AG464,1,MATCH(Parametres!$B$3,V$1:AG$1,0)-1)*IF(OR(C464="L",C464="S",C464="I"),-1,1),"")</f>
        <v>0</v>
      </c>
      <c r="AW464" s="899">
        <f t="shared" si="31"/>
        <v>0</v>
      </c>
      <c r="AX464" s="899">
        <f>INDEX(V464:AG464,1,MATCH(Parametres!$B$3,V$1:AG$1,0))*IF(OR(C464="L",C464="S",C464="I"),-1,1)</f>
        <v>0</v>
      </c>
      <c r="AY464" s="487" t="s">
        <v>337</v>
      </c>
      <c r="AZ464" s="487" t="e">
        <f>+VLOOKUP($AJ464,Data_Validation!$A:$E,5,0)</f>
        <v>#N/A</v>
      </c>
    </row>
    <row r="465" spans="36:52" ht="15" customHeight="1">
      <c r="AJ465" s="899">
        <f t="shared" si="28"/>
        <v>0</v>
      </c>
      <c r="AK465" s="899">
        <f t="shared" si="28"/>
        <v>0</v>
      </c>
      <c r="AL465" s="905">
        <f>IFERROR(INDEX(G465:R465,1,MATCH(Parametres!$B$3,G$1:R$1,0)-1)*IF(OR(F465="L",F465="S",F465="I"),-1,1),"")</f>
        <v>0</v>
      </c>
      <c r="AM465" s="905">
        <f t="shared" si="29"/>
        <v>0</v>
      </c>
      <c r="AN465" s="905">
        <f>INDEX(G465:R465,1,MATCH(Parametres!$B$3,G$1:R$1,0))*IF(OR(F465="L",F465="S",F465="I"),-1,1)</f>
        <v>0</v>
      </c>
      <c r="AO465" s="487" t="e">
        <f>+VLOOKUP($AJ465,Data_Validation!$A:$D,1,0)</f>
        <v>#N/A</v>
      </c>
      <c r="AP465" s="487" t="e">
        <f>+VLOOKUP($AJ465,Data_Validation!$A:$D,3,0)</f>
        <v>#N/A</v>
      </c>
      <c r="AQ465" s="487" t="e">
        <f>+VLOOKUP($AJ465,Data_Validation!$A:$D,4,0)</f>
        <v>#N/A</v>
      </c>
      <c r="AR465" s="487" t="s">
        <v>299</v>
      </c>
      <c r="AS465" s="487" t="e">
        <f>+VLOOKUP($AJ465,Data_Validation!$A:$E,5,0)</f>
        <v>#N/A</v>
      </c>
      <c r="AT465" s="904">
        <f t="shared" si="30"/>
        <v>0</v>
      </c>
      <c r="AU465" s="488">
        <f t="shared" si="30"/>
        <v>0</v>
      </c>
      <c r="AV465" s="899">
        <f>IFERROR(INDEX(V465:AG465,1,MATCH(Parametres!$B$3,V$1:AG$1,0)-1)*IF(OR(C465="L",C465="S",C465="I"),-1,1),"")</f>
        <v>0</v>
      </c>
      <c r="AW465" s="899">
        <f t="shared" si="31"/>
        <v>0</v>
      </c>
      <c r="AX465" s="899">
        <f>INDEX(V465:AG465,1,MATCH(Parametres!$B$3,V$1:AG$1,0))*IF(OR(C465="L",C465="S",C465="I"),-1,1)</f>
        <v>0</v>
      </c>
      <c r="AY465" s="487" t="s">
        <v>337</v>
      </c>
      <c r="AZ465" s="487" t="e">
        <f>+VLOOKUP($AJ465,Data_Validation!$A:$E,5,0)</f>
        <v>#N/A</v>
      </c>
    </row>
    <row r="466" spans="36:52" ht="15" customHeight="1">
      <c r="AJ466" s="899">
        <f t="shared" si="28"/>
        <v>0</v>
      </c>
      <c r="AK466" s="899">
        <f t="shared" si="28"/>
        <v>0</v>
      </c>
      <c r="AL466" s="905">
        <f>IFERROR(INDEX(G466:R466,1,MATCH(Parametres!$B$3,G$1:R$1,0)-1)*IF(OR(F466="L",F466="S",F466="I"),-1,1),"")</f>
        <v>0</v>
      </c>
      <c r="AM466" s="905">
        <f t="shared" si="29"/>
        <v>0</v>
      </c>
      <c r="AN466" s="905">
        <f>INDEX(G466:R466,1,MATCH(Parametres!$B$3,G$1:R$1,0))*IF(OR(F466="L",F466="S",F466="I"),-1,1)</f>
        <v>0</v>
      </c>
      <c r="AO466" s="487" t="e">
        <f>+VLOOKUP($AJ466,Data_Validation!$A:$D,1,0)</f>
        <v>#N/A</v>
      </c>
      <c r="AP466" s="487" t="e">
        <f>+VLOOKUP($AJ466,Data_Validation!$A:$D,3,0)</f>
        <v>#N/A</v>
      </c>
      <c r="AQ466" s="487" t="e">
        <f>+VLOOKUP($AJ466,Data_Validation!$A:$D,4,0)</f>
        <v>#N/A</v>
      </c>
      <c r="AR466" s="487" t="s">
        <v>299</v>
      </c>
      <c r="AS466" s="487" t="e">
        <f>+VLOOKUP($AJ466,Data_Validation!$A:$E,5,0)</f>
        <v>#N/A</v>
      </c>
      <c r="AT466" s="904">
        <f t="shared" si="30"/>
        <v>0</v>
      </c>
      <c r="AU466" s="488">
        <f t="shared" si="30"/>
        <v>0</v>
      </c>
      <c r="AV466" s="899">
        <f>IFERROR(INDEX(V466:AG466,1,MATCH(Parametres!$B$3,V$1:AG$1,0)-1)*IF(OR(C466="L",C466="S",C466="I"),-1,1),"")</f>
        <v>0</v>
      </c>
      <c r="AW466" s="899">
        <f t="shared" si="31"/>
        <v>0</v>
      </c>
      <c r="AX466" s="899">
        <f>INDEX(V466:AG466,1,MATCH(Parametres!$B$3,V$1:AG$1,0))*IF(OR(C466="L",C466="S",C466="I"),-1,1)</f>
        <v>0</v>
      </c>
      <c r="AY466" s="487" t="s">
        <v>337</v>
      </c>
      <c r="AZ466" s="487" t="e">
        <f>+VLOOKUP($AJ466,Data_Validation!$A:$E,5,0)</f>
        <v>#N/A</v>
      </c>
    </row>
    <row r="467" spans="36:52" ht="15" customHeight="1">
      <c r="AJ467" s="899">
        <f t="shared" si="28"/>
        <v>0</v>
      </c>
      <c r="AK467" s="899">
        <f t="shared" si="28"/>
        <v>0</v>
      </c>
      <c r="AL467" s="905">
        <f>IFERROR(INDEX(G467:R467,1,MATCH(Parametres!$B$3,G$1:R$1,0)-1)*IF(OR(F467="L",F467="S",F467="I"),-1,1),"")</f>
        <v>0</v>
      </c>
      <c r="AM467" s="905">
        <f t="shared" si="29"/>
        <v>0</v>
      </c>
      <c r="AN467" s="905">
        <f>INDEX(G467:R467,1,MATCH(Parametres!$B$3,G$1:R$1,0))*IF(OR(F467="L",F467="S",F467="I"),-1,1)</f>
        <v>0</v>
      </c>
      <c r="AO467" s="487" t="e">
        <f>+VLOOKUP($AJ467,Data_Validation!$A:$D,1,0)</f>
        <v>#N/A</v>
      </c>
      <c r="AP467" s="487" t="e">
        <f>+VLOOKUP($AJ467,Data_Validation!$A:$D,3,0)</f>
        <v>#N/A</v>
      </c>
      <c r="AQ467" s="487" t="e">
        <f>+VLOOKUP($AJ467,Data_Validation!$A:$D,4,0)</f>
        <v>#N/A</v>
      </c>
      <c r="AR467" s="487" t="s">
        <v>299</v>
      </c>
      <c r="AS467" s="487" t="e">
        <f>+VLOOKUP($AJ467,Data_Validation!$A:$E,5,0)</f>
        <v>#N/A</v>
      </c>
      <c r="AT467" s="904">
        <f t="shared" si="30"/>
        <v>0</v>
      </c>
      <c r="AU467" s="488">
        <f t="shared" si="30"/>
        <v>0</v>
      </c>
      <c r="AV467" s="899">
        <f>IFERROR(INDEX(V467:AG467,1,MATCH(Parametres!$B$3,V$1:AG$1,0)-1)*IF(OR(C467="L",C467="S",C467="I"),-1,1),"")</f>
        <v>0</v>
      </c>
      <c r="AW467" s="899">
        <f t="shared" si="31"/>
        <v>0</v>
      </c>
      <c r="AX467" s="899">
        <f>INDEX(V467:AG467,1,MATCH(Parametres!$B$3,V$1:AG$1,0))*IF(OR(C467="L",C467="S",C467="I"),-1,1)</f>
        <v>0</v>
      </c>
      <c r="AY467" s="487" t="s">
        <v>337</v>
      </c>
      <c r="AZ467" s="487" t="e">
        <f>+VLOOKUP($AJ467,Data_Validation!$A:$E,5,0)</f>
        <v>#N/A</v>
      </c>
    </row>
    <row r="468" spans="36:52" ht="15" customHeight="1">
      <c r="AJ468" s="899">
        <f t="shared" ref="AJ468:AK531" si="32">C468</f>
        <v>0</v>
      </c>
      <c r="AK468" s="899">
        <f t="shared" si="32"/>
        <v>0</v>
      </c>
      <c r="AL468" s="905">
        <f>IFERROR(INDEX(G468:R468,1,MATCH(Parametres!$B$3,G$1:R$1,0)-1)*IF(OR(F468="L",F468="S",F468="I"),-1,1),"")</f>
        <v>0</v>
      </c>
      <c r="AM468" s="905">
        <f t="shared" si="29"/>
        <v>0</v>
      </c>
      <c r="AN468" s="905">
        <f>INDEX(G468:R468,1,MATCH(Parametres!$B$3,G$1:R$1,0))*IF(OR(F468="L",F468="S",F468="I"),-1,1)</f>
        <v>0</v>
      </c>
      <c r="AO468" s="487" t="e">
        <f>+VLOOKUP($AJ468,Data_Validation!$A:$D,1,0)</f>
        <v>#N/A</v>
      </c>
      <c r="AP468" s="487" t="e">
        <f>+VLOOKUP($AJ468,Data_Validation!$A:$D,3,0)</f>
        <v>#N/A</v>
      </c>
      <c r="AQ468" s="487" t="e">
        <f>+VLOOKUP($AJ468,Data_Validation!$A:$D,4,0)</f>
        <v>#N/A</v>
      </c>
      <c r="AR468" s="487" t="s">
        <v>299</v>
      </c>
      <c r="AS468" s="487" t="e">
        <f>+VLOOKUP($AJ468,Data_Validation!$A:$E,5,0)</f>
        <v>#N/A</v>
      </c>
      <c r="AT468" s="904">
        <f t="shared" si="30"/>
        <v>0</v>
      </c>
      <c r="AU468" s="488">
        <f t="shared" si="30"/>
        <v>0</v>
      </c>
      <c r="AV468" s="899">
        <f>IFERROR(INDEX(V468:AG468,1,MATCH(Parametres!$B$3,V$1:AG$1,0)-1)*IF(OR(C468="L",C468="S",C468="I"),-1,1),"")</f>
        <v>0</v>
      </c>
      <c r="AW468" s="899">
        <f t="shared" si="31"/>
        <v>0</v>
      </c>
      <c r="AX468" s="899">
        <f>INDEX(V468:AG468,1,MATCH(Parametres!$B$3,V$1:AG$1,0))*IF(OR(C468="L",C468="S",C468="I"),-1,1)</f>
        <v>0</v>
      </c>
      <c r="AY468" s="487" t="s">
        <v>337</v>
      </c>
      <c r="AZ468" s="487" t="e">
        <f>+VLOOKUP($AJ468,Data_Validation!$A:$E,5,0)</f>
        <v>#N/A</v>
      </c>
    </row>
    <row r="469" spans="36:52" ht="15" customHeight="1">
      <c r="AJ469" s="899">
        <f t="shared" si="32"/>
        <v>0</v>
      </c>
      <c r="AK469" s="899">
        <f t="shared" si="32"/>
        <v>0</v>
      </c>
      <c r="AL469" s="905">
        <f>IFERROR(INDEX(G469:R469,1,MATCH(Parametres!$B$3,G$1:R$1,0)-1)*IF(OR(F469="L",F469="S",F469="I"),-1,1),"")</f>
        <v>0</v>
      </c>
      <c r="AM469" s="905">
        <f t="shared" si="29"/>
        <v>0</v>
      </c>
      <c r="AN469" s="905">
        <f>INDEX(G469:R469,1,MATCH(Parametres!$B$3,G$1:R$1,0))*IF(OR(F469="L",F469="S",F469="I"),-1,1)</f>
        <v>0</v>
      </c>
      <c r="AO469" s="487" t="e">
        <f>+VLOOKUP($AJ469,Data_Validation!$A:$D,1,0)</f>
        <v>#N/A</v>
      </c>
      <c r="AP469" s="487" t="e">
        <f>+VLOOKUP($AJ469,Data_Validation!$A:$D,3,0)</f>
        <v>#N/A</v>
      </c>
      <c r="AQ469" s="487" t="e">
        <f>+VLOOKUP($AJ469,Data_Validation!$A:$D,4,0)</f>
        <v>#N/A</v>
      </c>
      <c r="AR469" s="487" t="s">
        <v>299</v>
      </c>
      <c r="AS469" s="487" t="e">
        <f>+VLOOKUP($AJ469,Data_Validation!$A:$E,5,0)</f>
        <v>#N/A</v>
      </c>
      <c r="AT469" s="904">
        <f t="shared" si="30"/>
        <v>0</v>
      </c>
      <c r="AU469" s="488">
        <f t="shared" si="30"/>
        <v>0</v>
      </c>
      <c r="AV469" s="899">
        <f>IFERROR(INDEX(V469:AG469,1,MATCH(Parametres!$B$3,V$1:AG$1,0)-1)*IF(OR(C469="L",C469="S",C469="I"),-1,1),"")</f>
        <v>0</v>
      </c>
      <c r="AW469" s="899">
        <f t="shared" si="31"/>
        <v>0</v>
      </c>
      <c r="AX469" s="899">
        <f>INDEX(V469:AG469,1,MATCH(Parametres!$B$3,V$1:AG$1,0))*IF(OR(C469="L",C469="S",C469="I"),-1,1)</f>
        <v>0</v>
      </c>
      <c r="AY469" s="487" t="s">
        <v>337</v>
      </c>
      <c r="AZ469" s="487" t="e">
        <f>+VLOOKUP($AJ469,Data_Validation!$A:$E,5,0)</f>
        <v>#N/A</v>
      </c>
    </row>
    <row r="470" spans="36:52" ht="15" customHeight="1">
      <c r="AJ470" s="899">
        <f t="shared" si="32"/>
        <v>0</v>
      </c>
      <c r="AK470" s="899">
        <f t="shared" si="32"/>
        <v>0</v>
      </c>
      <c r="AL470" s="905">
        <f>IFERROR(INDEX(G470:R470,1,MATCH(Parametres!$B$3,G$1:R$1,0)-1)*IF(OR(F470="L",F470="S",F470="I"),-1,1),"")</f>
        <v>0</v>
      </c>
      <c r="AM470" s="905">
        <f t="shared" si="29"/>
        <v>0</v>
      </c>
      <c r="AN470" s="905">
        <f>INDEX(G470:R470,1,MATCH(Parametres!$B$3,G$1:R$1,0))*IF(OR(F470="L",F470="S",F470="I"),-1,1)</f>
        <v>0</v>
      </c>
      <c r="AO470" s="487" t="e">
        <f>+VLOOKUP($AJ470,Data_Validation!$A:$D,1,0)</f>
        <v>#N/A</v>
      </c>
      <c r="AP470" s="487" t="e">
        <f>+VLOOKUP($AJ470,Data_Validation!$A:$D,3,0)</f>
        <v>#N/A</v>
      </c>
      <c r="AQ470" s="487" t="e">
        <f>+VLOOKUP($AJ470,Data_Validation!$A:$D,4,0)</f>
        <v>#N/A</v>
      </c>
      <c r="AR470" s="487" t="s">
        <v>299</v>
      </c>
      <c r="AS470" s="487" t="e">
        <f>+VLOOKUP($AJ470,Data_Validation!$A:$E,5,0)</f>
        <v>#N/A</v>
      </c>
      <c r="AT470" s="904">
        <f t="shared" si="30"/>
        <v>0</v>
      </c>
      <c r="AU470" s="488">
        <f t="shared" si="30"/>
        <v>0</v>
      </c>
      <c r="AV470" s="899">
        <f>IFERROR(INDEX(V470:AG470,1,MATCH(Parametres!$B$3,V$1:AG$1,0)-1)*IF(OR(C470="L",C470="S",C470="I"),-1,1),"")</f>
        <v>0</v>
      </c>
      <c r="AW470" s="899">
        <f t="shared" si="31"/>
        <v>0</v>
      </c>
      <c r="AX470" s="899">
        <f>INDEX(V470:AG470,1,MATCH(Parametres!$B$3,V$1:AG$1,0))*IF(OR(C470="L",C470="S",C470="I"),-1,1)</f>
        <v>0</v>
      </c>
      <c r="AY470" s="487" t="s">
        <v>337</v>
      </c>
      <c r="AZ470" s="487" t="e">
        <f>+VLOOKUP($AJ470,Data_Validation!$A:$E,5,0)</f>
        <v>#N/A</v>
      </c>
    </row>
    <row r="471" spans="36:52" ht="15" customHeight="1">
      <c r="AJ471" s="899">
        <f t="shared" si="32"/>
        <v>0</v>
      </c>
      <c r="AK471" s="899">
        <f t="shared" si="32"/>
        <v>0</v>
      </c>
      <c r="AL471" s="905">
        <f>IFERROR(INDEX(G471:R471,1,MATCH(Parametres!$B$3,G$1:R$1,0)-1)*IF(OR(F471="L",F471="S",F471="I"),-1,1),"")</f>
        <v>0</v>
      </c>
      <c r="AM471" s="905">
        <f t="shared" si="29"/>
        <v>0</v>
      </c>
      <c r="AN471" s="905">
        <f>INDEX(G471:R471,1,MATCH(Parametres!$B$3,G$1:R$1,0))*IF(OR(F471="L",F471="S",F471="I"),-1,1)</f>
        <v>0</v>
      </c>
      <c r="AO471" s="487" t="e">
        <f>+VLOOKUP($AJ471,Data_Validation!$A:$D,1,0)</f>
        <v>#N/A</v>
      </c>
      <c r="AP471" s="487" t="e">
        <f>+VLOOKUP($AJ471,Data_Validation!$A:$D,3,0)</f>
        <v>#N/A</v>
      </c>
      <c r="AQ471" s="487" t="e">
        <f>+VLOOKUP($AJ471,Data_Validation!$A:$D,4,0)</f>
        <v>#N/A</v>
      </c>
      <c r="AR471" s="487" t="s">
        <v>299</v>
      </c>
      <c r="AS471" s="487" t="e">
        <f>+VLOOKUP($AJ471,Data_Validation!$A:$E,5,0)</f>
        <v>#N/A</v>
      </c>
      <c r="AT471" s="904">
        <f t="shared" si="30"/>
        <v>0</v>
      </c>
      <c r="AU471" s="488">
        <f t="shared" si="30"/>
        <v>0</v>
      </c>
      <c r="AV471" s="899">
        <f>IFERROR(INDEX(V471:AG471,1,MATCH(Parametres!$B$3,V$1:AG$1,0)-1)*IF(OR(C471="L",C471="S",C471="I"),-1,1),"")</f>
        <v>0</v>
      </c>
      <c r="AW471" s="899">
        <f t="shared" si="31"/>
        <v>0</v>
      </c>
      <c r="AX471" s="899">
        <f>INDEX(V471:AG471,1,MATCH(Parametres!$B$3,V$1:AG$1,0))*IF(OR(C471="L",C471="S",C471="I"),-1,1)</f>
        <v>0</v>
      </c>
      <c r="AY471" s="487" t="s">
        <v>337</v>
      </c>
      <c r="AZ471" s="487" t="e">
        <f>+VLOOKUP($AJ471,Data_Validation!$A:$E,5,0)</f>
        <v>#N/A</v>
      </c>
    </row>
    <row r="472" spans="36:52" ht="15" customHeight="1">
      <c r="AJ472" s="899">
        <f t="shared" si="32"/>
        <v>0</v>
      </c>
      <c r="AK472" s="899">
        <f t="shared" si="32"/>
        <v>0</v>
      </c>
      <c r="AL472" s="905">
        <f>IFERROR(INDEX(G472:R472,1,MATCH(Parametres!$B$3,G$1:R$1,0)-1)*IF(OR(F472="L",F472="S",F472="I"),-1,1),"")</f>
        <v>0</v>
      </c>
      <c r="AM472" s="905">
        <f t="shared" si="29"/>
        <v>0</v>
      </c>
      <c r="AN472" s="905">
        <f>INDEX(G472:R472,1,MATCH(Parametres!$B$3,G$1:R$1,0))*IF(OR(F472="L",F472="S",F472="I"),-1,1)</f>
        <v>0</v>
      </c>
      <c r="AO472" s="487" t="e">
        <f>+VLOOKUP($AJ472,Data_Validation!$A:$D,1,0)</f>
        <v>#N/A</v>
      </c>
      <c r="AP472" s="487" t="e">
        <f>+VLOOKUP($AJ472,Data_Validation!$A:$D,3,0)</f>
        <v>#N/A</v>
      </c>
      <c r="AQ472" s="487" t="e">
        <f>+VLOOKUP($AJ472,Data_Validation!$A:$D,4,0)</f>
        <v>#N/A</v>
      </c>
      <c r="AR472" s="487" t="s">
        <v>299</v>
      </c>
      <c r="AS472" s="487" t="e">
        <f>+VLOOKUP($AJ472,Data_Validation!$A:$E,5,0)</f>
        <v>#N/A</v>
      </c>
      <c r="AT472" s="904">
        <f t="shared" si="30"/>
        <v>0</v>
      </c>
      <c r="AU472" s="488">
        <f t="shared" si="30"/>
        <v>0</v>
      </c>
      <c r="AV472" s="899">
        <f>IFERROR(INDEX(V472:AG472,1,MATCH(Parametres!$B$3,V$1:AG$1,0)-1)*IF(OR(C472="L",C472="S",C472="I"),-1,1),"")</f>
        <v>0</v>
      </c>
      <c r="AW472" s="899">
        <f t="shared" si="31"/>
        <v>0</v>
      </c>
      <c r="AX472" s="899">
        <f>INDEX(V472:AG472,1,MATCH(Parametres!$B$3,V$1:AG$1,0))*IF(OR(C472="L",C472="S",C472="I"),-1,1)</f>
        <v>0</v>
      </c>
      <c r="AY472" s="487" t="s">
        <v>337</v>
      </c>
      <c r="AZ472" s="487" t="e">
        <f>+VLOOKUP($AJ472,Data_Validation!$A:$E,5,0)</f>
        <v>#N/A</v>
      </c>
    </row>
    <row r="473" spans="36:52" ht="15" customHeight="1">
      <c r="AJ473" s="899">
        <f t="shared" si="32"/>
        <v>0</v>
      </c>
      <c r="AK473" s="899">
        <f t="shared" si="32"/>
        <v>0</v>
      </c>
      <c r="AL473" s="905">
        <f>IFERROR(INDEX(G473:R473,1,MATCH(Parametres!$B$3,G$1:R$1,0)-1)*IF(OR(F473="L",F473="S",F473="I"),-1,1),"")</f>
        <v>0</v>
      </c>
      <c r="AM473" s="905">
        <f t="shared" si="29"/>
        <v>0</v>
      </c>
      <c r="AN473" s="905">
        <f>INDEX(G473:R473,1,MATCH(Parametres!$B$3,G$1:R$1,0))*IF(OR(F473="L",F473="S",F473="I"),-1,1)</f>
        <v>0</v>
      </c>
      <c r="AO473" s="487" t="e">
        <f>+VLOOKUP($AJ473,Data_Validation!$A:$D,1,0)</f>
        <v>#N/A</v>
      </c>
      <c r="AP473" s="487" t="e">
        <f>+VLOOKUP($AJ473,Data_Validation!$A:$D,3,0)</f>
        <v>#N/A</v>
      </c>
      <c r="AQ473" s="487" t="e">
        <f>+VLOOKUP($AJ473,Data_Validation!$A:$D,4,0)</f>
        <v>#N/A</v>
      </c>
      <c r="AR473" s="487" t="s">
        <v>299</v>
      </c>
      <c r="AS473" s="487" t="e">
        <f>+VLOOKUP($AJ473,Data_Validation!$A:$E,5,0)</f>
        <v>#N/A</v>
      </c>
      <c r="AT473" s="904">
        <f t="shared" si="30"/>
        <v>0</v>
      </c>
      <c r="AU473" s="488">
        <f t="shared" si="30"/>
        <v>0</v>
      </c>
      <c r="AV473" s="899">
        <f>IFERROR(INDEX(V473:AG473,1,MATCH(Parametres!$B$3,V$1:AG$1,0)-1)*IF(OR(C473="L",C473="S",C473="I"),-1,1),"")</f>
        <v>0</v>
      </c>
      <c r="AW473" s="899">
        <f t="shared" si="31"/>
        <v>0</v>
      </c>
      <c r="AX473" s="899">
        <f>INDEX(V473:AG473,1,MATCH(Parametres!$B$3,V$1:AG$1,0))*IF(OR(C473="L",C473="S",C473="I"),-1,1)</f>
        <v>0</v>
      </c>
      <c r="AY473" s="487" t="s">
        <v>337</v>
      </c>
      <c r="AZ473" s="487" t="e">
        <f>+VLOOKUP($AJ473,Data_Validation!$A:$E,5,0)</f>
        <v>#N/A</v>
      </c>
    </row>
    <row r="474" spans="36:52" ht="15" customHeight="1">
      <c r="AJ474" s="899">
        <f t="shared" si="32"/>
        <v>0</v>
      </c>
      <c r="AK474" s="899">
        <f t="shared" si="32"/>
        <v>0</v>
      </c>
      <c r="AL474" s="905">
        <f>IFERROR(INDEX(G474:R474,1,MATCH(Parametres!$B$3,G$1:R$1,0)-1)*IF(OR(F474="L",F474="S",F474="I"),-1,1),"")</f>
        <v>0</v>
      </c>
      <c r="AM474" s="905">
        <f t="shared" si="29"/>
        <v>0</v>
      </c>
      <c r="AN474" s="905">
        <f>INDEX(G474:R474,1,MATCH(Parametres!$B$3,G$1:R$1,0))*IF(OR(F474="L",F474="S",F474="I"),-1,1)</f>
        <v>0</v>
      </c>
      <c r="AO474" s="487" t="e">
        <f>+VLOOKUP($AJ474,Data_Validation!$A:$D,1,0)</f>
        <v>#N/A</v>
      </c>
      <c r="AP474" s="487" t="e">
        <f>+VLOOKUP($AJ474,Data_Validation!$A:$D,3,0)</f>
        <v>#N/A</v>
      </c>
      <c r="AQ474" s="487" t="e">
        <f>+VLOOKUP($AJ474,Data_Validation!$A:$D,4,0)</f>
        <v>#N/A</v>
      </c>
      <c r="AR474" s="487" t="s">
        <v>299</v>
      </c>
      <c r="AS474" s="487" t="e">
        <f>+VLOOKUP($AJ474,Data_Validation!$A:$E,5,0)</f>
        <v>#N/A</v>
      </c>
      <c r="AT474" s="904">
        <f t="shared" si="30"/>
        <v>0</v>
      </c>
      <c r="AU474" s="488">
        <f t="shared" si="30"/>
        <v>0</v>
      </c>
      <c r="AV474" s="899">
        <f>IFERROR(INDEX(V474:AG474,1,MATCH(Parametres!$B$3,V$1:AG$1,0)-1)*IF(OR(C474="L",C474="S",C474="I"),-1,1),"")</f>
        <v>0</v>
      </c>
      <c r="AW474" s="899">
        <f t="shared" si="31"/>
        <v>0</v>
      </c>
      <c r="AX474" s="899">
        <f>INDEX(V474:AG474,1,MATCH(Parametres!$B$3,V$1:AG$1,0))*IF(OR(C474="L",C474="S",C474="I"),-1,1)</f>
        <v>0</v>
      </c>
      <c r="AY474" s="487" t="s">
        <v>337</v>
      </c>
      <c r="AZ474" s="487" t="e">
        <f>+VLOOKUP($AJ474,Data_Validation!$A:$E,5,0)</f>
        <v>#N/A</v>
      </c>
    </row>
    <row r="475" spans="36:52" ht="15" customHeight="1">
      <c r="AJ475" s="899">
        <f t="shared" si="32"/>
        <v>0</v>
      </c>
      <c r="AK475" s="899">
        <f t="shared" si="32"/>
        <v>0</v>
      </c>
      <c r="AL475" s="905">
        <f>IFERROR(INDEX(G475:R475,1,MATCH(Parametres!$B$3,G$1:R$1,0)-1)*IF(OR(F475="L",F475="S",F475="I"),-1,1),"")</f>
        <v>0</v>
      </c>
      <c r="AM475" s="905">
        <f t="shared" si="29"/>
        <v>0</v>
      </c>
      <c r="AN475" s="905">
        <f>INDEX(G475:R475,1,MATCH(Parametres!$B$3,G$1:R$1,0))*IF(OR(F475="L",F475="S",F475="I"),-1,1)</f>
        <v>0</v>
      </c>
      <c r="AO475" s="487" t="e">
        <f>+VLOOKUP($AJ475,Data_Validation!$A:$D,1,0)</f>
        <v>#N/A</v>
      </c>
      <c r="AP475" s="487" t="e">
        <f>+VLOOKUP($AJ475,Data_Validation!$A:$D,3,0)</f>
        <v>#N/A</v>
      </c>
      <c r="AQ475" s="487" t="e">
        <f>+VLOOKUP($AJ475,Data_Validation!$A:$D,4,0)</f>
        <v>#N/A</v>
      </c>
      <c r="AR475" s="487" t="s">
        <v>299</v>
      </c>
      <c r="AS475" s="487" t="e">
        <f>+VLOOKUP($AJ475,Data_Validation!$A:$E,5,0)</f>
        <v>#N/A</v>
      </c>
      <c r="AT475" s="904">
        <f t="shared" si="30"/>
        <v>0</v>
      </c>
      <c r="AU475" s="488">
        <f t="shared" si="30"/>
        <v>0</v>
      </c>
      <c r="AV475" s="899">
        <f>IFERROR(INDEX(V475:AG475,1,MATCH(Parametres!$B$3,V$1:AG$1,0)-1)*IF(OR(C475="L",C475="S",C475="I"),-1,1),"")</f>
        <v>0</v>
      </c>
      <c r="AW475" s="899">
        <f t="shared" si="31"/>
        <v>0</v>
      </c>
      <c r="AX475" s="899">
        <f>INDEX(V475:AG475,1,MATCH(Parametres!$B$3,V$1:AG$1,0))*IF(OR(C475="L",C475="S",C475="I"),-1,1)</f>
        <v>0</v>
      </c>
      <c r="AY475" s="487" t="s">
        <v>337</v>
      </c>
      <c r="AZ475" s="487" t="e">
        <f>+VLOOKUP($AJ475,Data_Validation!$A:$E,5,0)</f>
        <v>#N/A</v>
      </c>
    </row>
    <row r="476" spans="36:52" ht="15" customHeight="1">
      <c r="AJ476" s="899">
        <f t="shared" si="32"/>
        <v>0</v>
      </c>
      <c r="AK476" s="899">
        <f t="shared" si="32"/>
        <v>0</v>
      </c>
      <c r="AL476" s="905">
        <f>IFERROR(INDEX(G476:R476,1,MATCH(Parametres!$B$3,G$1:R$1,0)-1)*IF(OR(F476="L",F476="S",F476="I"),-1,1),"")</f>
        <v>0</v>
      </c>
      <c r="AM476" s="905">
        <f t="shared" si="29"/>
        <v>0</v>
      </c>
      <c r="AN476" s="905">
        <f>INDEX(G476:R476,1,MATCH(Parametres!$B$3,G$1:R$1,0))*IF(OR(F476="L",F476="S",F476="I"),-1,1)</f>
        <v>0</v>
      </c>
      <c r="AO476" s="487" t="e">
        <f>+VLOOKUP($AJ476,Data_Validation!$A:$D,1,0)</f>
        <v>#N/A</v>
      </c>
      <c r="AP476" s="487" t="e">
        <f>+VLOOKUP($AJ476,Data_Validation!$A:$D,3,0)</f>
        <v>#N/A</v>
      </c>
      <c r="AQ476" s="487" t="e">
        <f>+VLOOKUP($AJ476,Data_Validation!$A:$D,4,0)</f>
        <v>#N/A</v>
      </c>
      <c r="AR476" s="487" t="s">
        <v>299</v>
      </c>
      <c r="AS476" s="487" t="e">
        <f>+VLOOKUP($AJ476,Data_Validation!$A:$E,5,0)</f>
        <v>#N/A</v>
      </c>
      <c r="AT476" s="904">
        <f t="shared" si="30"/>
        <v>0</v>
      </c>
      <c r="AU476" s="488">
        <f t="shared" si="30"/>
        <v>0</v>
      </c>
      <c r="AV476" s="899">
        <f>IFERROR(INDEX(V476:AG476,1,MATCH(Parametres!$B$3,V$1:AG$1,0)-1)*IF(OR(C476="L",C476="S",C476="I"),-1,1),"")</f>
        <v>0</v>
      </c>
      <c r="AW476" s="899">
        <f t="shared" si="31"/>
        <v>0</v>
      </c>
      <c r="AX476" s="899">
        <f>INDEX(V476:AG476,1,MATCH(Parametres!$B$3,V$1:AG$1,0))*IF(OR(C476="L",C476="S",C476="I"),-1,1)</f>
        <v>0</v>
      </c>
      <c r="AY476" s="487" t="s">
        <v>337</v>
      </c>
      <c r="AZ476" s="487" t="e">
        <f>+VLOOKUP($AJ476,Data_Validation!$A:$E,5,0)</f>
        <v>#N/A</v>
      </c>
    </row>
    <row r="477" spans="36:52" ht="15" customHeight="1">
      <c r="AJ477" s="899">
        <f t="shared" si="32"/>
        <v>0</v>
      </c>
      <c r="AK477" s="899">
        <f t="shared" si="32"/>
        <v>0</v>
      </c>
      <c r="AL477" s="905">
        <f>IFERROR(INDEX(G477:R477,1,MATCH(Parametres!$B$3,G$1:R$1,0)-1)*IF(OR(F477="L",F477="S",F477="I"),-1,1),"")</f>
        <v>0</v>
      </c>
      <c r="AM477" s="905">
        <f t="shared" si="29"/>
        <v>0</v>
      </c>
      <c r="AN477" s="905">
        <f>INDEX(G477:R477,1,MATCH(Parametres!$B$3,G$1:R$1,0))*IF(OR(F477="L",F477="S",F477="I"),-1,1)</f>
        <v>0</v>
      </c>
      <c r="AO477" s="487" t="e">
        <f>+VLOOKUP($AJ477,Data_Validation!$A:$D,1,0)</f>
        <v>#N/A</v>
      </c>
      <c r="AP477" s="487" t="e">
        <f>+VLOOKUP($AJ477,Data_Validation!$A:$D,3,0)</f>
        <v>#N/A</v>
      </c>
      <c r="AQ477" s="487" t="e">
        <f>+VLOOKUP($AJ477,Data_Validation!$A:$D,4,0)</f>
        <v>#N/A</v>
      </c>
      <c r="AR477" s="487" t="s">
        <v>299</v>
      </c>
      <c r="AS477" s="487" t="e">
        <f>+VLOOKUP($AJ477,Data_Validation!$A:$E,5,0)</f>
        <v>#N/A</v>
      </c>
      <c r="AT477" s="904">
        <f t="shared" si="30"/>
        <v>0</v>
      </c>
      <c r="AU477" s="488">
        <f t="shared" si="30"/>
        <v>0</v>
      </c>
      <c r="AV477" s="899">
        <f>IFERROR(INDEX(V477:AG477,1,MATCH(Parametres!$B$3,V$1:AG$1,0)-1)*IF(OR(C477="L",C477="S",C477="I"),-1,1),"")</f>
        <v>0</v>
      </c>
      <c r="AW477" s="899">
        <f t="shared" si="31"/>
        <v>0</v>
      </c>
      <c r="AX477" s="899">
        <f>INDEX(V477:AG477,1,MATCH(Parametres!$B$3,V$1:AG$1,0))*IF(OR(C477="L",C477="S",C477="I"),-1,1)</f>
        <v>0</v>
      </c>
      <c r="AY477" s="487" t="s">
        <v>337</v>
      </c>
      <c r="AZ477" s="487" t="e">
        <f>+VLOOKUP($AJ477,Data_Validation!$A:$E,5,0)</f>
        <v>#N/A</v>
      </c>
    </row>
    <row r="478" spans="36:52" ht="15" customHeight="1">
      <c r="AJ478" s="899">
        <f t="shared" si="32"/>
        <v>0</v>
      </c>
      <c r="AK478" s="899">
        <f t="shared" si="32"/>
        <v>0</v>
      </c>
      <c r="AL478" s="905">
        <f>IFERROR(INDEX(G478:R478,1,MATCH(Parametres!$B$3,G$1:R$1,0)-1)*IF(OR(F478="L",F478="S",F478="I"),-1,1),"")</f>
        <v>0</v>
      </c>
      <c r="AM478" s="905">
        <f t="shared" si="29"/>
        <v>0</v>
      </c>
      <c r="AN478" s="905">
        <f>INDEX(G478:R478,1,MATCH(Parametres!$B$3,G$1:R$1,0))*IF(OR(F478="L",F478="S",F478="I"),-1,1)</f>
        <v>0</v>
      </c>
      <c r="AO478" s="487" t="e">
        <f>+VLOOKUP($AJ478,Data_Validation!$A:$D,1,0)</f>
        <v>#N/A</v>
      </c>
      <c r="AP478" s="487" t="e">
        <f>+VLOOKUP($AJ478,Data_Validation!$A:$D,3,0)</f>
        <v>#N/A</v>
      </c>
      <c r="AQ478" s="487" t="e">
        <f>+VLOOKUP($AJ478,Data_Validation!$A:$D,4,0)</f>
        <v>#N/A</v>
      </c>
      <c r="AR478" s="487" t="s">
        <v>299</v>
      </c>
      <c r="AS478" s="487" t="e">
        <f>+VLOOKUP($AJ478,Data_Validation!$A:$E,5,0)</f>
        <v>#N/A</v>
      </c>
      <c r="AT478" s="904">
        <f t="shared" si="30"/>
        <v>0</v>
      </c>
      <c r="AU478" s="488">
        <f t="shared" si="30"/>
        <v>0</v>
      </c>
      <c r="AV478" s="899">
        <f>IFERROR(INDEX(V478:AG478,1,MATCH(Parametres!$B$3,V$1:AG$1,0)-1)*IF(OR(C478="L",C478="S",C478="I"),-1,1),"")</f>
        <v>0</v>
      </c>
      <c r="AW478" s="899">
        <f t="shared" si="31"/>
        <v>0</v>
      </c>
      <c r="AX478" s="899">
        <f>INDEX(V478:AG478,1,MATCH(Parametres!$B$3,V$1:AG$1,0))*IF(OR(C478="L",C478="S",C478="I"),-1,1)</f>
        <v>0</v>
      </c>
      <c r="AY478" s="487" t="s">
        <v>337</v>
      </c>
      <c r="AZ478" s="487" t="e">
        <f>+VLOOKUP($AJ478,Data_Validation!$A:$E,5,0)</f>
        <v>#N/A</v>
      </c>
    </row>
    <row r="479" spans="36:52" ht="15" customHeight="1">
      <c r="AJ479" s="899">
        <f t="shared" si="32"/>
        <v>0</v>
      </c>
      <c r="AK479" s="899">
        <f t="shared" si="32"/>
        <v>0</v>
      </c>
      <c r="AL479" s="905">
        <f>IFERROR(INDEX(G479:R479,1,MATCH(Parametres!$B$3,G$1:R$1,0)-1)*IF(OR(F479="L",F479="S",F479="I"),-1,1),"")</f>
        <v>0</v>
      </c>
      <c r="AM479" s="905">
        <f t="shared" si="29"/>
        <v>0</v>
      </c>
      <c r="AN479" s="905">
        <f>INDEX(G479:R479,1,MATCH(Parametres!$B$3,G$1:R$1,0))*IF(OR(F479="L",F479="S",F479="I"),-1,1)</f>
        <v>0</v>
      </c>
      <c r="AO479" s="487" t="e">
        <f>+VLOOKUP($AJ479,Data_Validation!$A:$D,1,0)</f>
        <v>#N/A</v>
      </c>
      <c r="AP479" s="487" t="e">
        <f>+VLOOKUP($AJ479,Data_Validation!$A:$D,3,0)</f>
        <v>#N/A</v>
      </c>
      <c r="AQ479" s="487" t="e">
        <f>+VLOOKUP($AJ479,Data_Validation!$A:$D,4,0)</f>
        <v>#N/A</v>
      </c>
      <c r="AR479" s="487" t="s">
        <v>299</v>
      </c>
      <c r="AS479" s="487" t="e">
        <f>+VLOOKUP($AJ479,Data_Validation!$A:$E,5,0)</f>
        <v>#N/A</v>
      </c>
      <c r="AT479" s="904">
        <f t="shared" si="30"/>
        <v>0</v>
      </c>
      <c r="AU479" s="488">
        <f t="shared" si="30"/>
        <v>0</v>
      </c>
      <c r="AV479" s="899">
        <f>IFERROR(INDEX(V479:AG479,1,MATCH(Parametres!$B$3,V$1:AG$1,0)-1)*IF(OR(C479="L",C479="S",C479="I"),-1,1),"")</f>
        <v>0</v>
      </c>
      <c r="AW479" s="899">
        <f t="shared" si="31"/>
        <v>0</v>
      </c>
      <c r="AX479" s="899">
        <f>INDEX(V479:AG479,1,MATCH(Parametres!$B$3,V$1:AG$1,0))*IF(OR(C479="L",C479="S",C479="I"),-1,1)</f>
        <v>0</v>
      </c>
      <c r="AY479" s="487" t="s">
        <v>337</v>
      </c>
      <c r="AZ479" s="487" t="e">
        <f>+VLOOKUP($AJ479,Data_Validation!$A:$E,5,0)</f>
        <v>#N/A</v>
      </c>
    </row>
    <row r="480" spans="36:52" ht="15" customHeight="1">
      <c r="AJ480" s="899">
        <f t="shared" si="32"/>
        <v>0</v>
      </c>
      <c r="AK480" s="899">
        <f t="shared" si="32"/>
        <v>0</v>
      </c>
      <c r="AL480" s="905">
        <f>IFERROR(INDEX(G480:R480,1,MATCH(Parametres!$B$3,G$1:R$1,0)-1)*IF(OR(F480="L",F480="S",F480="I"),-1,1),"")</f>
        <v>0</v>
      </c>
      <c r="AM480" s="905">
        <f t="shared" si="29"/>
        <v>0</v>
      </c>
      <c r="AN480" s="905">
        <f>INDEX(G480:R480,1,MATCH(Parametres!$B$3,G$1:R$1,0))*IF(OR(F480="L",F480="S",F480="I"),-1,1)</f>
        <v>0</v>
      </c>
      <c r="AO480" s="487" t="e">
        <f>+VLOOKUP($AJ480,Data_Validation!$A:$D,1,0)</f>
        <v>#N/A</v>
      </c>
      <c r="AP480" s="487" t="e">
        <f>+VLOOKUP($AJ480,Data_Validation!$A:$D,3,0)</f>
        <v>#N/A</v>
      </c>
      <c r="AQ480" s="487" t="e">
        <f>+VLOOKUP($AJ480,Data_Validation!$A:$D,4,0)</f>
        <v>#N/A</v>
      </c>
      <c r="AR480" s="487" t="s">
        <v>299</v>
      </c>
      <c r="AS480" s="487" t="e">
        <f>+VLOOKUP($AJ480,Data_Validation!$A:$E,5,0)</f>
        <v>#N/A</v>
      </c>
      <c r="AT480" s="904">
        <f t="shared" si="30"/>
        <v>0</v>
      </c>
      <c r="AU480" s="488">
        <f t="shared" si="30"/>
        <v>0</v>
      </c>
      <c r="AV480" s="899">
        <f>IFERROR(INDEX(V480:AG480,1,MATCH(Parametres!$B$3,V$1:AG$1,0)-1)*IF(OR(C480="L",C480="S",C480="I"),-1,1),"")</f>
        <v>0</v>
      </c>
      <c r="AW480" s="899">
        <f t="shared" si="31"/>
        <v>0</v>
      </c>
      <c r="AX480" s="899">
        <f>INDEX(V480:AG480,1,MATCH(Parametres!$B$3,V$1:AG$1,0))*IF(OR(C480="L",C480="S",C480="I"),-1,1)</f>
        <v>0</v>
      </c>
      <c r="AY480" s="487" t="s">
        <v>337</v>
      </c>
      <c r="AZ480" s="487" t="e">
        <f>+VLOOKUP($AJ480,Data_Validation!$A:$E,5,0)</f>
        <v>#N/A</v>
      </c>
    </row>
    <row r="481" spans="36:52" ht="15" customHeight="1">
      <c r="AJ481" s="899">
        <f t="shared" si="32"/>
        <v>0</v>
      </c>
      <c r="AK481" s="899">
        <f t="shared" si="32"/>
        <v>0</v>
      </c>
      <c r="AL481" s="905">
        <f>IFERROR(INDEX(G481:R481,1,MATCH(Parametres!$B$3,G$1:R$1,0)-1)*IF(OR(F481="L",F481="S",F481="I"),-1,1),"")</f>
        <v>0</v>
      </c>
      <c r="AM481" s="905">
        <f t="shared" si="29"/>
        <v>0</v>
      </c>
      <c r="AN481" s="905">
        <f>INDEX(G481:R481,1,MATCH(Parametres!$B$3,G$1:R$1,0))*IF(OR(F481="L",F481="S",F481="I"),-1,1)</f>
        <v>0</v>
      </c>
      <c r="AO481" s="487" t="e">
        <f>+VLOOKUP($AJ481,Data_Validation!$A:$D,1,0)</f>
        <v>#N/A</v>
      </c>
      <c r="AP481" s="487" t="e">
        <f>+VLOOKUP($AJ481,Data_Validation!$A:$D,3,0)</f>
        <v>#N/A</v>
      </c>
      <c r="AQ481" s="487" t="e">
        <f>+VLOOKUP($AJ481,Data_Validation!$A:$D,4,0)</f>
        <v>#N/A</v>
      </c>
      <c r="AR481" s="487" t="s">
        <v>299</v>
      </c>
      <c r="AS481" s="487" t="e">
        <f>+VLOOKUP($AJ481,Data_Validation!$A:$E,5,0)</f>
        <v>#N/A</v>
      </c>
      <c r="AT481" s="904">
        <f t="shared" si="30"/>
        <v>0</v>
      </c>
      <c r="AU481" s="488">
        <f t="shared" si="30"/>
        <v>0</v>
      </c>
      <c r="AV481" s="899">
        <f>IFERROR(INDEX(V481:AG481,1,MATCH(Parametres!$B$3,V$1:AG$1,0)-1)*IF(OR(C481="L",C481="S",C481="I"),-1,1),"")</f>
        <v>0</v>
      </c>
      <c r="AW481" s="899">
        <f t="shared" si="31"/>
        <v>0</v>
      </c>
      <c r="AX481" s="899">
        <f>INDEX(V481:AG481,1,MATCH(Parametres!$B$3,V$1:AG$1,0))*IF(OR(C481="L",C481="S",C481="I"),-1,1)</f>
        <v>0</v>
      </c>
      <c r="AY481" s="487" t="s">
        <v>337</v>
      </c>
      <c r="AZ481" s="487" t="e">
        <f>+VLOOKUP($AJ481,Data_Validation!$A:$E,5,0)</f>
        <v>#N/A</v>
      </c>
    </row>
    <row r="482" spans="36:52" ht="15" customHeight="1">
      <c r="AJ482" s="899">
        <f t="shared" si="32"/>
        <v>0</v>
      </c>
      <c r="AK482" s="899">
        <f t="shared" si="32"/>
        <v>0</v>
      </c>
      <c r="AL482" s="905">
        <f>IFERROR(INDEX(G482:R482,1,MATCH(Parametres!$B$3,G$1:R$1,0)-1)*IF(OR(F482="L",F482="S",F482="I"),-1,1),"")</f>
        <v>0</v>
      </c>
      <c r="AM482" s="905">
        <f t="shared" si="29"/>
        <v>0</v>
      </c>
      <c r="AN482" s="905">
        <f>INDEX(G482:R482,1,MATCH(Parametres!$B$3,G$1:R$1,0))*IF(OR(F482="L",F482="S",F482="I"),-1,1)</f>
        <v>0</v>
      </c>
      <c r="AO482" s="487" t="e">
        <f>+VLOOKUP($AJ482,Data_Validation!$A:$D,1,0)</f>
        <v>#N/A</v>
      </c>
      <c r="AP482" s="487" t="e">
        <f>+VLOOKUP($AJ482,Data_Validation!$A:$D,3,0)</f>
        <v>#N/A</v>
      </c>
      <c r="AQ482" s="487" t="e">
        <f>+VLOOKUP($AJ482,Data_Validation!$A:$D,4,0)</f>
        <v>#N/A</v>
      </c>
      <c r="AR482" s="487" t="s">
        <v>299</v>
      </c>
      <c r="AS482" s="487" t="e">
        <f>+VLOOKUP($AJ482,Data_Validation!$A:$E,5,0)</f>
        <v>#N/A</v>
      </c>
      <c r="AT482" s="904">
        <f t="shared" si="30"/>
        <v>0</v>
      </c>
      <c r="AU482" s="488">
        <f t="shared" si="30"/>
        <v>0</v>
      </c>
      <c r="AV482" s="899">
        <f>IFERROR(INDEX(V482:AG482,1,MATCH(Parametres!$B$3,V$1:AG$1,0)-1)*IF(OR(C482="L",C482="S",C482="I"),-1,1),"")</f>
        <v>0</v>
      </c>
      <c r="AW482" s="899">
        <f t="shared" si="31"/>
        <v>0</v>
      </c>
      <c r="AX482" s="899">
        <f>INDEX(V482:AG482,1,MATCH(Parametres!$B$3,V$1:AG$1,0))*IF(OR(C482="L",C482="S",C482="I"),-1,1)</f>
        <v>0</v>
      </c>
      <c r="AY482" s="487" t="s">
        <v>337</v>
      </c>
      <c r="AZ482" s="487" t="e">
        <f>+VLOOKUP($AJ482,Data_Validation!$A:$E,5,0)</f>
        <v>#N/A</v>
      </c>
    </row>
    <row r="483" spans="36:52" ht="15" customHeight="1">
      <c r="AJ483" s="899">
        <f t="shared" si="32"/>
        <v>0</v>
      </c>
      <c r="AK483" s="899">
        <f t="shared" si="32"/>
        <v>0</v>
      </c>
      <c r="AL483" s="905">
        <f>IFERROR(INDEX(G483:R483,1,MATCH(Parametres!$B$3,G$1:R$1,0)-1)*IF(OR(F483="L",F483="S",F483="I"),-1,1),"")</f>
        <v>0</v>
      </c>
      <c r="AM483" s="905">
        <f t="shared" si="29"/>
        <v>0</v>
      </c>
      <c r="AN483" s="905">
        <f>INDEX(G483:R483,1,MATCH(Parametres!$B$3,G$1:R$1,0))*IF(OR(F483="L",F483="S",F483="I"),-1,1)</f>
        <v>0</v>
      </c>
      <c r="AO483" s="487" t="e">
        <f>+VLOOKUP($AJ483,Data_Validation!$A:$D,1,0)</f>
        <v>#N/A</v>
      </c>
      <c r="AP483" s="487" t="e">
        <f>+VLOOKUP($AJ483,Data_Validation!$A:$D,3,0)</f>
        <v>#N/A</v>
      </c>
      <c r="AQ483" s="487" t="e">
        <f>+VLOOKUP($AJ483,Data_Validation!$A:$D,4,0)</f>
        <v>#N/A</v>
      </c>
      <c r="AR483" s="487" t="s">
        <v>299</v>
      </c>
      <c r="AS483" s="487" t="e">
        <f>+VLOOKUP($AJ483,Data_Validation!$A:$E,5,0)</f>
        <v>#N/A</v>
      </c>
      <c r="AT483" s="904">
        <f t="shared" si="30"/>
        <v>0</v>
      </c>
      <c r="AU483" s="488">
        <f t="shared" si="30"/>
        <v>0</v>
      </c>
      <c r="AV483" s="899">
        <f>IFERROR(INDEX(V483:AG483,1,MATCH(Parametres!$B$3,V$1:AG$1,0)-1)*IF(OR(C483="L",C483="S",C483="I"),-1,1),"")</f>
        <v>0</v>
      </c>
      <c r="AW483" s="899">
        <f t="shared" si="31"/>
        <v>0</v>
      </c>
      <c r="AX483" s="899">
        <f>INDEX(V483:AG483,1,MATCH(Parametres!$B$3,V$1:AG$1,0))*IF(OR(C483="L",C483="S",C483="I"),-1,1)</f>
        <v>0</v>
      </c>
      <c r="AY483" s="487" t="s">
        <v>337</v>
      </c>
      <c r="AZ483" s="487" t="e">
        <f>+VLOOKUP($AJ483,Data_Validation!$A:$E,5,0)</f>
        <v>#N/A</v>
      </c>
    </row>
    <row r="484" spans="36:52" ht="15" customHeight="1">
      <c r="AJ484" s="899">
        <f t="shared" si="32"/>
        <v>0</v>
      </c>
      <c r="AK484" s="899">
        <f t="shared" si="32"/>
        <v>0</v>
      </c>
      <c r="AL484" s="905">
        <f>IFERROR(INDEX(G484:R484,1,MATCH(Parametres!$B$3,G$1:R$1,0)-1)*IF(OR(F484="L",F484="S",F484="I"),-1,1),"")</f>
        <v>0</v>
      </c>
      <c r="AM484" s="905">
        <f t="shared" si="29"/>
        <v>0</v>
      </c>
      <c r="AN484" s="905">
        <f>INDEX(G484:R484,1,MATCH(Parametres!$B$3,G$1:R$1,0))*IF(OR(F484="L",F484="S",F484="I"),-1,1)</f>
        <v>0</v>
      </c>
      <c r="AO484" s="487" t="e">
        <f>+VLOOKUP($AJ484,Data_Validation!$A:$D,1,0)</f>
        <v>#N/A</v>
      </c>
      <c r="AP484" s="487" t="e">
        <f>+VLOOKUP($AJ484,Data_Validation!$A:$D,3,0)</f>
        <v>#N/A</v>
      </c>
      <c r="AQ484" s="487" t="e">
        <f>+VLOOKUP($AJ484,Data_Validation!$A:$D,4,0)</f>
        <v>#N/A</v>
      </c>
      <c r="AR484" s="487" t="s">
        <v>299</v>
      </c>
      <c r="AS484" s="487" t="e">
        <f>+VLOOKUP($AJ484,Data_Validation!$A:$E,5,0)</f>
        <v>#N/A</v>
      </c>
      <c r="AT484" s="904">
        <f t="shared" si="30"/>
        <v>0</v>
      </c>
      <c r="AU484" s="488">
        <f t="shared" si="30"/>
        <v>0</v>
      </c>
      <c r="AV484" s="899">
        <f>IFERROR(INDEX(V484:AG484,1,MATCH(Parametres!$B$3,V$1:AG$1,0)-1)*IF(OR(C484="L",C484="S",C484="I"),-1,1),"")</f>
        <v>0</v>
      </c>
      <c r="AW484" s="899">
        <f t="shared" si="31"/>
        <v>0</v>
      </c>
      <c r="AX484" s="899">
        <f>INDEX(V484:AG484,1,MATCH(Parametres!$B$3,V$1:AG$1,0))*IF(OR(C484="L",C484="S",C484="I"),-1,1)</f>
        <v>0</v>
      </c>
      <c r="AY484" s="487" t="s">
        <v>337</v>
      </c>
      <c r="AZ484" s="487" t="e">
        <f>+VLOOKUP($AJ484,Data_Validation!$A:$E,5,0)</f>
        <v>#N/A</v>
      </c>
    </row>
    <row r="485" spans="36:52" ht="15" customHeight="1">
      <c r="AJ485" s="899">
        <f t="shared" si="32"/>
        <v>0</v>
      </c>
      <c r="AK485" s="899">
        <f t="shared" si="32"/>
        <v>0</v>
      </c>
      <c r="AL485" s="905">
        <f>IFERROR(INDEX(G485:R485,1,MATCH(Parametres!$B$3,G$1:R$1,0)-1)*IF(OR(F485="L",F485="S",F485="I"),-1,1),"")</f>
        <v>0</v>
      </c>
      <c r="AM485" s="905">
        <f t="shared" si="29"/>
        <v>0</v>
      </c>
      <c r="AN485" s="905">
        <f>INDEX(G485:R485,1,MATCH(Parametres!$B$3,G$1:R$1,0))*IF(OR(F485="L",F485="S",F485="I"),-1,1)</f>
        <v>0</v>
      </c>
      <c r="AO485" s="487" t="e">
        <f>+VLOOKUP($AJ485,Data_Validation!$A:$D,1,0)</f>
        <v>#N/A</v>
      </c>
      <c r="AP485" s="487" t="e">
        <f>+VLOOKUP($AJ485,Data_Validation!$A:$D,3,0)</f>
        <v>#N/A</v>
      </c>
      <c r="AQ485" s="487" t="e">
        <f>+VLOOKUP($AJ485,Data_Validation!$A:$D,4,0)</f>
        <v>#N/A</v>
      </c>
      <c r="AR485" s="487" t="s">
        <v>299</v>
      </c>
      <c r="AS485" s="487" t="e">
        <f>+VLOOKUP($AJ485,Data_Validation!$A:$E,5,0)</f>
        <v>#N/A</v>
      </c>
      <c r="AT485" s="904">
        <f t="shared" si="30"/>
        <v>0</v>
      </c>
      <c r="AU485" s="488">
        <f t="shared" si="30"/>
        <v>0</v>
      </c>
      <c r="AV485" s="899">
        <f>IFERROR(INDEX(V485:AG485,1,MATCH(Parametres!$B$3,V$1:AG$1,0)-1)*IF(OR(C485="L",C485="S",C485="I"),-1,1),"")</f>
        <v>0</v>
      </c>
      <c r="AW485" s="899">
        <f t="shared" si="31"/>
        <v>0</v>
      </c>
      <c r="AX485" s="899">
        <f>INDEX(V485:AG485,1,MATCH(Parametres!$B$3,V$1:AG$1,0))*IF(OR(C485="L",C485="S",C485="I"),-1,1)</f>
        <v>0</v>
      </c>
      <c r="AY485" s="487" t="s">
        <v>337</v>
      </c>
      <c r="AZ485" s="487" t="e">
        <f>+VLOOKUP($AJ485,Data_Validation!$A:$E,5,0)</f>
        <v>#N/A</v>
      </c>
    </row>
    <row r="486" spans="36:52" ht="15" customHeight="1">
      <c r="AJ486" s="899">
        <f t="shared" si="32"/>
        <v>0</v>
      </c>
      <c r="AK486" s="899">
        <f t="shared" si="32"/>
        <v>0</v>
      </c>
      <c r="AL486" s="905">
        <f>IFERROR(INDEX(G486:R486,1,MATCH(Parametres!$B$3,G$1:R$1,0)-1)*IF(OR(F486="L",F486="S",F486="I"),-1,1),"")</f>
        <v>0</v>
      </c>
      <c r="AM486" s="905">
        <f t="shared" si="29"/>
        <v>0</v>
      </c>
      <c r="AN486" s="905">
        <f>INDEX(G486:R486,1,MATCH(Parametres!$B$3,G$1:R$1,0))*IF(OR(F486="L",F486="S",F486="I"),-1,1)</f>
        <v>0</v>
      </c>
      <c r="AO486" s="487" t="e">
        <f>+VLOOKUP($AJ486,Data_Validation!$A:$D,1,0)</f>
        <v>#N/A</v>
      </c>
      <c r="AP486" s="487" t="e">
        <f>+VLOOKUP($AJ486,Data_Validation!$A:$D,3,0)</f>
        <v>#N/A</v>
      </c>
      <c r="AQ486" s="487" t="e">
        <f>+VLOOKUP($AJ486,Data_Validation!$A:$D,4,0)</f>
        <v>#N/A</v>
      </c>
      <c r="AR486" s="487" t="s">
        <v>299</v>
      </c>
      <c r="AS486" s="487" t="e">
        <f>+VLOOKUP($AJ486,Data_Validation!$A:$E,5,0)</f>
        <v>#N/A</v>
      </c>
      <c r="AT486" s="904">
        <f t="shared" si="30"/>
        <v>0</v>
      </c>
      <c r="AU486" s="488">
        <f t="shared" si="30"/>
        <v>0</v>
      </c>
      <c r="AV486" s="899">
        <f>IFERROR(INDEX(V486:AG486,1,MATCH(Parametres!$B$3,V$1:AG$1,0)-1)*IF(OR(C486="L",C486="S",C486="I"),-1,1),"")</f>
        <v>0</v>
      </c>
      <c r="AW486" s="899">
        <f t="shared" si="31"/>
        <v>0</v>
      </c>
      <c r="AX486" s="899">
        <f>INDEX(V486:AG486,1,MATCH(Parametres!$B$3,V$1:AG$1,0))*IF(OR(C486="L",C486="S",C486="I"),-1,1)</f>
        <v>0</v>
      </c>
      <c r="AY486" s="487" t="s">
        <v>337</v>
      </c>
      <c r="AZ486" s="487" t="e">
        <f>+VLOOKUP($AJ486,Data_Validation!$A:$E,5,0)</f>
        <v>#N/A</v>
      </c>
    </row>
    <row r="487" spans="36:52" ht="15" customHeight="1">
      <c r="AJ487" s="899">
        <f t="shared" si="32"/>
        <v>0</v>
      </c>
      <c r="AK487" s="899">
        <f t="shared" si="32"/>
        <v>0</v>
      </c>
      <c r="AL487" s="905">
        <f>IFERROR(INDEX(G487:R487,1,MATCH(Parametres!$B$3,G$1:R$1,0)-1)*IF(OR(F487="L",F487="S",F487="I"),-1,1),"")</f>
        <v>0</v>
      </c>
      <c r="AM487" s="905">
        <f t="shared" si="29"/>
        <v>0</v>
      </c>
      <c r="AN487" s="905">
        <f>INDEX(G487:R487,1,MATCH(Parametres!$B$3,G$1:R$1,0))*IF(OR(F487="L",F487="S",F487="I"),-1,1)</f>
        <v>0</v>
      </c>
      <c r="AO487" s="487" t="e">
        <f>+VLOOKUP($AJ487,Data_Validation!$A:$D,1,0)</f>
        <v>#N/A</v>
      </c>
      <c r="AP487" s="487" t="e">
        <f>+VLOOKUP($AJ487,Data_Validation!$A:$D,3,0)</f>
        <v>#N/A</v>
      </c>
      <c r="AQ487" s="487" t="e">
        <f>+VLOOKUP($AJ487,Data_Validation!$A:$D,4,0)</f>
        <v>#N/A</v>
      </c>
      <c r="AR487" s="487" t="s">
        <v>299</v>
      </c>
      <c r="AS487" s="487" t="e">
        <f>+VLOOKUP($AJ487,Data_Validation!$A:$E,5,0)</f>
        <v>#N/A</v>
      </c>
      <c r="AT487" s="904">
        <f t="shared" si="30"/>
        <v>0</v>
      </c>
      <c r="AU487" s="488">
        <f t="shared" si="30"/>
        <v>0</v>
      </c>
      <c r="AV487" s="899">
        <f>IFERROR(INDEX(V487:AG487,1,MATCH(Parametres!$B$3,V$1:AG$1,0)-1)*IF(OR(C487="L",C487="S",C487="I"),-1,1),"")</f>
        <v>0</v>
      </c>
      <c r="AW487" s="899">
        <f t="shared" si="31"/>
        <v>0</v>
      </c>
      <c r="AX487" s="899">
        <f>INDEX(V487:AG487,1,MATCH(Parametres!$B$3,V$1:AG$1,0))*IF(OR(C487="L",C487="S",C487="I"),-1,1)</f>
        <v>0</v>
      </c>
      <c r="AY487" s="487" t="s">
        <v>337</v>
      </c>
      <c r="AZ487" s="487" t="e">
        <f>+VLOOKUP($AJ487,Data_Validation!$A:$E,5,0)</f>
        <v>#N/A</v>
      </c>
    </row>
    <row r="488" spans="36:52" ht="15" customHeight="1">
      <c r="AJ488" s="899">
        <f t="shared" si="32"/>
        <v>0</v>
      </c>
      <c r="AK488" s="899">
        <f t="shared" si="32"/>
        <v>0</v>
      </c>
      <c r="AL488" s="905">
        <f>IFERROR(INDEX(G488:R488,1,MATCH(Parametres!$B$3,G$1:R$1,0)-1)*IF(OR(F488="L",F488="S",F488="I"),-1,1),"")</f>
        <v>0</v>
      </c>
      <c r="AM488" s="905">
        <f t="shared" si="29"/>
        <v>0</v>
      </c>
      <c r="AN488" s="905">
        <f>INDEX(G488:R488,1,MATCH(Parametres!$B$3,G$1:R$1,0))*IF(OR(F488="L",F488="S",F488="I"),-1,1)</f>
        <v>0</v>
      </c>
      <c r="AO488" s="487" t="e">
        <f>+VLOOKUP($AJ488,Data_Validation!$A:$D,1,0)</f>
        <v>#N/A</v>
      </c>
      <c r="AP488" s="487" t="e">
        <f>+VLOOKUP($AJ488,Data_Validation!$A:$D,3,0)</f>
        <v>#N/A</v>
      </c>
      <c r="AQ488" s="487" t="e">
        <f>+VLOOKUP($AJ488,Data_Validation!$A:$D,4,0)</f>
        <v>#N/A</v>
      </c>
      <c r="AR488" s="487" t="s">
        <v>299</v>
      </c>
      <c r="AS488" s="487" t="e">
        <f>+VLOOKUP($AJ488,Data_Validation!$A:$E,5,0)</f>
        <v>#N/A</v>
      </c>
      <c r="AT488" s="904">
        <f t="shared" si="30"/>
        <v>0</v>
      </c>
      <c r="AU488" s="488">
        <f t="shared" si="30"/>
        <v>0</v>
      </c>
      <c r="AV488" s="899">
        <f>IFERROR(INDEX(V488:AG488,1,MATCH(Parametres!$B$3,V$1:AG$1,0)-1)*IF(OR(C488="L",C488="S",C488="I"),-1,1),"")</f>
        <v>0</v>
      </c>
      <c r="AW488" s="899">
        <f t="shared" si="31"/>
        <v>0</v>
      </c>
      <c r="AX488" s="899">
        <f>INDEX(V488:AG488,1,MATCH(Parametres!$B$3,V$1:AG$1,0))*IF(OR(C488="L",C488="S",C488="I"),-1,1)</f>
        <v>0</v>
      </c>
      <c r="AY488" s="487" t="s">
        <v>337</v>
      </c>
      <c r="AZ488" s="487" t="e">
        <f>+VLOOKUP($AJ488,Data_Validation!$A:$E,5,0)</f>
        <v>#N/A</v>
      </c>
    </row>
    <row r="489" spans="36:52" ht="15" customHeight="1">
      <c r="AJ489" s="899">
        <f t="shared" si="32"/>
        <v>0</v>
      </c>
      <c r="AK489" s="899">
        <f t="shared" si="32"/>
        <v>0</v>
      </c>
      <c r="AL489" s="905">
        <f>IFERROR(INDEX(G489:R489,1,MATCH(Parametres!$B$3,G$1:R$1,0)-1)*IF(OR(F489="L",F489="S",F489="I"),-1,1),"")</f>
        <v>0</v>
      </c>
      <c r="AM489" s="905">
        <f t="shared" si="29"/>
        <v>0</v>
      </c>
      <c r="AN489" s="905">
        <f>INDEX(G489:R489,1,MATCH(Parametres!$B$3,G$1:R$1,0))*IF(OR(F489="L",F489="S",F489="I"),-1,1)</f>
        <v>0</v>
      </c>
      <c r="AO489" s="487" t="e">
        <f>+VLOOKUP($AJ489,Data_Validation!$A:$D,1,0)</f>
        <v>#N/A</v>
      </c>
      <c r="AP489" s="487" t="e">
        <f>+VLOOKUP($AJ489,Data_Validation!$A:$D,3,0)</f>
        <v>#N/A</v>
      </c>
      <c r="AQ489" s="487" t="e">
        <f>+VLOOKUP($AJ489,Data_Validation!$A:$D,4,0)</f>
        <v>#N/A</v>
      </c>
      <c r="AR489" s="487" t="s">
        <v>299</v>
      </c>
      <c r="AS489" s="487" t="e">
        <f>+VLOOKUP($AJ489,Data_Validation!$A:$E,5,0)</f>
        <v>#N/A</v>
      </c>
      <c r="AT489" s="904">
        <f t="shared" si="30"/>
        <v>0</v>
      </c>
      <c r="AU489" s="488">
        <f t="shared" si="30"/>
        <v>0</v>
      </c>
      <c r="AV489" s="899">
        <f>IFERROR(INDEX(V489:AG489,1,MATCH(Parametres!$B$3,V$1:AG$1,0)-1)*IF(OR(C489="L",C489="S",C489="I"),-1,1),"")</f>
        <v>0</v>
      </c>
      <c r="AW489" s="899">
        <f t="shared" si="31"/>
        <v>0</v>
      </c>
      <c r="AX489" s="899">
        <f>INDEX(V489:AG489,1,MATCH(Parametres!$B$3,V$1:AG$1,0))*IF(OR(C489="L",C489="S",C489="I"),-1,1)</f>
        <v>0</v>
      </c>
      <c r="AY489" s="487" t="s">
        <v>337</v>
      </c>
      <c r="AZ489" s="487" t="e">
        <f>+VLOOKUP($AJ489,Data_Validation!$A:$E,5,0)</f>
        <v>#N/A</v>
      </c>
    </row>
    <row r="490" spans="36:52" ht="15" customHeight="1">
      <c r="AJ490" s="899">
        <f t="shared" si="32"/>
        <v>0</v>
      </c>
      <c r="AK490" s="899">
        <f t="shared" si="32"/>
        <v>0</v>
      </c>
      <c r="AL490" s="905">
        <f>IFERROR(INDEX(G490:R490,1,MATCH(Parametres!$B$3,G$1:R$1,0)-1)*IF(OR(F490="L",F490="S",F490="I"),-1,1),"")</f>
        <v>0</v>
      </c>
      <c r="AM490" s="905">
        <f t="shared" si="29"/>
        <v>0</v>
      </c>
      <c r="AN490" s="905">
        <f>INDEX(G490:R490,1,MATCH(Parametres!$B$3,G$1:R$1,0))*IF(OR(F490="L",F490="S",F490="I"),-1,1)</f>
        <v>0</v>
      </c>
      <c r="AO490" s="487" t="e">
        <f>+VLOOKUP($AJ490,Data_Validation!$A:$D,1,0)</f>
        <v>#N/A</v>
      </c>
      <c r="AP490" s="487" t="e">
        <f>+VLOOKUP($AJ490,Data_Validation!$A:$D,3,0)</f>
        <v>#N/A</v>
      </c>
      <c r="AQ490" s="487" t="e">
        <f>+VLOOKUP($AJ490,Data_Validation!$A:$D,4,0)</f>
        <v>#N/A</v>
      </c>
      <c r="AR490" s="487" t="s">
        <v>299</v>
      </c>
      <c r="AS490" s="487" t="e">
        <f>+VLOOKUP($AJ490,Data_Validation!$A:$E,5,0)</f>
        <v>#N/A</v>
      </c>
      <c r="AT490" s="904">
        <f t="shared" si="30"/>
        <v>0</v>
      </c>
      <c r="AU490" s="488">
        <f t="shared" si="30"/>
        <v>0</v>
      </c>
      <c r="AV490" s="899">
        <f>IFERROR(INDEX(V490:AG490,1,MATCH(Parametres!$B$3,V$1:AG$1,0)-1)*IF(OR(C490="L",C490="S",C490="I"),-1,1),"")</f>
        <v>0</v>
      </c>
      <c r="AW490" s="899">
        <f t="shared" si="31"/>
        <v>0</v>
      </c>
      <c r="AX490" s="899">
        <f>INDEX(V490:AG490,1,MATCH(Parametres!$B$3,V$1:AG$1,0))*IF(OR(C490="L",C490="S",C490="I"),-1,1)</f>
        <v>0</v>
      </c>
      <c r="AY490" s="487" t="s">
        <v>337</v>
      </c>
      <c r="AZ490" s="487" t="e">
        <f>+VLOOKUP($AJ490,Data_Validation!$A:$E,5,0)</f>
        <v>#N/A</v>
      </c>
    </row>
    <row r="491" spans="36:52" ht="15" customHeight="1">
      <c r="AJ491" s="899">
        <f t="shared" si="32"/>
        <v>0</v>
      </c>
      <c r="AK491" s="899">
        <f t="shared" si="32"/>
        <v>0</v>
      </c>
      <c r="AL491" s="905">
        <f>IFERROR(INDEX(G491:R491,1,MATCH(Parametres!$B$3,G$1:R$1,0)-1)*IF(OR(F491="L",F491="S",F491="I"),-1,1),"")</f>
        <v>0</v>
      </c>
      <c r="AM491" s="905">
        <f t="shared" si="29"/>
        <v>0</v>
      </c>
      <c r="AN491" s="905">
        <f>INDEX(G491:R491,1,MATCH(Parametres!$B$3,G$1:R$1,0))*IF(OR(F491="L",F491="S",F491="I"),-1,1)</f>
        <v>0</v>
      </c>
      <c r="AO491" s="487" t="e">
        <f>+VLOOKUP($AJ491,Data_Validation!$A:$D,1,0)</f>
        <v>#N/A</v>
      </c>
      <c r="AP491" s="487" t="e">
        <f>+VLOOKUP($AJ491,Data_Validation!$A:$D,3,0)</f>
        <v>#N/A</v>
      </c>
      <c r="AQ491" s="487" t="e">
        <f>+VLOOKUP($AJ491,Data_Validation!$A:$D,4,0)</f>
        <v>#N/A</v>
      </c>
      <c r="AR491" s="487" t="s">
        <v>299</v>
      </c>
      <c r="AS491" s="487" t="e">
        <f>+VLOOKUP($AJ491,Data_Validation!$A:$E,5,0)</f>
        <v>#N/A</v>
      </c>
      <c r="AT491" s="904">
        <f t="shared" si="30"/>
        <v>0</v>
      </c>
      <c r="AU491" s="488">
        <f t="shared" si="30"/>
        <v>0</v>
      </c>
      <c r="AV491" s="899">
        <f>IFERROR(INDEX(V491:AG491,1,MATCH(Parametres!$B$3,V$1:AG$1,0)-1)*IF(OR(C491="L",C491="S",C491="I"),-1,1),"")</f>
        <v>0</v>
      </c>
      <c r="AW491" s="899">
        <f t="shared" si="31"/>
        <v>0</v>
      </c>
      <c r="AX491" s="899">
        <f>INDEX(V491:AG491,1,MATCH(Parametres!$B$3,V$1:AG$1,0))*IF(OR(C491="L",C491="S",C491="I"),-1,1)</f>
        <v>0</v>
      </c>
      <c r="AY491" s="487" t="s">
        <v>337</v>
      </c>
      <c r="AZ491" s="487" t="e">
        <f>+VLOOKUP($AJ491,Data_Validation!$A:$E,5,0)</f>
        <v>#N/A</v>
      </c>
    </row>
    <row r="492" spans="36:52" ht="15" customHeight="1">
      <c r="AJ492" s="899">
        <f t="shared" si="32"/>
        <v>0</v>
      </c>
      <c r="AK492" s="899">
        <f t="shared" si="32"/>
        <v>0</v>
      </c>
      <c r="AL492" s="905">
        <f>IFERROR(INDEX(G492:R492,1,MATCH(Parametres!$B$3,G$1:R$1,0)-1)*IF(OR(F492="L",F492="S",F492="I"),-1,1),"")</f>
        <v>0</v>
      </c>
      <c r="AM492" s="905">
        <f t="shared" si="29"/>
        <v>0</v>
      </c>
      <c r="AN492" s="905">
        <f>INDEX(G492:R492,1,MATCH(Parametres!$B$3,G$1:R$1,0))*IF(OR(F492="L",F492="S",F492="I"),-1,1)</f>
        <v>0</v>
      </c>
      <c r="AO492" s="487" t="e">
        <f>+VLOOKUP($AJ492,Data_Validation!$A:$D,1,0)</f>
        <v>#N/A</v>
      </c>
      <c r="AP492" s="487" t="e">
        <f>+VLOOKUP($AJ492,Data_Validation!$A:$D,3,0)</f>
        <v>#N/A</v>
      </c>
      <c r="AQ492" s="487" t="e">
        <f>+VLOOKUP($AJ492,Data_Validation!$A:$D,4,0)</f>
        <v>#N/A</v>
      </c>
      <c r="AR492" s="487" t="s">
        <v>299</v>
      </c>
      <c r="AS492" s="487" t="e">
        <f>+VLOOKUP($AJ492,Data_Validation!$A:$E,5,0)</f>
        <v>#N/A</v>
      </c>
      <c r="AT492" s="904">
        <f t="shared" si="30"/>
        <v>0</v>
      </c>
      <c r="AU492" s="488">
        <f t="shared" si="30"/>
        <v>0</v>
      </c>
      <c r="AV492" s="899">
        <f>IFERROR(INDEX(V492:AG492,1,MATCH(Parametres!$B$3,V$1:AG$1,0)-1)*IF(OR(C492="L",C492="S",C492="I"),-1,1),"")</f>
        <v>0</v>
      </c>
      <c r="AW492" s="899">
        <f t="shared" si="31"/>
        <v>0</v>
      </c>
      <c r="AX492" s="899">
        <f>INDEX(V492:AG492,1,MATCH(Parametres!$B$3,V$1:AG$1,0))*IF(OR(C492="L",C492="S",C492="I"),-1,1)</f>
        <v>0</v>
      </c>
      <c r="AY492" s="487" t="s">
        <v>337</v>
      </c>
      <c r="AZ492" s="487" t="e">
        <f>+VLOOKUP($AJ492,Data_Validation!$A:$E,5,0)</f>
        <v>#N/A</v>
      </c>
    </row>
    <row r="493" spans="36:52" ht="15" customHeight="1">
      <c r="AJ493" s="899">
        <f t="shared" si="32"/>
        <v>0</v>
      </c>
      <c r="AK493" s="899">
        <f t="shared" si="32"/>
        <v>0</v>
      </c>
      <c r="AL493" s="905">
        <f>IFERROR(INDEX(G493:R493,1,MATCH(Parametres!$B$3,G$1:R$1,0)-1)*IF(OR(F493="L",F493="S",F493="I"),-1,1),"")</f>
        <v>0</v>
      </c>
      <c r="AM493" s="905">
        <f t="shared" si="29"/>
        <v>0</v>
      </c>
      <c r="AN493" s="905">
        <f>INDEX(G493:R493,1,MATCH(Parametres!$B$3,G$1:R$1,0))*IF(OR(F493="L",F493="S",F493="I"),-1,1)</f>
        <v>0</v>
      </c>
      <c r="AO493" s="487" t="e">
        <f>+VLOOKUP($AJ493,Data_Validation!$A:$D,1,0)</f>
        <v>#N/A</v>
      </c>
      <c r="AP493" s="487" t="e">
        <f>+VLOOKUP($AJ493,Data_Validation!$A:$D,3,0)</f>
        <v>#N/A</v>
      </c>
      <c r="AQ493" s="487" t="e">
        <f>+VLOOKUP($AJ493,Data_Validation!$A:$D,4,0)</f>
        <v>#N/A</v>
      </c>
      <c r="AR493" s="487" t="s">
        <v>299</v>
      </c>
      <c r="AS493" s="487" t="e">
        <f>+VLOOKUP($AJ493,Data_Validation!$A:$E,5,0)</f>
        <v>#N/A</v>
      </c>
      <c r="AT493" s="904">
        <f t="shared" si="30"/>
        <v>0</v>
      </c>
      <c r="AU493" s="488">
        <f t="shared" si="30"/>
        <v>0</v>
      </c>
      <c r="AV493" s="899">
        <f>IFERROR(INDEX(V493:AG493,1,MATCH(Parametres!$B$3,V$1:AG$1,0)-1)*IF(OR(C493="L",C493="S",C493="I"),-1,1),"")</f>
        <v>0</v>
      </c>
      <c r="AW493" s="899">
        <f t="shared" si="31"/>
        <v>0</v>
      </c>
      <c r="AX493" s="899">
        <f>INDEX(V493:AG493,1,MATCH(Parametres!$B$3,V$1:AG$1,0))*IF(OR(C493="L",C493="S",C493="I"),-1,1)</f>
        <v>0</v>
      </c>
      <c r="AY493" s="487" t="s">
        <v>337</v>
      </c>
      <c r="AZ493" s="487" t="e">
        <f>+VLOOKUP($AJ493,Data_Validation!$A:$E,5,0)</f>
        <v>#N/A</v>
      </c>
    </row>
    <row r="494" spans="36:52" ht="15" customHeight="1">
      <c r="AJ494" s="899">
        <f t="shared" si="32"/>
        <v>0</v>
      </c>
      <c r="AK494" s="899">
        <f t="shared" si="32"/>
        <v>0</v>
      </c>
      <c r="AL494" s="905">
        <f>IFERROR(INDEX(G494:R494,1,MATCH(Parametres!$B$3,G$1:R$1,0)-1)*IF(OR(F494="L",F494="S",F494="I"),-1,1),"")</f>
        <v>0</v>
      </c>
      <c r="AM494" s="905">
        <f t="shared" si="29"/>
        <v>0</v>
      </c>
      <c r="AN494" s="905">
        <f>INDEX(G494:R494,1,MATCH(Parametres!$B$3,G$1:R$1,0))*IF(OR(F494="L",F494="S",F494="I"),-1,1)</f>
        <v>0</v>
      </c>
      <c r="AO494" s="487" t="e">
        <f>+VLOOKUP($AJ494,Data_Validation!$A:$D,1,0)</f>
        <v>#N/A</v>
      </c>
      <c r="AP494" s="487" t="e">
        <f>+VLOOKUP($AJ494,Data_Validation!$A:$D,3,0)</f>
        <v>#N/A</v>
      </c>
      <c r="AQ494" s="487" t="e">
        <f>+VLOOKUP($AJ494,Data_Validation!$A:$D,4,0)</f>
        <v>#N/A</v>
      </c>
      <c r="AR494" s="487" t="s">
        <v>299</v>
      </c>
      <c r="AS494" s="487" t="e">
        <f>+VLOOKUP($AJ494,Data_Validation!$A:$E,5,0)</f>
        <v>#N/A</v>
      </c>
      <c r="AT494" s="904">
        <f t="shared" si="30"/>
        <v>0</v>
      </c>
      <c r="AU494" s="488">
        <f t="shared" si="30"/>
        <v>0</v>
      </c>
      <c r="AV494" s="899">
        <f>IFERROR(INDEX(V494:AG494,1,MATCH(Parametres!$B$3,V$1:AG$1,0)-1)*IF(OR(C494="L",C494="S",C494="I"),-1,1),"")</f>
        <v>0</v>
      </c>
      <c r="AW494" s="899">
        <f t="shared" si="31"/>
        <v>0</v>
      </c>
      <c r="AX494" s="899">
        <f>INDEX(V494:AG494,1,MATCH(Parametres!$B$3,V$1:AG$1,0))*IF(OR(C494="L",C494="S",C494="I"),-1,1)</f>
        <v>0</v>
      </c>
      <c r="AY494" s="487" t="s">
        <v>337</v>
      </c>
      <c r="AZ494" s="487" t="e">
        <f>+VLOOKUP($AJ494,Data_Validation!$A:$E,5,0)</f>
        <v>#N/A</v>
      </c>
    </row>
    <row r="495" spans="36:52" ht="15" customHeight="1">
      <c r="AJ495" s="899">
        <f t="shared" si="32"/>
        <v>0</v>
      </c>
      <c r="AK495" s="899">
        <f t="shared" si="32"/>
        <v>0</v>
      </c>
      <c r="AL495" s="905">
        <f>IFERROR(INDEX(G495:R495,1,MATCH(Parametres!$B$3,G$1:R$1,0)-1)*IF(OR(F495="L",F495="S",F495="I"),-1,1),"")</f>
        <v>0</v>
      </c>
      <c r="AM495" s="905">
        <f t="shared" si="29"/>
        <v>0</v>
      </c>
      <c r="AN495" s="905">
        <f>INDEX(G495:R495,1,MATCH(Parametres!$B$3,G$1:R$1,0))*IF(OR(F495="L",F495="S",F495="I"),-1,1)</f>
        <v>0</v>
      </c>
      <c r="AO495" s="487" t="e">
        <f>+VLOOKUP($AJ495,Data_Validation!$A:$D,1,0)</f>
        <v>#N/A</v>
      </c>
      <c r="AP495" s="487" t="e">
        <f>+VLOOKUP($AJ495,Data_Validation!$A:$D,3,0)</f>
        <v>#N/A</v>
      </c>
      <c r="AQ495" s="487" t="e">
        <f>+VLOOKUP($AJ495,Data_Validation!$A:$D,4,0)</f>
        <v>#N/A</v>
      </c>
      <c r="AR495" s="487" t="s">
        <v>299</v>
      </c>
      <c r="AS495" s="487" t="e">
        <f>+VLOOKUP($AJ495,Data_Validation!$A:$E,5,0)</f>
        <v>#N/A</v>
      </c>
      <c r="AT495" s="904">
        <f t="shared" si="30"/>
        <v>0</v>
      </c>
      <c r="AU495" s="488">
        <f t="shared" si="30"/>
        <v>0</v>
      </c>
      <c r="AV495" s="899">
        <f>IFERROR(INDEX(V495:AG495,1,MATCH(Parametres!$B$3,V$1:AG$1,0)-1)*IF(OR(C495="L",C495="S",C495="I"),-1,1),"")</f>
        <v>0</v>
      </c>
      <c r="AW495" s="899">
        <f t="shared" si="31"/>
        <v>0</v>
      </c>
      <c r="AX495" s="899">
        <f>INDEX(V495:AG495,1,MATCH(Parametres!$B$3,V$1:AG$1,0))*IF(OR(C495="L",C495="S",C495="I"),-1,1)</f>
        <v>0</v>
      </c>
      <c r="AY495" s="487" t="s">
        <v>337</v>
      </c>
      <c r="AZ495" s="487" t="e">
        <f>+VLOOKUP($AJ495,Data_Validation!$A:$E,5,0)</f>
        <v>#N/A</v>
      </c>
    </row>
    <row r="496" spans="36:52" ht="15" customHeight="1">
      <c r="AJ496" s="899">
        <f t="shared" si="32"/>
        <v>0</v>
      </c>
      <c r="AK496" s="899">
        <f t="shared" si="32"/>
        <v>0</v>
      </c>
      <c r="AL496" s="905">
        <f>IFERROR(INDEX(G496:R496,1,MATCH(Parametres!$B$3,G$1:R$1,0)-1)*IF(OR(F496="L",F496="S",F496="I"),-1,1),"")</f>
        <v>0</v>
      </c>
      <c r="AM496" s="905">
        <f t="shared" si="29"/>
        <v>0</v>
      </c>
      <c r="AN496" s="905">
        <f>INDEX(G496:R496,1,MATCH(Parametres!$B$3,G$1:R$1,0))*IF(OR(F496="L",F496="S",F496="I"),-1,1)</f>
        <v>0</v>
      </c>
      <c r="AO496" s="487" t="e">
        <f>+VLOOKUP($AJ496,Data_Validation!$A:$D,1,0)</f>
        <v>#N/A</v>
      </c>
      <c r="AP496" s="487" t="e">
        <f>+VLOOKUP($AJ496,Data_Validation!$A:$D,3,0)</f>
        <v>#N/A</v>
      </c>
      <c r="AQ496" s="487" t="e">
        <f>+VLOOKUP($AJ496,Data_Validation!$A:$D,4,0)</f>
        <v>#N/A</v>
      </c>
      <c r="AR496" s="487" t="s">
        <v>299</v>
      </c>
      <c r="AS496" s="487" t="e">
        <f>+VLOOKUP($AJ496,Data_Validation!$A:$E,5,0)</f>
        <v>#N/A</v>
      </c>
      <c r="AT496" s="904">
        <f t="shared" si="30"/>
        <v>0</v>
      </c>
      <c r="AU496" s="488">
        <f t="shared" si="30"/>
        <v>0</v>
      </c>
      <c r="AV496" s="899">
        <f>IFERROR(INDEX(V496:AG496,1,MATCH(Parametres!$B$3,V$1:AG$1,0)-1)*IF(OR(C496="L",C496="S",C496="I"),-1,1),"")</f>
        <v>0</v>
      </c>
      <c r="AW496" s="899">
        <f t="shared" si="31"/>
        <v>0</v>
      </c>
      <c r="AX496" s="899">
        <f>INDEX(V496:AG496,1,MATCH(Parametres!$B$3,V$1:AG$1,0))*IF(OR(C496="L",C496="S",C496="I"),-1,1)</f>
        <v>0</v>
      </c>
      <c r="AY496" s="487" t="s">
        <v>337</v>
      </c>
      <c r="AZ496" s="487" t="e">
        <f>+VLOOKUP($AJ496,Data_Validation!$A:$E,5,0)</f>
        <v>#N/A</v>
      </c>
    </row>
    <row r="497" spans="36:52" ht="15" customHeight="1">
      <c r="AJ497" s="899">
        <f t="shared" si="32"/>
        <v>0</v>
      </c>
      <c r="AK497" s="899">
        <f t="shared" si="32"/>
        <v>0</v>
      </c>
      <c r="AL497" s="905">
        <f>IFERROR(INDEX(G497:R497,1,MATCH(Parametres!$B$3,G$1:R$1,0)-1)*IF(OR(F497="L",F497="S",F497="I"),-1,1),"")</f>
        <v>0</v>
      </c>
      <c r="AM497" s="905">
        <f t="shared" si="29"/>
        <v>0</v>
      </c>
      <c r="AN497" s="905">
        <f>INDEX(G497:R497,1,MATCH(Parametres!$B$3,G$1:R$1,0))*IF(OR(F497="L",F497="S",F497="I"),-1,1)</f>
        <v>0</v>
      </c>
      <c r="AO497" s="487" t="e">
        <f>+VLOOKUP($AJ497,Data_Validation!$A:$D,1,0)</f>
        <v>#N/A</v>
      </c>
      <c r="AP497" s="487" t="e">
        <f>+VLOOKUP($AJ497,Data_Validation!$A:$D,3,0)</f>
        <v>#N/A</v>
      </c>
      <c r="AQ497" s="487" t="e">
        <f>+VLOOKUP($AJ497,Data_Validation!$A:$D,4,0)</f>
        <v>#N/A</v>
      </c>
      <c r="AR497" s="487" t="s">
        <v>299</v>
      </c>
      <c r="AS497" s="487" t="e">
        <f>+VLOOKUP($AJ497,Data_Validation!$A:$E,5,0)</f>
        <v>#N/A</v>
      </c>
      <c r="AT497" s="904">
        <f t="shared" si="30"/>
        <v>0</v>
      </c>
      <c r="AU497" s="488">
        <f t="shared" si="30"/>
        <v>0</v>
      </c>
      <c r="AV497" s="899">
        <f>IFERROR(INDEX(V497:AG497,1,MATCH(Parametres!$B$3,V$1:AG$1,0)-1)*IF(OR(C497="L",C497="S",C497="I"),-1,1),"")</f>
        <v>0</v>
      </c>
      <c r="AW497" s="899">
        <f t="shared" si="31"/>
        <v>0</v>
      </c>
      <c r="AX497" s="899">
        <f>INDEX(V497:AG497,1,MATCH(Parametres!$B$3,V$1:AG$1,0))*IF(OR(C497="L",C497="S",C497="I"),-1,1)</f>
        <v>0</v>
      </c>
      <c r="AY497" s="487" t="s">
        <v>337</v>
      </c>
      <c r="AZ497" s="487" t="e">
        <f>+VLOOKUP($AJ497,Data_Validation!$A:$E,5,0)</f>
        <v>#N/A</v>
      </c>
    </row>
    <row r="498" spans="36:52" ht="15" customHeight="1">
      <c r="AJ498" s="899">
        <f t="shared" si="32"/>
        <v>0</v>
      </c>
      <c r="AK498" s="899">
        <f t="shared" si="32"/>
        <v>0</v>
      </c>
      <c r="AL498" s="905">
        <f>IFERROR(INDEX(G498:R498,1,MATCH(Parametres!$B$3,G$1:R$1,0)-1)*IF(OR(F498="L",F498="S",F498="I"),-1,1),"")</f>
        <v>0</v>
      </c>
      <c r="AM498" s="905">
        <f t="shared" si="29"/>
        <v>0</v>
      </c>
      <c r="AN498" s="905">
        <f>INDEX(G498:R498,1,MATCH(Parametres!$B$3,G$1:R$1,0))*IF(OR(F498="L",F498="S",F498="I"),-1,1)</f>
        <v>0</v>
      </c>
      <c r="AO498" s="487" t="e">
        <f>+VLOOKUP($AJ498,Data_Validation!$A:$D,1,0)</f>
        <v>#N/A</v>
      </c>
      <c r="AP498" s="487" t="e">
        <f>+VLOOKUP($AJ498,Data_Validation!$A:$D,3,0)</f>
        <v>#N/A</v>
      </c>
      <c r="AQ498" s="487" t="e">
        <f>+VLOOKUP($AJ498,Data_Validation!$A:$D,4,0)</f>
        <v>#N/A</v>
      </c>
      <c r="AR498" s="487" t="s">
        <v>299</v>
      </c>
      <c r="AS498" s="487" t="e">
        <f>+VLOOKUP($AJ498,Data_Validation!$A:$E,5,0)</f>
        <v>#N/A</v>
      </c>
      <c r="AT498" s="904">
        <f t="shared" si="30"/>
        <v>0</v>
      </c>
      <c r="AU498" s="488">
        <f t="shared" si="30"/>
        <v>0</v>
      </c>
      <c r="AV498" s="899">
        <f>IFERROR(INDEX(V498:AG498,1,MATCH(Parametres!$B$3,V$1:AG$1,0)-1)*IF(OR(C498="L",C498="S",C498="I"),-1,1),"")</f>
        <v>0</v>
      </c>
      <c r="AW498" s="899">
        <f t="shared" si="31"/>
        <v>0</v>
      </c>
      <c r="AX498" s="899">
        <f>INDEX(V498:AG498,1,MATCH(Parametres!$B$3,V$1:AG$1,0))*IF(OR(C498="L",C498="S",C498="I"),-1,1)</f>
        <v>0</v>
      </c>
      <c r="AY498" s="487" t="s">
        <v>337</v>
      </c>
      <c r="AZ498" s="487" t="e">
        <f>+VLOOKUP($AJ498,Data_Validation!$A:$E,5,0)</f>
        <v>#N/A</v>
      </c>
    </row>
    <row r="499" spans="36:52" ht="15" customHeight="1">
      <c r="AJ499" s="899">
        <f t="shared" si="32"/>
        <v>0</v>
      </c>
      <c r="AK499" s="899">
        <f t="shared" si="32"/>
        <v>0</v>
      </c>
      <c r="AL499" s="905">
        <f>IFERROR(INDEX(G499:R499,1,MATCH(Parametres!$B$3,G$1:R$1,0)-1)*IF(OR(F499="L",F499="S",F499="I"),-1,1),"")</f>
        <v>0</v>
      </c>
      <c r="AM499" s="905">
        <f t="shared" si="29"/>
        <v>0</v>
      </c>
      <c r="AN499" s="905">
        <f>INDEX(G499:R499,1,MATCH(Parametres!$B$3,G$1:R$1,0))*IF(OR(F499="L",F499="S",F499="I"),-1,1)</f>
        <v>0</v>
      </c>
      <c r="AO499" s="487" t="e">
        <f>+VLOOKUP($AJ499,Data_Validation!$A:$D,1,0)</f>
        <v>#N/A</v>
      </c>
      <c r="AP499" s="487" t="e">
        <f>+VLOOKUP($AJ499,Data_Validation!$A:$D,3,0)</f>
        <v>#N/A</v>
      </c>
      <c r="AQ499" s="487" t="e">
        <f>+VLOOKUP($AJ499,Data_Validation!$A:$D,4,0)</f>
        <v>#N/A</v>
      </c>
      <c r="AR499" s="487" t="s">
        <v>299</v>
      </c>
      <c r="AS499" s="487" t="e">
        <f>+VLOOKUP($AJ499,Data_Validation!$A:$E,5,0)</f>
        <v>#N/A</v>
      </c>
      <c r="AT499" s="904">
        <f t="shared" si="30"/>
        <v>0</v>
      </c>
      <c r="AU499" s="488">
        <f t="shared" si="30"/>
        <v>0</v>
      </c>
      <c r="AV499" s="899">
        <f>IFERROR(INDEX(V499:AG499,1,MATCH(Parametres!$B$3,V$1:AG$1,0)-1)*IF(OR(C499="L",C499="S",C499="I"),-1,1),"")</f>
        <v>0</v>
      </c>
      <c r="AW499" s="899">
        <f t="shared" si="31"/>
        <v>0</v>
      </c>
      <c r="AX499" s="899">
        <f>INDEX(V499:AG499,1,MATCH(Parametres!$B$3,V$1:AG$1,0))*IF(OR(C499="L",C499="S",C499="I"),-1,1)</f>
        <v>0</v>
      </c>
      <c r="AY499" s="487" t="s">
        <v>337</v>
      </c>
      <c r="AZ499" s="487" t="e">
        <f>+VLOOKUP($AJ499,Data_Validation!$A:$E,5,0)</f>
        <v>#N/A</v>
      </c>
    </row>
    <row r="500" spans="36:52" ht="15" customHeight="1">
      <c r="AJ500" s="899">
        <f t="shared" si="32"/>
        <v>0</v>
      </c>
      <c r="AK500" s="899">
        <f t="shared" si="32"/>
        <v>0</v>
      </c>
      <c r="AL500" s="905">
        <f>IFERROR(INDEX(G500:R500,1,MATCH(Parametres!$B$3,G$1:R$1,0)-1)*IF(OR(F500="L",F500="S",F500="I"),-1,1),"")</f>
        <v>0</v>
      </c>
      <c r="AM500" s="905">
        <f t="shared" si="29"/>
        <v>0</v>
      </c>
      <c r="AN500" s="905">
        <f>INDEX(G500:R500,1,MATCH(Parametres!$B$3,G$1:R$1,0))*IF(OR(F500="L",F500="S",F500="I"),-1,1)</f>
        <v>0</v>
      </c>
      <c r="AO500" s="487" t="e">
        <f>+VLOOKUP($AJ500,Data_Validation!$A:$D,1,0)</f>
        <v>#N/A</v>
      </c>
      <c r="AP500" s="487" t="e">
        <f>+VLOOKUP($AJ500,Data_Validation!$A:$D,3,0)</f>
        <v>#N/A</v>
      </c>
      <c r="AQ500" s="487" t="e">
        <f>+VLOOKUP($AJ500,Data_Validation!$A:$D,4,0)</f>
        <v>#N/A</v>
      </c>
      <c r="AR500" s="487" t="s">
        <v>299</v>
      </c>
      <c r="AS500" s="487" t="e">
        <f>+VLOOKUP($AJ500,Data_Validation!$A:$E,5,0)</f>
        <v>#N/A</v>
      </c>
      <c r="AT500" s="904">
        <f t="shared" si="30"/>
        <v>0</v>
      </c>
      <c r="AU500" s="488">
        <f t="shared" si="30"/>
        <v>0</v>
      </c>
      <c r="AV500" s="899">
        <f>IFERROR(INDEX(V500:AG500,1,MATCH(Parametres!$B$3,V$1:AG$1,0)-1)*IF(OR(C500="L",C500="S",C500="I"),-1,1),"")</f>
        <v>0</v>
      </c>
      <c r="AW500" s="899">
        <f t="shared" si="31"/>
        <v>0</v>
      </c>
      <c r="AX500" s="899">
        <f>INDEX(V500:AG500,1,MATCH(Parametres!$B$3,V$1:AG$1,0))*IF(OR(C500="L",C500="S",C500="I"),-1,1)</f>
        <v>0</v>
      </c>
      <c r="AY500" s="487" t="s">
        <v>337</v>
      </c>
      <c r="AZ500" s="487" t="e">
        <f>+VLOOKUP($AJ500,Data_Validation!$A:$E,5,0)</f>
        <v>#N/A</v>
      </c>
    </row>
    <row r="501" spans="36:52" ht="15" customHeight="1">
      <c r="AJ501" s="899">
        <f t="shared" si="32"/>
        <v>0</v>
      </c>
      <c r="AK501" s="899">
        <f t="shared" si="32"/>
        <v>0</v>
      </c>
      <c r="AL501" s="905">
        <f>IFERROR(INDEX(G501:R501,1,MATCH(Parametres!$B$3,G$1:R$1,0)-1)*IF(OR(F501="L",F501="S",F501="I"),-1,1),"")</f>
        <v>0</v>
      </c>
      <c r="AM501" s="905">
        <f t="shared" si="29"/>
        <v>0</v>
      </c>
      <c r="AN501" s="905">
        <f>INDEX(G501:R501,1,MATCH(Parametres!$B$3,G$1:R$1,0))*IF(OR(F501="L",F501="S",F501="I"),-1,1)</f>
        <v>0</v>
      </c>
      <c r="AO501" s="487" t="e">
        <f>+VLOOKUP($AJ501,Data_Validation!$A:$D,1,0)</f>
        <v>#N/A</v>
      </c>
      <c r="AP501" s="487" t="e">
        <f>+VLOOKUP($AJ501,Data_Validation!$A:$D,3,0)</f>
        <v>#N/A</v>
      </c>
      <c r="AQ501" s="487" t="e">
        <f>+VLOOKUP($AJ501,Data_Validation!$A:$D,4,0)</f>
        <v>#N/A</v>
      </c>
      <c r="AR501" s="487" t="s">
        <v>299</v>
      </c>
      <c r="AS501" s="487" t="e">
        <f>+VLOOKUP($AJ501,Data_Validation!$A:$E,5,0)</f>
        <v>#N/A</v>
      </c>
      <c r="AT501" s="904">
        <f t="shared" si="30"/>
        <v>0</v>
      </c>
      <c r="AU501" s="488">
        <f t="shared" si="30"/>
        <v>0</v>
      </c>
      <c r="AV501" s="899">
        <f>IFERROR(INDEX(V501:AG501,1,MATCH(Parametres!$B$3,V$1:AG$1,0)-1)*IF(OR(C501="L",C501="S",C501="I"),-1,1),"")</f>
        <v>0</v>
      </c>
      <c r="AW501" s="899">
        <f t="shared" si="31"/>
        <v>0</v>
      </c>
      <c r="AX501" s="899">
        <f>INDEX(V501:AG501,1,MATCH(Parametres!$B$3,V$1:AG$1,0))*IF(OR(C501="L",C501="S",C501="I"),-1,1)</f>
        <v>0</v>
      </c>
      <c r="AY501" s="487" t="s">
        <v>337</v>
      </c>
      <c r="AZ501" s="487" t="e">
        <f>+VLOOKUP($AJ501,Data_Validation!$A:$E,5,0)</f>
        <v>#N/A</v>
      </c>
    </row>
    <row r="502" spans="36:52" ht="15" customHeight="1">
      <c r="AJ502" s="899">
        <f t="shared" si="32"/>
        <v>0</v>
      </c>
      <c r="AK502" s="899">
        <f t="shared" si="32"/>
        <v>0</v>
      </c>
      <c r="AL502" s="905">
        <f>IFERROR(INDEX(G502:R502,1,MATCH(Parametres!$B$3,G$1:R$1,0)-1)*IF(OR(F502="L",F502="S",F502="I"),-1,1),"")</f>
        <v>0</v>
      </c>
      <c r="AM502" s="905">
        <f t="shared" si="29"/>
        <v>0</v>
      </c>
      <c r="AN502" s="905">
        <f>INDEX(G502:R502,1,MATCH(Parametres!$B$3,G$1:R$1,0))*IF(OR(F502="L",F502="S",F502="I"),-1,1)</f>
        <v>0</v>
      </c>
      <c r="AO502" s="487" t="e">
        <f>+VLOOKUP($AJ502,Data_Validation!$A:$D,1,0)</f>
        <v>#N/A</v>
      </c>
      <c r="AP502" s="487" t="e">
        <f>+VLOOKUP($AJ502,Data_Validation!$A:$D,3,0)</f>
        <v>#N/A</v>
      </c>
      <c r="AQ502" s="487" t="e">
        <f>+VLOOKUP($AJ502,Data_Validation!$A:$D,4,0)</f>
        <v>#N/A</v>
      </c>
      <c r="AR502" s="487" t="s">
        <v>299</v>
      </c>
      <c r="AS502" s="487" t="e">
        <f>+VLOOKUP($AJ502,Data_Validation!$A:$E,5,0)</f>
        <v>#N/A</v>
      </c>
      <c r="AT502" s="904">
        <f t="shared" si="30"/>
        <v>0</v>
      </c>
      <c r="AU502" s="488">
        <f t="shared" si="30"/>
        <v>0</v>
      </c>
      <c r="AV502" s="899">
        <f>IFERROR(INDEX(V502:AG502,1,MATCH(Parametres!$B$3,V$1:AG$1,0)-1)*IF(OR(C502="L",C502="S",C502="I"),-1,1),"")</f>
        <v>0</v>
      </c>
      <c r="AW502" s="899">
        <f t="shared" si="31"/>
        <v>0</v>
      </c>
      <c r="AX502" s="899">
        <f>INDEX(V502:AG502,1,MATCH(Parametres!$B$3,V$1:AG$1,0))*IF(OR(C502="L",C502="S",C502="I"),-1,1)</f>
        <v>0</v>
      </c>
      <c r="AY502" s="487" t="s">
        <v>337</v>
      </c>
      <c r="AZ502" s="487" t="e">
        <f>+VLOOKUP($AJ502,Data_Validation!$A:$E,5,0)</f>
        <v>#N/A</v>
      </c>
    </row>
    <row r="503" spans="36:52" ht="15" customHeight="1">
      <c r="AJ503" s="899">
        <f t="shared" si="32"/>
        <v>0</v>
      </c>
      <c r="AK503" s="899">
        <f t="shared" si="32"/>
        <v>0</v>
      </c>
      <c r="AL503" s="905">
        <f>IFERROR(INDEX(G503:R503,1,MATCH(Parametres!$B$3,G$1:R$1,0)-1)*IF(OR(F503="L",F503="S",F503="I"),-1,1),"")</f>
        <v>0</v>
      </c>
      <c r="AM503" s="905">
        <f t="shared" si="29"/>
        <v>0</v>
      </c>
      <c r="AN503" s="905">
        <f>INDEX(G503:R503,1,MATCH(Parametres!$B$3,G$1:R$1,0))*IF(OR(F503="L",F503="S",F503="I"),-1,1)</f>
        <v>0</v>
      </c>
      <c r="AO503" s="487" t="e">
        <f>+VLOOKUP($AJ503,Data_Validation!$A:$D,1,0)</f>
        <v>#N/A</v>
      </c>
      <c r="AP503" s="487" t="e">
        <f>+VLOOKUP($AJ503,Data_Validation!$A:$D,3,0)</f>
        <v>#N/A</v>
      </c>
      <c r="AQ503" s="487" t="e">
        <f>+VLOOKUP($AJ503,Data_Validation!$A:$D,4,0)</f>
        <v>#N/A</v>
      </c>
      <c r="AR503" s="487" t="s">
        <v>299</v>
      </c>
      <c r="AS503" s="487" t="e">
        <f>+VLOOKUP($AJ503,Data_Validation!$A:$E,5,0)</f>
        <v>#N/A</v>
      </c>
      <c r="AT503" s="904">
        <f t="shared" si="30"/>
        <v>0</v>
      </c>
      <c r="AU503" s="488">
        <f t="shared" si="30"/>
        <v>0</v>
      </c>
      <c r="AV503" s="899">
        <f>IFERROR(INDEX(V503:AG503,1,MATCH(Parametres!$B$3,V$1:AG$1,0)-1)*IF(OR(C503="L",C503="S",C503="I"),-1,1),"")</f>
        <v>0</v>
      </c>
      <c r="AW503" s="899">
        <f t="shared" si="31"/>
        <v>0</v>
      </c>
      <c r="AX503" s="899">
        <f>INDEX(V503:AG503,1,MATCH(Parametres!$B$3,V$1:AG$1,0))*IF(OR(C503="L",C503="S",C503="I"),-1,1)</f>
        <v>0</v>
      </c>
      <c r="AY503" s="487" t="s">
        <v>337</v>
      </c>
      <c r="AZ503" s="487" t="e">
        <f>+VLOOKUP($AJ503,Data_Validation!$A:$E,5,0)</f>
        <v>#N/A</v>
      </c>
    </row>
    <row r="504" spans="36:52" ht="15" customHeight="1">
      <c r="AJ504" s="899">
        <f t="shared" si="32"/>
        <v>0</v>
      </c>
      <c r="AK504" s="899">
        <f t="shared" si="32"/>
        <v>0</v>
      </c>
      <c r="AL504" s="905">
        <f>IFERROR(INDEX(G504:R504,1,MATCH(Parametres!$B$3,G$1:R$1,0)-1)*IF(OR(F504="L",F504="S",F504="I"),-1,1),"")</f>
        <v>0</v>
      </c>
      <c r="AM504" s="905">
        <f t="shared" si="29"/>
        <v>0</v>
      </c>
      <c r="AN504" s="905">
        <f>INDEX(G504:R504,1,MATCH(Parametres!$B$3,G$1:R$1,0))*IF(OR(F504="L",F504="S",F504="I"),-1,1)</f>
        <v>0</v>
      </c>
      <c r="AO504" s="487" t="e">
        <f>+VLOOKUP($AJ504,Data_Validation!$A:$D,1,0)</f>
        <v>#N/A</v>
      </c>
      <c r="AP504" s="487" t="e">
        <f>+VLOOKUP($AJ504,Data_Validation!$A:$D,3,0)</f>
        <v>#N/A</v>
      </c>
      <c r="AQ504" s="487" t="e">
        <f>+VLOOKUP($AJ504,Data_Validation!$A:$D,4,0)</f>
        <v>#N/A</v>
      </c>
      <c r="AR504" s="487" t="s">
        <v>299</v>
      </c>
      <c r="AS504" s="487" t="e">
        <f>+VLOOKUP($AJ504,Data_Validation!$A:$E,5,0)</f>
        <v>#N/A</v>
      </c>
      <c r="AT504" s="904">
        <f t="shared" si="30"/>
        <v>0</v>
      </c>
      <c r="AU504" s="488">
        <f t="shared" si="30"/>
        <v>0</v>
      </c>
      <c r="AV504" s="899">
        <f>IFERROR(INDEX(V504:AG504,1,MATCH(Parametres!$B$3,V$1:AG$1,0)-1)*IF(OR(C504="L",C504="S",C504="I"),-1,1),"")</f>
        <v>0</v>
      </c>
      <c r="AW504" s="899">
        <f t="shared" si="31"/>
        <v>0</v>
      </c>
      <c r="AX504" s="899">
        <f>INDEX(V504:AG504,1,MATCH(Parametres!$B$3,V$1:AG$1,0))*IF(OR(C504="L",C504="S",C504="I"),-1,1)</f>
        <v>0</v>
      </c>
      <c r="AY504" s="487" t="s">
        <v>337</v>
      </c>
      <c r="AZ504" s="487" t="e">
        <f>+VLOOKUP($AJ504,Data_Validation!$A:$E,5,0)</f>
        <v>#N/A</v>
      </c>
    </row>
    <row r="505" spans="36:52" ht="15" customHeight="1">
      <c r="AJ505" s="899">
        <f t="shared" si="32"/>
        <v>0</v>
      </c>
      <c r="AK505" s="899">
        <f t="shared" si="32"/>
        <v>0</v>
      </c>
      <c r="AL505" s="905">
        <f>IFERROR(INDEX(G505:R505,1,MATCH(Parametres!$B$3,G$1:R$1,0)-1)*IF(OR(F505="L",F505="S",F505="I"),-1,1),"")</f>
        <v>0</v>
      </c>
      <c r="AM505" s="905">
        <f t="shared" si="29"/>
        <v>0</v>
      </c>
      <c r="AN505" s="905">
        <f>INDEX(G505:R505,1,MATCH(Parametres!$B$3,G$1:R$1,0))*IF(OR(F505="L",F505="S",F505="I"),-1,1)</f>
        <v>0</v>
      </c>
      <c r="AO505" s="487" t="e">
        <f>+VLOOKUP($AJ505,Data_Validation!$A:$D,1,0)</f>
        <v>#N/A</v>
      </c>
      <c r="AP505" s="487" t="e">
        <f>+VLOOKUP($AJ505,Data_Validation!$A:$D,3,0)</f>
        <v>#N/A</v>
      </c>
      <c r="AQ505" s="487" t="e">
        <f>+VLOOKUP($AJ505,Data_Validation!$A:$D,4,0)</f>
        <v>#N/A</v>
      </c>
      <c r="AR505" s="487" t="s">
        <v>299</v>
      </c>
      <c r="AS505" s="487" t="e">
        <f>+VLOOKUP($AJ505,Data_Validation!$A:$E,5,0)</f>
        <v>#N/A</v>
      </c>
      <c r="AT505" s="904">
        <f t="shared" si="30"/>
        <v>0</v>
      </c>
      <c r="AU505" s="488">
        <f t="shared" si="30"/>
        <v>0</v>
      </c>
      <c r="AV505" s="899">
        <f>IFERROR(INDEX(V505:AG505,1,MATCH(Parametres!$B$3,V$1:AG$1,0)-1)*IF(OR(C505="L",C505="S",C505="I"),-1,1),"")</f>
        <v>0</v>
      </c>
      <c r="AW505" s="899">
        <f t="shared" si="31"/>
        <v>0</v>
      </c>
      <c r="AX505" s="899">
        <f>INDEX(V505:AG505,1,MATCH(Parametres!$B$3,V$1:AG$1,0))*IF(OR(C505="L",C505="S",C505="I"),-1,1)</f>
        <v>0</v>
      </c>
      <c r="AY505" s="487" t="s">
        <v>337</v>
      </c>
      <c r="AZ505" s="487" t="e">
        <f>+VLOOKUP($AJ505,Data_Validation!$A:$E,5,0)</f>
        <v>#N/A</v>
      </c>
    </row>
    <row r="506" spans="36:52" ht="15" customHeight="1">
      <c r="AJ506" s="899">
        <f t="shared" si="32"/>
        <v>0</v>
      </c>
      <c r="AK506" s="899">
        <f t="shared" si="32"/>
        <v>0</v>
      </c>
      <c r="AL506" s="905">
        <f>IFERROR(INDEX(G506:R506,1,MATCH(Parametres!$B$3,G$1:R$1,0)-1)*IF(OR(F506="L",F506="S",F506="I"),-1,1),"")</f>
        <v>0</v>
      </c>
      <c r="AM506" s="905">
        <f t="shared" si="29"/>
        <v>0</v>
      </c>
      <c r="AN506" s="905">
        <f>INDEX(G506:R506,1,MATCH(Parametres!$B$3,G$1:R$1,0))*IF(OR(F506="L",F506="S",F506="I"),-1,1)</f>
        <v>0</v>
      </c>
      <c r="AO506" s="487" t="e">
        <f>+VLOOKUP($AJ506,Data_Validation!$A:$D,1,0)</f>
        <v>#N/A</v>
      </c>
      <c r="AP506" s="487" t="e">
        <f>+VLOOKUP($AJ506,Data_Validation!$A:$D,3,0)</f>
        <v>#N/A</v>
      </c>
      <c r="AQ506" s="487" t="e">
        <f>+VLOOKUP($AJ506,Data_Validation!$A:$D,4,0)</f>
        <v>#N/A</v>
      </c>
      <c r="AR506" s="487" t="s">
        <v>299</v>
      </c>
      <c r="AS506" s="487" t="e">
        <f>+VLOOKUP($AJ506,Data_Validation!$A:$E,5,0)</f>
        <v>#N/A</v>
      </c>
      <c r="AT506" s="904">
        <f t="shared" si="30"/>
        <v>0</v>
      </c>
      <c r="AU506" s="488">
        <f t="shared" si="30"/>
        <v>0</v>
      </c>
      <c r="AV506" s="899">
        <f>IFERROR(INDEX(V506:AG506,1,MATCH(Parametres!$B$3,V$1:AG$1,0)-1)*IF(OR(C506="L",C506="S",C506="I"),-1,1),"")</f>
        <v>0</v>
      </c>
      <c r="AW506" s="899">
        <f t="shared" si="31"/>
        <v>0</v>
      </c>
      <c r="AX506" s="899">
        <f>INDEX(V506:AG506,1,MATCH(Parametres!$B$3,V$1:AG$1,0))*IF(OR(C506="L",C506="S",C506="I"),-1,1)</f>
        <v>0</v>
      </c>
      <c r="AY506" s="487" t="s">
        <v>337</v>
      </c>
      <c r="AZ506" s="487" t="e">
        <f>+VLOOKUP($AJ506,Data_Validation!$A:$E,5,0)</f>
        <v>#N/A</v>
      </c>
    </row>
    <row r="507" spans="36:52" ht="15" customHeight="1">
      <c r="AJ507" s="899">
        <f t="shared" si="32"/>
        <v>0</v>
      </c>
      <c r="AK507" s="899">
        <f t="shared" si="32"/>
        <v>0</v>
      </c>
      <c r="AL507" s="905">
        <f>IFERROR(INDEX(G507:R507,1,MATCH(Parametres!$B$3,G$1:R$1,0)-1)*IF(OR(F507="L",F507="S",F507="I"),-1,1),"")</f>
        <v>0</v>
      </c>
      <c r="AM507" s="905">
        <f t="shared" si="29"/>
        <v>0</v>
      </c>
      <c r="AN507" s="905">
        <f>INDEX(G507:R507,1,MATCH(Parametres!$B$3,G$1:R$1,0))*IF(OR(F507="L",F507="S",F507="I"),-1,1)</f>
        <v>0</v>
      </c>
      <c r="AO507" s="487" t="e">
        <f>+VLOOKUP($AJ507,Data_Validation!$A:$D,1,0)</f>
        <v>#N/A</v>
      </c>
      <c r="AP507" s="487" t="e">
        <f>+VLOOKUP($AJ507,Data_Validation!$A:$D,3,0)</f>
        <v>#N/A</v>
      </c>
      <c r="AQ507" s="487" t="e">
        <f>+VLOOKUP($AJ507,Data_Validation!$A:$D,4,0)</f>
        <v>#N/A</v>
      </c>
      <c r="AR507" s="487" t="s">
        <v>299</v>
      </c>
      <c r="AS507" s="487" t="e">
        <f>+VLOOKUP($AJ507,Data_Validation!$A:$E,5,0)</f>
        <v>#N/A</v>
      </c>
      <c r="AT507" s="904">
        <f t="shared" si="30"/>
        <v>0</v>
      </c>
      <c r="AU507" s="488">
        <f t="shared" si="30"/>
        <v>0</v>
      </c>
      <c r="AV507" s="899">
        <f>IFERROR(INDEX(V507:AG507,1,MATCH(Parametres!$B$3,V$1:AG$1,0)-1)*IF(OR(C507="L",C507="S",C507="I"),-1,1),"")</f>
        <v>0</v>
      </c>
      <c r="AW507" s="899">
        <f t="shared" si="31"/>
        <v>0</v>
      </c>
      <c r="AX507" s="899">
        <f>INDEX(V507:AG507,1,MATCH(Parametres!$B$3,V$1:AG$1,0))*IF(OR(C507="L",C507="S",C507="I"),-1,1)</f>
        <v>0</v>
      </c>
      <c r="AY507" s="487" t="s">
        <v>337</v>
      </c>
      <c r="AZ507" s="487" t="e">
        <f>+VLOOKUP($AJ507,Data_Validation!$A:$E,5,0)</f>
        <v>#N/A</v>
      </c>
    </row>
    <row r="508" spans="36:52" ht="15" customHeight="1">
      <c r="AJ508" s="899">
        <f t="shared" si="32"/>
        <v>0</v>
      </c>
      <c r="AK508" s="899">
        <f t="shared" si="32"/>
        <v>0</v>
      </c>
      <c r="AL508" s="905">
        <f>IFERROR(INDEX(G508:R508,1,MATCH(Parametres!$B$3,G$1:R$1,0)-1)*IF(OR(F508="L",F508="S",F508="I"),-1,1),"")</f>
        <v>0</v>
      </c>
      <c r="AM508" s="905">
        <f t="shared" si="29"/>
        <v>0</v>
      </c>
      <c r="AN508" s="905">
        <f>INDEX(G508:R508,1,MATCH(Parametres!$B$3,G$1:R$1,0))*IF(OR(F508="L",F508="S",F508="I"),-1,1)</f>
        <v>0</v>
      </c>
      <c r="AO508" s="487" t="e">
        <f>+VLOOKUP($AJ508,Data_Validation!$A:$D,1,0)</f>
        <v>#N/A</v>
      </c>
      <c r="AP508" s="487" t="e">
        <f>+VLOOKUP($AJ508,Data_Validation!$A:$D,3,0)</f>
        <v>#N/A</v>
      </c>
      <c r="AQ508" s="487" t="e">
        <f>+VLOOKUP($AJ508,Data_Validation!$A:$D,4,0)</f>
        <v>#N/A</v>
      </c>
      <c r="AR508" s="487" t="s">
        <v>299</v>
      </c>
      <c r="AS508" s="487" t="e">
        <f>+VLOOKUP($AJ508,Data_Validation!$A:$E,5,0)</f>
        <v>#N/A</v>
      </c>
      <c r="AT508" s="904">
        <f t="shared" si="30"/>
        <v>0</v>
      </c>
      <c r="AU508" s="488">
        <f t="shared" si="30"/>
        <v>0</v>
      </c>
      <c r="AV508" s="899">
        <f>IFERROR(INDEX(V508:AG508,1,MATCH(Parametres!$B$3,V$1:AG$1,0)-1)*IF(OR(C508="L",C508="S",C508="I"),-1,1),"")</f>
        <v>0</v>
      </c>
      <c r="AW508" s="899">
        <f t="shared" si="31"/>
        <v>0</v>
      </c>
      <c r="AX508" s="899">
        <f>INDEX(V508:AG508,1,MATCH(Parametres!$B$3,V$1:AG$1,0))*IF(OR(C508="L",C508="S",C508="I"),-1,1)</f>
        <v>0</v>
      </c>
      <c r="AY508" s="487" t="s">
        <v>337</v>
      </c>
      <c r="AZ508" s="487" t="e">
        <f>+VLOOKUP($AJ508,Data_Validation!$A:$E,5,0)</f>
        <v>#N/A</v>
      </c>
    </row>
    <row r="509" spans="36:52" ht="15" customHeight="1">
      <c r="AJ509" s="899">
        <f t="shared" si="32"/>
        <v>0</v>
      </c>
      <c r="AK509" s="899">
        <f t="shared" si="32"/>
        <v>0</v>
      </c>
      <c r="AL509" s="905">
        <f>IFERROR(INDEX(G509:R509,1,MATCH(Parametres!$B$3,G$1:R$1,0)-1)*IF(OR(F509="L",F509="S",F509="I"),-1,1),"")</f>
        <v>0</v>
      </c>
      <c r="AM509" s="905">
        <f t="shared" si="29"/>
        <v>0</v>
      </c>
      <c r="AN509" s="905">
        <f>INDEX(G509:R509,1,MATCH(Parametres!$B$3,G$1:R$1,0))*IF(OR(F509="L",F509="S",F509="I"),-1,1)</f>
        <v>0</v>
      </c>
      <c r="AO509" s="487" t="e">
        <f>+VLOOKUP($AJ509,Data_Validation!$A:$D,1,0)</f>
        <v>#N/A</v>
      </c>
      <c r="AP509" s="487" t="e">
        <f>+VLOOKUP($AJ509,Data_Validation!$A:$D,3,0)</f>
        <v>#N/A</v>
      </c>
      <c r="AQ509" s="487" t="e">
        <f>+VLOOKUP($AJ509,Data_Validation!$A:$D,4,0)</f>
        <v>#N/A</v>
      </c>
      <c r="AR509" s="487" t="s">
        <v>299</v>
      </c>
      <c r="AS509" s="487" t="e">
        <f>+VLOOKUP($AJ509,Data_Validation!$A:$E,5,0)</f>
        <v>#N/A</v>
      </c>
      <c r="AT509" s="904">
        <f t="shared" si="30"/>
        <v>0</v>
      </c>
      <c r="AU509" s="488">
        <f t="shared" si="30"/>
        <v>0</v>
      </c>
      <c r="AV509" s="899">
        <f>IFERROR(INDEX(V509:AG509,1,MATCH(Parametres!$B$3,V$1:AG$1,0)-1)*IF(OR(C509="L",C509="S",C509="I"),-1,1),"")</f>
        <v>0</v>
      </c>
      <c r="AW509" s="899">
        <f t="shared" si="31"/>
        <v>0</v>
      </c>
      <c r="AX509" s="899">
        <f>INDEX(V509:AG509,1,MATCH(Parametres!$B$3,V$1:AG$1,0))*IF(OR(C509="L",C509="S",C509="I"),-1,1)</f>
        <v>0</v>
      </c>
      <c r="AY509" s="487" t="s">
        <v>337</v>
      </c>
      <c r="AZ509" s="487" t="e">
        <f>+VLOOKUP($AJ509,Data_Validation!$A:$E,5,0)</f>
        <v>#N/A</v>
      </c>
    </row>
    <row r="510" spans="36:52" ht="15" customHeight="1">
      <c r="AJ510" s="899">
        <f t="shared" si="32"/>
        <v>0</v>
      </c>
      <c r="AK510" s="899">
        <f t="shared" si="32"/>
        <v>0</v>
      </c>
      <c r="AL510" s="905">
        <f>IFERROR(INDEX(G510:R510,1,MATCH(Parametres!$B$3,G$1:R$1,0)-1)*IF(OR(F510="L",F510="S",F510="I"),-1,1),"")</f>
        <v>0</v>
      </c>
      <c r="AM510" s="905">
        <f t="shared" si="29"/>
        <v>0</v>
      </c>
      <c r="AN510" s="905">
        <f>INDEX(G510:R510,1,MATCH(Parametres!$B$3,G$1:R$1,0))*IF(OR(F510="L",F510="S",F510="I"),-1,1)</f>
        <v>0</v>
      </c>
      <c r="AO510" s="487" t="e">
        <f>+VLOOKUP($AJ510,Data_Validation!$A:$D,1,0)</f>
        <v>#N/A</v>
      </c>
      <c r="AP510" s="487" t="e">
        <f>+VLOOKUP($AJ510,Data_Validation!$A:$D,3,0)</f>
        <v>#N/A</v>
      </c>
      <c r="AQ510" s="487" t="e">
        <f>+VLOOKUP($AJ510,Data_Validation!$A:$D,4,0)</f>
        <v>#N/A</v>
      </c>
      <c r="AR510" s="487" t="s">
        <v>299</v>
      </c>
      <c r="AS510" s="487" t="e">
        <f>+VLOOKUP($AJ510,Data_Validation!$A:$E,5,0)</f>
        <v>#N/A</v>
      </c>
      <c r="AT510" s="904">
        <f t="shared" si="30"/>
        <v>0</v>
      </c>
      <c r="AU510" s="488">
        <f t="shared" si="30"/>
        <v>0</v>
      </c>
      <c r="AV510" s="899">
        <f>IFERROR(INDEX(V510:AG510,1,MATCH(Parametres!$B$3,V$1:AG$1,0)-1)*IF(OR(C510="L",C510="S",C510="I"),-1,1),"")</f>
        <v>0</v>
      </c>
      <c r="AW510" s="899">
        <f t="shared" si="31"/>
        <v>0</v>
      </c>
      <c r="AX510" s="899">
        <f>INDEX(V510:AG510,1,MATCH(Parametres!$B$3,V$1:AG$1,0))*IF(OR(C510="L",C510="S",C510="I"),-1,1)</f>
        <v>0</v>
      </c>
      <c r="AY510" s="487" t="s">
        <v>337</v>
      </c>
      <c r="AZ510" s="487" t="e">
        <f>+VLOOKUP($AJ510,Data_Validation!$A:$E,5,0)</f>
        <v>#N/A</v>
      </c>
    </row>
    <row r="511" spans="36:52" ht="15" customHeight="1">
      <c r="AJ511" s="899">
        <f t="shared" si="32"/>
        <v>0</v>
      </c>
      <c r="AK511" s="899">
        <f t="shared" si="32"/>
        <v>0</v>
      </c>
      <c r="AL511" s="905">
        <f>IFERROR(INDEX(G511:R511,1,MATCH(Parametres!$B$3,G$1:R$1,0)-1)*IF(OR(F511="L",F511="S",F511="I"),-1,1),"")</f>
        <v>0</v>
      </c>
      <c r="AM511" s="905">
        <f t="shared" si="29"/>
        <v>0</v>
      </c>
      <c r="AN511" s="905">
        <f>INDEX(G511:R511,1,MATCH(Parametres!$B$3,G$1:R$1,0))*IF(OR(F511="L",F511="S",F511="I"),-1,1)</f>
        <v>0</v>
      </c>
      <c r="AO511" s="487" t="e">
        <f>+VLOOKUP($AJ511,Data_Validation!$A:$D,1,0)</f>
        <v>#N/A</v>
      </c>
      <c r="AP511" s="487" t="e">
        <f>+VLOOKUP($AJ511,Data_Validation!$A:$D,3,0)</f>
        <v>#N/A</v>
      </c>
      <c r="AQ511" s="487" t="e">
        <f>+VLOOKUP($AJ511,Data_Validation!$A:$D,4,0)</f>
        <v>#N/A</v>
      </c>
      <c r="AR511" s="487" t="s">
        <v>299</v>
      </c>
      <c r="AS511" s="487" t="e">
        <f>+VLOOKUP($AJ511,Data_Validation!$A:$E,5,0)</f>
        <v>#N/A</v>
      </c>
      <c r="AT511" s="904">
        <f t="shared" si="30"/>
        <v>0</v>
      </c>
      <c r="AU511" s="488">
        <f t="shared" si="30"/>
        <v>0</v>
      </c>
      <c r="AV511" s="899">
        <f>IFERROR(INDEX(V511:AG511,1,MATCH(Parametres!$B$3,V$1:AG$1,0)-1)*IF(OR(C511="L",C511="S",C511="I"),-1,1),"")</f>
        <v>0</v>
      </c>
      <c r="AW511" s="899">
        <f t="shared" si="31"/>
        <v>0</v>
      </c>
      <c r="AX511" s="899">
        <f>INDEX(V511:AG511,1,MATCH(Parametres!$B$3,V$1:AG$1,0))*IF(OR(C511="L",C511="S",C511="I"),-1,1)</f>
        <v>0</v>
      </c>
      <c r="AY511" s="487" t="s">
        <v>337</v>
      </c>
      <c r="AZ511" s="487" t="e">
        <f>+VLOOKUP($AJ511,Data_Validation!$A:$E,5,0)</f>
        <v>#N/A</v>
      </c>
    </row>
    <row r="512" spans="36:52" ht="15" customHeight="1">
      <c r="AJ512" s="899">
        <f t="shared" si="32"/>
        <v>0</v>
      </c>
      <c r="AK512" s="899">
        <f t="shared" si="32"/>
        <v>0</v>
      </c>
      <c r="AL512" s="905">
        <f>IFERROR(INDEX(G512:R512,1,MATCH(Parametres!$B$3,G$1:R$1,0)-1)*IF(OR(F512="L",F512="S",F512="I"),-1,1),"")</f>
        <v>0</v>
      </c>
      <c r="AM512" s="905">
        <f t="shared" si="29"/>
        <v>0</v>
      </c>
      <c r="AN512" s="905">
        <f>INDEX(G512:R512,1,MATCH(Parametres!$B$3,G$1:R$1,0))*IF(OR(F512="L",F512="S",F512="I"),-1,1)</f>
        <v>0</v>
      </c>
      <c r="AO512" s="487" t="e">
        <f>+VLOOKUP($AJ512,Data_Validation!$A:$D,1,0)</f>
        <v>#N/A</v>
      </c>
      <c r="AP512" s="487" t="e">
        <f>+VLOOKUP($AJ512,Data_Validation!$A:$D,3,0)</f>
        <v>#N/A</v>
      </c>
      <c r="AQ512" s="487" t="e">
        <f>+VLOOKUP($AJ512,Data_Validation!$A:$D,4,0)</f>
        <v>#N/A</v>
      </c>
      <c r="AR512" s="487" t="s">
        <v>299</v>
      </c>
      <c r="AS512" s="487" t="e">
        <f>+VLOOKUP($AJ512,Data_Validation!$A:$E,5,0)</f>
        <v>#N/A</v>
      </c>
      <c r="AT512" s="904">
        <f t="shared" si="30"/>
        <v>0</v>
      </c>
      <c r="AU512" s="488">
        <f t="shared" si="30"/>
        <v>0</v>
      </c>
      <c r="AV512" s="899">
        <f>IFERROR(INDEX(V512:AG512,1,MATCH(Parametres!$B$3,V$1:AG$1,0)-1)*IF(OR(C512="L",C512="S",C512="I"),-1,1),"")</f>
        <v>0</v>
      </c>
      <c r="AW512" s="899">
        <f t="shared" si="31"/>
        <v>0</v>
      </c>
      <c r="AX512" s="899">
        <f>INDEX(V512:AG512,1,MATCH(Parametres!$B$3,V$1:AG$1,0))*IF(OR(C512="L",C512="S",C512="I"),-1,1)</f>
        <v>0</v>
      </c>
      <c r="AY512" s="487" t="s">
        <v>337</v>
      </c>
      <c r="AZ512" s="487" t="e">
        <f>+VLOOKUP($AJ512,Data_Validation!$A:$E,5,0)</f>
        <v>#N/A</v>
      </c>
    </row>
    <row r="513" spans="36:52" ht="15" customHeight="1">
      <c r="AJ513" s="899">
        <f t="shared" si="32"/>
        <v>0</v>
      </c>
      <c r="AK513" s="899">
        <f t="shared" si="32"/>
        <v>0</v>
      </c>
      <c r="AL513" s="905">
        <f>IFERROR(INDEX(G513:R513,1,MATCH(Parametres!$B$3,G$1:R$1,0)-1)*IF(OR(F513="L",F513="S",F513="I"),-1,1),"")</f>
        <v>0</v>
      </c>
      <c r="AM513" s="905">
        <f t="shared" si="29"/>
        <v>0</v>
      </c>
      <c r="AN513" s="905">
        <f>INDEX(G513:R513,1,MATCH(Parametres!$B$3,G$1:R$1,0))*IF(OR(F513="L",F513="S",F513="I"),-1,1)</f>
        <v>0</v>
      </c>
      <c r="AO513" s="487" t="e">
        <f>+VLOOKUP($AJ513,Data_Validation!$A:$D,1,0)</f>
        <v>#N/A</v>
      </c>
      <c r="AP513" s="487" t="e">
        <f>+VLOOKUP($AJ513,Data_Validation!$A:$D,3,0)</f>
        <v>#N/A</v>
      </c>
      <c r="AQ513" s="487" t="e">
        <f>+VLOOKUP($AJ513,Data_Validation!$A:$D,4,0)</f>
        <v>#N/A</v>
      </c>
      <c r="AR513" s="487" t="s">
        <v>299</v>
      </c>
      <c r="AS513" s="487" t="e">
        <f>+VLOOKUP($AJ513,Data_Validation!$A:$E,5,0)</f>
        <v>#N/A</v>
      </c>
      <c r="AT513" s="904">
        <f t="shared" si="30"/>
        <v>0</v>
      </c>
      <c r="AU513" s="488">
        <f t="shared" si="30"/>
        <v>0</v>
      </c>
      <c r="AV513" s="899">
        <f>IFERROR(INDEX(V513:AG513,1,MATCH(Parametres!$B$3,V$1:AG$1,0)-1)*IF(OR(C513="L",C513="S",C513="I"),-1,1),"")</f>
        <v>0</v>
      </c>
      <c r="AW513" s="899">
        <f t="shared" si="31"/>
        <v>0</v>
      </c>
      <c r="AX513" s="899">
        <f>INDEX(V513:AG513,1,MATCH(Parametres!$B$3,V$1:AG$1,0))*IF(OR(C513="L",C513="S",C513="I"),-1,1)</f>
        <v>0</v>
      </c>
      <c r="AY513" s="487" t="s">
        <v>337</v>
      </c>
      <c r="AZ513" s="487" t="e">
        <f>+VLOOKUP($AJ513,Data_Validation!$A:$E,5,0)</f>
        <v>#N/A</v>
      </c>
    </row>
    <row r="514" spans="36:52" ht="15" customHeight="1">
      <c r="AJ514" s="899">
        <f t="shared" si="32"/>
        <v>0</v>
      </c>
      <c r="AK514" s="899">
        <f t="shared" si="32"/>
        <v>0</v>
      </c>
      <c r="AL514" s="905">
        <f>IFERROR(INDEX(G514:R514,1,MATCH(Parametres!$B$3,G$1:R$1,0)-1)*IF(OR(F514="L",F514="S",F514="I"),-1,1),"")</f>
        <v>0</v>
      </c>
      <c r="AM514" s="905">
        <f t="shared" si="29"/>
        <v>0</v>
      </c>
      <c r="AN514" s="905">
        <f>INDEX(G514:R514,1,MATCH(Parametres!$B$3,G$1:R$1,0))*IF(OR(F514="L",F514="S",F514="I"),-1,1)</f>
        <v>0</v>
      </c>
      <c r="AO514" s="487" t="e">
        <f>+VLOOKUP($AJ514,Data_Validation!$A:$D,1,0)</f>
        <v>#N/A</v>
      </c>
      <c r="AP514" s="487" t="e">
        <f>+VLOOKUP($AJ514,Data_Validation!$A:$D,3,0)</f>
        <v>#N/A</v>
      </c>
      <c r="AQ514" s="487" t="e">
        <f>+VLOOKUP($AJ514,Data_Validation!$A:$D,4,0)</f>
        <v>#N/A</v>
      </c>
      <c r="AR514" s="487" t="s">
        <v>299</v>
      </c>
      <c r="AS514" s="487" t="e">
        <f>+VLOOKUP($AJ514,Data_Validation!$A:$E,5,0)</f>
        <v>#N/A</v>
      </c>
      <c r="AT514" s="904">
        <f t="shared" si="30"/>
        <v>0</v>
      </c>
      <c r="AU514" s="488">
        <f t="shared" si="30"/>
        <v>0</v>
      </c>
      <c r="AV514" s="899">
        <f>IFERROR(INDEX(V514:AG514,1,MATCH(Parametres!$B$3,V$1:AG$1,0)-1)*IF(OR(C514="L",C514="S",C514="I"),-1,1),"")</f>
        <v>0</v>
      </c>
      <c r="AW514" s="899">
        <f t="shared" si="31"/>
        <v>0</v>
      </c>
      <c r="AX514" s="899">
        <f>INDEX(V514:AG514,1,MATCH(Parametres!$B$3,V$1:AG$1,0))*IF(OR(C514="L",C514="S",C514="I"),-1,1)</f>
        <v>0</v>
      </c>
      <c r="AY514" s="487" t="s">
        <v>337</v>
      </c>
      <c r="AZ514" s="487" t="e">
        <f>+VLOOKUP($AJ514,Data_Validation!$A:$E,5,0)</f>
        <v>#N/A</v>
      </c>
    </row>
    <row r="515" spans="36:52" ht="15" customHeight="1">
      <c r="AJ515" s="899">
        <f t="shared" si="32"/>
        <v>0</v>
      </c>
      <c r="AK515" s="899">
        <f t="shared" si="32"/>
        <v>0</v>
      </c>
      <c r="AL515" s="905">
        <f>IFERROR(INDEX(G515:R515,1,MATCH(Parametres!$B$3,G$1:R$1,0)-1)*IF(OR(F515="L",F515="S",F515="I"),-1,1),"")</f>
        <v>0</v>
      </c>
      <c r="AM515" s="905">
        <f t="shared" si="29"/>
        <v>0</v>
      </c>
      <c r="AN515" s="905">
        <f>INDEX(G515:R515,1,MATCH(Parametres!$B$3,G$1:R$1,0))*IF(OR(F515="L",F515="S",F515="I"),-1,1)</f>
        <v>0</v>
      </c>
      <c r="AO515" s="487" t="e">
        <f>+VLOOKUP($AJ515,Data_Validation!$A:$D,1,0)</f>
        <v>#N/A</v>
      </c>
      <c r="AP515" s="487" t="e">
        <f>+VLOOKUP($AJ515,Data_Validation!$A:$D,3,0)</f>
        <v>#N/A</v>
      </c>
      <c r="AQ515" s="487" t="e">
        <f>+VLOOKUP($AJ515,Data_Validation!$A:$D,4,0)</f>
        <v>#N/A</v>
      </c>
      <c r="AR515" s="487" t="s">
        <v>299</v>
      </c>
      <c r="AS515" s="487" t="e">
        <f>+VLOOKUP($AJ515,Data_Validation!$A:$E,5,0)</f>
        <v>#N/A</v>
      </c>
      <c r="AT515" s="904">
        <f t="shared" si="30"/>
        <v>0</v>
      </c>
      <c r="AU515" s="488">
        <f t="shared" si="30"/>
        <v>0</v>
      </c>
      <c r="AV515" s="899">
        <f>IFERROR(INDEX(V515:AG515,1,MATCH(Parametres!$B$3,V$1:AG$1,0)-1)*IF(OR(C515="L",C515="S",C515="I"),-1,1),"")</f>
        <v>0</v>
      </c>
      <c r="AW515" s="899">
        <f t="shared" si="31"/>
        <v>0</v>
      </c>
      <c r="AX515" s="899">
        <f>INDEX(V515:AG515,1,MATCH(Parametres!$B$3,V$1:AG$1,0))*IF(OR(C515="L",C515="S",C515="I"),-1,1)</f>
        <v>0</v>
      </c>
      <c r="AY515" s="487" t="s">
        <v>337</v>
      </c>
      <c r="AZ515" s="487" t="e">
        <f>+VLOOKUP($AJ515,Data_Validation!$A:$E,5,0)</f>
        <v>#N/A</v>
      </c>
    </row>
    <row r="516" spans="36:52" ht="15" customHeight="1">
      <c r="AJ516" s="899">
        <f t="shared" si="32"/>
        <v>0</v>
      </c>
      <c r="AK516" s="899">
        <f t="shared" si="32"/>
        <v>0</v>
      </c>
      <c r="AL516" s="905">
        <f>IFERROR(INDEX(G516:R516,1,MATCH(Parametres!$B$3,G$1:R$1,0)-1)*IF(OR(F516="L",F516="S",F516="I"),-1,1),"")</f>
        <v>0</v>
      </c>
      <c r="AM516" s="905">
        <f t="shared" ref="AM516:AM579" si="33">AN516-AL516</f>
        <v>0</v>
      </c>
      <c r="AN516" s="905">
        <f>INDEX(G516:R516,1,MATCH(Parametres!$B$3,G$1:R$1,0))*IF(OR(F516="L",F516="S",F516="I"),-1,1)</f>
        <v>0</v>
      </c>
      <c r="AO516" s="487" t="e">
        <f>+VLOOKUP($AJ516,Data_Validation!$A:$D,1,0)</f>
        <v>#N/A</v>
      </c>
      <c r="AP516" s="487" t="e">
        <f>+VLOOKUP($AJ516,Data_Validation!$A:$D,3,0)</f>
        <v>#N/A</v>
      </c>
      <c r="AQ516" s="487" t="e">
        <f>+VLOOKUP($AJ516,Data_Validation!$A:$D,4,0)</f>
        <v>#N/A</v>
      </c>
      <c r="AR516" s="487" t="s">
        <v>299</v>
      </c>
      <c r="AS516" s="487" t="e">
        <f>+VLOOKUP($AJ516,Data_Validation!$A:$E,5,0)</f>
        <v>#N/A</v>
      </c>
      <c r="AT516" s="904">
        <f t="shared" ref="AT516:AU579" si="34">C516</f>
        <v>0</v>
      </c>
      <c r="AU516" s="488">
        <f t="shared" si="34"/>
        <v>0</v>
      </c>
      <c r="AV516" s="899">
        <f>IFERROR(INDEX(V516:AG516,1,MATCH(Parametres!$B$3,V$1:AG$1,0)-1)*IF(OR(C516="L",C516="S",C516="I"),-1,1),"")</f>
        <v>0</v>
      </c>
      <c r="AW516" s="899">
        <f t="shared" ref="AW516:AW579" si="35">AX516-AV516</f>
        <v>0</v>
      </c>
      <c r="AX516" s="899">
        <f>INDEX(V516:AG516,1,MATCH(Parametres!$B$3,V$1:AG$1,0))*IF(OR(C516="L",C516="S",C516="I"),-1,1)</f>
        <v>0</v>
      </c>
      <c r="AY516" s="487" t="s">
        <v>337</v>
      </c>
      <c r="AZ516" s="487" t="e">
        <f>+VLOOKUP($AJ516,Data_Validation!$A:$E,5,0)</f>
        <v>#N/A</v>
      </c>
    </row>
    <row r="517" spans="36:52" ht="15" customHeight="1">
      <c r="AJ517" s="899">
        <f t="shared" si="32"/>
        <v>0</v>
      </c>
      <c r="AK517" s="899">
        <f t="shared" si="32"/>
        <v>0</v>
      </c>
      <c r="AL517" s="905">
        <f>IFERROR(INDEX(G517:R517,1,MATCH(Parametres!$B$3,G$1:R$1,0)-1)*IF(OR(F517="L",F517="S",F517="I"),-1,1),"")</f>
        <v>0</v>
      </c>
      <c r="AM517" s="905">
        <f t="shared" si="33"/>
        <v>0</v>
      </c>
      <c r="AN517" s="905">
        <f>INDEX(G517:R517,1,MATCH(Parametres!$B$3,G$1:R$1,0))*IF(OR(F517="L",F517="S",F517="I"),-1,1)</f>
        <v>0</v>
      </c>
      <c r="AO517" s="487" t="e">
        <f>+VLOOKUP($AJ517,Data_Validation!$A:$D,1,0)</f>
        <v>#N/A</v>
      </c>
      <c r="AP517" s="487" t="e">
        <f>+VLOOKUP($AJ517,Data_Validation!$A:$D,3,0)</f>
        <v>#N/A</v>
      </c>
      <c r="AQ517" s="487" t="e">
        <f>+VLOOKUP($AJ517,Data_Validation!$A:$D,4,0)</f>
        <v>#N/A</v>
      </c>
      <c r="AR517" s="487" t="s">
        <v>299</v>
      </c>
      <c r="AS517" s="487" t="e">
        <f>+VLOOKUP($AJ517,Data_Validation!$A:$E,5,0)</f>
        <v>#N/A</v>
      </c>
      <c r="AT517" s="904">
        <f t="shared" si="34"/>
        <v>0</v>
      </c>
      <c r="AU517" s="488">
        <f t="shared" si="34"/>
        <v>0</v>
      </c>
      <c r="AV517" s="899">
        <f>IFERROR(INDEX(V517:AG517,1,MATCH(Parametres!$B$3,V$1:AG$1,0)-1)*IF(OR(C517="L",C517="S",C517="I"),-1,1),"")</f>
        <v>0</v>
      </c>
      <c r="AW517" s="899">
        <f t="shared" si="35"/>
        <v>0</v>
      </c>
      <c r="AX517" s="899">
        <f>INDEX(V517:AG517,1,MATCH(Parametres!$B$3,V$1:AG$1,0))*IF(OR(C517="L",C517="S",C517="I"),-1,1)</f>
        <v>0</v>
      </c>
      <c r="AY517" s="487" t="s">
        <v>337</v>
      </c>
      <c r="AZ517" s="487" t="e">
        <f>+VLOOKUP($AJ517,Data_Validation!$A:$E,5,0)</f>
        <v>#N/A</v>
      </c>
    </row>
    <row r="518" spans="36:52" ht="15" customHeight="1">
      <c r="AJ518" s="899">
        <f t="shared" si="32"/>
        <v>0</v>
      </c>
      <c r="AK518" s="899">
        <f t="shared" si="32"/>
        <v>0</v>
      </c>
      <c r="AL518" s="905">
        <f>IFERROR(INDEX(G518:R518,1,MATCH(Parametres!$B$3,G$1:R$1,0)-1)*IF(OR(F518="L",F518="S",F518="I"),-1,1),"")</f>
        <v>0</v>
      </c>
      <c r="AM518" s="905">
        <f t="shared" si="33"/>
        <v>0</v>
      </c>
      <c r="AN518" s="905">
        <f>INDEX(G518:R518,1,MATCH(Parametres!$B$3,G$1:R$1,0))*IF(OR(F518="L",F518="S",F518="I"),-1,1)</f>
        <v>0</v>
      </c>
      <c r="AO518" s="487" t="e">
        <f>+VLOOKUP($AJ518,Data_Validation!$A:$D,1,0)</f>
        <v>#N/A</v>
      </c>
      <c r="AP518" s="487" t="e">
        <f>+VLOOKUP($AJ518,Data_Validation!$A:$D,3,0)</f>
        <v>#N/A</v>
      </c>
      <c r="AQ518" s="487" t="e">
        <f>+VLOOKUP($AJ518,Data_Validation!$A:$D,4,0)</f>
        <v>#N/A</v>
      </c>
      <c r="AR518" s="487" t="s">
        <v>299</v>
      </c>
      <c r="AS518" s="487" t="e">
        <f>+VLOOKUP($AJ518,Data_Validation!$A:$E,5,0)</f>
        <v>#N/A</v>
      </c>
      <c r="AT518" s="904">
        <f t="shared" si="34"/>
        <v>0</v>
      </c>
      <c r="AU518" s="488">
        <f t="shared" si="34"/>
        <v>0</v>
      </c>
      <c r="AV518" s="899">
        <f>IFERROR(INDEX(V518:AG518,1,MATCH(Parametres!$B$3,V$1:AG$1,0)-1)*IF(OR(C518="L",C518="S",C518="I"),-1,1),"")</f>
        <v>0</v>
      </c>
      <c r="AW518" s="899">
        <f t="shared" si="35"/>
        <v>0</v>
      </c>
      <c r="AX518" s="899">
        <f>INDEX(V518:AG518,1,MATCH(Parametres!$B$3,V$1:AG$1,0))*IF(OR(C518="L",C518="S",C518="I"),-1,1)</f>
        <v>0</v>
      </c>
      <c r="AY518" s="487" t="s">
        <v>337</v>
      </c>
      <c r="AZ518" s="487" t="e">
        <f>+VLOOKUP($AJ518,Data_Validation!$A:$E,5,0)</f>
        <v>#N/A</v>
      </c>
    </row>
    <row r="519" spans="36:52" ht="15" customHeight="1">
      <c r="AJ519" s="899">
        <f t="shared" si="32"/>
        <v>0</v>
      </c>
      <c r="AK519" s="899">
        <f t="shared" si="32"/>
        <v>0</v>
      </c>
      <c r="AL519" s="905">
        <f>IFERROR(INDEX(G519:R519,1,MATCH(Parametres!$B$3,G$1:R$1,0)-1)*IF(OR(F519="L",F519="S",F519="I"),-1,1),"")</f>
        <v>0</v>
      </c>
      <c r="AM519" s="905">
        <f t="shared" si="33"/>
        <v>0</v>
      </c>
      <c r="AN519" s="905">
        <f>INDEX(G519:R519,1,MATCH(Parametres!$B$3,G$1:R$1,0))*IF(OR(F519="L",F519="S",F519="I"),-1,1)</f>
        <v>0</v>
      </c>
      <c r="AO519" s="487" t="e">
        <f>+VLOOKUP($AJ519,Data_Validation!$A:$D,1,0)</f>
        <v>#N/A</v>
      </c>
      <c r="AP519" s="487" t="e">
        <f>+VLOOKUP($AJ519,Data_Validation!$A:$D,3,0)</f>
        <v>#N/A</v>
      </c>
      <c r="AQ519" s="487" t="e">
        <f>+VLOOKUP($AJ519,Data_Validation!$A:$D,4,0)</f>
        <v>#N/A</v>
      </c>
      <c r="AR519" s="487" t="s">
        <v>299</v>
      </c>
      <c r="AS519" s="487" t="e">
        <f>+VLOOKUP($AJ519,Data_Validation!$A:$E,5,0)</f>
        <v>#N/A</v>
      </c>
      <c r="AT519" s="904">
        <f t="shared" si="34"/>
        <v>0</v>
      </c>
      <c r="AU519" s="488">
        <f t="shared" si="34"/>
        <v>0</v>
      </c>
      <c r="AV519" s="899">
        <f>IFERROR(INDEX(V519:AG519,1,MATCH(Parametres!$B$3,V$1:AG$1,0)-1)*IF(OR(C519="L",C519="S",C519="I"),-1,1),"")</f>
        <v>0</v>
      </c>
      <c r="AW519" s="899">
        <f t="shared" si="35"/>
        <v>0</v>
      </c>
      <c r="AX519" s="899">
        <f>INDEX(V519:AG519,1,MATCH(Parametres!$B$3,V$1:AG$1,0))*IF(OR(C519="L",C519="S",C519="I"),-1,1)</f>
        <v>0</v>
      </c>
      <c r="AY519" s="487" t="s">
        <v>337</v>
      </c>
      <c r="AZ519" s="487" t="e">
        <f>+VLOOKUP($AJ519,Data_Validation!$A:$E,5,0)</f>
        <v>#N/A</v>
      </c>
    </row>
    <row r="520" spans="36:52" ht="15" customHeight="1">
      <c r="AJ520" s="899">
        <f t="shared" si="32"/>
        <v>0</v>
      </c>
      <c r="AK520" s="899">
        <f t="shared" si="32"/>
        <v>0</v>
      </c>
      <c r="AL520" s="905">
        <f>IFERROR(INDEX(G520:R520,1,MATCH(Parametres!$B$3,G$1:R$1,0)-1)*IF(OR(F520="L",F520="S",F520="I"),-1,1),"")</f>
        <v>0</v>
      </c>
      <c r="AM520" s="905">
        <f t="shared" si="33"/>
        <v>0</v>
      </c>
      <c r="AN520" s="905">
        <f>INDEX(G520:R520,1,MATCH(Parametres!$B$3,G$1:R$1,0))*IF(OR(F520="L",F520="S",F520="I"),-1,1)</f>
        <v>0</v>
      </c>
      <c r="AO520" s="487" t="e">
        <f>+VLOOKUP($AJ520,Data_Validation!$A:$D,1,0)</f>
        <v>#N/A</v>
      </c>
      <c r="AP520" s="487" t="e">
        <f>+VLOOKUP($AJ520,Data_Validation!$A:$D,3,0)</f>
        <v>#N/A</v>
      </c>
      <c r="AQ520" s="487" t="e">
        <f>+VLOOKUP($AJ520,Data_Validation!$A:$D,4,0)</f>
        <v>#N/A</v>
      </c>
      <c r="AR520" s="487" t="s">
        <v>299</v>
      </c>
      <c r="AS520" s="487" t="e">
        <f>+VLOOKUP($AJ520,Data_Validation!$A:$E,5,0)</f>
        <v>#N/A</v>
      </c>
      <c r="AT520" s="904">
        <f t="shared" si="34"/>
        <v>0</v>
      </c>
      <c r="AU520" s="488">
        <f t="shared" si="34"/>
        <v>0</v>
      </c>
      <c r="AV520" s="899">
        <f>IFERROR(INDEX(V520:AG520,1,MATCH(Parametres!$B$3,V$1:AG$1,0)-1)*IF(OR(C520="L",C520="S",C520="I"),-1,1),"")</f>
        <v>0</v>
      </c>
      <c r="AW520" s="899">
        <f t="shared" si="35"/>
        <v>0</v>
      </c>
      <c r="AX520" s="899">
        <f>INDEX(V520:AG520,1,MATCH(Parametres!$B$3,V$1:AG$1,0))*IF(OR(C520="L",C520="S",C520="I"),-1,1)</f>
        <v>0</v>
      </c>
      <c r="AY520" s="487" t="s">
        <v>337</v>
      </c>
      <c r="AZ520" s="487" t="e">
        <f>+VLOOKUP($AJ520,Data_Validation!$A:$E,5,0)</f>
        <v>#N/A</v>
      </c>
    </row>
    <row r="521" spans="36:52" ht="15" customHeight="1">
      <c r="AJ521" s="899">
        <f t="shared" si="32"/>
        <v>0</v>
      </c>
      <c r="AK521" s="899">
        <f t="shared" si="32"/>
        <v>0</v>
      </c>
      <c r="AL521" s="905">
        <f>IFERROR(INDEX(G521:R521,1,MATCH(Parametres!$B$3,G$1:R$1,0)-1)*IF(OR(F521="L",F521="S",F521="I"),-1,1),"")</f>
        <v>0</v>
      </c>
      <c r="AM521" s="905">
        <f t="shared" si="33"/>
        <v>0</v>
      </c>
      <c r="AN521" s="905">
        <f>INDEX(G521:R521,1,MATCH(Parametres!$B$3,G$1:R$1,0))*IF(OR(F521="L",F521="S",F521="I"),-1,1)</f>
        <v>0</v>
      </c>
      <c r="AO521" s="487" t="e">
        <f>+VLOOKUP($AJ521,Data_Validation!$A:$D,1,0)</f>
        <v>#N/A</v>
      </c>
      <c r="AP521" s="487" t="e">
        <f>+VLOOKUP($AJ521,Data_Validation!$A:$D,3,0)</f>
        <v>#N/A</v>
      </c>
      <c r="AQ521" s="487" t="e">
        <f>+VLOOKUP($AJ521,Data_Validation!$A:$D,4,0)</f>
        <v>#N/A</v>
      </c>
      <c r="AR521" s="487" t="s">
        <v>299</v>
      </c>
      <c r="AS521" s="487" t="e">
        <f>+VLOOKUP($AJ521,Data_Validation!$A:$E,5,0)</f>
        <v>#N/A</v>
      </c>
      <c r="AT521" s="904">
        <f t="shared" si="34"/>
        <v>0</v>
      </c>
      <c r="AU521" s="488">
        <f t="shared" si="34"/>
        <v>0</v>
      </c>
      <c r="AV521" s="899">
        <f>IFERROR(INDEX(V521:AG521,1,MATCH(Parametres!$B$3,V$1:AG$1,0)-1)*IF(OR(C521="L",C521="S",C521="I"),-1,1),"")</f>
        <v>0</v>
      </c>
      <c r="AW521" s="899">
        <f t="shared" si="35"/>
        <v>0</v>
      </c>
      <c r="AX521" s="899">
        <f>INDEX(V521:AG521,1,MATCH(Parametres!$B$3,V$1:AG$1,0))*IF(OR(C521="L",C521="S",C521="I"),-1,1)</f>
        <v>0</v>
      </c>
      <c r="AY521" s="487" t="s">
        <v>337</v>
      </c>
      <c r="AZ521" s="487" t="e">
        <f>+VLOOKUP($AJ521,Data_Validation!$A:$E,5,0)</f>
        <v>#N/A</v>
      </c>
    </row>
    <row r="522" spans="36:52" ht="15" customHeight="1">
      <c r="AJ522" s="899">
        <f t="shared" si="32"/>
        <v>0</v>
      </c>
      <c r="AK522" s="899">
        <f t="shared" si="32"/>
        <v>0</v>
      </c>
      <c r="AL522" s="905">
        <f>IFERROR(INDEX(G522:R522,1,MATCH(Parametres!$B$3,G$1:R$1,0)-1)*IF(OR(F522="L",F522="S",F522="I"),-1,1),"")</f>
        <v>0</v>
      </c>
      <c r="AM522" s="905">
        <f t="shared" si="33"/>
        <v>0</v>
      </c>
      <c r="AN522" s="905">
        <f>INDEX(G522:R522,1,MATCH(Parametres!$B$3,G$1:R$1,0))*IF(OR(F522="L",F522="S",F522="I"),-1,1)</f>
        <v>0</v>
      </c>
      <c r="AO522" s="487" t="e">
        <f>+VLOOKUP($AJ522,Data_Validation!$A:$D,1,0)</f>
        <v>#N/A</v>
      </c>
      <c r="AP522" s="487" t="e">
        <f>+VLOOKUP($AJ522,Data_Validation!$A:$D,3,0)</f>
        <v>#N/A</v>
      </c>
      <c r="AQ522" s="487" t="e">
        <f>+VLOOKUP($AJ522,Data_Validation!$A:$D,4,0)</f>
        <v>#N/A</v>
      </c>
      <c r="AR522" s="487" t="s">
        <v>299</v>
      </c>
      <c r="AS522" s="487" t="e">
        <f>+VLOOKUP($AJ522,Data_Validation!$A:$E,5,0)</f>
        <v>#N/A</v>
      </c>
      <c r="AT522" s="904">
        <f t="shared" si="34"/>
        <v>0</v>
      </c>
      <c r="AU522" s="488">
        <f t="shared" si="34"/>
        <v>0</v>
      </c>
      <c r="AV522" s="899">
        <f>IFERROR(INDEX(V522:AG522,1,MATCH(Parametres!$B$3,V$1:AG$1,0)-1)*IF(OR(C522="L",C522="S",C522="I"),-1,1),"")</f>
        <v>0</v>
      </c>
      <c r="AW522" s="899">
        <f t="shared" si="35"/>
        <v>0</v>
      </c>
      <c r="AX522" s="899">
        <f>INDEX(V522:AG522,1,MATCH(Parametres!$B$3,V$1:AG$1,0))*IF(OR(C522="L",C522="S",C522="I"),-1,1)</f>
        <v>0</v>
      </c>
      <c r="AY522" s="487" t="s">
        <v>337</v>
      </c>
      <c r="AZ522" s="487" t="e">
        <f>+VLOOKUP($AJ522,Data_Validation!$A:$E,5,0)</f>
        <v>#N/A</v>
      </c>
    </row>
    <row r="523" spans="36:52" ht="15" customHeight="1">
      <c r="AJ523" s="899">
        <f t="shared" si="32"/>
        <v>0</v>
      </c>
      <c r="AK523" s="899">
        <f t="shared" si="32"/>
        <v>0</v>
      </c>
      <c r="AL523" s="905">
        <f>IFERROR(INDEX(G523:R523,1,MATCH(Parametres!$B$3,G$1:R$1,0)-1)*IF(OR(F523="L",F523="S",F523="I"),-1,1),"")</f>
        <v>0</v>
      </c>
      <c r="AM523" s="905">
        <f t="shared" si="33"/>
        <v>0</v>
      </c>
      <c r="AN523" s="905">
        <f>INDEX(G523:R523,1,MATCH(Parametres!$B$3,G$1:R$1,0))*IF(OR(F523="L",F523="S",F523="I"),-1,1)</f>
        <v>0</v>
      </c>
      <c r="AO523" s="487" t="e">
        <f>+VLOOKUP($AJ523,Data_Validation!$A:$D,1,0)</f>
        <v>#N/A</v>
      </c>
      <c r="AP523" s="487" t="e">
        <f>+VLOOKUP($AJ523,Data_Validation!$A:$D,3,0)</f>
        <v>#N/A</v>
      </c>
      <c r="AQ523" s="487" t="e">
        <f>+VLOOKUP($AJ523,Data_Validation!$A:$D,4,0)</f>
        <v>#N/A</v>
      </c>
      <c r="AR523" s="487" t="s">
        <v>299</v>
      </c>
      <c r="AS523" s="487" t="e">
        <f>+VLOOKUP($AJ523,Data_Validation!$A:$E,5,0)</f>
        <v>#N/A</v>
      </c>
      <c r="AT523" s="904">
        <f t="shared" si="34"/>
        <v>0</v>
      </c>
      <c r="AU523" s="488">
        <f t="shared" si="34"/>
        <v>0</v>
      </c>
      <c r="AV523" s="899">
        <f>IFERROR(INDEX(V523:AG523,1,MATCH(Parametres!$B$3,V$1:AG$1,0)-1)*IF(OR(C523="L",C523="S",C523="I"),-1,1),"")</f>
        <v>0</v>
      </c>
      <c r="AW523" s="899">
        <f t="shared" si="35"/>
        <v>0</v>
      </c>
      <c r="AX523" s="899">
        <f>INDEX(V523:AG523,1,MATCH(Parametres!$B$3,V$1:AG$1,0))*IF(OR(C523="L",C523="S",C523="I"),-1,1)</f>
        <v>0</v>
      </c>
      <c r="AY523" s="487" t="s">
        <v>337</v>
      </c>
      <c r="AZ523" s="487" t="e">
        <f>+VLOOKUP($AJ523,Data_Validation!$A:$E,5,0)</f>
        <v>#N/A</v>
      </c>
    </row>
    <row r="524" spans="36:52" ht="15" customHeight="1">
      <c r="AJ524" s="899">
        <f t="shared" si="32"/>
        <v>0</v>
      </c>
      <c r="AK524" s="899">
        <f t="shared" si="32"/>
        <v>0</v>
      </c>
      <c r="AL524" s="905">
        <f>IFERROR(INDEX(G524:R524,1,MATCH(Parametres!$B$3,G$1:R$1,0)-1)*IF(OR(F524="L",F524="S",F524="I"),-1,1),"")</f>
        <v>0</v>
      </c>
      <c r="AM524" s="905">
        <f t="shared" si="33"/>
        <v>0</v>
      </c>
      <c r="AN524" s="905">
        <f>INDEX(G524:R524,1,MATCH(Parametres!$B$3,G$1:R$1,0))*IF(OR(F524="L",F524="S",F524="I"),-1,1)</f>
        <v>0</v>
      </c>
      <c r="AO524" s="487" t="e">
        <f>+VLOOKUP($AJ524,Data_Validation!$A:$D,1,0)</f>
        <v>#N/A</v>
      </c>
      <c r="AP524" s="487" t="e">
        <f>+VLOOKUP($AJ524,Data_Validation!$A:$D,3,0)</f>
        <v>#N/A</v>
      </c>
      <c r="AQ524" s="487" t="e">
        <f>+VLOOKUP($AJ524,Data_Validation!$A:$D,4,0)</f>
        <v>#N/A</v>
      </c>
      <c r="AR524" s="487" t="s">
        <v>299</v>
      </c>
      <c r="AS524" s="487" t="e">
        <f>+VLOOKUP($AJ524,Data_Validation!$A:$E,5,0)</f>
        <v>#N/A</v>
      </c>
      <c r="AT524" s="904">
        <f t="shared" si="34"/>
        <v>0</v>
      </c>
      <c r="AU524" s="488">
        <f t="shared" si="34"/>
        <v>0</v>
      </c>
      <c r="AV524" s="899">
        <f>IFERROR(INDEX(V524:AG524,1,MATCH(Parametres!$B$3,V$1:AG$1,0)-1)*IF(OR(C524="L",C524="S",C524="I"),-1,1),"")</f>
        <v>0</v>
      </c>
      <c r="AW524" s="899">
        <f t="shared" si="35"/>
        <v>0</v>
      </c>
      <c r="AX524" s="899">
        <f>INDEX(V524:AG524,1,MATCH(Parametres!$B$3,V$1:AG$1,0))*IF(OR(C524="L",C524="S",C524="I"),-1,1)</f>
        <v>0</v>
      </c>
      <c r="AY524" s="487" t="s">
        <v>337</v>
      </c>
      <c r="AZ524" s="487" t="e">
        <f>+VLOOKUP($AJ524,Data_Validation!$A:$E,5,0)</f>
        <v>#N/A</v>
      </c>
    </row>
    <row r="525" spans="36:52" ht="15" customHeight="1">
      <c r="AJ525" s="899">
        <f t="shared" si="32"/>
        <v>0</v>
      </c>
      <c r="AK525" s="899">
        <f t="shared" si="32"/>
        <v>0</v>
      </c>
      <c r="AL525" s="905">
        <f>IFERROR(INDEX(G525:R525,1,MATCH(Parametres!$B$3,G$1:R$1,0)-1)*IF(OR(F525="L",F525="S",F525="I"),-1,1),"")</f>
        <v>0</v>
      </c>
      <c r="AM525" s="905">
        <f t="shared" si="33"/>
        <v>0</v>
      </c>
      <c r="AN525" s="905">
        <f>INDEX(G525:R525,1,MATCH(Parametres!$B$3,G$1:R$1,0))*IF(OR(F525="L",F525="S",F525="I"),-1,1)</f>
        <v>0</v>
      </c>
      <c r="AO525" s="487" t="e">
        <f>+VLOOKUP($AJ525,Data_Validation!$A:$D,1,0)</f>
        <v>#N/A</v>
      </c>
      <c r="AP525" s="487" t="e">
        <f>+VLOOKUP($AJ525,Data_Validation!$A:$D,3,0)</f>
        <v>#N/A</v>
      </c>
      <c r="AQ525" s="487" t="e">
        <f>+VLOOKUP($AJ525,Data_Validation!$A:$D,4,0)</f>
        <v>#N/A</v>
      </c>
      <c r="AR525" s="487" t="s">
        <v>299</v>
      </c>
      <c r="AS525" s="487" t="e">
        <f>+VLOOKUP($AJ525,Data_Validation!$A:$E,5,0)</f>
        <v>#N/A</v>
      </c>
      <c r="AT525" s="904">
        <f t="shared" si="34"/>
        <v>0</v>
      </c>
      <c r="AU525" s="488">
        <f t="shared" si="34"/>
        <v>0</v>
      </c>
      <c r="AV525" s="899">
        <f>IFERROR(INDEX(V525:AG525,1,MATCH(Parametres!$B$3,V$1:AG$1,0)-1)*IF(OR(C525="L",C525="S",C525="I"),-1,1),"")</f>
        <v>0</v>
      </c>
      <c r="AW525" s="899">
        <f t="shared" si="35"/>
        <v>0</v>
      </c>
      <c r="AX525" s="899">
        <f>INDEX(V525:AG525,1,MATCH(Parametres!$B$3,V$1:AG$1,0))*IF(OR(C525="L",C525="S",C525="I"),-1,1)</f>
        <v>0</v>
      </c>
      <c r="AY525" s="487" t="s">
        <v>337</v>
      </c>
      <c r="AZ525" s="487" t="e">
        <f>+VLOOKUP($AJ525,Data_Validation!$A:$E,5,0)</f>
        <v>#N/A</v>
      </c>
    </row>
    <row r="526" spans="36:52" ht="15" customHeight="1">
      <c r="AJ526" s="899">
        <f t="shared" si="32"/>
        <v>0</v>
      </c>
      <c r="AK526" s="899">
        <f t="shared" si="32"/>
        <v>0</v>
      </c>
      <c r="AL526" s="905">
        <f>IFERROR(INDEX(G526:R526,1,MATCH(Parametres!$B$3,G$1:R$1,0)-1)*IF(OR(F526="L",F526="S",F526="I"),-1,1),"")</f>
        <v>0</v>
      </c>
      <c r="AM526" s="905">
        <f t="shared" si="33"/>
        <v>0</v>
      </c>
      <c r="AN526" s="905">
        <f>INDEX(G526:R526,1,MATCH(Parametres!$B$3,G$1:R$1,0))*IF(OR(F526="L",F526="S",F526="I"),-1,1)</f>
        <v>0</v>
      </c>
      <c r="AO526" s="487" t="e">
        <f>+VLOOKUP($AJ526,Data_Validation!$A:$D,1,0)</f>
        <v>#N/A</v>
      </c>
      <c r="AP526" s="487" t="e">
        <f>+VLOOKUP($AJ526,Data_Validation!$A:$D,3,0)</f>
        <v>#N/A</v>
      </c>
      <c r="AQ526" s="487" t="e">
        <f>+VLOOKUP($AJ526,Data_Validation!$A:$D,4,0)</f>
        <v>#N/A</v>
      </c>
      <c r="AR526" s="487" t="s">
        <v>299</v>
      </c>
      <c r="AS526" s="487" t="e">
        <f>+VLOOKUP($AJ526,Data_Validation!$A:$E,5,0)</f>
        <v>#N/A</v>
      </c>
      <c r="AT526" s="904">
        <f t="shared" si="34"/>
        <v>0</v>
      </c>
      <c r="AU526" s="488">
        <f t="shared" si="34"/>
        <v>0</v>
      </c>
      <c r="AV526" s="899">
        <f>IFERROR(INDEX(V526:AG526,1,MATCH(Parametres!$B$3,V$1:AG$1,0)-1)*IF(OR(C526="L",C526="S",C526="I"),-1,1),"")</f>
        <v>0</v>
      </c>
      <c r="AW526" s="899">
        <f t="shared" si="35"/>
        <v>0</v>
      </c>
      <c r="AX526" s="899">
        <f>INDEX(V526:AG526,1,MATCH(Parametres!$B$3,V$1:AG$1,0))*IF(OR(C526="L",C526="S",C526="I"),-1,1)</f>
        <v>0</v>
      </c>
      <c r="AY526" s="487" t="s">
        <v>337</v>
      </c>
      <c r="AZ526" s="487" t="e">
        <f>+VLOOKUP($AJ526,Data_Validation!$A:$E,5,0)</f>
        <v>#N/A</v>
      </c>
    </row>
    <row r="527" spans="36:52" ht="15" customHeight="1">
      <c r="AJ527" s="899">
        <f t="shared" si="32"/>
        <v>0</v>
      </c>
      <c r="AK527" s="899">
        <f t="shared" si="32"/>
        <v>0</v>
      </c>
      <c r="AL527" s="905">
        <f>IFERROR(INDEX(G527:R527,1,MATCH(Parametres!$B$3,G$1:R$1,0)-1)*IF(OR(F527="L",F527="S",F527="I"),-1,1),"")</f>
        <v>0</v>
      </c>
      <c r="AM527" s="905">
        <f t="shared" si="33"/>
        <v>0</v>
      </c>
      <c r="AN527" s="905">
        <f>INDEX(G527:R527,1,MATCH(Parametres!$B$3,G$1:R$1,0))*IF(OR(F527="L",F527="S",F527="I"),-1,1)</f>
        <v>0</v>
      </c>
      <c r="AO527" s="487" t="e">
        <f>+VLOOKUP($AJ527,Data_Validation!$A:$D,1,0)</f>
        <v>#N/A</v>
      </c>
      <c r="AP527" s="487" t="e">
        <f>+VLOOKUP($AJ527,Data_Validation!$A:$D,3,0)</f>
        <v>#N/A</v>
      </c>
      <c r="AQ527" s="487" t="e">
        <f>+VLOOKUP($AJ527,Data_Validation!$A:$D,4,0)</f>
        <v>#N/A</v>
      </c>
      <c r="AR527" s="487" t="s">
        <v>299</v>
      </c>
      <c r="AS527" s="487" t="e">
        <f>+VLOOKUP($AJ527,Data_Validation!$A:$E,5,0)</f>
        <v>#N/A</v>
      </c>
      <c r="AT527" s="904">
        <f t="shared" si="34"/>
        <v>0</v>
      </c>
      <c r="AU527" s="488">
        <f t="shared" si="34"/>
        <v>0</v>
      </c>
      <c r="AV527" s="899">
        <f>IFERROR(INDEX(V527:AG527,1,MATCH(Parametres!$B$3,V$1:AG$1,0)-1)*IF(OR(C527="L",C527="S",C527="I"),-1,1),"")</f>
        <v>0</v>
      </c>
      <c r="AW527" s="899">
        <f t="shared" si="35"/>
        <v>0</v>
      </c>
      <c r="AX527" s="899">
        <f>INDEX(V527:AG527,1,MATCH(Parametres!$B$3,V$1:AG$1,0))*IF(OR(C527="L",C527="S",C527="I"),-1,1)</f>
        <v>0</v>
      </c>
      <c r="AY527" s="487" t="s">
        <v>337</v>
      </c>
      <c r="AZ527" s="487" t="e">
        <f>+VLOOKUP($AJ527,Data_Validation!$A:$E,5,0)</f>
        <v>#N/A</v>
      </c>
    </row>
    <row r="528" spans="36:52" ht="15" customHeight="1">
      <c r="AJ528" s="899">
        <f t="shared" si="32"/>
        <v>0</v>
      </c>
      <c r="AK528" s="899">
        <f t="shared" si="32"/>
        <v>0</v>
      </c>
      <c r="AL528" s="905">
        <f>IFERROR(INDEX(G528:R528,1,MATCH(Parametres!$B$3,G$1:R$1,0)-1)*IF(OR(F528="L",F528="S",F528="I"),-1,1),"")</f>
        <v>0</v>
      </c>
      <c r="AM528" s="905">
        <f t="shared" si="33"/>
        <v>0</v>
      </c>
      <c r="AN528" s="905">
        <f>INDEX(G528:R528,1,MATCH(Parametres!$B$3,G$1:R$1,0))*IF(OR(F528="L",F528="S",F528="I"),-1,1)</f>
        <v>0</v>
      </c>
      <c r="AO528" s="487" t="e">
        <f>+VLOOKUP($AJ528,Data_Validation!$A:$D,1,0)</f>
        <v>#N/A</v>
      </c>
      <c r="AP528" s="487" t="e">
        <f>+VLOOKUP($AJ528,Data_Validation!$A:$D,3,0)</f>
        <v>#N/A</v>
      </c>
      <c r="AQ528" s="487" t="e">
        <f>+VLOOKUP($AJ528,Data_Validation!$A:$D,4,0)</f>
        <v>#N/A</v>
      </c>
      <c r="AR528" s="487" t="s">
        <v>299</v>
      </c>
      <c r="AS528" s="487" t="e">
        <f>+VLOOKUP($AJ528,Data_Validation!$A:$E,5,0)</f>
        <v>#N/A</v>
      </c>
      <c r="AT528" s="904">
        <f t="shared" si="34"/>
        <v>0</v>
      </c>
      <c r="AU528" s="488">
        <f t="shared" si="34"/>
        <v>0</v>
      </c>
      <c r="AV528" s="899">
        <f>IFERROR(INDEX(V528:AG528,1,MATCH(Parametres!$B$3,V$1:AG$1,0)-1)*IF(OR(C528="L",C528="S",C528="I"),-1,1),"")</f>
        <v>0</v>
      </c>
      <c r="AW528" s="899">
        <f t="shared" si="35"/>
        <v>0</v>
      </c>
      <c r="AX528" s="899">
        <f>INDEX(V528:AG528,1,MATCH(Parametres!$B$3,V$1:AG$1,0))*IF(OR(C528="L",C528="S",C528="I"),-1,1)</f>
        <v>0</v>
      </c>
      <c r="AY528" s="487" t="s">
        <v>337</v>
      </c>
      <c r="AZ528" s="487" t="e">
        <f>+VLOOKUP($AJ528,Data_Validation!$A:$E,5,0)</f>
        <v>#N/A</v>
      </c>
    </row>
    <row r="529" spans="36:52" ht="15" customHeight="1">
      <c r="AJ529" s="899">
        <f t="shared" si="32"/>
        <v>0</v>
      </c>
      <c r="AK529" s="899">
        <f t="shared" si="32"/>
        <v>0</v>
      </c>
      <c r="AL529" s="905">
        <f>IFERROR(INDEX(G529:R529,1,MATCH(Parametres!$B$3,G$1:R$1,0)-1)*IF(OR(F529="L",F529="S",F529="I"),-1,1),"")</f>
        <v>0</v>
      </c>
      <c r="AM529" s="905">
        <f t="shared" si="33"/>
        <v>0</v>
      </c>
      <c r="AN529" s="905">
        <f>INDEX(G529:R529,1,MATCH(Parametres!$B$3,G$1:R$1,0))*IF(OR(F529="L",F529="S",F529="I"),-1,1)</f>
        <v>0</v>
      </c>
      <c r="AO529" s="487" t="e">
        <f>+VLOOKUP($AJ529,Data_Validation!$A:$D,1,0)</f>
        <v>#N/A</v>
      </c>
      <c r="AP529" s="487" t="e">
        <f>+VLOOKUP($AJ529,Data_Validation!$A:$D,3,0)</f>
        <v>#N/A</v>
      </c>
      <c r="AQ529" s="487" t="e">
        <f>+VLOOKUP($AJ529,Data_Validation!$A:$D,4,0)</f>
        <v>#N/A</v>
      </c>
      <c r="AR529" s="487" t="s">
        <v>299</v>
      </c>
      <c r="AS529" s="487" t="e">
        <f>+VLOOKUP($AJ529,Data_Validation!$A:$E,5,0)</f>
        <v>#N/A</v>
      </c>
      <c r="AT529" s="904">
        <f t="shared" si="34"/>
        <v>0</v>
      </c>
      <c r="AU529" s="488">
        <f t="shared" si="34"/>
        <v>0</v>
      </c>
      <c r="AV529" s="899">
        <f>IFERROR(INDEX(V529:AG529,1,MATCH(Parametres!$B$3,V$1:AG$1,0)-1)*IF(OR(C529="L",C529="S",C529="I"),-1,1),"")</f>
        <v>0</v>
      </c>
      <c r="AW529" s="899">
        <f t="shared" si="35"/>
        <v>0</v>
      </c>
      <c r="AX529" s="899">
        <f>INDEX(V529:AG529,1,MATCH(Parametres!$B$3,V$1:AG$1,0))*IF(OR(C529="L",C529="S",C529="I"),-1,1)</f>
        <v>0</v>
      </c>
      <c r="AY529" s="487" t="s">
        <v>337</v>
      </c>
      <c r="AZ529" s="487" t="e">
        <f>+VLOOKUP($AJ529,Data_Validation!$A:$E,5,0)</f>
        <v>#N/A</v>
      </c>
    </row>
    <row r="530" spans="36:52" ht="15" customHeight="1">
      <c r="AJ530" s="899">
        <f t="shared" si="32"/>
        <v>0</v>
      </c>
      <c r="AK530" s="899">
        <f t="shared" si="32"/>
        <v>0</v>
      </c>
      <c r="AL530" s="905">
        <f>IFERROR(INDEX(G530:R530,1,MATCH(Parametres!$B$3,G$1:R$1,0)-1)*IF(OR(F530="L",F530="S",F530="I"),-1,1),"")</f>
        <v>0</v>
      </c>
      <c r="AM530" s="905">
        <f t="shared" si="33"/>
        <v>0</v>
      </c>
      <c r="AN530" s="905">
        <f>INDEX(G530:R530,1,MATCH(Parametres!$B$3,G$1:R$1,0))*IF(OR(F530="L",F530="S",F530="I"),-1,1)</f>
        <v>0</v>
      </c>
      <c r="AO530" s="487" t="e">
        <f>+VLOOKUP($AJ530,Data_Validation!$A:$D,1,0)</f>
        <v>#N/A</v>
      </c>
      <c r="AP530" s="487" t="e">
        <f>+VLOOKUP($AJ530,Data_Validation!$A:$D,3,0)</f>
        <v>#N/A</v>
      </c>
      <c r="AQ530" s="487" t="e">
        <f>+VLOOKUP($AJ530,Data_Validation!$A:$D,4,0)</f>
        <v>#N/A</v>
      </c>
      <c r="AR530" s="487" t="s">
        <v>299</v>
      </c>
      <c r="AS530" s="487" t="e">
        <f>+VLOOKUP($AJ530,Data_Validation!$A:$E,5,0)</f>
        <v>#N/A</v>
      </c>
      <c r="AT530" s="904">
        <f t="shared" si="34"/>
        <v>0</v>
      </c>
      <c r="AU530" s="488">
        <f t="shared" si="34"/>
        <v>0</v>
      </c>
      <c r="AV530" s="899">
        <f>IFERROR(INDEX(V530:AG530,1,MATCH(Parametres!$B$3,V$1:AG$1,0)-1)*IF(OR(C530="L",C530="S",C530="I"),-1,1),"")</f>
        <v>0</v>
      </c>
      <c r="AW530" s="899">
        <f t="shared" si="35"/>
        <v>0</v>
      </c>
      <c r="AX530" s="899">
        <f>INDEX(V530:AG530,1,MATCH(Parametres!$B$3,V$1:AG$1,0))*IF(OR(C530="L",C530="S",C530="I"),-1,1)</f>
        <v>0</v>
      </c>
      <c r="AY530" s="487" t="s">
        <v>337</v>
      </c>
      <c r="AZ530" s="487" t="e">
        <f>+VLOOKUP($AJ530,Data_Validation!$A:$E,5,0)</f>
        <v>#N/A</v>
      </c>
    </row>
    <row r="531" spans="36:52" ht="15" customHeight="1">
      <c r="AJ531" s="899">
        <f t="shared" si="32"/>
        <v>0</v>
      </c>
      <c r="AK531" s="899">
        <f t="shared" si="32"/>
        <v>0</v>
      </c>
      <c r="AL531" s="905">
        <f>IFERROR(INDEX(G531:R531,1,MATCH(Parametres!$B$3,G$1:R$1,0)-1)*IF(OR(F531="L",F531="S",F531="I"),-1,1),"")</f>
        <v>0</v>
      </c>
      <c r="AM531" s="905">
        <f t="shared" si="33"/>
        <v>0</v>
      </c>
      <c r="AN531" s="905">
        <f>INDEX(G531:R531,1,MATCH(Parametres!$B$3,G$1:R$1,0))*IF(OR(F531="L",F531="S",F531="I"),-1,1)</f>
        <v>0</v>
      </c>
      <c r="AO531" s="487" t="e">
        <f>+VLOOKUP($AJ531,Data_Validation!$A:$D,1,0)</f>
        <v>#N/A</v>
      </c>
      <c r="AP531" s="487" t="e">
        <f>+VLOOKUP($AJ531,Data_Validation!$A:$D,3,0)</f>
        <v>#N/A</v>
      </c>
      <c r="AQ531" s="487" t="e">
        <f>+VLOOKUP($AJ531,Data_Validation!$A:$D,4,0)</f>
        <v>#N/A</v>
      </c>
      <c r="AR531" s="487" t="s">
        <v>299</v>
      </c>
      <c r="AS531" s="487" t="e">
        <f>+VLOOKUP($AJ531,Data_Validation!$A:$E,5,0)</f>
        <v>#N/A</v>
      </c>
      <c r="AT531" s="904">
        <f t="shared" si="34"/>
        <v>0</v>
      </c>
      <c r="AU531" s="488">
        <f t="shared" si="34"/>
        <v>0</v>
      </c>
      <c r="AV531" s="899">
        <f>IFERROR(INDEX(V531:AG531,1,MATCH(Parametres!$B$3,V$1:AG$1,0)-1)*IF(OR(C531="L",C531="S",C531="I"),-1,1),"")</f>
        <v>0</v>
      </c>
      <c r="AW531" s="899">
        <f t="shared" si="35"/>
        <v>0</v>
      </c>
      <c r="AX531" s="899">
        <f>INDEX(V531:AG531,1,MATCH(Parametres!$B$3,V$1:AG$1,0))*IF(OR(C531="L",C531="S",C531="I"),-1,1)</f>
        <v>0</v>
      </c>
      <c r="AY531" s="487" t="s">
        <v>337</v>
      </c>
      <c r="AZ531" s="487" t="e">
        <f>+VLOOKUP($AJ531,Data_Validation!$A:$E,5,0)</f>
        <v>#N/A</v>
      </c>
    </row>
    <row r="532" spans="36:52" ht="15" customHeight="1">
      <c r="AJ532" s="899">
        <f t="shared" ref="AJ532:AK595" si="36">C532</f>
        <v>0</v>
      </c>
      <c r="AK532" s="899">
        <f t="shared" si="36"/>
        <v>0</v>
      </c>
      <c r="AL532" s="905">
        <f>IFERROR(INDEX(G532:R532,1,MATCH(Parametres!$B$3,G$1:R$1,0)-1)*IF(OR(F532="L",F532="S",F532="I"),-1,1),"")</f>
        <v>0</v>
      </c>
      <c r="AM532" s="905">
        <f t="shared" si="33"/>
        <v>0</v>
      </c>
      <c r="AN532" s="905">
        <f>INDEX(G532:R532,1,MATCH(Parametres!$B$3,G$1:R$1,0))*IF(OR(F532="L",F532="S",F532="I"),-1,1)</f>
        <v>0</v>
      </c>
      <c r="AO532" s="487" t="e">
        <f>+VLOOKUP($AJ532,Data_Validation!$A:$D,1,0)</f>
        <v>#N/A</v>
      </c>
      <c r="AP532" s="487" t="e">
        <f>+VLOOKUP($AJ532,Data_Validation!$A:$D,3,0)</f>
        <v>#N/A</v>
      </c>
      <c r="AQ532" s="487" t="e">
        <f>+VLOOKUP($AJ532,Data_Validation!$A:$D,4,0)</f>
        <v>#N/A</v>
      </c>
      <c r="AR532" s="487" t="s">
        <v>299</v>
      </c>
      <c r="AS532" s="487" t="e">
        <f>+VLOOKUP($AJ532,Data_Validation!$A:$E,5,0)</f>
        <v>#N/A</v>
      </c>
      <c r="AT532" s="904">
        <f t="shared" si="34"/>
        <v>0</v>
      </c>
      <c r="AU532" s="488">
        <f t="shared" si="34"/>
        <v>0</v>
      </c>
      <c r="AV532" s="899">
        <f>IFERROR(INDEX(V532:AG532,1,MATCH(Parametres!$B$3,V$1:AG$1,0)-1)*IF(OR(C532="L",C532="S",C532="I"),-1,1),"")</f>
        <v>0</v>
      </c>
      <c r="AW532" s="899">
        <f t="shared" si="35"/>
        <v>0</v>
      </c>
      <c r="AX532" s="899">
        <f>INDEX(V532:AG532,1,MATCH(Parametres!$B$3,V$1:AG$1,0))*IF(OR(C532="L",C532="S",C532="I"),-1,1)</f>
        <v>0</v>
      </c>
      <c r="AY532" s="487" t="s">
        <v>337</v>
      </c>
      <c r="AZ532" s="487" t="e">
        <f>+VLOOKUP($AJ532,Data_Validation!$A:$E,5,0)</f>
        <v>#N/A</v>
      </c>
    </row>
    <row r="533" spans="36:52" ht="15" customHeight="1">
      <c r="AJ533" s="899">
        <f t="shared" si="36"/>
        <v>0</v>
      </c>
      <c r="AK533" s="899">
        <f t="shared" si="36"/>
        <v>0</v>
      </c>
      <c r="AL533" s="905">
        <f>IFERROR(INDEX(G533:R533,1,MATCH(Parametres!$B$3,G$1:R$1,0)-1)*IF(OR(F533="L",F533="S",F533="I"),-1,1),"")</f>
        <v>0</v>
      </c>
      <c r="AM533" s="905">
        <f t="shared" si="33"/>
        <v>0</v>
      </c>
      <c r="AN533" s="905">
        <f>INDEX(G533:R533,1,MATCH(Parametres!$B$3,G$1:R$1,0))*IF(OR(F533="L",F533="S",F533="I"),-1,1)</f>
        <v>0</v>
      </c>
      <c r="AO533" s="487" t="e">
        <f>+VLOOKUP($AJ533,Data_Validation!$A:$D,1,0)</f>
        <v>#N/A</v>
      </c>
      <c r="AP533" s="487" t="e">
        <f>+VLOOKUP($AJ533,Data_Validation!$A:$D,3,0)</f>
        <v>#N/A</v>
      </c>
      <c r="AQ533" s="487" t="e">
        <f>+VLOOKUP($AJ533,Data_Validation!$A:$D,4,0)</f>
        <v>#N/A</v>
      </c>
      <c r="AR533" s="487" t="s">
        <v>299</v>
      </c>
      <c r="AS533" s="487" t="e">
        <f>+VLOOKUP($AJ533,Data_Validation!$A:$E,5,0)</f>
        <v>#N/A</v>
      </c>
      <c r="AT533" s="904">
        <f t="shared" si="34"/>
        <v>0</v>
      </c>
      <c r="AU533" s="488">
        <f t="shared" si="34"/>
        <v>0</v>
      </c>
      <c r="AV533" s="899">
        <f>IFERROR(INDEX(V533:AG533,1,MATCH(Parametres!$B$3,V$1:AG$1,0)-1)*IF(OR(C533="L",C533="S",C533="I"),-1,1),"")</f>
        <v>0</v>
      </c>
      <c r="AW533" s="899">
        <f t="shared" si="35"/>
        <v>0</v>
      </c>
      <c r="AX533" s="899">
        <f>INDEX(V533:AG533,1,MATCH(Parametres!$B$3,V$1:AG$1,0))*IF(OR(C533="L",C533="S",C533="I"),-1,1)</f>
        <v>0</v>
      </c>
      <c r="AY533" s="487" t="s">
        <v>337</v>
      </c>
      <c r="AZ533" s="487" t="e">
        <f>+VLOOKUP($AJ533,Data_Validation!$A:$E,5,0)</f>
        <v>#N/A</v>
      </c>
    </row>
    <row r="534" spans="36:52" ht="15" customHeight="1">
      <c r="AJ534" s="899">
        <f t="shared" si="36"/>
        <v>0</v>
      </c>
      <c r="AK534" s="899">
        <f t="shared" si="36"/>
        <v>0</v>
      </c>
      <c r="AL534" s="905">
        <f>IFERROR(INDEX(G534:R534,1,MATCH(Parametres!$B$3,G$1:R$1,0)-1)*IF(OR(F534="L",F534="S",F534="I"),-1,1),"")</f>
        <v>0</v>
      </c>
      <c r="AM534" s="905">
        <f t="shared" si="33"/>
        <v>0</v>
      </c>
      <c r="AN534" s="905">
        <f>INDEX(G534:R534,1,MATCH(Parametres!$B$3,G$1:R$1,0))*IF(OR(F534="L",F534="S",F534="I"),-1,1)</f>
        <v>0</v>
      </c>
      <c r="AO534" s="487" t="e">
        <f>+VLOOKUP($AJ534,Data_Validation!$A:$D,1,0)</f>
        <v>#N/A</v>
      </c>
      <c r="AP534" s="487" t="e">
        <f>+VLOOKUP($AJ534,Data_Validation!$A:$D,3,0)</f>
        <v>#N/A</v>
      </c>
      <c r="AQ534" s="487" t="e">
        <f>+VLOOKUP($AJ534,Data_Validation!$A:$D,4,0)</f>
        <v>#N/A</v>
      </c>
      <c r="AR534" s="487" t="s">
        <v>299</v>
      </c>
      <c r="AS534" s="487" t="e">
        <f>+VLOOKUP($AJ534,Data_Validation!$A:$E,5,0)</f>
        <v>#N/A</v>
      </c>
      <c r="AT534" s="904">
        <f t="shared" si="34"/>
        <v>0</v>
      </c>
      <c r="AU534" s="488">
        <f t="shared" si="34"/>
        <v>0</v>
      </c>
      <c r="AV534" s="899">
        <f>IFERROR(INDEX(V534:AG534,1,MATCH(Parametres!$B$3,V$1:AG$1,0)-1)*IF(OR(C534="L",C534="S",C534="I"),-1,1),"")</f>
        <v>0</v>
      </c>
      <c r="AW534" s="899">
        <f t="shared" si="35"/>
        <v>0</v>
      </c>
      <c r="AX534" s="899">
        <f>INDEX(V534:AG534,1,MATCH(Parametres!$B$3,V$1:AG$1,0))*IF(OR(C534="L",C534="S",C534="I"),-1,1)</f>
        <v>0</v>
      </c>
      <c r="AY534" s="487" t="s">
        <v>337</v>
      </c>
      <c r="AZ534" s="487" t="e">
        <f>+VLOOKUP($AJ534,Data_Validation!$A:$E,5,0)</f>
        <v>#N/A</v>
      </c>
    </row>
    <row r="535" spans="36:52" ht="15" customHeight="1">
      <c r="AJ535" s="899">
        <f t="shared" si="36"/>
        <v>0</v>
      </c>
      <c r="AK535" s="899">
        <f t="shared" si="36"/>
        <v>0</v>
      </c>
      <c r="AL535" s="905">
        <f>IFERROR(INDEX(G535:R535,1,MATCH(Parametres!$B$3,G$1:R$1,0)-1)*IF(OR(F535="L",F535="S",F535="I"),-1,1),"")</f>
        <v>0</v>
      </c>
      <c r="AM535" s="905">
        <f t="shared" si="33"/>
        <v>0</v>
      </c>
      <c r="AN535" s="905">
        <f>INDEX(G535:R535,1,MATCH(Parametres!$B$3,G$1:R$1,0))*IF(OR(F535="L",F535="S",F535="I"),-1,1)</f>
        <v>0</v>
      </c>
      <c r="AO535" s="487" t="e">
        <f>+VLOOKUP($AJ535,Data_Validation!$A:$D,1,0)</f>
        <v>#N/A</v>
      </c>
      <c r="AP535" s="487" t="e">
        <f>+VLOOKUP($AJ535,Data_Validation!$A:$D,3,0)</f>
        <v>#N/A</v>
      </c>
      <c r="AQ535" s="487" t="e">
        <f>+VLOOKUP($AJ535,Data_Validation!$A:$D,4,0)</f>
        <v>#N/A</v>
      </c>
      <c r="AR535" s="487" t="s">
        <v>299</v>
      </c>
      <c r="AS535" s="487" t="e">
        <f>+VLOOKUP($AJ535,Data_Validation!$A:$E,5,0)</f>
        <v>#N/A</v>
      </c>
      <c r="AT535" s="904">
        <f t="shared" si="34"/>
        <v>0</v>
      </c>
      <c r="AU535" s="488">
        <f t="shared" si="34"/>
        <v>0</v>
      </c>
      <c r="AV535" s="899">
        <f>IFERROR(INDEX(V535:AG535,1,MATCH(Parametres!$B$3,V$1:AG$1,0)-1)*IF(OR(C535="L",C535="S",C535="I"),-1,1),"")</f>
        <v>0</v>
      </c>
      <c r="AW535" s="899">
        <f t="shared" si="35"/>
        <v>0</v>
      </c>
      <c r="AX535" s="899">
        <f>INDEX(V535:AG535,1,MATCH(Parametres!$B$3,V$1:AG$1,0))*IF(OR(C535="L",C535="S",C535="I"),-1,1)</f>
        <v>0</v>
      </c>
      <c r="AY535" s="487" t="s">
        <v>337</v>
      </c>
      <c r="AZ535" s="487" t="e">
        <f>+VLOOKUP($AJ535,Data_Validation!$A:$E,5,0)</f>
        <v>#N/A</v>
      </c>
    </row>
    <row r="536" spans="36:52" ht="15" customHeight="1">
      <c r="AJ536" s="899">
        <f t="shared" si="36"/>
        <v>0</v>
      </c>
      <c r="AK536" s="899">
        <f t="shared" si="36"/>
        <v>0</v>
      </c>
      <c r="AL536" s="905">
        <f>IFERROR(INDEX(G536:R536,1,MATCH(Parametres!$B$3,G$1:R$1,0)-1)*IF(OR(F536="L",F536="S",F536="I"),-1,1),"")</f>
        <v>0</v>
      </c>
      <c r="AM536" s="905">
        <f t="shared" si="33"/>
        <v>0</v>
      </c>
      <c r="AN536" s="905">
        <f>INDEX(G536:R536,1,MATCH(Parametres!$B$3,G$1:R$1,0))*IF(OR(F536="L",F536="S",F536="I"),-1,1)</f>
        <v>0</v>
      </c>
      <c r="AO536" s="487" t="e">
        <f>+VLOOKUP($AJ536,Data_Validation!$A:$D,1,0)</f>
        <v>#N/A</v>
      </c>
      <c r="AP536" s="487" t="e">
        <f>+VLOOKUP($AJ536,Data_Validation!$A:$D,3,0)</f>
        <v>#N/A</v>
      </c>
      <c r="AQ536" s="487" t="e">
        <f>+VLOOKUP($AJ536,Data_Validation!$A:$D,4,0)</f>
        <v>#N/A</v>
      </c>
      <c r="AR536" s="487" t="s">
        <v>299</v>
      </c>
      <c r="AS536" s="487" t="e">
        <f>+VLOOKUP($AJ536,Data_Validation!$A:$E,5,0)</f>
        <v>#N/A</v>
      </c>
      <c r="AT536" s="904">
        <f t="shared" si="34"/>
        <v>0</v>
      </c>
      <c r="AU536" s="488">
        <f t="shared" si="34"/>
        <v>0</v>
      </c>
      <c r="AV536" s="899">
        <f>IFERROR(INDEX(V536:AG536,1,MATCH(Parametres!$B$3,V$1:AG$1,0)-1)*IF(OR(C536="L",C536="S",C536="I"),-1,1),"")</f>
        <v>0</v>
      </c>
      <c r="AW536" s="899">
        <f t="shared" si="35"/>
        <v>0</v>
      </c>
      <c r="AX536" s="899">
        <f>INDEX(V536:AG536,1,MATCH(Parametres!$B$3,V$1:AG$1,0))*IF(OR(C536="L",C536="S",C536="I"),-1,1)</f>
        <v>0</v>
      </c>
      <c r="AY536" s="487" t="s">
        <v>337</v>
      </c>
      <c r="AZ536" s="487" t="e">
        <f>+VLOOKUP($AJ536,Data_Validation!$A:$E,5,0)</f>
        <v>#N/A</v>
      </c>
    </row>
    <row r="537" spans="36:52" ht="15" customHeight="1">
      <c r="AJ537" s="899">
        <f t="shared" si="36"/>
        <v>0</v>
      </c>
      <c r="AK537" s="899">
        <f t="shared" si="36"/>
        <v>0</v>
      </c>
      <c r="AL537" s="905">
        <f>IFERROR(INDEX(G537:R537,1,MATCH(Parametres!$B$3,G$1:R$1,0)-1)*IF(OR(F537="L",F537="S",F537="I"),-1,1),"")</f>
        <v>0</v>
      </c>
      <c r="AM537" s="905">
        <f t="shared" si="33"/>
        <v>0</v>
      </c>
      <c r="AN537" s="905">
        <f>INDEX(G537:R537,1,MATCH(Parametres!$B$3,G$1:R$1,0))*IF(OR(F537="L",F537="S",F537="I"),-1,1)</f>
        <v>0</v>
      </c>
      <c r="AO537" s="487" t="e">
        <f>+VLOOKUP($AJ537,Data_Validation!$A:$D,1,0)</f>
        <v>#N/A</v>
      </c>
      <c r="AP537" s="487" t="e">
        <f>+VLOOKUP($AJ537,Data_Validation!$A:$D,3,0)</f>
        <v>#N/A</v>
      </c>
      <c r="AQ537" s="487" t="e">
        <f>+VLOOKUP($AJ537,Data_Validation!$A:$D,4,0)</f>
        <v>#N/A</v>
      </c>
      <c r="AR537" s="487" t="s">
        <v>299</v>
      </c>
      <c r="AS537" s="487" t="e">
        <f>+VLOOKUP($AJ537,Data_Validation!$A:$E,5,0)</f>
        <v>#N/A</v>
      </c>
      <c r="AT537" s="904">
        <f t="shared" si="34"/>
        <v>0</v>
      </c>
      <c r="AU537" s="488">
        <f t="shared" si="34"/>
        <v>0</v>
      </c>
      <c r="AV537" s="899">
        <f>IFERROR(INDEX(V537:AG537,1,MATCH(Parametres!$B$3,V$1:AG$1,0)-1)*IF(OR(C537="L",C537="S",C537="I"),-1,1),"")</f>
        <v>0</v>
      </c>
      <c r="AW537" s="899">
        <f t="shared" si="35"/>
        <v>0</v>
      </c>
      <c r="AX537" s="899">
        <f>INDEX(V537:AG537,1,MATCH(Parametres!$B$3,V$1:AG$1,0))*IF(OR(C537="L",C537="S",C537="I"),-1,1)</f>
        <v>0</v>
      </c>
      <c r="AY537" s="487" t="s">
        <v>337</v>
      </c>
      <c r="AZ537" s="487" t="e">
        <f>+VLOOKUP($AJ537,Data_Validation!$A:$E,5,0)</f>
        <v>#N/A</v>
      </c>
    </row>
    <row r="538" spans="36:52" ht="15" customHeight="1">
      <c r="AJ538" s="899">
        <f t="shared" si="36"/>
        <v>0</v>
      </c>
      <c r="AK538" s="899">
        <f t="shared" si="36"/>
        <v>0</v>
      </c>
      <c r="AL538" s="905">
        <f>IFERROR(INDEX(G538:R538,1,MATCH(Parametres!$B$3,G$1:R$1,0)-1)*IF(OR(F538="L",F538="S",F538="I"),-1,1),"")</f>
        <v>0</v>
      </c>
      <c r="AM538" s="905">
        <f t="shared" si="33"/>
        <v>0</v>
      </c>
      <c r="AN538" s="905">
        <f>INDEX(G538:R538,1,MATCH(Parametres!$B$3,G$1:R$1,0))*IF(OR(F538="L",F538="S",F538="I"),-1,1)</f>
        <v>0</v>
      </c>
      <c r="AO538" s="487" t="e">
        <f>+VLOOKUP($AJ538,Data_Validation!$A:$D,1,0)</f>
        <v>#N/A</v>
      </c>
      <c r="AP538" s="487" t="e">
        <f>+VLOOKUP($AJ538,Data_Validation!$A:$D,3,0)</f>
        <v>#N/A</v>
      </c>
      <c r="AQ538" s="487" t="e">
        <f>+VLOOKUP($AJ538,Data_Validation!$A:$D,4,0)</f>
        <v>#N/A</v>
      </c>
      <c r="AR538" s="487" t="s">
        <v>299</v>
      </c>
      <c r="AS538" s="487" t="e">
        <f>+VLOOKUP($AJ538,Data_Validation!$A:$E,5,0)</f>
        <v>#N/A</v>
      </c>
      <c r="AT538" s="904">
        <f t="shared" si="34"/>
        <v>0</v>
      </c>
      <c r="AU538" s="488">
        <f t="shared" si="34"/>
        <v>0</v>
      </c>
      <c r="AV538" s="899">
        <f>IFERROR(INDEX(V538:AG538,1,MATCH(Parametres!$B$3,V$1:AG$1,0)-1)*IF(OR(C538="L",C538="S",C538="I"),-1,1),"")</f>
        <v>0</v>
      </c>
      <c r="AW538" s="899">
        <f t="shared" si="35"/>
        <v>0</v>
      </c>
      <c r="AX538" s="899">
        <f>INDEX(V538:AG538,1,MATCH(Parametres!$B$3,V$1:AG$1,0))*IF(OR(C538="L",C538="S",C538="I"),-1,1)</f>
        <v>0</v>
      </c>
      <c r="AY538" s="487" t="s">
        <v>337</v>
      </c>
      <c r="AZ538" s="487" t="e">
        <f>+VLOOKUP($AJ538,Data_Validation!$A:$E,5,0)</f>
        <v>#N/A</v>
      </c>
    </row>
    <row r="539" spans="36:52" ht="15" customHeight="1">
      <c r="AJ539" s="899">
        <f t="shared" si="36"/>
        <v>0</v>
      </c>
      <c r="AK539" s="899">
        <f t="shared" si="36"/>
        <v>0</v>
      </c>
      <c r="AL539" s="905">
        <f>IFERROR(INDEX(G539:R539,1,MATCH(Parametres!$B$3,G$1:R$1,0)-1)*IF(OR(F539="L",F539="S",F539="I"),-1,1),"")</f>
        <v>0</v>
      </c>
      <c r="AM539" s="905">
        <f t="shared" si="33"/>
        <v>0</v>
      </c>
      <c r="AN539" s="905">
        <f>INDEX(G539:R539,1,MATCH(Parametres!$B$3,G$1:R$1,0))*IF(OR(F539="L",F539="S",F539="I"),-1,1)</f>
        <v>0</v>
      </c>
      <c r="AO539" s="487" t="e">
        <f>+VLOOKUP($AJ539,Data_Validation!$A:$D,1,0)</f>
        <v>#N/A</v>
      </c>
      <c r="AP539" s="487" t="e">
        <f>+VLOOKUP($AJ539,Data_Validation!$A:$D,3,0)</f>
        <v>#N/A</v>
      </c>
      <c r="AQ539" s="487" t="e">
        <f>+VLOOKUP($AJ539,Data_Validation!$A:$D,4,0)</f>
        <v>#N/A</v>
      </c>
      <c r="AR539" s="487" t="s">
        <v>299</v>
      </c>
      <c r="AS539" s="487" t="e">
        <f>+VLOOKUP($AJ539,Data_Validation!$A:$E,5,0)</f>
        <v>#N/A</v>
      </c>
      <c r="AT539" s="904">
        <f t="shared" si="34"/>
        <v>0</v>
      </c>
      <c r="AU539" s="488">
        <f t="shared" si="34"/>
        <v>0</v>
      </c>
      <c r="AV539" s="899">
        <f>IFERROR(INDEX(V539:AG539,1,MATCH(Parametres!$B$3,V$1:AG$1,0)-1)*IF(OR(C539="L",C539="S",C539="I"),-1,1),"")</f>
        <v>0</v>
      </c>
      <c r="AW539" s="899">
        <f t="shared" si="35"/>
        <v>0</v>
      </c>
      <c r="AX539" s="899">
        <f>INDEX(V539:AG539,1,MATCH(Parametres!$B$3,V$1:AG$1,0))*IF(OR(C539="L",C539="S",C539="I"),-1,1)</f>
        <v>0</v>
      </c>
      <c r="AY539" s="487" t="s">
        <v>337</v>
      </c>
      <c r="AZ539" s="487" t="e">
        <f>+VLOOKUP($AJ539,Data_Validation!$A:$E,5,0)</f>
        <v>#N/A</v>
      </c>
    </row>
    <row r="540" spans="36:52" ht="15" customHeight="1">
      <c r="AJ540" s="899">
        <f t="shared" si="36"/>
        <v>0</v>
      </c>
      <c r="AK540" s="899">
        <f t="shared" si="36"/>
        <v>0</v>
      </c>
      <c r="AL540" s="905">
        <f>IFERROR(INDEX(G540:R540,1,MATCH(Parametres!$B$3,G$1:R$1,0)-1)*IF(OR(F540="L",F540="S",F540="I"),-1,1),"")</f>
        <v>0</v>
      </c>
      <c r="AM540" s="905">
        <f t="shared" si="33"/>
        <v>0</v>
      </c>
      <c r="AN540" s="905">
        <f>INDEX(G540:R540,1,MATCH(Parametres!$B$3,G$1:R$1,0))*IF(OR(F540="L",F540="S",F540="I"),-1,1)</f>
        <v>0</v>
      </c>
      <c r="AO540" s="487" t="e">
        <f>+VLOOKUP($AJ540,Data_Validation!$A:$D,1,0)</f>
        <v>#N/A</v>
      </c>
      <c r="AP540" s="487" t="e">
        <f>+VLOOKUP($AJ540,Data_Validation!$A:$D,3,0)</f>
        <v>#N/A</v>
      </c>
      <c r="AQ540" s="487" t="e">
        <f>+VLOOKUP($AJ540,Data_Validation!$A:$D,4,0)</f>
        <v>#N/A</v>
      </c>
      <c r="AR540" s="487" t="s">
        <v>299</v>
      </c>
      <c r="AS540" s="487" t="e">
        <f>+VLOOKUP($AJ540,Data_Validation!$A:$E,5,0)</f>
        <v>#N/A</v>
      </c>
      <c r="AT540" s="904">
        <f t="shared" si="34"/>
        <v>0</v>
      </c>
      <c r="AU540" s="488">
        <f t="shared" si="34"/>
        <v>0</v>
      </c>
      <c r="AV540" s="899">
        <f>IFERROR(INDEX(V540:AG540,1,MATCH(Parametres!$B$3,V$1:AG$1,0)-1)*IF(OR(C540="L",C540="S",C540="I"),-1,1),"")</f>
        <v>0</v>
      </c>
      <c r="AW540" s="899">
        <f t="shared" si="35"/>
        <v>0</v>
      </c>
      <c r="AX540" s="899">
        <f>INDEX(V540:AG540,1,MATCH(Parametres!$B$3,V$1:AG$1,0))*IF(OR(C540="L",C540="S",C540="I"),-1,1)</f>
        <v>0</v>
      </c>
      <c r="AY540" s="487" t="s">
        <v>337</v>
      </c>
      <c r="AZ540" s="487" t="e">
        <f>+VLOOKUP($AJ540,Data_Validation!$A:$E,5,0)</f>
        <v>#N/A</v>
      </c>
    </row>
    <row r="541" spans="36:52" ht="15" customHeight="1">
      <c r="AJ541" s="899">
        <f t="shared" si="36"/>
        <v>0</v>
      </c>
      <c r="AK541" s="899">
        <f t="shared" si="36"/>
        <v>0</v>
      </c>
      <c r="AL541" s="905">
        <f>IFERROR(INDEX(G541:R541,1,MATCH(Parametres!$B$3,G$1:R$1,0)-1)*IF(OR(F541="L",F541="S",F541="I"),-1,1),"")</f>
        <v>0</v>
      </c>
      <c r="AM541" s="905">
        <f t="shared" si="33"/>
        <v>0</v>
      </c>
      <c r="AN541" s="905">
        <f>INDEX(G541:R541,1,MATCH(Parametres!$B$3,G$1:R$1,0))*IF(OR(F541="L",F541="S",F541="I"),-1,1)</f>
        <v>0</v>
      </c>
      <c r="AO541" s="487" t="e">
        <f>+VLOOKUP($AJ541,Data_Validation!$A:$D,1,0)</f>
        <v>#N/A</v>
      </c>
      <c r="AP541" s="487" t="e">
        <f>+VLOOKUP($AJ541,Data_Validation!$A:$D,3,0)</f>
        <v>#N/A</v>
      </c>
      <c r="AQ541" s="487" t="e">
        <f>+VLOOKUP($AJ541,Data_Validation!$A:$D,4,0)</f>
        <v>#N/A</v>
      </c>
      <c r="AR541" s="487" t="s">
        <v>299</v>
      </c>
      <c r="AS541" s="487" t="e">
        <f>+VLOOKUP($AJ541,Data_Validation!$A:$E,5,0)</f>
        <v>#N/A</v>
      </c>
      <c r="AT541" s="904">
        <f t="shared" si="34"/>
        <v>0</v>
      </c>
      <c r="AU541" s="488">
        <f t="shared" si="34"/>
        <v>0</v>
      </c>
      <c r="AV541" s="899">
        <f>IFERROR(INDEX(V541:AG541,1,MATCH(Parametres!$B$3,V$1:AG$1,0)-1)*IF(OR(C541="L",C541="S",C541="I"),-1,1),"")</f>
        <v>0</v>
      </c>
      <c r="AW541" s="899">
        <f t="shared" si="35"/>
        <v>0</v>
      </c>
      <c r="AX541" s="899">
        <f>INDEX(V541:AG541,1,MATCH(Parametres!$B$3,V$1:AG$1,0))*IF(OR(C541="L",C541="S",C541="I"),-1,1)</f>
        <v>0</v>
      </c>
      <c r="AY541" s="487" t="s">
        <v>337</v>
      </c>
      <c r="AZ541" s="487" t="e">
        <f>+VLOOKUP($AJ541,Data_Validation!$A:$E,5,0)</f>
        <v>#N/A</v>
      </c>
    </row>
    <row r="542" spans="36:52" ht="15" customHeight="1">
      <c r="AJ542" s="899">
        <f t="shared" si="36"/>
        <v>0</v>
      </c>
      <c r="AK542" s="899">
        <f t="shared" si="36"/>
        <v>0</v>
      </c>
      <c r="AL542" s="905">
        <f>IFERROR(INDEX(G542:R542,1,MATCH(Parametres!$B$3,G$1:R$1,0)-1)*IF(OR(F542="L",F542="S",F542="I"),-1,1),"")</f>
        <v>0</v>
      </c>
      <c r="AM542" s="905">
        <f t="shared" si="33"/>
        <v>0</v>
      </c>
      <c r="AN542" s="905">
        <f>INDEX(G542:R542,1,MATCH(Parametres!$B$3,G$1:R$1,0))*IF(OR(F542="L",F542="S",F542="I"),-1,1)</f>
        <v>0</v>
      </c>
      <c r="AO542" s="487" t="e">
        <f>+VLOOKUP($AJ542,Data_Validation!$A:$D,1,0)</f>
        <v>#N/A</v>
      </c>
      <c r="AP542" s="487" t="e">
        <f>+VLOOKUP($AJ542,Data_Validation!$A:$D,3,0)</f>
        <v>#N/A</v>
      </c>
      <c r="AQ542" s="487" t="e">
        <f>+VLOOKUP($AJ542,Data_Validation!$A:$D,4,0)</f>
        <v>#N/A</v>
      </c>
      <c r="AR542" s="487" t="s">
        <v>299</v>
      </c>
      <c r="AS542" s="487" t="e">
        <f>+VLOOKUP($AJ542,Data_Validation!$A:$E,5,0)</f>
        <v>#N/A</v>
      </c>
      <c r="AT542" s="904">
        <f t="shared" si="34"/>
        <v>0</v>
      </c>
      <c r="AU542" s="488">
        <f t="shared" si="34"/>
        <v>0</v>
      </c>
      <c r="AV542" s="899">
        <f>IFERROR(INDEX(V542:AG542,1,MATCH(Parametres!$B$3,V$1:AG$1,0)-1)*IF(OR(C542="L",C542="S",C542="I"),-1,1),"")</f>
        <v>0</v>
      </c>
      <c r="AW542" s="899">
        <f t="shared" si="35"/>
        <v>0</v>
      </c>
      <c r="AX542" s="899">
        <f>INDEX(V542:AG542,1,MATCH(Parametres!$B$3,V$1:AG$1,0))*IF(OR(C542="L",C542="S",C542="I"),-1,1)</f>
        <v>0</v>
      </c>
      <c r="AY542" s="487" t="s">
        <v>337</v>
      </c>
      <c r="AZ542" s="487" t="e">
        <f>+VLOOKUP($AJ542,Data_Validation!$A:$E,5,0)</f>
        <v>#N/A</v>
      </c>
    </row>
    <row r="543" spans="36:52" ht="15" customHeight="1">
      <c r="AJ543" s="899">
        <f t="shared" si="36"/>
        <v>0</v>
      </c>
      <c r="AK543" s="899">
        <f t="shared" si="36"/>
        <v>0</v>
      </c>
      <c r="AL543" s="905">
        <f>IFERROR(INDEX(G543:R543,1,MATCH(Parametres!$B$3,G$1:R$1,0)-1)*IF(OR(F543="L",F543="S",F543="I"),-1,1),"")</f>
        <v>0</v>
      </c>
      <c r="AM543" s="905">
        <f t="shared" si="33"/>
        <v>0</v>
      </c>
      <c r="AN543" s="905">
        <f>INDEX(G543:R543,1,MATCH(Parametres!$B$3,G$1:R$1,0))*IF(OR(F543="L",F543="S",F543="I"),-1,1)</f>
        <v>0</v>
      </c>
      <c r="AO543" s="487" t="e">
        <f>+VLOOKUP($AJ543,Data_Validation!$A:$D,1,0)</f>
        <v>#N/A</v>
      </c>
      <c r="AP543" s="487" t="e">
        <f>+VLOOKUP($AJ543,Data_Validation!$A:$D,3,0)</f>
        <v>#N/A</v>
      </c>
      <c r="AQ543" s="487" t="e">
        <f>+VLOOKUP($AJ543,Data_Validation!$A:$D,4,0)</f>
        <v>#N/A</v>
      </c>
      <c r="AR543" s="487" t="s">
        <v>299</v>
      </c>
      <c r="AS543" s="487" t="e">
        <f>+VLOOKUP($AJ543,Data_Validation!$A:$E,5,0)</f>
        <v>#N/A</v>
      </c>
      <c r="AT543" s="904">
        <f t="shared" si="34"/>
        <v>0</v>
      </c>
      <c r="AU543" s="488">
        <f t="shared" si="34"/>
        <v>0</v>
      </c>
      <c r="AV543" s="899">
        <f>IFERROR(INDEX(V543:AG543,1,MATCH(Parametres!$B$3,V$1:AG$1,0)-1)*IF(OR(C543="L",C543="S",C543="I"),-1,1),"")</f>
        <v>0</v>
      </c>
      <c r="AW543" s="899">
        <f t="shared" si="35"/>
        <v>0</v>
      </c>
      <c r="AX543" s="899">
        <f>INDEX(V543:AG543,1,MATCH(Parametres!$B$3,V$1:AG$1,0))*IF(OR(C543="L",C543="S",C543="I"),-1,1)</f>
        <v>0</v>
      </c>
      <c r="AY543" s="487" t="s">
        <v>337</v>
      </c>
      <c r="AZ543" s="487" t="e">
        <f>+VLOOKUP($AJ543,Data_Validation!$A:$E,5,0)</f>
        <v>#N/A</v>
      </c>
    </row>
    <row r="544" spans="36:52" ht="15" customHeight="1">
      <c r="AJ544" s="899">
        <f t="shared" si="36"/>
        <v>0</v>
      </c>
      <c r="AK544" s="899">
        <f t="shared" si="36"/>
        <v>0</v>
      </c>
      <c r="AL544" s="905">
        <f>IFERROR(INDEX(G544:R544,1,MATCH(Parametres!$B$3,G$1:R$1,0)-1)*IF(OR(F544="L",F544="S",F544="I"),-1,1),"")</f>
        <v>0</v>
      </c>
      <c r="AM544" s="905">
        <f t="shared" si="33"/>
        <v>0</v>
      </c>
      <c r="AN544" s="905">
        <f>INDEX(G544:R544,1,MATCH(Parametres!$B$3,G$1:R$1,0))*IF(OR(F544="L",F544="S",F544="I"),-1,1)</f>
        <v>0</v>
      </c>
      <c r="AO544" s="487" t="e">
        <f>+VLOOKUP($AJ544,Data_Validation!$A:$D,1,0)</f>
        <v>#N/A</v>
      </c>
      <c r="AP544" s="487" t="e">
        <f>+VLOOKUP($AJ544,Data_Validation!$A:$D,3,0)</f>
        <v>#N/A</v>
      </c>
      <c r="AQ544" s="487" t="e">
        <f>+VLOOKUP($AJ544,Data_Validation!$A:$D,4,0)</f>
        <v>#N/A</v>
      </c>
      <c r="AR544" s="487" t="s">
        <v>299</v>
      </c>
      <c r="AS544" s="487" t="e">
        <f>+VLOOKUP($AJ544,Data_Validation!$A:$E,5,0)</f>
        <v>#N/A</v>
      </c>
      <c r="AT544" s="904">
        <f t="shared" si="34"/>
        <v>0</v>
      </c>
      <c r="AU544" s="488">
        <f t="shared" si="34"/>
        <v>0</v>
      </c>
      <c r="AV544" s="899">
        <f>IFERROR(INDEX(V544:AG544,1,MATCH(Parametres!$B$3,V$1:AG$1,0)-1)*IF(OR(C544="L",C544="S",C544="I"),-1,1),"")</f>
        <v>0</v>
      </c>
      <c r="AW544" s="899">
        <f t="shared" si="35"/>
        <v>0</v>
      </c>
      <c r="AX544" s="899">
        <f>INDEX(V544:AG544,1,MATCH(Parametres!$B$3,V$1:AG$1,0))*IF(OR(C544="L",C544="S",C544="I"),-1,1)</f>
        <v>0</v>
      </c>
      <c r="AY544" s="487" t="s">
        <v>337</v>
      </c>
      <c r="AZ544" s="487" t="e">
        <f>+VLOOKUP($AJ544,Data_Validation!$A:$E,5,0)</f>
        <v>#N/A</v>
      </c>
    </row>
    <row r="545" spans="36:52" ht="15" customHeight="1">
      <c r="AJ545" s="899">
        <f t="shared" si="36"/>
        <v>0</v>
      </c>
      <c r="AK545" s="899">
        <f t="shared" si="36"/>
        <v>0</v>
      </c>
      <c r="AL545" s="905">
        <f>IFERROR(INDEX(G545:R545,1,MATCH(Parametres!$B$3,G$1:R$1,0)-1)*IF(OR(F545="L",F545="S",F545="I"),-1,1),"")</f>
        <v>0</v>
      </c>
      <c r="AM545" s="905">
        <f t="shared" si="33"/>
        <v>0</v>
      </c>
      <c r="AN545" s="905">
        <f>INDEX(G545:R545,1,MATCH(Parametres!$B$3,G$1:R$1,0))*IF(OR(F545="L",F545="S",F545="I"),-1,1)</f>
        <v>0</v>
      </c>
      <c r="AO545" s="487" t="e">
        <f>+VLOOKUP($AJ545,Data_Validation!$A:$D,1,0)</f>
        <v>#N/A</v>
      </c>
      <c r="AP545" s="487" t="e">
        <f>+VLOOKUP($AJ545,Data_Validation!$A:$D,3,0)</f>
        <v>#N/A</v>
      </c>
      <c r="AQ545" s="487" t="e">
        <f>+VLOOKUP($AJ545,Data_Validation!$A:$D,4,0)</f>
        <v>#N/A</v>
      </c>
      <c r="AR545" s="487" t="s">
        <v>299</v>
      </c>
      <c r="AS545" s="487" t="e">
        <f>+VLOOKUP($AJ545,Data_Validation!$A:$E,5,0)</f>
        <v>#N/A</v>
      </c>
      <c r="AT545" s="904">
        <f t="shared" si="34"/>
        <v>0</v>
      </c>
      <c r="AU545" s="488">
        <f t="shared" si="34"/>
        <v>0</v>
      </c>
      <c r="AV545" s="899">
        <f>IFERROR(INDEX(V545:AG545,1,MATCH(Parametres!$B$3,V$1:AG$1,0)-1)*IF(OR(C545="L",C545="S",C545="I"),-1,1),"")</f>
        <v>0</v>
      </c>
      <c r="AW545" s="899">
        <f t="shared" si="35"/>
        <v>0</v>
      </c>
      <c r="AX545" s="899">
        <f>INDEX(V545:AG545,1,MATCH(Parametres!$B$3,V$1:AG$1,0))*IF(OR(C545="L",C545="S",C545="I"),-1,1)</f>
        <v>0</v>
      </c>
      <c r="AY545" s="487" t="s">
        <v>337</v>
      </c>
      <c r="AZ545" s="487" t="e">
        <f>+VLOOKUP($AJ545,Data_Validation!$A:$E,5,0)</f>
        <v>#N/A</v>
      </c>
    </row>
    <row r="546" spans="36:52" ht="15" customHeight="1">
      <c r="AJ546" s="899">
        <f t="shared" si="36"/>
        <v>0</v>
      </c>
      <c r="AK546" s="899">
        <f t="shared" si="36"/>
        <v>0</v>
      </c>
      <c r="AL546" s="905">
        <f>IFERROR(INDEX(G546:R546,1,MATCH(Parametres!$B$3,G$1:R$1,0)-1)*IF(OR(F546="L",F546="S",F546="I"),-1,1),"")</f>
        <v>0</v>
      </c>
      <c r="AM546" s="905">
        <f t="shared" si="33"/>
        <v>0</v>
      </c>
      <c r="AN546" s="905">
        <f>INDEX(G546:R546,1,MATCH(Parametres!$B$3,G$1:R$1,0))*IF(OR(F546="L",F546="S",F546="I"),-1,1)</f>
        <v>0</v>
      </c>
      <c r="AO546" s="487" t="e">
        <f>+VLOOKUP($AJ546,Data_Validation!$A:$D,1,0)</f>
        <v>#N/A</v>
      </c>
      <c r="AP546" s="487" t="e">
        <f>+VLOOKUP($AJ546,Data_Validation!$A:$D,3,0)</f>
        <v>#N/A</v>
      </c>
      <c r="AQ546" s="487" t="e">
        <f>+VLOOKUP($AJ546,Data_Validation!$A:$D,4,0)</f>
        <v>#N/A</v>
      </c>
      <c r="AR546" s="487" t="s">
        <v>299</v>
      </c>
      <c r="AS546" s="487" t="e">
        <f>+VLOOKUP($AJ546,Data_Validation!$A:$E,5,0)</f>
        <v>#N/A</v>
      </c>
      <c r="AT546" s="904">
        <f t="shared" si="34"/>
        <v>0</v>
      </c>
      <c r="AU546" s="488">
        <f t="shared" si="34"/>
        <v>0</v>
      </c>
      <c r="AV546" s="899">
        <f>IFERROR(INDEX(V546:AG546,1,MATCH(Parametres!$B$3,V$1:AG$1,0)-1)*IF(OR(C546="L",C546="S",C546="I"),-1,1),"")</f>
        <v>0</v>
      </c>
      <c r="AW546" s="899">
        <f t="shared" si="35"/>
        <v>0</v>
      </c>
      <c r="AX546" s="899">
        <f>INDEX(V546:AG546,1,MATCH(Parametres!$B$3,V$1:AG$1,0))*IF(OR(C546="L",C546="S",C546="I"),-1,1)</f>
        <v>0</v>
      </c>
      <c r="AY546" s="487" t="s">
        <v>337</v>
      </c>
      <c r="AZ546" s="487" t="e">
        <f>+VLOOKUP($AJ546,Data_Validation!$A:$E,5,0)</f>
        <v>#N/A</v>
      </c>
    </row>
    <row r="547" spans="36:52" ht="15" customHeight="1">
      <c r="AJ547" s="899">
        <f t="shared" si="36"/>
        <v>0</v>
      </c>
      <c r="AK547" s="899">
        <f t="shared" si="36"/>
        <v>0</v>
      </c>
      <c r="AL547" s="905">
        <f>IFERROR(INDEX(G547:R547,1,MATCH(Parametres!$B$3,G$1:R$1,0)-1)*IF(OR(F547="L",F547="S",F547="I"),-1,1),"")</f>
        <v>0</v>
      </c>
      <c r="AM547" s="905">
        <f t="shared" si="33"/>
        <v>0</v>
      </c>
      <c r="AN547" s="905">
        <f>INDEX(G547:R547,1,MATCH(Parametres!$B$3,G$1:R$1,0))*IF(OR(F547="L",F547="S",F547="I"),-1,1)</f>
        <v>0</v>
      </c>
      <c r="AO547" s="487" t="e">
        <f>+VLOOKUP($AJ547,Data_Validation!$A:$D,1,0)</f>
        <v>#N/A</v>
      </c>
      <c r="AP547" s="487" t="e">
        <f>+VLOOKUP($AJ547,Data_Validation!$A:$D,3,0)</f>
        <v>#N/A</v>
      </c>
      <c r="AQ547" s="487" t="e">
        <f>+VLOOKUP($AJ547,Data_Validation!$A:$D,4,0)</f>
        <v>#N/A</v>
      </c>
      <c r="AR547" s="487" t="s">
        <v>299</v>
      </c>
      <c r="AS547" s="487" t="e">
        <f>+VLOOKUP($AJ547,Data_Validation!$A:$E,5,0)</f>
        <v>#N/A</v>
      </c>
      <c r="AT547" s="904">
        <f t="shared" si="34"/>
        <v>0</v>
      </c>
      <c r="AU547" s="488">
        <f t="shared" si="34"/>
        <v>0</v>
      </c>
      <c r="AV547" s="899">
        <f>IFERROR(INDEX(V547:AG547,1,MATCH(Parametres!$B$3,V$1:AG$1,0)-1)*IF(OR(C547="L",C547="S",C547="I"),-1,1),"")</f>
        <v>0</v>
      </c>
      <c r="AW547" s="899">
        <f t="shared" si="35"/>
        <v>0</v>
      </c>
      <c r="AX547" s="899">
        <f>INDEX(V547:AG547,1,MATCH(Parametres!$B$3,V$1:AG$1,0))*IF(OR(C547="L",C547="S",C547="I"),-1,1)</f>
        <v>0</v>
      </c>
      <c r="AY547" s="487" t="s">
        <v>337</v>
      </c>
      <c r="AZ547" s="487" t="e">
        <f>+VLOOKUP($AJ547,Data_Validation!$A:$E,5,0)</f>
        <v>#N/A</v>
      </c>
    </row>
    <row r="548" spans="36:52" ht="15" customHeight="1">
      <c r="AJ548" s="899">
        <f t="shared" si="36"/>
        <v>0</v>
      </c>
      <c r="AK548" s="899">
        <f t="shared" si="36"/>
        <v>0</v>
      </c>
      <c r="AL548" s="905">
        <f>IFERROR(INDEX(G548:R548,1,MATCH(Parametres!$B$3,G$1:R$1,0)-1)*IF(OR(F548="L",F548="S",F548="I"),-1,1),"")</f>
        <v>0</v>
      </c>
      <c r="AM548" s="905">
        <f t="shared" si="33"/>
        <v>0</v>
      </c>
      <c r="AN548" s="905">
        <f>INDEX(G548:R548,1,MATCH(Parametres!$B$3,G$1:R$1,0))*IF(OR(F548="L",F548="S",F548="I"),-1,1)</f>
        <v>0</v>
      </c>
      <c r="AO548" s="487" t="e">
        <f>+VLOOKUP($AJ548,Data_Validation!$A:$D,1,0)</f>
        <v>#N/A</v>
      </c>
      <c r="AP548" s="487" t="e">
        <f>+VLOOKUP($AJ548,Data_Validation!$A:$D,3,0)</f>
        <v>#N/A</v>
      </c>
      <c r="AQ548" s="487" t="e">
        <f>+VLOOKUP($AJ548,Data_Validation!$A:$D,4,0)</f>
        <v>#N/A</v>
      </c>
      <c r="AR548" s="487" t="s">
        <v>299</v>
      </c>
      <c r="AS548" s="487" t="e">
        <f>+VLOOKUP($AJ548,Data_Validation!$A:$E,5,0)</f>
        <v>#N/A</v>
      </c>
      <c r="AT548" s="904">
        <f t="shared" si="34"/>
        <v>0</v>
      </c>
      <c r="AU548" s="488">
        <f t="shared" si="34"/>
        <v>0</v>
      </c>
      <c r="AV548" s="899">
        <f>IFERROR(INDEX(V548:AG548,1,MATCH(Parametres!$B$3,V$1:AG$1,0)-1)*IF(OR(C548="L",C548="S",C548="I"),-1,1),"")</f>
        <v>0</v>
      </c>
      <c r="AW548" s="899">
        <f t="shared" si="35"/>
        <v>0</v>
      </c>
      <c r="AX548" s="899">
        <f>INDEX(V548:AG548,1,MATCH(Parametres!$B$3,V$1:AG$1,0))*IF(OR(C548="L",C548="S",C548="I"),-1,1)</f>
        <v>0</v>
      </c>
      <c r="AY548" s="487" t="s">
        <v>337</v>
      </c>
      <c r="AZ548" s="487" t="e">
        <f>+VLOOKUP($AJ548,Data_Validation!$A:$E,5,0)</f>
        <v>#N/A</v>
      </c>
    </row>
    <row r="549" spans="36:52" ht="15" customHeight="1">
      <c r="AJ549" s="899">
        <f t="shared" si="36"/>
        <v>0</v>
      </c>
      <c r="AK549" s="899">
        <f t="shared" si="36"/>
        <v>0</v>
      </c>
      <c r="AL549" s="905">
        <f>IFERROR(INDEX(G549:R549,1,MATCH(Parametres!$B$3,G$1:R$1,0)-1)*IF(OR(F549="L",F549="S",F549="I"),-1,1),"")</f>
        <v>0</v>
      </c>
      <c r="AM549" s="905">
        <f t="shared" si="33"/>
        <v>0</v>
      </c>
      <c r="AN549" s="905">
        <f>INDEX(G549:R549,1,MATCH(Parametres!$B$3,G$1:R$1,0))*IF(OR(F549="L",F549="S",F549="I"),-1,1)</f>
        <v>0</v>
      </c>
      <c r="AO549" s="487" t="e">
        <f>+VLOOKUP($AJ549,Data_Validation!$A:$D,1,0)</f>
        <v>#N/A</v>
      </c>
      <c r="AP549" s="487" t="e">
        <f>+VLOOKUP($AJ549,Data_Validation!$A:$D,3,0)</f>
        <v>#N/A</v>
      </c>
      <c r="AQ549" s="487" t="e">
        <f>+VLOOKUP($AJ549,Data_Validation!$A:$D,4,0)</f>
        <v>#N/A</v>
      </c>
      <c r="AR549" s="487" t="s">
        <v>299</v>
      </c>
      <c r="AS549" s="487" t="e">
        <f>+VLOOKUP($AJ549,Data_Validation!$A:$E,5,0)</f>
        <v>#N/A</v>
      </c>
      <c r="AT549" s="904">
        <f t="shared" si="34"/>
        <v>0</v>
      </c>
      <c r="AU549" s="488">
        <f t="shared" si="34"/>
        <v>0</v>
      </c>
      <c r="AV549" s="899">
        <f>IFERROR(INDEX(V549:AG549,1,MATCH(Parametres!$B$3,V$1:AG$1,0)-1)*IF(OR(C549="L",C549="S",C549="I"),-1,1),"")</f>
        <v>0</v>
      </c>
      <c r="AW549" s="899">
        <f t="shared" si="35"/>
        <v>0</v>
      </c>
      <c r="AX549" s="899">
        <f>INDEX(V549:AG549,1,MATCH(Parametres!$B$3,V$1:AG$1,0))*IF(OR(C549="L",C549="S",C549="I"),-1,1)</f>
        <v>0</v>
      </c>
      <c r="AY549" s="487" t="s">
        <v>337</v>
      </c>
      <c r="AZ549" s="487" t="e">
        <f>+VLOOKUP($AJ549,Data_Validation!$A:$E,5,0)</f>
        <v>#N/A</v>
      </c>
    </row>
    <row r="550" spans="36:52" ht="15" customHeight="1">
      <c r="AJ550" s="899">
        <f t="shared" si="36"/>
        <v>0</v>
      </c>
      <c r="AK550" s="899">
        <f t="shared" si="36"/>
        <v>0</v>
      </c>
      <c r="AL550" s="905">
        <f>IFERROR(INDEX(G550:R550,1,MATCH(Parametres!$B$3,G$1:R$1,0)-1)*IF(OR(F550="L",F550="S",F550="I"),-1,1),"")</f>
        <v>0</v>
      </c>
      <c r="AM550" s="905">
        <f t="shared" si="33"/>
        <v>0</v>
      </c>
      <c r="AN550" s="905">
        <f>INDEX(G550:R550,1,MATCH(Parametres!$B$3,G$1:R$1,0))*IF(OR(F550="L",F550="S",F550="I"),-1,1)</f>
        <v>0</v>
      </c>
      <c r="AO550" s="487" t="e">
        <f>+VLOOKUP($AJ550,Data_Validation!$A:$D,1,0)</f>
        <v>#N/A</v>
      </c>
      <c r="AP550" s="487" t="e">
        <f>+VLOOKUP($AJ550,Data_Validation!$A:$D,3,0)</f>
        <v>#N/A</v>
      </c>
      <c r="AQ550" s="487" t="e">
        <f>+VLOOKUP($AJ550,Data_Validation!$A:$D,4,0)</f>
        <v>#N/A</v>
      </c>
      <c r="AR550" s="487" t="s">
        <v>299</v>
      </c>
      <c r="AS550" s="487" t="e">
        <f>+VLOOKUP($AJ550,Data_Validation!$A:$E,5,0)</f>
        <v>#N/A</v>
      </c>
      <c r="AT550" s="904">
        <f t="shared" si="34"/>
        <v>0</v>
      </c>
      <c r="AU550" s="488">
        <f t="shared" si="34"/>
        <v>0</v>
      </c>
      <c r="AV550" s="899">
        <f>IFERROR(INDEX(V550:AG550,1,MATCH(Parametres!$B$3,V$1:AG$1,0)-1)*IF(OR(C550="L",C550="S",C550="I"),-1,1),"")</f>
        <v>0</v>
      </c>
      <c r="AW550" s="899">
        <f t="shared" si="35"/>
        <v>0</v>
      </c>
      <c r="AX550" s="899">
        <f>INDEX(V550:AG550,1,MATCH(Parametres!$B$3,V$1:AG$1,0))*IF(OR(C550="L",C550="S",C550="I"),-1,1)</f>
        <v>0</v>
      </c>
      <c r="AY550" s="487" t="s">
        <v>337</v>
      </c>
      <c r="AZ550" s="487" t="e">
        <f>+VLOOKUP($AJ550,Data_Validation!$A:$E,5,0)</f>
        <v>#N/A</v>
      </c>
    </row>
    <row r="551" spans="36:52" ht="15" customHeight="1">
      <c r="AJ551" s="899">
        <f t="shared" si="36"/>
        <v>0</v>
      </c>
      <c r="AK551" s="899">
        <f t="shared" si="36"/>
        <v>0</v>
      </c>
      <c r="AL551" s="905">
        <f>IFERROR(INDEX(G551:R551,1,MATCH(Parametres!$B$3,G$1:R$1,0)-1)*IF(OR(F551="L",F551="S",F551="I"),-1,1),"")</f>
        <v>0</v>
      </c>
      <c r="AM551" s="905">
        <f t="shared" si="33"/>
        <v>0</v>
      </c>
      <c r="AN551" s="905">
        <f>INDEX(G551:R551,1,MATCH(Parametres!$B$3,G$1:R$1,0))*IF(OR(F551="L",F551="S",F551="I"),-1,1)</f>
        <v>0</v>
      </c>
      <c r="AO551" s="487" t="e">
        <f>+VLOOKUP($AJ551,Data_Validation!$A:$D,1,0)</f>
        <v>#N/A</v>
      </c>
      <c r="AP551" s="487" t="e">
        <f>+VLOOKUP($AJ551,Data_Validation!$A:$D,3,0)</f>
        <v>#N/A</v>
      </c>
      <c r="AQ551" s="487" t="e">
        <f>+VLOOKUP($AJ551,Data_Validation!$A:$D,4,0)</f>
        <v>#N/A</v>
      </c>
      <c r="AR551" s="487" t="s">
        <v>299</v>
      </c>
      <c r="AS551" s="487" t="e">
        <f>+VLOOKUP($AJ551,Data_Validation!$A:$E,5,0)</f>
        <v>#N/A</v>
      </c>
      <c r="AT551" s="904">
        <f t="shared" si="34"/>
        <v>0</v>
      </c>
      <c r="AU551" s="488">
        <f t="shared" si="34"/>
        <v>0</v>
      </c>
      <c r="AV551" s="899">
        <f>IFERROR(INDEX(V551:AG551,1,MATCH(Parametres!$B$3,V$1:AG$1,0)-1)*IF(OR(C551="L",C551="S",C551="I"),-1,1),"")</f>
        <v>0</v>
      </c>
      <c r="AW551" s="899">
        <f t="shared" si="35"/>
        <v>0</v>
      </c>
      <c r="AX551" s="899">
        <f>INDEX(V551:AG551,1,MATCH(Parametres!$B$3,V$1:AG$1,0))*IF(OR(C551="L",C551="S",C551="I"),-1,1)</f>
        <v>0</v>
      </c>
      <c r="AY551" s="487" t="s">
        <v>337</v>
      </c>
      <c r="AZ551" s="487" t="e">
        <f>+VLOOKUP($AJ551,Data_Validation!$A:$E,5,0)</f>
        <v>#N/A</v>
      </c>
    </row>
    <row r="552" spans="36:52" ht="15" customHeight="1">
      <c r="AJ552" s="899">
        <f t="shared" si="36"/>
        <v>0</v>
      </c>
      <c r="AK552" s="899">
        <f t="shared" si="36"/>
        <v>0</v>
      </c>
      <c r="AL552" s="905">
        <f>IFERROR(INDEX(G552:R552,1,MATCH(Parametres!$B$3,G$1:R$1,0)-1)*IF(OR(F552="L",F552="S",F552="I"),-1,1),"")</f>
        <v>0</v>
      </c>
      <c r="AM552" s="905">
        <f t="shared" si="33"/>
        <v>0</v>
      </c>
      <c r="AN552" s="905">
        <f>INDEX(G552:R552,1,MATCH(Parametres!$B$3,G$1:R$1,0))*IF(OR(F552="L",F552="S",F552="I"),-1,1)</f>
        <v>0</v>
      </c>
      <c r="AO552" s="487" t="e">
        <f>+VLOOKUP($AJ552,Data_Validation!$A:$D,1,0)</f>
        <v>#N/A</v>
      </c>
      <c r="AP552" s="487" t="e">
        <f>+VLOOKUP($AJ552,Data_Validation!$A:$D,3,0)</f>
        <v>#N/A</v>
      </c>
      <c r="AQ552" s="487" t="e">
        <f>+VLOOKUP($AJ552,Data_Validation!$A:$D,4,0)</f>
        <v>#N/A</v>
      </c>
      <c r="AR552" s="487" t="s">
        <v>299</v>
      </c>
      <c r="AS552" s="487" t="e">
        <f>+VLOOKUP($AJ552,Data_Validation!$A:$E,5,0)</f>
        <v>#N/A</v>
      </c>
      <c r="AT552" s="904">
        <f t="shared" si="34"/>
        <v>0</v>
      </c>
      <c r="AU552" s="488">
        <f t="shared" si="34"/>
        <v>0</v>
      </c>
      <c r="AV552" s="899">
        <f>IFERROR(INDEX(V552:AG552,1,MATCH(Parametres!$B$3,V$1:AG$1,0)-1)*IF(OR(C552="L",C552="S",C552="I"),-1,1),"")</f>
        <v>0</v>
      </c>
      <c r="AW552" s="899">
        <f t="shared" si="35"/>
        <v>0</v>
      </c>
      <c r="AX552" s="899">
        <f>INDEX(V552:AG552,1,MATCH(Parametres!$B$3,V$1:AG$1,0))*IF(OR(C552="L",C552="S",C552="I"),-1,1)</f>
        <v>0</v>
      </c>
      <c r="AY552" s="487" t="s">
        <v>337</v>
      </c>
      <c r="AZ552" s="487" t="e">
        <f>+VLOOKUP($AJ552,Data_Validation!$A:$E,5,0)</f>
        <v>#N/A</v>
      </c>
    </row>
    <row r="553" spans="36:52" ht="15" customHeight="1">
      <c r="AJ553" s="899">
        <f t="shared" si="36"/>
        <v>0</v>
      </c>
      <c r="AK553" s="899">
        <f t="shared" si="36"/>
        <v>0</v>
      </c>
      <c r="AL553" s="905">
        <f>IFERROR(INDEX(G553:R553,1,MATCH(Parametres!$B$3,G$1:R$1,0)-1)*IF(OR(F553="L",F553="S",F553="I"),-1,1),"")</f>
        <v>0</v>
      </c>
      <c r="AM553" s="905">
        <f t="shared" si="33"/>
        <v>0</v>
      </c>
      <c r="AN553" s="905">
        <f>INDEX(G553:R553,1,MATCH(Parametres!$B$3,G$1:R$1,0))*IF(OR(F553="L",F553="S",F553="I"),-1,1)</f>
        <v>0</v>
      </c>
      <c r="AO553" s="487" t="e">
        <f>+VLOOKUP($AJ553,Data_Validation!$A:$D,1,0)</f>
        <v>#N/A</v>
      </c>
      <c r="AP553" s="487" t="e">
        <f>+VLOOKUP($AJ553,Data_Validation!$A:$D,3,0)</f>
        <v>#N/A</v>
      </c>
      <c r="AQ553" s="487" t="e">
        <f>+VLOOKUP($AJ553,Data_Validation!$A:$D,4,0)</f>
        <v>#N/A</v>
      </c>
      <c r="AR553" s="487" t="s">
        <v>299</v>
      </c>
      <c r="AS553" s="487" t="e">
        <f>+VLOOKUP($AJ553,Data_Validation!$A:$E,5,0)</f>
        <v>#N/A</v>
      </c>
      <c r="AT553" s="904">
        <f t="shared" si="34"/>
        <v>0</v>
      </c>
      <c r="AU553" s="488">
        <f t="shared" si="34"/>
        <v>0</v>
      </c>
      <c r="AV553" s="899">
        <f>IFERROR(INDEX(V553:AG553,1,MATCH(Parametres!$B$3,V$1:AG$1,0)-1)*IF(OR(C553="L",C553="S",C553="I"),-1,1),"")</f>
        <v>0</v>
      </c>
      <c r="AW553" s="899">
        <f t="shared" si="35"/>
        <v>0</v>
      </c>
      <c r="AX553" s="899">
        <f>INDEX(V553:AG553,1,MATCH(Parametres!$B$3,V$1:AG$1,0))*IF(OR(C553="L",C553="S",C553="I"),-1,1)</f>
        <v>0</v>
      </c>
      <c r="AY553" s="487" t="s">
        <v>337</v>
      </c>
      <c r="AZ553" s="487" t="e">
        <f>+VLOOKUP($AJ553,Data_Validation!$A:$E,5,0)</f>
        <v>#N/A</v>
      </c>
    </row>
    <row r="554" spans="36:52" ht="15" customHeight="1">
      <c r="AJ554" s="899">
        <f t="shared" si="36"/>
        <v>0</v>
      </c>
      <c r="AK554" s="899">
        <f t="shared" si="36"/>
        <v>0</v>
      </c>
      <c r="AL554" s="905">
        <f>IFERROR(INDEX(G554:R554,1,MATCH(Parametres!$B$3,G$1:R$1,0)-1)*IF(OR(F554="L",F554="S",F554="I"),-1,1),"")</f>
        <v>0</v>
      </c>
      <c r="AM554" s="905">
        <f t="shared" si="33"/>
        <v>0</v>
      </c>
      <c r="AN554" s="905">
        <f>INDEX(G554:R554,1,MATCH(Parametres!$B$3,G$1:R$1,0))*IF(OR(F554="L",F554="S",F554="I"),-1,1)</f>
        <v>0</v>
      </c>
      <c r="AO554" s="487" t="e">
        <f>+VLOOKUP($AJ554,Data_Validation!$A:$D,1,0)</f>
        <v>#N/A</v>
      </c>
      <c r="AP554" s="487" t="e">
        <f>+VLOOKUP($AJ554,Data_Validation!$A:$D,3,0)</f>
        <v>#N/A</v>
      </c>
      <c r="AQ554" s="487" t="e">
        <f>+VLOOKUP($AJ554,Data_Validation!$A:$D,4,0)</f>
        <v>#N/A</v>
      </c>
      <c r="AR554" s="487" t="s">
        <v>299</v>
      </c>
      <c r="AS554" s="487" t="e">
        <f>+VLOOKUP($AJ554,Data_Validation!$A:$E,5,0)</f>
        <v>#N/A</v>
      </c>
      <c r="AT554" s="904">
        <f t="shared" si="34"/>
        <v>0</v>
      </c>
      <c r="AU554" s="488">
        <f t="shared" si="34"/>
        <v>0</v>
      </c>
      <c r="AV554" s="899">
        <f>IFERROR(INDEX(V554:AG554,1,MATCH(Parametres!$B$3,V$1:AG$1,0)-1)*IF(OR(C554="L",C554="S",C554="I"),-1,1),"")</f>
        <v>0</v>
      </c>
      <c r="AW554" s="899">
        <f t="shared" si="35"/>
        <v>0</v>
      </c>
      <c r="AX554" s="899">
        <f>INDEX(V554:AG554,1,MATCH(Parametres!$B$3,V$1:AG$1,0))*IF(OR(C554="L",C554="S",C554="I"),-1,1)</f>
        <v>0</v>
      </c>
      <c r="AY554" s="487" t="s">
        <v>337</v>
      </c>
      <c r="AZ554" s="487" t="e">
        <f>+VLOOKUP($AJ554,Data_Validation!$A:$E,5,0)</f>
        <v>#N/A</v>
      </c>
    </row>
    <row r="555" spans="36:52" ht="15" customHeight="1">
      <c r="AJ555" s="899">
        <f t="shared" si="36"/>
        <v>0</v>
      </c>
      <c r="AK555" s="899">
        <f t="shared" si="36"/>
        <v>0</v>
      </c>
      <c r="AL555" s="905">
        <f>IFERROR(INDEX(G555:R555,1,MATCH(Parametres!$B$3,G$1:R$1,0)-1)*IF(OR(F555="L",F555="S",F555="I"),-1,1),"")</f>
        <v>0</v>
      </c>
      <c r="AM555" s="905">
        <f t="shared" si="33"/>
        <v>0</v>
      </c>
      <c r="AN555" s="905">
        <f>INDEX(G555:R555,1,MATCH(Parametres!$B$3,G$1:R$1,0))*IF(OR(F555="L",F555="S",F555="I"),-1,1)</f>
        <v>0</v>
      </c>
      <c r="AO555" s="487" t="e">
        <f>+VLOOKUP($AJ555,Data_Validation!$A:$D,1,0)</f>
        <v>#N/A</v>
      </c>
      <c r="AP555" s="487" t="e">
        <f>+VLOOKUP($AJ555,Data_Validation!$A:$D,3,0)</f>
        <v>#N/A</v>
      </c>
      <c r="AQ555" s="487" t="e">
        <f>+VLOOKUP($AJ555,Data_Validation!$A:$D,4,0)</f>
        <v>#N/A</v>
      </c>
      <c r="AR555" s="487" t="s">
        <v>299</v>
      </c>
      <c r="AS555" s="487" t="e">
        <f>+VLOOKUP($AJ555,Data_Validation!$A:$E,5,0)</f>
        <v>#N/A</v>
      </c>
      <c r="AT555" s="904">
        <f t="shared" si="34"/>
        <v>0</v>
      </c>
      <c r="AU555" s="488">
        <f t="shared" si="34"/>
        <v>0</v>
      </c>
      <c r="AV555" s="899">
        <f>IFERROR(INDEX(V555:AG555,1,MATCH(Parametres!$B$3,V$1:AG$1,0)-1)*IF(OR(C555="L",C555="S",C555="I"),-1,1),"")</f>
        <v>0</v>
      </c>
      <c r="AW555" s="899">
        <f t="shared" si="35"/>
        <v>0</v>
      </c>
      <c r="AX555" s="899">
        <f>INDEX(V555:AG555,1,MATCH(Parametres!$B$3,V$1:AG$1,0))*IF(OR(C555="L",C555="S",C555="I"),-1,1)</f>
        <v>0</v>
      </c>
      <c r="AY555" s="487" t="s">
        <v>337</v>
      </c>
      <c r="AZ555" s="487" t="e">
        <f>+VLOOKUP($AJ555,Data_Validation!$A:$E,5,0)</f>
        <v>#N/A</v>
      </c>
    </row>
    <row r="556" spans="36:52" ht="15" customHeight="1">
      <c r="AJ556" s="899">
        <f t="shared" si="36"/>
        <v>0</v>
      </c>
      <c r="AK556" s="899">
        <f t="shared" si="36"/>
        <v>0</v>
      </c>
      <c r="AL556" s="905">
        <f>IFERROR(INDEX(G556:R556,1,MATCH(Parametres!$B$3,G$1:R$1,0)-1)*IF(OR(F556="L",F556="S",F556="I"),-1,1),"")</f>
        <v>0</v>
      </c>
      <c r="AM556" s="905">
        <f t="shared" si="33"/>
        <v>0</v>
      </c>
      <c r="AN556" s="905">
        <f>INDEX(G556:R556,1,MATCH(Parametres!$B$3,G$1:R$1,0))*IF(OR(F556="L",F556="S",F556="I"),-1,1)</f>
        <v>0</v>
      </c>
      <c r="AO556" s="487" t="e">
        <f>+VLOOKUP($AJ556,Data_Validation!$A:$D,1,0)</f>
        <v>#N/A</v>
      </c>
      <c r="AP556" s="487" t="e">
        <f>+VLOOKUP($AJ556,Data_Validation!$A:$D,3,0)</f>
        <v>#N/A</v>
      </c>
      <c r="AQ556" s="487" t="e">
        <f>+VLOOKUP($AJ556,Data_Validation!$A:$D,4,0)</f>
        <v>#N/A</v>
      </c>
      <c r="AR556" s="487" t="s">
        <v>299</v>
      </c>
      <c r="AS556" s="487" t="e">
        <f>+VLOOKUP($AJ556,Data_Validation!$A:$E,5,0)</f>
        <v>#N/A</v>
      </c>
      <c r="AT556" s="904">
        <f t="shared" si="34"/>
        <v>0</v>
      </c>
      <c r="AU556" s="488">
        <f t="shared" si="34"/>
        <v>0</v>
      </c>
      <c r="AV556" s="899">
        <f>IFERROR(INDEX(V556:AG556,1,MATCH(Parametres!$B$3,V$1:AG$1,0)-1)*IF(OR(C556="L",C556="S",C556="I"),-1,1),"")</f>
        <v>0</v>
      </c>
      <c r="AW556" s="899">
        <f t="shared" si="35"/>
        <v>0</v>
      </c>
      <c r="AX556" s="899">
        <f>INDEX(V556:AG556,1,MATCH(Parametres!$B$3,V$1:AG$1,0))*IF(OR(C556="L",C556="S",C556="I"),-1,1)</f>
        <v>0</v>
      </c>
      <c r="AY556" s="487" t="s">
        <v>337</v>
      </c>
      <c r="AZ556" s="487" t="e">
        <f>+VLOOKUP($AJ556,Data_Validation!$A:$E,5,0)</f>
        <v>#N/A</v>
      </c>
    </row>
    <row r="557" spans="36:52" ht="15" customHeight="1">
      <c r="AJ557" s="899">
        <f t="shared" si="36"/>
        <v>0</v>
      </c>
      <c r="AK557" s="899">
        <f t="shared" si="36"/>
        <v>0</v>
      </c>
      <c r="AL557" s="905">
        <f>IFERROR(INDEX(G557:R557,1,MATCH(Parametres!$B$3,G$1:R$1,0)-1)*IF(OR(F557="L",F557="S",F557="I"),-1,1),"")</f>
        <v>0</v>
      </c>
      <c r="AM557" s="905">
        <f t="shared" si="33"/>
        <v>0</v>
      </c>
      <c r="AN557" s="905">
        <f>INDEX(G557:R557,1,MATCH(Parametres!$B$3,G$1:R$1,0))*IF(OR(F557="L",F557="S",F557="I"),-1,1)</f>
        <v>0</v>
      </c>
      <c r="AO557" s="487" t="e">
        <f>+VLOOKUP($AJ557,Data_Validation!$A:$D,1,0)</f>
        <v>#N/A</v>
      </c>
      <c r="AP557" s="487" t="e">
        <f>+VLOOKUP($AJ557,Data_Validation!$A:$D,3,0)</f>
        <v>#N/A</v>
      </c>
      <c r="AQ557" s="487" t="e">
        <f>+VLOOKUP($AJ557,Data_Validation!$A:$D,4,0)</f>
        <v>#N/A</v>
      </c>
      <c r="AR557" s="487" t="s">
        <v>299</v>
      </c>
      <c r="AS557" s="487" t="e">
        <f>+VLOOKUP($AJ557,Data_Validation!$A:$E,5,0)</f>
        <v>#N/A</v>
      </c>
      <c r="AT557" s="904">
        <f t="shared" si="34"/>
        <v>0</v>
      </c>
      <c r="AU557" s="488">
        <f t="shared" si="34"/>
        <v>0</v>
      </c>
      <c r="AV557" s="899">
        <f>IFERROR(INDEX(V557:AG557,1,MATCH(Parametres!$B$3,V$1:AG$1,0)-1)*IF(OR(C557="L",C557="S",C557="I"),-1,1),"")</f>
        <v>0</v>
      </c>
      <c r="AW557" s="899">
        <f t="shared" si="35"/>
        <v>0</v>
      </c>
      <c r="AX557" s="899">
        <f>INDEX(V557:AG557,1,MATCH(Parametres!$B$3,V$1:AG$1,0))*IF(OR(C557="L",C557="S",C557="I"),-1,1)</f>
        <v>0</v>
      </c>
      <c r="AY557" s="487" t="s">
        <v>337</v>
      </c>
      <c r="AZ557" s="487" t="e">
        <f>+VLOOKUP($AJ557,Data_Validation!$A:$E,5,0)</f>
        <v>#N/A</v>
      </c>
    </row>
    <row r="558" spans="36:52" ht="15" customHeight="1">
      <c r="AJ558" s="899">
        <f t="shared" si="36"/>
        <v>0</v>
      </c>
      <c r="AK558" s="899">
        <f t="shared" si="36"/>
        <v>0</v>
      </c>
      <c r="AL558" s="905">
        <f>IFERROR(INDEX(G558:R558,1,MATCH(Parametres!$B$3,G$1:R$1,0)-1)*IF(OR(F558="L",F558="S",F558="I"),-1,1),"")</f>
        <v>0</v>
      </c>
      <c r="AM558" s="905">
        <f t="shared" si="33"/>
        <v>0</v>
      </c>
      <c r="AN558" s="905">
        <f>INDEX(G558:R558,1,MATCH(Parametres!$B$3,G$1:R$1,0))*IF(OR(F558="L",F558="S",F558="I"),-1,1)</f>
        <v>0</v>
      </c>
      <c r="AO558" s="487" t="e">
        <f>+VLOOKUP($AJ558,Data_Validation!$A:$D,1,0)</f>
        <v>#N/A</v>
      </c>
      <c r="AP558" s="487" t="e">
        <f>+VLOOKUP($AJ558,Data_Validation!$A:$D,3,0)</f>
        <v>#N/A</v>
      </c>
      <c r="AQ558" s="487" t="e">
        <f>+VLOOKUP($AJ558,Data_Validation!$A:$D,4,0)</f>
        <v>#N/A</v>
      </c>
      <c r="AR558" s="487" t="s">
        <v>299</v>
      </c>
      <c r="AS558" s="487" t="e">
        <f>+VLOOKUP($AJ558,Data_Validation!$A:$E,5,0)</f>
        <v>#N/A</v>
      </c>
      <c r="AT558" s="904">
        <f t="shared" si="34"/>
        <v>0</v>
      </c>
      <c r="AU558" s="488">
        <f t="shared" si="34"/>
        <v>0</v>
      </c>
      <c r="AV558" s="899">
        <f>IFERROR(INDEX(V558:AG558,1,MATCH(Parametres!$B$3,V$1:AG$1,0)-1)*IF(OR(C558="L",C558="S",C558="I"),-1,1),"")</f>
        <v>0</v>
      </c>
      <c r="AW558" s="899">
        <f t="shared" si="35"/>
        <v>0</v>
      </c>
      <c r="AX558" s="899">
        <f>INDEX(V558:AG558,1,MATCH(Parametres!$B$3,V$1:AG$1,0))*IF(OR(C558="L",C558="S",C558="I"),-1,1)</f>
        <v>0</v>
      </c>
      <c r="AY558" s="487" t="s">
        <v>337</v>
      </c>
      <c r="AZ558" s="487" t="e">
        <f>+VLOOKUP($AJ558,Data_Validation!$A:$E,5,0)</f>
        <v>#N/A</v>
      </c>
    </row>
    <row r="559" spans="36:52" ht="15" customHeight="1">
      <c r="AJ559" s="899">
        <f t="shared" si="36"/>
        <v>0</v>
      </c>
      <c r="AK559" s="899">
        <f t="shared" si="36"/>
        <v>0</v>
      </c>
      <c r="AL559" s="905">
        <f>IFERROR(INDEX(G559:R559,1,MATCH(Parametres!$B$3,G$1:R$1,0)-1)*IF(OR(F559="L",F559="S",F559="I"),-1,1),"")</f>
        <v>0</v>
      </c>
      <c r="AM559" s="905">
        <f t="shared" si="33"/>
        <v>0</v>
      </c>
      <c r="AN559" s="905">
        <f>INDEX(G559:R559,1,MATCH(Parametres!$B$3,G$1:R$1,0))*IF(OR(F559="L",F559="S",F559="I"),-1,1)</f>
        <v>0</v>
      </c>
      <c r="AO559" s="487" t="e">
        <f>+VLOOKUP($AJ559,Data_Validation!$A:$D,1,0)</f>
        <v>#N/A</v>
      </c>
      <c r="AP559" s="487" t="e">
        <f>+VLOOKUP($AJ559,Data_Validation!$A:$D,3,0)</f>
        <v>#N/A</v>
      </c>
      <c r="AQ559" s="487" t="e">
        <f>+VLOOKUP($AJ559,Data_Validation!$A:$D,4,0)</f>
        <v>#N/A</v>
      </c>
      <c r="AR559" s="487" t="s">
        <v>299</v>
      </c>
      <c r="AS559" s="487" t="e">
        <f>+VLOOKUP($AJ559,Data_Validation!$A:$E,5,0)</f>
        <v>#N/A</v>
      </c>
      <c r="AT559" s="904">
        <f t="shared" si="34"/>
        <v>0</v>
      </c>
      <c r="AU559" s="488">
        <f t="shared" si="34"/>
        <v>0</v>
      </c>
      <c r="AV559" s="899">
        <f>IFERROR(INDEX(V559:AG559,1,MATCH(Parametres!$B$3,V$1:AG$1,0)-1)*IF(OR(C559="L",C559="S",C559="I"),-1,1),"")</f>
        <v>0</v>
      </c>
      <c r="AW559" s="899">
        <f t="shared" si="35"/>
        <v>0</v>
      </c>
      <c r="AX559" s="899">
        <f>INDEX(V559:AG559,1,MATCH(Parametres!$B$3,V$1:AG$1,0))*IF(OR(C559="L",C559="S",C559="I"),-1,1)</f>
        <v>0</v>
      </c>
      <c r="AY559" s="487" t="s">
        <v>337</v>
      </c>
      <c r="AZ559" s="487" t="e">
        <f>+VLOOKUP($AJ559,Data_Validation!$A:$E,5,0)</f>
        <v>#N/A</v>
      </c>
    </row>
    <row r="560" spans="36:52" ht="15" customHeight="1">
      <c r="AJ560" s="899">
        <f t="shared" si="36"/>
        <v>0</v>
      </c>
      <c r="AK560" s="899">
        <f t="shared" si="36"/>
        <v>0</v>
      </c>
      <c r="AL560" s="905">
        <f>IFERROR(INDEX(G560:R560,1,MATCH(Parametres!$B$3,G$1:R$1,0)-1)*IF(OR(F560="L",F560="S",F560="I"),-1,1),"")</f>
        <v>0</v>
      </c>
      <c r="AM560" s="905">
        <f t="shared" si="33"/>
        <v>0</v>
      </c>
      <c r="AN560" s="905">
        <f>INDEX(G560:R560,1,MATCH(Parametres!$B$3,G$1:R$1,0))*IF(OR(F560="L",F560="S",F560="I"),-1,1)</f>
        <v>0</v>
      </c>
      <c r="AO560" s="487" t="e">
        <f>+VLOOKUP($AJ560,Data_Validation!$A:$D,1,0)</f>
        <v>#N/A</v>
      </c>
      <c r="AP560" s="487" t="e">
        <f>+VLOOKUP($AJ560,Data_Validation!$A:$D,3,0)</f>
        <v>#N/A</v>
      </c>
      <c r="AQ560" s="487" t="e">
        <f>+VLOOKUP($AJ560,Data_Validation!$A:$D,4,0)</f>
        <v>#N/A</v>
      </c>
      <c r="AR560" s="487" t="s">
        <v>299</v>
      </c>
      <c r="AS560" s="487" t="e">
        <f>+VLOOKUP($AJ560,Data_Validation!$A:$E,5,0)</f>
        <v>#N/A</v>
      </c>
      <c r="AT560" s="904">
        <f t="shared" si="34"/>
        <v>0</v>
      </c>
      <c r="AU560" s="488">
        <f t="shared" si="34"/>
        <v>0</v>
      </c>
      <c r="AV560" s="899">
        <f>IFERROR(INDEX(V560:AG560,1,MATCH(Parametres!$B$3,V$1:AG$1,0)-1)*IF(OR(C560="L",C560="S",C560="I"),-1,1),"")</f>
        <v>0</v>
      </c>
      <c r="AW560" s="899">
        <f t="shared" si="35"/>
        <v>0</v>
      </c>
      <c r="AX560" s="899">
        <f>INDEX(V560:AG560,1,MATCH(Parametres!$B$3,V$1:AG$1,0))*IF(OR(C560="L",C560="S",C560="I"),-1,1)</f>
        <v>0</v>
      </c>
      <c r="AY560" s="487" t="s">
        <v>337</v>
      </c>
      <c r="AZ560" s="487" t="e">
        <f>+VLOOKUP($AJ560,Data_Validation!$A:$E,5,0)</f>
        <v>#N/A</v>
      </c>
    </row>
    <row r="561" spans="36:52" ht="15" customHeight="1">
      <c r="AJ561" s="899">
        <f t="shared" si="36"/>
        <v>0</v>
      </c>
      <c r="AK561" s="899">
        <f t="shared" si="36"/>
        <v>0</v>
      </c>
      <c r="AL561" s="905">
        <f>IFERROR(INDEX(G561:R561,1,MATCH(Parametres!$B$3,G$1:R$1,0)-1)*IF(OR(F561="L",F561="S",F561="I"),-1,1),"")</f>
        <v>0</v>
      </c>
      <c r="AM561" s="905">
        <f t="shared" si="33"/>
        <v>0</v>
      </c>
      <c r="AN561" s="905">
        <f>INDEX(G561:R561,1,MATCH(Parametres!$B$3,G$1:R$1,0))*IF(OR(F561="L",F561="S",F561="I"),-1,1)</f>
        <v>0</v>
      </c>
      <c r="AO561" s="487" t="e">
        <f>+VLOOKUP($AJ561,Data_Validation!$A:$D,1,0)</f>
        <v>#N/A</v>
      </c>
      <c r="AP561" s="487" t="e">
        <f>+VLOOKUP($AJ561,Data_Validation!$A:$D,3,0)</f>
        <v>#N/A</v>
      </c>
      <c r="AQ561" s="487" t="e">
        <f>+VLOOKUP($AJ561,Data_Validation!$A:$D,4,0)</f>
        <v>#N/A</v>
      </c>
      <c r="AR561" s="487" t="s">
        <v>299</v>
      </c>
      <c r="AS561" s="487" t="e">
        <f>+VLOOKUP($AJ561,Data_Validation!$A:$E,5,0)</f>
        <v>#N/A</v>
      </c>
      <c r="AT561" s="904">
        <f t="shared" si="34"/>
        <v>0</v>
      </c>
      <c r="AU561" s="488">
        <f t="shared" si="34"/>
        <v>0</v>
      </c>
      <c r="AV561" s="899">
        <f>IFERROR(INDEX(V561:AG561,1,MATCH(Parametres!$B$3,V$1:AG$1,0)-1)*IF(OR(C561="L",C561="S",C561="I"),-1,1),"")</f>
        <v>0</v>
      </c>
      <c r="AW561" s="899">
        <f t="shared" si="35"/>
        <v>0</v>
      </c>
      <c r="AX561" s="899">
        <f>INDEX(V561:AG561,1,MATCH(Parametres!$B$3,V$1:AG$1,0))*IF(OR(C561="L",C561="S",C561="I"),-1,1)</f>
        <v>0</v>
      </c>
      <c r="AY561" s="487" t="s">
        <v>337</v>
      </c>
      <c r="AZ561" s="487" t="e">
        <f>+VLOOKUP($AJ561,Data_Validation!$A:$E,5,0)</f>
        <v>#N/A</v>
      </c>
    </row>
    <row r="562" spans="36:52" ht="15" customHeight="1">
      <c r="AJ562" s="899">
        <f t="shared" si="36"/>
        <v>0</v>
      </c>
      <c r="AK562" s="899">
        <f t="shared" si="36"/>
        <v>0</v>
      </c>
      <c r="AL562" s="905">
        <f>IFERROR(INDEX(G562:R562,1,MATCH(Parametres!$B$3,G$1:R$1,0)-1)*IF(OR(F562="L",F562="S",F562="I"),-1,1),"")</f>
        <v>0</v>
      </c>
      <c r="AM562" s="905">
        <f t="shared" si="33"/>
        <v>0</v>
      </c>
      <c r="AN562" s="905">
        <f>INDEX(G562:R562,1,MATCH(Parametres!$B$3,G$1:R$1,0))*IF(OR(F562="L",F562="S",F562="I"),-1,1)</f>
        <v>0</v>
      </c>
      <c r="AO562" s="487" t="e">
        <f>+VLOOKUP($AJ562,Data_Validation!$A:$D,1,0)</f>
        <v>#N/A</v>
      </c>
      <c r="AP562" s="487" t="e">
        <f>+VLOOKUP($AJ562,Data_Validation!$A:$D,3,0)</f>
        <v>#N/A</v>
      </c>
      <c r="AQ562" s="487" t="e">
        <f>+VLOOKUP($AJ562,Data_Validation!$A:$D,4,0)</f>
        <v>#N/A</v>
      </c>
      <c r="AR562" s="487" t="s">
        <v>299</v>
      </c>
      <c r="AS562" s="487" t="e">
        <f>+VLOOKUP($AJ562,Data_Validation!$A:$E,5,0)</f>
        <v>#N/A</v>
      </c>
      <c r="AT562" s="904">
        <f t="shared" si="34"/>
        <v>0</v>
      </c>
      <c r="AU562" s="488">
        <f t="shared" si="34"/>
        <v>0</v>
      </c>
      <c r="AV562" s="899">
        <f>IFERROR(INDEX(V562:AG562,1,MATCH(Parametres!$B$3,V$1:AG$1,0)-1)*IF(OR(C562="L",C562="S",C562="I"),-1,1),"")</f>
        <v>0</v>
      </c>
      <c r="AW562" s="899">
        <f t="shared" si="35"/>
        <v>0</v>
      </c>
      <c r="AX562" s="899">
        <f>INDEX(V562:AG562,1,MATCH(Parametres!$B$3,V$1:AG$1,0))*IF(OR(C562="L",C562="S",C562="I"),-1,1)</f>
        <v>0</v>
      </c>
      <c r="AY562" s="487" t="s">
        <v>337</v>
      </c>
      <c r="AZ562" s="487" t="e">
        <f>+VLOOKUP($AJ562,Data_Validation!$A:$E,5,0)</f>
        <v>#N/A</v>
      </c>
    </row>
    <row r="563" spans="36:52" ht="15" customHeight="1">
      <c r="AJ563" s="899">
        <f t="shared" si="36"/>
        <v>0</v>
      </c>
      <c r="AK563" s="899">
        <f t="shared" si="36"/>
        <v>0</v>
      </c>
      <c r="AL563" s="905">
        <f>IFERROR(INDEX(G563:R563,1,MATCH(Parametres!$B$3,G$1:R$1,0)-1)*IF(OR(F563="L",F563="S",F563="I"),-1,1),"")</f>
        <v>0</v>
      </c>
      <c r="AM563" s="905">
        <f t="shared" si="33"/>
        <v>0</v>
      </c>
      <c r="AN563" s="905">
        <f>INDEX(G563:R563,1,MATCH(Parametres!$B$3,G$1:R$1,0))*IF(OR(F563="L",F563="S",F563="I"),-1,1)</f>
        <v>0</v>
      </c>
      <c r="AO563" s="487" t="e">
        <f>+VLOOKUP($AJ563,Data_Validation!$A:$D,1,0)</f>
        <v>#N/A</v>
      </c>
      <c r="AP563" s="487" t="e">
        <f>+VLOOKUP($AJ563,Data_Validation!$A:$D,3,0)</f>
        <v>#N/A</v>
      </c>
      <c r="AQ563" s="487" t="e">
        <f>+VLOOKUP($AJ563,Data_Validation!$A:$D,4,0)</f>
        <v>#N/A</v>
      </c>
      <c r="AR563" s="487" t="s">
        <v>299</v>
      </c>
      <c r="AS563" s="487" t="e">
        <f>+VLOOKUP($AJ563,Data_Validation!$A:$E,5,0)</f>
        <v>#N/A</v>
      </c>
      <c r="AT563" s="904">
        <f t="shared" si="34"/>
        <v>0</v>
      </c>
      <c r="AU563" s="488">
        <f t="shared" si="34"/>
        <v>0</v>
      </c>
      <c r="AV563" s="899">
        <f>IFERROR(INDEX(V563:AG563,1,MATCH(Parametres!$B$3,V$1:AG$1,0)-1)*IF(OR(C563="L",C563="S",C563="I"),-1,1),"")</f>
        <v>0</v>
      </c>
      <c r="AW563" s="899">
        <f t="shared" si="35"/>
        <v>0</v>
      </c>
      <c r="AX563" s="899">
        <f>INDEX(V563:AG563,1,MATCH(Parametres!$B$3,V$1:AG$1,0))*IF(OR(C563="L",C563="S",C563="I"),-1,1)</f>
        <v>0</v>
      </c>
      <c r="AY563" s="487" t="s">
        <v>337</v>
      </c>
      <c r="AZ563" s="487" t="e">
        <f>+VLOOKUP($AJ563,Data_Validation!$A:$E,5,0)</f>
        <v>#N/A</v>
      </c>
    </row>
    <row r="564" spans="36:52" ht="15" customHeight="1">
      <c r="AJ564" s="899">
        <f t="shared" si="36"/>
        <v>0</v>
      </c>
      <c r="AK564" s="899">
        <f t="shared" si="36"/>
        <v>0</v>
      </c>
      <c r="AL564" s="905">
        <f>IFERROR(INDEX(G564:R564,1,MATCH(Parametres!$B$3,G$1:R$1,0)-1)*IF(OR(F564="L",F564="S",F564="I"),-1,1),"")</f>
        <v>0</v>
      </c>
      <c r="AM564" s="905">
        <f t="shared" si="33"/>
        <v>0</v>
      </c>
      <c r="AN564" s="905">
        <f>INDEX(G564:R564,1,MATCH(Parametres!$B$3,G$1:R$1,0))*IF(OR(F564="L",F564="S",F564="I"),-1,1)</f>
        <v>0</v>
      </c>
      <c r="AO564" s="487" t="e">
        <f>+VLOOKUP($AJ564,Data_Validation!$A:$D,1,0)</f>
        <v>#N/A</v>
      </c>
      <c r="AP564" s="487" t="e">
        <f>+VLOOKUP($AJ564,Data_Validation!$A:$D,3,0)</f>
        <v>#N/A</v>
      </c>
      <c r="AQ564" s="487" t="e">
        <f>+VLOOKUP($AJ564,Data_Validation!$A:$D,4,0)</f>
        <v>#N/A</v>
      </c>
      <c r="AR564" s="487" t="s">
        <v>299</v>
      </c>
      <c r="AS564" s="487" t="e">
        <f>+VLOOKUP($AJ564,Data_Validation!$A:$E,5,0)</f>
        <v>#N/A</v>
      </c>
      <c r="AT564" s="904">
        <f t="shared" si="34"/>
        <v>0</v>
      </c>
      <c r="AU564" s="488">
        <f t="shared" si="34"/>
        <v>0</v>
      </c>
      <c r="AV564" s="899">
        <f>IFERROR(INDEX(V564:AG564,1,MATCH(Parametres!$B$3,V$1:AG$1,0)-1)*IF(OR(C564="L",C564="S",C564="I"),-1,1),"")</f>
        <v>0</v>
      </c>
      <c r="AW564" s="899">
        <f t="shared" si="35"/>
        <v>0</v>
      </c>
      <c r="AX564" s="899">
        <f>INDEX(V564:AG564,1,MATCH(Parametres!$B$3,V$1:AG$1,0))*IF(OR(C564="L",C564="S",C564="I"),-1,1)</f>
        <v>0</v>
      </c>
      <c r="AY564" s="487" t="s">
        <v>337</v>
      </c>
      <c r="AZ564" s="487" t="e">
        <f>+VLOOKUP($AJ564,Data_Validation!$A:$E,5,0)</f>
        <v>#N/A</v>
      </c>
    </row>
    <row r="565" spans="36:52" ht="15" customHeight="1">
      <c r="AJ565" s="899">
        <f t="shared" si="36"/>
        <v>0</v>
      </c>
      <c r="AK565" s="899">
        <f t="shared" si="36"/>
        <v>0</v>
      </c>
      <c r="AL565" s="905">
        <f>IFERROR(INDEX(G565:R565,1,MATCH(Parametres!$B$3,G$1:R$1,0)-1)*IF(OR(F565="L",F565="S",F565="I"),-1,1),"")</f>
        <v>0</v>
      </c>
      <c r="AM565" s="905">
        <f t="shared" si="33"/>
        <v>0</v>
      </c>
      <c r="AN565" s="905">
        <f>INDEX(G565:R565,1,MATCH(Parametres!$B$3,G$1:R$1,0))*IF(OR(F565="L",F565="S",F565="I"),-1,1)</f>
        <v>0</v>
      </c>
      <c r="AO565" s="487" t="e">
        <f>+VLOOKUP($AJ565,Data_Validation!$A:$D,1,0)</f>
        <v>#N/A</v>
      </c>
      <c r="AP565" s="487" t="e">
        <f>+VLOOKUP($AJ565,Data_Validation!$A:$D,3,0)</f>
        <v>#N/A</v>
      </c>
      <c r="AQ565" s="487" t="e">
        <f>+VLOOKUP($AJ565,Data_Validation!$A:$D,4,0)</f>
        <v>#N/A</v>
      </c>
      <c r="AR565" s="487" t="s">
        <v>299</v>
      </c>
      <c r="AS565" s="487" t="e">
        <f>+VLOOKUP($AJ565,Data_Validation!$A:$E,5,0)</f>
        <v>#N/A</v>
      </c>
      <c r="AT565" s="904">
        <f t="shared" si="34"/>
        <v>0</v>
      </c>
      <c r="AU565" s="488">
        <f t="shared" si="34"/>
        <v>0</v>
      </c>
      <c r="AV565" s="899">
        <f>IFERROR(INDEX(V565:AG565,1,MATCH(Parametres!$B$3,V$1:AG$1,0)-1)*IF(OR(C565="L",C565="S",C565="I"),-1,1),"")</f>
        <v>0</v>
      </c>
      <c r="AW565" s="899">
        <f t="shared" si="35"/>
        <v>0</v>
      </c>
      <c r="AX565" s="899">
        <f>INDEX(V565:AG565,1,MATCH(Parametres!$B$3,V$1:AG$1,0))*IF(OR(C565="L",C565="S",C565="I"),-1,1)</f>
        <v>0</v>
      </c>
      <c r="AY565" s="487" t="s">
        <v>337</v>
      </c>
      <c r="AZ565" s="487" t="e">
        <f>+VLOOKUP($AJ565,Data_Validation!$A:$E,5,0)</f>
        <v>#N/A</v>
      </c>
    </row>
    <row r="566" spans="36:52" ht="15" customHeight="1">
      <c r="AJ566" s="899">
        <f t="shared" si="36"/>
        <v>0</v>
      </c>
      <c r="AK566" s="899">
        <f t="shared" si="36"/>
        <v>0</v>
      </c>
      <c r="AL566" s="905">
        <f>IFERROR(INDEX(G566:R566,1,MATCH(Parametres!$B$3,G$1:R$1,0)-1)*IF(OR(F566="L",F566="S",F566="I"),-1,1),"")</f>
        <v>0</v>
      </c>
      <c r="AM566" s="905">
        <f t="shared" si="33"/>
        <v>0</v>
      </c>
      <c r="AN566" s="905">
        <f>INDEX(G566:R566,1,MATCH(Parametres!$B$3,G$1:R$1,0))*IF(OR(F566="L",F566="S",F566="I"),-1,1)</f>
        <v>0</v>
      </c>
      <c r="AO566" s="487" t="e">
        <f>+VLOOKUP($AJ566,Data_Validation!$A:$D,1,0)</f>
        <v>#N/A</v>
      </c>
      <c r="AP566" s="487" t="e">
        <f>+VLOOKUP($AJ566,Data_Validation!$A:$D,3,0)</f>
        <v>#N/A</v>
      </c>
      <c r="AQ566" s="487" t="e">
        <f>+VLOOKUP($AJ566,Data_Validation!$A:$D,4,0)</f>
        <v>#N/A</v>
      </c>
      <c r="AR566" s="487" t="s">
        <v>299</v>
      </c>
      <c r="AS566" s="487" t="e">
        <f>+VLOOKUP($AJ566,Data_Validation!$A:$E,5,0)</f>
        <v>#N/A</v>
      </c>
      <c r="AT566" s="904">
        <f t="shared" si="34"/>
        <v>0</v>
      </c>
      <c r="AU566" s="488">
        <f t="shared" si="34"/>
        <v>0</v>
      </c>
      <c r="AV566" s="899">
        <f>IFERROR(INDEX(V566:AG566,1,MATCH(Parametres!$B$3,V$1:AG$1,0)-1)*IF(OR(C566="L",C566="S",C566="I"),-1,1),"")</f>
        <v>0</v>
      </c>
      <c r="AW566" s="899">
        <f t="shared" si="35"/>
        <v>0</v>
      </c>
      <c r="AX566" s="899">
        <f>INDEX(V566:AG566,1,MATCH(Parametres!$B$3,V$1:AG$1,0))*IF(OR(C566="L",C566="S",C566="I"),-1,1)</f>
        <v>0</v>
      </c>
      <c r="AY566" s="487" t="s">
        <v>337</v>
      </c>
      <c r="AZ566" s="487" t="e">
        <f>+VLOOKUP($AJ566,Data_Validation!$A:$E,5,0)</f>
        <v>#N/A</v>
      </c>
    </row>
    <row r="567" spans="36:52" ht="15" customHeight="1">
      <c r="AJ567" s="899">
        <f t="shared" si="36"/>
        <v>0</v>
      </c>
      <c r="AK567" s="899">
        <f t="shared" si="36"/>
        <v>0</v>
      </c>
      <c r="AL567" s="905">
        <f>IFERROR(INDEX(G567:R567,1,MATCH(Parametres!$B$3,G$1:R$1,0)-1)*IF(OR(F567="L",F567="S",F567="I"),-1,1),"")</f>
        <v>0</v>
      </c>
      <c r="AM567" s="905">
        <f t="shared" si="33"/>
        <v>0</v>
      </c>
      <c r="AN567" s="905">
        <f>INDEX(G567:R567,1,MATCH(Parametres!$B$3,G$1:R$1,0))*IF(OR(F567="L",F567="S",F567="I"),-1,1)</f>
        <v>0</v>
      </c>
      <c r="AO567" s="487" t="e">
        <f>+VLOOKUP($AJ567,Data_Validation!$A:$D,1,0)</f>
        <v>#N/A</v>
      </c>
      <c r="AP567" s="487" t="e">
        <f>+VLOOKUP($AJ567,Data_Validation!$A:$D,3,0)</f>
        <v>#N/A</v>
      </c>
      <c r="AQ567" s="487" t="e">
        <f>+VLOOKUP($AJ567,Data_Validation!$A:$D,4,0)</f>
        <v>#N/A</v>
      </c>
      <c r="AR567" s="487" t="s">
        <v>299</v>
      </c>
      <c r="AS567" s="487" t="e">
        <f>+VLOOKUP($AJ567,Data_Validation!$A:$E,5,0)</f>
        <v>#N/A</v>
      </c>
      <c r="AT567" s="904">
        <f t="shared" si="34"/>
        <v>0</v>
      </c>
      <c r="AU567" s="488">
        <f t="shared" si="34"/>
        <v>0</v>
      </c>
      <c r="AV567" s="899">
        <f>IFERROR(INDEX(V567:AG567,1,MATCH(Parametres!$B$3,V$1:AG$1,0)-1)*IF(OR(C567="L",C567="S",C567="I"),-1,1),"")</f>
        <v>0</v>
      </c>
      <c r="AW567" s="899">
        <f t="shared" si="35"/>
        <v>0</v>
      </c>
      <c r="AX567" s="899">
        <f>INDEX(V567:AG567,1,MATCH(Parametres!$B$3,V$1:AG$1,0))*IF(OR(C567="L",C567="S",C567="I"),-1,1)</f>
        <v>0</v>
      </c>
      <c r="AY567" s="487" t="s">
        <v>337</v>
      </c>
      <c r="AZ567" s="487" t="e">
        <f>+VLOOKUP($AJ567,Data_Validation!$A:$E,5,0)</f>
        <v>#N/A</v>
      </c>
    </row>
    <row r="568" spans="36:52" ht="15" customHeight="1">
      <c r="AJ568" s="899">
        <f t="shared" si="36"/>
        <v>0</v>
      </c>
      <c r="AK568" s="899">
        <f t="shared" si="36"/>
        <v>0</v>
      </c>
      <c r="AL568" s="905">
        <f>IFERROR(INDEX(G568:R568,1,MATCH(Parametres!$B$3,G$1:R$1,0)-1)*IF(OR(F568="L",F568="S",F568="I"),-1,1),"")</f>
        <v>0</v>
      </c>
      <c r="AM568" s="905">
        <f t="shared" si="33"/>
        <v>0</v>
      </c>
      <c r="AN568" s="905">
        <f>INDEX(G568:R568,1,MATCH(Parametres!$B$3,G$1:R$1,0))*IF(OR(F568="L",F568="S",F568="I"),-1,1)</f>
        <v>0</v>
      </c>
      <c r="AO568" s="487" t="e">
        <f>+VLOOKUP($AJ568,Data_Validation!$A:$D,1,0)</f>
        <v>#N/A</v>
      </c>
      <c r="AP568" s="487" t="e">
        <f>+VLOOKUP($AJ568,Data_Validation!$A:$D,3,0)</f>
        <v>#N/A</v>
      </c>
      <c r="AQ568" s="487" t="e">
        <f>+VLOOKUP($AJ568,Data_Validation!$A:$D,4,0)</f>
        <v>#N/A</v>
      </c>
      <c r="AR568" s="487" t="s">
        <v>299</v>
      </c>
      <c r="AS568" s="487" t="e">
        <f>+VLOOKUP($AJ568,Data_Validation!$A:$E,5,0)</f>
        <v>#N/A</v>
      </c>
      <c r="AT568" s="904">
        <f t="shared" si="34"/>
        <v>0</v>
      </c>
      <c r="AU568" s="488">
        <f t="shared" si="34"/>
        <v>0</v>
      </c>
      <c r="AV568" s="899">
        <f>IFERROR(INDEX(V568:AG568,1,MATCH(Parametres!$B$3,V$1:AG$1,0)-1)*IF(OR(C568="L",C568="S",C568="I"),-1,1),"")</f>
        <v>0</v>
      </c>
      <c r="AW568" s="899">
        <f t="shared" si="35"/>
        <v>0</v>
      </c>
      <c r="AX568" s="899">
        <f>INDEX(V568:AG568,1,MATCH(Parametres!$B$3,V$1:AG$1,0))*IF(OR(C568="L",C568="S",C568="I"),-1,1)</f>
        <v>0</v>
      </c>
      <c r="AY568" s="487" t="s">
        <v>337</v>
      </c>
      <c r="AZ568" s="487" t="e">
        <f>+VLOOKUP($AJ568,Data_Validation!$A:$E,5,0)</f>
        <v>#N/A</v>
      </c>
    </row>
    <row r="569" spans="36:52" ht="15" customHeight="1">
      <c r="AJ569" s="899">
        <f t="shared" si="36"/>
        <v>0</v>
      </c>
      <c r="AK569" s="899">
        <f t="shared" si="36"/>
        <v>0</v>
      </c>
      <c r="AL569" s="905">
        <f>IFERROR(INDEX(G569:R569,1,MATCH(Parametres!$B$3,G$1:R$1,0)-1)*IF(OR(F569="L",F569="S",F569="I"),-1,1),"")</f>
        <v>0</v>
      </c>
      <c r="AM569" s="905">
        <f t="shared" si="33"/>
        <v>0</v>
      </c>
      <c r="AN569" s="905">
        <f>INDEX(G569:R569,1,MATCH(Parametres!$B$3,G$1:R$1,0))*IF(OR(F569="L",F569="S",F569="I"),-1,1)</f>
        <v>0</v>
      </c>
      <c r="AO569" s="487" t="e">
        <f>+VLOOKUP($AJ569,Data_Validation!$A:$D,1,0)</f>
        <v>#N/A</v>
      </c>
      <c r="AP569" s="487" t="e">
        <f>+VLOOKUP($AJ569,Data_Validation!$A:$D,3,0)</f>
        <v>#N/A</v>
      </c>
      <c r="AQ569" s="487" t="e">
        <f>+VLOOKUP($AJ569,Data_Validation!$A:$D,4,0)</f>
        <v>#N/A</v>
      </c>
      <c r="AR569" s="487" t="s">
        <v>299</v>
      </c>
      <c r="AS569" s="487" t="e">
        <f>+VLOOKUP($AJ569,Data_Validation!$A:$E,5,0)</f>
        <v>#N/A</v>
      </c>
      <c r="AT569" s="904">
        <f t="shared" si="34"/>
        <v>0</v>
      </c>
      <c r="AU569" s="488">
        <f t="shared" si="34"/>
        <v>0</v>
      </c>
      <c r="AV569" s="899">
        <f>IFERROR(INDEX(V569:AG569,1,MATCH(Parametres!$B$3,V$1:AG$1,0)-1)*IF(OR(C569="L",C569="S",C569="I"),-1,1),"")</f>
        <v>0</v>
      </c>
      <c r="AW569" s="899">
        <f t="shared" si="35"/>
        <v>0</v>
      </c>
      <c r="AX569" s="899">
        <f>INDEX(V569:AG569,1,MATCH(Parametres!$B$3,V$1:AG$1,0))*IF(OR(C569="L",C569="S",C569="I"),-1,1)</f>
        <v>0</v>
      </c>
      <c r="AY569" s="487" t="s">
        <v>337</v>
      </c>
      <c r="AZ569" s="487" t="e">
        <f>+VLOOKUP($AJ569,Data_Validation!$A:$E,5,0)</f>
        <v>#N/A</v>
      </c>
    </row>
    <row r="570" spans="36:52" ht="15" customHeight="1">
      <c r="AJ570" s="899">
        <f t="shared" si="36"/>
        <v>0</v>
      </c>
      <c r="AK570" s="899">
        <f t="shared" si="36"/>
        <v>0</v>
      </c>
      <c r="AL570" s="905">
        <f>IFERROR(INDEX(G570:R570,1,MATCH(Parametres!$B$3,G$1:R$1,0)-1)*IF(OR(F570="L",F570="S",F570="I"),-1,1),"")</f>
        <v>0</v>
      </c>
      <c r="AM570" s="905">
        <f t="shared" si="33"/>
        <v>0</v>
      </c>
      <c r="AN570" s="905">
        <f>INDEX(G570:R570,1,MATCH(Parametres!$B$3,G$1:R$1,0))*IF(OR(F570="L",F570="S",F570="I"),-1,1)</f>
        <v>0</v>
      </c>
      <c r="AO570" s="487" t="e">
        <f>+VLOOKUP($AJ570,Data_Validation!$A:$D,1,0)</f>
        <v>#N/A</v>
      </c>
      <c r="AP570" s="487" t="e">
        <f>+VLOOKUP($AJ570,Data_Validation!$A:$D,3,0)</f>
        <v>#N/A</v>
      </c>
      <c r="AQ570" s="487" t="e">
        <f>+VLOOKUP($AJ570,Data_Validation!$A:$D,4,0)</f>
        <v>#N/A</v>
      </c>
      <c r="AR570" s="487" t="s">
        <v>299</v>
      </c>
      <c r="AS570" s="487" t="e">
        <f>+VLOOKUP($AJ570,Data_Validation!$A:$E,5,0)</f>
        <v>#N/A</v>
      </c>
      <c r="AT570" s="904">
        <f t="shared" si="34"/>
        <v>0</v>
      </c>
      <c r="AU570" s="488">
        <f t="shared" si="34"/>
        <v>0</v>
      </c>
      <c r="AV570" s="899">
        <f>IFERROR(INDEX(V570:AG570,1,MATCH(Parametres!$B$3,V$1:AG$1,0)-1)*IF(OR(C570="L",C570="S",C570="I"),-1,1),"")</f>
        <v>0</v>
      </c>
      <c r="AW570" s="899">
        <f t="shared" si="35"/>
        <v>0</v>
      </c>
      <c r="AX570" s="899">
        <f>INDEX(V570:AG570,1,MATCH(Parametres!$B$3,V$1:AG$1,0))*IF(OR(C570="L",C570="S",C570="I"),-1,1)</f>
        <v>0</v>
      </c>
      <c r="AY570" s="487" t="s">
        <v>337</v>
      </c>
      <c r="AZ570" s="487" t="e">
        <f>+VLOOKUP($AJ570,Data_Validation!$A:$E,5,0)</f>
        <v>#N/A</v>
      </c>
    </row>
    <row r="571" spans="36:52" ht="15" customHeight="1">
      <c r="AJ571" s="899">
        <f t="shared" si="36"/>
        <v>0</v>
      </c>
      <c r="AK571" s="899">
        <f t="shared" si="36"/>
        <v>0</v>
      </c>
      <c r="AL571" s="905">
        <f>IFERROR(INDEX(G571:R571,1,MATCH(Parametres!$B$3,G$1:R$1,0)-1)*IF(OR(F571="L",F571="S",F571="I"),-1,1),"")</f>
        <v>0</v>
      </c>
      <c r="AM571" s="905">
        <f t="shared" si="33"/>
        <v>0</v>
      </c>
      <c r="AN571" s="905">
        <f>INDEX(G571:R571,1,MATCH(Parametres!$B$3,G$1:R$1,0))*IF(OR(F571="L",F571="S",F571="I"),-1,1)</f>
        <v>0</v>
      </c>
      <c r="AO571" s="487" t="e">
        <f>+VLOOKUP($AJ571,Data_Validation!$A:$D,1,0)</f>
        <v>#N/A</v>
      </c>
      <c r="AP571" s="487" t="e">
        <f>+VLOOKUP($AJ571,Data_Validation!$A:$D,3,0)</f>
        <v>#N/A</v>
      </c>
      <c r="AQ571" s="487" t="e">
        <f>+VLOOKUP($AJ571,Data_Validation!$A:$D,4,0)</f>
        <v>#N/A</v>
      </c>
      <c r="AR571" s="487" t="s">
        <v>299</v>
      </c>
      <c r="AS571" s="487" t="e">
        <f>+VLOOKUP($AJ571,Data_Validation!$A:$E,5,0)</f>
        <v>#N/A</v>
      </c>
      <c r="AT571" s="904">
        <f t="shared" si="34"/>
        <v>0</v>
      </c>
      <c r="AU571" s="488">
        <f t="shared" si="34"/>
        <v>0</v>
      </c>
      <c r="AV571" s="899">
        <f>IFERROR(INDEX(V571:AG571,1,MATCH(Parametres!$B$3,V$1:AG$1,0)-1)*IF(OR(C571="L",C571="S",C571="I"),-1,1),"")</f>
        <v>0</v>
      </c>
      <c r="AW571" s="899">
        <f t="shared" si="35"/>
        <v>0</v>
      </c>
      <c r="AX571" s="899">
        <f>INDEX(V571:AG571,1,MATCH(Parametres!$B$3,V$1:AG$1,0))*IF(OR(C571="L",C571="S",C571="I"),-1,1)</f>
        <v>0</v>
      </c>
      <c r="AY571" s="487" t="s">
        <v>337</v>
      </c>
      <c r="AZ571" s="487" t="e">
        <f>+VLOOKUP($AJ571,Data_Validation!$A:$E,5,0)</f>
        <v>#N/A</v>
      </c>
    </row>
    <row r="572" spans="36:52" ht="15" customHeight="1">
      <c r="AJ572" s="899">
        <f t="shared" si="36"/>
        <v>0</v>
      </c>
      <c r="AK572" s="899">
        <f t="shared" si="36"/>
        <v>0</v>
      </c>
      <c r="AL572" s="905">
        <f>IFERROR(INDEX(G572:R572,1,MATCH(Parametres!$B$3,G$1:R$1,0)-1)*IF(OR(F572="L",F572="S",F572="I"),-1,1),"")</f>
        <v>0</v>
      </c>
      <c r="AM572" s="905">
        <f t="shared" si="33"/>
        <v>0</v>
      </c>
      <c r="AN572" s="905">
        <f>INDEX(G572:R572,1,MATCH(Parametres!$B$3,G$1:R$1,0))*IF(OR(F572="L",F572="S",F572="I"),-1,1)</f>
        <v>0</v>
      </c>
      <c r="AO572" s="487" t="e">
        <f>+VLOOKUP($AJ572,Data_Validation!$A:$D,1,0)</f>
        <v>#N/A</v>
      </c>
      <c r="AP572" s="487" t="e">
        <f>+VLOOKUP($AJ572,Data_Validation!$A:$D,3,0)</f>
        <v>#N/A</v>
      </c>
      <c r="AQ572" s="487" t="e">
        <f>+VLOOKUP($AJ572,Data_Validation!$A:$D,4,0)</f>
        <v>#N/A</v>
      </c>
      <c r="AR572" s="487" t="s">
        <v>299</v>
      </c>
      <c r="AS572" s="487" t="e">
        <f>+VLOOKUP($AJ572,Data_Validation!$A:$E,5,0)</f>
        <v>#N/A</v>
      </c>
      <c r="AT572" s="904">
        <f t="shared" si="34"/>
        <v>0</v>
      </c>
      <c r="AU572" s="488">
        <f t="shared" si="34"/>
        <v>0</v>
      </c>
      <c r="AV572" s="899">
        <f>IFERROR(INDEX(V572:AG572,1,MATCH(Parametres!$B$3,V$1:AG$1,0)-1)*IF(OR(C572="L",C572="S",C572="I"),-1,1),"")</f>
        <v>0</v>
      </c>
      <c r="AW572" s="899">
        <f t="shared" si="35"/>
        <v>0</v>
      </c>
      <c r="AX572" s="899">
        <f>INDEX(V572:AG572,1,MATCH(Parametres!$B$3,V$1:AG$1,0))*IF(OR(C572="L",C572="S",C572="I"),-1,1)</f>
        <v>0</v>
      </c>
      <c r="AY572" s="487" t="s">
        <v>337</v>
      </c>
      <c r="AZ572" s="487" t="e">
        <f>+VLOOKUP($AJ572,Data_Validation!$A:$E,5,0)</f>
        <v>#N/A</v>
      </c>
    </row>
    <row r="573" spans="36:52" ht="15" customHeight="1">
      <c r="AJ573" s="899">
        <f t="shared" si="36"/>
        <v>0</v>
      </c>
      <c r="AK573" s="899">
        <f t="shared" si="36"/>
        <v>0</v>
      </c>
      <c r="AL573" s="905">
        <f>IFERROR(INDEX(G573:R573,1,MATCH(Parametres!$B$3,G$1:R$1,0)-1)*IF(OR(F573="L",F573="S",F573="I"),-1,1),"")</f>
        <v>0</v>
      </c>
      <c r="AM573" s="905">
        <f t="shared" si="33"/>
        <v>0</v>
      </c>
      <c r="AN573" s="905">
        <f>INDEX(G573:R573,1,MATCH(Parametres!$B$3,G$1:R$1,0))*IF(OR(F573="L",F573="S",F573="I"),-1,1)</f>
        <v>0</v>
      </c>
      <c r="AO573" s="487" t="e">
        <f>+VLOOKUP($AJ573,Data_Validation!$A:$D,1,0)</f>
        <v>#N/A</v>
      </c>
      <c r="AP573" s="487" t="e">
        <f>+VLOOKUP($AJ573,Data_Validation!$A:$D,3,0)</f>
        <v>#N/A</v>
      </c>
      <c r="AQ573" s="487" t="e">
        <f>+VLOOKUP($AJ573,Data_Validation!$A:$D,4,0)</f>
        <v>#N/A</v>
      </c>
      <c r="AR573" s="487" t="s">
        <v>299</v>
      </c>
      <c r="AS573" s="487" t="e">
        <f>+VLOOKUP($AJ573,Data_Validation!$A:$E,5,0)</f>
        <v>#N/A</v>
      </c>
      <c r="AT573" s="904">
        <f t="shared" si="34"/>
        <v>0</v>
      </c>
      <c r="AU573" s="488">
        <f t="shared" si="34"/>
        <v>0</v>
      </c>
      <c r="AV573" s="899">
        <f>IFERROR(INDEX(V573:AG573,1,MATCH(Parametres!$B$3,V$1:AG$1,0)-1)*IF(OR(C573="L",C573="S",C573="I"),-1,1),"")</f>
        <v>0</v>
      </c>
      <c r="AW573" s="899">
        <f t="shared" si="35"/>
        <v>0</v>
      </c>
      <c r="AX573" s="899">
        <f>INDEX(V573:AG573,1,MATCH(Parametres!$B$3,V$1:AG$1,0))*IF(OR(C573="L",C573="S",C573="I"),-1,1)</f>
        <v>0</v>
      </c>
      <c r="AY573" s="487" t="s">
        <v>337</v>
      </c>
      <c r="AZ573" s="487" t="e">
        <f>+VLOOKUP($AJ573,Data_Validation!$A:$E,5,0)</f>
        <v>#N/A</v>
      </c>
    </row>
    <row r="574" spans="36:52" ht="15" customHeight="1">
      <c r="AJ574" s="899">
        <f t="shared" si="36"/>
        <v>0</v>
      </c>
      <c r="AK574" s="899">
        <f t="shared" si="36"/>
        <v>0</v>
      </c>
      <c r="AL574" s="905">
        <f>IFERROR(INDEX(G574:R574,1,MATCH(Parametres!$B$3,G$1:R$1,0)-1)*IF(OR(F574="L",F574="S",F574="I"),-1,1),"")</f>
        <v>0</v>
      </c>
      <c r="AM574" s="905">
        <f t="shared" si="33"/>
        <v>0</v>
      </c>
      <c r="AN574" s="905">
        <f>INDEX(G574:R574,1,MATCH(Parametres!$B$3,G$1:R$1,0))*IF(OR(F574="L",F574="S",F574="I"),-1,1)</f>
        <v>0</v>
      </c>
      <c r="AO574" s="487" t="e">
        <f>+VLOOKUP($AJ574,Data_Validation!$A:$D,1,0)</f>
        <v>#N/A</v>
      </c>
      <c r="AP574" s="487" t="e">
        <f>+VLOOKUP($AJ574,Data_Validation!$A:$D,3,0)</f>
        <v>#N/A</v>
      </c>
      <c r="AQ574" s="487" t="e">
        <f>+VLOOKUP($AJ574,Data_Validation!$A:$D,4,0)</f>
        <v>#N/A</v>
      </c>
      <c r="AR574" s="487" t="s">
        <v>299</v>
      </c>
      <c r="AS574" s="487" t="e">
        <f>+VLOOKUP($AJ574,Data_Validation!$A:$E,5,0)</f>
        <v>#N/A</v>
      </c>
      <c r="AT574" s="904">
        <f t="shared" si="34"/>
        <v>0</v>
      </c>
      <c r="AU574" s="488">
        <f t="shared" si="34"/>
        <v>0</v>
      </c>
      <c r="AV574" s="899">
        <f>IFERROR(INDEX(V574:AG574,1,MATCH(Parametres!$B$3,V$1:AG$1,0)-1)*IF(OR(C574="L",C574="S",C574="I"),-1,1),"")</f>
        <v>0</v>
      </c>
      <c r="AW574" s="899">
        <f t="shared" si="35"/>
        <v>0</v>
      </c>
      <c r="AX574" s="899">
        <f>INDEX(V574:AG574,1,MATCH(Parametres!$B$3,V$1:AG$1,0))*IF(OR(C574="L",C574="S",C574="I"),-1,1)</f>
        <v>0</v>
      </c>
      <c r="AY574" s="487" t="s">
        <v>337</v>
      </c>
      <c r="AZ574" s="487" t="e">
        <f>+VLOOKUP($AJ574,Data_Validation!$A:$E,5,0)</f>
        <v>#N/A</v>
      </c>
    </row>
    <row r="575" spans="36:52" ht="15" customHeight="1">
      <c r="AJ575" s="899">
        <f t="shared" si="36"/>
        <v>0</v>
      </c>
      <c r="AK575" s="899">
        <f t="shared" si="36"/>
        <v>0</v>
      </c>
      <c r="AL575" s="905">
        <f>IFERROR(INDEX(G575:R575,1,MATCH(Parametres!$B$3,G$1:R$1,0)-1)*IF(OR(F575="L",F575="S",F575="I"),-1,1),"")</f>
        <v>0</v>
      </c>
      <c r="AM575" s="905">
        <f t="shared" si="33"/>
        <v>0</v>
      </c>
      <c r="AN575" s="905">
        <f>INDEX(G575:R575,1,MATCH(Parametres!$B$3,G$1:R$1,0))*IF(OR(F575="L",F575="S",F575="I"),-1,1)</f>
        <v>0</v>
      </c>
      <c r="AO575" s="487" t="e">
        <f>+VLOOKUP($AJ575,Data_Validation!$A:$D,1,0)</f>
        <v>#N/A</v>
      </c>
      <c r="AP575" s="487" t="e">
        <f>+VLOOKUP($AJ575,Data_Validation!$A:$D,3,0)</f>
        <v>#N/A</v>
      </c>
      <c r="AQ575" s="487" t="e">
        <f>+VLOOKUP($AJ575,Data_Validation!$A:$D,4,0)</f>
        <v>#N/A</v>
      </c>
      <c r="AR575" s="487" t="s">
        <v>299</v>
      </c>
      <c r="AS575" s="487" t="e">
        <f>+VLOOKUP($AJ575,Data_Validation!$A:$E,5,0)</f>
        <v>#N/A</v>
      </c>
      <c r="AT575" s="904">
        <f t="shared" si="34"/>
        <v>0</v>
      </c>
      <c r="AU575" s="488">
        <f t="shared" si="34"/>
        <v>0</v>
      </c>
      <c r="AV575" s="899">
        <f>IFERROR(INDEX(V575:AG575,1,MATCH(Parametres!$B$3,V$1:AG$1,0)-1)*IF(OR(C575="L",C575="S",C575="I"),-1,1),"")</f>
        <v>0</v>
      </c>
      <c r="AW575" s="899">
        <f t="shared" si="35"/>
        <v>0</v>
      </c>
      <c r="AX575" s="899">
        <f>INDEX(V575:AG575,1,MATCH(Parametres!$B$3,V$1:AG$1,0))*IF(OR(C575="L",C575="S",C575="I"),-1,1)</f>
        <v>0</v>
      </c>
      <c r="AY575" s="487" t="s">
        <v>337</v>
      </c>
      <c r="AZ575" s="487" t="e">
        <f>+VLOOKUP($AJ575,Data_Validation!$A:$E,5,0)</f>
        <v>#N/A</v>
      </c>
    </row>
    <row r="576" spans="36:52" ht="15" customHeight="1">
      <c r="AJ576" s="899">
        <f t="shared" si="36"/>
        <v>0</v>
      </c>
      <c r="AK576" s="899">
        <f t="shared" si="36"/>
        <v>0</v>
      </c>
      <c r="AL576" s="905">
        <f>IFERROR(INDEX(G576:R576,1,MATCH(Parametres!$B$3,G$1:R$1,0)-1)*IF(OR(F576="L",F576="S",F576="I"),-1,1),"")</f>
        <v>0</v>
      </c>
      <c r="AM576" s="905">
        <f t="shared" si="33"/>
        <v>0</v>
      </c>
      <c r="AN576" s="905">
        <f>INDEX(G576:R576,1,MATCH(Parametres!$B$3,G$1:R$1,0))*IF(OR(F576="L",F576="S",F576="I"),-1,1)</f>
        <v>0</v>
      </c>
      <c r="AO576" s="487" t="e">
        <f>+VLOOKUP($AJ576,Data_Validation!$A:$D,1,0)</f>
        <v>#N/A</v>
      </c>
      <c r="AP576" s="487" t="e">
        <f>+VLOOKUP($AJ576,Data_Validation!$A:$D,3,0)</f>
        <v>#N/A</v>
      </c>
      <c r="AQ576" s="487" t="e">
        <f>+VLOOKUP($AJ576,Data_Validation!$A:$D,4,0)</f>
        <v>#N/A</v>
      </c>
      <c r="AR576" s="487" t="s">
        <v>299</v>
      </c>
      <c r="AS576" s="487" t="e">
        <f>+VLOOKUP($AJ576,Data_Validation!$A:$E,5,0)</f>
        <v>#N/A</v>
      </c>
      <c r="AT576" s="904">
        <f t="shared" si="34"/>
        <v>0</v>
      </c>
      <c r="AU576" s="488">
        <f t="shared" si="34"/>
        <v>0</v>
      </c>
      <c r="AV576" s="899">
        <f>IFERROR(INDEX(V576:AG576,1,MATCH(Parametres!$B$3,V$1:AG$1,0)-1)*IF(OR(C576="L",C576="S",C576="I"),-1,1),"")</f>
        <v>0</v>
      </c>
      <c r="AW576" s="899">
        <f t="shared" si="35"/>
        <v>0</v>
      </c>
      <c r="AX576" s="899">
        <f>INDEX(V576:AG576,1,MATCH(Parametres!$B$3,V$1:AG$1,0))*IF(OR(C576="L",C576="S",C576="I"),-1,1)</f>
        <v>0</v>
      </c>
      <c r="AY576" s="487" t="s">
        <v>337</v>
      </c>
      <c r="AZ576" s="487" t="e">
        <f>+VLOOKUP($AJ576,Data_Validation!$A:$E,5,0)</f>
        <v>#N/A</v>
      </c>
    </row>
    <row r="577" spans="36:52" ht="15" customHeight="1">
      <c r="AJ577" s="899">
        <f t="shared" si="36"/>
        <v>0</v>
      </c>
      <c r="AK577" s="899">
        <f t="shared" si="36"/>
        <v>0</v>
      </c>
      <c r="AL577" s="905">
        <f>IFERROR(INDEX(G577:R577,1,MATCH(Parametres!$B$3,G$1:R$1,0)-1)*IF(OR(F577="L",F577="S",F577="I"),-1,1),"")</f>
        <v>0</v>
      </c>
      <c r="AM577" s="905">
        <f t="shared" si="33"/>
        <v>0</v>
      </c>
      <c r="AN577" s="905">
        <f>INDEX(G577:R577,1,MATCH(Parametres!$B$3,G$1:R$1,0))*IF(OR(F577="L",F577="S",F577="I"),-1,1)</f>
        <v>0</v>
      </c>
      <c r="AO577" s="487" t="e">
        <f>+VLOOKUP($AJ577,Data_Validation!$A:$D,1,0)</f>
        <v>#N/A</v>
      </c>
      <c r="AP577" s="487" t="e">
        <f>+VLOOKUP($AJ577,Data_Validation!$A:$D,3,0)</f>
        <v>#N/A</v>
      </c>
      <c r="AQ577" s="487" t="e">
        <f>+VLOOKUP($AJ577,Data_Validation!$A:$D,4,0)</f>
        <v>#N/A</v>
      </c>
      <c r="AR577" s="487" t="s">
        <v>299</v>
      </c>
      <c r="AS577" s="487" t="e">
        <f>+VLOOKUP($AJ577,Data_Validation!$A:$E,5,0)</f>
        <v>#N/A</v>
      </c>
      <c r="AT577" s="904">
        <f t="shared" si="34"/>
        <v>0</v>
      </c>
      <c r="AU577" s="488">
        <f t="shared" si="34"/>
        <v>0</v>
      </c>
      <c r="AV577" s="899">
        <f>IFERROR(INDEX(V577:AG577,1,MATCH(Parametres!$B$3,V$1:AG$1,0)-1)*IF(OR(C577="L",C577="S",C577="I"),-1,1),"")</f>
        <v>0</v>
      </c>
      <c r="AW577" s="899">
        <f t="shared" si="35"/>
        <v>0</v>
      </c>
      <c r="AX577" s="899">
        <f>INDEX(V577:AG577,1,MATCH(Parametres!$B$3,V$1:AG$1,0))*IF(OR(C577="L",C577="S",C577="I"),-1,1)</f>
        <v>0</v>
      </c>
      <c r="AY577" s="487" t="s">
        <v>337</v>
      </c>
      <c r="AZ577" s="487" t="e">
        <f>+VLOOKUP($AJ577,Data_Validation!$A:$E,5,0)</f>
        <v>#N/A</v>
      </c>
    </row>
    <row r="578" spans="36:52" ht="15" customHeight="1">
      <c r="AJ578" s="899">
        <f t="shared" si="36"/>
        <v>0</v>
      </c>
      <c r="AK578" s="899">
        <f t="shared" si="36"/>
        <v>0</v>
      </c>
      <c r="AL578" s="905">
        <f>IFERROR(INDEX(G578:R578,1,MATCH(Parametres!$B$3,G$1:R$1,0)-1)*IF(OR(F578="L",F578="S",F578="I"),-1,1),"")</f>
        <v>0</v>
      </c>
      <c r="AM578" s="905">
        <f t="shared" si="33"/>
        <v>0</v>
      </c>
      <c r="AN578" s="905">
        <f>INDEX(G578:R578,1,MATCH(Parametres!$B$3,G$1:R$1,0))*IF(OR(F578="L",F578="S",F578="I"),-1,1)</f>
        <v>0</v>
      </c>
      <c r="AO578" s="487" t="e">
        <f>+VLOOKUP($AJ578,Data_Validation!$A:$D,1,0)</f>
        <v>#N/A</v>
      </c>
      <c r="AP578" s="487" t="e">
        <f>+VLOOKUP($AJ578,Data_Validation!$A:$D,3,0)</f>
        <v>#N/A</v>
      </c>
      <c r="AQ578" s="487" t="e">
        <f>+VLOOKUP($AJ578,Data_Validation!$A:$D,4,0)</f>
        <v>#N/A</v>
      </c>
      <c r="AR578" s="487" t="s">
        <v>299</v>
      </c>
      <c r="AS578" s="487" t="e">
        <f>+VLOOKUP($AJ578,Data_Validation!$A:$E,5,0)</f>
        <v>#N/A</v>
      </c>
      <c r="AT578" s="904">
        <f t="shared" si="34"/>
        <v>0</v>
      </c>
      <c r="AU578" s="488">
        <f t="shared" si="34"/>
        <v>0</v>
      </c>
      <c r="AV578" s="899">
        <f>IFERROR(INDEX(V578:AG578,1,MATCH(Parametres!$B$3,V$1:AG$1,0)-1)*IF(OR(C578="L",C578="S",C578="I"),-1,1),"")</f>
        <v>0</v>
      </c>
      <c r="AW578" s="899">
        <f t="shared" si="35"/>
        <v>0</v>
      </c>
      <c r="AX578" s="899">
        <f>INDEX(V578:AG578,1,MATCH(Parametres!$B$3,V$1:AG$1,0))*IF(OR(C578="L",C578="S",C578="I"),-1,1)</f>
        <v>0</v>
      </c>
      <c r="AY578" s="487" t="s">
        <v>337</v>
      </c>
      <c r="AZ578" s="487" t="e">
        <f>+VLOOKUP($AJ578,Data_Validation!$A:$E,5,0)</f>
        <v>#N/A</v>
      </c>
    </row>
    <row r="579" spans="36:52" ht="15" customHeight="1">
      <c r="AJ579" s="899">
        <f t="shared" si="36"/>
        <v>0</v>
      </c>
      <c r="AK579" s="899">
        <f t="shared" si="36"/>
        <v>0</v>
      </c>
      <c r="AL579" s="905">
        <f>IFERROR(INDEX(G579:R579,1,MATCH(Parametres!$B$3,G$1:R$1,0)-1)*IF(OR(F579="L",F579="S",F579="I"),-1,1),"")</f>
        <v>0</v>
      </c>
      <c r="AM579" s="905">
        <f t="shared" si="33"/>
        <v>0</v>
      </c>
      <c r="AN579" s="905">
        <f>INDEX(G579:R579,1,MATCH(Parametres!$B$3,G$1:R$1,0))*IF(OR(F579="L",F579="S",F579="I"),-1,1)</f>
        <v>0</v>
      </c>
      <c r="AO579" s="487" t="e">
        <f>+VLOOKUP($AJ579,Data_Validation!$A:$D,1,0)</f>
        <v>#N/A</v>
      </c>
      <c r="AP579" s="487" t="e">
        <f>+VLOOKUP($AJ579,Data_Validation!$A:$D,3,0)</f>
        <v>#N/A</v>
      </c>
      <c r="AQ579" s="487" t="e">
        <f>+VLOOKUP($AJ579,Data_Validation!$A:$D,4,0)</f>
        <v>#N/A</v>
      </c>
      <c r="AR579" s="487" t="s">
        <v>299</v>
      </c>
      <c r="AS579" s="487" t="e">
        <f>+VLOOKUP($AJ579,Data_Validation!$A:$E,5,0)</f>
        <v>#N/A</v>
      </c>
      <c r="AT579" s="904">
        <f t="shared" si="34"/>
        <v>0</v>
      </c>
      <c r="AU579" s="488">
        <f t="shared" si="34"/>
        <v>0</v>
      </c>
      <c r="AV579" s="899">
        <f>IFERROR(INDEX(V579:AG579,1,MATCH(Parametres!$B$3,V$1:AG$1,0)-1)*IF(OR(C579="L",C579="S",C579="I"),-1,1),"")</f>
        <v>0</v>
      </c>
      <c r="AW579" s="899">
        <f t="shared" si="35"/>
        <v>0</v>
      </c>
      <c r="AX579" s="899">
        <f>INDEX(V579:AG579,1,MATCH(Parametres!$B$3,V$1:AG$1,0))*IF(OR(C579="L",C579="S",C579="I"),-1,1)</f>
        <v>0</v>
      </c>
      <c r="AY579" s="487" t="s">
        <v>337</v>
      </c>
      <c r="AZ579" s="487" t="e">
        <f>+VLOOKUP($AJ579,Data_Validation!$A:$E,5,0)</f>
        <v>#N/A</v>
      </c>
    </row>
    <row r="580" spans="36:52" ht="15" customHeight="1">
      <c r="AJ580" s="899">
        <f t="shared" si="36"/>
        <v>0</v>
      </c>
      <c r="AK580" s="899">
        <f t="shared" si="36"/>
        <v>0</v>
      </c>
      <c r="AL580" s="905">
        <f>IFERROR(INDEX(G580:R580,1,MATCH(Parametres!$B$3,G$1:R$1,0)-1)*IF(OR(F580="L",F580="S",F580="I"),-1,1),"")</f>
        <v>0</v>
      </c>
      <c r="AM580" s="905">
        <f t="shared" ref="AM580:AM643" si="37">AN580-AL580</f>
        <v>0</v>
      </c>
      <c r="AN580" s="905">
        <f>INDEX(G580:R580,1,MATCH(Parametres!$B$3,G$1:R$1,0))*IF(OR(F580="L",F580="S",F580="I"),-1,1)</f>
        <v>0</v>
      </c>
      <c r="AO580" s="487" t="e">
        <f>+VLOOKUP($AJ580,Data_Validation!$A:$D,1,0)</f>
        <v>#N/A</v>
      </c>
      <c r="AP580" s="487" t="e">
        <f>+VLOOKUP($AJ580,Data_Validation!$A:$D,3,0)</f>
        <v>#N/A</v>
      </c>
      <c r="AQ580" s="487" t="e">
        <f>+VLOOKUP($AJ580,Data_Validation!$A:$D,4,0)</f>
        <v>#N/A</v>
      </c>
      <c r="AR580" s="487" t="s">
        <v>299</v>
      </c>
      <c r="AS580" s="487" t="e">
        <f>+VLOOKUP($AJ580,Data_Validation!$A:$E,5,0)</f>
        <v>#N/A</v>
      </c>
      <c r="AT580" s="904">
        <f t="shared" ref="AT580:AU643" si="38">C580</f>
        <v>0</v>
      </c>
      <c r="AU580" s="488">
        <f t="shared" si="38"/>
        <v>0</v>
      </c>
      <c r="AV580" s="899">
        <f>IFERROR(INDEX(V580:AG580,1,MATCH(Parametres!$B$3,V$1:AG$1,0)-1)*IF(OR(C580="L",C580="S",C580="I"),-1,1),"")</f>
        <v>0</v>
      </c>
      <c r="AW580" s="899">
        <f t="shared" ref="AW580:AW643" si="39">AX580-AV580</f>
        <v>0</v>
      </c>
      <c r="AX580" s="899">
        <f>INDEX(V580:AG580,1,MATCH(Parametres!$B$3,V$1:AG$1,0))*IF(OR(C580="L",C580="S",C580="I"),-1,1)</f>
        <v>0</v>
      </c>
      <c r="AY580" s="487" t="s">
        <v>337</v>
      </c>
      <c r="AZ580" s="487" t="e">
        <f>+VLOOKUP($AJ580,Data_Validation!$A:$E,5,0)</f>
        <v>#N/A</v>
      </c>
    </row>
    <row r="581" spans="36:52" ht="15" customHeight="1">
      <c r="AJ581" s="899">
        <f t="shared" si="36"/>
        <v>0</v>
      </c>
      <c r="AK581" s="899">
        <f t="shared" si="36"/>
        <v>0</v>
      </c>
      <c r="AL581" s="905">
        <f>IFERROR(INDEX(G581:R581,1,MATCH(Parametres!$B$3,G$1:R$1,0)-1)*IF(OR(F581="L",F581="S",F581="I"),-1,1),"")</f>
        <v>0</v>
      </c>
      <c r="AM581" s="905">
        <f t="shared" si="37"/>
        <v>0</v>
      </c>
      <c r="AN581" s="905">
        <f>INDEX(G581:R581,1,MATCH(Parametres!$B$3,G$1:R$1,0))*IF(OR(F581="L",F581="S",F581="I"),-1,1)</f>
        <v>0</v>
      </c>
      <c r="AO581" s="487" t="e">
        <f>+VLOOKUP($AJ581,Data_Validation!$A:$D,1,0)</f>
        <v>#N/A</v>
      </c>
      <c r="AP581" s="487" t="e">
        <f>+VLOOKUP($AJ581,Data_Validation!$A:$D,3,0)</f>
        <v>#N/A</v>
      </c>
      <c r="AQ581" s="487" t="e">
        <f>+VLOOKUP($AJ581,Data_Validation!$A:$D,4,0)</f>
        <v>#N/A</v>
      </c>
      <c r="AR581" s="487" t="s">
        <v>299</v>
      </c>
      <c r="AS581" s="487" t="e">
        <f>+VLOOKUP($AJ581,Data_Validation!$A:$E,5,0)</f>
        <v>#N/A</v>
      </c>
      <c r="AT581" s="904">
        <f t="shared" si="38"/>
        <v>0</v>
      </c>
      <c r="AU581" s="488">
        <f t="shared" si="38"/>
        <v>0</v>
      </c>
      <c r="AV581" s="899">
        <f>IFERROR(INDEX(V581:AG581,1,MATCH(Parametres!$B$3,V$1:AG$1,0)-1)*IF(OR(C581="L",C581="S",C581="I"),-1,1),"")</f>
        <v>0</v>
      </c>
      <c r="AW581" s="899">
        <f t="shared" si="39"/>
        <v>0</v>
      </c>
      <c r="AX581" s="899">
        <f>INDEX(V581:AG581,1,MATCH(Parametres!$B$3,V$1:AG$1,0))*IF(OR(C581="L",C581="S",C581="I"),-1,1)</f>
        <v>0</v>
      </c>
      <c r="AY581" s="487" t="s">
        <v>337</v>
      </c>
      <c r="AZ581" s="487" t="e">
        <f>+VLOOKUP($AJ581,Data_Validation!$A:$E,5,0)</f>
        <v>#N/A</v>
      </c>
    </row>
    <row r="582" spans="36:52" ht="15" customHeight="1">
      <c r="AJ582" s="899">
        <f t="shared" si="36"/>
        <v>0</v>
      </c>
      <c r="AK582" s="899">
        <f t="shared" si="36"/>
        <v>0</v>
      </c>
      <c r="AL582" s="905">
        <f>IFERROR(INDEX(G582:R582,1,MATCH(Parametres!$B$3,G$1:R$1,0)-1)*IF(OR(F582="L",F582="S",F582="I"),-1,1),"")</f>
        <v>0</v>
      </c>
      <c r="AM582" s="905">
        <f t="shared" si="37"/>
        <v>0</v>
      </c>
      <c r="AN582" s="905">
        <f>INDEX(G582:R582,1,MATCH(Parametres!$B$3,G$1:R$1,0))*IF(OR(F582="L",F582="S",F582="I"),-1,1)</f>
        <v>0</v>
      </c>
      <c r="AO582" s="487" t="e">
        <f>+VLOOKUP($AJ582,Data_Validation!$A:$D,1,0)</f>
        <v>#N/A</v>
      </c>
      <c r="AP582" s="487" t="e">
        <f>+VLOOKUP($AJ582,Data_Validation!$A:$D,3,0)</f>
        <v>#N/A</v>
      </c>
      <c r="AQ582" s="487" t="e">
        <f>+VLOOKUP($AJ582,Data_Validation!$A:$D,4,0)</f>
        <v>#N/A</v>
      </c>
      <c r="AR582" s="487" t="s">
        <v>299</v>
      </c>
      <c r="AS582" s="487" t="e">
        <f>+VLOOKUP($AJ582,Data_Validation!$A:$E,5,0)</f>
        <v>#N/A</v>
      </c>
      <c r="AT582" s="904">
        <f t="shared" si="38"/>
        <v>0</v>
      </c>
      <c r="AU582" s="488">
        <f t="shared" si="38"/>
        <v>0</v>
      </c>
      <c r="AV582" s="899">
        <f>IFERROR(INDEX(V582:AG582,1,MATCH(Parametres!$B$3,V$1:AG$1,0)-1)*IF(OR(C582="L",C582="S",C582="I"),-1,1),"")</f>
        <v>0</v>
      </c>
      <c r="AW582" s="899">
        <f t="shared" si="39"/>
        <v>0</v>
      </c>
      <c r="AX582" s="899">
        <f>INDEX(V582:AG582,1,MATCH(Parametres!$B$3,V$1:AG$1,0))*IF(OR(C582="L",C582="S",C582="I"),-1,1)</f>
        <v>0</v>
      </c>
      <c r="AY582" s="487" t="s">
        <v>337</v>
      </c>
      <c r="AZ582" s="487" t="e">
        <f>+VLOOKUP($AJ582,Data_Validation!$A:$E,5,0)</f>
        <v>#N/A</v>
      </c>
    </row>
    <row r="583" spans="36:52" ht="15" customHeight="1">
      <c r="AJ583" s="899">
        <f t="shared" si="36"/>
        <v>0</v>
      </c>
      <c r="AK583" s="899">
        <f t="shared" si="36"/>
        <v>0</v>
      </c>
      <c r="AL583" s="905">
        <f>IFERROR(INDEX(G583:R583,1,MATCH(Parametres!$B$3,G$1:R$1,0)-1)*IF(OR(F583="L",F583="S",F583="I"),-1,1),"")</f>
        <v>0</v>
      </c>
      <c r="AM583" s="905">
        <f t="shared" si="37"/>
        <v>0</v>
      </c>
      <c r="AN583" s="905">
        <f>INDEX(G583:R583,1,MATCH(Parametres!$B$3,G$1:R$1,0))*IF(OR(F583="L",F583="S",F583="I"),-1,1)</f>
        <v>0</v>
      </c>
      <c r="AO583" s="487" t="e">
        <f>+VLOOKUP($AJ583,Data_Validation!$A:$D,1,0)</f>
        <v>#N/A</v>
      </c>
      <c r="AP583" s="487" t="e">
        <f>+VLOOKUP($AJ583,Data_Validation!$A:$D,3,0)</f>
        <v>#N/A</v>
      </c>
      <c r="AQ583" s="487" t="e">
        <f>+VLOOKUP($AJ583,Data_Validation!$A:$D,4,0)</f>
        <v>#N/A</v>
      </c>
      <c r="AR583" s="487" t="s">
        <v>299</v>
      </c>
      <c r="AS583" s="487" t="e">
        <f>+VLOOKUP($AJ583,Data_Validation!$A:$E,5,0)</f>
        <v>#N/A</v>
      </c>
      <c r="AT583" s="904">
        <f t="shared" si="38"/>
        <v>0</v>
      </c>
      <c r="AU583" s="488">
        <f t="shared" si="38"/>
        <v>0</v>
      </c>
      <c r="AV583" s="899">
        <f>IFERROR(INDEX(V583:AG583,1,MATCH(Parametres!$B$3,V$1:AG$1,0)-1)*IF(OR(C583="L",C583="S",C583="I"),-1,1),"")</f>
        <v>0</v>
      </c>
      <c r="AW583" s="899">
        <f t="shared" si="39"/>
        <v>0</v>
      </c>
      <c r="AX583" s="899">
        <f>INDEX(V583:AG583,1,MATCH(Parametres!$B$3,V$1:AG$1,0))*IF(OR(C583="L",C583="S",C583="I"),-1,1)</f>
        <v>0</v>
      </c>
      <c r="AY583" s="487" t="s">
        <v>337</v>
      </c>
      <c r="AZ583" s="487" t="e">
        <f>+VLOOKUP($AJ583,Data_Validation!$A:$E,5,0)</f>
        <v>#N/A</v>
      </c>
    </row>
    <row r="584" spans="36:52" ht="15" customHeight="1">
      <c r="AJ584" s="899">
        <f t="shared" si="36"/>
        <v>0</v>
      </c>
      <c r="AK584" s="899">
        <f t="shared" si="36"/>
        <v>0</v>
      </c>
      <c r="AL584" s="905">
        <f>IFERROR(INDEX(G584:R584,1,MATCH(Parametres!$B$3,G$1:R$1,0)-1)*IF(OR(F584="L",F584="S",F584="I"),-1,1),"")</f>
        <v>0</v>
      </c>
      <c r="AM584" s="905">
        <f t="shared" si="37"/>
        <v>0</v>
      </c>
      <c r="AN584" s="905">
        <f>INDEX(G584:R584,1,MATCH(Parametres!$B$3,G$1:R$1,0))*IF(OR(F584="L",F584="S",F584="I"),-1,1)</f>
        <v>0</v>
      </c>
      <c r="AO584" s="487" t="e">
        <f>+VLOOKUP($AJ584,Data_Validation!$A:$D,1,0)</f>
        <v>#N/A</v>
      </c>
      <c r="AP584" s="487" t="e">
        <f>+VLOOKUP($AJ584,Data_Validation!$A:$D,3,0)</f>
        <v>#N/A</v>
      </c>
      <c r="AQ584" s="487" t="e">
        <f>+VLOOKUP($AJ584,Data_Validation!$A:$D,4,0)</f>
        <v>#N/A</v>
      </c>
      <c r="AR584" s="487" t="s">
        <v>299</v>
      </c>
      <c r="AS584" s="487" t="e">
        <f>+VLOOKUP($AJ584,Data_Validation!$A:$E,5,0)</f>
        <v>#N/A</v>
      </c>
      <c r="AT584" s="904">
        <f t="shared" si="38"/>
        <v>0</v>
      </c>
      <c r="AU584" s="488">
        <f t="shared" si="38"/>
        <v>0</v>
      </c>
      <c r="AV584" s="899">
        <f>IFERROR(INDEX(V584:AG584,1,MATCH(Parametres!$B$3,V$1:AG$1,0)-1)*IF(OR(C584="L",C584="S",C584="I"),-1,1),"")</f>
        <v>0</v>
      </c>
      <c r="AW584" s="899">
        <f t="shared" si="39"/>
        <v>0</v>
      </c>
      <c r="AX584" s="899">
        <f>INDEX(V584:AG584,1,MATCH(Parametres!$B$3,V$1:AG$1,0))*IF(OR(C584="L",C584="S",C584="I"),-1,1)</f>
        <v>0</v>
      </c>
      <c r="AY584" s="487" t="s">
        <v>337</v>
      </c>
      <c r="AZ584" s="487" t="e">
        <f>+VLOOKUP($AJ584,Data_Validation!$A:$E,5,0)</f>
        <v>#N/A</v>
      </c>
    </row>
    <row r="585" spans="36:52" ht="15" customHeight="1">
      <c r="AJ585" s="899">
        <f t="shared" si="36"/>
        <v>0</v>
      </c>
      <c r="AK585" s="899">
        <f t="shared" si="36"/>
        <v>0</v>
      </c>
      <c r="AL585" s="905">
        <f>IFERROR(INDEX(G585:R585,1,MATCH(Parametres!$B$3,G$1:R$1,0)-1)*IF(OR(F585="L",F585="S",F585="I"),-1,1),"")</f>
        <v>0</v>
      </c>
      <c r="AM585" s="905">
        <f t="shared" si="37"/>
        <v>0</v>
      </c>
      <c r="AN585" s="905">
        <f>INDEX(G585:R585,1,MATCH(Parametres!$B$3,G$1:R$1,0))*IF(OR(F585="L",F585="S",F585="I"),-1,1)</f>
        <v>0</v>
      </c>
      <c r="AO585" s="487" t="e">
        <f>+VLOOKUP($AJ585,Data_Validation!$A:$D,1,0)</f>
        <v>#N/A</v>
      </c>
      <c r="AP585" s="487" t="e">
        <f>+VLOOKUP($AJ585,Data_Validation!$A:$D,3,0)</f>
        <v>#N/A</v>
      </c>
      <c r="AQ585" s="487" t="e">
        <f>+VLOOKUP($AJ585,Data_Validation!$A:$D,4,0)</f>
        <v>#N/A</v>
      </c>
      <c r="AR585" s="487" t="s">
        <v>299</v>
      </c>
      <c r="AS585" s="487" t="e">
        <f>+VLOOKUP($AJ585,Data_Validation!$A:$E,5,0)</f>
        <v>#N/A</v>
      </c>
      <c r="AT585" s="904">
        <f t="shared" si="38"/>
        <v>0</v>
      </c>
      <c r="AU585" s="488">
        <f t="shared" si="38"/>
        <v>0</v>
      </c>
      <c r="AV585" s="899">
        <f>IFERROR(INDEX(V585:AG585,1,MATCH(Parametres!$B$3,V$1:AG$1,0)-1)*IF(OR(C585="L",C585="S",C585="I"),-1,1),"")</f>
        <v>0</v>
      </c>
      <c r="AW585" s="899">
        <f t="shared" si="39"/>
        <v>0</v>
      </c>
      <c r="AX585" s="899">
        <f>INDEX(V585:AG585,1,MATCH(Parametres!$B$3,V$1:AG$1,0))*IF(OR(C585="L",C585="S",C585="I"),-1,1)</f>
        <v>0</v>
      </c>
      <c r="AY585" s="487" t="s">
        <v>337</v>
      </c>
      <c r="AZ585" s="487" t="e">
        <f>+VLOOKUP($AJ585,Data_Validation!$A:$E,5,0)</f>
        <v>#N/A</v>
      </c>
    </row>
    <row r="586" spans="36:52" ht="15" customHeight="1">
      <c r="AJ586" s="899">
        <f t="shared" si="36"/>
        <v>0</v>
      </c>
      <c r="AK586" s="899">
        <f t="shared" si="36"/>
        <v>0</v>
      </c>
      <c r="AL586" s="905">
        <f>IFERROR(INDEX(G586:R586,1,MATCH(Parametres!$B$3,G$1:R$1,0)-1)*IF(OR(F586="L",F586="S",F586="I"),-1,1),"")</f>
        <v>0</v>
      </c>
      <c r="AM586" s="905">
        <f t="shared" si="37"/>
        <v>0</v>
      </c>
      <c r="AN586" s="905">
        <f>INDEX(G586:R586,1,MATCH(Parametres!$B$3,G$1:R$1,0))*IF(OR(F586="L",F586="S",F586="I"),-1,1)</f>
        <v>0</v>
      </c>
      <c r="AO586" s="487" t="e">
        <f>+VLOOKUP($AJ586,Data_Validation!$A:$D,1,0)</f>
        <v>#N/A</v>
      </c>
      <c r="AP586" s="487" t="e">
        <f>+VLOOKUP($AJ586,Data_Validation!$A:$D,3,0)</f>
        <v>#N/A</v>
      </c>
      <c r="AQ586" s="487" t="e">
        <f>+VLOOKUP($AJ586,Data_Validation!$A:$D,4,0)</f>
        <v>#N/A</v>
      </c>
      <c r="AR586" s="487" t="s">
        <v>299</v>
      </c>
      <c r="AS586" s="487" t="e">
        <f>+VLOOKUP($AJ586,Data_Validation!$A:$E,5,0)</f>
        <v>#N/A</v>
      </c>
      <c r="AT586" s="904">
        <f t="shared" si="38"/>
        <v>0</v>
      </c>
      <c r="AU586" s="488">
        <f t="shared" si="38"/>
        <v>0</v>
      </c>
      <c r="AV586" s="899">
        <f>IFERROR(INDEX(V586:AG586,1,MATCH(Parametres!$B$3,V$1:AG$1,0)-1)*IF(OR(C586="L",C586="S",C586="I"),-1,1),"")</f>
        <v>0</v>
      </c>
      <c r="AW586" s="899">
        <f t="shared" si="39"/>
        <v>0</v>
      </c>
      <c r="AX586" s="899">
        <f>INDEX(V586:AG586,1,MATCH(Parametres!$B$3,V$1:AG$1,0))*IF(OR(C586="L",C586="S",C586="I"),-1,1)</f>
        <v>0</v>
      </c>
      <c r="AY586" s="487" t="s">
        <v>337</v>
      </c>
      <c r="AZ586" s="487" t="e">
        <f>+VLOOKUP($AJ586,Data_Validation!$A:$E,5,0)</f>
        <v>#N/A</v>
      </c>
    </row>
    <row r="587" spans="36:52" ht="15" customHeight="1">
      <c r="AJ587" s="899">
        <f t="shared" si="36"/>
        <v>0</v>
      </c>
      <c r="AK587" s="899">
        <f t="shared" si="36"/>
        <v>0</v>
      </c>
      <c r="AL587" s="905">
        <f>IFERROR(INDEX(G587:R587,1,MATCH(Parametres!$B$3,G$1:R$1,0)-1)*IF(OR(F587="L",F587="S",F587="I"),-1,1),"")</f>
        <v>0</v>
      </c>
      <c r="AM587" s="905">
        <f t="shared" si="37"/>
        <v>0</v>
      </c>
      <c r="AN587" s="905">
        <f>INDEX(G587:R587,1,MATCH(Parametres!$B$3,G$1:R$1,0))*IF(OR(F587="L",F587="S",F587="I"),-1,1)</f>
        <v>0</v>
      </c>
      <c r="AO587" s="487" t="e">
        <f>+VLOOKUP($AJ587,Data_Validation!$A:$D,1,0)</f>
        <v>#N/A</v>
      </c>
      <c r="AP587" s="487" t="e">
        <f>+VLOOKUP($AJ587,Data_Validation!$A:$D,3,0)</f>
        <v>#N/A</v>
      </c>
      <c r="AQ587" s="487" t="e">
        <f>+VLOOKUP($AJ587,Data_Validation!$A:$D,4,0)</f>
        <v>#N/A</v>
      </c>
      <c r="AR587" s="487" t="s">
        <v>299</v>
      </c>
      <c r="AS587" s="487" t="e">
        <f>+VLOOKUP($AJ587,Data_Validation!$A:$E,5,0)</f>
        <v>#N/A</v>
      </c>
      <c r="AT587" s="904">
        <f t="shared" si="38"/>
        <v>0</v>
      </c>
      <c r="AU587" s="488">
        <f t="shared" si="38"/>
        <v>0</v>
      </c>
      <c r="AV587" s="899">
        <f>IFERROR(INDEX(V587:AG587,1,MATCH(Parametres!$B$3,V$1:AG$1,0)-1)*IF(OR(C587="L",C587="S",C587="I"),-1,1),"")</f>
        <v>0</v>
      </c>
      <c r="AW587" s="899">
        <f t="shared" si="39"/>
        <v>0</v>
      </c>
      <c r="AX587" s="899">
        <f>INDEX(V587:AG587,1,MATCH(Parametres!$B$3,V$1:AG$1,0))*IF(OR(C587="L",C587="S",C587="I"),-1,1)</f>
        <v>0</v>
      </c>
      <c r="AY587" s="487" t="s">
        <v>337</v>
      </c>
      <c r="AZ587" s="487" t="e">
        <f>+VLOOKUP($AJ587,Data_Validation!$A:$E,5,0)</f>
        <v>#N/A</v>
      </c>
    </row>
    <row r="588" spans="36:52" ht="15" customHeight="1">
      <c r="AJ588" s="899">
        <f t="shared" si="36"/>
        <v>0</v>
      </c>
      <c r="AK588" s="899">
        <f t="shared" si="36"/>
        <v>0</v>
      </c>
      <c r="AL588" s="905">
        <f>IFERROR(INDEX(G588:R588,1,MATCH(Parametres!$B$3,G$1:R$1,0)-1)*IF(OR(F588="L",F588="S",F588="I"),-1,1),"")</f>
        <v>0</v>
      </c>
      <c r="AM588" s="905">
        <f t="shared" si="37"/>
        <v>0</v>
      </c>
      <c r="AN588" s="905">
        <f>INDEX(G588:R588,1,MATCH(Parametres!$B$3,G$1:R$1,0))*IF(OR(F588="L",F588="S",F588="I"),-1,1)</f>
        <v>0</v>
      </c>
      <c r="AO588" s="487" t="e">
        <f>+VLOOKUP($AJ588,Data_Validation!$A:$D,1,0)</f>
        <v>#N/A</v>
      </c>
      <c r="AP588" s="487" t="e">
        <f>+VLOOKUP($AJ588,Data_Validation!$A:$D,3,0)</f>
        <v>#N/A</v>
      </c>
      <c r="AQ588" s="487" t="e">
        <f>+VLOOKUP($AJ588,Data_Validation!$A:$D,4,0)</f>
        <v>#N/A</v>
      </c>
      <c r="AR588" s="487" t="s">
        <v>299</v>
      </c>
      <c r="AS588" s="487" t="e">
        <f>+VLOOKUP($AJ588,Data_Validation!$A:$E,5,0)</f>
        <v>#N/A</v>
      </c>
      <c r="AT588" s="904">
        <f t="shared" si="38"/>
        <v>0</v>
      </c>
      <c r="AU588" s="488">
        <f t="shared" si="38"/>
        <v>0</v>
      </c>
      <c r="AV588" s="899">
        <f>IFERROR(INDEX(V588:AG588,1,MATCH(Parametres!$B$3,V$1:AG$1,0)-1)*IF(OR(C588="L",C588="S",C588="I"),-1,1),"")</f>
        <v>0</v>
      </c>
      <c r="AW588" s="899">
        <f t="shared" si="39"/>
        <v>0</v>
      </c>
      <c r="AX588" s="899">
        <f>INDEX(V588:AG588,1,MATCH(Parametres!$B$3,V$1:AG$1,0))*IF(OR(C588="L",C588="S",C588="I"),-1,1)</f>
        <v>0</v>
      </c>
      <c r="AY588" s="487" t="s">
        <v>337</v>
      </c>
      <c r="AZ588" s="487" t="e">
        <f>+VLOOKUP($AJ588,Data_Validation!$A:$E,5,0)</f>
        <v>#N/A</v>
      </c>
    </row>
    <row r="589" spans="36:52" ht="15" customHeight="1">
      <c r="AJ589" s="899">
        <f t="shared" si="36"/>
        <v>0</v>
      </c>
      <c r="AK589" s="899">
        <f t="shared" si="36"/>
        <v>0</v>
      </c>
      <c r="AL589" s="905">
        <f>IFERROR(INDEX(G589:R589,1,MATCH(Parametres!$B$3,G$1:R$1,0)-1)*IF(OR(F589="L",F589="S",F589="I"),-1,1),"")</f>
        <v>0</v>
      </c>
      <c r="AM589" s="905">
        <f t="shared" si="37"/>
        <v>0</v>
      </c>
      <c r="AN589" s="905">
        <f>INDEX(G589:R589,1,MATCH(Parametres!$B$3,G$1:R$1,0))*IF(OR(F589="L",F589="S",F589="I"),-1,1)</f>
        <v>0</v>
      </c>
      <c r="AO589" s="487" t="e">
        <f>+VLOOKUP($AJ589,Data_Validation!$A:$D,1,0)</f>
        <v>#N/A</v>
      </c>
      <c r="AP589" s="487" t="e">
        <f>+VLOOKUP($AJ589,Data_Validation!$A:$D,3,0)</f>
        <v>#N/A</v>
      </c>
      <c r="AQ589" s="487" t="e">
        <f>+VLOOKUP($AJ589,Data_Validation!$A:$D,4,0)</f>
        <v>#N/A</v>
      </c>
      <c r="AR589" s="487" t="s">
        <v>299</v>
      </c>
      <c r="AS589" s="487" t="e">
        <f>+VLOOKUP($AJ589,Data_Validation!$A:$E,5,0)</f>
        <v>#N/A</v>
      </c>
      <c r="AT589" s="904">
        <f t="shared" si="38"/>
        <v>0</v>
      </c>
      <c r="AU589" s="488">
        <f t="shared" si="38"/>
        <v>0</v>
      </c>
      <c r="AV589" s="899">
        <f>IFERROR(INDEX(V589:AG589,1,MATCH(Parametres!$B$3,V$1:AG$1,0)-1)*IF(OR(C589="L",C589="S",C589="I"),-1,1),"")</f>
        <v>0</v>
      </c>
      <c r="AW589" s="899">
        <f t="shared" si="39"/>
        <v>0</v>
      </c>
      <c r="AX589" s="899">
        <f>INDEX(V589:AG589,1,MATCH(Parametres!$B$3,V$1:AG$1,0))*IF(OR(C589="L",C589="S",C589="I"),-1,1)</f>
        <v>0</v>
      </c>
      <c r="AY589" s="487" t="s">
        <v>337</v>
      </c>
      <c r="AZ589" s="487" t="e">
        <f>+VLOOKUP($AJ589,Data_Validation!$A:$E,5,0)</f>
        <v>#N/A</v>
      </c>
    </row>
    <row r="590" spans="36:52" ht="15" customHeight="1">
      <c r="AJ590" s="899">
        <f t="shared" si="36"/>
        <v>0</v>
      </c>
      <c r="AK590" s="899">
        <f t="shared" si="36"/>
        <v>0</v>
      </c>
      <c r="AL590" s="905">
        <f>IFERROR(INDEX(G590:R590,1,MATCH(Parametres!$B$3,G$1:R$1,0)-1)*IF(OR(F590="L",F590="S",F590="I"),-1,1),"")</f>
        <v>0</v>
      </c>
      <c r="AM590" s="905">
        <f t="shared" si="37"/>
        <v>0</v>
      </c>
      <c r="AN590" s="905">
        <f>INDEX(G590:R590,1,MATCH(Parametres!$B$3,G$1:R$1,0))*IF(OR(F590="L",F590="S",F590="I"),-1,1)</f>
        <v>0</v>
      </c>
      <c r="AO590" s="487" t="e">
        <f>+VLOOKUP($AJ590,Data_Validation!$A:$D,1,0)</f>
        <v>#N/A</v>
      </c>
      <c r="AP590" s="487" t="e">
        <f>+VLOOKUP($AJ590,Data_Validation!$A:$D,3,0)</f>
        <v>#N/A</v>
      </c>
      <c r="AQ590" s="487" t="e">
        <f>+VLOOKUP($AJ590,Data_Validation!$A:$D,4,0)</f>
        <v>#N/A</v>
      </c>
      <c r="AR590" s="487" t="s">
        <v>299</v>
      </c>
      <c r="AS590" s="487" t="e">
        <f>+VLOOKUP($AJ590,Data_Validation!$A:$E,5,0)</f>
        <v>#N/A</v>
      </c>
      <c r="AT590" s="904">
        <f t="shared" si="38"/>
        <v>0</v>
      </c>
      <c r="AU590" s="488">
        <f t="shared" si="38"/>
        <v>0</v>
      </c>
      <c r="AV590" s="899">
        <f>IFERROR(INDEX(V590:AG590,1,MATCH(Parametres!$B$3,V$1:AG$1,0)-1)*IF(OR(C590="L",C590="S",C590="I"),-1,1),"")</f>
        <v>0</v>
      </c>
      <c r="AW590" s="899">
        <f t="shared" si="39"/>
        <v>0</v>
      </c>
      <c r="AX590" s="899">
        <f>INDEX(V590:AG590,1,MATCH(Parametres!$B$3,V$1:AG$1,0))*IF(OR(C590="L",C590="S",C590="I"),-1,1)</f>
        <v>0</v>
      </c>
      <c r="AY590" s="487" t="s">
        <v>337</v>
      </c>
      <c r="AZ590" s="487" t="e">
        <f>+VLOOKUP($AJ590,Data_Validation!$A:$E,5,0)</f>
        <v>#N/A</v>
      </c>
    </row>
    <row r="591" spans="36:52" ht="15" customHeight="1">
      <c r="AJ591" s="899">
        <f t="shared" si="36"/>
        <v>0</v>
      </c>
      <c r="AK591" s="899">
        <f t="shared" si="36"/>
        <v>0</v>
      </c>
      <c r="AL591" s="905">
        <f>IFERROR(INDEX(G591:R591,1,MATCH(Parametres!$B$3,G$1:R$1,0)-1)*IF(OR(F591="L",F591="S",F591="I"),-1,1),"")</f>
        <v>0</v>
      </c>
      <c r="AM591" s="905">
        <f t="shared" si="37"/>
        <v>0</v>
      </c>
      <c r="AN591" s="905">
        <f>INDEX(G591:R591,1,MATCH(Parametres!$B$3,G$1:R$1,0))*IF(OR(F591="L",F591="S",F591="I"),-1,1)</f>
        <v>0</v>
      </c>
      <c r="AO591" s="487" t="e">
        <f>+VLOOKUP($AJ591,Data_Validation!$A:$D,1,0)</f>
        <v>#N/A</v>
      </c>
      <c r="AP591" s="487" t="e">
        <f>+VLOOKUP($AJ591,Data_Validation!$A:$D,3,0)</f>
        <v>#N/A</v>
      </c>
      <c r="AQ591" s="487" t="e">
        <f>+VLOOKUP($AJ591,Data_Validation!$A:$D,4,0)</f>
        <v>#N/A</v>
      </c>
      <c r="AR591" s="487" t="s">
        <v>299</v>
      </c>
      <c r="AS591" s="487" t="e">
        <f>+VLOOKUP($AJ591,Data_Validation!$A:$E,5,0)</f>
        <v>#N/A</v>
      </c>
      <c r="AT591" s="904">
        <f t="shared" si="38"/>
        <v>0</v>
      </c>
      <c r="AU591" s="488">
        <f t="shared" si="38"/>
        <v>0</v>
      </c>
      <c r="AV591" s="899">
        <f>IFERROR(INDEX(V591:AG591,1,MATCH(Parametres!$B$3,V$1:AG$1,0)-1)*IF(OR(C591="L",C591="S",C591="I"),-1,1),"")</f>
        <v>0</v>
      </c>
      <c r="AW591" s="899">
        <f t="shared" si="39"/>
        <v>0</v>
      </c>
      <c r="AX591" s="899">
        <f>INDEX(V591:AG591,1,MATCH(Parametres!$B$3,V$1:AG$1,0))*IF(OR(C591="L",C591="S",C591="I"),-1,1)</f>
        <v>0</v>
      </c>
      <c r="AY591" s="487" t="s">
        <v>337</v>
      </c>
      <c r="AZ591" s="487" t="e">
        <f>+VLOOKUP($AJ591,Data_Validation!$A:$E,5,0)</f>
        <v>#N/A</v>
      </c>
    </row>
    <row r="592" spans="36:52" ht="15" customHeight="1">
      <c r="AJ592" s="899">
        <f t="shared" si="36"/>
        <v>0</v>
      </c>
      <c r="AK592" s="899">
        <f t="shared" si="36"/>
        <v>0</v>
      </c>
      <c r="AL592" s="905">
        <f>IFERROR(INDEX(G592:R592,1,MATCH(Parametres!$B$3,G$1:R$1,0)-1)*IF(OR(F592="L",F592="S",F592="I"),-1,1),"")</f>
        <v>0</v>
      </c>
      <c r="AM592" s="905">
        <f t="shared" si="37"/>
        <v>0</v>
      </c>
      <c r="AN592" s="905">
        <f>INDEX(G592:R592,1,MATCH(Parametres!$B$3,G$1:R$1,0))*IF(OR(F592="L",F592="S",F592="I"),-1,1)</f>
        <v>0</v>
      </c>
      <c r="AO592" s="487" t="e">
        <f>+VLOOKUP($AJ592,Data_Validation!$A:$D,1,0)</f>
        <v>#N/A</v>
      </c>
      <c r="AP592" s="487" t="e">
        <f>+VLOOKUP($AJ592,Data_Validation!$A:$D,3,0)</f>
        <v>#N/A</v>
      </c>
      <c r="AQ592" s="487" t="e">
        <f>+VLOOKUP($AJ592,Data_Validation!$A:$D,4,0)</f>
        <v>#N/A</v>
      </c>
      <c r="AR592" s="487" t="s">
        <v>299</v>
      </c>
      <c r="AS592" s="487" t="e">
        <f>+VLOOKUP($AJ592,Data_Validation!$A:$E,5,0)</f>
        <v>#N/A</v>
      </c>
      <c r="AT592" s="904">
        <f t="shared" si="38"/>
        <v>0</v>
      </c>
      <c r="AU592" s="488">
        <f t="shared" si="38"/>
        <v>0</v>
      </c>
      <c r="AV592" s="899">
        <f>IFERROR(INDEX(V592:AG592,1,MATCH(Parametres!$B$3,V$1:AG$1,0)-1)*IF(OR(C592="L",C592="S",C592="I"),-1,1),"")</f>
        <v>0</v>
      </c>
      <c r="AW592" s="899">
        <f t="shared" si="39"/>
        <v>0</v>
      </c>
      <c r="AX592" s="899">
        <f>INDEX(V592:AG592,1,MATCH(Parametres!$B$3,V$1:AG$1,0))*IF(OR(C592="L",C592="S",C592="I"),-1,1)</f>
        <v>0</v>
      </c>
      <c r="AY592" s="487" t="s">
        <v>337</v>
      </c>
      <c r="AZ592" s="487" t="e">
        <f>+VLOOKUP($AJ592,Data_Validation!$A:$E,5,0)</f>
        <v>#N/A</v>
      </c>
    </row>
    <row r="593" spans="36:52" ht="15" customHeight="1">
      <c r="AJ593" s="899">
        <f t="shared" si="36"/>
        <v>0</v>
      </c>
      <c r="AK593" s="899">
        <f t="shared" si="36"/>
        <v>0</v>
      </c>
      <c r="AL593" s="905">
        <f>IFERROR(INDEX(G593:R593,1,MATCH(Parametres!$B$3,G$1:R$1,0)-1)*IF(OR(F593="L",F593="S",F593="I"),-1,1),"")</f>
        <v>0</v>
      </c>
      <c r="AM593" s="905">
        <f t="shared" si="37"/>
        <v>0</v>
      </c>
      <c r="AN593" s="905">
        <f>INDEX(G593:R593,1,MATCH(Parametres!$B$3,G$1:R$1,0))*IF(OR(F593="L",F593="S",F593="I"),-1,1)</f>
        <v>0</v>
      </c>
      <c r="AO593" s="487" t="e">
        <f>+VLOOKUP($AJ593,Data_Validation!$A:$D,1,0)</f>
        <v>#N/A</v>
      </c>
      <c r="AP593" s="487" t="e">
        <f>+VLOOKUP($AJ593,Data_Validation!$A:$D,3,0)</f>
        <v>#N/A</v>
      </c>
      <c r="AQ593" s="487" t="e">
        <f>+VLOOKUP($AJ593,Data_Validation!$A:$D,4,0)</f>
        <v>#N/A</v>
      </c>
      <c r="AR593" s="487" t="s">
        <v>299</v>
      </c>
      <c r="AS593" s="487" t="e">
        <f>+VLOOKUP($AJ593,Data_Validation!$A:$E,5,0)</f>
        <v>#N/A</v>
      </c>
      <c r="AT593" s="904">
        <f t="shared" si="38"/>
        <v>0</v>
      </c>
      <c r="AU593" s="488">
        <f t="shared" si="38"/>
        <v>0</v>
      </c>
      <c r="AV593" s="899">
        <f>IFERROR(INDEX(V593:AG593,1,MATCH(Parametres!$B$3,V$1:AG$1,0)-1)*IF(OR(C593="L",C593="S",C593="I"),-1,1),"")</f>
        <v>0</v>
      </c>
      <c r="AW593" s="899">
        <f t="shared" si="39"/>
        <v>0</v>
      </c>
      <c r="AX593" s="899">
        <f>INDEX(V593:AG593,1,MATCH(Parametres!$B$3,V$1:AG$1,0))*IF(OR(C593="L",C593="S",C593="I"),-1,1)</f>
        <v>0</v>
      </c>
      <c r="AY593" s="487" t="s">
        <v>337</v>
      </c>
      <c r="AZ593" s="487" t="e">
        <f>+VLOOKUP($AJ593,Data_Validation!$A:$E,5,0)</f>
        <v>#N/A</v>
      </c>
    </row>
    <row r="594" spans="36:52" ht="15" customHeight="1">
      <c r="AJ594" s="899">
        <f t="shared" si="36"/>
        <v>0</v>
      </c>
      <c r="AK594" s="899">
        <f t="shared" si="36"/>
        <v>0</v>
      </c>
      <c r="AL594" s="905">
        <f>IFERROR(INDEX(G594:R594,1,MATCH(Parametres!$B$3,G$1:R$1,0)-1)*IF(OR(F594="L",F594="S",F594="I"),-1,1),"")</f>
        <v>0</v>
      </c>
      <c r="AM594" s="905">
        <f t="shared" si="37"/>
        <v>0</v>
      </c>
      <c r="AN594" s="905">
        <f>INDEX(G594:R594,1,MATCH(Parametres!$B$3,G$1:R$1,0))*IF(OR(F594="L",F594="S",F594="I"),-1,1)</f>
        <v>0</v>
      </c>
      <c r="AO594" s="487" t="e">
        <f>+VLOOKUP($AJ594,Data_Validation!$A:$D,1,0)</f>
        <v>#N/A</v>
      </c>
      <c r="AP594" s="487" t="e">
        <f>+VLOOKUP($AJ594,Data_Validation!$A:$D,3,0)</f>
        <v>#N/A</v>
      </c>
      <c r="AQ594" s="487" t="e">
        <f>+VLOOKUP($AJ594,Data_Validation!$A:$D,4,0)</f>
        <v>#N/A</v>
      </c>
      <c r="AR594" s="487" t="s">
        <v>299</v>
      </c>
      <c r="AS594" s="487" t="e">
        <f>+VLOOKUP($AJ594,Data_Validation!$A:$E,5,0)</f>
        <v>#N/A</v>
      </c>
      <c r="AT594" s="904">
        <f t="shared" si="38"/>
        <v>0</v>
      </c>
      <c r="AU594" s="488">
        <f t="shared" si="38"/>
        <v>0</v>
      </c>
      <c r="AV594" s="899">
        <f>IFERROR(INDEX(V594:AG594,1,MATCH(Parametres!$B$3,V$1:AG$1,0)-1)*IF(OR(C594="L",C594="S",C594="I"),-1,1),"")</f>
        <v>0</v>
      </c>
      <c r="AW594" s="899">
        <f t="shared" si="39"/>
        <v>0</v>
      </c>
      <c r="AX594" s="899">
        <f>INDEX(V594:AG594,1,MATCH(Parametres!$B$3,V$1:AG$1,0))*IF(OR(C594="L",C594="S",C594="I"),-1,1)</f>
        <v>0</v>
      </c>
      <c r="AY594" s="487" t="s">
        <v>337</v>
      </c>
      <c r="AZ594" s="487" t="e">
        <f>+VLOOKUP($AJ594,Data_Validation!$A:$E,5,0)</f>
        <v>#N/A</v>
      </c>
    </row>
    <row r="595" spans="36:52" ht="15" customHeight="1">
      <c r="AJ595" s="899">
        <f t="shared" si="36"/>
        <v>0</v>
      </c>
      <c r="AK595" s="899">
        <f t="shared" si="36"/>
        <v>0</v>
      </c>
      <c r="AL595" s="905">
        <f>IFERROR(INDEX(G595:R595,1,MATCH(Parametres!$B$3,G$1:R$1,0)-1)*IF(OR(F595="L",F595="S",F595="I"),-1,1),"")</f>
        <v>0</v>
      </c>
      <c r="AM595" s="905">
        <f t="shared" si="37"/>
        <v>0</v>
      </c>
      <c r="AN595" s="905">
        <f>INDEX(G595:R595,1,MATCH(Parametres!$B$3,G$1:R$1,0))*IF(OR(F595="L",F595="S",F595="I"),-1,1)</f>
        <v>0</v>
      </c>
      <c r="AO595" s="487" t="e">
        <f>+VLOOKUP($AJ595,Data_Validation!$A:$D,1,0)</f>
        <v>#N/A</v>
      </c>
      <c r="AP595" s="487" t="e">
        <f>+VLOOKUP($AJ595,Data_Validation!$A:$D,3,0)</f>
        <v>#N/A</v>
      </c>
      <c r="AQ595" s="487" t="e">
        <f>+VLOOKUP($AJ595,Data_Validation!$A:$D,4,0)</f>
        <v>#N/A</v>
      </c>
      <c r="AR595" s="487" t="s">
        <v>299</v>
      </c>
      <c r="AS595" s="487" t="e">
        <f>+VLOOKUP($AJ595,Data_Validation!$A:$E,5,0)</f>
        <v>#N/A</v>
      </c>
      <c r="AT595" s="904">
        <f t="shared" si="38"/>
        <v>0</v>
      </c>
      <c r="AU595" s="488">
        <f t="shared" si="38"/>
        <v>0</v>
      </c>
      <c r="AV595" s="899">
        <f>IFERROR(INDEX(V595:AG595,1,MATCH(Parametres!$B$3,V$1:AG$1,0)-1)*IF(OR(C595="L",C595="S",C595="I"),-1,1),"")</f>
        <v>0</v>
      </c>
      <c r="AW595" s="899">
        <f t="shared" si="39"/>
        <v>0</v>
      </c>
      <c r="AX595" s="899">
        <f>INDEX(V595:AG595,1,MATCH(Parametres!$B$3,V$1:AG$1,0))*IF(OR(C595="L",C595="S",C595="I"),-1,1)</f>
        <v>0</v>
      </c>
      <c r="AY595" s="487" t="s">
        <v>337</v>
      </c>
      <c r="AZ595" s="487" t="e">
        <f>+VLOOKUP($AJ595,Data_Validation!$A:$E,5,0)</f>
        <v>#N/A</v>
      </c>
    </row>
    <row r="596" spans="36:52" ht="15" customHeight="1">
      <c r="AJ596" s="899">
        <f t="shared" ref="AJ596:AK659" si="40">C596</f>
        <v>0</v>
      </c>
      <c r="AK596" s="899">
        <f t="shared" si="40"/>
        <v>0</v>
      </c>
      <c r="AL596" s="905">
        <f>IFERROR(INDEX(G596:R596,1,MATCH(Parametres!$B$3,G$1:R$1,0)-1)*IF(OR(F596="L",F596="S",F596="I"),-1,1),"")</f>
        <v>0</v>
      </c>
      <c r="AM596" s="905">
        <f t="shared" si="37"/>
        <v>0</v>
      </c>
      <c r="AN596" s="905">
        <f>INDEX(G596:R596,1,MATCH(Parametres!$B$3,G$1:R$1,0))*IF(OR(F596="L",F596="S",F596="I"),-1,1)</f>
        <v>0</v>
      </c>
      <c r="AO596" s="487" t="e">
        <f>+VLOOKUP($AJ596,Data_Validation!$A:$D,1,0)</f>
        <v>#N/A</v>
      </c>
      <c r="AP596" s="487" t="e">
        <f>+VLOOKUP($AJ596,Data_Validation!$A:$D,3,0)</f>
        <v>#N/A</v>
      </c>
      <c r="AQ596" s="487" t="e">
        <f>+VLOOKUP($AJ596,Data_Validation!$A:$D,4,0)</f>
        <v>#N/A</v>
      </c>
      <c r="AR596" s="487" t="s">
        <v>299</v>
      </c>
      <c r="AS596" s="487" t="e">
        <f>+VLOOKUP($AJ596,Data_Validation!$A:$E,5,0)</f>
        <v>#N/A</v>
      </c>
      <c r="AT596" s="904">
        <f t="shared" si="38"/>
        <v>0</v>
      </c>
      <c r="AU596" s="488">
        <f t="shared" si="38"/>
        <v>0</v>
      </c>
      <c r="AV596" s="899">
        <f>IFERROR(INDEX(V596:AG596,1,MATCH(Parametres!$B$3,V$1:AG$1,0)-1)*IF(OR(C596="L",C596="S",C596="I"),-1,1),"")</f>
        <v>0</v>
      </c>
      <c r="AW596" s="899">
        <f t="shared" si="39"/>
        <v>0</v>
      </c>
      <c r="AX596" s="899">
        <f>INDEX(V596:AG596,1,MATCH(Parametres!$B$3,V$1:AG$1,0))*IF(OR(C596="L",C596="S",C596="I"),-1,1)</f>
        <v>0</v>
      </c>
      <c r="AY596" s="487" t="s">
        <v>337</v>
      </c>
      <c r="AZ596" s="487" t="e">
        <f>+VLOOKUP($AJ596,Data_Validation!$A:$E,5,0)</f>
        <v>#N/A</v>
      </c>
    </row>
    <row r="597" spans="36:52" ht="15" customHeight="1">
      <c r="AJ597" s="899">
        <f t="shared" si="40"/>
        <v>0</v>
      </c>
      <c r="AK597" s="899">
        <f t="shared" si="40"/>
        <v>0</v>
      </c>
      <c r="AL597" s="905">
        <f>IFERROR(INDEX(G597:R597,1,MATCH(Parametres!$B$3,G$1:R$1,0)-1)*IF(OR(F597="L",F597="S",F597="I"),-1,1),"")</f>
        <v>0</v>
      </c>
      <c r="AM597" s="905">
        <f t="shared" si="37"/>
        <v>0</v>
      </c>
      <c r="AN597" s="905">
        <f>INDEX(G597:R597,1,MATCH(Parametres!$B$3,G$1:R$1,0))*IF(OR(F597="L",F597="S",F597="I"),-1,1)</f>
        <v>0</v>
      </c>
      <c r="AO597" s="487" t="e">
        <f>+VLOOKUP($AJ597,Data_Validation!$A:$D,1,0)</f>
        <v>#N/A</v>
      </c>
      <c r="AP597" s="487" t="e">
        <f>+VLOOKUP($AJ597,Data_Validation!$A:$D,3,0)</f>
        <v>#N/A</v>
      </c>
      <c r="AQ597" s="487" t="e">
        <f>+VLOOKUP($AJ597,Data_Validation!$A:$D,4,0)</f>
        <v>#N/A</v>
      </c>
      <c r="AR597" s="487" t="s">
        <v>299</v>
      </c>
      <c r="AS597" s="487" t="e">
        <f>+VLOOKUP($AJ597,Data_Validation!$A:$E,5,0)</f>
        <v>#N/A</v>
      </c>
      <c r="AT597" s="904">
        <f t="shared" si="38"/>
        <v>0</v>
      </c>
      <c r="AU597" s="488">
        <f t="shared" si="38"/>
        <v>0</v>
      </c>
      <c r="AV597" s="899">
        <f>IFERROR(INDEX(V597:AG597,1,MATCH(Parametres!$B$3,V$1:AG$1,0)-1)*IF(OR(C597="L",C597="S",C597="I"),-1,1),"")</f>
        <v>0</v>
      </c>
      <c r="AW597" s="899">
        <f t="shared" si="39"/>
        <v>0</v>
      </c>
      <c r="AX597" s="899">
        <f>INDEX(V597:AG597,1,MATCH(Parametres!$B$3,V$1:AG$1,0))*IF(OR(C597="L",C597="S",C597="I"),-1,1)</f>
        <v>0</v>
      </c>
      <c r="AY597" s="487" t="s">
        <v>337</v>
      </c>
      <c r="AZ597" s="487" t="e">
        <f>+VLOOKUP($AJ597,Data_Validation!$A:$E,5,0)</f>
        <v>#N/A</v>
      </c>
    </row>
    <row r="598" spans="36:52" ht="15" customHeight="1">
      <c r="AJ598" s="899">
        <f t="shared" si="40"/>
        <v>0</v>
      </c>
      <c r="AK598" s="899">
        <f t="shared" si="40"/>
        <v>0</v>
      </c>
      <c r="AL598" s="905">
        <f>IFERROR(INDEX(G598:R598,1,MATCH(Parametres!$B$3,G$1:R$1,0)-1)*IF(OR(F598="L",F598="S",F598="I"),-1,1),"")</f>
        <v>0</v>
      </c>
      <c r="AM598" s="905">
        <f t="shared" si="37"/>
        <v>0</v>
      </c>
      <c r="AN598" s="905">
        <f>INDEX(G598:R598,1,MATCH(Parametres!$B$3,G$1:R$1,0))*IF(OR(F598="L",F598="S",F598="I"),-1,1)</f>
        <v>0</v>
      </c>
      <c r="AO598" s="487" t="e">
        <f>+VLOOKUP($AJ598,Data_Validation!$A:$D,1,0)</f>
        <v>#N/A</v>
      </c>
      <c r="AP598" s="487" t="e">
        <f>+VLOOKUP($AJ598,Data_Validation!$A:$D,3,0)</f>
        <v>#N/A</v>
      </c>
      <c r="AQ598" s="487" t="e">
        <f>+VLOOKUP($AJ598,Data_Validation!$A:$D,4,0)</f>
        <v>#N/A</v>
      </c>
      <c r="AR598" s="487" t="s">
        <v>299</v>
      </c>
      <c r="AS598" s="487" t="e">
        <f>+VLOOKUP($AJ598,Data_Validation!$A:$E,5,0)</f>
        <v>#N/A</v>
      </c>
      <c r="AT598" s="904">
        <f t="shared" si="38"/>
        <v>0</v>
      </c>
      <c r="AU598" s="488">
        <f t="shared" si="38"/>
        <v>0</v>
      </c>
      <c r="AV598" s="899">
        <f>IFERROR(INDEX(V598:AG598,1,MATCH(Parametres!$B$3,V$1:AG$1,0)-1)*IF(OR(C598="L",C598="S",C598="I"),-1,1),"")</f>
        <v>0</v>
      </c>
      <c r="AW598" s="899">
        <f t="shared" si="39"/>
        <v>0</v>
      </c>
      <c r="AX598" s="899">
        <f>INDEX(V598:AG598,1,MATCH(Parametres!$B$3,V$1:AG$1,0))*IF(OR(C598="L",C598="S",C598="I"),-1,1)</f>
        <v>0</v>
      </c>
      <c r="AY598" s="487" t="s">
        <v>337</v>
      </c>
      <c r="AZ598" s="487" t="e">
        <f>+VLOOKUP($AJ598,Data_Validation!$A:$E,5,0)</f>
        <v>#N/A</v>
      </c>
    </row>
    <row r="599" spans="36:52" ht="15" customHeight="1">
      <c r="AJ599" s="899">
        <f t="shared" si="40"/>
        <v>0</v>
      </c>
      <c r="AK599" s="899">
        <f t="shared" si="40"/>
        <v>0</v>
      </c>
      <c r="AL599" s="905">
        <f>IFERROR(INDEX(G599:R599,1,MATCH(Parametres!$B$3,G$1:R$1,0)-1)*IF(OR(F599="L",F599="S",F599="I"),-1,1),"")</f>
        <v>0</v>
      </c>
      <c r="AM599" s="905">
        <f t="shared" si="37"/>
        <v>0</v>
      </c>
      <c r="AN599" s="905">
        <f>INDEX(G599:R599,1,MATCH(Parametres!$B$3,G$1:R$1,0))*IF(OR(F599="L",F599="S",F599="I"),-1,1)</f>
        <v>0</v>
      </c>
      <c r="AO599" s="487" t="e">
        <f>+VLOOKUP($AJ599,Data_Validation!$A:$D,1,0)</f>
        <v>#N/A</v>
      </c>
      <c r="AP599" s="487" t="e">
        <f>+VLOOKUP($AJ599,Data_Validation!$A:$D,3,0)</f>
        <v>#N/A</v>
      </c>
      <c r="AQ599" s="487" t="e">
        <f>+VLOOKUP($AJ599,Data_Validation!$A:$D,4,0)</f>
        <v>#N/A</v>
      </c>
      <c r="AR599" s="487" t="s">
        <v>299</v>
      </c>
      <c r="AS599" s="487" t="e">
        <f>+VLOOKUP($AJ599,Data_Validation!$A:$E,5,0)</f>
        <v>#N/A</v>
      </c>
      <c r="AT599" s="904">
        <f t="shared" si="38"/>
        <v>0</v>
      </c>
      <c r="AU599" s="488">
        <f t="shared" si="38"/>
        <v>0</v>
      </c>
      <c r="AV599" s="899">
        <f>IFERROR(INDEX(V599:AG599,1,MATCH(Parametres!$B$3,V$1:AG$1,0)-1)*IF(OR(C599="L",C599="S",C599="I"),-1,1),"")</f>
        <v>0</v>
      </c>
      <c r="AW599" s="899">
        <f t="shared" si="39"/>
        <v>0</v>
      </c>
      <c r="AX599" s="899">
        <f>INDEX(V599:AG599,1,MATCH(Parametres!$B$3,V$1:AG$1,0))*IF(OR(C599="L",C599="S",C599="I"),-1,1)</f>
        <v>0</v>
      </c>
      <c r="AY599" s="487" t="s">
        <v>337</v>
      </c>
      <c r="AZ599" s="487" t="e">
        <f>+VLOOKUP($AJ599,Data_Validation!$A:$E,5,0)</f>
        <v>#N/A</v>
      </c>
    </row>
    <row r="600" spans="36:52" ht="15" customHeight="1">
      <c r="AJ600" s="899">
        <f t="shared" si="40"/>
        <v>0</v>
      </c>
      <c r="AK600" s="899">
        <f t="shared" si="40"/>
        <v>0</v>
      </c>
      <c r="AL600" s="905">
        <f>IFERROR(INDEX(G600:R600,1,MATCH(Parametres!$B$3,G$1:R$1,0)-1)*IF(OR(F600="L",F600="S",F600="I"),-1,1),"")</f>
        <v>0</v>
      </c>
      <c r="AM600" s="905">
        <f t="shared" si="37"/>
        <v>0</v>
      </c>
      <c r="AN600" s="905">
        <f>INDEX(G600:R600,1,MATCH(Parametres!$B$3,G$1:R$1,0))*IF(OR(F600="L",F600="S",F600="I"),-1,1)</f>
        <v>0</v>
      </c>
      <c r="AO600" s="487" t="e">
        <f>+VLOOKUP($AJ600,Data_Validation!$A:$D,1,0)</f>
        <v>#N/A</v>
      </c>
      <c r="AP600" s="487" t="e">
        <f>+VLOOKUP($AJ600,Data_Validation!$A:$D,3,0)</f>
        <v>#N/A</v>
      </c>
      <c r="AQ600" s="487" t="e">
        <f>+VLOOKUP($AJ600,Data_Validation!$A:$D,4,0)</f>
        <v>#N/A</v>
      </c>
      <c r="AR600" s="487" t="s">
        <v>299</v>
      </c>
      <c r="AS600" s="487" t="e">
        <f>+VLOOKUP($AJ600,Data_Validation!$A:$E,5,0)</f>
        <v>#N/A</v>
      </c>
      <c r="AT600" s="904">
        <f t="shared" si="38"/>
        <v>0</v>
      </c>
      <c r="AU600" s="488">
        <f t="shared" si="38"/>
        <v>0</v>
      </c>
      <c r="AV600" s="899">
        <f>IFERROR(INDEX(V600:AG600,1,MATCH(Parametres!$B$3,V$1:AG$1,0)-1)*IF(OR(C600="L",C600="S",C600="I"),-1,1),"")</f>
        <v>0</v>
      </c>
      <c r="AW600" s="899">
        <f t="shared" si="39"/>
        <v>0</v>
      </c>
      <c r="AX600" s="899">
        <f>INDEX(V600:AG600,1,MATCH(Parametres!$B$3,V$1:AG$1,0))*IF(OR(C600="L",C600="S",C600="I"),-1,1)</f>
        <v>0</v>
      </c>
      <c r="AY600" s="487" t="s">
        <v>337</v>
      </c>
      <c r="AZ600" s="487" t="e">
        <f>+VLOOKUP($AJ600,Data_Validation!$A:$E,5,0)</f>
        <v>#N/A</v>
      </c>
    </row>
    <row r="601" spans="36:52" ht="15" customHeight="1">
      <c r="AJ601" s="899">
        <f t="shared" si="40"/>
        <v>0</v>
      </c>
      <c r="AK601" s="899">
        <f t="shared" si="40"/>
        <v>0</v>
      </c>
      <c r="AL601" s="905">
        <f>IFERROR(INDEX(G601:R601,1,MATCH(Parametres!$B$3,G$1:R$1,0)-1)*IF(OR(F601="L",F601="S",F601="I"),-1,1),"")</f>
        <v>0</v>
      </c>
      <c r="AM601" s="905">
        <f t="shared" si="37"/>
        <v>0</v>
      </c>
      <c r="AN601" s="905">
        <f>INDEX(G601:R601,1,MATCH(Parametres!$B$3,G$1:R$1,0))*IF(OR(F601="L",F601="S",F601="I"),-1,1)</f>
        <v>0</v>
      </c>
      <c r="AO601" s="487" t="e">
        <f>+VLOOKUP($AJ601,Data_Validation!$A:$D,1,0)</f>
        <v>#N/A</v>
      </c>
      <c r="AP601" s="487" t="e">
        <f>+VLOOKUP($AJ601,Data_Validation!$A:$D,3,0)</f>
        <v>#N/A</v>
      </c>
      <c r="AQ601" s="487" t="e">
        <f>+VLOOKUP($AJ601,Data_Validation!$A:$D,4,0)</f>
        <v>#N/A</v>
      </c>
      <c r="AR601" s="487" t="s">
        <v>299</v>
      </c>
      <c r="AS601" s="487" t="e">
        <f>+VLOOKUP($AJ601,Data_Validation!$A:$E,5,0)</f>
        <v>#N/A</v>
      </c>
      <c r="AT601" s="904">
        <f t="shared" si="38"/>
        <v>0</v>
      </c>
      <c r="AU601" s="488">
        <f t="shared" si="38"/>
        <v>0</v>
      </c>
      <c r="AV601" s="899">
        <f>IFERROR(INDEX(V601:AG601,1,MATCH(Parametres!$B$3,V$1:AG$1,0)-1)*IF(OR(C601="L",C601="S",C601="I"),-1,1),"")</f>
        <v>0</v>
      </c>
      <c r="AW601" s="899">
        <f t="shared" si="39"/>
        <v>0</v>
      </c>
      <c r="AX601" s="899">
        <f>INDEX(V601:AG601,1,MATCH(Parametres!$B$3,V$1:AG$1,0))*IF(OR(C601="L",C601="S",C601="I"),-1,1)</f>
        <v>0</v>
      </c>
      <c r="AY601" s="487" t="s">
        <v>337</v>
      </c>
      <c r="AZ601" s="487" t="e">
        <f>+VLOOKUP($AJ601,Data_Validation!$A:$E,5,0)</f>
        <v>#N/A</v>
      </c>
    </row>
    <row r="602" spans="36:52" ht="15" customHeight="1">
      <c r="AJ602" s="899">
        <f t="shared" si="40"/>
        <v>0</v>
      </c>
      <c r="AK602" s="899">
        <f t="shared" si="40"/>
        <v>0</v>
      </c>
      <c r="AL602" s="905">
        <f>IFERROR(INDEX(G602:R602,1,MATCH(Parametres!$B$3,G$1:R$1,0)-1)*IF(OR(F602="L",F602="S",F602="I"),-1,1),"")</f>
        <v>0</v>
      </c>
      <c r="AM602" s="905">
        <f t="shared" si="37"/>
        <v>0</v>
      </c>
      <c r="AN602" s="905">
        <f>INDEX(G602:R602,1,MATCH(Parametres!$B$3,G$1:R$1,0))*IF(OR(F602="L",F602="S",F602="I"),-1,1)</f>
        <v>0</v>
      </c>
      <c r="AO602" s="487" t="e">
        <f>+VLOOKUP($AJ602,Data_Validation!$A:$D,1,0)</f>
        <v>#N/A</v>
      </c>
      <c r="AP602" s="487" t="e">
        <f>+VLOOKUP($AJ602,Data_Validation!$A:$D,3,0)</f>
        <v>#N/A</v>
      </c>
      <c r="AQ602" s="487" t="e">
        <f>+VLOOKUP($AJ602,Data_Validation!$A:$D,4,0)</f>
        <v>#N/A</v>
      </c>
      <c r="AR602" s="487" t="s">
        <v>299</v>
      </c>
      <c r="AS602" s="487" t="e">
        <f>+VLOOKUP($AJ602,Data_Validation!$A:$E,5,0)</f>
        <v>#N/A</v>
      </c>
      <c r="AT602" s="904">
        <f t="shared" si="38"/>
        <v>0</v>
      </c>
      <c r="AU602" s="488">
        <f t="shared" si="38"/>
        <v>0</v>
      </c>
      <c r="AV602" s="899">
        <f>IFERROR(INDEX(V602:AG602,1,MATCH(Parametres!$B$3,V$1:AG$1,0)-1)*IF(OR(C602="L",C602="S",C602="I"),-1,1),"")</f>
        <v>0</v>
      </c>
      <c r="AW602" s="899">
        <f t="shared" si="39"/>
        <v>0</v>
      </c>
      <c r="AX602" s="899">
        <f>INDEX(V602:AG602,1,MATCH(Parametres!$B$3,V$1:AG$1,0))*IF(OR(C602="L",C602="S",C602="I"),-1,1)</f>
        <v>0</v>
      </c>
      <c r="AY602" s="487" t="s">
        <v>337</v>
      </c>
      <c r="AZ602" s="487" t="e">
        <f>+VLOOKUP($AJ602,Data_Validation!$A:$E,5,0)</f>
        <v>#N/A</v>
      </c>
    </row>
    <row r="603" spans="36:52" ht="15" customHeight="1">
      <c r="AJ603" s="899">
        <f t="shared" si="40"/>
        <v>0</v>
      </c>
      <c r="AK603" s="899">
        <f t="shared" si="40"/>
        <v>0</v>
      </c>
      <c r="AL603" s="905">
        <f>IFERROR(INDEX(G603:R603,1,MATCH(Parametres!$B$3,G$1:R$1,0)-1)*IF(OR(F603="L",F603="S",F603="I"),-1,1),"")</f>
        <v>0</v>
      </c>
      <c r="AM603" s="905">
        <f t="shared" si="37"/>
        <v>0</v>
      </c>
      <c r="AN603" s="905">
        <f>INDEX(G603:R603,1,MATCH(Parametres!$B$3,G$1:R$1,0))*IF(OR(F603="L",F603="S",F603="I"),-1,1)</f>
        <v>0</v>
      </c>
      <c r="AO603" s="487" t="e">
        <f>+VLOOKUP($AJ603,Data_Validation!$A:$D,1,0)</f>
        <v>#N/A</v>
      </c>
      <c r="AP603" s="487" t="e">
        <f>+VLOOKUP($AJ603,Data_Validation!$A:$D,3,0)</f>
        <v>#N/A</v>
      </c>
      <c r="AQ603" s="487" t="e">
        <f>+VLOOKUP($AJ603,Data_Validation!$A:$D,4,0)</f>
        <v>#N/A</v>
      </c>
      <c r="AR603" s="487" t="s">
        <v>299</v>
      </c>
      <c r="AS603" s="487" t="e">
        <f>+VLOOKUP($AJ603,Data_Validation!$A:$E,5,0)</f>
        <v>#N/A</v>
      </c>
      <c r="AT603" s="904">
        <f t="shared" si="38"/>
        <v>0</v>
      </c>
      <c r="AU603" s="488">
        <f t="shared" si="38"/>
        <v>0</v>
      </c>
      <c r="AV603" s="899">
        <f>IFERROR(INDEX(V603:AG603,1,MATCH(Parametres!$B$3,V$1:AG$1,0)-1)*IF(OR(C603="L",C603="S",C603="I"),-1,1),"")</f>
        <v>0</v>
      </c>
      <c r="AW603" s="899">
        <f t="shared" si="39"/>
        <v>0</v>
      </c>
      <c r="AX603" s="899">
        <f>INDEX(V603:AG603,1,MATCH(Parametres!$B$3,V$1:AG$1,0))*IF(OR(C603="L",C603="S",C603="I"),-1,1)</f>
        <v>0</v>
      </c>
      <c r="AY603" s="487" t="s">
        <v>337</v>
      </c>
      <c r="AZ603" s="487" t="e">
        <f>+VLOOKUP($AJ603,Data_Validation!$A:$E,5,0)</f>
        <v>#N/A</v>
      </c>
    </row>
    <row r="604" spans="36:52" ht="15" customHeight="1">
      <c r="AJ604" s="899">
        <f t="shared" si="40"/>
        <v>0</v>
      </c>
      <c r="AK604" s="899">
        <f t="shared" si="40"/>
        <v>0</v>
      </c>
      <c r="AL604" s="905">
        <f>IFERROR(INDEX(G604:R604,1,MATCH(Parametres!$B$3,G$1:R$1,0)-1)*IF(OR(F604="L",F604="S",F604="I"),-1,1),"")</f>
        <v>0</v>
      </c>
      <c r="AM604" s="905">
        <f t="shared" si="37"/>
        <v>0</v>
      </c>
      <c r="AN604" s="905">
        <f>INDEX(G604:R604,1,MATCH(Parametres!$B$3,G$1:R$1,0))*IF(OR(F604="L",F604="S",F604="I"),-1,1)</f>
        <v>0</v>
      </c>
      <c r="AO604" s="487" t="e">
        <f>+VLOOKUP($AJ604,Data_Validation!$A:$D,1,0)</f>
        <v>#N/A</v>
      </c>
      <c r="AP604" s="487" t="e">
        <f>+VLOOKUP($AJ604,Data_Validation!$A:$D,3,0)</f>
        <v>#N/A</v>
      </c>
      <c r="AQ604" s="487" t="e">
        <f>+VLOOKUP($AJ604,Data_Validation!$A:$D,4,0)</f>
        <v>#N/A</v>
      </c>
      <c r="AR604" s="487" t="s">
        <v>299</v>
      </c>
      <c r="AS604" s="487" t="e">
        <f>+VLOOKUP($AJ604,Data_Validation!$A:$E,5,0)</f>
        <v>#N/A</v>
      </c>
      <c r="AT604" s="904">
        <f t="shared" si="38"/>
        <v>0</v>
      </c>
      <c r="AU604" s="488">
        <f t="shared" si="38"/>
        <v>0</v>
      </c>
      <c r="AV604" s="899">
        <f>IFERROR(INDEX(V604:AG604,1,MATCH(Parametres!$B$3,V$1:AG$1,0)-1)*IF(OR(C604="L",C604="S",C604="I"),-1,1),"")</f>
        <v>0</v>
      </c>
      <c r="AW604" s="899">
        <f t="shared" si="39"/>
        <v>0</v>
      </c>
      <c r="AX604" s="899">
        <f>INDEX(V604:AG604,1,MATCH(Parametres!$B$3,V$1:AG$1,0))*IF(OR(C604="L",C604="S",C604="I"),-1,1)</f>
        <v>0</v>
      </c>
      <c r="AY604" s="487" t="s">
        <v>337</v>
      </c>
      <c r="AZ604" s="487" t="e">
        <f>+VLOOKUP($AJ604,Data_Validation!$A:$E,5,0)</f>
        <v>#N/A</v>
      </c>
    </row>
    <row r="605" spans="36:52" ht="15" customHeight="1">
      <c r="AJ605" s="899">
        <f t="shared" si="40"/>
        <v>0</v>
      </c>
      <c r="AK605" s="899">
        <f t="shared" si="40"/>
        <v>0</v>
      </c>
      <c r="AL605" s="905">
        <f>IFERROR(INDEX(G605:R605,1,MATCH(Parametres!$B$3,G$1:R$1,0)-1)*IF(OR(F605="L",F605="S",F605="I"),-1,1),"")</f>
        <v>0</v>
      </c>
      <c r="AM605" s="905">
        <f t="shared" si="37"/>
        <v>0</v>
      </c>
      <c r="AN605" s="905">
        <f>INDEX(G605:R605,1,MATCH(Parametres!$B$3,G$1:R$1,0))*IF(OR(F605="L",F605="S",F605="I"),-1,1)</f>
        <v>0</v>
      </c>
      <c r="AO605" s="487" t="e">
        <f>+VLOOKUP($AJ605,Data_Validation!$A:$D,1,0)</f>
        <v>#N/A</v>
      </c>
      <c r="AP605" s="487" t="e">
        <f>+VLOOKUP($AJ605,Data_Validation!$A:$D,3,0)</f>
        <v>#N/A</v>
      </c>
      <c r="AQ605" s="487" t="e">
        <f>+VLOOKUP($AJ605,Data_Validation!$A:$D,4,0)</f>
        <v>#N/A</v>
      </c>
      <c r="AR605" s="487" t="s">
        <v>299</v>
      </c>
      <c r="AS605" s="487" t="e">
        <f>+VLOOKUP($AJ605,Data_Validation!$A:$E,5,0)</f>
        <v>#N/A</v>
      </c>
      <c r="AT605" s="904">
        <f t="shared" si="38"/>
        <v>0</v>
      </c>
      <c r="AU605" s="488">
        <f t="shared" si="38"/>
        <v>0</v>
      </c>
      <c r="AV605" s="899">
        <f>IFERROR(INDEX(V605:AG605,1,MATCH(Parametres!$B$3,V$1:AG$1,0)-1)*IF(OR(C605="L",C605="S",C605="I"),-1,1),"")</f>
        <v>0</v>
      </c>
      <c r="AW605" s="899">
        <f t="shared" si="39"/>
        <v>0</v>
      </c>
      <c r="AX605" s="899">
        <f>INDEX(V605:AG605,1,MATCH(Parametres!$B$3,V$1:AG$1,0))*IF(OR(C605="L",C605="S",C605="I"),-1,1)</f>
        <v>0</v>
      </c>
      <c r="AY605" s="487" t="s">
        <v>337</v>
      </c>
      <c r="AZ605" s="487" t="e">
        <f>+VLOOKUP($AJ605,Data_Validation!$A:$E,5,0)</f>
        <v>#N/A</v>
      </c>
    </row>
    <row r="606" spans="36:52" ht="15" customHeight="1">
      <c r="AJ606" s="899">
        <f t="shared" si="40"/>
        <v>0</v>
      </c>
      <c r="AK606" s="899">
        <f t="shared" si="40"/>
        <v>0</v>
      </c>
      <c r="AL606" s="905">
        <f>IFERROR(INDEX(G606:R606,1,MATCH(Parametres!$B$3,G$1:R$1,0)-1)*IF(OR(F606="L",F606="S",F606="I"),-1,1),"")</f>
        <v>0</v>
      </c>
      <c r="AM606" s="905">
        <f t="shared" si="37"/>
        <v>0</v>
      </c>
      <c r="AN606" s="905">
        <f>INDEX(G606:R606,1,MATCH(Parametres!$B$3,G$1:R$1,0))*IF(OR(F606="L",F606="S",F606="I"),-1,1)</f>
        <v>0</v>
      </c>
      <c r="AO606" s="487" t="e">
        <f>+VLOOKUP($AJ606,Data_Validation!$A:$D,1,0)</f>
        <v>#N/A</v>
      </c>
      <c r="AP606" s="487" t="e">
        <f>+VLOOKUP($AJ606,Data_Validation!$A:$D,3,0)</f>
        <v>#N/A</v>
      </c>
      <c r="AQ606" s="487" t="e">
        <f>+VLOOKUP($AJ606,Data_Validation!$A:$D,4,0)</f>
        <v>#N/A</v>
      </c>
      <c r="AR606" s="487" t="s">
        <v>299</v>
      </c>
      <c r="AS606" s="487" t="e">
        <f>+VLOOKUP($AJ606,Data_Validation!$A:$E,5,0)</f>
        <v>#N/A</v>
      </c>
      <c r="AT606" s="904">
        <f t="shared" si="38"/>
        <v>0</v>
      </c>
      <c r="AU606" s="488">
        <f t="shared" si="38"/>
        <v>0</v>
      </c>
      <c r="AV606" s="899">
        <f>IFERROR(INDEX(V606:AG606,1,MATCH(Parametres!$B$3,V$1:AG$1,0)-1)*IF(OR(C606="L",C606="S",C606="I"),-1,1),"")</f>
        <v>0</v>
      </c>
      <c r="AW606" s="899">
        <f t="shared" si="39"/>
        <v>0</v>
      </c>
      <c r="AX606" s="899">
        <f>INDEX(V606:AG606,1,MATCH(Parametres!$B$3,V$1:AG$1,0))*IF(OR(C606="L",C606="S",C606="I"),-1,1)</f>
        <v>0</v>
      </c>
      <c r="AY606" s="487" t="s">
        <v>337</v>
      </c>
      <c r="AZ606" s="487" t="e">
        <f>+VLOOKUP($AJ606,Data_Validation!$A:$E,5,0)</f>
        <v>#N/A</v>
      </c>
    </row>
    <row r="607" spans="36:52" ht="15" customHeight="1">
      <c r="AJ607" s="899">
        <f t="shared" si="40"/>
        <v>0</v>
      </c>
      <c r="AK607" s="899">
        <f t="shared" si="40"/>
        <v>0</v>
      </c>
      <c r="AL607" s="905">
        <f>IFERROR(INDEX(G607:R607,1,MATCH(Parametres!$B$3,G$1:R$1,0)-1)*IF(OR(F607="L",F607="S",F607="I"),-1,1),"")</f>
        <v>0</v>
      </c>
      <c r="AM607" s="905">
        <f t="shared" si="37"/>
        <v>0</v>
      </c>
      <c r="AN607" s="905">
        <f>INDEX(G607:R607,1,MATCH(Parametres!$B$3,G$1:R$1,0))*IF(OR(F607="L",F607="S",F607="I"),-1,1)</f>
        <v>0</v>
      </c>
      <c r="AO607" s="487" t="e">
        <f>+VLOOKUP($AJ607,Data_Validation!$A:$D,1,0)</f>
        <v>#N/A</v>
      </c>
      <c r="AP607" s="487" t="e">
        <f>+VLOOKUP($AJ607,Data_Validation!$A:$D,3,0)</f>
        <v>#N/A</v>
      </c>
      <c r="AQ607" s="487" t="e">
        <f>+VLOOKUP($AJ607,Data_Validation!$A:$D,4,0)</f>
        <v>#N/A</v>
      </c>
      <c r="AR607" s="487" t="s">
        <v>299</v>
      </c>
      <c r="AS607" s="487" t="e">
        <f>+VLOOKUP($AJ607,Data_Validation!$A:$E,5,0)</f>
        <v>#N/A</v>
      </c>
      <c r="AT607" s="904">
        <f t="shared" si="38"/>
        <v>0</v>
      </c>
      <c r="AU607" s="488">
        <f t="shared" si="38"/>
        <v>0</v>
      </c>
      <c r="AV607" s="899">
        <f>IFERROR(INDEX(V607:AG607,1,MATCH(Parametres!$B$3,V$1:AG$1,0)-1)*IF(OR(C607="L",C607="S",C607="I"),-1,1),"")</f>
        <v>0</v>
      </c>
      <c r="AW607" s="899">
        <f t="shared" si="39"/>
        <v>0</v>
      </c>
      <c r="AX607" s="899">
        <f>INDEX(V607:AG607,1,MATCH(Parametres!$B$3,V$1:AG$1,0))*IF(OR(C607="L",C607="S",C607="I"),-1,1)</f>
        <v>0</v>
      </c>
      <c r="AY607" s="487" t="s">
        <v>337</v>
      </c>
      <c r="AZ607" s="487" t="e">
        <f>+VLOOKUP($AJ607,Data_Validation!$A:$E,5,0)</f>
        <v>#N/A</v>
      </c>
    </row>
    <row r="608" spans="36:52" ht="15" customHeight="1">
      <c r="AJ608" s="899">
        <f t="shared" si="40"/>
        <v>0</v>
      </c>
      <c r="AK608" s="899">
        <f t="shared" si="40"/>
        <v>0</v>
      </c>
      <c r="AL608" s="905">
        <f>IFERROR(INDEX(G608:R608,1,MATCH(Parametres!$B$3,G$1:R$1,0)-1)*IF(OR(F608="L",F608="S",F608="I"),-1,1),"")</f>
        <v>0</v>
      </c>
      <c r="AM608" s="905">
        <f t="shared" si="37"/>
        <v>0</v>
      </c>
      <c r="AN608" s="905">
        <f>INDEX(G608:R608,1,MATCH(Parametres!$B$3,G$1:R$1,0))*IF(OR(F608="L",F608="S",F608="I"),-1,1)</f>
        <v>0</v>
      </c>
      <c r="AO608" s="487" t="e">
        <f>+VLOOKUP($AJ608,Data_Validation!$A:$D,1,0)</f>
        <v>#N/A</v>
      </c>
      <c r="AP608" s="487" t="e">
        <f>+VLOOKUP($AJ608,Data_Validation!$A:$D,3,0)</f>
        <v>#N/A</v>
      </c>
      <c r="AQ608" s="487" t="e">
        <f>+VLOOKUP($AJ608,Data_Validation!$A:$D,4,0)</f>
        <v>#N/A</v>
      </c>
      <c r="AR608" s="487" t="s">
        <v>299</v>
      </c>
      <c r="AS608" s="487" t="e">
        <f>+VLOOKUP($AJ608,Data_Validation!$A:$E,5,0)</f>
        <v>#N/A</v>
      </c>
      <c r="AT608" s="904">
        <f t="shared" si="38"/>
        <v>0</v>
      </c>
      <c r="AU608" s="488">
        <f t="shared" si="38"/>
        <v>0</v>
      </c>
      <c r="AV608" s="899">
        <f>IFERROR(INDEX(V608:AG608,1,MATCH(Parametres!$B$3,V$1:AG$1,0)-1)*IF(OR(C608="L",C608="S",C608="I"),-1,1),"")</f>
        <v>0</v>
      </c>
      <c r="AW608" s="899">
        <f t="shared" si="39"/>
        <v>0</v>
      </c>
      <c r="AX608" s="899">
        <f>INDEX(V608:AG608,1,MATCH(Parametres!$B$3,V$1:AG$1,0))*IF(OR(C608="L",C608="S",C608="I"),-1,1)</f>
        <v>0</v>
      </c>
      <c r="AY608" s="487" t="s">
        <v>337</v>
      </c>
      <c r="AZ608" s="487" t="e">
        <f>+VLOOKUP($AJ608,Data_Validation!$A:$E,5,0)</f>
        <v>#N/A</v>
      </c>
    </row>
    <row r="609" spans="36:52" ht="15" customHeight="1">
      <c r="AJ609" s="899">
        <f t="shared" si="40"/>
        <v>0</v>
      </c>
      <c r="AK609" s="899">
        <f t="shared" si="40"/>
        <v>0</v>
      </c>
      <c r="AL609" s="905">
        <f>IFERROR(INDEX(G609:R609,1,MATCH(Parametres!$B$3,G$1:R$1,0)-1)*IF(OR(F609="L",F609="S",F609="I"),-1,1),"")</f>
        <v>0</v>
      </c>
      <c r="AM609" s="905">
        <f t="shared" si="37"/>
        <v>0</v>
      </c>
      <c r="AN609" s="905">
        <f>INDEX(G609:R609,1,MATCH(Parametres!$B$3,G$1:R$1,0))*IF(OR(F609="L",F609="S",F609="I"),-1,1)</f>
        <v>0</v>
      </c>
      <c r="AO609" s="487" t="e">
        <f>+VLOOKUP($AJ609,Data_Validation!$A:$D,1,0)</f>
        <v>#N/A</v>
      </c>
      <c r="AP609" s="487" t="e">
        <f>+VLOOKUP($AJ609,Data_Validation!$A:$D,3,0)</f>
        <v>#N/A</v>
      </c>
      <c r="AQ609" s="487" t="e">
        <f>+VLOOKUP($AJ609,Data_Validation!$A:$D,4,0)</f>
        <v>#N/A</v>
      </c>
      <c r="AR609" s="487" t="s">
        <v>299</v>
      </c>
      <c r="AS609" s="487" t="e">
        <f>+VLOOKUP($AJ609,Data_Validation!$A:$E,5,0)</f>
        <v>#N/A</v>
      </c>
      <c r="AT609" s="904">
        <f t="shared" si="38"/>
        <v>0</v>
      </c>
      <c r="AU609" s="488">
        <f t="shared" si="38"/>
        <v>0</v>
      </c>
      <c r="AV609" s="899">
        <f>IFERROR(INDEX(V609:AG609,1,MATCH(Parametres!$B$3,V$1:AG$1,0)-1)*IF(OR(C609="L",C609="S",C609="I"),-1,1),"")</f>
        <v>0</v>
      </c>
      <c r="AW609" s="899">
        <f t="shared" si="39"/>
        <v>0</v>
      </c>
      <c r="AX609" s="899">
        <f>INDEX(V609:AG609,1,MATCH(Parametres!$B$3,V$1:AG$1,0))*IF(OR(C609="L",C609="S",C609="I"),-1,1)</f>
        <v>0</v>
      </c>
      <c r="AY609" s="487" t="s">
        <v>337</v>
      </c>
      <c r="AZ609" s="487" t="e">
        <f>+VLOOKUP($AJ609,Data_Validation!$A:$E,5,0)</f>
        <v>#N/A</v>
      </c>
    </row>
    <row r="610" spans="36:52" ht="15" customHeight="1">
      <c r="AJ610" s="899">
        <f t="shared" si="40"/>
        <v>0</v>
      </c>
      <c r="AK610" s="899">
        <f t="shared" si="40"/>
        <v>0</v>
      </c>
      <c r="AL610" s="905">
        <f>IFERROR(INDEX(G610:R610,1,MATCH(Parametres!$B$3,G$1:R$1,0)-1)*IF(OR(F610="L",F610="S",F610="I"),-1,1),"")</f>
        <v>0</v>
      </c>
      <c r="AM610" s="905">
        <f t="shared" si="37"/>
        <v>0</v>
      </c>
      <c r="AN610" s="905">
        <f>INDEX(G610:R610,1,MATCH(Parametres!$B$3,G$1:R$1,0))*IF(OR(F610="L",F610="S",F610="I"),-1,1)</f>
        <v>0</v>
      </c>
      <c r="AO610" s="487" t="e">
        <f>+VLOOKUP($AJ610,Data_Validation!$A:$D,1,0)</f>
        <v>#N/A</v>
      </c>
      <c r="AP610" s="487" t="e">
        <f>+VLOOKUP($AJ610,Data_Validation!$A:$D,3,0)</f>
        <v>#N/A</v>
      </c>
      <c r="AQ610" s="487" t="e">
        <f>+VLOOKUP($AJ610,Data_Validation!$A:$D,4,0)</f>
        <v>#N/A</v>
      </c>
      <c r="AR610" s="487" t="s">
        <v>299</v>
      </c>
      <c r="AS610" s="487" t="e">
        <f>+VLOOKUP($AJ610,Data_Validation!$A:$E,5,0)</f>
        <v>#N/A</v>
      </c>
      <c r="AT610" s="904">
        <f t="shared" si="38"/>
        <v>0</v>
      </c>
      <c r="AU610" s="488">
        <f t="shared" si="38"/>
        <v>0</v>
      </c>
      <c r="AV610" s="899">
        <f>IFERROR(INDEX(V610:AG610,1,MATCH(Parametres!$B$3,V$1:AG$1,0)-1)*IF(OR(C610="L",C610="S",C610="I"),-1,1),"")</f>
        <v>0</v>
      </c>
      <c r="AW610" s="899">
        <f t="shared" si="39"/>
        <v>0</v>
      </c>
      <c r="AX610" s="899">
        <f>INDEX(V610:AG610,1,MATCH(Parametres!$B$3,V$1:AG$1,0))*IF(OR(C610="L",C610="S",C610="I"),-1,1)</f>
        <v>0</v>
      </c>
      <c r="AY610" s="487" t="s">
        <v>337</v>
      </c>
      <c r="AZ610" s="487" t="e">
        <f>+VLOOKUP($AJ610,Data_Validation!$A:$E,5,0)</f>
        <v>#N/A</v>
      </c>
    </row>
    <row r="611" spans="36:52" ht="15" customHeight="1">
      <c r="AJ611" s="899">
        <f t="shared" si="40"/>
        <v>0</v>
      </c>
      <c r="AK611" s="899">
        <f t="shared" si="40"/>
        <v>0</v>
      </c>
      <c r="AL611" s="905">
        <f>IFERROR(INDEX(G611:R611,1,MATCH(Parametres!$B$3,G$1:R$1,0)-1)*IF(OR(F611="L",F611="S",F611="I"),-1,1),"")</f>
        <v>0</v>
      </c>
      <c r="AM611" s="905">
        <f t="shared" si="37"/>
        <v>0</v>
      </c>
      <c r="AN611" s="905">
        <f>INDEX(G611:R611,1,MATCH(Parametres!$B$3,G$1:R$1,0))*IF(OR(F611="L",F611="S",F611="I"),-1,1)</f>
        <v>0</v>
      </c>
      <c r="AO611" s="487" t="e">
        <f>+VLOOKUP($AJ611,Data_Validation!$A:$D,1,0)</f>
        <v>#N/A</v>
      </c>
      <c r="AP611" s="487" t="e">
        <f>+VLOOKUP($AJ611,Data_Validation!$A:$D,3,0)</f>
        <v>#N/A</v>
      </c>
      <c r="AQ611" s="487" t="e">
        <f>+VLOOKUP($AJ611,Data_Validation!$A:$D,4,0)</f>
        <v>#N/A</v>
      </c>
      <c r="AR611" s="487" t="s">
        <v>299</v>
      </c>
      <c r="AS611" s="487" t="e">
        <f>+VLOOKUP($AJ611,Data_Validation!$A:$E,5,0)</f>
        <v>#N/A</v>
      </c>
      <c r="AT611" s="904">
        <f t="shared" si="38"/>
        <v>0</v>
      </c>
      <c r="AU611" s="488">
        <f t="shared" si="38"/>
        <v>0</v>
      </c>
      <c r="AV611" s="899">
        <f>IFERROR(INDEX(V611:AG611,1,MATCH(Parametres!$B$3,V$1:AG$1,0)-1)*IF(OR(C611="L",C611="S",C611="I"),-1,1),"")</f>
        <v>0</v>
      </c>
      <c r="AW611" s="899">
        <f t="shared" si="39"/>
        <v>0</v>
      </c>
      <c r="AX611" s="899">
        <f>INDEX(V611:AG611,1,MATCH(Parametres!$B$3,V$1:AG$1,0))*IF(OR(C611="L",C611="S",C611="I"),-1,1)</f>
        <v>0</v>
      </c>
      <c r="AY611" s="487" t="s">
        <v>337</v>
      </c>
      <c r="AZ611" s="487" t="e">
        <f>+VLOOKUP($AJ611,Data_Validation!$A:$E,5,0)</f>
        <v>#N/A</v>
      </c>
    </row>
    <row r="612" spans="36:52" ht="15" customHeight="1">
      <c r="AJ612" s="899">
        <f t="shared" si="40"/>
        <v>0</v>
      </c>
      <c r="AK612" s="899">
        <f t="shared" si="40"/>
        <v>0</v>
      </c>
      <c r="AL612" s="905">
        <f>IFERROR(INDEX(G612:R612,1,MATCH(Parametres!$B$3,G$1:R$1,0)-1)*IF(OR(F612="L",F612="S",F612="I"),-1,1),"")</f>
        <v>0</v>
      </c>
      <c r="AM612" s="905">
        <f t="shared" si="37"/>
        <v>0</v>
      </c>
      <c r="AN612" s="905">
        <f>INDEX(G612:R612,1,MATCH(Parametres!$B$3,G$1:R$1,0))*IF(OR(F612="L",F612="S",F612="I"),-1,1)</f>
        <v>0</v>
      </c>
      <c r="AO612" s="487" t="e">
        <f>+VLOOKUP($AJ612,Data_Validation!$A:$D,1,0)</f>
        <v>#N/A</v>
      </c>
      <c r="AP612" s="487" t="e">
        <f>+VLOOKUP($AJ612,Data_Validation!$A:$D,3,0)</f>
        <v>#N/A</v>
      </c>
      <c r="AQ612" s="487" t="e">
        <f>+VLOOKUP($AJ612,Data_Validation!$A:$D,4,0)</f>
        <v>#N/A</v>
      </c>
      <c r="AR612" s="487" t="s">
        <v>299</v>
      </c>
      <c r="AS612" s="487" t="e">
        <f>+VLOOKUP($AJ612,Data_Validation!$A:$E,5,0)</f>
        <v>#N/A</v>
      </c>
      <c r="AT612" s="904">
        <f t="shared" si="38"/>
        <v>0</v>
      </c>
      <c r="AU612" s="488">
        <f t="shared" si="38"/>
        <v>0</v>
      </c>
      <c r="AV612" s="899">
        <f>IFERROR(INDEX(V612:AG612,1,MATCH(Parametres!$B$3,V$1:AG$1,0)-1)*IF(OR(C612="L",C612="S",C612="I"),-1,1),"")</f>
        <v>0</v>
      </c>
      <c r="AW612" s="899">
        <f t="shared" si="39"/>
        <v>0</v>
      </c>
      <c r="AX612" s="899">
        <f>INDEX(V612:AG612,1,MATCH(Parametres!$B$3,V$1:AG$1,0))*IF(OR(C612="L",C612="S",C612="I"),-1,1)</f>
        <v>0</v>
      </c>
      <c r="AY612" s="487" t="s">
        <v>337</v>
      </c>
      <c r="AZ612" s="487" t="e">
        <f>+VLOOKUP($AJ612,Data_Validation!$A:$E,5,0)</f>
        <v>#N/A</v>
      </c>
    </row>
    <row r="613" spans="36:52" ht="15" customHeight="1">
      <c r="AJ613" s="899">
        <f t="shared" si="40"/>
        <v>0</v>
      </c>
      <c r="AK613" s="899">
        <f t="shared" si="40"/>
        <v>0</v>
      </c>
      <c r="AL613" s="905">
        <f>IFERROR(INDEX(G613:R613,1,MATCH(Parametres!$B$3,G$1:R$1,0)-1)*IF(OR(F613="L",F613="S",F613="I"),-1,1),"")</f>
        <v>0</v>
      </c>
      <c r="AM613" s="905">
        <f t="shared" si="37"/>
        <v>0</v>
      </c>
      <c r="AN613" s="905">
        <f>INDEX(G613:R613,1,MATCH(Parametres!$B$3,G$1:R$1,0))*IF(OR(F613="L",F613="S",F613="I"),-1,1)</f>
        <v>0</v>
      </c>
      <c r="AO613" s="487" t="e">
        <f>+VLOOKUP($AJ613,Data_Validation!$A:$D,1,0)</f>
        <v>#N/A</v>
      </c>
      <c r="AP613" s="487" t="e">
        <f>+VLOOKUP($AJ613,Data_Validation!$A:$D,3,0)</f>
        <v>#N/A</v>
      </c>
      <c r="AQ613" s="487" t="e">
        <f>+VLOOKUP($AJ613,Data_Validation!$A:$D,4,0)</f>
        <v>#N/A</v>
      </c>
      <c r="AR613" s="487" t="s">
        <v>299</v>
      </c>
      <c r="AS613" s="487" t="e">
        <f>+VLOOKUP($AJ613,Data_Validation!$A:$E,5,0)</f>
        <v>#N/A</v>
      </c>
      <c r="AT613" s="904">
        <f t="shared" si="38"/>
        <v>0</v>
      </c>
      <c r="AU613" s="488">
        <f t="shared" si="38"/>
        <v>0</v>
      </c>
      <c r="AV613" s="899">
        <f>IFERROR(INDEX(V613:AG613,1,MATCH(Parametres!$B$3,V$1:AG$1,0)-1)*IF(OR(C613="L",C613="S",C613="I"),-1,1),"")</f>
        <v>0</v>
      </c>
      <c r="AW613" s="899">
        <f t="shared" si="39"/>
        <v>0</v>
      </c>
      <c r="AX613" s="899">
        <f>INDEX(V613:AG613,1,MATCH(Parametres!$B$3,V$1:AG$1,0))*IF(OR(C613="L",C613="S",C613="I"),-1,1)</f>
        <v>0</v>
      </c>
      <c r="AY613" s="487" t="s">
        <v>337</v>
      </c>
      <c r="AZ613" s="487" t="e">
        <f>+VLOOKUP($AJ613,Data_Validation!$A:$E,5,0)</f>
        <v>#N/A</v>
      </c>
    </row>
    <row r="614" spans="36:52" ht="15" customHeight="1">
      <c r="AJ614" s="899">
        <f t="shared" si="40"/>
        <v>0</v>
      </c>
      <c r="AK614" s="899">
        <f t="shared" si="40"/>
        <v>0</v>
      </c>
      <c r="AL614" s="905">
        <f>IFERROR(INDEX(G614:R614,1,MATCH(Parametres!$B$3,G$1:R$1,0)-1)*IF(OR(F614="L",F614="S",F614="I"),-1,1),"")</f>
        <v>0</v>
      </c>
      <c r="AM614" s="905">
        <f t="shared" si="37"/>
        <v>0</v>
      </c>
      <c r="AN614" s="905">
        <f>INDEX(G614:R614,1,MATCH(Parametres!$B$3,G$1:R$1,0))*IF(OR(F614="L",F614="S",F614="I"),-1,1)</f>
        <v>0</v>
      </c>
      <c r="AO614" s="487" t="e">
        <f>+VLOOKUP($AJ614,Data_Validation!$A:$D,1,0)</f>
        <v>#N/A</v>
      </c>
      <c r="AP614" s="487" t="e">
        <f>+VLOOKUP($AJ614,Data_Validation!$A:$D,3,0)</f>
        <v>#N/A</v>
      </c>
      <c r="AQ614" s="487" t="e">
        <f>+VLOOKUP($AJ614,Data_Validation!$A:$D,4,0)</f>
        <v>#N/A</v>
      </c>
      <c r="AR614" s="487" t="s">
        <v>299</v>
      </c>
      <c r="AS614" s="487" t="e">
        <f>+VLOOKUP($AJ614,Data_Validation!$A:$E,5,0)</f>
        <v>#N/A</v>
      </c>
      <c r="AT614" s="904">
        <f t="shared" si="38"/>
        <v>0</v>
      </c>
      <c r="AU614" s="488">
        <f t="shared" si="38"/>
        <v>0</v>
      </c>
      <c r="AV614" s="899">
        <f>IFERROR(INDEX(V614:AG614,1,MATCH(Parametres!$B$3,V$1:AG$1,0)-1)*IF(OR(C614="L",C614="S",C614="I"),-1,1),"")</f>
        <v>0</v>
      </c>
      <c r="AW614" s="899">
        <f t="shared" si="39"/>
        <v>0</v>
      </c>
      <c r="AX614" s="899">
        <f>INDEX(V614:AG614,1,MATCH(Parametres!$B$3,V$1:AG$1,0))*IF(OR(C614="L",C614="S",C614="I"),-1,1)</f>
        <v>0</v>
      </c>
      <c r="AY614" s="487" t="s">
        <v>337</v>
      </c>
      <c r="AZ614" s="487" t="e">
        <f>+VLOOKUP($AJ614,Data_Validation!$A:$E,5,0)</f>
        <v>#N/A</v>
      </c>
    </row>
    <row r="615" spans="36:52" ht="15" customHeight="1">
      <c r="AJ615" s="899">
        <f t="shared" si="40"/>
        <v>0</v>
      </c>
      <c r="AK615" s="899">
        <f t="shared" si="40"/>
        <v>0</v>
      </c>
      <c r="AL615" s="905">
        <f>IFERROR(INDEX(G615:R615,1,MATCH(Parametres!$B$3,G$1:R$1,0)-1)*IF(OR(F615="L",F615="S",F615="I"),-1,1),"")</f>
        <v>0</v>
      </c>
      <c r="AM615" s="905">
        <f t="shared" si="37"/>
        <v>0</v>
      </c>
      <c r="AN615" s="905">
        <f>INDEX(G615:R615,1,MATCH(Parametres!$B$3,G$1:R$1,0))*IF(OR(F615="L",F615="S",F615="I"),-1,1)</f>
        <v>0</v>
      </c>
      <c r="AO615" s="487" t="e">
        <f>+VLOOKUP($AJ615,Data_Validation!$A:$D,1,0)</f>
        <v>#N/A</v>
      </c>
      <c r="AP615" s="487" t="e">
        <f>+VLOOKUP($AJ615,Data_Validation!$A:$D,3,0)</f>
        <v>#N/A</v>
      </c>
      <c r="AQ615" s="487" t="e">
        <f>+VLOOKUP($AJ615,Data_Validation!$A:$D,4,0)</f>
        <v>#N/A</v>
      </c>
      <c r="AR615" s="487" t="s">
        <v>299</v>
      </c>
      <c r="AS615" s="487" t="e">
        <f>+VLOOKUP($AJ615,Data_Validation!$A:$E,5,0)</f>
        <v>#N/A</v>
      </c>
      <c r="AT615" s="904">
        <f t="shared" si="38"/>
        <v>0</v>
      </c>
      <c r="AU615" s="488">
        <f t="shared" si="38"/>
        <v>0</v>
      </c>
      <c r="AV615" s="899">
        <f>IFERROR(INDEX(V615:AG615,1,MATCH(Parametres!$B$3,V$1:AG$1,0)-1)*IF(OR(C615="L",C615="S",C615="I"),-1,1),"")</f>
        <v>0</v>
      </c>
      <c r="AW615" s="899">
        <f t="shared" si="39"/>
        <v>0</v>
      </c>
      <c r="AX615" s="899">
        <f>INDEX(V615:AG615,1,MATCH(Parametres!$B$3,V$1:AG$1,0))*IF(OR(C615="L",C615="S",C615="I"),-1,1)</f>
        <v>0</v>
      </c>
      <c r="AY615" s="487" t="s">
        <v>337</v>
      </c>
      <c r="AZ615" s="487" t="e">
        <f>+VLOOKUP($AJ615,Data_Validation!$A:$E,5,0)</f>
        <v>#N/A</v>
      </c>
    </row>
    <row r="616" spans="36:52" ht="15" customHeight="1">
      <c r="AJ616" s="899">
        <f t="shared" si="40"/>
        <v>0</v>
      </c>
      <c r="AK616" s="899">
        <f t="shared" si="40"/>
        <v>0</v>
      </c>
      <c r="AL616" s="905">
        <f>IFERROR(INDEX(G616:R616,1,MATCH(Parametres!$B$3,G$1:R$1,0)-1)*IF(OR(F616="L",F616="S",F616="I"),-1,1),"")</f>
        <v>0</v>
      </c>
      <c r="AM616" s="905">
        <f t="shared" si="37"/>
        <v>0</v>
      </c>
      <c r="AN616" s="905">
        <f>INDEX(G616:R616,1,MATCH(Parametres!$B$3,G$1:R$1,0))*IF(OR(F616="L",F616="S",F616="I"),-1,1)</f>
        <v>0</v>
      </c>
      <c r="AO616" s="487" t="e">
        <f>+VLOOKUP($AJ616,Data_Validation!$A:$D,1,0)</f>
        <v>#N/A</v>
      </c>
      <c r="AP616" s="487" t="e">
        <f>+VLOOKUP($AJ616,Data_Validation!$A:$D,3,0)</f>
        <v>#N/A</v>
      </c>
      <c r="AQ616" s="487" t="e">
        <f>+VLOOKUP($AJ616,Data_Validation!$A:$D,4,0)</f>
        <v>#N/A</v>
      </c>
      <c r="AR616" s="487" t="s">
        <v>299</v>
      </c>
      <c r="AS616" s="487" t="e">
        <f>+VLOOKUP($AJ616,Data_Validation!$A:$E,5,0)</f>
        <v>#N/A</v>
      </c>
      <c r="AT616" s="904">
        <f t="shared" si="38"/>
        <v>0</v>
      </c>
      <c r="AU616" s="488">
        <f t="shared" si="38"/>
        <v>0</v>
      </c>
      <c r="AV616" s="899">
        <f>IFERROR(INDEX(V616:AG616,1,MATCH(Parametres!$B$3,V$1:AG$1,0)-1)*IF(OR(C616="L",C616="S",C616="I"),-1,1),"")</f>
        <v>0</v>
      </c>
      <c r="AW616" s="899">
        <f t="shared" si="39"/>
        <v>0</v>
      </c>
      <c r="AX616" s="899">
        <f>INDEX(V616:AG616,1,MATCH(Parametres!$B$3,V$1:AG$1,0))*IF(OR(C616="L",C616="S",C616="I"),-1,1)</f>
        <v>0</v>
      </c>
      <c r="AY616" s="487" t="s">
        <v>337</v>
      </c>
      <c r="AZ616" s="487" t="e">
        <f>+VLOOKUP($AJ616,Data_Validation!$A:$E,5,0)</f>
        <v>#N/A</v>
      </c>
    </row>
    <row r="617" spans="36:52" ht="15" customHeight="1">
      <c r="AJ617" s="899">
        <f t="shared" si="40"/>
        <v>0</v>
      </c>
      <c r="AK617" s="899">
        <f t="shared" si="40"/>
        <v>0</v>
      </c>
      <c r="AL617" s="905">
        <f>IFERROR(INDEX(G617:R617,1,MATCH(Parametres!$B$3,G$1:R$1,0)-1)*IF(OR(F617="L",F617="S",F617="I"),-1,1),"")</f>
        <v>0</v>
      </c>
      <c r="AM617" s="905">
        <f t="shared" si="37"/>
        <v>0</v>
      </c>
      <c r="AN617" s="905">
        <f>INDEX(G617:R617,1,MATCH(Parametres!$B$3,G$1:R$1,0))*IF(OR(F617="L",F617="S",F617="I"),-1,1)</f>
        <v>0</v>
      </c>
      <c r="AO617" s="487" t="e">
        <f>+VLOOKUP($AJ617,Data_Validation!$A:$D,1,0)</f>
        <v>#N/A</v>
      </c>
      <c r="AP617" s="487" t="e">
        <f>+VLOOKUP($AJ617,Data_Validation!$A:$D,3,0)</f>
        <v>#N/A</v>
      </c>
      <c r="AQ617" s="487" t="e">
        <f>+VLOOKUP($AJ617,Data_Validation!$A:$D,4,0)</f>
        <v>#N/A</v>
      </c>
      <c r="AR617" s="487" t="s">
        <v>299</v>
      </c>
      <c r="AS617" s="487" t="e">
        <f>+VLOOKUP($AJ617,Data_Validation!$A:$E,5,0)</f>
        <v>#N/A</v>
      </c>
      <c r="AT617" s="904">
        <f t="shared" si="38"/>
        <v>0</v>
      </c>
      <c r="AU617" s="488">
        <f t="shared" si="38"/>
        <v>0</v>
      </c>
      <c r="AV617" s="899">
        <f>IFERROR(INDEX(V617:AG617,1,MATCH(Parametres!$B$3,V$1:AG$1,0)-1)*IF(OR(C617="L",C617="S",C617="I"),-1,1),"")</f>
        <v>0</v>
      </c>
      <c r="AW617" s="899">
        <f t="shared" si="39"/>
        <v>0</v>
      </c>
      <c r="AX617" s="899">
        <f>INDEX(V617:AG617,1,MATCH(Parametres!$B$3,V$1:AG$1,0))*IF(OR(C617="L",C617="S",C617="I"),-1,1)</f>
        <v>0</v>
      </c>
      <c r="AY617" s="487" t="s">
        <v>337</v>
      </c>
      <c r="AZ617" s="487" t="e">
        <f>+VLOOKUP($AJ617,Data_Validation!$A:$E,5,0)</f>
        <v>#N/A</v>
      </c>
    </row>
    <row r="618" spans="36:52" ht="15" customHeight="1">
      <c r="AJ618" s="899">
        <f t="shared" si="40"/>
        <v>0</v>
      </c>
      <c r="AK618" s="899">
        <f t="shared" si="40"/>
        <v>0</v>
      </c>
      <c r="AL618" s="905">
        <f>IFERROR(INDEX(G618:R618,1,MATCH(Parametres!$B$3,G$1:R$1,0)-1)*IF(OR(F618="L",F618="S",F618="I"),-1,1),"")</f>
        <v>0</v>
      </c>
      <c r="AM618" s="905">
        <f t="shared" si="37"/>
        <v>0</v>
      </c>
      <c r="AN618" s="905">
        <f>INDEX(G618:R618,1,MATCH(Parametres!$B$3,G$1:R$1,0))*IF(OR(F618="L",F618="S",F618="I"),-1,1)</f>
        <v>0</v>
      </c>
      <c r="AO618" s="487" t="e">
        <f>+VLOOKUP($AJ618,Data_Validation!$A:$D,1,0)</f>
        <v>#N/A</v>
      </c>
      <c r="AP618" s="487" t="e">
        <f>+VLOOKUP($AJ618,Data_Validation!$A:$D,3,0)</f>
        <v>#N/A</v>
      </c>
      <c r="AQ618" s="487" t="e">
        <f>+VLOOKUP($AJ618,Data_Validation!$A:$D,4,0)</f>
        <v>#N/A</v>
      </c>
      <c r="AR618" s="487" t="s">
        <v>299</v>
      </c>
      <c r="AS618" s="487" t="e">
        <f>+VLOOKUP($AJ618,Data_Validation!$A:$E,5,0)</f>
        <v>#N/A</v>
      </c>
      <c r="AT618" s="904">
        <f t="shared" si="38"/>
        <v>0</v>
      </c>
      <c r="AU618" s="488">
        <f t="shared" si="38"/>
        <v>0</v>
      </c>
      <c r="AV618" s="899">
        <f>IFERROR(INDEX(V618:AG618,1,MATCH(Parametres!$B$3,V$1:AG$1,0)-1)*IF(OR(C618="L",C618="S",C618="I"),-1,1),"")</f>
        <v>0</v>
      </c>
      <c r="AW618" s="899">
        <f t="shared" si="39"/>
        <v>0</v>
      </c>
      <c r="AX618" s="899">
        <f>INDEX(V618:AG618,1,MATCH(Parametres!$B$3,V$1:AG$1,0))*IF(OR(C618="L",C618="S",C618="I"),-1,1)</f>
        <v>0</v>
      </c>
      <c r="AY618" s="487" t="s">
        <v>337</v>
      </c>
      <c r="AZ618" s="487" t="e">
        <f>+VLOOKUP($AJ618,Data_Validation!$A:$E,5,0)</f>
        <v>#N/A</v>
      </c>
    </row>
    <row r="619" spans="36:52" ht="15" customHeight="1">
      <c r="AJ619" s="899">
        <f t="shared" si="40"/>
        <v>0</v>
      </c>
      <c r="AK619" s="899">
        <f t="shared" si="40"/>
        <v>0</v>
      </c>
      <c r="AL619" s="905">
        <f>IFERROR(INDEX(G619:R619,1,MATCH(Parametres!$B$3,G$1:R$1,0)-1)*IF(OR(F619="L",F619="S",F619="I"),-1,1),"")</f>
        <v>0</v>
      </c>
      <c r="AM619" s="905">
        <f t="shared" si="37"/>
        <v>0</v>
      </c>
      <c r="AN619" s="905">
        <f>INDEX(G619:R619,1,MATCH(Parametres!$B$3,G$1:R$1,0))*IF(OR(F619="L",F619="S",F619="I"),-1,1)</f>
        <v>0</v>
      </c>
      <c r="AO619" s="487" t="e">
        <f>+VLOOKUP($AJ619,Data_Validation!$A:$D,1,0)</f>
        <v>#N/A</v>
      </c>
      <c r="AP619" s="487" t="e">
        <f>+VLOOKUP($AJ619,Data_Validation!$A:$D,3,0)</f>
        <v>#N/A</v>
      </c>
      <c r="AQ619" s="487" t="e">
        <f>+VLOOKUP($AJ619,Data_Validation!$A:$D,4,0)</f>
        <v>#N/A</v>
      </c>
      <c r="AR619" s="487" t="s">
        <v>299</v>
      </c>
      <c r="AS619" s="487" t="e">
        <f>+VLOOKUP($AJ619,Data_Validation!$A:$E,5,0)</f>
        <v>#N/A</v>
      </c>
      <c r="AT619" s="904">
        <f t="shared" si="38"/>
        <v>0</v>
      </c>
      <c r="AU619" s="488">
        <f t="shared" si="38"/>
        <v>0</v>
      </c>
      <c r="AV619" s="899">
        <f>IFERROR(INDEX(V619:AG619,1,MATCH(Parametres!$B$3,V$1:AG$1,0)-1)*IF(OR(C619="L",C619="S",C619="I"),-1,1),"")</f>
        <v>0</v>
      </c>
      <c r="AW619" s="899">
        <f t="shared" si="39"/>
        <v>0</v>
      </c>
      <c r="AX619" s="899">
        <f>INDEX(V619:AG619,1,MATCH(Parametres!$B$3,V$1:AG$1,0))*IF(OR(C619="L",C619="S",C619="I"),-1,1)</f>
        <v>0</v>
      </c>
      <c r="AY619" s="487" t="s">
        <v>337</v>
      </c>
      <c r="AZ619" s="487" t="e">
        <f>+VLOOKUP($AJ619,Data_Validation!$A:$E,5,0)</f>
        <v>#N/A</v>
      </c>
    </row>
    <row r="620" spans="36:52" ht="15" customHeight="1">
      <c r="AJ620" s="899">
        <f t="shared" si="40"/>
        <v>0</v>
      </c>
      <c r="AK620" s="899">
        <f t="shared" si="40"/>
        <v>0</v>
      </c>
      <c r="AL620" s="905">
        <f>IFERROR(INDEX(G620:R620,1,MATCH(Parametres!$B$3,G$1:R$1,0)-1)*IF(OR(F620="L",F620="S",F620="I"),-1,1),"")</f>
        <v>0</v>
      </c>
      <c r="AM620" s="905">
        <f t="shared" si="37"/>
        <v>0</v>
      </c>
      <c r="AN620" s="905">
        <f>INDEX(G620:R620,1,MATCH(Parametres!$B$3,G$1:R$1,0))*IF(OR(F620="L",F620="S",F620="I"),-1,1)</f>
        <v>0</v>
      </c>
      <c r="AO620" s="487" t="e">
        <f>+VLOOKUP($AJ620,Data_Validation!$A:$D,1,0)</f>
        <v>#N/A</v>
      </c>
      <c r="AP620" s="487" t="e">
        <f>+VLOOKUP($AJ620,Data_Validation!$A:$D,3,0)</f>
        <v>#N/A</v>
      </c>
      <c r="AQ620" s="487" t="e">
        <f>+VLOOKUP($AJ620,Data_Validation!$A:$D,4,0)</f>
        <v>#N/A</v>
      </c>
      <c r="AR620" s="487" t="s">
        <v>299</v>
      </c>
      <c r="AS620" s="487" t="e">
        <f>+VLOOKUP($AJ620,Data_Validation!$A:$E,5,0)</f>
        <v>#N/A</v>
      </c>
      <c r="AT620" s="904">
        <f t="shared" si="38"/>
        <v>0</v>
      </c>
      <c r="AU620" s="488">
        <f t="shared" si="38"/>
        <v>0</v>
      </c>
      <c r="AV620" s="899">
        <f>IFERROR(INDEX(V620:AG620,1,MATCH(Parametres!$B$3,V$1:AG$1,0)-1)*IF(OR(C620="L",C620="S",C620="I"),-1,1),"")</f>
        <v>0</v>
      </c>
      <c r="AW620" s="899">
        <f t="shared" si="39"/>
        <v>0</v>
      </c>
      <c r="AX620" s="899">
        <f>INDEX(V620:AG620,1,MATCH(Parametres!$B$3,V$1:AG$1,0))*IF(OR(C620="L",C620="S",C620="I"),-1,1)</f>
        <v>0</v>
      </c>
      <c r="AY620" s="487" t="s">
        <v>337</v>
      </c>
      <c r="AZ620" s="487" t="e">
        <f>+VLOOKUP($AJ620,Data_Validation!$A:$E,5,0)</f>
        <v>#N/A</v>
      </c>
    </row>
    <row r="621" spans="36:52" ht="15" customHeight="1">
      <c r="AJ621" s="899">
        <f t="shared" si="40"/>
        <v>0</v>
      </c>
      <c r="AK621" s="899">
        <f t="shared" si="40"/>
        <v>0</v>
      </c>
      <c r="AL621" s="905">
        <f>IFERROR(INDEX(G621:R621,1,MATCH(Parametres!$B$3,G$1:R$1,0)-1)*IF(OR(F621="L",F621="S",F621="I"),-1,1),"")</f>
        <v>0</v>
      </c>
      <c r="AM621" s="905">
        <f t="shared" si="37"/>
        <v>0</v>
      </c>
      <c r="AN621" s="905">
        <f>INDEX(G621:R621,1,MATCH(Parametres!$B$3,G$1:R$1,0))*IF(OR(F621="L",F621="S",F621="I"),-1,1)</f>
        <v>0</v>
      </c>
      <c r="AO621" s="487" t="e">
        <f>+VLOOKUP($AJ621,Data_Validation!$A:$D,1,0)</f>
        <v>#N/A</v>
      </c>
      <c r="AP621" s="487" t="e">
        <f>+VLOOKUP($AJ621,Data_Validation!$A:$D,3,0)</f>
        <v>#N/A</v>
      </c>
      <c r="AQ621" s="487" t="e">
        <f>+VLOOKUP($AJ621,Data_Validation!$A:$D,4,0)</f>
        <v>#N/A</v>
      </c>
      <c r="AR621" s="487" t="s">
        <v>299</v>
      </c>
      <c r="AS621" s="487" t="e">
        <f>+VLOOKUP($AJ621,Data_Validation!$A:$E,5,0)</f>
        <v>#N/A</v>
      </c>
      <c r="AT621" s="904">
        <f t="shared" si="38"/>
        <v>0</v>
      </c>
      <c r="AU621" s="488">
        <f t="shared" si="38"/>
        <v>0</v>
      </c>
      <c r="AV621" s="899">
        <f>IFERROR(INDEX(V621:AG621,1,MATCH(Parametres!$B$3,V$1:AG$1,0)-1)*IF(OR(C621="L",C621="S",C621="I"),-1,1),"")</f>
        <v>0</v>
      </c>
      <c r="AW621" s="899">
        <f t="shared" si="39"/>
        <v>0</v>
      </c>
      <c r="AX621" s="899">
        <f>INDEX(V621:AG621,1,MATCH(Parametres!$B$3,V$1:AG$1,0))*IF(OR(C621="L",C621="S",C621="I"),-1,1)</f>
        <v>0</v>
      </c>
      <c r="AY621" s="487" t="s">
        <v>337</v>
      </c>
      <c r="AZ621" s="487" t="e">
        <f>+VLOOKUP($AJ621,Data_Validation!$A:$E,5,0)</f>
        <v>#N/A</v>
      </c>
    </row>
    <row r="622" spans="36:52" ht="15" customHeight="1">
      <c r="AJ622" s="899">
        <f t="shared" si="40"/>
        <v>0</v>
      </c>
      <c r="AK622" s="899">
        <f t="shared" si="40"/>
        <v>0</v>
      </c>
      <c r="AL622" s="905">
        <f>IFERROR(INDEX(G622:R622,1,MATCH(Parametres!$B$3,G$1:R$1,0)-1)*IF(OR(F622="L",F622="S",F622="I"),-1,1),"")</f>
        <v>0</v>
      </c>
      <c r="AM622" s="905">
        <f t="shared" si="37"/>
        <v>0</v>
      </c>
      <c r="AN622" s="905">
        <f>INDEX(G622:R622,1,MATCH(Parametres!$B$3,G$1:R$1,0))*IF(OR(F622="L",F622="S",F622="I"),-1,1)</f>
        <v>0</v>
      </c>
      <c r="AO622" s="487" t="e">
        <f>+VLOOKUP($AJ622,Data_Validation!$A:$D,1,0)</f>
        <v>#N/A</v>
      </c>
      <c r="AP622" s="487" t="e">
        <f>+VLOOKUP($AJ622,Data_Validation!$A:$D,3,0)</f>
        <v>#N/A</v>
      </c>
      <c r="AQ622" s="487" t="e">
        <f>+VLOOKUP($AJ622,Data_Validation!$A:$D,4,0)</f>
        <v>#N/A</v>
      </c>
      <c r="AR622" s="487" t="s">
        <v>299</v>
      </c>
      <c r="AS622" s="487" t="e">
        <f>+VLOOKUP($AJ622,Data_Validation!$A:$E,5,0)</f>
        <v>#N/A</v>
      </c>
      <c r="AT622" s="904">
        <f t="shared" si="38"/>
        <v>0</v>
      </c>
      <c r="AU622" s="488">
        <f t="shared" si="38"/>
        <v>0</v>
      </c>
      <c r="AV622" s="899">
        <f>IFERROR(INDEX(V622:AG622,1,MATCH(Parametres!$B$3,V$1:AG$1,0)-1)*IF(OR(C622="L",C622="S",C622="I"),-1,1),"")</f>
        <v>0</v>
      </c>
      <c r="AW622" s="899">
        <f t="shared" si="39"/>
        <v>0</v>
      </c>
      <c r="AX622" s="899">
        <f>INDEX(V622:AG622,1,MATCH(Parametres!$B$3,V$1:AG$1,0))*IF(OR(C622="L",C622="S",C622="I"),-1,1)</f>
        <v>0</v>
      </c>
      <c r="AY622" s="487" t="s">
        <v>337</v>
      </c>
      <c r="AZ622" s="487" t="e">
        <f>+VLOOKUP($AJ622,Data_Validation!$A:$E,5,0)</f>
        <v>#N/A</v>
      </c>
    </row>
    <row r="623" spans="36:52" ht="15" customHeight="1">
      <c r="AJ623" s="899">
        <f t="shared" si="40"/>
        <v>0</v>
      </c>
      <c r="AK623" s="899">
        <f t="shared" si="40"/>
        <v>0</v>
      </c>
      <c r="AL623" s="905">
        <f>IFERROR(INDEX(G623:R623,1,MATCH(Parametres!$B$3,G$1:R$1,0)-1)*IF(OR(F623="L",F623="S",F623="I"),-1,1),"")</f>
        <v>0</v>
      </c>
      <c r="AM623" s="905">
        <f t="shared" si="37"/>
        <v>0</v>
      </c>
      <c r="AN623" s="905">
        <f>INDEX(G623:R623,1,MATCH(Parametres!$B$3,G$1:R$1,0))*IF(OR(F623="L",F623="S",F623="I"),-1,1)</f>
        <v>0</v>
      </c>
      <c r="AO623" s="487" t="e">
        <f>+VLOOKUP($AJ623,Data_Validation!$A:$D,1,0)</f>
        <v>#N/A</v>
      </c>
      <c r="AP623" s="487" t="e">
        <f>+VLOOKUP($AJ623,Data_Validation!$A:$D,3,0)</f>
        <v>#N/A</v>
      </c>
      <c r="AQ623" s="487" t="e">
        <f>+VLOOKUP($AJ623,Data_Validation!$A:$D,4,0)</f>
        <v>#N/A</v>
      </c>
      <c r="AR623" s="487" t="s">
        <v>299</v>
      </c>
      <c r="AS623" s="487" t="e">
        <f>+VLOOKUP($AJ623,Data_Validation!$A:$E,5,0)</f>
        <v>#N/A</v>
      </c>
      <c r="AT623" s="904">
        <f t="shared" si="38"/>
        <v>0</v>
      </c>
      <c r="AU623" s="488">
        <f t="shared" si="38"/>
        <v>0</v>
      </c>
      <c r="AV623" s="899">
        <f>IFERROR(INDEX(V623:AG623,1,MATCH(Parametres!$B$3,V$1:AG$1,0)-1)*IF(OR(C623="L",C623="S",C623="I"),-1,1),"")</f>
        <v>0</v>
      </c>
      <c r="AW623" s="899">
        <f t="shared" si="39"/>
        <v>0</v>
      </c>
      <c r="AX623" s="899">
        <f>INDEX(V623:AG623,1,MATCH(Parametres!$B$3,V$1:AG$1,0))*IF(OR(C623="L",C623="S",C623="I"),-1,1)</f>
        <v>0</v>
      </c>
      <c r="AY623" s="487" t="s">
        <v>337</v>
      </c>
      <c r="AZ623" s="487" t="e">
        <f>+VLOOKUP($AJ623,Data_Validation!$A:$E,5,0)</f>
        <v>#N/A</v>
      </c>
    </row>
    <row r="624" spans="36:52" ht="15" customHeight="1">
      <c r="AJ624" s="899">
        <f t="shared" si="40"/>
        <v>0</v>
      </c>
      <c r="AK624" s="899">
        <f t="shared" si="40"/>
        <v>0</v>
      </c>
      <c r="AL624" s="905">
        <f>IFERROR(INDEX(G624:R624,1,MATCH(Parametres!$B$3,G$1:R$1,0)-1)*IF(OR(F624="L",F624="S",F624="I"),-1,1),"")</f>
        <v>0</v>
      </c>
      <c r="AM624" s="905">
        <f t="shared" si="37"/>
        <v>0</v>
      </c>
      <c r="AN624" s="905">
        <f>INDEX(G624:R624,1,MATCH(Parametres!$B$3,G$1:R$1,0))*IF(OR(F624="L",F624="S",F624="I"),-1,1)</f>
        <v>0</v>
      </c>
      <c r="AO624" s="487" t="e">
        <f>+VLOOKUP($AJ624,Data_Validation!$A:$D,1,0)</f>
        <v>#N/A</v>
      </c>
      <c r="AP624" s="487" t="e">
        <f>+VLOOKUP($AJ624,Data_Validation!$A:$D,3,0)</f>
        <v>#N/A</v>
      </c>
      <c r="AQ624" s="487" t="e">
        <f>+VLOOKUP($AJ624,Data_Validation!$A:$D,4,0)</f>
        <v>#N/A</v>
      </c>
      <c r="AR624" s="487" t="s">
        <v>299</v>
      </c>
      <c r="AS624" s="487" t="e">
        <f>+VLOOKUP($AJ624,Data_Validation!$A:$E,5,0)</f>
        <v>#N/A</v>
      </c>
      <c r="AT624" s="904">
        <f t="shared" si="38"/>
        <v>0</v>
      </c>
      <c r="AU624" s="488">
        <f t="shared" si="38"/>
        <v>0</v>
      </c>
      <c r="AV624" s="899">
        <f>IFERROR(INDEX(V624:AG624,1,MATCH(Parametres!$B$3,V$1:AG$1,0)-1)*IF(OR(C624="L",C624="S",C624="I"),-1,1),"")</f>
        <v>0</v>
      </c>
      <c r="AW624" s="899">
        <f t="shared" si="39"/>
        <v>0</v>
      </c>
      <c r="AX624" s="899">
        <f>INDEX(V624:AG624,1,MATCH(Parametres!$B$3,V$1:AG$1,0))*IF(OR(C624="L",C624="S",C624="I"),-1,1)</f>
        <v>0</v>
      </c>
      <c r="AY624" s="487" t="s">
        <v>337</v>
      </c>
      <c r="AZ624" s="487" t="e">
        <f>+VLOOKUP($AJ624,Data_Validation!$A:$E,5,0)</f>
        <v>#N/A</v>
      </c>
    </row>
    <row r="625" spans="36:52" ht="15" customHeight="1">
      <c r="AJ625" s="899">
        <f t="shared" si="40"/>
        <v>0</v>
      </c>
      <c r="AK625" s="899">
        <f t="shared" si="40"/>
        <v>0</v>
      </c>
      <c r="AL625" s="905">
        <f>IFERROR(INDEX(G625:R625,1,MATCH(Parametres!$B$3,G$1:R$1,0)-1)*IF(OR(F625="L",F625="S",F625="I"),-1,1),"")</f>
        <v>0</v>
      </c>
      <c r="AM625" s="905">
        <f t="shared" si="37"/>
        <v>0</v>
      </c>
      <c r="AN625" s="905">
        <f>INDEX(G625:R625,1,MATCH(Parametres!$B$3,G$1:R$1,0))*IF(OR(F625="L",F625="S",F625="I"),-1,1)</f>
        <v>0</v>
      </c>
      <c r="AO625" s="487" t="e">
        <f>+VLOOKUP($AJ625,Data_Validation!$A:$D,1,0)</f>
        <v>#N/A</v>
      </c>
      <c r="AP625" s="487" t="e">
        <f>+VLOOKUP($AJ625,Data_Validation!$A:$D,3,0)</f>
        <v>#N/A</v>
      </c>
      <c r="AQ625" s="487" t="e">
        <f>+VLOOKUP($AJ625,Data_Validation!$A:$D,4,0)</f>
        <v>#N/A</v>
      </c>
      <c r="AR625" s="487" t="s">
        <v>299</v>
      </c>
      <c r="AS625" s="487" t="e">
        <f>+VLOOKUP($AJ625,Data_Validation!$A:$E,5,0)</f>
        <v>#N/A</v>
      </c>
      <c r="AT625" s="904">
        <f t="shared" si="38"/>
        <v>0</v>
      </c>
      <c r="AU625" s="488">
        <f t="shared" si="38"/>
        <v>0</v>
      </c>
      <c r="AV625" s="899">
        <f>IFERROR(INDEX(V625:AG625,1,MATCH(Parametres!$B$3,V$1:AG$1,0)-1)*IF(OR(C625="L",C625="S",C625="I"),-1,1),"")</f>
        <v>0</v>
      </c>
      <c r="AW625" s="899">
        <f t="shared" si="39"/>
        <v>0</v>
      </c>
      <c r="AX625" s="899">
        <f>INDEX(V625:AG625,1,MATCH(Parametres!$B$3,V$1:AG$1,0))*IF(OR(C625="L",C625="S",C625="I"),-1,1)</f>
        <v>0</v>
      </c>
      <c r="AY625" s="487" t="s">
        <v>337</v>
      </c>
      <c r="AZ625" s="487" t="e">
        <f>+VLOOKUP($AJ625,Data_Validation!$A:$E,5,0)</f>
        <v>#N/A</v>
      </c>
    </row>
    <row r="626" spans="36:52" ht="15" customHeight="1">
      <c r="AJ626" s="899">
        <f t="shared" si="40"/>
        <v>0</v>
      </c>
      <c r="AK626" s="899">
        <f t="shared" si="40"/>
        <v>0</v>
      </c>
      <c r="AL626" s="905">
        <f>IFERROR(INDEX(G626:R626,1,MATCH(Parametres!$B$3,G$1:R$1,0)-1)*IF(OR(F626="L",F626="S",F626="I"),-1,1),"")</f>
        <v>0</v>
      </c>
      <c r="AM626" s="905">
        <f t="shared" si="37"/>
        <v>0</v>
      </c>
      <c r="AN626" s="905">
        <f>INDEX(G626:R626,1,MATCH(Parametres!$B$3,G$1:R$1,0))*IF(OR(F626="L",F626="S",F626="I"),-1,1)</f>
        <v>0</v>
      </c>
      <c r="AO626" s="487" t="e">
        <f>+VLOOKUP($AJ626,Data_Validation!$A:$D,1,0)</f>
        <v>#N/A</v>
      </c>
      <c r="AP626" s="487" t="e">
        <f>+VLOOKUP($AJ626,Data_Validation!$A:$D,3,0)</f>
        <v>#N/A</v>
      </c>
      <c r="AQ626" s="487" t="e">
        <f>+VLOOKUP($AJ626,Data_Validation!$A:$D,4,0)</f>
        <v>#N/A</v>
      </c>
      <c r="AR626" s="487" t="s">
        <v>299</v>
      </c>
      <c r="AS626" s="487" t="e">
        <f>+VLOOKUP($AJ626,Data_Validation!$A:$E,5,0)</f>
        <v>#N/A</v>
      </c>
      <c r="AT626" s="904">
        <f t="shared" si="38"/>
        <v>0</v>
      </c>
      <c r="AU626" s="488">
        <f t="shared" si="38"/>
        <v>0</v>
      </c>
      <c r="AV626" s="899">
        <f>IFERROR(INDEX(V626:AG626,1,MATCH(Parametres!$B$3,V$1:AG$1,0)-1)*IF(OR(C626="L",C626="S",C626="I"),-1,1),"")</f>
        <v>0</v>
      </c>
      <c r="AW626" s="899">
        <f t="shared" si="39"/>
        <v>0</v>
      </c>
      <c r="AX626" s="899">
        <f>INDEX(V626:AG626,1,MATCH(Parametres!$B$3,V$1:AG$1,0))*IF(OR(C626="L",C626="S",C626="I"),-1,1)</f>
        <v>0</v>
      </c>
      <c r="AY626" s="487" t="s">
        <v>337</v>
      </c>
      <c r="AZ626" s="487" t="e">
        <f>+VLOOKUP($AJ626,Data_Validation!$A:$E,5,0)</f>
        <v>#N/A</v>
      </c>
    </row>
    <row r="627" spans="36:52" ht="15" customHeight="1">
      <c r="AJ627" s="899">
        <f t="shared" si="40"/>
        <v>0</v>
      </c>
      <c r="AK627" s="899">
        <f t="shared" si="40"/>
        <v>0</v>
      </c>
      <c r="AL627" s="905">
        <f>IFERROR(INDEX(G627:R627,1,MATCH(Parametres!$B$3,G$1:R$1,0)-1)*IF(OR(F627="L",F627="S",F627="I"),-1,1),"")</f>
        <v>0</v>
      </c>
      <c r="AM627" s="905">
        <f t="shared" si="37"/>
        <v>0</v>
      </c>
      <c r="AN627" s="905">
        <f>INDEX(G627:R627,1,MATCH(Parametres!$B$3,G$1:R$1,0))*IF(OR(F627="L",F627="S",F627="I"),-1,1)</f>
        <v>0</v>
      </c>
      <c r="AO627" s="487" t="e">
        <f>+VLOOKUP($AJ627,Data_Validation!$A:$D,1,0)</f>
        <v>#N/A</v>
      </c>
      <c r="AP627" s="487" t="e">
        <f>+VLOOKUP($AJ627,Data_Validation!$A:$D,3,0)</f>
        <v>#N/A</v>
      </c>
      <c r="AQ627" s="487" t="e">
        <f>+VLOOKUP($AJ627,Data_Validation!$A:$D,4,0)</f>
        <v>#N/A</v>
      </c>
      <c r="AR627" s="487" t="s">
        <v>299</v>
      </c>
      <c r="AS627" s="487" t="e">
        <f>+VLOOKUP($AJ627,Data_Validation!$A:$E,5,0)</f>
        <v>#N/A</v>
      </c>
      <c r="AT627" s="904">
        <f t="shared" si="38"/>
        <v>0</v>
      </c>
      <c r="AU627" s="488">
        <f t="shared" si="38"/>
        <v>0</v>
      </c>
      <c r="AV627" s="899">
        <f>IFERROR(INDEX(V627:AG627,1,MATCH(Parametres!$B$3,V$1:AG$1,0)-1)*IF(OR(C627="L",C627="S",C627="I"),-1,1),"")</f>
        <v>0</v>
      </c>
      <c r="AW627" s="899">
        <f t="shared" si="39"/>
        <v>0</v>
      </c>
      <c r="AX627" s="899">
        <f>INDEX(V627:AG627,1,MATCH(Parametres!$B$3,V$1:AG$1,0))*IF(OR(C627="L",C627="S",C627="I"),-1,1)</f>
        <v>0</v>
      </c>
      <c r="AY627" s="487" t="s">
        <v>337</v>
      </c>
      <c r="AZ627" s="487" t="e">
        <f>+VLOOKUP($AJ627,Data_Validation!$A:$E,5,0)</f>
        <v>#N/A</v>
      </c>
    </row>
    <row r="628" spans="36:52" ht="15" customHeight="1">
      <c r="AJ628" s="899">
        <f t="shared" si="40"/>
        <v>0</v>
      </c>
      <c r="AK628" s="899">
        <f t="shared" si="40"/>
        <v>0</v>
      </c>
      <c r="AL628" s="905">
        <f>IFERROR(INDEX(G628:R628,1,MATCH(Parametres!$B$3,G$1:R$1,0)-1)*IF(OR(F628="L",F628="S",F628="I"),-1,1),"")</f>
        <v>0</v>
      </c>
      <c r="AM628" s="905">
        <f t="shared" si="37"/>
        <v>0</v>
      </c>
      <c r="AN628" s="905">
        <f>INDEX(G628:R628,1,MATCH(Parametres!$B$3,G$1:R$1,0))*IF(OR(F628="L",F628="S",F628="I"),-1,1)</f>
        <v>0</v>
      </c>
      <c r="AO628" s="487" t="e">
        <f>+VLOOKUP($AJ628,Data_Validation!$A:$D,1,0)</f>
        <v>#N/A</v>
      </c>
      <c r="AP628" s="487" t="e">
        <f>+VLOOKUP($AJ628,Data_Validation!$A:$D,3,0)</f>
        <v>#N/A</v>
      </c>
      <c r="AQ628" s="487" t="e">
        <f>+VLOOKUP($AJ628,Data_Validation!$A:$D,4,0)</f>
        <v>#N/A</v>
      </c>
      <c r="AR628" s="487" t="s">
        <v>299</v>
      </c>
      <c r="AS628" s="487" t="e">
        <f>+VLOOKUP($AJ628,Data_Validation!$A:$E,5,0)</f>
        <v>#N/A</v>
      </c>
      <c r="AT628" s="904">
        <f t="shared" si="38"/>
        <v>0</v>
      </c>
      <c r="AU628" s="488">
        <f t="shared" si="38"/>
        <v>0</v>
      </c>
      <c r="AV628" s="899">
        <f>IFERROR(INDEX(V628:AG628,1,MATCH(Parametres!$B$3,V$1:AG$1,0)-1)*IF(OR(C628="L",C628="S",C628="I"),-1,1),"")</f>
        <v>0</v>
      </c>
      <c r="AW628" s="899">
        <f t="shared" si="39"/>
        <v>0</v>
      </c>
      <c r="AX628" s="899">
        <f>INDEX(V628:AG628,1,MATCH(Parametres!$B$3,V$1:AG$1,0))*IF(OR(C628="L",C628="S",C628="I"),-1,1)</f>
        <v>0</v>
      </c>
      <c r="AY628" s="487" t="s">
        <v>337</v>
      </c>
      <c r="AZ628" s="487" t="e">
        <f>+VLOOKUP($AJ628,Data_Validation!$A:$E,5,0)</f>
        <v>#N/A</v>
      </c>
    </row>
    <row r="629" spans="36:52" ht="15" customHeight="1">
      <c r="AJ629" s="899">
        <f t="shared" si="40"/>
        <v>0</v>
      </c>
      <c r="AK629" s="899">
        <f t="shared" si="40"/>
        <v>0</v>
      </c>
      <c r="AL629" s="905">
        <f>IFERROR(INDEX(G629:R629,1,MATCH(Parametres!$B$3,G$1:R$1,0)-1)*IF(OR(F629="L",F629="S",F629="I"),-1,1),"")</f>
        <v>0</v>
      </c>
      <c r="AM629" s="905">
        <f t="shared" si="37"/>
        <v>0</v>
      </c>
      <c r="AN629" s="905">
        <f>INDEX(G629:R629,1,MATCH(Parametres!$B$3,G$1:R$1,0))*IF(OR(F629="L",F629="S",F629="I"),-1,1)</f>
        <v>0</v>
      </c>
      <c r="AO629" s="487" t="e">
        <f>+VLOOKUP($AJ629,Data_Validation!$A:$D,1,0)</f>
        <v>#N/A</v>
      </c>
      <c r="AP629" s="487" t="e">
        <f>+VLOOKUP($AJ629,Data_Validation!$A:$D,3,0)</f>
        <v>#N/A</v>
      </c>
      <c r="AQ629" s="487" t="e">
        <f>+VLOOKUP($AJ629,Data_Validation!$A:$D,4,0)</f>
        <v>#N/A</v>
      </c>
      <c r="AR629" s="487" t="s">
        <v>299</v>
      </c>
      <c r="AS629" s="487" t="e">
        <f>+VLOOKUP($AJ629,Data_Validation!$A:$E,5,0)</f>
        <v>#N/A</v>
      </c>
      <c r="AT629" s="904">
        <f t="shared" si="38"/>
        <v>0</v>
      </c>
      <c r="AU629" s="488">
        <f t="shared" si="38"/>
        <v>0</v>
      </c>
      <c r="AV629" s="899">
        <f>IFERROR(INDEX(V629:AG629,1,MATCH(Parametres!$B$3,V$1:AG$1,0)-1)*IF(OR(C629="L",C629="S",C629="I"),-1,1),"")</f>
        <v>0</v>
      </c>
      <c r="AW629" s="899">
        <f t="shared" si="39"/>
        <v>0</v>
      </c>
      <c r="AX629" s="899">
        <f>INDEX(V629:AG629,1,MATCH(Parametres!$B$3,V$1:AG$1,0))*IF(OR(C629="L",C629="S",C629="I"),-1,1)</f>
        <v>0</v>
      </c>
      <c r="AY629" s="487" t="s">
        <v>337</v>
      </c>
      <c r="AZ629" s="487" t="e">
        <f>+VLOOKUP($AJ629,Data_Validation!$A:$E,5,0)</f>
        <v>#N/A</v>
      </c>
    </row>
    <row r="630" spans="36:52" ht="15" customHeight="1">
      <c r="AJ630" s="899">
        <f t="shared" si="40"/>
        <v>0</v>
      </c>
      <c r="AK630" s="899">
        <f t="shared" si="40"/>
        <v>0</v>
      </c>
      <c r="AL630" s="905">
        <f>IFERROR(INDEX(G630:R630,1,MATCH(Parametres!$B$3,G$1:R$1,0)-1)*IF(OR(F630="L",F630="S",F630="I"),-1,1),"")</f>
        <v>0</v>
      </c>
      <c r="AM630" s="905">
        <f t="shared" si="37"/>
        <v>0</v>
      </c>
      <c r="AN630" s="905">
        <f>INDEX(G630:R630,1,MATCH(Parametres!$B$3,G$1:R$1,0))*IF(OR(F630="L",F630="S",F630="I"),-1,1)</f>
        <v>0</v>
      </c>
      <c r="AO630" s="487" t="e">
        <f>+VLOOKUP($AJ630,Data_Validation!$A:$D,1,0)</f>
        <v>#N/A</v>
      </c>
      <c r="AP630" s="487" t="e">
        <f>+VLOOKUP($AJ630,Data_Validation!$A:$D,3,0)</f>
        <v>#N/A</v>
      </c>
      <c r="AQ630" s="487" t="e">
        <f>+VLOOKUP($AJ630,Data_Validation!$A:$D,4,0)</f>
        <v>#N/A</v>
      </c>
      <c r="AR630" s="487" t="s">
        <v>299</v>
      </c>
      <c r="AS630" s="487" t="e">
        <f>+VLOOKUP($AJ630,Data_Validation!$A:$E,5,0)</f>
        <v>#N/A</v>
      </c>
      <c r="AT630" s="904">
        <f t="shared" si="38"/>
        <v>0</v>
      </c>
      <c r="AU630" s="488">
        <f t="shared" si="38"/>
        <v>0</v>
      </c>
      <c r="AV630" s="899">
        <f>IFERROR(INDEX(V630:AG630,1,MATCH(Parametres!$B$3,V$1:AG$1,0)-1)*IF(OR(C630="L",C630="S",C630="I"),-1,1),"")</f>
        <v>0</v>
      </c>
      <c r="AW630" s="899">
        <f t="shared" si="39"/>
        <v>0</v>
      </c>
      <c r="AX630" s="899">
        <f>INDEX(V630:AG630,1,MATCH(Parametres!$B$3,V$1:AG$1,0))*IF(OR(C630="L",C630="S",C630="I"),-1,1)</f>
        <v>0</v>
      </c>
      <c r="AY630" s="487" t="s">
        <v>337</v>
      </c>
      <c r="AZ630" s="487" t="e">
        <f>+VLOOKUP($AJ630,Data_Validation!$A:$E,5,0)</f>
        <v>#N/A</v>
      </c>
    </row>
    <row r="631" spans="36:52" ht="15" customHeight="1">
      <c r="AJ631" s="899">
        <f t="shared" si="40"/>
        <v>0</v>
      </c>
      <c r="AK631" s="899">
        <f t="shared" si="40"/>
        <v>0</v>
      </c>
      <c r="AL631" s="905">
        <f>IFERROR(INDEX(G631:R631,1,MATCH(Parametres!$B$3,G$1:R$1,0)-1)*IF(OR(F631="L",F631="S",F631="I"),-1,1),"")</f>
        <v>0</v>
      </c>
      <c r="AM631" s="905">
        <f t="shared" si="37"/>
        <v>0</v>
      </c>
      <c r="AN631" s="905">
        <f>INDEX(G631:R631,1,MATCH(Parametres!$B$3,G$1:R$1,0))*IF(OR(F631="L",F631="S",F631="I"),-1,1)</f>
        <v>0</v>
      </c>
      <c r="AO631" s="487" t="e">
        <f>+VLOOKUP($AJ631,Data_Validation!$A:$D,1,0)</f>
        <v>#N/A</v>
      </c>
      <c r="AP631" s="487" t="e">
        <f>+VLOOKUP($AJ631,Data_Validation!$A:$D,3,0)</f>
        <v>#N/A</v>
      </c>
      <c r="AQ631" s="487" t="e">
        <f>+VLOOKUP($AJ631,Data_Validation!$A:$D,4,0)</f>
        <v>#N/A</v>
      </c>
      <c r="AR631" s="487" t="s">
        <v>299</v>
      </c>
      <c r="AS631" s="487" t="e">
        <f>+VLOOKUP($AJ631,Data_Validation!$A:$E,5,0)</f>
        <v>#N/A</v>
      </c>
      <c r="AT631" s="904">
        <f t="shared" si="38"/>
        <v>0</v>
      </c>
      <c r="AU631" s="488">
        <f t="shared" si="38"/>
        <v>0</v>
      </c>
      <c r="AV631" s="899">
        <f>IFERROR(INDEX(V631:AG631,1,MATCH(Parametres!$B$3,V$1:AG$1,0)-1)*IF(OR(C631="L",C631="S",C631="I"),-1,1),"")</f>
        <v>0</v>
      </c>
      <c r="AW631" s="899">
        <f t="shared" si="39"/>
        <v>0</v>
      </c>
      <c r="AX631" s="899">
        <f>INDEX(V631:AG631,1,MATCH(Parametres!$B$3,V$1:AG$1,0))*IF(OR(C631="L",C631="S",C631="I"),-1,1)</f>
        <v>0</v>
      </c>
      <c r="AY631" s="487" t="s">
        <v>337</v>
      </c>
      <c r="AZ631" s="487" t="e">
        <f>+VLOOKUP($AJ631,Data_Validation!$A:$E,5,0)</f>
        <v>#N/A</v>
      </c>
    </row>
    <row r="632" spans="36:52" ht="15" customHeight="1">
      <c r="AJ632" s="899">
        <f t="shared" si="40"/>
        <v>0</v>
      </c>
      <c r="AK632" s="899">
        <f t="shared" si="40"/>
        <v>0</v>
      </c>
      <c r="AL632" s="905">
        <f>IFERROR(INDEX(G632:R632,1,MATCH(Parametres!$B$3,G$1:R$1,0)-1)*IF(OR(F632="L",F632="S",F632="I"),-1,1),"")</f>
        <v>0</v>
      </c>
      <c r="AM632" s="905">
        <f t="shared" si="37"/>
        <v>0</v>
      </c>
      <c r="AN632" s="905">
        <f>INDEX(G632:R632,1,MATCH(Parametres!$B$3,G$1:R$1,0))*IF(OR(F632="L",F632="S",F632="I"),-1,1)</f>
        <v>0</v>
      </c>
      <c r="AO632" s="487" t="e">
        <f>+VLOOKUP($AJ632,Data_Validation!$A:$D,1,0)</f>
        <v>#N/A</v>
      </c>
      <c r="AP632" s="487" t="e">
        <f>+VLOOKUP($AJ632,Data_Validation!$A:$D,3,0)</f>
        <v>#N/A</v>
      </c>
      <c r="AQ632" s="487" t="e">
        <f>+VLOOKUP($AJ632,Data_Validation!$A:$D,4,0)</f>
        <v>#N/A</v>
      </c>
      <c r="AR632" s="487" t="s">
        <v>299</v>
      </c>
      <c r="AS632" s="487" t="e">
        <f>+VLOOKUP($AJ632,Data_Validation!$A:$E,5,0)</f>
        <v>#N/A</v>
      </c>
      <c r="AT632" s="904">
        <f t="shared" si="38"/>
        <v>0</v>
      </c>
      <c r="AU632" s="488">
        <f t="shared" si="38"/>
        <v>0</v>
      </c>
      <c r="AV632" s="899">
        <f>IFERROR(INDEX(V632:AG632,1,MATCH(Parametres!$B$3,V$1:AG$1,0)-1)*IF(OR(C632="L",C632="S",C632="I"),-1,1),"")</f>
        <v>0</v>
      </c>
      <c r="AW632" s="899">
        <f t="shared" si="39"/>
        <v>0</v>
      </c>
      <c r="AX632" s="899">
        <f>INDEX(V632:AG632,1,MATCH(Parametres!$B$3,V$1:AG$1,0))*IF(OR(C632="L",C632="S",C632="I"),-1,1)</f>
        <v>0</v>
      </c>
      <c r="AY632" s="487" t="s">
        <v>337</v>
      </c>
      <c r="AZ632" s="487" t="e">
        <f>+VLOOKUP($AJ632,Data_Validation!$A:$E,5,0)</f>
        <v>#N/A</v>
      </c>
    </row>
    <row r="633" spans="36:52" ht="15" customHeight="1">
      <c r="AJ633" s="899">
        <f t="shared" si="40"/>
        <v>0</v>
      </c>
      <c r="AK633" s="899">
        <f t="shared" si="40"/>
        <v>0</v>
      </c>
      <c r="AL633" s="905">
        <f>IFERROR(INDEX(G633:R633,1,MATCH(Parametres!$B$3,G$1:R$1,0)-1)*IF(OR(F633="L",F633="S",F633="I"),-1,1),"")</f>
        <v>0</v>
      </c>
      <c r="AM633" s="905">
        <f t="shared" si="37"/>
        <v>0</v>
      </c>
      <c r="AN633" s="905">
        <f>INDEX(G633:R633,1,MATCH(Parametres!$B$3,G$1:R$1,0))*IF(OR(F633="L",F633="S",F633="I"),-1,1)</f>
        <v>0</v>
      </c>
      <c r="AO633" s="487" t="e">
        <f>+VLOOKUP($AJ633,Data_Validation!$A:$D,1,0)</f>
        <v>#N/A</v>
      </c>
      <c r="AP633" s="487" t="e">
        <f>+VLOOKUP($AJ633,Data_Validation!$A:$D,3,0)</f>
        <v>#N/A</v>
      </c>
      <c r="AQ633" s="487" t="e">
        <f>+VLOOKUP($AJ633,Data_Validation!$A:$D,4,0)</f>
        <v>#N/A</v>
      </c>
      <c r="AR633" s="487" t="s">
        <v>299</v>
      </c>
      <c r="AS633" s="487" t="e">
        <f>+VLOOKUP($AJ633,Data_Validation!$A:$E,5,0)</f>
        <v>#N/A</v>
      </c>
      <c r="AT633" s="904">
        <f t="shared" si="38"/>
        <v>0</v>
      </c>
      <c r="AU633" s="488">
        <f t="shared" si="38"/>
        <v>0</v>
      </c>
      <c r="AV633" s="899">
        <f>IFERROR(INDEX(V633:AG633,1,MATCH(Parametres!$B$3,V$1:AG$1,0)-1)*IF(OR(C633="L",C633="S",C633="I"),-1,1),"")</f>
        <v>0</v>
      </c>
      <c r="AW633" s="899">
        <f t="shared" si="39"/>
        <v>0</v>
      </c>
      <c r="AX633" s="899">
        <f>INDEX(V633:AG633,1,MATCH(Parametres!$B$3,V$1:AG$1,0))*IF(OR(C633="L",C633="S",C633="I"),-1,1)</f>
        <v>0</v>
      </c>
      <c r="AY633" s="487" t="s">
        <v>337</v>
      </c>
      <c r="AZ633" s="487" t="e">
        <f>+VLOOKUP($AJ633,Data_Validation!$A:$E,5,0)</f>
        <v>#N/A</v>
      </c>
    </row>
    <row r="634" spans="36:52" ht="15" customHeight="1">
      <c r="AJ634" s="899">
        <f t="shared" si="40"/>
        <v>0</v>
      </c>
      <c r="AK634" s="899">
        <f t="shared" si="40"/>
        <v>0</v>
      </c>
      <c r="AL634" s="905">
        <f>IFERROR(INDEX(G634:R634,1,MATCH(Parametres!$B$3,G$1:R$1,0)-1)*IF(OR(F634="L",F634="S",F634="I"),-1,1),"")</f>
        <v>0</v>
      </c>
      <c r="AM634" s="905">
        <f t="shared" si="37"/>
        <v>0</v>
      </c>
      <c r="AN634" s="905">
        <f>INDEX(G634:R634,1,MATCH(Parametres!$B$3,G$1:R$1,0))*IF(OR(F634="L",F634="S",F634="I"),-1,1)</f>
        <v>0</v>
      </c>
      <c r="AO634" s="487" t="e">
        <f>+VLOOKUP($AJ634,Data_Validation!$A:$D,1,0)</f>
        <v>#N/A</v>
      </c>
      <c r="AP634" s="487" t="e">
        <f>+VLOOKUP($AJ634,Data_Validation!$A:$D,3,0)</f>
        <v>#N/A</v>
      </c>
      <c r="AQ634" s="487" t="e">
        <f>+VLOOKUP($AJ634,Data_Validation!$A:$D,4,0)</f>
        <v>#N/A</v>
      </c>
      <c r="AR634" s="487" t="s">
        <v>299</v>
      </c>
      <c r="AS634" s="487" t="e">
        <f>+VLOOKUP($AJ634,Data_Validation!$A:$E,5,0)</f>
        <v>#N/A</v>
      </c>
      <c r="AT634" s="904">
        <f t="shared" si="38"/>
        <v>0</v>
      </c>
      <c r="AU634" s="488">
        <f t="shared" si="38"/>
        <v>0</v>
      </c>
      <c r="AV634" s="899">
        <f>IFERROR(INDEX(V634:AG634,1,MATCH(Parametres!$B$3,V$1:AG$1,0)-1)*IF(OR(C634="L",C634="S",C634="I"),-1,1),"")</f>
        <v>0</v>
      </c>
      <c r="AW634" s="899">
        <f t="shared" si="39"/>
        <v>0</v>
      </c>
      <c r="AX634" s="899">
        <f>INDEX(V634:AG634,1,MATCH(Parametres!$B$3,V$1:AG$1,0))*IF(OR(C634="L",C634="S",C634="I"),-1,1)</f>
        <v>0</v>
      </c>
      <c r="AY634" s="487" t="s">
        <v>337</v>
      </c>
      <c r="AZ634" s="487" t="e">
        <f>+VLOOKUP($AJ634,Data_Validation!$A:$E,5,0)</f>
        <v>#N/A</v>
      </c>
    </row>
    <row r="635" spans="36:52" ht="15" customHeight="1">
      <c r="AJ635" s="899">
        <f t="shared" si="40"/>
        <v>0</v>
      </c>
      <c r="AK635" s="899">
        <f t="shared" si="40"/>
        <v>0</v>
      </c>
      <c r="AL635" s="905">
        <f>IFERROR(INDEX(G635:R635,1,MATCH(Parametres!$B$3,G$1:R$1,0)-1)*IF(OR(F635="L",F635="S",F635="I"),-1,1),"")</f>
        <v>0</v>
      </c>
      <c r="AM635" s="905">
        <f t="shared" si="37"/>
        <v>0</v>
      </c>
      <c r="AN635" s="905">
        <f>INDEX(G635:R635,1,MATCH(Parametres!$B$3,G$1:R$1,0))*IF(OR(F635="L",F635="S",F635="I"),-1,1)</f>
        <v>0</v>
      </c>
      <c r="AO635" s="487" t="e">
        <f>+VLOOKUP($AJ635,Data_Validation!$A:$D,1,0)</f>
        <v>#N/A</v>
      </c>
      <c r="AP635" s="487" t="e">
        <f>+VLOOKUP($AJ635,Data_Validation!$A:$D,3,0)</f>
        <v>#N/A</v>
      </c>
      <c r="AQ635" s="487" t="e">
        <f>+VLOOKUP($AJ635,Data_Validation!$A:$D,4,0)</f>
        <v>#N/A</v>
      </c>
      <c r="AR635" s="487" t="s">
        <v>299</v>
      </c>
      <c r="AS635" s="487" t="e">
        <f>+VLOOKUP($AJ635,Data_Validation!$A:$E,5,0)</f>
        <v>#N/A</v>
      </c>
      <c r="AT635" s="904">
        <f t="shared" si="38"/>
        <v>0</v>
      </c>
      <c r="AU635" s="488">
        <f t="shared" si="38"/>
        <v>0</v>
      </c>
      <c r="AV635" s="899">
        <f>IFERROR(INDEX(V635:AG635,1,MATCH(Parametres!$B$3,V$1:AG$1,0)-1)*IF(OR(C635="L",C635="S",C635="I"),-1,1),"")</f>
        <v>0</v>
      </c>
      <c r="AW635" s="899">
        <f t="shared" si="39"/>
        <v>0</v>
      </c>
      <c r="AX635" s="899">
        <f>INDEX(V635:AG635,1,MATCH(Parametres!$B$3,V$1:AG$1,0))*IF(OR(C635="L",C635="S",C635="I"),-1,1)</f>
        <v>0</v>
      </c>
      <c r="AY635" s="487" t="s">
        <v>337</v>
      </c>
      <c r="AZ635" s="487" t="e">
        <f>+VLOOKUP($AJ635,Data_Validation!$A:$E,5,0)</f>
        <v>#N/A</v>
      </c>
    </row>
    <row r="636" spans="36:52" ht="15" customHeight="1">
      <c r="AJ636" s="899">
        <f t="shared" si="40"/>
        <v>0</v>
      </c>
      <c r="AK636" s="899">
        <f t="shared" si="40"/>
        <v>0</v>
      </c>
      <c r="AL636" s="905">
        <f>IFERROR(INDEX(G636:R636,1,MATCH(Parametres!$B$3,G$1:R$1,0)-1)*IF(OR(F636="L",F636="S",F636="I"),-1,1),"")</f>
        <v>0</v>
      </c>
      <c r="AM636" s="905">
        <f t="shared" si="37"/>
        <v>0</v>
      </c>
      <c r="AN636" s="905">
        <f>INDEX(G636:R636,1,MATCH(Parametres!$B$3,G$1:R$1,0))*IF(OR(F636="L",F636="S",F636="I"),-1,1)</f>
        <v>0</v>
      </c>
      <c r="AO636" s="487" t="e">
        <f>+VLOOKUP($AJ636,Data_Validation!$A:$D,1,0)</f>
        <v>#N/A</v>
      </c>
      <c r="AP636" s="487" t="e">
        <f>+VLOOKUP($AJ636,Data_Validation!$A:$D,3,0)</f>
        <v>#N/A</v>
      </c>
      <c r="AQ636" s="487" t="e">
        <f>+VLOOKUP($AJ636,Data_Validation!$A:$D,4,0)</f>
        <v>#N/A</v>
      </c>
      <c r="AR636" s="487" t="s">
        <v>299</v>
      </c>
      <c r="AS636" s="487" t="e">
        <f>+VLOOKUP($AJ636,Data_Validation!$A:$E,5,0)</f>
        <v>#N/A</v>
      </c>
      <c r="AT636" s="904">
        <f t="shared" si="38"/>
        <v>0</v>
      </c>
      <c r="AU636" s="488">
        <f t="shared" si="38"/>
        <v>0</v>
      </c>
      <c r="AV636" s="899">
        <f>IFERROR(INDEX(V636:AG636,1,MATCH(Parametres!$B$3,V$1:AG$1,0)-1)*IF(OR(C636="L",C636="S",C636="I"),-1,1),"")</f>
        <v>0</v>
      </c>
      <c r="AW636" s="899">
        <f t="shared" si="39"/>
        <v>0</v>
      </c>
      <c r="AX636" s="899">
        <f>INDEX(V636:AG636,1,MATCH(Parametres!$B$3,V$1:AG$1,0))*IF(OR(C636="L",C636="S",C636="I"),-1,1)</f>
        <v>0</v>
      </c>
      <c r="AY636" s="487" t="s">
        <v>337</v>
      </c>
      <c r="AZ636" s="487" t="e">
        <f>+VLOOKUP($AJ636,Data_Validation!$A:$E,5,0)</f>
        <v>#N/A</v>
      </c>
    </row>
    <row r="637" spans="36:52" ht="15" customHeight="1">
      <c r="AJ637" s="899">
        <f t="shared" si="40"/>
        <v>0</v>
      </c>
      <c r="AK637" s="899">
        <f t="shared" si="40"/>
        <v>0</v>
      </c>
      <c r="AL637" s="905">
        <f>IFERROR(INDEX(G637:R637,1,MATCH(Parametres!$B$3,G$1:R$1,0)-1)*IF(OR(F637="L",F637="S",F637="I"),-1,1),"")</f>
        <v>0</v>
      </c>
      <c r="AM637" s="905">
        <f t="shared" si="37"/>
        <v>0</v>
      </c>
      <c r="AN637" s="905">
        <f>INDEX(G637:R637,1,MATCH(Parametres!$B$3,G$1:R$1,0))*IF(OR(F637="L",F637="S",F637="I"),-1,1)</f>
        <v>0</v>
      </c>
      <c r="AO637" s="487" t="e">
        <f>+VLOOKUP($AJ637,Data_Validation!$A:$D,1,0)</f>
        <v>#N/A</v>
      </c>
      <c r="AP637" s="487" t="e">
        <f>+VLOOKUP($AJ637,Data_Validation!$A:$D,3,0)</f>
        <v>#N/A</v>
      </c>
      <c r="AQ637" s="487" t="e">
        <f>+VLOOKUP($AJ637,Data_Validation!$A:$D,4,0)</f>
        <v>#N/A</v>
      </c>
      <c r="AR637" s="487" t="s">
        <v>299</v>
      </c>
      <c r="AS637" s="487" t="e">
        <f>+VLOOKUP($AJ637,Data_Validation!$A:$E,5,0)</f>
        <v>#N/A</v>
      </c>
      <c r="AT637" s="904">
        <f t="shared" si="38"/>
        <v>0</v>
      </c>
      <c r="AU637" s="488">
        <f t="shared" si="38"/>
        <v>0</v>
      </c>
      <c r="AV637" s="899">
        <f>IFERROR(INDEX(V637:AG637,1,MATCH(Parametres!$B$3,V$1:AG$1,0)-1)*IF(OR(C637="L",C637="S",C637="I"),-1,1),"")</f>
        <v>0</v>
      </c>
      <c r="AW637" s="899">
        <f t="shared" si="39"/>
        <v>0</v>
      </c>
      <c r="AX637" s="899">
        <f>INDEX(V637:AG637,1,MATCH(Parametres!$B$3,V$1:AG$1,0))*IF(OR(C637="L",C637="S",C637="I"),-1,1)</f>
        <v>0</v>
      </c>
      <c r="AY637" s="487" t="s">
        <v>337</v>
      </c>
      <c r="AZ637" s="487" t="e">
        <f>+VLOOKUP($AJ637,Data_Validation!$A:$E,5,0)</f>
        <v>#N/A</v>
      </c>
    </row>
    <row r="638" spans="36:52" ht="15" customHeight="1">
      <c r="AJ638" s="899">
        <f t="shared" si="40"/>
        <v>0</v>
      </c>
      <c r="AK638" s="899">
        <f t="shared" si="40"/>
        <v>0</v>
      </c>
      <c r="AL638" s="905">
        <f>IFERROR(INDEX(G638:R638,1,MATCH(Parametres!$B$3,G$1:R$1,0)-1)*IF(OR(F638="L",F638="S",F638="I"),-1,1),"")</f>
        <v>0</v>
      </c>
      <c r="AM638" s="905">
        <f t="shared" si="37"/>
        <v>0</v>
      </c>
      <c r="AN638" s="905">
        <f>INDEX(G638:R638,1,MATCH(Parametres!$B$3,G$1:R$1,0))*IF(OR(F638="L",F638="S",F638="I"),-1,1)</f>
        <v>0</v>
      </c>
      <c r="AO638" s="487" t="e">
        <f>+VLOOKUP($AJ638,Data_Validation!$A:$D,1,0)</f>
        <v>#N/A</v>
      </c>
      <c r="AP638" s="487" t="e">
        <f>+VLOOKUP($AJ638,Data_Validation!$A:$D,3,0)</f>
        <v>#N/A</v>
      </c>
      <c r="AQ638" s="487" t="e">
        <f>+VLOOKUP($AJ638,Data_Validation!$A:$D,4,0)</f>
        <v>#N/A</v>
      </c>
      <c r="AR638" s="487" t="s">
        <v>299</v>
      </c>
      <c r="AS638" s="487" t="e">
        <f>+VLOOKUP($AJ638,Data_Validation!$A:$E,5,0)</f>
        <v>#N/A</v>
      </c>
      <c r="AT638" s="904">
        <f t="shared" si="38"/>
        <v>0</v>
      </c>
      <c r="AU638" s="488">
        <f t="shared" si="38"/>
        <v>0</v>
      </c>
      <c r="AV638" s="899">
        <f>IFERROR(INDEX(V638:AG638,1,MATCH(Parametres!$B$3,V$1:AG$1,0)-1)*IF(OR(C638="L",C638="S",C638="I"),-1,1),"")</f>
        <v>0</v>
      </c>
      <c r="AW638" s="899">
        <f t="shared" si="39"/>
        <v>0</v>
      </c>
      <c r="AX638" s="899">
        <f>INDEX(V638:AG638,1,MATCH(Parametres!$B$3,V$1:AG$1,0))*IF(OR(C638="L",C638="S",C638="I"),-1,1)</f>
        <v>0</v>
      </c>
      <c r="AY638" s="487" t="s">
        <v>337</v>
      </c>
      <c r="AZ638" s="487" t="e">
        <f>+VLOOKUP($AJ638,Data_Validation!$A:$E,5,0)</f>
        <v>#N/A</v>
      </c>
    </row>
    <row r="639" spans="36:52" ht="15" customHeight="1">
      <c r="AJ639" s="899">
        <f t="shared" si="40"/>
        <v>0</v>
      </c>
      <c r="AK639" s="899">
        <f t="shared" si="40"/>
        <v>0</v>
      </c>
      <c r="AL639" s="905">
        <f>IFERROR(INDEX(G639:R639,1,MATCH(Parametres!$B$3,G$1:R$1,0)-1)*IF(OR(F639="L",F639="S",F639="I"),-1,1),"")</f>
        <v>0</v>
      </c>
      <c r="AM639" s="905">
        <f t="shared" si="37"/>
        <v>0</v>
      </c>
      <c r="AN639" s="905">
        <f>INDEX(G639:R639,1,MATCH(Parametres!$B$3,G$1:R$1,0))*IF(OR(F639="L",F639="S",F639="I"),-1,1)</f>
        <v>0</v>
      </c>
      <c r="AO639" s="487" t="e">
        <f>+VLOOKUP($AJ639,Data_Validation!$A:$D,1,0)</f>
        <v>#N/A</v>
      </c>
      <c r="AP639" s="487" t="e">
        <f>+VLOOKUP($AJ639,Data_Validation!$A:$D,3,0)</f>
        <v>#N/A</v>
      </c>
      <c r="AQ639" s="487" t="e">
        <f>+VLOOKUP($AJ639,Data_Validation!$A:$D,4,0)</f>
        <v>#N/A</v>
      </c>
      <c r="AR639" s="487" t="s">
        <v>299</v>
      </c>
      <c r="AS639" s="487" t="e">
        <f>+VLOOKUP($AJ639,Data_Validation!$A:$E,5,0)</f>
        <v>#N/A</v>
      </c>
      <c r="AT639" s="904">
        <f t="shared" si="38"/>
        <v>0</v>
      </c>
      <c r="AU639" s="488">
        <f t="shared" si="38"/>
        <v>0</v>
      </c>
      <c r="AV639" s="899">
        <f>IFERROR(INDEX(V639:AG639,1,MATCH(Parametres!$B$3,V$1:AG$1,0)-1)*IF(OR(C639="L",C639="S",C639="I"),-1,1),"")</f>
        <v>0</v>
      </c>
      <c r="AW639" s="899">
        <f t="shared" si="39"/>
        <v>0</v>
      </c>
      <c r="AX639" s="899">
        <f>INDEX(V639:AG639,1,MATCH(Parametres!$B$3,V$1:AG$1,0))*IF(OR(C639="L",C639="S",C639="I"),-1,1)</f>
        <v>0</v>
      </c>
      <c r="AY639" s="487" t="s">
        <v>337</v>
      </c>
      <c r="AZ639" s="487" t="e">
        <f>+VLOOKUP($AJ639,Data_Validation!$A:$E,5,0)</f>
        <v>#N/A</v>
      </c>
    </row>
    <row r="640" spans="36:52" ht="15" customHeight="1">
      <c r="AJ640" s="899">
        <f t="shared" si="40"/>
        <v>0</v>
      </c>
      <c r="AK640" s="899">
        <f t="shared" si="40"/>
        <v>0</v>
      </c>
      <c r="AL640" s="905">
        <f>IFERROR(INDEX(G640:R640,1,MATCH(Parametres!$B$3,G$1:R$1,0)-1)*IF(OR(F640="L",F640="S",F640="I"),-1,1),"")</f>
        <v>0</v>
      </c>
      <c r="AM640" s="905">
        <f t="shared" si="37"/>
        <v>0</v>
      </c>
      <c r="AN640" s="905">
        <f>INDEX(G640:R640,1,MATCH(Parametres!$B$3,G$1:R$1,0))*IF(OR(F640="L",F640="S",F640="I"),-1,1)</f>
        <v>0</v>
      </c>
      <c r="AO640" s="487" t="e">
        <f>+VLOOKUP($AJ640,Data_Validation!$A:$D,1,0)</f>
        <v>#N/A</v>
      </c>
      <c r="AP640" s="487" t="e">
        <f>+VLOOKUP($AJ640,Data_Validation!$A:$D,3,0)</f>
        <v>#N/A</v>
      </c>
      <c r="AQ640" s="487" t="e">
        <f>+VLOOKUP($AJ640,Data_Validation!$A:$D,4,0)</f>
        <v>#N/A</v>
      </c>
      <c r="AR640" s="487" t="s">
        <v>299</v>
      </c>
      <c r="AS640" s="487" t="e">
        <f>+VLOOKUP($AJ640,Data_Validation!$A:$E,5,0)</f>
        <v>#N/A</v>
      </c>
      <c r="AT640" s="904">
        <f t="shared" si="38"/>
        <v>0</v>
      </c>
      <c r="AU640" s="488">
        <f t="shared" si="38"/>
        <v>0</v>
      </c>
      <c r="AV640" s="899">
        <f>IFERROR(INDEX(V640:AG640,1,MATCH(Parametres!$B$3,V$1:AG$1,0)-1)*IF(OR(C640="L",C640="S",C640="I"),-1,1),"")</f>
        <v>0</v>
      </c>
      <c r="AW640" s="899">
        <f t="shared" si="39"/>
        <v>0</v>
      </c>
      <c r="AX640" s="899">
        <f>INDEX(V640:AG640,1,MATCH(Parametres!$B$3,V$1:AG$1,0))*IF(OR(C640="L",C640="S",C640="I"),-1,1)</f>
        <v>0</v>
      </c>
      <c r="AY640" s="487" t="s">
        <v>337</v>
      </c>
      <c r="AZ640" s="487" t="e">
        <f>+VLOOKUP($AJ640,Data_Validation!$A:$E,5,0)</f>
        <v>#N/A</v>
      </c>
    </row>
    <row r="641" spans="36:52" ht="15" customHeight="1">
      <c r="AJ641" s="899">
        <f t="shared" si="40"/>
        <v>0</v>
      </c>
      <c r="AK641" s="899">
        <f t="shared" si="40"/>
        <v>0</v>
      </c>
      <c r="AL641" s="905">
        <f>IFERROR(INDEX(G641:R641,1,MATCH(Parametres!$B$3,G$1:R$1,0)-1)*IF(OR(F641="L",F641="S",F641="I"),-1,1),"")</f>
        <v>0</v>
      </c>
      <c r="AM641" s="905">
        <f t="shared" si="37"/>
        <v>0</v>
      </c>
      <c r="AN641" s="905">
        <f>INDEX(G641:R641,1,MATCH(Parametres!$B$3,G$1:R$1,0))*IF(OR(F641="L",F641="S",F641="I"),-1,1)</f>
        <v>0</v>
      </c>
      <c r="AO641" s="487" t="e">
        <f>+VLOOKUP($AJ641,Data_Validation!$A:$D,1,0)</f>
        <v>#N/A</v>
      </c>
      <c r="AP641" s="487" t="e">
        <f>+VLOOKUP($AJ641,Data_Validation!$A:$D,3,0)</f>
        <v>#N/A</v>
      </c>
      <c r="AQ641" s="487" t="e">
        <f>+VLOOKUP($AJ641,Data_Validation!$A:$D,4,0)</f>
        <v>#N/A</v>
      </c>
      <c r="AR641" s="487" t="s">
        <v>299</v>
      </c>
      <c r="AS641" s="487" t="e">
        <f>+VLOOKUP($AJ641,Data_Validation!$A:$E,5,0)</f>
        <v>#N/A</v>
      </c>
      <c r="AT641" s="904">
        <f t="shared" si="38"/>
        <v>0</v>
      </c>
      <c r="AU641" s="488">
        <f t="shared" si="38"/>
        <v>0</v>
      </c>
      <c r="AV641" s="899">
        <f>IFERROR(INDEX(V641:AG641,1,MATCH(Parametres!$B$3,V$1:AG$1,0)-1)*IF(OR(C641="L",C641="S",C641="I"),-1,1),"")</f>
        <v>0</v>
      </c>
      <c r="AW641" s="899">
        <f t="shared" si="39"/>
        <v>0</v>
      </c>
      <c r="AX641" s="899">
        <f>INDEX(V641:AG641,1,MATCH(Parametres!$B$3,V$1:AG$1,0))*IF(OR(C641="L",C641="S",C641="I"),-1,1)</f>
        <v>0</v>
      </c>
      <c r="AY641" s="487" t="s">
        <v>337</v>
      </c>
      <c r="AZ641" s="487" t="e">
        <f>+VLOOKUP($AJ641,Data_Validation!$A:$E,5,0)</f>
        <v>#N/A</v>
      </c>
    </row>
    <row r="642" spans="36:52" ht="15" customHeight="1">
      <c r="AJ642" s="899">
        <f t="shared" si="40"/>
        <v>0</v>
      </c>
      <c r="AK642" s="899">
        <f t="shared" si="40"/>
        <v>0</v>
      </c>
      <c r="AL642" s="905">
        <f>IFERROR(INDEX(G642:R642,1,MATCH(Parametres!$B$3,G$1:R$1,0)-1)*IF(OR(F642="L",F642="S",F642="I"),-1,1),"")</f>
        <v>0</v>
      </c>
      <c r="AM642" s="905">
        <f t="shared" si="37"/>
        <v>0</v>
      </c>
      <c r="AN642" s="905">
        <f>INDEX(G642:R642,1,MATCH(Parametres!$B$3,G$1:R$1,0))*IF(OR(F642="L",F642="S",F642="I"),-1,1)</f>
        <v>0</v>
      </c>
      <c r="AO642" s="487" t="e">
        <f>+VLOOKUP($AJ642,Data_Validation!$A:$D,1,0)</f>
        <v>#N/A</v>
      </c>
      <c r="AP642" s="487" t="e">
        <f>+VLOOKUP($AJ642,Data_Validation!$A:$D,3,0)</f>
        <v>#N/A</v>
      </c>
      <c r="AQ642" s="487" t="e">
        <f>+VLOOKUP($AJ642,Data_Validation!$A:$D,4,0)</f>
        <v>#N/A</v>
      </c>
      <c r="AR642" s="487" t="s">
        <v>299</v>
      </c>
      <c r="AS642" s="487" t="e">
        <f>+VLOOKUP($AJ642,Data_Validation!$A:$E,5,0)</f>
        <v>#N/A</v>
      </c>
      <c r="AT642" s="904">
        <f t="shared" si="38"/>
        <v>0</v>
      </c>
      <c r="AU642" s="488">
        <f t="shared" si="38"/>
        <v>0</v>
      </c>
      <c r="AV642" s="899">
        <f>IFERROR(INDEX(V642:AG642,1,MATCH(Parametres!$B$3,V$1:AG$1,0)-1)*IF(OR(C642="L",C642="S",C642="I"),-1,1),"")</f>
        <v>0</v>
      </c>
      <c r="AW642" s="899">
        <f t="shared" si="39"/>
        <v>0</v>
      </c>
      <c r="AX642" s="899">
        <f>INDEX(V642:AG642,1,MATCH(Parametres!$B$3,V$1:AG$1,0))*IF(OR(C642="L",C642="S",C642="I"),-1,1)</f>
        <v>0</v>
      </c>
      <c r="AY642" s="487" t="s">
        <v>337</v>
      </c>
      <c r="AZ642" s="487" t="e">
        <f>+VLOOKUP($AJ642,Data_Validation!$A:$E,5,0)</f>
        <v>#N/A</v>
      </c>
    </row>
    <row r="643" spans="36:52" ht="15" customHeight="1">
      <c r="AJ643" s="899">
        <f t="shared" si="40"/>
        <v>0</v>
      </c>
      <c r="AK643" s="899">
        <f t="shared" si="40"/>
        <v>0</v>
      </c>
      <c r="AL643" s="905">
        <f>IFERROR(INDEX(G643:R643,1,MATCH(Parametres!$B$3,G$1:R$1,0)-1)*IF(OR(F643="L",F643="S",F643="I"),-1,1),"")</f>
        <v>0</v>
      </c>
      <c r="AM643" s="905">
        <f t="shared" si="37"/>
        <v>0</v>
      </c>
      <c r="AN643" s="905">
        <f>INDEX(G643:R643,1,MATCH(Parametres!$B$3,G$1:R$1,0))*IF(OR(F643="L",F643="S",F643="I"),-1,1)</f>
        <v>0</v>
      </c>
      <c r="AO643" s="487" t="e">
        <f>+VLOOKUP($AJ643,Data_Validation!$A:$D,1,0)</f>
        <v>#N/A</v>
      </c>
      <c r="AP643" s="487" t="e">
        <f>+VLOOKUP($AJ643,Data_Validation!$A:$D,3,0)</f>
        <v>#N/A</v>
      </c>
      <c r="AQ643" s="487" t="e">
        <f>+VLOOKUP($AJ643,Data_Validation!$A:$D,4,0)</f>
        <v>#N/A</v>
      </c>
      <c r="AR643" s="487" t="s">
        <v>299</v>
      </c>
      <c r="AS643" s="487" t="e">
        <f>+VLOOKUP($AJ643,Data_Validation!$A:$E,5,0)</f>
        <v>#N/A</v>
      </c>
      <c r="AT643" s="904">
        <f t="shared" si="38"/>
        <v>0</v>
      </c>
      <c r="AU643" s="488">
        <f t="shared" si="38"/>
        <v>0</v>
      </c>
      <c r="AV643" s="899">
        <f>IFERROR(INDEX(V643:AG643,1,MATCH(Parametres!$B$3,V$1:AG$1,0)-1)*IF(OR(C643="L",C643="S",C643="I"),-1,1),"")</f>
        <v>0</v>
      </c>
      <c r="AW643" s="899">
        <f t="shared" si="39"/>
        <v>0</v>
      </c>
      <c r="AX643" s="899">
        <f>INDEX(V643:AG643,1,MATCH(Parametres!$B$3,V$1:AG$1,0))*IF(OR(C643="L",C643="S",C643="I"),-1,1)</f>
        <v>0</v>
      </c>
      <c r="AY643" s="487" t="s">
        <v>337</v>
      </c>
      <c r="AZ643" s="487" t="e">
        <f>+VLOOKUP($AJ643,Data_Validation!$A:$E,5,0)</f>
        <v>#N/A</v>
      </c>
    </row>
    <row r="644" spans="36:52" ht="15" customHeight="1">
      <c r="AJ644" s="899">
        <f t="shared" si="40"/>
        <v>0</v>
      </c>
      <c r="AK644" s="899">
        <f t="shared" si="40"/>
        <v>0</v>
      </c>
      <c r="AL644" s="905">
        <f>IFERROR(INDEX(G644:R644,1,MATCH(Parametres!$B$3,G$1:R$1,0)-1)*IF(OR(F644="L",F644="S",F644="I"),-1,1),"")</f>
        <v>0</v>
      </c>
      <c r="AM644" s="905">
        <f t="shared" ref="AM644:AM707" si="41">AN644-AL644</f>
        <v>0</v>
      </c>
      <c r="AN644" s="905">
        <f>INDEX(G644:R644,1,MATCH(Parametres!$B$3,G$1:R$1,0))*IF(OR(F644="L",F644="S",F644="I"),-1,1)</f>
        <v>0</v>
      </c>
      <c r="AO644" s="487" t="e">
        <f>+VLOOKUP($AJ644,Data_Validation!$A:$D,1,0)</f>
        <v>#N/A</v>
      </c>
      <c r="AP644" s="487" t="e">
        <f>+VLOOKUP($AJ644,Data_Validation!$A:$D,3,0)</f>
        <v>#N/A</v>
      </c>
      <c r="AQ644" s="487" t="e">
        <f>+VLOOKUP($AJ644,Data_Validation!$A:$D,4,0)</f>
        <v>#N/A</v>
      </c>
      <c r="AR644" s="487" t="s">
        <v>299</v>
      </c>
      <c r="AS644" s="487" t="e">
        <f>+VLOOKUP($AJ644,Data_Validation!$A:$E,5,0)</f>
        <v>#N/A</v>
      </c>
      <c r="AT644" s="904">
        <f t="shared" ref="AT644:AU707" si="42">C644</f>
        <v>0</v>
      </c>
      <c r="AU644" s="488">
        <f t="shared" si="42"/>
        <v>0</v>
      </c>
      <c r="AV644" s="899">
        <f>IFERROR(INDEX(V644:AG644,1,MATCH(Parametres!$B$3,V$1:AG$1,0)-1)*IF(OR(C644="L",C644="S",C644="I"),-1,1),"")</f>
        <v>0</v>
      </c>
      <c r="AW644" s="899">
        <f t="shared" ref="AW644:AW707" si="43">AX644-AV644</f>
        <v>0</v>
      </c>
      <c r="AX644" s="899">
        <f>INDEX(V644:AG644,1,MATCH(Parametres!$B$3,V$1:AG$1,0))*IF(OR(C644="L",C644="S",C644="I"),-1,1)</f>
        <v>0</v>
      </c>
      <c r="AY644" s="487" t="s">
        <v>337</v>
      </c>
      <c r="AZ644" s="487" t="e">
        <f>+VLOOKUP($AJ644,Data_Validation!$A:$E,5,0)</f>
        <v>#N/A</v>
      </c>
    </row>
    <row r="645" spans="36:52" ht="15" customHeight="1">
      <c r="AJ645" s="899">
        <f t="shared" si="40"/>
        <v>0</v>
      </c>
      <c r="AK645" s="899">
        <f t="shared" si="40"/>
        <v>0</v>
      </c>
      <c r="AL645" s="905">
        <f>IFERROR(INDEX(G645:R645,1,MATCH(Parametres!$B$3,G$1:R$1,0)-1)*IF(OR(F645="L",F645="S",F645="I"),-1,1),"")</f>
        <v>0</v>
      </c>
      <c r="AM645" s="905">
        <f t="shared" si="41"/>
        <v>0</v>
      </c>
      <c r="AN645" s="905">
        <f>INDEX(G645:R645,1,MATCH(Parametres!$B$3,G$1:R$1,0))*IF(OR(F645="L",F645="S",F645="I"),-1,1)</f>
        <v>0</v>
      </c>
      <c r="AO645" s="487" t="e">
        <f>+VLOOKUP($AJ645,Data_Validation!$A:$D,1,0)</f>
        <v>#N/A</v>
      </c>
      <c r="AP645" s="487" t="e">
        <f>+VLOOKUP($AJ645,Data_Validation!$A:$D,3,0)</f>
        <v>#N/A</v>
      </c>
      <c r="AQ645" s="487" t="e">
        <f>+VLOOKUP($AJ645,Data_Validation!$A:$D,4,0)</f>
        <v>#N/A</v>
      </c>
      <c r="AR645" s="487" t="s">
        <v>299</v>
      </c>
      <c r="AS645" s="487" t="e">
        <f>+VLOOKUP($AJ645,Data_Validation!$A:$E,5,0)</f>
        <v>#N/A</v>
      </c>
      <c r="AT645" s="904">
        <f t="shared" si="42"/>
        <v>0</v>
      </c>
      <c r="AU645" s="488">
        <f t="shared" si="42"/>
        <v>0</v>
      </c>
      <c r="AV645" s="899">
        <f>IFERROR(INDEX(V645:AG645,1,MATCH(Parametres!$B$3,V$1:AG$1,0)-1)*IF(OR(C645="L",C645="S",C645="I"),-1,1),"")</f>
        <v>0</v>
      </c>
      <c r="AW645" s="899">
        <f t="shared" si="43"/>
        <v>0</v>
      </c>
      <c r="AX645" s="899">
        <f>INDEX(V645:AG645,1,MATCH(Parametres!$B$3,V$1:AG$1,0))*IF(OR(C645="L",C645="S",C645="I"),-1,1)</f>
        <v>0</v>
      </c>
      <c r="AY645" s="487" t="s">
        <v>337</v>
      </c>
      <c r="AZ645" s="487" t="e">
        <f>+VLOOKUP($AJ645,Data_Validation!$A:$E,5,0)</f>
        <v>#N/A</v>
      </c>
    </row>
    <row r="646" spans="36:52" ht="15" customHeight="1">
      <c r="AJ646" s="899">
        <f t="shared" si="40"/>
        <v>0</v>
      </c>
      <c r="AK646" s="899">
        <f t="shared" si="40"/>
        <v>0</v>
      </c>
      <c r="AL646" s="905">
        <f>IFERROR(INDEX(G646:R646,1,MATCH(Parametres!$B$3,G$1:R$1,0)-1)*IF(OR(F646="L",F646="S",F646="I"),-1,1),"")</f>
        <v>0</v>
      </c>
      <c r="AM646" s="905">
        <f t="shared" si="41"/>
        <v>0</v>
      </c>
      <c r="AN646" s="905">
        <f>INDEX(G646:R646,1,MATCH(Parametres!$B$3,G$1:R$1,0))*IF(OR(F646="L",F646="S",F646="I"),-1,1)</f>
        <v>0</v>
      </c>
      <c r="AO646" s="487" t="e">
        <f>+VLOOKUP($AJ646,Data_Validation!$A:$D,1,0)</f>
        <v>#N/A</v>
      </c>
      <c r="AP646" s="487" t="e">
        <f>+VLOOKUP($AJ646,Data_Validation!$A:$D,3,0)</f>
        <v>#N/A</v>
      </c>
      <c r="AQ646" s="487" t="e">
        <f>+VLOOKUP($AJ646,Data_Validation!$A:$D,4,0)</f>
        <v>#N/A</v>
      </c>
      <c r="AR646" s="487" t="s">
        <v>299</v>
      </c>
      <c r="AS646" s="487" t="e">
        <f>+VLOOKUP($AJ646,Data_Validation!$A:$E,5,0)</f>
        <v>#N/A</v>
      </c>
      <c r="AT646" s="904">
        <f t="shared" si="42"/>
        <v>0</v>
      </c>
      <c r="AU646" s="488">
        <f t="shared" si="42"/>
        <v>0</v>
      </c>
      <c r="AV646" s="899">
        <f>IFERROR(INDEX(V646:AG646,1,MATCH(Parametres!$B$3,V$1:AG$1,0)-1)*IF(OR(C646="L",C646="S",C646="I"),-1,1),"")</f>
        <v>0</v>
      </c>
      <c r="AW646" s="899">
        <f t="shared" si="43"/>
        <v>0</v>
      </c>
      <c r="AX646" s="899">
        <f>INDEX(V646:AG646,1,MATCH(Parametres!$B$3,V$1:AG$1,0))*IF(OR(C646="L",C646="S",C646="I"),-1,1)</f>
        <v>0</v>
      </c>
      <c r="AY646" s="487" t="s">
        <v>337</v>
      </c>
      <c r="AZ646" s="487" t="e">
        <f>+VLOOKUP($AJ646,Data_Validation!$A:$E,5,0)</f>
        <v>#N/A</v>
      </c>
    </row>
    <row r="647" spans="36:52" ht="15" customHeight="1">
      <c r="AJ647" s="899">
        <f t="shared" si="40"/>
        <v>0</v>
      </c>
      <c r="AK647" s="899">
        <f t="shared" si="40"/>
        <v>0</v>
      </c>
      <c r="AL647" s="905">
        <f>IFERROR(INDEX(G647:R647,1,MATCH(Parametres!$B$3,G$1:R$1,0)-1)*IF(OR(F647="L",F647="S",F647="I"),-1,1),"")</f>
        <v>0</v>
      </c>
      <c r="AM647" s="905">
        <f t="shared" si="41"/>
        <v>0</v>
      </c>
      <c r="AN647" s="905">
        <f>INDEX(G647:R647,1,MATCH(Parametres!$B$3,G$1:R$1,0))*IF(OR(F647="L",F647="S",F647="I"),-1,1)</f>
        <v>0</v>
      </c>
      <c r="AO647" s="487" t="e">
        <f>+VLOOKUP($AJ647,Data_Validation!$A:$D,1,0)</f>
        <v>#N/A</v>
      </c>
      <c r="AP647" s="487" t="e">
        <f>+VLOOKUP($AJ647,Data_Validation!$A:$D,3,0)</f>
        <v>#N/A</v>
      </c>
      <c r="AQ647" s="487" t="e">
        <f>+VLOOKUP($AJ647,Data_Validation!$A:$D,4,0)</f>
        <v>#N/A</v>
      </c>
      <c r="AR647" s="487" t="s">
        <v>299</v>
      </c>
      <c r="AS647" s="487" t="e">
        <f>+VLOOKUP($AJ647,Data_Validation!$A:$E,5,0)</f>
        <v>#N/A</v>
      </c>
      <c r="AT647" s="904">
        <f t="shared" si="42"/>
        <v>0</v>
      </c>
      <c r="AU647" s="488">
        <f t="shared" si="42"/>
        <v>0</v>
      </c>
      <c r="AV647" s="899">
        <f>IFERROR(INDEX(V647:AG647,1,MATCH(Parametres!$B$3,V$1:AG$1,0)-1)*IF(OR(C647="L",C647="S",C647="I"),-1,1),"")</f>
        <v>0</v>
      </c>
      <c r="AW647" s="899">
        <f t="shared" si="43"/>
        <v>0</v>
      </c>
      <c r="AX647" s="899">
        <f>INDEX(V647:AG647,1,MATCH(Parametres!$B$3,V$1:AG$1,0))*IF(OR(C647="L",C647="S",C647="I"),-1,1)</f>
        <v>0</v>
      </c>
      <c r="AY647" s="487" t="s">
        <v>337</v>
      </c>
      <c r="AZ647" s="487" t="e">
        <f>+VLOOKUP($AJ647,Data_Validation!$A:$E,5,0)</f>
        <v>#N/A</v>
      </c>
    </row>
    <row r="648" spans="36:52" ht="15" customHeight="1">
      <c r="AJ648" s="899">
        <f t="shared" si="40"/>
        <v>0</v>
      </c>
      <c r="AK648" s="899">
        <f t="shared" si="40"/>
        <v>0</v>
      </c>
      <c r="AL648" s="905">
        <f>IFERROR(INDEX(G648:R648,1,MATCH(Parametres!$B$3,G$1:R$1,0)-1)*IF(OR(F648="L",F648="S",F648="I"),-1,1),"")</f>
        <v>0</v>
      </c>
      <c r="AM648" s="905">
        <f t="shared" si="41"/>
        <v>0</v>
      </c>
      <c r="AN648" s="905">
        <f>INDEX(G648:R648,1,MATCH(Parametres!$B$3,G$1:R$1,0))*IF(OR(F648="L",F648="S",F648="I"),-1,1)</f>
        <v>0</v>
      </c>
      <c r="AO648" s="487" t="e">
        <f>+VLOOKUP($AJ648,Data_Validation!$A:$D,1,0)</f>
        <v>#N/A</v>
      </c>
      <c r="AP648" s="487" t="e">
        <f>+VLOOKUP($AJ648,Data_Validation!$A:$D,3,0)</f>
        <v>#N/A</v>
      </c>
      <c r="AQ648" s="487" t="e">
        <f>+VLOOKUP($AJ648,Data_Validation!$A:$D,4,0)</f>
        <v>#N/A</v>
      </c>
      <c r="AR648" s="487" t="s">
        <v>299</v>
      </c>
      <c r="AS648" s="487" t="e">
        <f>+VLOOKUP($AJ648,Data_Validation!$A:$E,5,0)</f>
        <v>#N/A</v>
      </c>
      <c r="AT648" s="904">
        <f t="shared" si="42"/>
        <v>0</v>
      </c>
      <c r="AU648" s="488">
        <f t="shared" si="42"/>
        <v>0</v>
      </c>
      <c r="AV648" s="899">
        <f>IFERROR(INDEX(V648:AG648,1,MATCH(Parametres!$B$3,V$1:AG$1,0)-1)*IF(OR(C648="L",C648="S",C648="I"),-1,1),"")</f>
        <v>0</v>
      </c>
      <c r="AW648" s="899">
        <f t="shared" si="43"/>
        <v>0</v>
      </c>
      <c r="AX648" s="899">
        <f>INDEX(V648:AG648,1,MATCH(Parametres!$B$3,V$1:AG$1,0))*IF(OR(C648="L",C648="S",C648="I"),-1,1)</f>
        <v>0</v>
      </c>
      <c r="AY648" s="487" t="s">
        <v>337</v>
      </c>
      <c r="AZ648" s="487" t="e">
        <f>+VLOOKUP($AJ648,Data_Validation!$A:$E,5,0)</f>
        <v>#N/A</v>
      </c>
    </row>
    <row r="649" spans="36:52" ht="15" customHeight="1">
      <c r="AJ649" s="899">
        <f t="shared" si="40"/>
        <v>0</v>
      </c>
      <c r="AK649" s="899">
        <f t="shared" si="40"/>
        <v>0</v>
      </c>
      <c r="AL649" s="905">
        <f>IFERROR(INDEX(G649:R649,1,MATCH(Parametres!$B$3,G$1:R$1,0)-1)*IF(OR(F649="L",F649="S",F649="I"),-1,1),"")</f>
        <v>0</v>
      </c>
      <c r="AM649" s="905">
        <f t="shared" si="41"/>
        <v>0</v>
      </c>
      <c r="AN649" s="905">
        <f>INDEX(G649:R649,1,MATCH(Parametres!$B$3,G$1:R$1,0))*IF(OR(F649="L",F649="S",F649="I"),-1,1)</f>
        <v>0</v>
      </c>
      <c r="AO649" s="487" t="e">
        <f>+VLOOKUP($AJ649,Data_Validation!$A:$D,1,0)</f>
        <v>#N/A</v>
      </c>
      <c r="AP649" s="487" t="e">
        <f>+VLOOKUP($AJ649,Data_Validation!$A:$D,3,0)</f>
        <v>#N/A</v>
      </c>
      <c r="AQ649" s="487" t="e">
        <f>+VLOOKUP($AJ649,Data_Validation!$A:$D,4,0)</f>
        <v>#N/A</v>
      </c>
      <c r="AR649" s="487" t="s">
        <v>299</v>
      </c>
      <c r="AS649" s="487" t="e">
        <f>+VLOOKUP($AJ649,Data_Validation!$A:$E,5,0)</f>
        <v>#N/A</v>
      </c>
      <c r="AT649" s="904">
        <f t="shared" si="42"/>
        <v>0</v>
      </c>
      <c r="AU649" s="488">
        <f t="shared" si="42"/>
        <v>0</v>
      </c>
      <c r="AV649" s="899">
        <f>IFERROR(INDEX(V649:AG649,1,MATCH(Parametres!$B$3,V$1:AG$1,0)-1)*IF(OR(C649="L",C649="S",C649="I"),-1,1),"")</f>
        <v>0</v>
      </c>
      <c r="AW649" s="899">
        <f t="shared" si="43"/>
        <v>0</v>
      </c>
      <c r="AX649" s="899">
        <f>INDEX(V649:AG649,1,MATCH(Parametres!$B$3,V$1:AG$1,0))*IF(OR(C649="L",C649="S",C649="I"),-1,1)</f>
        <v>0</v>
      </c>
      <c r="AY649" s="487" t="s">
        <v>337</v>
      </c>
      <c r="AZ649" s="487" t="e">
        <f>+VLOOKUP($AJ649,Data_Validation!$A:$E,5,0)</f>
        <v>#N/A</v>
      </c>
    </row>
    <row r="650" spans="36:52" ht="15" customHeight="1">
      <c r="AJ650" s="899">
        <f t="shared" si="40"/>
        <v>0</v>
      </c>
      <c r="AK650" s="899">
        <f t="shared" si="40"/>
        <v>0</v>
      </c>
      <c r="AL650" s="905">
        <f>IFERROR(INDEX(G650:R650,1,MATCH(Parametres!$B$3,G$1:R$1,0)-1)*IF(OR(F650="L",F650="S",F650="I"),-1,1),"")</f>
        <v>0</v>
      </c>
      <c r="AM650" s="905">
        <f t="shared" si="41"/>
        <v>0</v>
      </c>
      <c r="AN650" s="905">
        <f>INDEX(G650:R650,1,MATCH(Parametres!$B$3,G$1:R$1,0))*IF(OR(F650="L",F650="S",F650="I"),-1,1)</f>
        <v>0</v>
      </c>
      <c r="AO650" s="487" t="e">
        <f>+VLOOKUP($AJ650,Data_Validation!$A:$D,1,0)</f>
        <v>#N/A</v>
      </c>
      <c r="AP650" s="487" t="e">
        <f>+VLOOKUP($AJ650,Data_Validation!$A:$D,3,0)</f>
        <v>#N/A</v>
      </c>
      <c r="AQ650" s="487" t="e">
        <f>+VLOOKUP($AJ650,Data_Validation!$A:$D,4,0)</f>
        <v>#N/A</v>
      </c>
      <c r="AR650" s="487" t="s">
        <v>299</v>
      </c>
      <c r="AS650" s="487" t="e">
        <f>+VLOOKUP($AJ650,Data_Validation!$A:$E,5,0)</f>
        <v>#N/A</v>
      </c>
      <c r="AT650" s="904">
        <f t="shared" si="42"/>
        <v>0</v>
      </c>
      <c r="AU650" s="488">
        <f t="shared" si="42"/>
        <v>0</v>
      </c>
      <c r="AV650" s="899">
        <f>IFERROR(INDEX(V650:AG650,1,MATCH(Parametres!$B$3,V$1:AG$1,0)-1)*IF(OR(C650="L",C650="S",C650="I"),-1,1),"")</f>
        <v>0</v>
      </c>
      <c r="AW650" s="899">
        <f t="shared" si="43"/>
        <v>0</v>
      </c>
      <c r="AX650" s="899">
        <f>INDEX(V650:AG650,1,MATCH(Parametres!$B$3,V$1:AG$1,0))*IF(OR(C650="L",C650="S",C650="I"),-1,1)</f>
        <v>0</v>
      </c>
      <c r="AY650" s="487" t="s">
        <v>337</v>
      </c>
      <c r="AZ650" s="487" t="e">
        <f>+VLOOKUP($AJ650,Data_Validation!$A:$E,5,0)</f>
        <v>#N/A</v>
      </c>
    </row>
    <row r="651" spans="36:52" ht="15" customHeight="1">
      <c r="AJ651" s="899">
        <f t="shared" si="40"/>
        <v>0</v>
      </c>
      <c r="AK651" s="899">
        <f t="shared" si="40"/>
        <v>0</v>
      </c>
      <c r="AL651" s="905">
        <f>IFERROR(INDEX(G651:R651,1,MATCH(Parametres!$B$3,G$1:R$1,0)-1)*IF(OR(F651="L",F651="S",F651="I"),-1,1),"")</f>
        <v>0</v>
      </c>
      <c r="AM651" s="905">
        <f t="shared" si="41"/>
        <v>0</v>
      </c>
      <c r="AN651" s="905">
        <f>INDEX(G651:R651,1,MATCH(Parametres!$B$3,G$1:R$1,0))*IF(OR(F651="L",F651="S",F651="I"),-1,1)</f>
        <v>0</v>
      </c>
      <c r="AO651" s="487" t="e">
        <f>+VLOOKUP($AJ651,Data_Validation!$A:$D,1,0)</f>
        <v>#N/A</v>
      </c>
      <c r="AP651" s="487" t="e">
        <f>+VLOOKUP($AJ651,Data_Validation!$A:$D,3,0)</f>
        <v>#N/A</v>
      </c>
      <c r="AQ651" s="487" t="e">
        <f>+VLOOKUP($AJ651,Data_Validation!$A:$D,4,0)</f>
        <v>#N/A</v>
      </c>
      <c r="AR651" s="487" t="s">
        <v>299</v>
      </c>
      <c r="AS651" s="487" t="e">
        <f>+VLOOKUP($AJ651,Data_Validation!$A:$E,5,0)</f>
        <v>#N/A</v>
      </c>
      <c r="AT651" s="904">
        <f t="shared" si="42"/>
        <v>0</v>
      </c>
      <c r="AU651" s="488">
        <f t="shared" si="42"/>
        <v>0</v>
      </c>
      <c r="AV651" s="899">
        <f>IFERROR(INDEX(V651:AG651,1,MATCH(Parametres!$B$3,V$1:AG$1,0)-1)*IF(OR(C651="L",C651="S",C651="I"),-1,1),"")</f>
        <v>0</v>
      </c>
      <c r="AW651" s="899">
        <f t="shared" si="43"/>
        <v>0</v>
      </c>
      <c r="AX651" s="899">
        <f>INDEX(V651:AG651,1,MATCH(Parametres!$B$3,V$1:AG$1,0))*IF(OR(C651="L",C651="S",C651="I"),-1,1)</f>
        <v>0</v>
      </c>
      <c r="AY651" s="487" t="s">
        <v>337</v>
      </c>
      <c r="AZ651" s="487" t="e">
        <f>+VLOOKUP($AJ651,Data_Validation!$A:$E,5,0)</f>
        <v>#N/A</v>
      </c>
    </row>
    <row r="652" spans="36:52" ht="15" customHeight="1">
      <c r="AJ652" s="899">
        <f t="shared" si="40"/>
        <v>0</v>
      </c>
      <c r="AK652" s="899">
        <f t="shared" si="40"/>
        <v>0</v>
      </c>
      <c r="AL652" s="905">
        <f>IFERROR(INDEX(G652:R652,1,MATCH(Parametres!$B$3,G$1:R$1,0)-1)*IF(OR(F652="L",F652="S",F652="I"),-1,1),"")</f>
        <v>0</v>
      </c>
      <c r="AM652" s="905">
        <f t="shared" si="41"/>
        <v>0</v>
      </c>
      <c r="AN652" s="905">
        <f>INDEX(G652:R652,1,MATCH(Parametres!$B$3,G$1:R$1,0))*IF(OR(F652="L",F652="S",F652="I"),-1,1)</f>
        <v>0</v>
      </c>
      <c r="AO652" s="487" t="e">
        <f>+VLOOKUP($AJ652,Data_Validation!$A:$D,1,0)</f>
        <v>#N/A</v>
      </c>
      <c r="AP652" s="487" t="e">
        <f>+VLOOKUP($AJ652,Data_Validation!$A:$D,3,0)</f>
        <v>#N/A</v>
      </c>
      <c r="AQ652" s="487" t="e">
        <f>+VLOOKUP($AJ652,Data_Validation!$A:$D,4,0)</f>
        <v>#N/A</v>
      </c>
      <c r="AR652" s="487" t="s">
        <v>299</v>
      </c>
      <c r="AS652" s="487" t="e">
        <f>+VLOOKUP($AJ652,Data_Validation!$A:$E,5,0)</f>
        <v>#N/A</v>
      </c>
      <c r="AT652" s="904">
        <f t="shared" si="42"/>
        <v>0</v>
      </c>
      <c r="AU652" s="488">
        <f t="shared" si="42"/>
        <v>0</v>
      </c>
      <c r="AV652" s="899">
        <f>IFERROR(INDEX(V652:AG652,1,MATCH(Parametres!$B$3,V$1:AG$1,0)-1)*IF(OR(C652="L",C652="S",C652="I"),-1,1),"")</f>
        <v>0</v>
      </c>
      <c r="AW652" s="899">
        <f t="shared" si="43"/>
        <v>0</v>
      </c>
      <c r="AX652" s="899">
        <f>INDEX(V652:AG652,1,MATCH(Parametres!$B$3,V$1:AG$1,0))*IF(OR(C652="L",C652="S",C652="I"),-1,1)</f>
        <v>0</v>
      </c>
      <c r="AY652" s="487" t="s">
        <v>337</v>
      </c>
      <c r="AZ652" s="487" t="e">
        <f>+VLOOKUP($AJ652,Data_Validation!$A:$E,5,0)</f>
        <v>#N/A</v>
      </c>
    </row>
    <row r="653" spans="36:52" ht="15" customHeight="1">
      <c r="AJ653" s="899">
        <f t="shared" si="40"/>
        <v>0</v>
      </c>
      <c r="AK653" s="899">
        <f t="shared" si="40"/>
        <v>0</v>
      </c>
      <c r="AL653" s="905">
        <f>IFERROR(INDEX(G653:R653,1,MATCH(Parametres!$B$3,G$1:R$1,0)-1)*IF(OR(F653="L",F653="S",F653="I"),-1,1),"")</f>
        <v>0</v>
      </c>
      <c r="AM653" s="905">
        <f t="shared" si="41"/>
        <v>0</v>
      </c>
      <c r="AN653" s="905">
        <f>INDEX(G653:R653,1,MATCH(Parametres!$B$3,G$1:R$1,0))*IF(OR(F653="L",F653="S",F653="I"),-1,1)</f>
        <v>0</v>
      </c>
      <c r="AO653" s="487" t="e">
        <f>+VLOOKUP($AJ653,Data_Validation!$A:$D,1,0)</f>
        <v>#N/A</v>
      </c>
      <c r="AP653" s="487" t="e">
        <f>+VLOOKUP($AJ653,Data_Validation!$A:$D,3,0)</f>
        <v>#N/A</v>
      </c>
      <c r="AQ653" s="487" t="e">
        <f>+VLOOKUP($AJ653,Data_Validation!$A:$D,4,0)</f>
        <v>#N/A</v>
      </c>
      <c r="AR653" s="487" t="s">
        <v>299</v>
      </c>
      <c r="AS653" s="487" t="e">
        <f>+VLOOKUP($AJ653,Data_Validation!$A:$E,5,0)</f>
        <v>#N/A</v>
      </c>
      <c r="AT653" s="904">
        <f t="shared" si="42"/>
        <v>0</v>
      </c>
      <c r="AU653" s="488">
        <f t="shared" si="42"/>
        <v>0</v>
      </c>
      <c r="AV653" s="899">
        <f>IFERROR(INDEX(V653:AG653,1,MATCH(Parametres!$B$3,V$1:AG$1,0)-1)*IF(OR(C653="L",C653="S",C653="I"),-1,1),"")</f>
        <v>0</v>
      </c>
      <c r="AW653" s="899">
        <f t="shared" si="43"/>
        <v>0</v>
      </c>
      <c r="AX653" s="899">
        <f>INDEX(V653:AG653,1,MATCH(Parametres!$B$3,V$1:AG$1,0))*IF(OR(C653="L",C653="S",C653="I"),-1,1)</f>
        <v>0</v>
      </c>
      <c r="AY653" s="487" t="s">
        <v>337</v>
      </c>
      <c r="AZ653" s="487" t="e">
        <f>+VLOOKUP($AJ653,Data_Validation!$A:$E,5,0)</f>
        <v>#N/A</v>
      </c>
    </row>
    <row r="654" spans="36:52" ht="15" customHeight="1">
      <c r="AJ654" s="899">
        <f t="shared" si="40"/>
        <v>0</v>
      </c>
      <c r="AK654" s="899">
        <f t="shared" si="40"/>
        <v>0</v>
      </c>
      <c r="AL654" s="905">
        <f>IFERROR(INDEX(G654:R654,1,MATCH(Parametres!$B$3,G$1:R$1,0)-1)*IF(OR(F654="L",F654="S",F654="I"),-1,1),"")</f>
        <v>0</v>
      </c>
      <c r="AM654" s="905">
        <f t="shared" si="41"/>
        <v>0</v>
      </c>
      <c r="AN654" s="905">
        <f>INDEX(G654:R654,1,MATCH(Parametres!$B$3,G$1:R$1,0))*IF(OR(F654="L",F654="S",F654="I"),-1,1)</f>
        <v>0</v>
      </c>
      <c r="AO654" s="487" t="e">
        <f>+VLOOKUP($AJ654,Data_Validation!$A:$D,1,0)</f>
        <v>#N/A</v>
      </c>
      <c r="AP654" s="487" t="e">
        <f>+VLOOKUP($AJ654,Data_Validation!$A:$D,3,0)</f>
        <v>#N/A</v>
      </c>
      <c r="AQ654" s="487" t="e">
        <f>+VLOOKUP($AJ654,Data_Validation!$A:$D,4,0)</f>
        <v>#N/A</v>
      </c>
      <c r="AR654" s="487" t="s">
        <v>299</v>
      </c>
      <c r="AS654" s="487" t="e">
        <f>+VLOOKUP($AJ654,Data_Validation!$A:$E,5,0)</f>
        <v>#N/A</v>
      </c>
      <c r="AT654" s="904">
        <f t="shared" si="42"/>
        <v>0</v>
      </c>
      <c r="AU654" s="488">
        <f t="shared" si="42"/>
        <v>0</v>
      </c>
      <c r="AV654" s="899">
        <f>IFERROR(INDEX(V654:AG654,1,MATCH(Parametres!$B$3,V$1:AG$1,0)-1)*IF(OR(C654="L",C654="S",C654="I"),-1,1),"")</f>
        <v>0</v>
      </c>
      <c r="AW654" s="899">
        <f t="shared" si="43"/>
        <v>0</v>
      </c>
      <c r="AX654" s="899">
        <f>INDEX(V654:AG654,1,MATCH(Parametres!$B$3,V$1:AG$1,0))*IF(OR(C654="L",C654="S",C654="I"),-1,1)</f>
        <v>0</v>
      </c>
      <c r="AY654" s="487" t="s">
        <v>337</v>
      </c>
      <c r="AZ654" s="487" t="e">
        <f>+VLOOKUP($AJ654,Data_Validation!$A:$E,5,0)</f>
        <v>#N/A</v>
      </c>
    </row>
    <row r="655" spans="36:52" ht="15" customHeight="1">
      <c r="AJ655" s="899">
        <f t="shared" si="40"/>
        <v>0</v>
      </c>
      <c r="AK655" s="899">
        <f t="shared" si="40"/>
        <v>0</v>
      </c>
      <c r="AL655" s="905">
        <f>IFERROR(INDEX(G655:R655,1,MATCH(Parametres!$B$3,G$1:R$1,0)-1)*IF(OR(F655="L",F655="S",F655="I"),-1,1),"")</f>
        <v>0</v>
      </c>
      <c r="AM655" s="905">
        <f t="shared" si="41"/>
        <v>0</v>
      </c>
      <c r="AN655" s="905">
        <f>INDEX(G655:R655,1,MATCH(Parametres!$B$3,G$1:R$1,0))*IF(OR(F655="L",F655="S",F655="I"),-1,1)</f>
        <v>0</v>
      </c>
      <c r="AO655" s="487" t="e">
        <f>+VLOOKUP($AJ655,Data_Validation!$A:$D,1,0)</f>
        <v>#N/A</v>
      </c>
      <c r="AP655" s="487" t="e">
        <f>+VLOOKUP($AJ655,Data_Validation!$A:$D,3,0)</f>
        <v>#N/A</v>
      </c>
      <c r="AQ655" s="487" t="e">
        <f>+VLOOKUP($AJ655,Data_Validation!$A:$D,4,0)</f>
        <v>#N/A</v>
      </c>
      <c r="AR655" s="487" t="s">
        <v>299</v>
      </c>
      <c r="AS655" s="487" t="e">
        <f>+VLOOKUP($AJ655,Data_Validation!$A:$E,5,0)</f>
        <v>#N/A</v>
      </c>
      <c r="AT655" s="904">
        <f t="shared" si="42"/>
        <v>0</v>
      </c>
      <c r="AU655" s="488">
        <f t="shared" si="42"/>
        <v>0</v>
      </c>
      <c r="AV655" s="899">
        <f>IFERROR(INDEX(V655:AG655,1,MATCH(Parametres!$B$3,V$1:AG$1,0)-1)*IF(OR(C655="L",C655="S",C655="I"),-1,1),"")</f>
        <v>0</v>
      </c>
      <c r="AW655" s="899">
        <f t="shared" si="43"/>
        <v>0</v>
      </c>
      <c r="AX655" s="899">
        <f>INDEX(V655:AG655,1,MATCH(Parametres!$B$3,V$1:AG$1,0))*IF(OR(C655="L",C655="S",C655="I"),-1,1)</f>
        <v>0</v>
      </c>
      <c r="AY655" s="487" t="s">
        <v>337</v>
      </c>
      <c r="AZ655" s="487" t="e">
        <f>+VLOOKUP($AJ655,Data_Validation!$A:$E,5,0)</f>
        <v>#N/A</v>
      </c>
    </row>
    <row r="656" spans="36:52" ht="15" customHeight="1">
      <c r="AJ656" s="899">
        <f t="shared" si="40"/>
        <v>0</v>
      </c>
      <c r="AK656" s="899">
        <f t="shared" si="40"/>
        <v>0</v>
      </c>
      <c r="AL656" s="905">
        <f>IFERROR(INDEX(G656:R656,1,MATCH(Parametres!$B$3,G$1:R$1,0)-1)*IF(OR(F656="L",F656="S",F656="I"),-1,1),"")</f>
        <v>0</v>
      </c>
      <c r="AM656" s="905">
        <f t="shared" si="41"/>
        <v>0</v>
      </c>
      <c r="AN656" s="905">
        <f>INDEX(G656:R656,1,MATCH(Parametres!$B$3,G$1:R$1,0))*IF(OR(F656="L",F656="S",F656="I"),-1,1)</f>
        <v>0</v>
      </c>
      <c r="AO656" s="487" t="e">
        <f>+VLOOKUP($AJ656,Data_Validation!$A:$D,1,0)</f>
        <v>#N/A</v>
      </c>
      <c r="AP656" s="487" t="e">
        <f>+VLOOKUP($AJ656,Data_Validation!$A:$D,3,0)</f>
        <v>#N/A</v>
      </c>
      <c r="AQ656" s="487" t="e">
        <f>+VLOOKUP($AJ656,Data_Validation!$A:$D,4,0)</f>
        <v>#N/A</v>
      </c>
      <c r="AR656" s="487" t="s">
        <v>299</v>
      </c>
      <c r="AS656" s="487" t="e">
        <f>+VLOOKUP($AJ656,Data_Validation!$A:$E,5,0)</f>
        <v>#N/A</v>
      </c>
      <c r="AT656" s="904">
        <f t="shared" si="42"/>
        <v>0</v>
      </c>
      <c r="AU656" s="488">
        <f t="shared" si="42"/>
        <v>0</v>
      </c>
      <c r="AV656" s="899">
        <f>IFERROR(INDEX(V656:AG656,1,MATCH(Parametres!$B$3,V$1:AG$1,0)-1)*IF(OR(C656="L",C656="S",C656="I"),-1,1),"")</f>
        <v>0</v>
      </c>
      <c r="AW656" s="899">
        <f t="shared" si="43"/>
        <v>0</v>
      </c>
      <c r="AX656" s="899">
        <f>INDEX(V656:AG656,1,MATCH(Parametres!$B$3,V$1:AG$1,0))*IF(OR(C656="L",C656="S",C656="I"),-1,1)</f>
        <v>0</v>
      </c>
      <c r="AY656" s="487" t="s">
        <v>337</v>
      </c>
      <c r="AZ656" s="487" t="e">
        <f>+VLOOKUP($AJ656,Data_Validation!$A:$E,5,0)</f>
        <v>#N/A</v>
      </c>
    </row>
    <row r="657" spans="36:52" ht="15" customHeight="1">
      <c r="AJ657" s="899">
        <f t="shared" si="40"/>
        <v>0</v>
      </c>
      <c r="AK657" s="899">
        <f t="shared" si="40"/>
        <v>0</v>
      </c>
      <c r="AL657" s="905">
        <f>IFERROR(INDEX(G657:R657,1,MATCH(Parametres!$B$3,G$1:R$1,0)-1)*IF(OR(F657="L",F657="S",F657="I"),-1,1),"")</f>
        <v>0</v>
      </c>
      <c r="AM657" s="905">
        <f t="shared" si="41"/>
        <v>0</v>
      </c>
      <c r="AN657" s="905">
        <f>INDEX(G657:R657,1,MATCH(Parametres!$B$3,G$1:R$1,0))*IF(OR(F657="L",F657="S",F657="I"),-1,1)</f>
        <v>0</v>
      </c>
      <c r="AO657" s="487" t="e">
        <f>+VLOOKUP($AJ657,Data_Validation!$A:$D,1,0)</f>
        <v>#N/A</v>
      </c>
      <c r="AP657" s="487" t="e">
        <f>+VLOOKUP($AJ657,Data_Validation!$A:$D,3,0)</f>
        <v>#N/A</v>
      </c>
      <c r="AQ657" s="487" t="e">
        <f>+VLOOKUP($AJ657,Data_Validation!$A:$D,4,0)</f>
        <v>#N/A</v>
      </c>
      <c r="AR657" s="487" t="s">
        <v>299</v>
      </c>
      <c r="AS657" s="487" t="e">
        <f>+VLOOKUP($AJ657,Data_Validation!$A:$E,5,0)</f>
        <v>#N/A</v>
      </c>
      <c r="AT657" s="904">
        <f t="shared" si="42"/>
        <v>0</v>
      </c>
      <c r="AU657" s="488">
        <f t="shared" si="42"/>
        <v>0</v>
      </c>
      <c r="AV657" s="899">
        <f>IFERROR(INDEX(V657:AG657,1,MATCH(Parametres!$B$3,V$1:AG$1,0)-1)*IF(OR(C657="L",C657="S",C657="I"),-1,1),"")</f>
        <v>0</v>
      </c>
      <c r="AW657" s="899">
        <f t="shared" si="43"/>
        <v>0</v>
      </c>
      <c r="AX657" s="899">
        <f>INDEX(V657:AG657,1,MATCH(Parametres!$B$3,V$1:AG$1,0))*IF(OR(C657="L",C657="S",C657="I"),-1,1)</f>
        <v>0</v>
      </c>
      <c r="AY657" s="487" t="s">
        <v>337</v>
      </c>
      <c r="AZ657" s="487" t="e">
        <f>+VLOOKUP($AJ657,Data_Validation!$A:$E,5,0)</f>
        <v>#N/A</v>
      </c>
    </row>
    <row r="658" spans="36:52" ht="15" customHeight="1">
      <c r="AJ658" s="899">
        <f t="shared" si="40"/>
        <v>0</v>
      </c>
      <c r="AK658" s="899">
        <f t="shared" si="40"/>
        <v>0</v>
      </c>
      <c r="AL658" s="905">
        <f>IFERROR(INDEX(G658:R658,1,MATCH(Parametres!$B$3,G$1:R$1,0)-1)*IF(OR(F658="L",F658="S",F658="I"),-1,1),"")</f>
        <v>0</v>
      </c>
      <c r="AM658" s="905">
        <f t="shared" si="41"/>
        <v>0</v>
      </c>
      <c r="AN658" s="905">
        <f>INDEX(G658:R658,1,MATCH(Parametres!$B$3,G$1:R$1,0))*IF(OR(F658="L",F658="S",F658="I"),-1,1)</f>
        <v>0</v>
      </c>
      <c r="AO658" s="487" t="e">
        <f>+VLOOKUP($AJ658,Data_Validation!$A:$D,1,0)</f>
        <v>#N/A</v>
      </c>
      <c r="AP658" s="487" t="e">
        <f>+VLOOKUP($AJ658,Data_Validation!$A:$D,3,0)</f>
        <v>#N/A</v>
      </c>
      <c r="AQ658" s="487" t="e">
        <f>+VLOOKUP($AJ658,Data_Validation!$A:$D,4,0)</f>
        <v>#N/A</v>
      </c>
      <c r="AR658" s="487" t="s">
        <v>299</v>
      </c>
      <c r="AS658" s="487" t="e">
        <f>+VLOOKUP($AJ658,Data_Validation!$A:$E,5,0)</f>
        <v>#N/A</v>
      </c>
      <c r="AT658" s="904">
        <f t="shared" si="42"/>
        <v>0</v>
      </c>
      <c r="AU658" s="488">
        <f t="shared" si="42"/>
        <v>0</v>
      </c>
      <c r="AV658" s="899">
        <f>IFERROR(INDEX(V658:AG658,1,MATCH(Parametres!$B$3,V$1:AG$1,0)-1)*IF(OR(C658="L",C658="S",C658="I"),-1,1),"")</f>
        <v>0</v>
      </c>
      <c r="AW658" s="899">
        <f t="shared" si="43"/>
        <v>0</v>
      </c>
      <c r="AX658" s="899">
        <f>INDEX(V658:AG658,1,MATCH(Parametres!$B$3,V$1:AG$1,0))*IF(OR(C658="L",C658="S",C658="I"),-1,1)</f>
        <v>0</v>
      </c>
      <c r="AY658" s="487" t="s">
        <v>337</v>
      </c>
      <c r="AZ658" s="487" t="e">
        <f>+VLOOKUP($AJ658,Data_Validation!$A:$E,5,0)</f>
        <v>#N/A</v>
      </c>
    </row>
    <row r="659" spans="36:52" ht="15" customHeight="1">
      <c r="AJ659" s="899">
        <f t="shared" si="40"/>
        <v>0</v>
      </c>
      <c r="AK659" s="899">
        <f t="shared" si="40"/>
        <v>0</v>
      </c>
      <c r="AL659" s="905">
        <f>IFERROR(INDEX(G659:R659,1,MATCH(Parametres!$B$3,G$1:R$1,0)-1)*IF(OR(F659="L",F659="S",F659="I"),-1,1),"")</f>
        <v>0</v>
      </c>
      <c r="AM659" s="905">
        <f t="shared" si="41"/>
        <v>0</v>
      </c>
      <c r="AN659" s="905">
        <f>INDEX(G659:R659,1,MATCH(Parametres!$B$3,G$1:R$1,0))*IF(OR(F659="L",F659="S",F659="I"),-1,1)</f>
        <v>0</v>
      </c>
      <c r="AO659" s="487" t="e">
        <f>+VLOOKUP($AJ659,Data_Validation!$A:$D,1,0)</f>
        <v>#N/A</v>
      </c>
      <c r="AP659" s="487" t="e">
        <f>+VLOOKUP($AJ659,Data_Validation!$A:$D,3,0)</f>
        <v>#N/A</v>
      </c>
      <c r="AQ659" s="487" t="e">
        <f>+VLOOKUP($AJ659,Data_Validation!$A:$D,4,0)</f>
        <v>#N/A</v>
      </c>
      <c r="AR659" s="487" t="s">
        <v>299</v>
      </c>
      <c r="AS659" s="487" t="e">
        <f>+VLOOKUP($AJ659,Data_Validation!$A:$E,5,0)</f>
        <v>#N/A</v>
      </c>
      <c r="AT659" s="904">
        <f t="shared" si="42"/>
        <v>0</v>
      </c>
      <c r="AU659" s="488">
        <f t="shared" si="42"/>
        <v>0</v>
      </c>
      <c r="AV659" s="899">
        <f>IFERROR(INDEX(V659:AG659,1,MATCH(Parametres!$B$3,V$1:AG$1,0)-1)*IF(OR(C659="L",C659="S",C659="I"),-1,1),"")</f>
        <v>0</v>
      </c>
      <c r="AW659" s="899">
        <f t="shared" si="43"/>
        <v>0</v>
      </c>
      <c r="AX659" s="899">
        <f>INDEX(V659:AG659,1,MATCH(Parametres!$B$3,V$1:AG$1,0))*IF(OR(C659="L",C659="S",C659="I"),-1,1)</f>
        <v>0</v>
      </c>
      <c r="AY659" s="487" t="s">
        <v>337</v>
      </c>
      <c r="AZ659" s="487" t="e">
        <f>+VLOOKUP($AJ659,Data_Validation!$A:$E,5,0)</f>
        <v>#N/A</v>
      </c>
    </row>
    <row r="660" spans="36:52" ht="15" customHeight="1">
      <c r="AJ660" s="899">
        <f t="shared" ref="AJ660:AK723" si="44">C660</f>
        <v>0</v>
      </c>
      <c r="AK660" s="899">
        <f t="shared" si="44"/>
        <v>0</v>
      </c>
      <c r="AL660" s="905">
        <f>IFERROR(INDEX(G660:R660,1,MATCH(Parametres!$B$3,G$1:R$1,0)-1)*IF(OR(F660="L",F660="S",F660="I"),-1,1),"")</f>
        <v>0</v>
      </c>
      <c r="AM660" s="905">
        <f t="shared" si="41"/>
        <v>0</v>
      </c>
      <c r="AN660" s="905">
        <f>INDEX(G660:R660,1,MATCH(Parametres!$B$3,G$1:R$1,0))*IF(OR(F660="L",F660="S",F660="I"),-1,1)</f>
        <v>0</v>
      </c>
      <c r="AO660" s="487" t="e">
        <f>+VLOOKUP($AJ660,Data_Validation!$A:$D,1,0)</f>
        <v>#N/A</v>
      </c>
      <c r="AP660" s="487" t="e">
        <f>+VLOOKUP($AJ660,Data_Validation!$A:$D,3,0)</f>
        <v>#N/A</v>
      </c>
      <c r="AQ660" s="487" t="e">
        <f>+VLOOKUP($AJ660,Data_Validation!$A:$D,4,0)</f>
        <v>#N/A</v>
      </c>
      <c r="AR660" s="487" t="s">
        <v>299</v>
      </c>
      <c r="AS660" s="487" t="e">
        <f>+VLOOKUP($AJ660,Data_Validation!$A:$E,5,0)</f>
        <v>#N/A</v>
      </c>
      <c r="AT660" s="904">
        <f t="shared" si="42"/>
        <v>0</v>
      </c>
      <c r="AU660" s="488">
        <f t="shared" si="42"/>
        <v>0</v>
      </c>
      <c r="AV660" s="899">
        <f>IFERROR(INDEX(V660:AG660,1,MATCH(Parametres!$B$3,V$1:AG$1,0)-1)*IF(OR(C660="L",C660="S",C660="I"),-1,1),"")</f>
        <v>0</v>
      </c>
      <c r="AW660" s="899">
        <f t="shared" si="43"/>
        <v>0</v>
      </c>
      <c r="AX660" s="899">
        <f>INDEX(V660:AG660,1,MATCH(Parametres!$B$3,V$1:AG$1,0))*IF(OR(C660="L",C660="S",C660="I"),-1,1)</f>
        <v>0</v>
      </c>
      <c r="AY660" s="487" t="s">
        <v>337</v>
      </c>
      <c r="AZ660" s="487" t="e">
        <f>+VLOOKUP($AJ660,Data_Validation!$A:$E,5,0)</f>
        <v>#N/A</v>
      </c>
    </row>
    <row r="661" spans="36:52" ht="15" customHeight="1">
      <c r="AJ661" s="899">
        <f t="shared" si="44"/>
        <v>0</v>
      </c>
      <c r="AK661" s="899">
        <f t="shared" si="44"/>
        <v>0</v>
      </c>
      <c r="AL661" s="905">
        <f>IFERROR(INDEX(G661:R661,1,MATCH(Parametres!$B$3,G$1:R$1,0)-1)*IF(OR(F661="L",F661="S",F661="I"),-1,1),"")</f>
        <v>0</v>
      </c>
      <c r="AM661" s="905">
        <f t="shared" si="41"/>
        <v>0</v>
      </c>
      <c r="AN661" s="905">
        <f>INDEX(G661:R661,1,MATCH(Parametres!$B$3,G$1:R$1,0))*IF(OR(F661="L",F661="S",F661="I"),-1,1)</f>
        <v>0</v>
      </c>
      <c r="AO661" s="487" t="e">
        <f>+VLOOKUP($AJ661,Data_Validation!$A:$D,1,0)</f>
        <v>#N/A</v>
      </c>
      <c r="AP661" s="487" t="e">
        <f>+VLOOKUP($AJ661,Data_Validation!$A:$D,3,0)</f>
        <v>#N/A</v>
      </c>
      <c r="AQ661" s="487" t="e">
        <f>+VLOOKUP($AJ661,Data_Validation!$A:$D,4,0)</f>
        <v>#N/A</v>
      </c>
      <c r="AR661" s="487" t="s">
        <v>299</v>
      </c>
      <c r="AS661" s="487" t="e">
        <f>+VLOOKUP($AJ661,Data_Validation!$A:$E,5,0)</f>
        <v>#N/A</v>
      </c>
      <c r="AT661" s="904">
        <f t="shared" si="42"/>
        <v>0</v>
      </c>
      <c r="AU661" s="488">
        <f t="shared" si="42"/>
        <v>0</v>
      </c>
      <c r="AV661" s="899">
        <f>IFERROR(INDEX(V661:AG661,1,MATCH(Parametres!$B$3,V$1:AG$1,0)-1)*IF(OR(C661="L",C661="S",C661="I"),-1,1),"")</f>
        <v>0</v>
      </c>
      <c r="AW661" s="899">
        <f t="shared" si="43"/>
        <v>0</v>
      </c>
      <c r="AX661" s="899">
        <f>INDEX(V661:AG661,1,MATCH(Parametres!$B$3,V$1:AG$1,0))*IF(OR(C661="L",C661="S",C661="I"),-1,1)</f>
        <v>0</v>
      </c>
      <c r="AY661" s="487" t="s">
        <v>337</v>
      </c>
      <c r="AZ661" s="487" t="e">
        <f>+VLOOKUP($AJ661,Data_Validation!$A:$E,5,0)</f>
        <v>#N/A</v>
      </c>
    </row>
    <row r="662" spans="36:52" ht="15" customHeight="1">
      <c r="AJ662" s="899">
        <f t="shared" si="44"/>
        <v>0</v>
      </c>
      <c r="AK662" s="899">
        <f t="shared" si="44"/>
        <v>0</v>
      </c>
      <c r="AL662" s="905">
        <f>IFERROR(INDEX(G662:R662,1,MATCH(Parametres!$B$3,G$1:R$1,0)-1)*IF(OR(F662="L",F662="S",F662="I"),-1,1),"")</f>
        <v>0</v>
      </c>
      <c r="AM662" s="905">
        <f t="shared" si="41"/>
        <v>0</v>
      </c>
      <c r="AN662" s="905">
        <f>INDEX(G662:R662,1,MATCH(Parametres!$B$3,G$1:R$1,0))*IF(OR(F662="L",F662="S",F662="I"),-1,1)</f>
        <v>0</v>
      </c>
      <c r="AO662" s="487" t="e">
        <f>+VLOOKUP($AJ662,Data_Validation!$A:$D,1,0)</f>
        <v>#N/A</v>
      </c>
      <c r="AP662" s="487" t="e">
        <f>+VLOOKUP($AJ662,Data_Validation!$A:$D,3,0)</f>
        <v>#N/A</v>
      </c>
      <c r="AQ662" s="487" t="e">
        <f>+VLOOKUP($AJ662,Data_Validation!$A:$D,4,0)</f>
        <v>#N/A</v>
      </c>
      <c r="AR662" s="487" t="s">
        <v>299</v>
      </c>
      <c r="AS662" s="487" t="e">
        <f>+VLOOKUP($AJ662,Data_Validation!$A:$E,5,0)</f>
        <v>#N/A</v>
      </c>
      <c r="AT662" s="904">
        <f t="shared" si="42"/>
        <v>0</v>
      </c>
      <c r="AU662" s="488">
        <f t="shared" si="42"/>
        <v>0</v>
      </c>
      <c r="AV662" s="899">
        <f>IFERROR(INDEX(V662:AG662,1,MATCH(Parametres!$B$3,V$1:AG$1,0)-1)*IF(OR(C662="L",C662="S",C662="I"),-1,1),"")</f>
        <v>0</v>
      </c>
      <c r="AW662" s="899">
        <f t="shared" si="43"/>
        <v>0</v>
      </c>
      <c r="AX662" s="899">
        <f>INDEX(V662:AG662,1,MATCH(Parametres!$B$3,V$1:AG$1,0))*IF(OR(C662="L",C662="S",C662="I"),-1,1)</f>
        <v>0</v>
      </c>
      <c r="AY662" s="487" t="s">
        <v>337</v>
      </c>
      <c r="AZ662" s="487" t="e">
        <f>+VLOOKUP($AJ662,Data_Validation!$A:$E,5,0)</f>
        <v>#N/A</v>
      </c>
    </row>
    <row r="663" spans="36:52" ht="15" customHeight="1">
      <c r="AJ663" s="899">
        <f t="shared" si="44"/>
        <v>0</v>
      </c>
      <c r="AK663" s="899">
        <f t="shared" si="44"/>
        <v>0</v>
      </c>
      <c r="AL663" s="905">
        <f>IFERROR(INDEX(G663:R663,1,MATCH(Parametres!$B$3,G$1:R$1,0)-1)*IF(OR(F663="L",F663="S",F663="I"),-1,1),"")</f>
        <v>0</v>
      </c>
      <c r="AM663" s="905">
        <f t="shared" si="41"/>
        <v>0</v>
      </c>
      <c r="AN663" s="905">
        <f>INDEX(G663:R663,1,MATCH(Parametres!$B$3,G$1:R$1,0))*IF(OR(F663="L",F663="S",F663="I"),-1,1)</f>
        <v>0</v>
      </c>
      <c r="AO663" s="487" t="e">
        <f>+VLOOKUP($AJ663,Data_Validation!$A:$D,1,0)</f>
        <v>#N/A</v>
      </c>
      <c r="AP663" s="487" t="e">
        <f>+VLOOKUP($AJ663,Data_Validation!$A:$D,3,0)</f>
        <v>#N/A</v>
      </c>
      <c r="AQ663" s="487" t="e">
        <f>+VLOOKUP($AJ663,Data_Validation!$A:$D,4,0)</f>
        <v>#N/A</v>
      </c>
      <c r="AR663" s="487" t="s">
        <v>299</v>
      </c>
      <c r="AS663" s="487" t="e">
        <f>+VLOOKUP($AJ663,Data_Validation!$A:$E,5,0)</f>
        <v>#N/A</v>
      </c>
      <c r="AT663" s="904">
        <f t="shared" si="42"/>
        <v>0</v>
      </c>
      <c r="AU663" s="488">
        <f t="shared" si="42"/>
        <v>0</v>
      </c>
      <c r="AV663" s="899">
        <f>IFERROR(INDEX(V663:AG663,1,MATCH(Parametres!$B$3,V$1:AG$1,0)-1)*IF(OR(C663="L",C663="S",C663="I"),-1,1),"")</f>
        <v>0</v>
      </c>
      <c r="AW663" s="899">
        <f t="shared" si="43"/>
        <v>0</v>
      </c>
      <c r="AX663" s="899">
        <f>INDEX(V663:AG663,1,MATCH(Parametres!$B$3,V$1:AG$1,0))*IF(OR(C663="L",C663="S",C663="I"),-1,1)</f>
        <v>0</v>
      </c>
      <c r="AY663" s="487" t="s">
        <v>337</v>
      </c>
      <c r="AZ663" s="487" t="e">
        <f>+VLOOKUP($AJ663,Data_Validation!$A:$E,5,0)</f>
        <v>#N/A</v>
      </c>
    </row>
    <row r="664" spans="36:52" ht="15" customHeight="1">
      <c r="AJ664" s="899">
        <f t="shared" si="44"/>
        <v>0</v>
      </c>
      <c r="AK664" s="899">
        <f t="shared" si="44"/>
        <v>0</v>
      </c>
      <c r="AL664" s="905">
        <f>IFERROR(INDEX(G664:R664,1,MATCH(Parametres!$B$3,G$1:R$1,0)-1)*IF(OR(F664="L",F664="S",F664="I"),-1,1),"")</f>
        <v>0</v>
      </c>
      <c r="AM664" s="905">
        <f t="shared" si="41"/>
        <v>0</v>
      </c>
      <c r="AN664" s="905">
        <f>INDEX(G664:R664,1,MATCH(Parametres!$B$3,G$1:R$1,0))*IF(OR(F664="L",F664="S",F664="I"),-1,1)</f>
        <v>0</v>
      </c>
      <c r="AO664" s="487" t="e">
        <f>+VLOOKUP($AJ664,Data_Validation!$A:$D,1,0)</f>
        <v>#N/A</v>
      </c>
      <c r="AP664" s="487" t="e">
        <f>+VLOOKUP($AJ664,Data_Validation!$A:$D,3,0)</f>
        <v>#N/A</v>
      </c>
      <c r="AQ664" s="487" t="e">
        <f>+VLOOKUP($AJ664,Data_Validation!$A:$D,4,0)</f>
        <v>#N/A</v>
      </c>
      <c r="AR664" s="487" t="s">
        <v>299</v>
      </c>
      <c r="AS664" s="487" t="e">
        <f>+VLOOKUP($AJ664,Data_Validation!$A:$E,5,0)</f>
        <v>#N/A</v>
      </c>
      <c r="AT664" s="904">
        <f t="shared" si="42"/>
        <v>0</v>
      </c>
      <c r="AU664" s="488">
        <f t="shared" si="42"/>
        <v>0</v>
      </c>
      <c r="AV664" s="899">
        <f>IFERROR(INDEX(V664:AG664,1,MATCH(Parametres!$B$3,V$1:AG$1,0)-1)*IF(OR(C664="L",C664="S",C664="I"),-1,1),"")</f>
        <v>0</v>
      </c>
      <c r="AW664" s="899">
        <f t="shared" si="43"/>
        <v>0</v>
      </c>
      <c r="AX664" s="899">
        <f>INDEX(V664:AG664,1,MATCH(Parametres!$B$3,V$1:AG$1,0))*IF(OR(C664="L",C664="S",C664="I"),-1,1)</f>
        <v>0</v>
      </c>
      <c r="AY664" s="487" t="s">
        <v>337</v>
      </c>
      <c r="AZ664" s="487" t="e">
        <f>+VLOOKUP($AJ664,Data_Validation!$A:$E,5,0)</f>
        <v>#N/A</v>
      </c>
    </row>
    <row r="665" spans="36:52" ht="15" customHeight="1">
      <c r="AJ665" s="899">
        <f t="shared" si="44"/>
        <v>0</v>
      </c>
      <c r="AK665" s="899">
        <f t="shared" si="44"/>
        <v>0</v>
      </c>
      <c r="AL665" s="905">
        <f>IFERROR(INDEX(G665:R665,1,MATCH(Parametres!$B$3,G$1:R$1,0)-1)*IF(OR(F665="L",F665="S",F665="I"),-1,1),"")</f>
        <v>0</v>
      </c>
      <c r="AM665" s="905">
        <f t="shared" si="41"/>
        <v>0</v>
      </c>
      <c r="AN665" s="905">
        <f>INDEX(G665:R665,1,MATCH(Parametres!$B$3,G$1:R$1,0))*IF(OR(F665="L",F665="S",F665="I"),-1,1)</f>
        <v>0</v>
      </c>
      <c r="AO665" s="487" t="e">
        <f>+VLOOKUP($AJ665,Data_Validation!$A:$D,1,0)</f>
        <v>#N/A</v>
      </c>
      <c r="AP665" s="487" t="e">
        <f>+VLOOKUP($AJ665,Data_Validation!$A:$D,3,0)</f>
        <v>#N/A</v>
      </c>
      <c r="AQ665" s="487" t="e">
        <f>+VLOOKUP($AJ665,Data_Validation!$A:$D,4,0)</f>
        <v>#N/A</v>
      </c>
      <c r="AR665" s="487" t="s">
        <v>299</v>
      </c>
      <c r="AS665" s="487" t="e">
        <f>+VLOOKUP($AJ665,Data_Validation!$A:$E,5,0)</f>
        <v>#N/A</v>
      </c>
      <c r="AT665" s="904">
        <f t="shared" si="42"/>
        <v>0</v>
      </c>
      <c r="AU665" s="488">
        <f t="shared" si="42"/>
        <v>0</v>
      </c>
      <c r="AV665" s="899">
        <f>IFERROR(INDEX(V665:AG665,1,MATCH(Parametres!$B$3,V$1:AG$1,0)-1)*IF(OR(C665="L",C665="S",C665="I"),-1,1),"")</f>
        <v>0</v>
      </c>
      <c r="AW665" s="899">
        <f t="shared" si="43"/>
        <v>0</v>
      </c>
      <c r="AX665" s="899">
        <f>INDEX(V665:AG665,1,MATCH(Parametres!$B$3,V$1:AG$1,0))*IF(OR(C665="L",C665="S",C665="I"),-1,1)</f>
        <v>0</v>
      </c>
      <c r="AY665" s="487" t="s">
        <v>337</v>
      </c>
      <c r="AZ665" s="487" t="e">
        <f>+VLOOKUP($AJ665,Data_Validation!$A:$E,5,0)</f>
        <v>#N/A</v>
      </c>
    </row>
    <row r="666" spans="36:52" ht="15" customHeight="1">
      <c r="AJ666" s="899">
        <f t="shared" si="44"/>
        <v>0</v>
      </c>
      <c r="AK666" s="899">
        <f t="shared" si="44"/>
        <v>0</v>
      </c>
      <c r="AL666" s="905">
        <f>IFERROR(INDEX(G666:R666,1,MATCH(Parametres!$B$3,G$1:R$1,0)-1)*IF(OR(F666="L",F666="S",F666="I"),-1,1),"")</f>
        <v>0</v>
      </c>
      <c r="AM666" s="905">
        <f t="shared" si="41"/>
        <v>0</v>
      </c>
      <c r="AN666" s="905">
        <f>INDEX(G666:R666,1,MATCH(Parametres!$B$3,G$1:R$1,0))*IF(OR(F666="L",F666="S",F666="I"),-1,1)</f>
        <v>0</v>
      </c>
      <c r="AO666" s="487" t="e">
        <f>+VLOOKUP($AJ666,Data_Validation!$A:$D,1,0)</f>
        <v>#N/A</v>
      </c>
      <c r="AP666" s="487" t="e">
        <f>+VLOOKUP($AJ666,Data_Validation!$A:$D,3,0)</f>
        <v>#N/A</v>
      </c>
      <c r="AQ666" s="487" t="e">
        <f>+VLOOKUP($AJ666,Data_Validation!$A:$D,4,0)</f>
        <v>#N/A</v>
      </c>
      <c r="AR666" s="487" t="s">
        <v>299</v>
      </c>
      <c r="AS666" s="487" t="e">
        <f>+VLOOKUP($AJ666,Data_Validation!$A:$E,5,0)</f>
        <v>#N/A</v>
      </c>
      <c r="AT666" s="904">
        <f t="shared" si="42"/>
        <v>0</v>
      </c>
      <c r="AU666" s="488">
        <f t="shared" si="42"/>
        <v>0</v>
      </c>
      <c r="AV666" s="899">
        <f>IFERROR(INDEX(V666:AG666,1,MATCH(Parametres!$B$3,V$1:AG$1,0)-1)*IF(OR(C666="L",C666="S",C666="I"),-1,1),"")</f>
        <v>0</v>
      </c>
      <c r="AW666" s="899">
        <f t="shared" si="43"/>
        <v>0</v>
      </c>
      <c r="AX666" s="899">
        <f>INDEX(V666:AG666,1,MATCH(Parametres!$B$3,V$1:AG$1,0))*IF(OR(C666="L",C666="S",C666="I"),-1,1)</f>
        <v>0</v>
      </c>
      <c r="AY666" s="487" t="s">
        <v>337</v>
      </c>
      <c r="AZ666" s="487" t="e">
        <f>+VLOOKUP($AJ666,Data_Validation!$A:$E,5,0)</f>
        <v>#N/A</v>
      </c>
    </row>
    <row r="667" spans="36:52" ht="15" customHeight="1">
      <c r="AJ667" s="899">
        <f t="shared" si="44"/>
        <v>0</v>
      </c>
      <c r="AK667" s="899">
        <f t="shared" si="44"/>
        <v>0</v>
      </c>
      <c r="AL667" s="905">
        <f>IFERROR(INDEX(G667:R667,1,MATCH(Parametres!$B$3,G$1:R$1,0)-1)*IF(OR(F667="L",F667="S",F667="I"),-1,1),"")</f>
        <v>0</v>
      </c>
      <c r="AM667" s="905">
        <f t="shared" si="41"/>
        <v>0</v>
      </c>
      <c r="AN667" s="905">
        <f>INDEX(G667:R667,1,MATCH(Parametres!$B$3,G$1:R$1,0))*IF(OR(F667="L",F667="S",F667="I"),-1,1)</f>
        <v>0</v>
      </c>
      <c r="AO667" s="487" t="e">
        <f>+VLOOKUP($AJ667,Data_Validation!$A:$D,1,0)</f>
        <v>#N/A</v>
      </c>
      <c r="AP667" s="487" t="e">
        <f>+VLOOKUP($AJ667,Data_Validation!$A:$D,3,0)</f>
        <v>#N/A</v>
      </c>
      <c r="AQ667" s="487" t="e">
        <f>+VLOOKUP($AJ667,Data_Validation!$A:$D,4,0)</f>
        <v>#N/A</v>
      </c>
      <c r="AR667" s="487" t="s">
        <v>299</v>
      </c>
      <c r="AS667" s="487" t="e">
        <f>+VLOOKUP($AJ667,Data_Validation!$A:$E,5,0)</f>
        <v>#N/A</v>
      </c>
      <c r="AT667" s="904">
        <f t="shared" si="42"/>
        <v>0</v>
      </c>
      <c r="AU667" s="488">
        <f t="shared" si="42"/>
        <v>0</v>
      </c>
      <c r="AV667" s="899">
        <f>IFERROR(INDEX(V667:AG667,1,MATCH(Parametres!$B$3,V$1:AG$1,0)-1)*IF(OR(C667="L",C667="S",C667="I"),-1,1),"")</f>
        <v>0</v>
      </c>
      <c r="AW667" s="899">
        <f t="shared" si="43"/>
        <v>0</v>
      </c>
      <c r="AX667" s="899">
        <f>INDEX(V667:AG667,1,MATCH(Parametres!$B$3,V$1:AG$1,0))*IF(OR(C667="L",C667="S",C667="I"),-1,1)</f>
        <v>0</v>
      </c>
      <c r="AY667" s="487" t="s">
        <v>337</v>
      </c>
      <c r="AZ667" s="487" t="e">
        <f>+VLOOKUP($AJ667,Data_Validation!$A:$E,5,0)</f>
        <v>#N/A</v>
      </c>
    </row>
    <row r="668" spans="36:52" ht="15" customHeight="1">
      <c r="AJ668" s="899">
        <f t="shared" si="44"/>
        <v>0</v>
      </c>
      <c r="AK668" s="899">
        <f t="shared" si="44"/>
        <v>0</v>
      </c>
      <c r="AL668" s="905">
        <f>IFERROR(INDEX(G668:R668,1,MATCH(Parametres!$B$3,G$1:R$1,0)-1)*IF(OR(F668="L",F668="S",F668="I"),-1,1),"")</f>
        <v>0</v>
      </c>
      <c r="AM668" s="905">
        <f t="shared" si="41"/>
        <v>0</v>
      </c>
      <c r="AN668" s="905">
        <f>INDEX(G668:R668,1,MATCH(Parametres!$B$3,G$1:R$1,0))*IF(OR(F668="L",F668="S",F668="I"),-1,1)</f>
        <v>0</v>
      </c>
      <c r="AO668" s="487" t="e">
        <f>+VLOOKUP($AJ668,Data_Validation!$A:$D,1,0)</f>
        <v>#N/A</v>
      </c>
      <c r="AP668" s="487" t="e">
        <f>+VLOOKUP($AJ668,Data_Validation!$A:$D,3,0)</f>
        <v>#N/A</v>
      </c>
      <c r="AQ668" s="487" t="e">
        <f>+VLOOKUP($AJ668,Data_Validation!$A:$D,4,0)</f>
        <v>#N/A</v>
      </c>
      <c r="AR668" s="487" t="s">
        <v>299</v>
      </c>
      <c r="AS668" s="487" t="e">
        <f>+VLOOKUP($AJ668,Data_Validation!$A:$E,5,0)</f>
        <v>#N/A</v>
      </c>
      <c r="AT668" s="904">
        <f t="shared" si="42"/>
        <v>0</v>
      </c>
      <c r="AU668" s="488">
        <f t="shared" si="42"/>
        <v>0</v>
      </c>
      <c r="AV668" s="899">
        <f>IFERROR(INDEX(V668:AG668,1,MATCH(Parametres!$B$3,V$1:AG$1,0)-1)*IF(OR(C668="L",C668="S",C668="I"),-1,1),"")</f>
        <v>0</v>
      </c>
      <c r="AW668" s="899">
        <f t="shared" si="43"/>
        <v>0</v>
      </c>
      <c r="AX668" s="899">
        <f>INDEX(V668:AG668,1,MATCH(Parametres!$B$3,V$1:AG$1,0))*IF(OR(C668="L",C668="S",C668="I"),-1,1)</f>
        <v>0</v>
      </c>
      <c r="AY668" s="487" t="s">
        <v>337</v>
      </c>
      <c r="AZ668" s="487" t="e">
        <f>+VLOOKUP($AJ668,Data_Validation!$A:$E,5,0)</f>
        <v>#N/A</v>
      </c>
    </row>
    <row r="669" spans="36:52" ht="15" customHeight="1">
      <c r="AJ669" s="899">
        <f t="shared" si="44"/>
        <v>0</v>
      </c>
      <c r="AK669" s="899">
        <f t="shared" si="44"/>
        <v>0</v>
      </c>
      <c r="AL669" s="905">
        <f>IFERROR(INDEX(G669:R669,1,MATCH(Parametres!$B$3,G$1:R$1,0)-1)*IF(OR(F669="L",F669="S",F669="I"),-1,1),"")</f>
        <v>0</v>
      </c>
      <c r="AM669" s="905">
        <f t="shared" si="41"/>
        <v>0</v>
      </c>
      <c r="AN669" s="905">
        <f>INDEX(G669:R669,1,MATCH(Parametres!$B$3,G$1:R$1,0))*IF(OR(F669="L",F669="S",F669="I"),-1,1)</f>
        <v>0</v>
      </c>
      <c r="AO669" s="487" t="e">
        <f>+VLOOKUP($AJ669,Data_Validation!$A:$D,1,0)</f>
        <v>#N/A</v>
      </c>
      <c r="AP669" s="487" t="e">
        <f>+VLOOKUP($AJ669,Data_Validation!$A:$D,3,0)</f>
        <v>#N/A</v>
      </c>
      <c r="AQ669" s="487" t="e">
        <f>+VLOOKUP($AJ669,Data_Validation!$A:$D,4,0)</f>
        <v>#N/A</v>
      </c>
      <c r="AR669" s="487" t="s">
        <v>299</v>
      </c>
      <c r="AS669" s="487" t="e">
        <f>+VLOOKUP($AJ669,Data_Validation!$A:$E,5,0)</f>
        <v>#N/A</v>
      </c>
      <c r="AT669" s="904">
        <f t="shared" si="42"/>
        <v>0</v>
      </c>
      <c r="AU669" s="488">
        <f t="shared" si="42"/>
        <v>0</v>
      </c>
      <c r="AV669" s="899">
        <f>IFERROR(INDEX(V669:AG669,1,MATCH(Parametres!$B$3,V$1:AG$1,0)-1)*IF(OR(C669="L",C669="S",C669="I"),-1,1),"")</f>
        <v>0</v>
      </c>
      <c r="AW669" s="899">
        <f t="shared" si="43"/>
        <v>0</v>
      </c>
      <c r="AX669" s="899">
        <f>INDEX(V669:AG669,1,MATCH(Parametres!$B$3,V$1:AG$1,0))*IF(OR(C669="L",C669="S",C669="I"),-1,1)</f>
        <v>0</v>
      </c>
      <c r="AY669" s="487" t="s">
        <v>337</v>
      </c>
      <c r="AZ669" s="487" t="e">
        <f>+VLOOKUP($AJ669,Data_Validation!$A:$E,5,0)</f>
        <v>#N/A</v>
      </c>
    </row>
    <row r="670" spans="36:52" ht="15" customHeight="1">
      <c r="AJ670" s="899">
        <f t="shared" si="44"/>
        <v>0</v>
      </c>
      <c r="AK670" s="899">
        <f t="shared" si="44"/>
        <v>0</v>
      </c>
      <c r="AL670" s="905">
        <f>IFERROR(INDEX(G670:R670,1,MATCH(Parametres!$B$3,G$1:R$1,0)-1)*IF(OR(F670="L",F670="S",F670="I"),-1,1),"")</f>
        <v>0</v>
      </c>
      <c r="AM670" s="905">
        <f t="shared" si="41"/>
        <v>0</v>
      </c>
      <c r="AN670" s="905">
        <f>INDEX(G670:R670,1,MATCH(Parametres!$B$3,G$1:R$1,0))*IF(OR(F670="L",F670="S",F670="I"),-1,1)</f>
        <v>0</v>
      </c>
      <c r="AO670" s="487" t="e">
        <f>+VLOOKUP($AJ670,Data_Validation!$A:$D,1,0)</f>
        <v>#N/A</v>
      </c>
      <c r="AP670" s="487" t="e">
        <f>+VLOOKUP($AJ670,Data_Validation!$A:$D,3,0)</f>
        <v>#N/A</v>
      </c>
      <c r="AQ670" s="487" t="e">
        <f>+VLOOKUP($AJ670,Data_Validation!$A:$D,4,0)</f>
        <v>#N/A</v>
      </c>
      <c r="AR670" s="487" t="s">
        <v>299</v>
      </c>
      <c r="AS670" s="487" t="e">
        <f>+VLOOKUP($AJ670,Data_Validation!$A:$E,5,0)</f>
        <v>#N/A</v>
      </c>
      <c r="AT670" s="904">
        <f t="shared" si="42"/>
        <v>0</v>
      </c>
      <c r="AU670" s="488">
        <f t="shared" si="42"/>
        <v>0</v>
      </c>
      <c r="AV670" s="899">
        <f>IFERROR(INDEX(V670:AG670,1,MATCH(Parametres!$B$3,V$1:AG$1,0)-1)*IF(OR(C670="L",C670="S",C670="I"),-1,1),"")</f>
        <v>0</v>
      </c>
      <c r="AW670" s="899">
        <f t="shared" si="43"/>
        <v>0</v>
      </c>
      <c r="AX670" s="899">
        <f>INDEX(V670:AG670,1,MATCH(Parametres!$B$3,V$1:AG$1,0))*IF(OR(C670="L",C670="S",C670="I"),-1,1)</f>
        <v>0</v>
      </c>
      <c r="AY670" s="487" t="s">
        <v>337</v>
      </c>
      <c r="AZ670" s="487" t="e">
        <f>+VLOOKUP($AJ670,Data_Validation!$A:$E,5,0)</f>
        <v>#N/A</v>
      </c>
    </row>
    <row r="671" spans="36:52" ht="15" customHeight="1">
      <c r="AJ671" s="899">
        <f t="shared" si="44"/>
        <v>0</v>
      </c>
      <c r="AK671" s="899">
        <f t="shared" si="44"/>
        <v>0</v>
      </c>
      <c r="AL671" s="905">
        <f>IFERROR(INDEX(G671:R671,1,MATCH(Parametres!$B$3,G$1:R$1,0)-1)*IF(OR(F671="L",F671="S",F671="I"),-1,1),"")</f>
        <v>0</v>
      </c>
      <c r="AM671" s="905">
        <f t="shared" si="41"/>
        <v>0</v>
      </c>
      <c r="AN671" s="905">
        <f>INDEX(G671:R671,1,MATCH(Parametres!$B$3,G$1:R$1,0))*IF(OR(F671="L",F671="S",F671="I"),-1,1)</f>
        <v>0</v>
      </c>
      <c r="AO671" s="487" t="e">
        <f>+VLOOKUP($AJ671,Data_Validation!$A:$D,1,0)</f>
        <v>#N/A</v>
      </c>
      <c r="AP671" s="487" t="e">
        <f>+VLOOKUP($AJ671,Data_Validation!$A:$D,3,0)</f>
        <v>#N/A</v>
      </c>
      <c r="AQ671" s="487" t="e">
        <f>+VLOOKUP($AJ671,Data_Validation!$A:$D,4,0)</f>
        <v>#N/A</v>
      </c>
      <c r="AR671" s="487" t="s">
        <v>299</v>
      </c>
      <c r="AS671" s="487" t="e">
        <f>+VLOOKUP($AJ671,Data_Validation!$A:$E,5,0)</f>
        <v>#N/A</v>
      </c>
      <c r="AT671" s="904">
        <f t="shared" si="42"/>
        <v>0</v>
      </c>
      <c r="AU671" s="488">
        <f t="shared" si="42"/>
        <v>0</v>
      </c>
      <c r="AV671" s="899">
        <f>IFERROR(INDEX(V671:AG671,1,MATCH(Parametres!$B$3,V$1:AG$1,0)-1)*IF(OR(C671="L",C671="S",C671="I"),-1,1),"")</f>
        <v>0</v>
      </c>
      <c r="AW671" s="899">
        <f t="shared" si="43"/>
        <v>0</v>
      </c>
      <c r="AX671" s="899">
        <f>INDEX(V671:AG671,1,MATCH(Parametres!$B$3,V$1:AG$1,0))*IF(OR(C671="L",C671="S",C671="I"),-1,1)</f>
        <v>0</v>
      </c>
      <c r="AY671" s="487" t="s">
        <v>337</v>
      </c>
      <c r="AZ671" s="487" t="e">
        <f>+VLOOKUP($AJ671,Data_Validation!$A:$E,5,0)</f>
        <v>#N/A</v>
      </c>
    </row>
    <row r="672" spans="36:52" ht="15" customHeight="1">
      <c r="AJ672" s="899">
        <f t="shared" si="44"/>
        <v>0</v>
      </c>
      <c r="AK672" s="899">
        <f t="shared" si="44"/>
        <v>0</v>
      </c>
      <c r="AL672" s="905">
        <f>IFERROR(INDEX(G672:R672,1,MATCH(Parametres!$B$3,G$1:R$1,0)-1)*IF(OR(F672="L",F672="S",F672="I"),-1,1),"")</f>
        <v>0</v>
      </c>
      <c r="AM672" s="905">
        <f t="shared" si="41"/>
        <v>0</v>
      </c>
      <c r="AN672" s="905">
        <f>INDEX(G672:R672,1,MATCH(Parametres!$B$3,G$1:R$1,0))*IF(OR(F672="L",F672="S",F672="I"),-1,1)</f>
        <v>0</v>
      </c>
      <c r="AO672" s="487" t="e">
        <f>+VLOOKUP($AJ672,Data_Validation!$A:$D,1,0)</f>
        <v>#N/A</v>
      </c>
      <c r="AP672" s="487" t="e">
        <f>+VLOOKUP($AJ672,Data_Validation!$A:$D,3,0)</f>
        <v>#N/A</v>
      </c>
      <c r="AQ672" s="487" t="e">
        <f>+VLOOKUP($AJ672,Data_Validation!$A:$D,4,0)</f>
        <v>#N/A</v>
      </c>
      <c r="AR672" s="487" t="s">
        <v>299</v>
      </c>
      <c r="AS672" s="487" t="e">
        <f>+VLOOKUP($AJ672,Data_Validation!$A:$E,5,0)</f>
        <v>#N/A</v>
      </c>
      <c r="AT672" s="904">
        <f t="shared" si="42"/>
        <v>0</v>
      </c>
      <c r="AU672" s="488">
        <f t="shared" si="42"/>
        <v>0</v>
      </c>
      <c r="AV672" s="899">
        <f>IFERROR(INDEX(V672:AG672,1,MATCH(Parametres!$B$3,V$1:AG$1,0)-1)*IF(OR(C672="L",C672="S",C672="I"),-1,1),"")</f>
        <v>0</v>
      </c>
      <c r="AW672" s="899">
        <f t="shared" si="43"/>
        <v>0</v>
      </c>
      <c r="AX672" s="899">
        <f>INDEX(V672:AG672,1,MATCH(Parametres!$B$3,V$1:AG$1,0))*IF(OR(C672="L",C672="S",C672="I"),-1,1)</f>
        <v>0</v>
      </c>
      <c r="AY672" s="487" t="s">
        <v>337</v>
      </c>
      <c r="AZ672" s="487" t="e">
        <f>+VLOOKUP($AJ672,Data_Validation!$A:$E,5,0)</f>
        <v>#N/A</v>
      </c>
    </row>
    <row r="673" spans="36:52" ht="15" customHeight="1">
      <c r="AJ673" s="899">
        <f t="shared" si="44"/>
        <v>0</v>
      </c>
      <c r="AK673" s="899">
        <f t="shared" si="44"/>
        <v>0</v>
      </c>
      <c r="AL673" s="905">
        <f>IFERROR(INDEX(G673:R673,1,MATCH(Parametres!$B$3,G$1:R$1,0)-1)*IF(OR(F673="L",F673="S",F673="I"),-1,1),"")</f>
        <v>0</v>
      </c>
      <c r="AM673" s="905">
        <f t="shared" si="41"/>
        <v>0</v>
      </c>
      <c r="AN673" s="905">
        <f>INDEX(G673:R673,1,MATCH(Parametres!$B$3,G$1:R$1,0))*IF(OR(F673="L",F673="S",F673="I"),-1,1)</f>
        <v>0</v>
      </c>
      <c r="AO673" s="487" t="e">
        <f>+VLOOKUP($AJ673,Data_Validation!$A:$D,1,0)</f>
        <v>#N/A</v>
      </c>
      <c r="AP673" s="487" t="e">
        <f>+VLOOKUP($AJ673,Data_Validation!$A:$D,3,0)</f>
        <v>#N/A</v>
      </c>
      <c r="AQ673" s="487" t="e">
        <f>+VLOOKUP($AJ673,Data_Validation!$A:$D,4,0)</f>
        <v>#N/A</v>
      </c>
      <c r="AR673" s="487" t="s">
        <v>299</v>
      </c>
      <c r="AS673" s="487" t="e">
        <f>+VLOOKUP($AJ673,Data_Validation!$A:$E,5,0)</f>
        <v>#N/A</v>
      </c>
      <c r="AT673" s="904">
        <f t="shared" si="42"/>
        <v>0</v>
      </c>
      <c r="AU673" s="488">
        <f t="shared" si="42"/>
        <v>0</v>
      </c>
      <c r="AV673" s="899">
        <f>IFERROR(INDEX(V673:AG673,1,MATCH(Parametres!$B$3,V$1:AG$1,0)-1)*IF(OR(C673="L",C673="S",C673="I"),-1,1),"")</f>
        <v>0</v>
      </c>
      <c r="AW673" s="899">
        <f t="shared" si="43"/>
        <v>0</v>
      </c>
      <c r="AX673" s="899">
        <f>INDEX(V673:AG673,1,MATCH(Parametres!$B$3,V$1:AG$1,0))*IF(OR(C673="L",C673="S",C673="I"),-1,1)</f>
        <v>0</v>
      </c>
      <c r="AY673" s="487" t="s">
        <v>337</v>
      </c>
      <c r="AZ673" s="487" t="e">
        <f>+VLOOKUP($AJ673,Data_Validation!$A:$E,5,0)</f>
        <v>#N/A</v>
      </c>
    </row>
    <row r="674" spans="36:52" ht="15" customHeight="1">
      <c r="AJ674" s="899">
        <f t="shared" si="44"/>
        <v>0</v>
      </c>
      <c r="AK674" s="899">
        <f t="shared" si="44"/>
        <v>0</v>
      </c>
      <c r="AL674" s="905">
        <f>IFERROR(INDEX(G674:R674,1,MATCH(Parametres!$B$3,G$1:R$1,0)-1)*IF(OR(F674="L",F674="S",F674="I"),-1,1),"")</f>
        <v>0</v>
      </c>
      <c r="AM674" s="905">
        <f t="shared" si="41"/>
        <v>0</v>
      </c>
      <c r="AN674" s="905">
        <f>INDEX(G674:R674,1,MATCH(Parametres!$B$3,G$1:R$1,0))*IF(OR(F674="L",F674="S",F674="I"),-1,1)</f>
        <v>0</v>
      </c>
      <c r="AO674" s="487" t="e">
        <f>+VLOOKUP($AJ674,Data_Validation!$A:$D,1,0)</f>
        <v>#N/A</v>
      </c>
      <c r="AP674" s="487" t="e">
        <f>+VLOOKUP($AJ674,Data_Validation!$A:$D,3,0)</f>
        <v>#N/A</v>
      </c>
      <c r="AQ674" s="487" t="e">
        <f>+VLOOKUP($AJ674,Data_Validation!$A:$D,4,0)</f>
        <v>#N/A</v>
      </c>
      <c r="AR674" s="487" t="s">
        <v>299</v>
      </c>
      <c r="AS674" s="487" t="e">
        <f>+VLOOKUP($AJ674,Data_Validation!$A:$E,5,0)</f>
        <v>#N/A</v>
      </c>
      <c r="AT674" s="904">
        <f t="shared" si="42"/>
        <v>0</v>
      </c>
      <c r="AU674" s="488">
        <f t="shared" si="42"/>
        <v>0</v>
      </c>
      <c r="AV674" s="899">
        <f>IFERROR(INDEX(V674:AG674,1,MATCH(Parametres!$B$3,V$1:AG$1,0)-1)*IF(OR(C674="L",C674="S",C674="I"),-1,1),"")</f>
        <v>0</v>
      </c>
      <c r="AW674" s="899">
        <f t="shared" si="43"/>
        <v>0</v>
      </c>
      <c r="AX674" s="899">
        <f>INDEX(V674:AG674,1,MATCH(Parametres!$B$3,V$1:AG$1,0))*IF(OR(C674="L",C674="S",C674="I"),-1,1)</f>
        <v>0</v>
      </c>
      <c r="AY674" s="487" t="s">
        <v>337</v>
      </c>
      <c r="AZ674" s="487" t="e">
        <f>+VLOOKUP($AJ674,Data_Validation!$A:$E,5,0)</f>
        <v>#N/A</v>
      </c>
    </row>
    <row r="675" spans="36:52" ht="15" customHeight="1">
      <c r="AJ675" s="899">
        <f t="shared" si="44"/>
        <v>0</v>
      </c>
      <c r="AK675" s="899">
        <f t="shared" si="44"/>
        <v>0</v>
      </c>
      <c r="AL675" s="905">
        <f>IFERROR(INDEX(G675:R675,1,MATCH(Parametres!$B$3,G$1:R$1,0)-1)*IF(OR(F675="L",F675="S",F675="I"),-1,1),"")</f>
        <v>0</v>
      </c>
      <c r="AM675" s="905">
        <f t="shared" si="41"/>
        <v>0</v>
      </c>
      <c r="AN675" s="905">
        <f>INDEX(G675:R675,1,MATCH(Parametres!$B$3,G$1:R$1,0))*IF(OR(F675="L",F675="S",F675="I"),-1,1)</f>
        <v>0</v>
      </c>
      <c r="AO675" s="487" t="e">
        <f>+VLOOKUP($AJ675,Data_Validation!$A:$D,1,0)</f>
        <v>#N/A</v>
      </c>
      <c r="AP675" s="487" t="e">
        <f>+VLOOKUP($AJ675,Data_Validation!$A:$D,3,0)</f>
        <v>#N/A</v>
      </c>
      <c r="AQ675" s="487" t="e">
        <f>+VLOOKUP($AJ675,Data_Validation!$A:$D,4,0)</f>
        <v>#N/A</v>
      </c>
      <c r="AR675" s="487" t="s">
        <v>299</v>
      </c>
      <c r="AS675" s="487" t="e">
        <f>+VLOOKUP($AJ675,Data_Validation!$A:$E,5,0)</f>
        <v>#N/A</v>
      </c>
      <c r="AT675" s="904">
        <f t="shared" si="42"/>
        <v>0</v>
      </c>
      <c r="AU675" s="488">
        <f t="shared" si="42"/>
        <v>0</v>
      </c>
      <c r="AV675" s="899">
        <f>IFERROR(INDEX(V675:AG675,1,MATCH(Parametres!$B$3,V$1:AG$1,0)-1)*IF(OR(C675="L",C675="S",C675="I"),-1,1),"")</f>
        <v>0</v>
      </c>
      <c r="AW675" s="899">
        <f t="shared" si="43"/>
        <v>0</v>
      </c>
      <c r="AX675" s="899">
        <f>INDEX(V675:AG675,1,MATCH(Parametres!$B$3,V$1:AG$1,0))*IF(OR(C675="L",C675="S",C675="I"),-1,1)</f>
        <v>0</v>
      </c>
      <c r="AY675" s="487" t="s">
        <v>337</v>
      </c>
      <c r="AZ675" s="487" t="e">
        <f>+VLOOKUP($AJ675,Data_Validation!$A:$E,5,0)</f>
        <v>#N/A</v>
      </c>
    </row>
    <row r="676" spans="36:52" ht="15" customHeight="1">
      <c r="AJ676" s="899">
        <f t="shared" si="44"/>
        <v>0</v>
      </c>
      <c r="AK676" s="899">
        <f t="shared" si="44"/>
        <v>0</v>
      </c>
      <c r="AL676" s="905">
        <f>IFERROR(INDEX(G676:R676,1,MATCH(Parametres!$B$3,G$1:R$1,0)-1)*IF(OR(F676="L",F676="S",F676="I"),-1,1),"")</f>
        <v>0</v>
      </c>
      <c r="AM676" s="905">
        <f t="shared" si="41"/>
        <v>0</v>
      </c>
      <c r="AN676" s="905">
        <f>INDEX(G676:R676,1,MATCH(Parametres!$B$3,G$1:R$1,0))*IF(OR(F676="L",F676="S",F676="I"),-1,1)</f>
        <v>0</v>
      </c>
      <c r="AO676" s="487" t="e">
        <f>+VLOOKUP($AJ676,Data_Validation!$A:$D,1,0)</f>
        <v>#N/A</v>
      </c>
      <c r="AP676" s="487" t="e">
        <f>+VLOOKUP($AJ676,Data_Validation!$A:$D,3,0)</f>
        <v>#N/A</v>
      </c>
      <c r="AQ676" s="487" t="e">
        <f>+VLOOKUP($AJ676,Data_Validation!$A:$D,4,0)</f>
        <v>#N/A</v>
      </c>
      <c r="AR676" s="487" t="s">
        <v>299</v>
      </c>
      <c r="AS676" s="487" t="e">
        <f>+VLOOKUP($AJ676,Data_Validation!$A:$E,5,0)</f>
        <v>#N/A</v>
      </c>
      <c r="AT676" s="904">
        <f t="shared" si="42"/>
        <v>0</v>
      </c>
      <c r="AU676" s="488">
        <f t="shared" si="42"/>
        <v>0</v>
      </c>
      <c r="AV676" s="899">
        <f>IFERROR(INDEX(V676:AG676,1,MATCH(Parametres!$B$3,V$1:AG$1,0)-1)*IF(OR(C676="L",C676="S",C676="I"),-1,1),"")</f>
        <v>0</v>
      </c>
      <c r="AW676" s="899">
        <f t="shared" si="43"/>
        <v>0</v>
      </c>
      <c r="AX676" s="899">
        <f>INDEX(V676:AG676,1,MATCH(Parametres!$B$3,V$1:AG$1,0))*IF(OR(C676="L",C676="S",C676="I"),-1,1)</f>
        <v>0</v>
      </c>
      <c r="AY676" s="487" t="s">
        <v>337</v>
      </c>
      <c r="AZ676" s="487" t="e">
        <f>+VLOOKUP($AJ676,Data_Validation!$A:$E,5,0)</f>
        <v>#N/A</v>
      </c>
    </row>
    <row r="677" spans="36:52" ht="15" customHeight="1">
      <c r="AJ677" s="899">
        <f t="shared" si="44"/>
        <v>0</v>
      </c>
      <c r="AK677" s="899">
        <f t="shared" si="44"/>
        <v>0</v>
      </c>
      <c r="AL677" s="905">
        <f>IFERROR(INDEX(G677:R677,1,MATCH(Parametres!$B$3,G$1:R$1,0)-1)*IF(OR(F677="L",F677="S",F677="I"),-1,1),"")</f>
        <v>0</v>
      </c>
      <c r="AM677" s="905">
        <f t="shared" si="41"/>
        <v>0</v>
      </c>
      <c r="AN677" s="905">
        <f>INDEX(G677:R677,1,MATCH(Parametres!$B$3,G$1:R$1,0))*IF(OR(F677="L",F677="S",F677="I"),-1,1)</f>
        <v>0</v>
      </c>
      <c r="AO677" s="487" t="e">
        <f>+VLOOKUP($AJ677,Data_Validation!$A:$D,1,0)</f>
        <v>#N/A</v>
      </c>
      <c r="AP677" s="487" t="e">
        <f>+VLOOKUP($AJ677,Data_Validation!$A:$D,3,0)</f>
        <v>#N/A</v>
      </c>
      <c r="AQ677" s="487" t="e">
        <f>+VLOOKUP($AJ677,Data_Validation!$A:$D,4,0)</f>
        <v>#N/A</v>
      </c>
      <c r="AR677" s="487" t="s">
        <v>299</v>
      </c>
      <c r="AS677" s="487" t="e">
        <f>+VLOOKUP($AJ677,Data_Validation!$A:$E,5,0)</f>
        <v>#N/A</v>
      </c>
      <c r="AT677" s="904">
        <f t="shared" si="42"/>
        <v>0</v>
      </c>
      <c r="AU677" s="488">
        <f t="shared" si="42"/>
        <v>0</v>
      </c>
      <c r="AV677" s="899">
        <f>IFERROR(INDEX(V677:AG677,1,MATCH(Parametres!$B$3,V$1:AG$1,0)-1)*IF(OR(C677="L",C677="S",C677="I"),-1,1),"")</f>
        <v>0</v>
      </c>
      <c r="AW677" s="899">
        <f t="shared" si="43"/>
        <v>0</v>
      </c>
      <c r="AX677" s="899">
        <f>INDEX(V677:AG677,1,MATCH(Parametres!$B$3,V$1:AG$1,0))*IF(OR(C677="L",C677="S",C677="I"),-1,1)</f>
        <v>0</v>
      </c>
      <c r="AY677" s="487" t="s">
        <v>337</v>
      </c>
      <c r="AZ677" s="487" t="e">
        <f>+VLOOKUP($AJ677,Data_Validation!$A:$E,5,0)</f>
        <v>#N/A</v>
      </c>
    </row>
    <row r="678" spans="36:52" ht="15" customHeight="1">
      <c r="AJ678" s="899">
        <f t="shared" si="44"/>
        <v>0</v>
      </c>
      <c r="AK678" s="899">
        <f t="shared" si="44"/>
        <v>0</v>
      </c>
      <c r="AL678" s="905">
        <f>IFERROR(INDEX(G678:R678,1,MATCH(Parametres!$B$3,G$1:R$1,0)-1)*IF(OR(F678="L",F678="S",F678="I"),-1,1),"")</f>
        <v>0</v>
      </c>
      <c r="AM678" s="905">
        <f t="shared" si="41"/>
        <v>0</v>
      </c>
      <c r="AN678" s="905">
        <f>INDEX(G678:R678,1,MATCH(Parametres!$B$3,G$1:R$1,0))*IF(OR(F678="L",F678="S",F678="I"),-1,1)</f>
        <v>0</v>
      </c>
      <c r="AO678" s="487" t="e">
        <f>+VLOOKUP($AJ678,Data_Validation!$A:$D,1,0)</f>
        <v>#N/A</v>
      </c>
      <c r="AP678" s="487" t="e">
        <f>+VLOOKUP($AJ678,Data_Validation!$A:$D,3,0)</f>
        <v>#N/A</v>
      </c>
      <c r="AQ678" s="487" t="e">
        <f>+VLOOKUP($AJ678,Data_Validation!$A:$D,4,0)</f>
        <v>#N/A</v>
      </c>
      <c r="AR678" s="487" t="s">
        <v>299</v>
      </c>
      <c r="AS678" s="487" t="e">
        <f>+VLOOKUP($AJ678,Data_Validation!$A:$E,5,0)</f>
        <v>#N/A</v>
      </c>
      <c r="AT678" s="904">
        <f t="shared" si="42"/>
        <v>0</v>
      </c>
      <c r="AU678" s="488">
        <f t="shared" si="42"/>
        <v>0</v>
      </c>
      <c r="AV678" s="899">
        <f>IFERROR(INDEX(V678:AG678,1,MATCH(Parametres!$B$3,V$1:AG$1,0)-1)*IF(OR(C678="L",C678="S",C678="I"),-1,1),"")</f>
        <v>0</v>
      </c>
      <c r="AW678" s="899">
        <f t="shared" si="43"/>
        <v>0</v>
      </c>
      <c r="AX678" s="899">
        <f>INDEX(V678:AG678,1,MATCH(Parametres!$B$3,V$1:AG$1,0))*IF(OR(C678="L",C678="S",C678="I"),-1,1)</f>
        <v>0</v>
      </c>
      <c r="AY678" s="487" t="s">
        <v>337</v>
      </c>
      <c r="AZ678" s="487" t="e">
        <f>+VLOOKUP($AJ678,Data_Validation!$A:$E,5,0)</f>
        <v>#N/A</v>
      </c>
    </row>
    <row r="679" spans="36:52" ht="15" customHeight="1">
      <c r="AJ679" s="899">
        <f t="shared" si="44"/>
        <v>0</v>
      </c>
      <c r="AK679" s="899">
        <f t="shared" si="44"/>
        <v>0</v>
      </c>
      <c r="AL679" s="905">
        <f>IFERROR(INDEX(G679:R679,1,MATCH(Parametres!$B$3,G$1:R$1,0)-1)*IF(OR(F679="L",F679="S",F679="I"),-1,1),"")</f>
        <v>0</v>
      </c>
      <c r="AM679" s="905">
        <f t="shared" si="41"/>
        <v>0</v>
      </c>
      <c r="AN679" s="905">
        <f>INDEX(G679:R679,1,MATCH(Parametres!$B$3,G$1:R$1,0))*IF(OR(F679="L",F679="S",F679="I"),-1,1)</f>
        <v>0</v>
      </c>
      <c r="AO679" s="487" t="e">
        <f>+VLOOKUP($AJ679,Data_Validation!$A:$D,1,0)</f>
        <v>#N/A</v>
      </c>
      <c r="AP679" s="487" t="e">
        <f>+VLOOKUP($AJ679,Data_Validation!$A:$D,3,0)</f>
        <v>#N/A</v>
      </c>
      <c r="AQ679" s="487" t="e">
        <f>+VLOOKUP($AJ679,Data_Validation!$A:$D,4,0)</f>
        <v>#N/A</v>
      </c>
      <c r="AR679" s="487" t="s">
        <v>299</v>
      </c>
      <c r="AS679" s="487" t="e">
        <f>+VLOOKUP($AJ679,Data_Validation!$A:$E,5,0)</f>
        <v>#N/A</v>
      </c>
      <c r="AT679" s="904">
        <f t="shared" si="42"/>
        <v>0</v>
      </c>
      <c r="AU679" s="488">
        <f t="shared" si="42"/>
        <v>0</v>
      </c>
      <c r="AV679" s="899">
        <f>IFERROR(INDEX(V679:AG679,1,MATCH(Parametres!$B$3,V$1:AG$1,0)-1)*IF(OR(C679="L",C679="S",C679="I"),-1,1),"")</f>
        <v>0</v>
      </c>
      <c r="AW679" s="899">
        <f t="shared" si="43"/>
        <v>0</v>
      </c>
      <c r="AX679" s="899">
        <f>INDEX(V679:AG679,1,MATCH(Parametres!$B$3,V$1:AG$1,0))*IF(OR(C679="L",C679="S",C679="I"),-1,1)</f>
        <v>0</v>
      </c>
      <c r="AY679" s="487" t="s">
        <v>337</v>
      </c>
      <c r="AZ679" s="487" t="e">
        <f>+VLOOKUP($AJ679,Data_Validation!$A:$E,5,0)</f>
        <v>#N/A</v>
      </c>
    </row>
    <row r="680" spans="36:52" ht="15" customHeight="1">
      <c r="AJ680" s="899">
        <f t="shared" si="44"/>
        <v>0</v>
      </c>
      <c r="AK680" s="899">
        <f t="shared" si="44"/>
        <v>0</v>
      </c>
      <c r="AL680" s="905">
        <f>IFERROR(INDEX(G680:R680,1,MATCH(Parametres!$B$3,G$1:R$1,0)-1)*IF(OR(F680="L",F680="S",F680="I"),-1,1),"")</f>
        <v>0</v>
      </c>
      <c r="AM680" s="905">
        <f t="shared" si="41"/>
        <v>0</v>
      </c>
      <c r="AN680" s="905">
        <f>INDEX(G680:R680,1,MATCH(Parametres!$B$3,G$1:R$1,0))*IF(OR(F680="L",F680="S",F680="I"),-1,1)</f>
        <v>0</v>
      </c>
      <c r="AO680" s="487" t="e">
        <f>+VLOOKUP($AJ680,Data_Validation!$A:$D,1,0)</f>
        <v>#N/A</v>
      </c>
      <c r="AP680" s="487" t="e">
        <f>+VLOOKUP($AJ680,Data_Validation!$A:$D,3,0)</f>
        <v>#N/A</v>
      </c>
      <c r="AQ680" s="487" t="e">
        <f>+VLOOKUP($AJ680,Data_Validation!$A:$D,4,0)</f>
        <v>#N/A</v>
      </c>
      <c r="AR680" s="487" t="s">
        <v>299</v>
      </c>
      <c r="AS680" s="487" t="e">
        <f>+VLOOKUP($AJ680,Data_Validation!$A:$E,5,0)</f>
        <v>#N/A</v>
      </c>
      <c r="AT680" s="904">
        <f t="shared" si="42"/>
        <v>0</v>
      </c>
      <c r="AU680" s="488">
        <f t="shared" si="42"/>
        <v>0</v>
      </c>
      <c r="AV680" s="899">
        <f>IFERROR(INDEX(V680:AG680,1,MATCH(Parametres!$B$3,V$1:AG$1,0)-1)*IF(OR(C680="L",C680="S",C680="I"),-1,1),"")</f>
        <v>0</v>
      </c>
      <c r="AW680" s="899">
        <f t="shared" si="43"/>
        <v>0</v>
      </c>
      <c r="AX680" s="899">
        <f>INDEX(V680:AG680,1,MATCH(Parametres!$B$3,V$1:AG$1,0))*IF(OR(C680="L",C680="S",C680="I"),-1,1)</f>
        <v>0</v>
      </c>
      <c r="AY680" s="487" t="s">
        <v>337</v>
      </c>
      <c r="AZ680" s="487" t="e">
        <f>+VLOOKUP($AJ680,Data_Validation!$A:$E,5,0)</f>
        <v>#N/A</v>
      </c>
    </row>
    <row r="681" spans="36:52" ht="15" customHeight="1">
      <c r="AJ681" s="899">
        <f t="shared" si="44"/>
        <v>0</v>
      </c>
      <c r="AK681" s="899">
        <f t="shared" si="44"/>
        <v>0</v>
      </c>
      <c r="AL681" s="905">
        <f>IFERROR(INDEX(G681:R681,1,MATCH(Parametres!$B$3,G$1:R$1,0)-1)*IF(OR(F681="L",F681="S",F681="I"),-1,1),"")</f>
        <v>0</v>
      </c>
      <c r="AM681" s="905">
        <f t="shared" si="41"/>
        <v>0</v>
      </c>
      <c r="AN681" s="905">
        <f>INDEX(G681:R681,1,MATCH(Parametres!$B$3,G$1:R$1,0))*IF(OR(F681="L",F681="S",F681="I"),-1,1)</f>
        <v>0</v>
      </c>
      <c r="AO681" s="487" t="e">
        <f>+VLOOKUP($AJ681,Data_Validation!$A:$D,1,0)</f>
        <v>#N/A</v>
      </c>
      <c r="AP681" s="487" t="e">
        <f>+VLOOKUP($AJ681,Data_Validation!$A:$D,3,0)</f>
        <v>#N/A</v>
      </c>
      <c r="AQ681" s="487" t="e">
        <f>+VLOOKUP($AJ681,Data_Validation!$A:$D,4,0)</f>
        <v>#N/A</v>
      </c>
      <c r="AR681" s="487" t="s">
        <v>299</v>
      </c>
      <c r="AS681" s="487" t="e">
        <f>+VLOOKUP($AJ681,Data_Validation!$A:$E,5,0)</f>
        <v>#N/A</v>
      </c>
      <c r="AT681" s="904">
        <f t="shared" si="42"/>
        <v>0</v>
      </c>
      <c r="AU681" s="488">
        <f t="shared" si="42"/>
        <v>0</v>
      </c>
      <c r="AV681" s="899">
        <f>IFERROR(INDEX(V681:AG681,1,MATCH(Parametres!$B$3,V$1:AG$1,0)-1)*IF(OR(C681="L",C681="S",C681="I"),-1,1),"")</f>
        <v>0</v>
      </c>
      <c r="AW681" s="899">
        <f t="shared" si="43"/>
        <v>0</v>
      </c>
      <c r="AX681" s="899">
        <f>INDEX(V681:AG681,1,MATCH(Parametres!$B$3,V$1:AG$1,0))*IF(OR(C681="L",C681="S",C681="I"),-1,1)</f>
        <v>0</v>
      </c>
      <c r="AY681" s="487" t="s">
        <v>337</v>
      </c>
      <c r="AZ681" s="487" t="e">
        <f>+VLOOKUP($AJ681,Data_Validation!$A:$E,5,0)</f>
        <v>#N/A</v>
      </c>
    </row>
    <row r="682" spans="36:52" ht="15" customHeight="1">
      <c r="AJ682" s="899">
        <f t="shared" si="44"/>
        <v>0</v>
      </c>
      <c r="AK682" s="899">
        <f t="shared" si="44"/>
        <v>0</v>
      </c>
      <c r="AL682" s="905">
        <f>IFERROR(INDEX(G682:R682,1,MATCH(Parametres!$B$3,G$1:R$1,0)-1)*IF(OR(F682="L",F682="S",F682="I"),-1,1),"")</f>
        <v>0</v>
      </c>
      <c r="AM682" s="905">
        <f t="shared" si="41"/>
        <v>0</v>
      </c>
      <c r="AN682" s="905">
        <f>INDEX(G682:R682,1,MATCH(Parametres!$B$3,G$1:R$1,0))*IF(OR(F682="L",F682="S",F682="I"),-1,1)</f>
        <v>0</v>
      </c>
      <c r="AO682" s="487" t="e">
        <f>+VLOOKUP($AJ682,Data_Validation!$A:$D,1,0)</f>
        <v>#N/A</v>
      </c>
      <c r="AP682" s="487" t="e">
        <f>+VLOOKUP($AJ682,Data_Validation!$A:$D,3,0)</f>
        <v>#N/A</v>
      </c>
      <c r="AQ682" s="487" t="e">
        <f>+VLOOKUP($AJ682,Data_Validation!$A:$D,4,0)</f>
        <v>#N/A</v>
      </c>
      <c r="AR682" s="487" t="s">
        <v>299</v>
      </c>
      <c r="AS682" s="487" t="e">
        <f>+VLOOKUP($AJ682,Data_Validation!$A:$E,5,0)</f>
        <v>#N/A</v>
      </c>
      <c r="AT682" s="904">
        <f t="shared" si="42"/>
        <v>0</v>
      </c>
      <c r="AU682" s="488">
        <f t="shared" si="42"/>
        <v>0</v>
      </c>
      <c r="AV682" s="899">
        <f>IFERROR(INDEX(V682:AG682,1,MATCH(Parametres!$B$3,V$1:AG$1,0)-1)*IF(OR(C682="L",C682="S",C682="I"),-1,1),"")</f>
        <v>0</v>
      </c>
      <c r="AW682" s="899">
        <f t="shared" si="43"/>
        <v>0</v>
      </c>
      <c r="AX682" s="899">
        <f>INDEX(V682:AG682,1,MATCH(Parametres!$B$3,V$1:AG$1,0))*IF(OR(C682="L",C682="S",C682="I"),-1,1)</f>
        <v>0</v>
      </c>
      <c r="AY682" s="487" t="s">
        <v>337</v>
      </c>
      <c r="AZ682" s="487" t="e">
        <f>+VLOOKUP($AJ682,Data_Validation!$A:$E,5,0)</f>
        <v>#N/A</v>
      </c>
    </row>
    <row r="683" spans="36:52" ht="15" customHeight="1">
      <c r="AJ683" s="899">
        <f t="shared" si="44"/>
        <v>0</v>
      </c>
      <c r="AK683" s="899">
        <f t="shared" si="44"/>
        <v>0</v>
      </c>
      <c r="AL683" s="905">
        <f>IFERROR(INDEX(G683:R683,1,MATCH(Parametres!$B$3,G$1:R$1,0)-1)*IF(OR(F683="L",F683="S",F683="I"),-1,1),"")</f>
        <v>0</v>
      </c>
      <c r="AM683" s="905">
        <f t="shared" si="41"/>
        <v>0</v>
      </c>
      <c r="AN683" s="905">
        <f>INDEX(G683:R683,1,MATCH(Parametres!$B$3,G$1:R$1,0))*IF(OR(F683="L",F683="S",F683="I"),-1,1)</f>
        <v>0</v>
      </c>
      <c r="AO683" s="487" t="e">
        <f>+VLOOKUP($AJ683,Data_Validation!$A:$D,1,0)</f>
        <v>#N/A</v>
      </c>
      <c r="AP683" s="487" t="e">
        <f>+VLOOKUP($AJ683,Data_Validation!$A:$D,3,0)</f>
        <v>#N/A</v>
      </c>
      <c r="AQ683" s="487" t="e">
        <f>+VLOOKUP($AJ683,Data_Validation!$A:$D,4,0)</f>
        <v>#N/A</v>
      </c>
      <c r="AR683" s="487" t="s">
        <v>299</v>
      </c>
      <c r="AS683" s="487" t="e">
        <f>+VLOOKUP($AJ683,Data_Validation!$A:$E,5,0)</f>
        <v>#N/A</v>
      </c>
      <c r="AT683" s="904">
        <f t="shared" si="42"/>
        <v>0</v>
      </c>
      <c r="AU683" s="488">
        <f t="shared" si="42"/>
        <v>0</v>
      </c>
      <c r="AV683" s="899">
        <f>IFERROR(INDEX(V683:AG683,1,MATCH(Parametres!$B$3,V$1:AG$1,0)-1)*IF(OR(C683="L",C683="S",C683="I"),-1,1),"")</f>
        <v>0</v>
      </c>
      <c r="AW683" s="899">
        <f t="shared" si="43"/>
        <v>0</v>
      </c>
      <c r="AX683" s="899">
        <f>INDEX(V683:AG683,1,MATCH(Parametres!$B$3,V$1:AG$1,0))*IF(OR(C683="L",C683="S",C683="I"),-1,1)</f>
        <v>0</v>
      </c>
      <c r="AY683" s="487" t="s">
        <v>337</v>
      </c>
      <c r="AZ683" s="487" t="e">
        <f>+VLOOKUP($AJ683,Data_Validation!$A:$E,5,0)</f>
        <v>#N/A</v>
      </c>
    </row>
    <row r="684" spans="36:52" ht="15" customHeight="1">
      <c r="AJ684" s="899">
        <f t="shared" si="44"/>
        <v>0</v>
      </c>
      <c r="AK684" s="899">
        <f t="shared" si="44"/>
        <v>0</v>
      </c>
      <c r="AL684" s="905">
        <f>IFERROR(INDEX(G684:R684,1,MATCH(Parametres!$B$3,G$1:R$1,0)-1)*IF(OR(F684="L",F684="S",F684="I"),-1,1),"")</f>
        <v>0</v>
      </c>
      <c r="AM684" s="905">
        <f t="shared" si="41"/>
        <v>0</v>
      </c>
      <c r="AN684" s="905">
        <f>INDEX(G684:R684,1,MATCH(Parametres!$B$3,G$1:R$1,0))*IF(OR(F684="L",F684="S",F684="I"),-1,1)</f>
        <v>0</v>
      </c>
      <c r="AO684" s="487" t="e">
        <f>+VLOOKUP($AJ684,Data_Validation!$A:$D,1,0)</f>
        <v>#N/A</v>
      </c>
      <c r="AP684" s="487" t="e">
        <f>+VLOOKUP($AJ684,Data_Validation!$A:$D,3,0)</f>
        <v>#N/A</v>
      </c>
      <c r="AQ684" s="487" t="e">
        <f>+VLOOKUP($AJ684,Data_Validation!$A:$D,4,0)</f>
        <v>#N/A</v>
      </c>
      <c r="AR684" s="487" t="s">
        <v>299</v>
      </c>
      <c r="AS684" s="487" t="e">
        <f>+VLOOKUP($AJ684,Data_Validation!$A:$E,5,0)</f>
        <v>#N/A</v>
      </c>
      <c r="AT684" s="904">
        <f t="shared" si="42"/>
        <v>0</v>
      </c>
      <c r="AU684" s="488">
        <f t="shared" si="42"/>
        <v>0</v>
      </c>
      <c r="AV684" s="899">
        <f>IFERROR(INDEX(V684:AG684,1,MATCH(Parametres!$B$3,V$1:AG$1,0)-1)*IF(OR(C684="L",C684="S",C684="I"),-1,1),"")</f>
        <v>0</v>
      </c>
      <c r="AW684" s="899">
        <f t="shared" si="43"/>
        <v>0</v>
      </c>
      <c r="AX684" s="899">
        <f>INDEX(V684:AG684,1,MATCH(Parametres!$B$3,V$1:AG$1,0))*IF(OR(C684="L",C684="S",C684="I"),-1,1)</f>
        <v>0</v>
      </c>
      <c r="AY684" s="487" t="s">
        <v>337</v>
      </c>
      <c r="AZ684" s="487" t="e">
        <f>+VLOOKUP($AJ684,Data_Validation!$A:$E,5,0)</f>
        <v>#N/A</v>
      </c>
    </row>
    <row r="685" spans="36:52" ht="15" customHeight="1">
      <c r="AJ685" s="899">
        <f t="shared" si="44"/>
        <v>0</v>
      </c>
      <c r="AK685" s="899">
        <f t="shared" si="44"/>
        <v>0</v>
      </c>
      <c r="AL685" s="905">
        <f>IFERROR(INDEX(G685:R685,1,MATCH(Parametres!$B$3,G$1:R$1,0)-1)*IF(OR(F685="L",F685="S",F685="I"),-1,1),"")</f>
        <v>0</v>
      </c>
      <c r="AM685" s="905">
        <f t="shared" si="41"/>
        <v>0</v>
      </c>
      <c r="AN685" s="905">
        <f>INDEX(G685:R685,1,MATCH(Parametres!$B$3,G$1:R$1,0))*IF(OR(F685="L",F685="S",F685="I"),-1,1)</f>
        <v>0</v>
      </c>
      <c r="AO685" s="487" t="e">
        <f>+VLOOKUP($AJ685,Data_Validation!$A:$D,1,0)</f>
        <v>#N/A</v>
      </c>
      <c r="AP685" s="487" t="e">
        <f>+VLOOKUP($AJ685,Data_Validation!$A:$D,3,0)</f>
        <v>#N/A</v>
      </c>
      <c r="AQ685" s="487" t="e">
        <f>+VLOOKUP($AJ685,Data_Validation!$A:$D,4,0)</f>
        <v>#N/A</v>
      </c>
      <c r="AR685" s="487" t="s">
        <v>299</v>
      </c>
      <c r="AS685" s="487" t="e">
        <f>+VLOOKUP($AJ685,Data_Validation!$A:$E,5,0)</f>
        <v>#N/A</v>
      </c>
      <c r="AT685" s="904">
        <f t="shared" si="42"/>
        <v>0</v>
      </c>
      <c r="AU685" s="488">
        <f t="shared" si="42"/>
        <v>0</v>
      </c>
      <c r="AV685" s="899">
        <f>IFERROR(INDEX(V685:AG685,1,MATCH(Parametres!$B$3,V$1:AG$1,0)-1)*IF(OR(C685="L",C685="S",C685="I"),-1,1),"")</f>
        <v>0</v>
      </c>
      <c r="AW685" s="899">
        <f t="shared" si="43"/>
        <v>0</v>
      </c>
      <c r="AX685" s="899">
        <f>INDEX(V685:AG685,1,MATCH(Parametres!$B$3,V$1:AG$1,0))*IF(OR(C685="L",C685="S",C685="I"),-1,1)</f>
        <v>0</v>
      </c>
      <c r="AY685" s="487" t="s">
        <v>337</v>
      </c>
      <c r="AZ685" s="487" t="e">
        <f>+VLOOKUP($AJ685,Data_Validation!$A:$E,5,0)</f>
        <v>#N/A</v>
      </c>
    </row>
    <row r="686" spans="36:52" ht="15" customHeight="1">
      <c r="AJ686" s="899">
        <f t="shared" si="44"/>
        <v>0</v>
      </c>
      <c r="AK686" s="899">
        <f t="shared" si="44"/>
        <v>0</v>
      </c>
      <c r="AL686" s="905">
        <f>IFERROR(INDEX(G686:R686,1,MATCH(Parametres!$B$3,G$1:R$1,0)-1)*IF(OR(F686="L",F686="S",F686="I"),-1,1),"")</f>
        <v>0</v>
      </c>
      <c r="AM686" s="905">
        <f t="shared" si="41"/>
        <v>0</v>
      </c>
      <c r="AN686" s="905">
        <f>INDEX(G686:R686,1,MATCH(Parametres!$B$3,G$1:R$1,0))*IF(OR(F686="L",F686="S",F686="I"),-1,1)</f>
        <v>0</v>
      </c>
      <c r="AO686" s="487" t="e">
        <f>+VLOOKUP($AJ686,Data_Validation!$A:$D,1,0)</f>
        <v>#N/A</v>
      </c>
      <c r="AP686" s="487" t="e">
        <f>+VLOOKUP($AJ686,Data_Validation!$A:$D,3,0)</f>
        <v>#N/A</v>
      </c>
      <c r="AQ686" s="487" t="e">
        <f>+VLOOKUP($AJ686,Data_Validation!$A:$D,4,0)</f>
        <v>#N/A</v>
      </c>
      <c r="AR686" s="487" t="s">
        <v>299</v>
      </c>
      <c r="AS686" s="487" t="e">
        <f>+VLOOKUP($AJ686,Data_Validation!$A:$E,5,0)</f>
        <v>#N/A</v>
      </c>
      <c r="AT686" s="904">
        <f t="shared" si="42"/>
        <v>0</v>
      </c>
      <c r="AU686" s="488">
        <f t="shared" si="42"/>
        <v>0</v>
      </c>
      <c r="AV686" s="899">
        <f>IFERROR(INDEX(V686:AG686,1,MATCH(Parametres!$B$3,V$1:AG$1,0)-1)*IF(OR(C686="L",C686="S",C686="I"),-1,1),"")</f>
        <v>0</v>
      </c>
      <c r="AW686" s="899">
        <f t="shared" si="43"/>
        <v>0</v>
      </c>
      <c r="AX686" s="899">
        <f>INDEX(V686:AG686,1,MATCH(Parametres!$B$3,V$1:AG$1,0))*IF(OR(C686="L",C686="S",C686="I"),-1,1)</f>
        <v>0</v>
      </c>
      <c r="AY686" s="487" t="s">
        <v>337</v>
      </c>
      <c r="AZ686" s="487" t="e">
        <f>+VLOOKUP($AJ686,Data_Validation!$A:$E,5,0)</f>
        <v>#N/A</v>
      </c>
    </row>
    <row r="687" spans="36:52" ht="15" customHeight="1">
      <c r="AJ687" s="899">
        <f t="shared" si="44"/>
        <v>0</v>
      </c>
      <c r="AK687" s="899">
        <f t="shared" si="44"/>
        <v>0</v>
      </c>
      <c r="AL687" s="905">
        <f>IFERROR(INDEX(G687:R687,1,MATCH(Parametres!$B$3,G$1:R$1,0)-1)*IF(OR(F687="L",F687="S",F687="I"),-1,1),"")</f>
        <v>0</v>
      </c>
      <c r="AM687" s="905">
        <f t="shared" si="41"/>
        <v>0</v>
      </c>
      <c r="AN687" s="905">
        <f>INDEX(G687:R687,1,MATCH(Parametres!$B$3,G$1:R$1,0))*IF(OR(F687="L",F687="S",F687="I"),-1,1)</f>
        <v>0</v>
      </c>
      <c r="AO687" s="487" t="e">
        <f>+VLOOKUP($AJ687,Data_Validation!$A:$D,1,0)</f>
        <v>#N/A</v>
      </c>
      <c r="AP687" s="487" t="e">
        <f>+VLOOKUP($AJ687,Data_Validation!$A:$D,3,0)</f>
        <v>#N/A</v>
      </c>
      <c r="AQ687" s="487" t="e">
        <f>+VLOOKUP($AJ687,Data_Validation!$A:$D,4,0)</f>
        <v>#N/A</v>
      </c>
      <c r="AR687" s="487" t="s">
        <v>299</v>
      </c>
      <c r="AS687" s="487" t="e">
        <f>+VLOOKUP($AJ687,Data_Validation!$A:$E,5,0)</f>
        <v>#N/A</v>
      </c>
      <c r="AT687" s="904">
        <f t="shared" si="42"/>
        <v>0</v>
      </c>
      <c r="AU687" s="488">
        <f t="shared" si="42"/>
        <v>0</v>
      </c>
      <c r="AV687" s="899">
        <f>IFERROR(INDEX(V687:AG687,1,MATCH(Parametres!$B$3,V$1:AG$1,0)-1)*IF(OR(C687="L",C687="S",C687="I"),-1,1),"")</f>
        <v>0</v>
      </c>
      <c r="AW687" s="899">
        <f t="shared" si="43"/>
        <v>0</v>
      </c>
      <c r="AX687" s="899">
        <f>INDEX(V687:AG687,1,MATCH(Parametres!$B$3,V$1:AG$1,0))*IF(OR(C687="L",C687="S",C687="I"),-1,1)</f>
        <v>0</v>
      </c>
      <c r="AY687" s="487" t="s">
        <v>337</v>
      </c>
      <c r="AZ687" s="487" t="e">
        <f>+VLOOKUP($AJ687,Data_Validation!$A:$E,5,0)</f>
        <v>#N/A</v>
      </c>
    </row>
    <row r="688" spans="36:52" ht="15" customHeight="1">
      <c r="AJ688" s="899">
        <f t="shared" si="44"/>
        <v>0</v>
      </c>
      <c r="AK688" s="899">
        <f t="shared" si="44"/>
        <v>0</v>
      </c>
      <c r="AL688" s="905">
        <f>IFERROR(INDEX(G688:R688,1,MATCH(Parametres!$B$3,G$1:R$1,0)-1)*IF(OR(F688="L",F688="S",F688="I"),-1,1),"")</f>
        <v>0</v>
      </c>
      <c r="AM688" s="905">
        <f t="shared" si="41"/>
        <v>0</v>
      </c>
      <c r="AN688" s="905">
        <f>INDEX(G688:R688,1,MATCH(Parametres!$B$3,G$1:R$1,0))*IF(OR(F688="L",F688="S",F688="I"),-1,1)</f>
        <v>0</v>
      </c>
      <c r="AO688" s="487" t="e">
        <f>+VLOOKUP($AJ688,Data_Validation!$A:$D,1,0)</f>
        <v>#N/A</v>
      </c>
      <c r="AP688" s="487" t="e">
        <f>+VLOOKUP($AJ688,Data_Validation!$A:$D,3,0)</f>
        <v>#N/A</v>
      </c>
      <c r="AQ688" s="487" t="e">
        <f>+VLOOKUP($AJ688,Data_Validation!$A:$D,4,0)</f>
        <v>#N/A</v>
      </c>
      <c r="AR688" s="487" t="s">
        <v>299</v>
      </c>
      <c r="AS688" s="487" t="e">
        <f>+VLOOKUP($AJ688,Data_Validation!$A:$E,5,0)</f>
        <v>#N/A</v>
      </c>
      <c r="AT688" s="904">
        <f t="shared" si="42"/>
        <v>0</v>
      </c>
      <c r="AU688" s="488">
        <f t="shared" si="42"/>
        <v>0</v>
      </c>
      <c r="AV688" s="899">
        <f>IFERROR(INDEX(V688:AG688,1,MATCH(Parametres!$B$3,V$1:AG$1,0)-1)*IF(OR(C688="L",C688="S",C688="I"),-1,1),"")</f>
        <v>0</v>
      </c>
      <c r="AW688" s="899">
        <f t="shared" si="43"/>
        <v>0</v>
      </c>
      <c r="AX688" s="899">
        <f>INDEX(V688:AG688,1,MATCH(Parametres!$B$3,V$1:AG$1,0))*IF(OR(C688="L",C688="S",C688="I"),-1,1)</f>
        <v>0</v>
      </c>
      <c r="AY688" s="487" t="s">
        <v>337</v>
      </c>
      <c r="AZ688" s="487" t="e">
        <f>+VLOOKUP($AJ688,Data_Validation!$A:$E,5,0)</f>
        <v>#N/A</v>
      </c>
    </row>
    <row r="689" spans="36:52" ht="15" customHeight="1">
      <c r="AJ689" s="899">
        <f t="shared" si="44"/>
        <v>0</v>
      </c>
      <c r="AK689" s="899">
        <f t="shared" si="44"/>
        <v>0</v>
      </c>
      <c r="AL689" s="905">
        <f>IFERROR(INDEX(G689:R689,1,MATCH(Parametres!$B$3,G$1:R$1,0)-1)*IF(OR(F689="L",F689="S",F689="I"),-1,1),"")</f>
        <v>0</v>
      </c>
      <c r="AM689" s="905">
        <f t="shared" si="41"/>
        <v>0</v>
      </c>
      <c r="AN689" s="905">
        <f>INDEX(G689:R689,1,MATCH(Parametres!$B$3,G$1:R$1,0))*IF(OR(F689="L",F689="S",F689="I"),-1,1)</f>
        <v>0</v>
      </c>
      <c r="AO689" s="487" t="e">
        <f>+VLOOKUP($AJ689,Data_Validation!$A:$D,1,0)</f>
        <v>#N/A</v>
      </c>
      <c r="AP689" s="487" t="e">
        <f>+VLOOKUP($AJ689,Data_Validation!$A:$D,3,0)</f>
        <v>#N/A</v>
      </c>
      <c r="AQ689" s="487" t="e">
        <f>+VLOOKUP($AJ689,Data_Validation!$A:$D,4,0)</f>
        <v>#N/A</v>
      </c>
      <c r="AR689" s="487" t="s">
        <v>299</v>
      </c>
      <c r="AS689" s="487" t="e">
        <f>+VLOOKUP($AJ689,Data_Validation!$A:$E,5,0)</f>
        <v>#N/A</v>
      </c>
      <c r="AT689" s="904">
        <f t="shared" si="42"/>
        <v>0</v>
      </c>
      <c r="AU689" s="488">
        <f t="shared" si="42"/>
        <v>0</v>
      </c>
      <c r="AV689" s="899">
        <f>IFERROR(INDEX(V689:AG689,1,MATCH(Parametres!$B$3,V$1:AG$1,0)-1)*IF(OR(C689="L",C689="S",C689="I"),-1,1),"")</f>
        <v>0</v>
      </c>
      <c r="AW689" s="899">
        <f t="shared" si="43"/>
        <v>0</v>
      </c>
      <c r="AX689" s="899">
        <f>INDEX(V689:AG689,1,MATCH(Parametres!$B$3,V$1:AG$1,0))*IF(OR(C689="L",C689="S",C689="I"),-1,1)</f>
        <v>0</v>
      </c>
      <c r="AY689" s="487" t="s">
        <v>337</v>
      </c>
      <c r="AZ689" s="487" t="e">
        <f>+VLOOKUP($AJ689,Data_Validation!$A:$E,5,0)</f>
        <v>#N/A</v>
      </c>
    </row>
    <row r="690" spans="36:52" ht="15" customHeight="1">
      <c r="AJ690" s="899">
        <f t="shared" si="44"/>
        <v>0</v>
      </c>
      <c r="AK690" s="899">
        <f t="shared" si="44"/>
        <v>0</v>
      </c>
      <c r="AL690" s="905">
        <f>IFERROR(INDEX(G690:R690,1,MATCH(Parametres!$B$3,G$1:R$1,0)-1)*IF(OR(F690="L",F690="S",F690="I"),-1,1),"")</f>
        <v>0</v>
      </c>
      <c r="AM690" s="905">
        <f t="shared" si="41"/>
        <v>0</v>
      </c>
      <c r="AN690" s="905">
        <f>INDEX(G690:R690,1,MATCH(Parametres!$B$3,G$1:R$1,0))*IF(OR(F690="L",F690="S",F690="I"),-1,1)</f>
        <v>0</v>
      </c>
      <c r="AO690" s="487" t="e">
        <f>+VLOOKUP($AJ690,Data_Validation!$A:$D,1,0)</f>
        <v>#N/A</v>
      </c>
      <c r="AP690" s="487" t="e">
        <f>+VLOOKUP($AJ690,Data_Validation!$A:$D,3,0)</f>
        <v>#N/A</v>
      </c>
      <c r="AQ690" s="487" t="e">
        <f>+VLOOKUP($AJ690,Data_Validation!$A:$D,4,0)</f>
        <v>#N/A</v>
      </c>
      <c r="AR690" s="487" t="s">
        <v>299</v>
      </c>
      <c r="AS690" s="487" t="e">
        <f>+VLOOKUP($AJ690,Data_Validation!$A:$E,5,0)</f>
        <v>#N/A</v>
      </c>
      <c r="AT690" s="904">
        <f t="shared" si="42"/>
        <v>0</v>
      </c>
      <c r="AU690" s="488">
        <f t="shared" si="42"/>
        <v>0</v>
      </c>
      <c r="AV690" s="899">
        <f>IFERROR(INDEX(V690:AG690,1,MATCH(Parametres!$B$3,V$1:AG$1,0)-1)*IF(OR(C690="L",C690="S",C690="I"),-1,1),"")</f>
        <v>0</v>
      </c>
      <c r="AW690" s="899">
        <f t="shared" si="43"/>
        <v>0</v>
      </c>
      <c r="AX690" s="899">
        <f>INDEX(V690:AG690,1,MATCH(Parametres!$B$3,V$1:AG$1,0))*IF(OR(C690="L",C690="S",C690="I"),-1,1)</f>
        <v>0</v>
      </c>
      <c r="AY690" s="487" t="s">
        <v>337</v>
      </c>
      <c r="AZ690" s="487" t="e">
        <f>+VLOOKUP($AJ690,Data_Validation!$A:$E,5,0)</f>
        <v>#N/A</v>
      </c>
    </row>
    <row r="691" spans="36:52" ht="15" customHeight="1">
      <c r="AJ691" s="899">
        <f t="shared" si="44"/>
        <v>0</v>
      </c>
      <c r="AK691" s="899">
        <f t="shared" si="44"/>
        <v>0</v>
      </c>
      <c r="AL691" s="905">
        <f>IFERROR(INDEX(G691:R691,1,MATCH(Parametres!$B$3,G$1:R$1,0)-1)*IF(OR(F691="L",F691="S",F691="I"),-1,1),"")</f>
        <v>0</v>
      </c>
      <c r="AM691" s="905">
        <f t="shared" si="41"/>
        <v>0</v>
      </c>
      <c r="AN691" s="905">
        <f>INDEX(G691:R691,1,MATCH(Parametres!$B$3,G$1:R$1,0))*IF(OR(F691="L",F691="S",F691="I"),-1,1)</f>
        <v>0</v>
      </c>
      <c r="AO691" s="487" t="e">
        <f>+VLOOKUP($AJ691,Data_Validation!$A:$D,1,0)</f>
        <v>#N/A</v>
      </c>
      <c r="AP691" s="487" t="e">
        <f>+VLOOKUP($AJ691,Data_Validation!$A:$D,3,0)</f>
        <v>#N/A</v>
      </c>
      <c r="AQ691" s="487" t="e">
        <f>+VLOOKUP($AJ691,Data_Validation!$A:$D,4,0)</f>
        <v>#N/A</v>
      </c>
      <c r="AR691" s="487" t="s">
        <v>299</v>
      </c>
      <c r="AS691" s="487" t="e">
        <f>+VLOOKUP($AJ691,Data_Validation!$A:$E,5,0)</f>
        <v>#N/A</v>
      </c>
      <c r="AT691" s="904">
        <f t="shared" si="42"/>
        <v>0</v>
      </c>
      <c r="AU691" s="488">
        <f t="shared" si="42"/>
        <v>0</v>
      </c>
      <c r="AV691" s="899">
        <f>IFERROR(INDEX(V691:AG691,1,MATCH(Parametres!$B$3,V$1:AG$1,0)-1)*IF(OR(C691="L",C691="S",C691="I"),-1,1),"")</f>
        <v>0</v>
      </c>
      <c r="AW691" s="899">
        <f t="shared" si="43"/>
        <v>0</v>
      </c>
      <c r="AX691" s="899">
        <f>INDEX(V691:AG691,1,MATCH(Parametres!$B$3,V$1:AG$1,0))*IF(OR(C691="L",C691="S",C691="I"),-1,1)</f>
        <v>0</v>
      </c>
      <c r="AY691" s="487" t="s">
        <v>337</v>
      </c>
      <c r="AZ691" s="487" t="e">
        <f>+VLOOKUP($AJ691,Data_Validation!$A:$E,5,0)</f>
        <v>#N/A</v>
      </c>
    </row>
    <row r="692" spans="36:52" ht="15" customHeight="1">
      <c r="AJ692" s="899">
        <f t="shared" si="44"/>
        <v>0</v>
      </c>
      <c r="AK692" s="899">
        <f t="shared" si="44"/>
        <v>0</v>
      </c>
      <c r="AL692" s="905">
        <f>IFERROR(INDEX(G692:R692,1,MATCH(Parametres!$B$3,G$1:R$1,0)-1)*IF(OR(F692="L",F692="S",F692="I"),-1,1),"")</f>
        <v>0</v>
      </c>
      <c r="AM692" s="905">
        <f t="shared" si="41"/>
        <v>0</v>
      </c>
      <c r="AN692" s="905">
        <f>INDEX(G692:R692,1,MATCH(Parametres!$B$3,G$1:R$1,0))*IF(OR(F692="L",F692="S",F692="I"),-1,1)</f>
        <v>0</v>
      </c>
      <c r="AO692" s="487" t="e">
        <f>+VLOOKUP($AJ692,Data_Validation!$A:$D,1,0)</f>
        <v>#N/A</v>
      </c>
      <c r="AP692" s="487" t="e">
        <f>+VLOOKUP($AJ692,Data_Validation!$A:$D,3,0)</f>
        <v>#N/A</v>
      </c>
      <c r="AQ692" s="487" t="e">
        <f>+VLOOKUP($AJ692,Data_Validation!$A:$D,4,0)</f>
        <v>#N/A</v>
      </c>
      <c r="AR692" s="487" t="s">
        <v>299</v>
      </c>
      <c r="AS692" s="487" t="e">
        <f>+VLOOKUP($AJ692,Data_Validation!$A:$E,5,0)</f>
        <v>#N/A</v>
      </c>
      <c r="AT692" s="904">
        <f t="shared" si="42"/>
        <v>0</v>
      </c>
      <c r="AU692" s="488">
        <f t="shared" si="42"/>
        <v>0</v>
      </c>
      <c r="AV692" s="899">
        <f>IFERROR(INDEX(V692:AG692,1,MATCH(Parametres!$B$3,V$1:AG$1,0)-1)*IF(OR(C692="L",C692="S",C692="I"),-1,1),"")</f>
        <v>0</v>
      </c>
      <c r="AW692" s="899">
        <f t="shared" si="43"/>
        <v>0</v>
      </c>
      <c r="AX692" s="899">
        <f>INDEX(V692:AG692,1,MATCH(Parametres!$B$3,V$1:AG$1,0))*IF(OR(C692="L",C692="S",C692="I"),-1,1)</f>
        <v>0</v>
      </c>
      <c r="AY692" s="487" t="s">
        <v>337</v>
      </c>
      <c r="AZ692" s="487" t="e">
        <f>+VLOOKUP($AJ692,Data_Validation!$A:$E,5,0)</f>
        <v>#N/A</v>
      </c>
    </row>
    <row r="693" spans="36:52" ht="15" customHeight="1">
      <c r="AJ693" s="899">
        <f t="shared" si="44"/>
        <v>0</v>
      </c>
      <c r="AK693" s="899">
        <f t="shared" si="44"/>
        <v>0</v>
      </c>
      <c r="AL693" s="905">
        <f>IFERROR(INDEX(G693:R693,1,MATCH(Parametres!$B$3,G$1:R$1,0)-1)*IF(OR(F693="L",F693="S",F693="I"),-1,1),"")</f>
        <v>0</v>
      </c>
      <c r="AM693" s="905">
        <f t="shared" si="41"/>
        <v>0</v>
      </c>
      <c r="AN693" s="905">
        <f>INDEX(G693:R693,1,MATCH(Parametres!$B$3,G$1:R$1,0))*IF(OR(F693="L",F693="S",F693="I"),-1,1)</f>
        <v>0</v>
      </c>
      <c r="AO693" s="487" t="e">
        <f>+VLOOKUP($AJ693,Data_Validation!$A:$D,1,0)</f>
        <v>#N/A</v>
      </c>
      <c r="AP693" s="487" t="e">
        <f>+VLOOKUP($AJ693,Data_Validation!$A:$D,3,0)</f>
        <v>#N/A</v>
      </c>
      <c r="AQ693" s="487" t="e">
        <f>+VLOOKUP($AJ693,Data_Validation!$A:$D,4,0)</f>
        <v>#N/A</v>
      </c>
      <c r="AR693" s="487" t="s">
        <v>299</v>
      </c>
      <c r="AS693" s="487" t="e">
        <f>+VLOOKUP($AJ693,Data_Validation!$A:$E,5,0)</f>
        <v>#N/A</v>
      </c>
      <c r="AT693" s="904">
        <f t="shared" si="42"/>
        <v>0</v>
      </c>
      <c r="AU693" s="488">
        <f t="shared" si="42"/>
        <v>0</v>
      </c>
      <c r="AV693" s="899">
        <f>IFERROR(INDEX(V693:AG693,1,MATCH(Parametres!$B$3,V$1:AG$1,0)-1)*IF(OR(C693="L",C693="S",C693="I"),-1,1),"")</f>
        <v>0</v>
      </c>
      <c r="AW693" s="899">
        <f t="shared" si="43"/>
        <v>0</v>
      </c>
      <c r="AX693" s="899">
        <f>INDEX(V693:AG693,1,MATCH(Parametres!$B$3,V$1:AG$1,0))*IF(OR(C693="L",C693="S",C693="I"),-1,1)</f>
        <v>0</v>
      </c>
      <c r="AY693" s="487" t="s">
        <v>337</v>
      </c>
      <c r="AZ693" s="487" t="e">
        <f>+VLOOKUP($AJ693,Data_Validation!$A:$E,5,0)</f>
        <v>#N/A</v>
      </c>
    </row>
    <row r="694" spans="36:52" ht="15" customHeight="1">
      <c r="AJ694" s="899">
        <f t="shared" si="44"/>
        <v>0</v>
      </c>
      <c r="AK694" s="899">
        <f t="shared" si="44"/>
        <v>0</v>
      </c>
      <c r="AL694" s="905">
        <f>IFERROR(INDEX(G694:R694,1,MATCH(Parametres!$B$3,G$1:R$1,0)-1)*IF(OR(F694="L",F694="S",F694="I"),-1,1),"")</f>
        <v>0</v>
      </c>
      <c r="AM694" s="905">
        <f t="shared" si="41"/>
        <v>0</v>
      </c>
      <c r="AN694" s="905">
        <f>INDEX(G694:R694,1,MATCH(Parametres!$B$3,G$1:R$1,0))*IF(OR(F694="L",F694="S",F694="I"),-1,1)</f>
        <v>0</v>
      </c>
      <c r="AO694" s="487" t="e">
        <f>+VLOOKUP($AJ694,Data_Validation!$A:$D,1,0)</f>
        <v>#N/A</v>
      </c>
      <c r="AP694" s="487" t="e">
        <f>+VLOOKUP($AJ694,Data_Validation!$A:$D,3,0)</f>
        <v>#N/A</v>
      </c>
      <c r="AQ694" s="487" t="e">
        <f>+VLOOKUP($AJ694,Data_Validation!$A:$D,4,0)</f>
        <v>#N/A</v>
      </c>
      <c r="AR694" s="487" t="s">
        <v>299</v>
      </c>
      <c r="AS694" s="487" t="e">
        <f>+VLOOKUP($AJ694,Data_Validation!$A:$E,5,0)</f>
        <v>#N/A</v>
      </c>
      <c r="AT694" s="904">
        <f t="shared" si="42"/>
        <v>0</v>
      </c>
      <c r="AU694" s="488">
        <f t="shared" si="42"/>
        <v>0</v>
      </c>
      <c r="AV694" s="899">
        <f>IFERROR(INDEX(V694:AG694,1,MATCH(Parametres!$B$3,V$1:AG$1,0)-1)*IF(OR(C694="L",C694="S",C694="I"),-1,1),"")</f>
        <v>0</v>
      </c>
      <c r="AW694" s="899">
        <f t="shared" si="43"/>
        <v>0</v>
      </c>
      <c r="AX694" s="899">
        <f>INDEX(V694:AG694,1,MATCH(Parametres!$B$3,V$1:AG$1,0))*IF(OR(C694="L",C694="S",C694="I"),-1,1)</f>
        <v>0</v>
      </c>
      <c r="AY694" s="487" t="s">
        <v>337</v>
      </c>
      <c r="AZ694" s="487" t="e">
        <f>+VLOOKUP($AJ694,Data_Validation!$A:$E,5,0)</f>
        <v>#N/A</v>
      </c>
    </row>
    <row r="695" spans="36:52" ht="15" customHeight="1">
      <c r="AJ695" s="899">
        <f t="shared" si="44"/>
        <v>0</v>
      </c>
      <c r="AK695" s="899">
        <f t="shared" si="44"/>
        <v>0</v>
      </c>
      <c r="AL695" s="905">
        <f>IFERROR(INDEX(G695:R695,1,MATCH(Parametres!$B$3,G$1:R$1,0)-1)*IF(OR(F695="L",F695="S",F695="I"),-1,1),"")</f>
        <v>0</v>
      </c>
      <c r="AM695" s="905">
        <f t="shared" si="41"/>
        <v>0</v>
      </c>
      <c r="AN695" s="905">
        <f>INDEX(G695:R695,1,MATCH(Parametres!$B$3,G$1:R$1,0))*IF(OR(F695="L",F695="S",F695="I"),-1,1)</f>
        <v>0</v>
      </c>
      <c r="AO695" s="487" t="e">
        <f>+VLOOKUP($AJ695,Data_Validation!$A:$D,1,0)</f>
        <v>#N/A</v>
      </c>
      <c r="AP695" s="487" t="e">
        <f>+VLOOKUP($AJ695,Data_Validation!$A:$D,3,0)</f>
        <v>#N/A</v>
      </c>
      <c r="AQ695" s="487" t="e">
        <f>+VLOOKUP($AJ695,Data_Validation!$A:$D,4,0)</f>
        <v>#N/A</v>
      </c>
      <c r="AR695" s="487" t="s">
        <v>299</v>
      </c>
      <c r="AS695" s="487" t="e">
        <f>+VLOOKUP($AJ695,Data_Validation!$A:$E,5,0)</f>
        <v>#N/A</v>
      </c>
      <c r="AT695" s="904">
        <f t="shared" si="42"/>
        <v>0</v>
      </c>
      <c r="AU695" s="488">
        <f t="shared" si="42"/>
        <v>0</v>
      </c>
      <c r="AV695" s="899">
        <f>IFERROR(INDEX(V695:AG695,1,MATCH(Parametres!$B$3,V$1:AG$1,0)-1)*IF(OR(C695="L",C695="S",C695="I"),-1,1),"")</f>
        <v>0</v>
      </c>
      <c r="AW695" s="899">
        <f t="shared" si="43"/>
        <v>0</v>
      </c>
      <c r="AX695" s="899">
        <f>INDEX(V695:AG695,1,MATCH(Parametres!$B$3,V$1:AG$1,0))*IF(OR(C695="L",C695="S",C695="I"),-1,1)</f>
        <v>0</v>
      </c>
      <c r="AY695" s="487" t="s">
        <v>337</v>
      </c>
      <c r="AZ695" s="487" t="e">
        <f>+VLOOKUP($AJ695,Data_Validation!$A:$E,5,0)</f>
        <v>#N/A</v>
      </c>
    </row>
    <row r="696" spans="36:52" ht="15" customHeight="1">
      <c r="AJ696" s="899">
        <f t="shared" si="44"/>
        <v>0</v>
      </c>
      <c r="AK696" s="899">
        <f t="shared" si="44"/>
        <v>0</v>
      </c>
      <c r="AL696" s="905">
        <f>IFERROR(INDEX(G696:R696,1,MATCH(Parametres!$B$3,G$1:R$1,0)-1)*IF(OR(F696="L",F696="S",F696="I"),-1,1),"")</f>
        <v>0</v>
      </c>
      <c r="AM696" s="905">
        <f t="shared" si="41"/>
        <v>0</v>
      </c>
      <c r="AN696" s="905">
        <f>INDEX(G696:R696,1,MATCH(Parametres!$B$3,G$1:R$1,0))*IF(OR(F696="L",F696="S",F696="I"),-1,1)</f>
        <v>0</v>
      </c>
      <c r="AO696" s="487" t="e">
        <f>+VLOOKUP($AJ696,Data_Validation!$A:$D,1,0)</f>
        <v>#N/A</v>
      </c>
      <c r="AP696" s="487" t="e">
        <f>+VLOOKUP($AJ696,Data_Validation!$A:$D,3,0)</f>
        <v>#N/A</v>
      </c>
      <c r="AQ696" s="487" t="e">
        <f>+VLOOKUP($AJ696,Data_Validation!$A:$D,4,0)</f>
        <v>#N/A</v>
      </c>
      <c r="AR696" s="487" t="s">
        <v>299</v>
      </c>
      <c r="AS696" s="487" t="e">
        <f>+VLOOKUP($AJ696,Data_Validation!$A:$E,5,0)</f>
        <v>#N/A</v>
      </c>
      <c r="AT696" s="904">
        <f t="shared" si="42"/>
        <v>0</v>
      </c>
      <c r="AU696" s="488">
        <f t="shared" si="42"/>
        <v>0</v>
      </c>
      <c r="AV696" s="899">
        <f>IFERROR(INDEX(V696:AG696,1,MATCH(Parametres!$B$3,V$1:AG$1,0)-1)*IF(OR(C696="L",C696="S",C696="I"),-1,1),"")</f>
        <v>0</v>
      </c>
      <c r="AW696" s="899">
        <f t="shared" si="43"/>
        <v>0</v>
      </c>
      <c r="AX696" s="899">
        <f>INDEX(V696:AG696,1,MATCH(Parametres!$B$3,V$1:AG$1,0))*IF(OR(C696="L",C696="S",C696="I"),-1,1)</f>
        <v>0</v>
      </c>
      <c r="AY696" s="487" t="s">
        <v>337</v>
      </c>
      <c r="AZ696" s="487" t="e">
        <f>+VLOOKUP($AJ696,Data_Validation!$A:$E,5,0)</f>
        <v>#N/A</v>
      </c>
    </row>
    <row r="697" spans="36:52" ht="15" customHeight="1">
      <c r="AJ697" s="899">
        <f t="shared" si="44"/>
        <v>0</v>
      </c>
      <c r="AK697" s="899">
        <f t="shared" si="44"/>
        <v>0</v>
      </c>
      <c r="AL697" s="905">
        <f>IFERROR(INDEX(G697:R697,1,MATCH(Parametres!$B$3,G$1:R$1,0)-1)*IF(OR(F697="L",F697="S",F697="I"),-1,1),"")</f>
        <v>0</v>
      </c>
      <c r="AM697" s="905">
        <f t="shared" si="41"/>
        <v>0</v>
      </c>
      <c r="AN697" s="905">
        <f>INDEX(G697:R697,1,MATCH(Parametres!$B$3,G$1:R$1,0))*IF(OR(F697="L",F697="S",F697="I"),-1,1)</f>
        <v>0</v>
      </c>
      <c r="AO697" s="487" t="e">
        <f>+VLOOKUP($AJ697,Data_Validation!$A:$D,1,0)</f>
        <v>#N/A</v>
      </c>
      <c r="AP697" s="487" t="e">
        <f>+VLOOKUP($AJ697,Data_Validation!$A:$D,3,0)</f>
        <v>#N/A</v>
      </c>
      <c r="AQ697" s="487" t="e">
        <f>+VLOOKUP($AJ697,Data_Validation!$A:$D,4,0)</f>
        <v>#N/A</v>
      </c>
      <c r="AR697" s="487" t="s">
        <v>299</v>
      </c>
      <c r="AS697" s="487" t="e">
        <f>+VLOOKUP($AJ697,Data_Validation!$A:$E,5,0)</f>
        <v>#N/A</v>
      </c>
      <c r="AT697" s="904">
        <f t="shared" si="42"/>
        <v>0</v>
      </c>
      <c r="AU697" s="488">
        <f t="shared" si="42"/>
        <v>0</v>
      </c>
      <c r="AV697" s="899">
        <f>IFERROR(INDEX(V697:AG697,1,MATCH(Parametres!$B$3,V$1:AG$1,0)-1)*IF(OR(C697="L",C697="S",C697="I"),-1,1),"")</f>
        <v>0</v>
      </c>
      <c r="AW697" s="899">
        <f t="shared" si="43"/>
        <v>0</v>
      </c>
      <c r="AX697" s="899">
        <f>INDEX(V697:AG697,1,MATCH(Parametres!$B$3,V$1:AG$1,0))*IF(OR(C697="L",C697="S",C697="I"),-1,1)</f>
        <v>0</v>
      </c>
      <c r="AY697" s="487" t="s">
        <v>337</v>
      </c>
      <c r="AZ697" s="487" t="e">
        <f>+VLOOKUP($AJ697,Data_Validation!$A:$E,5,0)</f>
        <v>#N/A</v>
      </c>
    </row>
    <row r="698" spans="36:52" ht="15" customHeight="1">
      <c r="AJ698" s="899">
        <f t="shared" si="44"/>
        <v>0</v>
      </c>
      <c r="AK698" s="899">
        <f t="shared" si="44"/>
        <v>0</v>
      </c>
      <c r="AL698" s="905">
        <f>IFERROR(INDEX(G698:R698,1,MATCH(Parametres!$B$3,G$1:R$1,0)-1)*IF(OR(F698="L",F698="S",F698="I"),-1,1),"")</f>
        <v>0</v>
      </c>
      <c r="AM698" s="905">
        <f t="shared" si="41"/>
        <v>0</v>
      </c>
      <c r="AN698" s="905">
        <f>INDEX(G698:R698,1,MATCH(Parametres!$B$3,G$1:R$1,0))*IF(OR(F698="L",F698="S",F698="I"),-1,1)</f>
        <v>0</v>
      </c>
      <c r="AO698" s="487" t="e">
        <f>+VLOOKUP($AJ698,Data_Validation!$A:$D,1,0)</f>
        <v>#N/A</v>
      </c>
      <c r="AP698" s="487" t="e">
        <f>+VLOOKUP($AJ698,Data_Validation!$A:$D,3,0)</f>
        <v>#N/A</v>
      </c>
      <c r="AQ698" s="487" t="e">
        <f>+VLOOKUP($AJ698,Data_Validation!$A:$D,4,0)</f>
        <v>#N/A</v>
      </c>
      <c r="AR698" s="487" t="s">
        <v>299</v>
      </c>
      <c r="AS698" s="487" t="e">
        <f>+VLOOKUP($AJ698,Data_Validation!$A:$E,5,0)</f>
        <v>#N/A</v>
      </c>
      <c r="AT698" s="904">
        <f t="shared" si="42"/>
        <v>0</v>
      </c>
      <c r="AU698" s="488">
        <f t="shared" si="42"/>
        <v>0</v>
      </c>
      <c r="AV698" s="899">
        <f>IFERROR(INDEX(V698:AG698,1,MATCH(Parametres!$B$3,V$1:AG$1,0)-1)*IF(OR(C698="L",C698="S",C698="I"),-1,1),"")</f>
        <v>0</v>
      </c>
      <c r="AW698" s="899">
        <f t="shared" si="43"/>
        <v>0</v>
      </c>
      <c r="AX698" s="899">
        <f>INDEX(V698:AG698,1,MATCH(Parametres!$B$3,V$1:AG$1,0))*IF(OR(C698="L",C698="S",C698="I"),-1,1)</f>
        <v>0</v>
      </c>
      <c r="AY698" s="487" t="s">
        <v>337</v>
      </c>
      <c r="AZ698" s="487" t="e">
        <f>+VLOOKUP($AJ698,Data_Validation!$A:$E,5,0)</f>
        <v>#N/A</v>
      </c>
    </row>
    <row r="699" spans="36:52" ht="15" customHeight="1">
      <c r="AJ699" s="899">
        <f t="shared" si="44"/>
        <v>0</v>
      </c>
      <c r="AK699" s="899">
        <f t="shared" si="44"/>
        <v>0</v>
      </c>
      <c r="AL699" s="905">
        <f>IFERROR(INDEX(G699:R699,1,MATCH(Parametres!$B$3,G$1:R$1,0)-1)*IF(OR(F699="L",F699="S",F699="I"),-1,1),"")</f>
        <v>0</v>
      </c>
      <c r="AM699" s="905">
        <f t="shared" si="41"/>
        <v>0</v>
      </c>
      <c r="AN699" s="905">
        <f>INDEX(G699:R699,1,MATCH(Parametres!$B$3,G$1:R$1,0))*IF(OR(F699="L",F699="S",F699="I"),-1,1)</f>
        <v>0</v>
      </c>
      <c r="AO699" s="487" t="e">
        <f>+VLOOKUP($AJ699,Data_Validation!$A:$D,1,0)</f>
        <v>#N/A</v>
      </c>
      <c r="AP699" s="487" t="e">
        <f>+VLOOKUP($AJ699,Data_Validation!$A:$D,3,0)</f>
        <v>#N/A</v>
      </c>
      <c r="AQ699" s="487" t="e">
        <f>+VLOOKUP($AJ699,Data_Validation!$A:$D,4,0)</f>
        <v>#N/A</v>
      </c>
      <c r="AR699" s="487" t="s">
        <v>299</v>
      </c>
      <c r="AS699" s="487" t="e">
        <f>+VLOOKUP($AJ699,Data_Validation!$A:$E,5,0)</f>
        <v>#N/A</v>
      </c>
      <c r="AT699" s="904">
        <f t="shared" si="42"/>
        <v>0</v>
      </c>
      <c r="AU699" s="488">
        <f t="shared" si="42"/>
        <v>0</v>
      </c>
      <c r="AV699" s="899">
        <f>IFERROR(INDEX(V699:AG699,1,MATCH(Parametres!$B$3,V$1:AG$1,0)-1)*IF(OR(C699="L",C699="S",C699="I"),-1,1),"")</f>
        <v>0</v>
      </c>
      <c r="AW699" s="899">
        <f t="shared" si="43"/>
        <v>0</v>
      </c>
      <c r="AX699" s="899">
        <f>INDEX(V699:AG699,1,MATCH(Parametres!$B$3,V$1:AG$1,0))*IF(OR(C699="L",C699="S",C699="I"),-1,1)</f>
        <v>0</v>
      </c>
      <c r="AY699" s="487" t="s">
        <v>337</v>
      </c>
      <c r="AZ699" s="487" t="e">
        <f>+VLOOKUP($AJ699,Data_Validation!$A:$E,5,0)</f>
        <v>#N/A</v>
      </c>
    </row>
    <row r="700" spans="36:52" ht="15" customHeight="1">
      <c r="AJ700" s="899">
        <f t="shared" si="44"/>
        <v>0</v>
      </c>
      <c r="AK700" s="899">
        <f t="shared" si="44"/>
        <v>0</v>
      </c>
      <c r="AL700" s="905">
        <f>IFERROR(INDEX(G700:R700,1,MATCH(Parametres!$B$3,G$1:R$1,0)-1)*IF(OR(F700="L",F700="S",F700="I"),-1,1),"")</f>
        <v>0</v>
      </c>
      <c r="AM700" s="905">
        <f t="shared" si="41"/>
        <v>0</v>
      </c>
      <c r="AN700" s="905">
        <f>INDEX(G700:R700,1,MATCH(Parametres!$B$3,G$1:R$1,0))*IF(OR(F700="L",F700="S",F700="I"),-1,1)</f>
        <v>0</v>
      </c>
      <c r="AO700" s="487" t="e">
        <f>+VLOOKUP($AJ700,Data_Validation!$A:$D,1,0)</f>
        <v>#N/A</v>
      </c>
      <c r="AP700" s="487" t="e">
        <f>+VLOOKUP($AJ700,Data_Validation!$A:$D,3,0)</f>
        <v>#N/A</v>
      </c>
      <c r="AQ700" s="487" t="e">
        <f>+VLOOKUP($AJ700,Data_Validation!$A:$D,4,0)</f>
        <v>#N/A</v>
      </c>
      <c r="AR700" s="487" t="s">
        <v>299</v>
      </c>
      <c r="AS700" s="487" t="e">
        <f>+VLOOKUP($AJ700,Data_Validation!$A:$E,5,0)</f>
        <v>#N/A</v>
      </c>
      <c r="AT700" s="904">
        <f t="shared" si="42"/>
        <v>0</v>
      </c>
      <c r="AU700" s="488">
        <f t="shared" si="42"/>
        <v>0</v>
      </c>
      <c r="AV700" s="899">
        <f>IFERROR(INDEX(V700:AG700,1,MATCH(Parametres!$B$3,V$1:AG$1,0)-1)*IF(OR(C700="L",C700="S",C700="I"),-1,1),"")</f>
        <v>0</v>
      </c>
      <c r="AW700" s="899">
        <f t="shared" si="43"/>
        <v>0</v>
      </c>
      <c r="AX700" s="899">
        <f>INDEX(V700:AG700,1,MATCH(Parametres!$B$3,V$1:AG$1,0))*IF(OR(C700="L",C700="S",C700="I"),-1,1)</f>
        <v>0</v>
      </c>
      <c r="AY700" s="487" t="s">
        <v>337</v>
      </c>
      <c r="AZ700" s="487" t="e">
        <f>+VLOOKUP($AJ700,Data_Validation!$A:$E,5,0)</f>
        <v>#N/A</v>
      </c>
    </row>
    <row r="701" spans="36:52" ht="15" customHeight="1">
      <c r="AJ701" s="899">
        <f t="shared" si="44"/>
        <v>0</v>
      </c>
      <c r="AK701" s="899">
        <f t="shared" si="44"/>
        <v>0</v>
      </c>
      <c r="AL701" s="905">
        <f>IFERROR(INDEX(G701:R701,1,MATCH(Parametres!$B$3,G$1:R$1,0)-1)*IF(OR(F701="L",F701="S",F701="I"),-1,1),"")</f>
        <v>0</v>
      </c>
      <c r="AM701" s="905">
        <f t="shared" si="41"/>
        <v>0</v>
      </c>
      <c r="AN701" s="905">
        <f>INDEX(G701:R701,1,MATCH(Parametres!$B$3,G$1:R$1,0))*IF(OR(F701="L",F701="S",F701="I"),-1,1)</f>
        <v>0</v>
      </c>
      <c r="AO701" s="487" t="e">
        <f>+VLOOKUP($AJ701,Data_Validation!$A:$D,1,0)</f>
        <v>#N/A</v>
      </c>
      <c r="AP701" s="487" t="e">
        <f>+VLOOKUP($AJ701,Data_Validation!$A:$D,3,0)</f>
        <v>#N/A</v>
      </c>
      <c r="AQ701" s="487" t="e">
        <f>+VLOOKUP($AJ701,Data_Validation!$A:$D,4,0)</f>
        <v>#N/A</v>
      </c>
      <c r="AR701" s="487" t="s">
        <v>299</v>
      </c>
      <c r="AS701" s="487" t="e">
        <f>+VLOOKUP($AJ701,Data_Validation!$A:$E,5,0)</f>
        <v>#N/A</v>
      </c>
      <c r="AT701" s="904">
        <f t="shared" si="42"/>
        <v>0</v>
      </c>
      <c r="AU701" s="488">
        <f t="shared" si="42"/>
        <v>0</v>
      </c>
      <c r="AV701" s="899">
        <f>IFERROR(INDEX(V701:AG701,1,MATCH(Parametres!$B$3,V$1:AG$1,0)-1)*IF(OR(C701="L",C701="S",C701="I"),-1,1),"")</f>
        <v>0</v>
      </c>
      <c r="AW701" s="899">
        <f t="shared" si="43"/>
        <v>0</v>
      </c>
      <c r="AX701" s="899">
        <f>INDEX(V701:AG701,1,MATCH(Parametres!$B$3,V$1:AG$1,0))*IF(OR(C701="L",C701="S",C701="I"),-1,1)</f>
        <v>0</v>
      </c>
      <c r="AY701" s="487" t="s">
        <v>337</v>
      </c>
      <c r="AZ701" s="487" t="e">
        <f>+VLOOKUP($AJ701,Data_Validation!$A:$E,5,0)</f>
        <v>#N/A</v>
      </c>
    </row>
    <row r="702" spans="36:52" ht="15" customHeight="1">
      <c r="AJ702" s="899">
        <f t="shared" si="44"/>
        <v>0</v>
      </c>
      <c r="AK702" s="899">
        <f t="shared" si="44"/>
        <v>0</v>
      </c>
      <c r="AL702" s="905">
        <f>IFERROR(INDEX(G702:R702,1,MATCH(Parametres!$B$3,G$1:R$1,0)-1)*IF(OR(F702="L",F702="S",F702="I"),-1,1),"")</f>
        <v>0</v>
      </c>
      <c r="AM702" s="905">
        <f t="shared" si="41"/>
        <v>0</v>
      </c>
      <c r="AN702" s="905">
        <f>INDEX(G702:R702,1,MATCH(Parametres!$B$3,G$1:R$1,0))*IF(OR(F702="L",F702="S",F702="I"),-1,1)</f>
        <v>0</v>
      </c>
      <c r="AO702" s="487" t="e">
        <f>+VLOOKUP($AJ702,Data_Validation!$A:$D,1,0)</f>
        <v>#N/A</v>
      </c>
      <c r="AP702" s="487" t="e">
        <f>+VLOOKUP($AJ702,Data_Validation!$A:$D,3,0)</f>
        <v>#N/A</v>
      </c>
      <c r="AQ702" s="487" t="e">
        <f>+VLOOKUP($AJ702,Data_Validation!$A:$D,4,0)</f>
        <v>#N/A</v>
      </c>
      <c r="AR702" s="487" t="s">
        <v>299</v>
      </c>
      <c r="AS702" s="487" t="e">
        <f>+VLOOKUP($AJ702,Data_Validation!$A:$E,5,0)</f>
        <v>#N/A</v>
      </c>
      <c r="AT702" s="904">
        <f t="shared" si="42"/>
        <v>0</v>
      </c>
      <c r="AU702" s="488">
        <f t="shared" si="42"/>
        <v>0</v>
      </c>
      <c r="AV702" s="899">
        <f>IFERROR(INDEX(V702:AG702,1,MATCH(Parametres!$B$3,V$1:AG$1,0)-1)*IF(OR(C702="L",C702="S",C702="I"),-1,1),"")</f>
        <v>0</v>
      </c>
      <c r="AW702" s="899">
        <f t="shared" si="43"/>
        <v>0</v>
      </c>
      <c r="AX702" s="899">
        <f>INDEX(V702:AG702,1,MATCH(Parametres!$B$3,V$1:AG$1,0))*IF(OR(C702="L",C702="S",C702="I"),-1,1)</f>
        <v>0</v>
      </c>
      <c r="AY702" s="487" t="s">
        <v>337</v>
      </c>
      <c r="AZ702" s="487" t="e">
        <f>+VLOOKUP($AJ702,Data_Validation!$A:$E,5,0)</f>
        <v>#N/A</v>
      </c>
    </row>
    <row r="703" spans="36:52" ht="15" customHeight="1">
      <c r="AJ703" s="899">
        <f t="shared" si="44"/>
        <v>0</v>
      </c>
      <c r="AK703" s="899">
        <f t="shared" si="44"/>
        <v>0</v>
      </c>
      <c r="AL703" s="905">
        <f>IFERROR(INDEX(G703:R703,1,MATCH(Parametres!$B$3,G$1:R$1,0)-1)*IF(OR(F703="L",F703="S",F703="I"),-1,1),"")</f>
        <v>0</v>
      </c>
      <c r="AM703" s="905">
        <f t="shared" si="41"/>
        <v>0</v>
      </c>
      <c r="AN703" s="905">
        <f>INDEX(G703:R703,1,MATCH(Parametres!$B$3,G$1:R$1,0))*IF(OR(F703="L",F703="S",F703="I"),-1,1)</f>
        <v>0</v>
      </c>
      <c r="AO703" s="487" t="e">
        <f>+VLOOKUP($AJ703,Data_Validation!$A:$D,1,0)</f>
        <v>#N/A</v>
      </c>
      <c r="AP703" s="487" t="e">
        <f>+VLOOKUP($AJ703,Data_Validation!$A:$D,3,0)</f>
        <v>#N/A</v>
      </c>
      <c r="AQ703" s="487" t="e">
        <f>+VLOOKUP($AJ703,Data_Validation!$A:$D,4,0)</f>
        <v>#N/A</v>
      </c>
      <c r="AR703" s="487" t="s">
        <v>299</v>
      </c>
      <c r="AS703" s="487" t="e">
        <f>+VLOOKUP($AJ703,Data_Validation!$A:$E,5,0)</f>
        <v>#N/A</v>
      </c>
      <c r="AT703" s="904">
        <f t="shared" si="42"/>
        <v>0</v>
      </c>
      <c r="AU703" s="488">
        <f t="shared" si="42"/>
        <v>0</v>
      </c>
      <c r="AV703" s="899">
        <f>IFERROR(INDEX(V703:AG703,1,MATCH(Parametres!$B$3,V$1:AG$1,0)-1)*IF(OR(C703="L",C703="S",C703="I"),-1,1),"")</f>
        <v>0</v>
      </c>
      <c r="AW703" s="899">
        <f t="shared" si="43"/>
        <v>0</v>
      </c>
      <c r="AX703" s="899">
        <f>INDEX(V703:AG703,1,MATCH(Parametres!$B$3,V$1:AG$1,0))*IF(OR(C703="L",C703="S",C703="I"),-1,1)</f>
        <v>0</v>
      </c>
      <c r="AY703" s="487" t="s">
        <v>337</v>
      </c>
      <c r="AZ703" s="487" t="e">
        <f>+VLOOKUP($AJ703,Data_Validation!$A:$E,5,0)</f>
        <v>#N/A</v>
      </c>
    </row>
    <row r="704" spans="36:52" ht="15" customHeight="1">
      <c r="AJ704" s="899">
        <f t="shared" si="44"/>
        <v>0</v>
      </c>
      <c r="AK704" s="899">
        <f t="shared" si="44"/>
        <v>0</v>
      </c>
      <c r="AL704" s="905">
        <f>IFERROR(INDEX(G704:R704,1,MATCH(Parametres!$B$3,G$1:R$1,0)-1)*IF(OR(F704="L",F704="S",F704="I"),-1,1),"")</f>
        <v>0</v>
      </c>
      <c r="AM704" s="905">
        <f t="shared" si="41"/>
        <v>0</v>
      </c>
      <c r="AN704" s="905">
        <f>INDEX(G704:R704,1,MATCH(Parametres!$B$3,G$1:R$1,0))*IF(OR(F704="L",F704="S",F704="I"),-1,1)</f>
        <v>0</v>
      </c>
      <c r="AO704" s="487" t="e">
        <f>+VLOOKUP($AJ704,Data_Validation!$A:$D,1,0)</f>
        <v>#N/A</v>
      </c>
      <c r="AP704" s="487" t="e">
        <f>+VLOOKUP($AJ704,Data_Validation!$A:$D,3,0)</f>
        <v>#N/A</v>
      </c>
      <c r="AQ704" s="487" t="e">
        <f>+VLOOKUP($AJ704,Data_Validation!$A:$D,4,0)</f>
        <v>#N/A</v>
      </c>
      <c r="AR704" s="487" t="s">
        <v>299</v>
      </c>
      <c r="AS704" s="487" t="e">
        <f>+VLOOKUP($AJ704,Data_Validation!$A:$E,5,0)</f>
        <v>#N/A</v>
      </c>
      <c r="AT704" s="904">
        <f t="shared" si="42"/>
        <v>0</v>
      </c>
      <c r="AU704" s="488">
        <f t="shared" si="42"/>
        <v>0</v>
      </c>
      <c r="AV704" s="899">
        <f>IFERROR(INDEX(V704:AG704,1,MATCH(Parametres!$B$3,V$1:AG$1,0)-1)*IF(OR(C704="L",C704="S",C704="I"),-1,1),"")</f>
        <v>0</v>
      </c>
      <c r="AW704" s="899">
        <f t="shared" si="43"/>
        <v>0</v>
      </c>
      <c r="AX704" s="899">
        <f>INDEX(V704:AG704,1,MATCH(Parametres!$B$3,V$1:AG$1,0))*IF(OR(C704="L",C704="S",C704="I"),-1,1)</f>
        <v>0</v>
      </c>
      <c r="AY704" s="487" t="s">
        <v>337</v>
      </c>
      <c r="AZ704" s="487" t="e">
        <f>+VLOOKUP($AJ704,Data_Validation!$A:$E,5,0)</f>
        <v>#N/A</v>
      </c>
    </row>
    <row r="705" spans="36:52" ht="15" customHeight="1">
      <c r="AJ705" s="899">
        <f t="shared" si="44"/>
        <v>0</v>
      </c>
      <c r="AK705" s="899">
        <f t="shared" si="44"/>
        <v>0</v>
      </c>
      <c r="AL705" s="905">
        <f>IFERROR(INDEX(G705:R705,1,MATCH(Parametres!$B$3,G$1:R$1,0)-1)*IF(OR(F705="L",F705="S",F705="I"),-1,1),"")</f>
        <v>0</v>
      </c>
      <c r="AM705" s="905">
        <f t="shared" si="41"/>
        <v>0</v>
      </c>
      <c r="AN705" s="905">
        <f>INDEX(G705:R705,1,MATCH(Parametres!$B$3,G$1:R$1,0))*IF(OR(F705="L",F705="S",F705="I"),-1,1)</f>
        <v>0</v>
      </c>
      <c r="AO705" s="487" t="e">
        <f>+VLOOKUP($AJ705,Data_Validation!$A:$D,1,0)</f>
        <v>#N/A</v>
      </c>
      <c r="AP705" s="487" t="e">
        <f>+VLOOKUP($AJ705,Data_Validation!$A:$D,3,0)</f>
        <v>#N/A</v>
      </c>
      <c r="AQ705" s="487" t="e">
        <f>+VLOOKUP($AJ705,Data_Validation!$A:$D,4,0)</f>
        <v>#N/A</v>
      </c>
      <c r="AR705" s="487" t="s">
        <v>299</v>
      </c>
      <c r="AS705" s="487" t="e">
        <f>+VLOOKUP($AJ705,Data_Validation!$A:$E,5,0)</f>
        <v>#N/A</v>
      </c>
      <c r="AT705" s="904">
        <f t="shared" si="42"/>
        <v>0</v>
      </c>
      <c r="AU705" s="488">
        <f t="shared" si="42"/>
        <v>0</v>
      </c>
      <c r="AV705" s="899">
        <f>IFERROR(INDEX(V705:AG705,1,MATCH(Parametres!$B$3,V$1:AG$1,0)-1)*IF(OR(C705="L",C705="S",C705="I"),-1,1),"")</f>
        <v>0</v>
      </c>
      <c r="AW705" s="899">
        <f t="shared" si="43"/>
        <v>0</v>
      </c>
      <c r="AX705" s="899">
        <f>INDEX(V705:AG705,1,MATCH(Parametres!$B$3,V$1:AG$1,0))*IF(OR(C705="L",C705="S",C705="I"),-1,1)</f>
        <v>0</v>
      </c>
      <c r="AY705" s="487" t="s">
        <v>337</v>
      </c>
      <c r="AZ705" s="487" t="e">
        <f>+VLOOKUP($AJ705,Data_Validation!$A:$E,5,0)</f>
        <v>#N/A</v>
      </c>
    </row>
    <row r="706" spans="36:52" ht="15" customHeight="1">
      <c r="AJ706" s="899">
        <f t="shared" si="44"/>
        <v>0</v>
      </c>
      <c r="AK706" s="899">
        <f t="shared" si="44"/>
        <v>0</v>
      </c>
      <c r="AL706" s="905">
        <f>IFERROR(INDEX(G706:R706,1,MATCH(Parametres!$B$3,G$1:R$1,0)-1)*IF(OR(F706="L",F706="S",F706="I"),-1,1),"")</f>
        <v>0</v>
      </c>
      <c r="AM706" s="905">
        <f t="shared" si="41"/>
        <v>0</v>
      </c>
      <c r="AN706" s="905">
        <f>INDEX(G706:R706,1,MATCH(Parametres!$B$3,G$1:R$1,0))*IF(OR(F706="L",F706="S",F706="I"),-1,1)</f>
        <v>0</v>
      </c>
      <c r="AO706" s="487" t="e">
        <f>+VLOOKUP($AJ706,Data_Validation!$A:$D,1,0)</f>
        <v>#N/A</v>
      </c>
      <c r="AP706" s="487" t="e">
        <f>+VLOOKUP($AJ706,Data_Validation!$A:$D,3,0)</f>
        <v>#N/A</v>
      </c>
      <c r="AQ706" s="487" t="e">
        <f>+VLOOKUP($AJ706,Data_Validation!$A:$D,4,0)</f>
        <v>#N/A</v>
      </c>
      <c r="AR706" s="487" t="s">
        <v>299</v>
      </c>
      <c r="AS706" s="487" t="e">
        <f>+VLOOKUP($AJ706,Data_Validation!$A:$E,5,0)</f>
        <v>#N/A</v>
      </c>
      <c r="AT706" s="904">
        <f t="shared" si="42"/>
        <v>0</v>
      </c>
      <c r="AU706" s="488">
        <f t="shared" si="42"/>
        <v>0</v>
      </c>
      <c r="AV706" s="899">
        <f>IFERROR(INDEX(V706:AG706,1,MATCH(Parametres!$B$3,V$1:AG$1,0)-1)*IF(OR(C706="L",C706="S",C706="I"),-1,1),"")</f>
        <v>0</v>
      </c>
      <c r="AW706" s="899">
        <f t="shared" si="43"/>
        <v>0</v>
      </c>
      <c r="AX706" s="899">
        <f>INDEX(V706:AG706,1,MATCH(Parametres!$B$3,V$1:AG$1,0))*IF(OR(C706="L",C706="S",C706="I"),-1,1)</f>
        <v>0</v>
      </c>
      <c r="AY706" s="487" t="s">
        <v>337</v>
      </c>
      <c r="AZ706" s="487" t="e">
        <f>+VLOOKUP($AJ706,Data_Validation!$A:$E,5,0)</f>
        <v>#N/A</v>
      </c>
    </row>
    <row r="707" spans="36:52" ht="15" customHeight="1">
      <c r="AJ707" s="899">
        <f t="shared" si="44"/>
        <v>0</v>
      </c>
      <c r="AK707" s="899">
        <f t="shared" si="44"/>
        <v>0</v>
      </c>
      <c r="AL707" s="905">
        <f>IFERROR(INDEX(G707:R707,1,MATCH(Parametres!$B$3,G$1:R$1,0)-1)*IF(OR(F707="L",F707="S",F707="I"),-1,1),"")</f>
        <v>0</v>
      </c>
      <c r="AM707" s="905">
        <f t="shared" si="41"/>
        <v>0</v>
      </c>
      <c r="AN707" s="905">
        <f>INDEX(G707:R707,1,MATCH(Parametres!$B$3,G$1:R$1,0))*IF(OR(F707="L",F707="S",F707="I"),-1,1)</f>
        <v>0</v>
      </c>
      <c r="AO707" s="487" t="e">
        <f>+VLOOKUP($AJ707,Data_Validation!$A:$D,1,0)</f>
        <v>#N/A</v>
      </c>
      <c r="AP707" s="487" t="e">
        <f>+VLOOKUP($AJ707,Data_Validation!$A:$D,3,0)</f>
        <v>#N/A</v>
      </c>
      <c r="AQ707" s="487" t="e">
        <f>+VLOOKUP($AJ707,Data_Validation!$A:$D,4,0)</f>
        <v>#N/A</v>
      </c>
      <c r="AR707" s="487" t="s">
        <v>299</v>
      </c>
      <c r="AS707" s="487" t="e">
        <f>+VLOOKUP($AJ707,Data_Validation!$A:$E,5,0)</f>
        <v>#N/A</v>
      </c>
      <c r="AT707" s="904">
        <f t="shared" si="42"/>
        <v>0</v>
      </c>
      <c r="AU707" s="488">
        <f t="shared" si="42"/>
        <v>0</v>
      </c>
      <c r="AV707" s="899">
        <f>IFERROR(INDEX(V707:AG707,1,MATCH(Parametres!$B$3,V$1:AG$1,0)-1)*IF(OR(C707="L",C707="S",C707="I"),-1,1),"")</f>
        <v>0</v>
      </c>
      <c r="AW707" s="899">
        <f t="shared" si="43"/>
        <v>0</v>
      </c>
      <c r="AX707" s="899">
        <f>INDEX(V707:AG707,1,MATCH(Parametres!$B$3,V$1:AG$1,0))*IF(OR(C707="L",C707="S",C707="I"),-1,1)</f>
        <v>0</v>
      </c>
      <c r="AY707" s="487" t="s">
        <v>337</v>
      </c>
      <c r="AZ707" s="487" t="e">
        <f>+VLOOKUP($AJ707,Data_Validation!$A:$E,5,0)</f>
        <v>#N/A</v>
      </c>
    </row>
    <row r="708" spans="36:52" ht="15" customHeight="1">
      <c r="AJ708" s="899">
        <f t="shared" si="44"/>
        <v>0</v>
      </c>
      <c r="AK708" s="899">
        <f t="shared" si="44"/>
        <v>0</v>
      </c>
      <c r="AL708" s="905">
        <f>IFERROR(INDEX(G708:R708,1,MATCH(Parametres!$B$3,G$1:R$1,0)-1)*IF(OR(F708="L",F708="S",F708="I"),-1,1),"")</f>
        <v>0</v>
      </c>
      <c r="AM708" s="905">
        <f t="shared" ref="AM708:AM771" si="45">AN708-AL708</f>
        <v>0</v>
      </c>
      <c r="AN708" s="905">
        <f>INDEX(G708:R708,1,MATCH(Parametres!$B$3,G$1:R$1,0))*IF(OR(F708="L",F708="S",F708="I"),-1,1)</f>
        <v>0</v>
      </c>
      <c r="AO708" s="487" t="e">
        <f>+VLOOKUP($AJ708,Data_Validation!$A:$D,1,0)</f>
        <v>#N/A</v>
      </c>
      <c r="AP708" s="487" t="e">
        <f>+VLOOKUP($AJ708,Data_Validation!$A:$D,3,0)</f>
        <v>#N/A</v>
      </c>
      <c r="AQ708" s="487" t="e">
        <f>+VLOOKUP($AJ708,Data_Validation!$A:$D,4,0)</f>
        <v>#N/A</v>
      </c>
      <c r="AR708" s="487" t="s">
        <v>299</v>
      </c>
      <c r="AS708" s="487" t="e">
        <f>+VLOOKUP($AJ708,Data_Validation!$A:$E,5,0)</f>
        <v>#N/A</v>
      </c>
      <c r="AT708" s="904">
        <f t="shared" ref="AT708:AU771" si="46">C708</f>
        <v>0</v>
      </c>
      <c r="AU708" s="488">
        <f t="shared" si="46"/>
        <v>0</v>
      </c>
      <c r="AV708" s="899">
        <f>IFERROR(INDEX(V708:AG708,1,MATCH(Parametres!$B$3,V$1:AG$1,0)-1)*IF(OR(C708="L",C708="S",C708="I"),-1,1),"")</f>
        <v>0</v>
      </c>
      <c r="AW708" s="899">
        <f t="shared" ref="AW708:AW771" si="47">AX708-AV708</f>
        <v>0</v>
      </c>
      <c r="AX708" s="899">
        <f>INDEX(V708:AG708,1,MATCH(Parametres!$B$3,V$1:AG$1,0))*IF(OR(C708="L",C708="S",C708="I"),-1,1)</f>
        <v>0</v>
      </c>
      <c r="AY708" s="487" t="s">
        <v>337</v>
      </c>
      <c r="AZ708" s="487" t="e">
        <f>+VLOOKUP($AJ708,Data_Validation!$A:$E,5,0)</f>
        <v>#N/A</v>
      </c>
    </row>
    <row r="709" spans="36:52" ht="15" customHeight="1">
      <c r="AJ709" s="899">
        <f t="shared" si="44"/>
        <v>0</v>
      </c>
      <c r="AK709" s="899">
        <f t="shared" si="44"/>
        <v>0</v>
      </c>
      <c r="AL709" s="905">
        <f>IFERROR(INDEX(G709:R709,1,MATCH(Parametres!$B$3,G$1:R$1,0)-1)*IF(OR(F709="L",F709="S",F709="I"),-1,1),"")</f>
        <v>0</v>
      </c>
      <c r="AM709" s="905">
        <f t="shared" si="45"/>
        <v>0</v>
      </c>
      <c r="AN709" s="905">
        <f>INDEX(G709:R709,1,MATCH(Parametres!$B$3,G$1:R$1,0))*IF(OR(F709="L",F709="S",F709="I"),-1,1)</f>
        <v>0</v>
      </c>
      <c r="AO709" s="487" t="e">
        <f>+VLOOKUP($AJ709,Data_Validation!$A:$D,1,0)</f>
        <v>#N/A</v>
      </c>
      <c r="AP709" s="487" t="e">
        <f>+VLOOKUP($AJ709,Data_Validation!$A:$D,3,0)</f>
        <v>#N/A</v>
      </c>
      <c r="AQ709" s="487" t="e">
        <f>+VLOOKUP($AJ709,Data_Validation!$A:$D,4,0)</f>
        <v>#N/A</v>
      </c>
      <c r="AR709" s="487" t="s">
        <v>299</v>
      </c>
      <c r="AS709" s="487" t="e">
        <f>+VLOOKUP($AJ709,Data_Validation!$A:$E,5,0)</f>
        <v>#N/A</v>
      </c>
      <c r="AT709" s="904">
        <f t="shared" si="46"/>
        <v>0</v>
      </c>
      <c r="AU709" s="488">
        <f t="shared" si="46"/>
        <v>0</v>
      </c>
      <c r="AV709" s="899">
        <f>IFERROR(INDEX(V709:AG709,1,MATCH(Parametres!$B$3,V$1:AG$1,0)-1)*IF(OR(C709="L",C709="S",C709="I"),-1,1),"")</f>
        <v>0</v>
      </c>
      <c r="AW709" s="899">
        <f t="shared" si="47"/>
        <v>0</v>
      </c>
      <c r="AX709" s="899">
        <f>INDEX(V709:AG709,1,MATCH(Parametres!$B$3,V$1:AG$1,0))*IF(OR(C709="L",C709="S",C709="I"),-1,1)</f>
        <v>0</v>
      </c>
      <c r="AY709" s="487" t="s">
        <v>337</v>
      </c>
      <c r="AZ709" s="487" t="e">
        <f>+VLOOKUP($AJ709,Data_Validation!$A:$E,5,0)</f>
        <v>#N/A</v>
      </c>
    </row>
    <row r="710" spans="36:52" ht="15" customHeight="1">
      <c r="AJ710" s="899">
        <f t="shared" si="44"/>
        <v>0</v>
      </c>
      <c r="AK710" s="899">
        <f t="shared" si="44"/>
        <v>0</v>
      </c>
      <c r="AL710" s="905">
        <f>IFERROR(INDEX(G710:R710,1,MATCH(Parametres!$B$3,G$1:R$1,0)-1)*IF(OR(F710="L",F710="S",F710="I"),-1,1),"")</f>
        <v>0</v>
      </c>
      <c r="AM710" s="905">
        <f t="shared" si="45"/>
        <v>0</v>
      </c>
      <c r="AN710" s="905">
        <f>INDEX(G710:R710,1,MATCH(Parametres!$B$3,G$1:R$1,0))*IF(OR(F710="L",F710="S",F710="I"),-1,1)</f>
        <v>0</v>
      </c>
      <c r="AO710" s="487" t="e">
        <f>+VLOOKUP($AJ710,Data_Validation!$A:$D,1,0)</f>
        <v>#N/A</v>
      </c>
      <c r="AP710" s="487" t="e">
        <f>+VLOOKUP($AJ710,Data_Validation!$A:$D,3,0)</f>
        <v>#N/A</v>
      </c>
      <c r="AQ710" s="487" t="e">
        <f>+VLOOKUP($AJ710,Data_Validation!$A:$D,4,0)</f>
        <v>#N/A</v>
      </c>
      <c r="AR710" s="487" t="s">
        <v>299</v>
      </c>
      <c r="AS710" s="487" t="e">
        <f>+VLOOKUP($AJ710,Data_Validation!$A:$E,5,0)</f>
        <v>#N/A</v>
      </c>
      <c r="AT710" s="904">
        <f t="shared" si="46"/>
        <v>0</v>
      </c>
      <c r="AU710" s="488">
        <f t="shared" si="46"/>
        <v>0</v>
      </c>
      <c r="AV710" s="899">
        <f>IFERROR(INDEX(V710:AG710,1,MATCH(Parametres!$B$3,V$1:AG$1,0)-1)*IF(OR(C710="L",C710="S",C710="I"),-1,1),"")</f>
        <v>0</v>
      </c>
      <c r="AW710" s="899">
        <f t="shared" si="47"/>
        <v>0</v>
      </c>
      <c r="AX710" s="899">
        <f>INDEX(V710:AG710,1,MATCH(Parametres!$B$3,V$1:AG$1,0))*IF(OR(C710="L",C710="S",C710="I"),-1,1)</f>
        <v>0</v>
      </c>
      <c r="AY710" s="487" t="s">
        <v>337</v>
      </c>
      <c r="AZ710" s="487" t="e">
        <f>+VLOOKUP($AJ710,Data_Validation!$A:$E,5,0)</f>
        <v>#N/A</v>
      </c>
    </row>
    <row r="711" spans="36:52" ht="15" customHeight="1">
      <c r="AJ711" s="899">
        <f t="shared" si="44"/>
        <v>0</v>
      </c>
      <c r="AK711" s="899">
        <f t="shared" si="44"/>
        <v>0</v>
      </c>
      <c r="AL711" s="905">
        <f>IFERROR(INDEX(G711:R711,1,MATCH(Parametres!$B$3,G$1:R$1,0)-1)*IF(OR(F711="L",F711="S",F711="I"),-1,1),"")</f>
        <v>0</v>
      </c>
      <c r="AM711" s="905">
        <f t="shared" si="45"/>
        <v>0</v>
      </c>
      <c r="AN711" s="905">
        <f>INDEX(G711:R711,1,MATCH(Parametres!$B$3,G$1:R$1,0))*IF(OR(F711="L",F711="S",F711="I"),-1,1)</f>
        <v>0</v>
      </c>
      <c r="AO711" s="487" t="e">
        <f>+VLOOKUP($AJ711,Data_Validation!$A:$D,1,0)</f>
        <v>#N/A</v>
      </c>
      <c r="AP711" s="487" t="e">
        <f>+VLOOKUP($AJ711,Data_Validation!$A:$D,3,0)</f>
        <v>#N/A</v>
      </c>
      <c r="AQ711" s="487" t="e">
        <f>+VLOOKUP($AJ711,Data_Validation!$A:$D,4,0)</f>
        <v>#N/A</v>
      </c>
      <c r="AR711" s="487" t="s">
        <v>299</v>
      </c>
      <c r="AS711" s="487" t="e">
        <f>+VLOOKUP($AJ711,Data_Validation!$A:$E,5,0)</f>
        <v>#N/A</v>
      </c>
      <c r="AT711" s="904">
        <f t="shared" si="46"/>
        <v>0</v>
      </c>
      <c r="AU711" s="488">
        <f t="shared" si="46"/>
        <v>0</v>
      </c>
      <c r="AV711" s="899">
        <f>IFERROR(INDEX(V711:AG711,1,MATCH(Parametres!$B$3,V$1:AG$1,0)-1)*IF(OR(C711="L",C711="S",C711="I"),-1,1),"")</f>
        <v>0</v>
      </c>
      <c r="AW711" s="899">
        <f t="shared" si="47"/>
        <v>0</v>
      </c>
      <c r="AX711" s="899">
        <f>INDEX(V711:AG711,1,MATCH(Parametres!$B$3,V$1:AG$1,0))*IF(OR(C711="L",C711="S",C711="I"),-1,1)</f>
        <v>0</v>
      </c>
      <c r="AY711" s="487" t="s">
        <v>337</v>
      </c>
      <c r="AZ711" s="487" t="e">
        <f>+VLOOKUP($AJ711,Data_Validation!$A:$E,5,0)</f>
        <v>#N/A</v>
      </c>
    </row>
    <row r="712" spans="36:52" ht="15" customHeight="1">
      <c r="AJ712" s="899">
        <f t="shared" si="44"/>
        <v>0</v>
      </c>
      <c r="AK712" s="899">
        <f t="shared" si="44"/>
        <v>0</v>
      </c>
      <c r="AL712" s="905">
        <f>IFERROR(INDEX(G712:R712,1,MATCH(Parametres!$B$3,G$1:R$1,0)-1)*IF(OR(F712="L",F712="S",F712="I"),-1,1),"")</f>
        <v>0</v>
      </c>
      <c r="AM712" s="905">
        <f t="shared" si="45"/>
        <v>0</v>
      </c>
      <c r="AN712" s="905">
        <f>INDEX(G712:R712,1,MATCH(Parametres!$B$3,G$1:R$1,0))*IF(OR(F712="L",F712="S",F712="I"),-1,1)</f>
        <v>0</v>
      </c>
      <c r="AO712" s="487" t="e">
        <f>+VLOOKUP($AJ712,Data_Validation!$A:$D,1,0)</f>
        <v>#N/A</v>
      </c>
      <c r="AP712" s="487" t="e">
        <f>+VLOOKUP($AJ712,Data_Validation!$A:$D,3,0)</f>
        <v>#N/A</v>
      </c>
      <c r="AQ712" s="487" t="e">
        <f>+VLOOKUP($AJ712,Data_Validation!$A:$D,4,0)</f>
        <v>#N/A</v>
      </c>
      <c r="AR712" s="487" t="s">
        <v>299</v>
      </c>
      <c r="AS712" s="487" t="e">
        <f>+VLOOKUP($AJ712,Data_Validation!$A:$E,5,0)</f>
        <v>#N/A</v>
      </c>
      <c r="AT712" s="904">
        <f t="shared" si="46"/>
        <v>0</v>
      </c>
      <c r="AU712" s="488">
        <f t="shared" si="46"/>
        <v>0</v>
      </c>
      <c r="AV712" s="899">
        <f>IFERROR(INDEX(V712:AG712,1,MATCH(Parametres!$B$3,V$1:AG$1,0)-1)*IF(OR(C712="L",C712="S",C712="I"),-1,1),"")</f>
        <v>0</v>
      </c>
      <c r="AW712" s="899">
        <f t="shared" si="47"/>
        <v>0</v>
      </c>
      <c r="AX712" s="899">
        <f>INDEX(V712:AG712,1,MATCH(Parametres!$B$3,V$1:AG$1,0))*IF(OR(C712="L",C712="S",C712="I"),-1,1)</f>
        <v>0</v>
      </c>
      <c r="AY712" s="487" t="s">
        <v>337</v>
      </c>
      <c r="AZ712" s="487" t="e">
        <f>+VLOOKUP($AJ712,Data_Validation!$A:$E,5,0)</f>
        <v>#N/A</v>
      </c>
    </row>
    <row r="713" spans="36:52" ht="15" customHeight="1">
      <c r="AJ713" s="899">
        <f t="shared" si="44"/>
        <v>0</v>
      </c>
      <c r="AK713" s="899">
        <f t="shared" si="44"/>
        <v>0</v>
      </c>
      <c r="AL713" s="905">
        <f>IFERROR(INDEX(G713:R713,1,MATCH(Parametres!$B$3,G$1:R$1,0)-1)*IF(OR(F713="L",F713="S",F713="I"),-1,1),"")</f>
        <v>0</v>
      </c>
      <c r="AM713" s="905">
        <f t="shared" si="45"/>
        <v>0</v>
      </c>
      <c r="AN713" s="905">
        <f>INDEX(G713:R713,1,MATCH(Parametres!$B$3,G$1:R$1,0))*IF(OR(F713="L",F713="S",F713="I"),-1,1)</f>
        <v>0</v>
      </c>
      <c r="AO713" s="487" t="e">
        <f>+VLOOKUP($AJ713,Data_Validation!$A:$D,1,0)</f>
        <v>#N/A</v>
      </c>
      <c r="AP713" s="487" t="e">
        <f>+VLOOKUP($AJ713,Data_Validation!$A:$D,3,0)</f>
        <v>#N/A</v>
      </c>
      <c r="AQ713" s="487" t="e">
        <f>+VLOOKUP($AJ713,Data_Validation!$A:$D,4,0)</f>
        <v>#N/A</v>
      </c>
      <c r="AR713" s="487" t="s">
        <v>299</v>
      </c>
      <c r="AS713" s="487" t="e">
        <f>+VLOOKUP($AJ713,Data_Validation!$A:$E,5,0)</f>
        <v>#N/A</v>
      </c>
      <c r="AT713" s="904">
        <f t="shared" si="46"/>
        <v>0</v>
      </c>
      <c r="AU713" s="488">
        <f t="shared" si="46"/>
        <v>0</v>
      </c>
      <c r="AV713" s="899">
        <f>IFERROR(INDEX(V713:AG713,1,MATCH(Parametres!$B$3,V$1:AG$1,0)-1)*IF(OR(C713="L",C713="S",C713="I"),-1,1),"")</f>
        <v>0</v>
      </c>
      <c r="AW713" s="899">
        <f t="shared" si="47"/>
        <v>0</v>
      </c>
      <c r="AX713" s="899">
        <f>INDEX(V713:AG713,1,MATCH(Parametres!$B$3,V$1:AG$1,0))*IF(OR(C713="L",C713="S",C713="I"),-1,1)</f>
        <v>0</v>
      </c>
      <c r="AY713" s="487" t="s">
        <v>337</v>
      </c>
      <c r="AZ713" s="487" t="e">
        <f>+VLOOKUP($AJ713,Data_Validation!$A:$E,5,0)</f>
        <v>#N/A</v>
      </c>
    </row>
    <row r="714" spans="36:52" ht="15" customHeight="1">
      <c r="AJ714" s="899">
        <f t="shared" si="44"/>
        <v>0</v>
      </c>
      <c r="AK714" s="899">
        <f t="shared" si="44"/>
        <v>0</v>
      </c>
      <c r="AL714" s="905">
        <f>IFERROR(INDEX(G714:R714,1,MATCH(Parametres!$B$3,G$1:R$1,0)-1)*IF(OR(F714="L",F714="S",F714="I"),-1,1),"")</f>
        <v>0</v>
      </c>
      <c r="AM714" s="905">
        <f t="shared" si="45"/>
        <v>0</v>
      </c>
      <c r="AN714" s="905">
        <f>INDEX(G714:R714,1,MATCH(Parametres!$B$3,G$1:R$1,0))*IF(OR(F714="L",F714="S",F714="I"),-1,1)</f>
        <v>0</v>
      </c>
      <c r="AO714" s="487" t="e">
        <f>+VLOOKUP($AJ714,Data_Validation!$A:$D,1,0)</f>
        <v>#N/A</v>
      </c>
      <c r="AP714" s="487" t="e">
        <f>+VLOOKUP($AJ714,Data_Validation!$A:$D,3,0)</f>
        <v>#N/A</v>
      </c>
      <c r="AQ714" s="487" t="e">
        <f>+VLOOKUP($AJ714,Data_Validation!$A:$D,4,0)</f>
        <v>#N/A</v>
      </c>
      <c r="AR714" s="487" t="s">
        <v>299</v>
      </c>
      <c r="AS714" s="487" t="e">
        <f>+VLOOKUP($AJ714,Data_Validation!$A:$E,5,0)</f>
        <v>#N/A</v>
      </c>
      <c r="AT714" s="904">
        <f t="shared" si="46"/>
        <v>0</v>
      </c>
      <c r="AU714" s="488">
        <f t="shared" si="46"/>
        <v>0</v>
      </c>
      <c r="AV714" s="899">
        <f>IFERROR(INDEX(V714:AG714,1,MATCH(Parametres!$B$3,V$1:AG$1,0)-1)*IF(OR(C714="L",C714="S",C714="I"),-1,1),"")</f>
        <v>0</v>
      </c>
      <c r="AW714" s="899">
        <f t="shared" si="47"/>
        <v>0</v>
      </c>
      <c r="AX714" s="899">
        <f>INDEX(V714:AG714,1,MATCH(Parametres!$B$3,V$1:AG$1,0))*IF(OR(C714="L",C714="S",C714="I"),-1,1)</f>
        <v>0</v>
      </c>
      <c r="AY714" s="487" t="s">
        <v>337</v>
      </c>
      <c r="AZ714" s="487" t="e">
        <f>+VLOOKUP($AJ714,Data_Validation!$A:$E,5,0)</f>
        <v>#N/A</v>
      </c>
    </row>
    <row r="715" spans="36:52" ht="15" customHeight="1">
      <c r="AJ715" s="899">
        <f t="shared" si="44"/>
        <v>0</v>
      </c>
      <c r="AK715" s="899">
        <f t="shared" si="44"/>
        <v>0</v>
      </c>
      <c r="AL715" s="905">
        <f>IFERROR(INDEX(G715:R715,1,MATCH(Parametres!$B$3,G$1:R$1,0)-1)*IF(OR(F715="L",F715="S",F715="I"),-1,1),"")</f>
        <v>0</v>
      </c>
      <c r="AM715" s="905">
        <f t="shared" si="45"/>
        <v>0</v>
      </c>
      <c r="AN715" s="905">
        <f>INDEX(G715:R715,1,MATCH(Parametres!$B$3,G$1:R$1,0))*IF(OR(F715="L",F715="S",F715="I"),-1,1)</f>
        <v>0</v>
      </c>
      <c r="AO715" s="487" t="e">
        <f>+VLOOKUP($AJ715,Data_Validation!$A:$D,1,0)</f>
        <v>#N/A</v>
      </c>
      <c r="AP715" s="487" t="e">
        <f>+VLOOKUP($AJ715,Data_Validation!$A:$D,3,0)</f>
        <v>#N/A</v>
      </c>
      <c r="AQ715" s="487" t="e">
        <f>+VLOOKUP($AJ715,Data_Validation!$A:$D,4,0)</f>
        <v>#N/A</v>
      </c>
      <c r="AR715" s="487" t="s">
        <v>299</v>
      </c>
      <c r="AS715" s="487" t="e">
        <f>+VLOOKUP($AJ715,Data_Validation!$A:$E,5,0)</f>
        <v>#N/A</v>
      </c>
      <c r="AT715" s="904">
        <f t="shared" si="46"/>
        <v>0</v>
      </c>
      <c r="AU715" s="488">
        <f t="shared" si="46"/>
        <v>0</v>
      </c>
      <c r="AV715" s="899">
        <f>IFERROR(INDEX(V715:AG715,1,MATCH(Parametres!$B$3,V$1:AG$1,0)-1)*IF(OR(C715="L",C715="S",C715="I"),-1,1),"")</f>
        <v>0</v>
      </c>
      <c r="AW715" s="899">
        <f t="shared" si="47"/>
        <v>0</v>
      </c>
      <c r="AX715" s="899">
        <f>INDEX(V715:AG715,1,MATCH(Parametres!$B$3,V$1:AG$1,0))*IF(OR(C715="L",C715="S",C715="I"),-1,1)</f>
        <v>0</v>
      </c>
      <c r="AY715" s="487" t="s">
        <v>337</v>
      </c>
      <c r="AZ715" s="487" t="e">
        <f>+VLOOKUP($AJ715,Data_Validation!$A:$E,5,0)</f>
        <v>#N/A</v>
      </c>
    </row>
    <row r="716" spans="36:52" ht="15" customHeight="1">
      <c r="AJ716" s="899">
        <f t="shared" si="44"/>
        <v>0</v>
      </c>
      <c r="AK716" s="899">
        <f t="shared" si="44"/>
        <v>0</v>
      </c>
      <c r="AL716" s="905">
        <f>IFERROR(INDEX(G716:R716,1,MATCH(Parametres!$B$3,G$1:R$1,0)-1)*IF(OR(F716="L",F716="S",F716="I"),-1,1),"")</f>
        <v>0</v>
      </c>
      <c r="AM716" s="905">
        <f t="shared" si="45"/>
        <v>0</v>
      </c>
      <c r="AN716" s="905">
        <f>INDEX(G716:R716,1,MATCH(Parametres!$B$3,G$1:R$1,0))*IF(OR(F716="L",F716="S",F716="I"),-1,1)</f>
        <v>0</v>
      </c>
      <c r="AO716" s="487" t="e">
        <f>+VLOOKUP($AJ716,Data_Validation!$A:$D,1,0)</f>
        <v>#N/A</v>
      </c>
      <c r="AP716" s="487" t="e">
        <f>+VLOOKUP($AJ716,Data_Validation!$A:$D,3,0)</f>
        <v>#N/A</v>
      </c>
      <c r="AQ716" s="487" t="e">
        <f>+VLOOKUP($AJ716,Data_Validation!$A:$D,4,0)</f>
        <v>#N/A</v>
      </c>
      <c r="AR716" s="487" t="s">
        <v>299</v>
      </c>
      <c r="AS716" s="487" t="e">
        <f>+VLOOKUP($AJ716,Data_Validation!$A:$E,5,0)</f>
        <v>#N/A</v>
      </c>
      <c r="AT716" s="904">
        <f t="shared" si="46"/>
        <v>0</v>
      </c>
      <c r="AU716" s="488">
        <f t="shared" si="46"/>
        <v>0</v>
      </c>
      <c r="AV716" s="899">
        <f>IFERROR(INDEX(V716:AG716,1,MATCH(Parametres!$B$3,V$1:AG$1,0)-1)*IF(OR(C716="L",C716="S",C716="I"),-1,1),"")</f>
        <v>0</v>
      </c>
      <c r="AW716" s="899">
        <f t="shared" si="47"/>
        <v>0</v>
      </c>
      <c r="AX716" s="899">
        <f>INDEX(V716:AG716,1,MATCH(Parametres!$B$3,V$1:AG$1,0))*IF(OR(C716="L",C716="S",C716="I"),-1,1)</f>
        <v>0</v>
      </c>
      <c r="AY716" s="487" t="s">
        <v>337</v>
      </c>
      <c r="AZ716" s="487" t="e">
        <f>+VLOOKUP($AJ716,Data_Validation!$A:$E,5,0)</f>
        <v>#N/A</v>
      </c>
    </row>
    <row r="717" spans="36:52" ht="15" customHeight="1">
      <c r="AJ717" s="899">
        <f t="shared" si="44"/>
        <v>0</v>
      </c>
      <c r="AK717" s="899">
        <f t="shared" si="44"/>
        <v>0</v>
      </c>
      <c r="AL717" s="905">
        <f>IFERROR(INDEX(G717:R717,1,MATCH(Parametres!$B$3,G$1:R$1,0)-1)*IF(OR(F717="L",F717="S",F717="I"),-1,1),"")</f>
        <v>0</v>
      </c>
      <c r="AM717" s="905">
        <f t="shared" si="45"/>
        <v>0</v>
      </c>
      <c r="AN717" s="905">
        <f>INDEX(G717:R717,1,MATCH(Parametres!$B$3,G$1:R$1,0))*IF(OR(F717="L",F717="S",F717="I"),-1,1)</f>
        <v>0</v>
      </c>
      <c r="AO717" s="487" t="e">
        <f>+VLOOKUP($AJ717,Data_Validation!$A:$D,1,0)</f>
        <v>#N/A</v>
      </c>
      <c r="AP717" s="487" t="e">
        <f>+VLOOKUP($AJ717,Data_Validation!$A:$D,3,0)</f>
        <v>#N/A</v>
      </c>
      <c r="AQ717" s="487" t="e">
        <f>+VLOOKUP($AJ717,Data_Validation!$A:$D,4,0)</f>
        <v>#N/A</v>
      </c>
      <c r="AR717" s="487" t="s">
        <v>299</v>
      </c>
      <c r="AS717" s="487" t="e">
        <f>+VLOOKUP($AJ717,Data_Validation!$A:$E,5,0)</f>
        <v>#N/A</v>
      </c>
      <c r="AT717" s="904">
        <f t="shared" si="46"/>
        <v>0</v>
      </c>
      <c r="AU717" s="488">
        <f t="shared" si="46"/>
        <v>0</v>
      </c>
      <c r="AV717" s="899">
        <f>IFERROR(INDEX(V717:AG717,1,MATCH(Parametres!$B$3,V$1:AG$1,0)-1)*IF(OR(C717="L",C717="S",C717="I"),-1,1),"")</f>
        <v>0</v>
      </c>
      <c r="AW717" s="899">
        <f t="shared" si="47"/>
        <v>0</v>
      </c>
      <c r="AX717" s="899">
        <f>INDEX(V717:AG717,1,MATCH(Parametres!$B$3,V$1:AG$1,0))*IF(OR(C717="L",C717="S",C717="I"),-1,1)</f>
        <v>0</v>
      </c>
      <c r="AY717" s="487" t="s">
        <v>337</v>
      </c>
      <c r="AZ717" s="487" t="e">
        <f>+VLOOKUP($AJ717,Data_Validation!$A:$E,5,0)</f>
        <v>#N/A</v>
      </c>
    </row>
    <row r="718" spans="36:52" ht="15" customHeight="1">
      <c r="AJ718" s="899">
        <f t="shared" si="44"/>
        <v>0</v>
      </c>
      <c r="AK718" s="899">
        <f t="shared" si="44"/>
        <v>0</v>
      </c>
      <c r="AL718" s="905">
        <f>IFERROR(INDEX(G718:R718,1,MATCH(Parametres!$B$3,G$1:R$1,0)-1)*IF(OR(F718="L",F718="S",F718="I"),-1,1),"")</f>
        <v>0</v>
      </c>
      <c r="AM718" s="905">
        <f t="shared" si="45"/>
        <v>0</v>
      </c>
      <c r="AN718" s="905">
        <f>INDEX(G718:R718,1,MATCH(Parametres!$B$3,G$1:R$1,0))*IF(OR(F718="L",F718="S",F718="I"),-1,1)</f>
        <v>0</v>
      </c>
      <c r="AO718" s="487" t="e">
        <f>+VLOOKUP($AJ718,Data_Validation!$A:$D,1,0)</f>
        <v>#N/A</v>
      </c>
      <c r="AP718" s="487" t="e">
        <f>+VLOOKUP($AJ718,Data_Validation!$A:$D,3,0)</f>
        <v>#N/A</v>
      </c>
      <c r="AQ718" s="487" t="e">
        <f>+VLOOKUP($AJ718,Data_Validation!$A:$D,4,0)</f>
        <v>#N/A</v>
      </c>
      <c r="AR718" s="487" t="s">
        <v>299</v>
      </c>
      <c r="AS718" s="487" t="e">
        <f>+VLOOKUP($AJ718,Data_Validation!$A:$E,5,0)</f>
        <v>#N/A</v>
      </c>
      <c r="AT718" s="904">
        <f t="shared" si="46"/>
        <v>0</v>
      </c>
      <c r="AU718" s="488">
        <f t="shared" si="46"/>
        <v>0</v>
      </c>
      <c r="AV718" s="899">
        <f>IFERROR(INDEX(V718:AG718,1,MATCH(Parametres!$B$3,V$1:AG$1,0)-1)*IF(OR(C718="L",C718="S",C718="I"),-1,1),"")</f>
        <v>0</v>
      </c>
      <c r="AW718" s="899">
        <f t="shared" si="47"/>
        <v>0</v>
      </c>
      <c r="AX718" s="899">
        <f>INDEX(V718:AG718,1,MATCH(Parametres!$B$3,V$1:AG$1,0))*IF(OR(C718="L",C718="S",C718="I"),-1,1)</f>
        <v>0</v>
      </c>
      <c r="AY718" s="487" t="s">
        <v>337</v>
      </c>
      <c r="AZ718" s="487" t="e">
        <f>+VLOOKUP($AJ718,Data_Validation!$A:$E,5,0)</f>
        <v>#N/A</v>
      </c>
    </row>
    <row r="719" spans="36:52" ht="15" customHeight="1">
      <c r="AJ719" s="899">
        <f t="shared" si="44"/>
        <v>0</v>
      </c>
      <c r="AK719" s="899">
        <f t="shared" si="44"/>
        <v>0</v>
      </c>
      <c r="AL719" s="905">
        <f>IFERROR(INDEX(G719:R719,1,MATCH(Parametres!$B$3,G$1:R$1,0)-1)*IF(OR(F719="L",F719="S",F719="I"),-1,1),"")</f>
        <v>0</v>
      </c>
      <c r="AM719" s="905">
        <f t="shared" si="45"/>
        <v>0</v>
      </c>
      <c r="AN719" s="905">
        <f>INDEX(G719:R719,1,MATCH(Parametres!$B$3,G$1:R$1,0))*IF(OR(F719="L",F719="S",F719="I"),-1,1)</f>
        <v>0</v>
      </c>
      <c r="AO719" s="487" t="e">
        <f>+VLOOKUP($AJ719,Data_Validation!$A:$D,1,0)</f>
        <v>#N/A</v>
      </c>
      <c r="AP719" s="487" t="e">
        <f>+VLOOKUP($AJ719,Data_Validation!$A:$D,3,0)</f>
        <v>#N/A</v>
      </c>
      <c r="AQ719" s="487" t="e">
        <f>+VLOOKUP($AJ719,Data_Validation!$A:$D,4,0)</f>
        <v>#N/A</v>
      </c>
      <c r="AR719" s="487" t="s">
        <v>299</v>
      </c>
      <c r="AS719" s="487" t="e">
        <f>+VLOOKUP($AJ719,Data_Validation!$A:$E,5,0)</f>
        <v>#N/A</v>
      </c>
      <c r="AT719" s="904">
        <f t="shared" si="46"/>
        <v>0</v>
      </c>
      <c r="AU719" s="488">
        <f t="shared" si="46"/>
        <v>0</v>
      </c>
      <c r="AV719" s="899">
        <f>IFERROR(INDEX(V719:AG719,1,MATCH(Parametres!$B$3,V$1:AG$1,0)-1)*IF(OR(C719="L",C719="S",C719="I"),-1,1),"")</f>
        <v>0</v>
      </c>
      <c r="AW719" s="899">
        <f t="shared" si="47"/>
        <v>0</v>
      </c>
      <c r="AX719" s="899">
        <f>INDEX(V719:AG719,1,MATCH(Parametres!$B$3,V$1:AG$1,0))*IF(OR(C719="L",C719="S",C719="I"),-1,1)</f>
        <v>0</v>
      </c>
      <c r="AY719" s="487" t="s">
        <v>337</v>
      </c>
      <c r="AZ719" s="487" t="e">
        <f>+VLOOKUP($AJ719,Data_Validation!$A:$E,5,0)</f>
        <v>#N/A</v>
      </c>
    </row>
    <row r="720" spans="36:52" ht="15" customHeight="1">
      <c r="AJ720" s="899">
        <f t="shared" si="44"/>
        <v>0</v>
      </c>
      <c r="AK720" s="899">
        <f t="shared" si="44"/>
        <v>0</v>
      </c>
      <c r="AL720" s="905">
        <f>IFERROR(INDEX(G720:R720,1,MATCH(Parametres!$B$3,G$1:R$1,0)-1)*IF(OR(F720="L",F720="S",F720="I"),-1,1),"")</f>
        <v>0</v>
      </c>
      <c r="AM720" s="905">
        <f t="shared" si="45"/>
        <v>0</v>
      </c>
      <c r="AN720" s="905">
        <f>INDEX(G720:R720,1,MATCH(Parametres!$B$3,G$1:R$1,0))*IF(OR(F720="L",F720="S",F720="I"),-1,1)</f>
        <v>0</v>
      </c>
      <c r="AO720" s="487" t="e">
        <f>+VLOOKUP($AJ720,Data_Validation!$A:$D,1,0)</f>
        <v>#N/A</v>
      </c>
      <c r="AP720" s="487" t="e">
        <f>+VLOOKUP($AJ720,Data_Validation!$A:$D,3,0)</f>
        <v>#N/A</v>
      </c>
      <c r="AQ720" s="487" t="e">
        <f>+VLOOKUP($AJ720,Data_Validation!$A:$D,4,0)</f>
        <v>#N/A</v>
      </c>
      <c r="AR720" s="487" t="s">
        <v>299</v>
      </c>
      <c r="AS720" s="487" t="e">
        <f>+VLOOKUP($AJ720,Data_Validation!$A:$E,5,0)</f>
        <v>#N/A</v>
      </c>
      <c r="AT720" s="904">
        <f t="shared" si="46"/>
        <v>0</v>
      </c>
      <c r="AU720" s="488">
        <f t="shared" si="46"/>
        <v>0</v>
      </c>
      <c r="AV720" s="899">
        <f>IFERROR(INDEX(V720:AG720,1,MATCH(Parametres!$B$3,V$1:AG$1,0)-1)*IF(OR(C720="L",C720="S",C720="I"),-1,1),"")</f>
        <v>0</v>
      </c>
      <c r="AW720" s="899">
        <f t="shared" si="47"/>
        <v>0</v>
      </c>
      <c r="AX720" s="899">
        <f>INDEX(V720:AG720,1,MATCH(Parametres!$B$3,V$1:AG$1,0))*IF(OR(C720="L",C720="S",C720="I"),-1,1)</f>
        <v>0</v>
      </c>
      <c r="AY720" s="487" t="s">
        <v>337</v>
      </c>
      <c r="AZ720" s="487" t="e">
        <f>+VLOOKUP($AJ720,Data_Validation!$A:$E,5,0)</f>
        <v>#N/A</v>
      </c>
    </row>
    <row r="721" spans="36:52" ht="15" customHeight="1">
      <c r="AJ721" s="899">
        <f t="shared" si="44"/>
        <v>0</v>
      </c>
      <c r="AK721" s="899">
        <f t="shared" si="44"/>
        <v>0</v>
      </c>
      <c r="AL721" s="905">
        <f>IFERROR(INDEX(G721:R721,1,MATCH(Parametres!$B$3,G$1:R$1,0)-1)*IF(OR(F721="L",F721="S",F721="I"),-1,1),"")</f>
        <v>0</v>
      </c>
      <c r="AM721" s="905">
        <f t="shared" si="45"/>
        <v>0</v>
      </c>
      <c r="AN721" s="905">
        <f>INDEX(G721:R721,1,MATCH(Parametres!$B$3,G$1:R$1,0))*IF(OR(F721="L",F721="S",F721="I"),-1,1)</f>
        <v>0</v>
      </c>
      <c r="AO721" s="487" t="e">
        <f>+VLOOKUP($AJ721,Data_Validation!$A:$D,1,0)</f>
        <v>#N/A</v>
      </c>
      <c r="AP721" s="487" t="e">
        <f>+VLOOKUP($AJ721,Data_Validation!$A:$D,3,0)</f>
        <v>#N/A</v>
      </c>
      <c r="AQ721" s="487" t="e">
        <f>+VLOOKUP($AJ721,Data_Validation!$A:$D,4,0)</f>
        <v>#N/A</v>
      </c>
      <c r="AR721" s="487" t="s">
        <v>299</v>
      </c>
      <c r="AS721" s="487" t="e">
        <f>+VLOOKUP($AJ721,Data_Validation!$A:$E,5,0)</f>
        <v>#N/A</v>
      </c>
      <c r="AT721" s="904">
        <f t="shared" si="46"/>
        <v>0</v>
      </c>
      <c r="AU721" s="488">
        <f t="shared" si="46"/>
        <v>0</v>
      </c>
      <c r="AV721" s="899">
        <f>IFERROR(INDEX(V721:AG721,1,MATCH(Parametres!$B$3,V$1:AG$1,0)-1)*IF(OR(C721="L",C721="S",C721="I"),-1,1),"")</f>
        <v>0</v>
      </c>
      <c r="AW721" s="899">
        <f t="shared" si="47"/>
        <v>0</v>
      </c>
      <c r="AX721" s="899">
        <f>INDEX(V721:AG721,1,MATCH(Parametres!$B$3,V$1:AG$1,0))*IF(OR(C721="L",C721="S",C721="I"),-1,1)</f>
        <v>0</v>
      </c>
      <c r="AY721" s="487" t="s">
        <v>337</v>
      </c>
      <c r="AZ721" s="487" t="e">
        <f>+VLOOKUP($AJ721,Data_Validation!$A:$E,5,0)</f>
        <v>#N/A</v>
      </c>
    </row>
    <row r="722" spans="36:52" ht="15" customHeight="1">
      <c r="AJ722" s="899">
        <f t="shared" si="44"/>
        <v>0</v>
      </c>
      <c r="AK722" s="899">
        <f t="shared" si="44"/>
        <v>0</v>
      </c>
      <c r="AL722" s="905">
        <f>IFERROR(INDEX(G722:R722,1,MATCH(Parametres!$B$3,G$1:R$1,0)-1)*IF(OR(F722="L",F722="S",F722="I"),-1,1),"")</f>
        <v>0</v>
      </c>
      <c r="AM722" s="905">
        <f t="shared" si="45"/>
        <v>0</v>
      </c>
      <c r="AN722" s="905">
        <f>INDEX(G722:R722,1,MATCH(Parametres!$B$3,G$1:R$1,0))*IF(OR(F722="L",F722="S",F722="I"),-1,1)</f>
        <v>0</v>
      </c>
      <c r="AO722" s="487" t="e">
        <f>+VLOOKUP($AJ722,Data_Validation!$A:$D,1,0)</f>
        <v>#N/A</v>
      </c>
      <c r="AP722" s="487" t="e">
        <f>+VLOOKUP($AJ722,Data_Validation!$A:$D,3,0)</f>
        <v>#N/A</v>
      </c>
      <c r="AQ722" s="487" t="e">
        <f>+VLOOKUP($AJ722,Data_Validation!$A:$D,4,0)</f>
        <v>#N/A</v>
      </c>
      <c r="AR722" s="487" t="s">
        <v>299</v>
      </c>
      <c r="AS722" s="487" t="e">
        <f>+VLOOKUP($AJ722,Data_Validation!$A:$E,5,0)</f>
        <v>#N/A</v>
      </c>
      <c r="AT722" s="904">
        <f t="shared" si="46"/>
        <v>0</v>
      </c>
      <c r="AU722" s="488">
        <f t="shared" si="46"/>
        <v>0</v>
      </c>
      <c r="AV722" s="899">
        <f>IFERROR(INDEX(V722:AG722,1,MATCH(Parametres!$B$3,V$1:AG$1,0)-1)*IF(OR(C722="L",C722="S",C722="I"),-1,1),"")</f>
        <v>0</v>
      </c>
      <c r="AW722" s="899">
        <f t="shared" si="47"/>
        <v>0</v>
      </c>
      <c r="AX722" s="899">
        <f>INDEX(V722:AG722,1,MATCH(Parametres!$B$3,V$1:AG$1,0))*IF(OR(C722="L",C722="S",C722="I"),-1,1)</f>
        <v>0</v>
      </c>
      <c r="AY722" s="487" t="s">
        <v>337</v>
      </c>
      <c r="AZ722" s="487" t="e">
        <f>+VLOOKUP($AJ722,Data_Validation!$A:$E,5,0)</f>
        <v>#N/A</v>
      </c>
    </row>
    <row r="723" spans="36:52" ht="15" customHeight="1">
      <c r="AJ723" s="899">
        <f t="shared" si="44"/>
        <v>0</v>
      </c>
      <c r="AK723" s="899">
        <f t="shared" si="44"/>
        <v>0</v>
      </c>
      <c r="AL723" s="905">
        <f>IFERROR(INDEX(G723:R723,1,MATCH(Parametres!$B$3,G$1:R$1,0)-1)*IF(OR(F723="L",F723="S",F723="I"),-1,1),"")</f>
        <v>0</v>
      </c>
      <c r="AM723" s="905">
        <f t="shared" si="45"/>
        <v>0</v>
      </c>
      <c r="AN723" s="905">
        <f>INDEX(G723:R723,1,MATCH(Parametres!$B$3,G$1:R$1,0))*IF(OR(F723="L",F723="S",F723="I"),-1,1)</f>
        <v>0</v>
      </c>
      <c r="AO723" s="487" t="e">
        <f>+VLOOKUP($AJ723,Data_Validation!$A:$D,1,0)</f>
        <v>#N/A</v>
      </c>
      <c r="AP723" s="487" t="e">
        <f>+VLOOKUP($AJ723,Data_Validation!$A:$D,3,0)</f>
        <v>#N/A</v>
      </c>
      <c r="AQ723" s="487" t="e">
        <f>+VLOOKUP($AJ723,Data_Validation!$A:$D,4,0)</f>
        <v>#N/A</v>
      </c>
      <c r="AR723" s="487" t="s">
        <v>299</v>
      </c>
      <c r="AS723" s="487" t="e">
        <f>+VLOOKUP($AJ723,Data_Validation!$A:$E,5,0)</f>
        <v>#N/A</v>
      </c>
      <c r="AT723" s="904">
        <f t="shared" si="46"/>
        <v>0</v>
      </c>
      <c r="AU723" s="488">
        <f t="shared" si="46"/>
        <v>0</v>
      </c>
      <c r="AV723" s="899">
        <f>IFERROR(INDEX(V723:AG723,1,MATCH(Parametres!$B$3,V$1:AG$1,0)-1)*IF(OR(C723="L",C723="S",C723="I"),-1,1),"")</f>
        <v>0</v>
      </c>
      <c r="AW723" s="899">
        <f t="shared" si="47"/>
        <v>0</v>
      </c>
      <c r="AX723" s="899">
        <f>INDEX(V723:AG723,1,MATCH(Parametres!$B$3,V$1:AG$1,0))*IF(OR(C723="L",C723="S",C723="I"),-1,1)</f>
        <v>0</v>
      </c>
      <c r="AY723" s="487" t="s">
        <v>337</v>
      </c>
      <c r="AZ723" s="487" t="e">
        <f>+VLOOKUP($AJ723,Data_Validation!$A:$E,5,0)</f>
        <v>#N/A</v>
      </c>
    </row>
    <row r="724" spans="36:52" ht="15" customHeight="1">
      <c r="AJ724" s="899">
        <f t="shared" ref="AJ724:AK787" si="48">C724</f>
        <v>0</v>
      </c>
      <c r="AK724" s="899">
        <f t="shared" si="48"/>
        <v>0</v>
      </c>
      <c r="AL724" s="905">
        <f>IFERROR(INDEX(G724:R724,1,MATCH(Parametres!$B$3,G$1:R$1,0)-1)*IF(OR(F724="L",F724="S",F724="I"),-1,1),"")</f>
        <v>0</v>
      </c>
      <c r="AM724" s="905">
        <f t="shared" si="45"/>
        <v>0</v>
      </c>
      <c r="AN724" s="905">
        <f>INDEX(G724:R724,1,MATCH(Parametres!$B$3,G$1:R$1,0))*IF(OR(F724="L",F724="S",F724="I"),-1,1)</f>
        <v>0</v>
      </c>
      <c r="AO724" s="487" t="e">
        <f>+VLOOKUP($AJ724,Data_Validation!$A:$D,1,0)</f>
        <v>#N/A</v>
      </c>
      <c r="AP724" s="487" t="e">
        <f>+VLOOKUP($AJ724,Data_Validation!$A:$D,3,0)</f>
        <v>#N/A</v>
      </c>
      <c r="AQ724" s="487" t="e">
        <f>+VLOOKUP($AJ724,Data_Validation!$A:$D,4,0)</f>
        <v>#N/A</v>
      </c>
      <c r="AR724" s="487" t="s">
        <v>299</v>
      </c>
      <c r="AS724" s="487" t="e">
        <f>+VLOOKUP($AJ724,Data_Validation!$A:$E,5,0)</f>
        <v>#N/A</v>
      </c>
      <c r="AT724" s="904">
        <f t="shared" si="46"/>
        <v>0</v>
      </c>
      <c r="AU724" s="488">
        <f t="shared" si="46"/>
        <v>0</v>
      </c>
      <c r="AV724" s="899">
        <f>IFERROR(INDEX(V724:AG724,1,MATCH(Parametres!$B$3,V$1:AG$1,0)-1)*IF(OR(C724="L",C724="S",C724="I"),-1,1),"")</f>
        <v>0</v>
      </c>
      <c r="AW724" s="899">
        <f t="shared" si="47"/>
        <v>0</v>
      </c>
      <c r="AX724" s="899">
        <f>INDEX(V724:AG724,1,MATCH(Parametres!$B$3,V$1:AG$1,0))*IF(OR(C724="L",C724="S",C724="I"),-1,1)</f>
        <v>0</v>
      </c>
      <c r="AY724" s="487" t="s">
        <v>337</v>
      </c>
      <c r="AZ724" s="487" t="e">
        <f>+VLOOKUP($AJ724,Data_Validation!$A:$E,5,0)</f>
        <v>#N/A</v>
      </c>
    </row>
    <row r="725" spans="36:52" ht="15" customHeight="1">
      <c r="AJ725" s="899">
        <f t="shared" si="48"/>
        <v>0</v>
      </c>
      <c r="AK725" s="899">
        <f t="shared" si="48"/>
        <v>0</v>
      </c>
      <c r="AL725" s="905">
        <f>IFERROR(INDEX(G725:R725,1,MATCH(Parametres!$B$3,G$1:R$1,0)-1)*IF(OR(F725="L",F725="S",F725="I"),-1,1),"")</f>
        <v>0</v>
      </c>
      <c r="AM725" s="905">
        <f t="shared" si="45"/>
        <v>0</v>
      </c>
      <c r="AN725" s="905">
        <f>INDEX(G725:R725,1,MATCH(Parametres!$B$3,G$1:R$1,0))*IF(OR(F725="L",F725="S",F725="I"),-1,1)</f>
        <v>0</v>
      </c>
      <c r="AO725" s="487" t="e">
        <f>+VLOOKUP($AJ725,Data_Validation!$A:$D,1,0)</f>
        <v>#N/A</v>
      </c>
      <c r="AP725" s="487" t="e">
        <f>+VLOOKUP($AJ725,Data_Validation!$A:$D,3,0)</f>
        <v>#N/A</v>
      </c>
      <c r="AQ725" s="487" t="e">
        <f>+VLOOKUP($AJ725,Data_Validation!$A:$D,4,0)</f>
        <v>#N/A</v>
      </c>
      <c r="AR725" s="487" t="s">
        <v>299</v>
      </c>
      <c r="AS725" s="487" t="e">
        <f>+VLOOKUP($AJ725,Data_Validation!$A:$E,5,0)</f>
        <v>#N/A</v>
      </c>
      <c r="AT725" s="904">
        <f t="shared" si="46"/>
        <v>0</v>
      </c>
      <c r="AU725" s="488">
        <f t="shared" si="46"/>
        <v>0</v>
      </c>
      <c r="AV725" s="899">
        <f>IFERROR(INDEX(V725:AG725,1,MATCH(Parametres!$B$3,V$1:AG$1,0)-1)*IF(OR(C725="L",C725="S",C725="I"),-1,1),"")</f>
        <v>0</v>
      </c>
      <c r="AW725" s="899">
        <f t="shared" si="47"/>
        <v>0</v>
      </c>
      <c r="AX725" s="899">
        <f>INDEX(V725:AG725,1,MATCH(Parametres!$B$3,V$1:AG$1,0))*IF(OR(C725="L",C725="S",C725="I"),-1,1)</f>
        <v>0</v>
      </c>
      <c r="AY725" s="487" t="s">
        <v>337</v>
      </c>
      <c r="AZ725" s="487" t="e">
        <f>+VLOOKUP($AJ725,Data_Validation!$A:$E,5,0)</f>
        <v>#N/A</v>
      </c>
    </row>
    <row r="726" spans="36:52" ht="15" customHeight="1">
      <c r="AJ726" s="899">
        <f t="shared" si="48"/>
        <v>0</v>
      </c>
      <c r="AK726" s="899">
        <f t="shared" si="48"/>
        <v>0</v>
      </c>
      <c r="AL726" s="905">
        <f>IFERROR(INDEX(G726:R726,1,MATCH(Parametres!$B$3,G$1:R$1,0)-1)*IF(OR(F726="L",F726="S",F726="I"),-1,1),"")</f>
        <v>0</v>
      </c>
      <c r="AM726" s="905">
        <f t="shared" si="45"/>
        <v>0</v>
      </c>
      <c r="AN726" s="905">
        <f>INDEX(G726:R726,1,MATCH(Parametres!$B$3,G$1:R$1,0))*IF(OR(F726="L",F726="S",F726="I"),-1,1)</f>
        <v>0</v>
      </c>
      <c r="AO726" s="487" t="e">
        <f>+VLOOKUP($AJ726,Data_Validation!$A:$D,1,0)</f>
        <v>#N/A</v>
      </c>
      <c r="AP726" s="487" t="e">
        <f>+VLOOKUP($AJ726,Data_Validation!$A:$D,3,0)</f>
        <v>#N/A</v>
      </c>
      <c r="AQ726" s="487" t="e">
        <f>+VLOOKUP($AJ726,Data_Validation!$A:$D,4,0)</f>
        <v>#N/A</v>
      </c>
      <c r="AR726" s="487" t="s">
        <v>299</v>
      </c>
      <c r="AS726" s="487" t="e">
        <f>+VLOOKUP($AJ726,Data_Validation!$A:$E,5,0)</f>
        <v>#N/A</v>
      </c>
      <c r="AT726" s="904">
        <f t="shared" si="46"/>
        <v>0</v>
      </c>
      <c r="AU726" s="488">
        <f t="shared" si="46"/>
        <v>0</v>
      </c>
      <c r="AV726" s="899">
        <f>IFERROR(INDEX(V726:AG726,1,MATCH(Parametres!$B$3,V$1:AG$1,0)-1)*IF(OR(C726="L",C726="S",C726="I"),-1,1),"")</f>
        <v>0</v>
      </c>
      <c r="AW726" s="899">
        <f t="shared" si="47"/>
        <v>0</v>
      </c>
      <c r="AX726" s="899">
        <f>INDEX(V726:AG726,1,MATCH(Parametres!$B$3,V$1:AG$1,0))*IF(OR(C726="L",C726="S",C726="I"),-1,1)</f>
        <v>0</v>
      </c>
      <c r="AY726" s="487" t="s">
        <v>337</v>
      </c>
      <c r="AZ726" s="487" t="e">
        <f>+VLOOKUP($AJ726,Data_Validation!$A:$E,5,0)</f>
        <v>#N/A</v>
      </c>
    </row>
    <row r="727" spans="36:52" ht="15" customHeight="1">
      <c r="AJ727" s="899">
        <f t="shared" si="48"/>
        <v>0</v>
      </c>
      <c r="AK727" s="899">
        <f t="shared" si="48"/>
        <v>0</v>
      </c>
      <c r="AL727" s="905">
        <f>IFERROR(INDEX(G727:R727,1,MATCH(Parametres!$B$3,G$1:R$1,0)-1)*IF(OR(F727="L",F727="S",F727="I"),-1,1),"")</f>
        <v>0</v>
      </c>
      <c r="AM727" s="905">
        <f t="shared" si="45"/>
        <v>0</v>
      </c>
      <c r="AN727" s="905">
        <f>INDEX(G727:R727,1,MATCH(Parametres!$B$3,G$1:R$1,0))*IF(OR(F727="L",F727="S",F727="I"),-1,1)</f>
        <v>0</v>
      </c>
      <c r="AO727" s="487" t="e">
        <f>+VLOOKUP($AJ727,Data_Validation!$A:$D,1,0)</f>
        <v>#N/A</v>
      </c>
      <c r="AP727" s="487" t="e">
        <f>+VLOOKUP($AJ727,Data_Validation!$A:$D,3,0)</f>
        <v>#N/A</v>
      </c>
      <c r="AQ727" s="487" t="e">
        <f>+VLOOKUP($AJ727,Data_Validation!$A:$D,4,0)</f>
        <v>#N/A</v>
      </c>
      <c r="AR727" s="487" t="s">
        <v>299</v>
      </c>
      <c r="AS727" s="487" t="e">
        <f>+VLOOKUP($AJ727,Data_Validation!$A:$E,5,0)</f>
        <v>#N/A</v>
      </c>
      <c r="AT727" s="904">
        <f t="shared" si="46"/>
        <v>0</v>
      </c>
      <c r="AU727" s="488">
        <f t="shared" si="46"/>
        <v>0</v>
      </c>
      <c r="AV727" s="899">
        <f>IFERROR(INDEX(V727:AG727,1,MATCH(Parametres!$B$3,V$1:AG$1,0)-1)*IF(OR(C727="L",C727="S",C727="I"),-1,1),"")</f>
        <v>0</v>
      </c>
      <c r="AW727" s="899">
        <f t="shared" si="47"/>
        <v>0</v>
      </c>
      <c r="AX727" s="899">
        <f>INDEX(V727:AG727,1,MATCH(Parametres!$B$3,V$1:AG$1,0))*IF(OR(C727="L",C727="S",C727="I"),-1,1)</f>
        <v>0</v>
      </c>
      <c r="AY727" s="487" t="s">
        <v>337</v>
      </c>
      <c r="AZ727" s="487" t="e">
        <f>+VLOOKUP($AJ727,Data_Validation!$A:$E,5,0)</f>
        <v>#N/A</v>
      </c>
    </row>
    <row r="728" spans="36:52" ht="15" customHeight="1">
      <c r="AJ728" s="899">
        <f t="shared" si="48"/>
        <v>0</v>
      </c>
      <c r="AK728" s="899">
        <f t="shared" si="48"/>
        <v>0</v>
      </c>
      <c r="AL728" s="905">
        <f>IFERROR(INDEX(G728:R728,1,MATCH(Parametres!$B$3,G$1:R$1,0)-1)*IF(OR(F728="L",F728="S",F728="I"),-1,1),"")</f>
        <v>0</v>
      </c>
      <c r="AM728" s="905">
        <f t="shared" si="45"/>
        <v>0</v>
      </c>
      <c r="AN728" s="905">
        <f>INDEX(G728:R728,1,MATCH(Parametres!$B$3,G$1:R$1,0))*IF(OR(F728="L",F728="S",F728="I"),-1,1)</f>
        <v>0</v>
      </c>
      <c r="AO728" s="487" t="e">
        <f>+VLOOKUP($AJ728,Data_Validation!$A:$D,1,0)</f>
        <v>#N/A</v>
      </c>
      <c r="AP728" s="487" t="e">
        <f>+VLOOKUP($AJ728,Data_Validation!$A:$D,3,0)</f>
        <v>#N/A</v>
      </c>
      <c r="AQ728" s="487" t="e">
        <f>+VLOOKUP($AJ728,Data_Validation!$A:$D,4,0)</f>
        <v>#N/A</v>
      </c>
      <c r="AR728" s="487" t="s">
        <v>299</v>
      </c>
      <c r="AS728" s="487" t="e">
        <f>+VLOOKUP($AJ728,Data_Validation!$A:$E,5,0)</f>
        <v>#N/A</v>
      </c>
      <c r="AT728" s="904">
        <f t="shared" si="46"/>
        <v>0</v>
      </c>
      <c r="AU728" s="488">
        <f t="shared" si="46"/>
        <v>0</v>
      </c>
      <c r="AV728" s="899">
        <f>IFERROR(INDEX(V728:AG728,1,MATCH(Parametres!$B$3,V$1:AG$1,0)-1)*IF(OR(C728="L",C728="S",C728="I"),-1,1),"")</f>
        <v>0</v>
      </c>
      <c r="AW728" s="899">
        <f t="shared" si="47"/>
        <v>0</v>
      </c>
      <c r="AX728" s="899">
        <f>INDEX(V728:AG728,1,MATCH(Parametres!$B$3,V$1:AG$1,0))*IF(OR(C728="L",C728="S",C728="I"),-1,1)</f>
        <v>0</v>
      </c>
      <c r="AY728" s="487" t="s">
        <v>337</v>
      </c>
      <c r="AZ728" s="487" t="e">
        <f>+VLOOKUP($AJ728,Data_Validation!$A:$E,5,0)</f>
        <v>#N/A</v>
      </c>
    </row>
    <row r="729" spans="36:52" ht="15" customHeight="1">
      <c r="AJ729" s="899">
        <f t="shared" si="48"/>
        <v>0</v>
      </c>
      <c r="AK729" s="899">
        <f t="shared" si="48"/>
        <v>0</v>
      </c>
      <c r="AL729" s="905">
        <f>IFERROR(INDEX(G729:R729,1,MATCH(Parametres!$B$3,G$1:R$1,0)-1)*IF(OR(F729="L",F729="S",F729="I"),-1,1),"")</f>
        <v>0</v>
      </c>
      <c r="AM729" s="905">
        <f t="shared" si="45"/>
        <v>0</v>
      </c>
      <c r="AN729" s="905">
        <f>INDEX(G729:R729,1,MATCH(Parametres!$B$3,G$1:R$1,0))*IF(OR(F729="L",F729="S",F729="I"),-1,1)</f>
        <v>0</v>
      </c>
      <c r="AO729" s="487" t="e">
        <f>+VLOOKUP($AJ729,Data_Validation!$A:$D,1,0)</f>
        <v>#N/A</v>
      </c>
      <c r="AP729" s="487" t="e">
        <f>+VLOOKUP($AJ729,Data_Validation!$A:$D,3,0)</f>
        <v>#N/A</v>
      </c>
      <c r="AQ729" s="487" t="e">
        <f>+VLOOKUP($AJ729,Data_Validation!$A:$D,4,0)</f>
        <v>#N/A</v>
      </c>
      <c r="AR729" s="487" t="s">
        <v>299</v>
      </c>
      <c r="AS729" s="487" t="e">
        <f>+VLOOKUP($AJ729,Data_Validation!$A:$E,5,0)</f>
        <v>#N/A</v>
      </c>
      <c r="AT729" s="904">
        <f t="shared" si="46"/>
        <v>0</v>
      </c>
      <c r="AU729" s="488">
        <f t="shared" si="46"/>
        <v>0</v>
      </c>
      <c r="AV729" s="899">
        <f>IFERROR(INDEX(V729:AG729,1,MATCH(Parametres!$B$3,V$1:AG$1,0)-1)*IF(OR(C729="L",C729="S",C729="I"),-1,1),"")</f>
        <v>0</v>
      </c>
      <c r="AW729" s="899">
        <f t="shared" si="47"/>
        <v>0</v>
      </c>
      <c r="AX729" s="899">
        <f>INDEX(V729:AG729,1,MATCH(Parametres!$B$3,V$1:AG$1,0))*IF(OR(C729="L",C729="S",C729="I"),-1,1)</f>
        <v>0</v>
      </c>
      <c r="AY729" s="487" t="s">
        <v>337</v>
      </c>
      <c r="AZ729" s="487" t="e">
        <f>+VLOOKUP($AJ729,Data_Validation!$A:$E,5,0)</f>
        <v>#N/A</v>
      </c>
    </row>
    <row r="730" spans="36:52" ht="15" customHeight="1">
      <c r="AJ730" s="899">
        <f t="shared" si="48"/>
        <v>0</v>
      </c>
      <c r="AK730" s="899">
        <f t="shared" si="48"/>
        <v>0</v>
      </c>
      <c r="AL730" s="905">
        <f>IFERROR(INDEX(G730:R730,1,MATCH(Parametres!$B$3,G$1:R$1,0)-1)*IF(OR(F730="L",F730="S",F730="I"),-1,1),"")</f>
        <v>0</v>
      </c>
      <c r="AM730" s="905">
        <f t="shared" si="45"/>
        <v>0</v>
      </c>
      <c r="AN730" s="905">
        <f>INDEX(G730:R730,1,MATCH(Parametres!$B$3,G$1:R$1,0))*IF(OR(F730="L",F730="S",F730="I"),-1,1)</f>
        <v>0</v>
      </c>
      <c r="AO730" s="487" t="e">
        <f>+VLOOKUP($AJ730,Data_Validation!$A:$D,1,0)</f>
        <v>#N/A</v>
      </c>
      <c r="AP730" s="487" t="e">
        <f>+VLOOKUP($AJ730,Data_Validation!$A:$D,3,0)</f>
        <v>#N/A</v>
      </c>
      <c r="AQ730" s="487" t="e">
        <f>+VLOOKUP($AJ730,Data_Validation!$A:$D,4,0)</f>
        <v>#N/A</v>
      </c>
      <c r="AR730" s="487" t="s">
        <v>299</v>
      </c>
      <c r="AS730" s="487" t="e">
        <f>+VLOOKUP($AJ730,Data_Validation!$A:$E,5,0)</f>
        <v>#N/A</v>
      </c>
      <c r="AT730" s="904">
        <f t="shared" si="46"/>
        <v>0</v>
      </c>
      <c r="AU730" s="488">
        <f t="shared" si="46"/>
        <v>0</v>
      </c>
      <c r="AV730" s="899">
        <f>IFERROR(INDEX(V730:AG730,1,MATCH(Parametres!$B$3,V$1:AG$1,0)-1)*IF(OR(C730="L",C730="S",C730="I"),-1,1),"")</f>
        <v>0</v>
      </c>
      <c r="AW730" s="899">
        <f t="shared" si="47"/>
        <v>0</v>
      </c>
      <c r="AX730" s="899">
        <f>INDEX(V730:AG730,1,MATCH(Parametres!$B$3,V$1:AG$1,0))*IF(OR(C730="L",C730="S",C730="I"),-1,1)</f>
        <v>0</v>
      </c>
      <c r="AY730" s="487" t="s">
        <v>337</v>
      </c>
      <c r="AZ730" s="487" t="e">
        <f>+VLOOKUP($AJ730,Data_Validation!$A:$E,5,0)</f>
        <v>#N/A</v>
      </c>
    </row>
    <row r="731" spans="36:52" ht="15" customHeight="1">
      <c r="AJ731" s="899">
        <f t="shared" si="48"/>
        <v>0</v>
      </c>
      <c r="AK731" s="899">
        <f t="shared" si="48"/>
        <v>0</v>
      </c>
      <c r="AL731" s="905">
        <f>IFERROR(INDEX(G731:R731,1,MATCH(Parametres!$B$3,G$1:R$1,0)-1)*IF(OR(F731="L",F731="S",F731="I"),-1,1),"")</f>
        <v>0</v>
      </c>
      <c r="AM731" s="905">
        <f t="shared" si="45"/>
        <v>0</v>
      </c>
      <c r="AN731" s="905">
        <f>INDEX(G731:R731,1,MATCH(Parametres!$B$3,G$1:R$1,0))*IF(OR(F731="L",F731="S",F731="I"),-1,1)</f>
        <v>0</v>
      </c>
      <c r="AO731" s="487" t="e">
        <f>+VLOOKUP($AJ731,Data_Validation!$A:$D,1,0)</f>
        <v>#N/A</v>
      </c>
      <c r="AP731" s="487" t="e">
        <f>+VLOOKUP($AJ731,Data_Validation!$A:$D,3,0)</f>
        <v>#N/A</v>
      </c>
      <c r="AQ731" s="487" t="e">
        <f>+VLOOKUP($AJ731,Data_Validation!$A:$D,4,0)</f>
        <v>#N/A</v>
      </c>
      <c r="AR731" s="487" t="s">
        <v>299</v>
      </c>
      <c r="AS731" s="487" t="e">
        <f>+VLOOKUP($AJ731,Data_Validation!$A:$E,5,0)</f>
        <v>#N/A</v>
      </c>
      <c r="AT731" s="904">
        <f t="shared" si="46"/>
        <v>0</v>
      </c>
      <c r="AU731" s="488">
        <f t="shared" si="46"/>
        <v>0</v>
      </c>
      <c r="AV731" s="899">
        <f>IFERROR(INDEX(V731:AG731,1,MATCH(Parametres!$B$3,V$1:AG$1,0)-1)*IF(OR(C731="L",C731="S",C731="I"),-1,1),"")</f>
        <v>0</v>
      </c>
      <c r="AW731" s="899">
        <f t="shared" si="47"/>
        <v>0</v>
      </c>
      <c r="AX731" s="899">
        <f>INDEX(V731:AG731,1,MATCH(Parametres!$B$3,V$1:AG$1,0))*IF(OR(C731="L",C731="S",C731="I"),-1,1)</f>
        <v>0</v>
      </c>
      <c r="AY731" s="487" t="s">
        <v>337</v>
      </c>
      <c r="AZ731" s="487" t="e">
        <f>+VLOOKUP($AJ731,Data_Validation!$A:$E,5,0)</f>
        <v>#N/A</v>
      </c>
    </row>
    <row r="732" spans="36:52" ht="15" customHeight="1">
      <c r="AJ732" s="899">
        <f t="shared" si="48"/>
        <v>0</v>
      </c>
      <c r="AK732" s="899">
        <f t="shared" si="48"/>
        <v>0</v>
      </c>
      <c r="AL732" s="905">
        <f>IFERROR(INDEX(G732:R732,1,MATCH(Parametres!$B$3,G$1:R$1,0)-1)*IF(OR(F732="L",F732="S",F732="I"),-1,1),"")</f>
        <v>0</v>
      </c>
      <c r="AM732" s="905">
        <f t="shared" si="45"/>
        <v>0</v>
      </c>
      <c r="AN732" s="905">
        <f>INDEX(G732:R732,1,MATCH(Parametres!$B$3,G$1:R$1,0))*IF(OR(F732="L",F732="S",F732="I"),-1,1)</f>
        <v>0</v>
      </c>
      <c r="AO732" s="487" t="e">
        <f>+VLOOKUP($AJ732,Data_Validation!$A:$D,1,0)</f>
        <v>#N/A</v>
      </c>
      <c r="AP732" s="487" t="e">
        <f>+VLOOKUP($AJ732,Data_Validation!$A:$D,3,0)</f>
        <v>#N/A</v>
      </c>
      <c r="AQ732" s="487" t="e">
        <f>+VLOOKUP($AJ732,Data_Validation!$A:$D,4,0)</f>
        <v>#N/A</v>
      </c>
      <c r="AR732" s="487" t="s">
        <v>299</v>
      </c>
      <c r="AS732" s="487" t="e">
        <f>+VLOOKUP($AJ732,Data_Validation!$A:$E,5,0)</f>
        <v>#N/A</v>
      </c>
      <c r="AT732" s="904">
        <f t="shared" si="46"/>
        <v>0</v>
      </c>
      <c r="AU732" s="488">
        <f t="shared" si="46"/>
        <v>0</v>
      </c>
      <c r="AV732" s="899">
        <f>IFERROR(INDEX(V732:AG732,1,MATCH(Parametres!$B$3,V$1:AG$1,0)-1)*IF(OR(C732="L",C732="S",C732="I"),-1,1),"")</f>
        <v>0</v>
      </c>
      <c r="AW732" s="899">
        <f t="shared" si="47"/>
        <v>0</v>
      </c>
      <c r="AX732" s="899">
        <f>INDEX(V732:AG732,1,MATCH(Parametres!$B$3,V$1:AG$1,0))*IF(OR(C732="L",C732="S",C732="I"),-1,1)</f>
        <v>0</v>
      </c>
      <c r="AY732" s="487" t="s">
        <v>337</v>
      </c>
      <c r="AZ732" s="487" t="e">
        <f>+VLOOKUP($AJ732,Data_Validation!$A:$E,5,0)</f>
        <v>#N/A</v>
      </c>
    </row>
    <row r="733" spans="36:52" ht="15" customHeight="1">
      <c r="AJ733" s="899">
        <f t="shared" si="48"/>
        <v>0</v>
      </c>
      <c r="AK733" s="899">
        <f t="shared" si="48"/>
        <v>0</v>
      </c>
      <c r="AL733" s="905">
        <f>IFERROR(INDEX(G733:R733,1,MATCH(Parametres!$B$3,G$1:R$1,0)-1)*IF(OR(F733="L",F733="S",F733="I"),-1,1),"")</f>
        <v>0</v>
      </c>
      <c r="AM733" s="905">
        <f t="shared" si="45"/>
        <v>0</v>
      </c>
      <c r="AN733" s="905">
        <f>INDEX(G733:R733,1,MATCH(Parametres!$B$3,G$1:R$1,0))*IF(OR(F733="L",F733="S",F733="I"),-1,1)</f>
        <v>0</v>
      </c>
      <c r="AO733" s="487" t="e">
        <f>+VLOOKUP($AJ733,Data_Validation!$A:$D,1,0)</f>
        <v>#N/A</v>
      </c>
      <c r="AP733" s="487" t="e">
        <f>+VLOOKUP($AJ733,Data_Validation!$A:$D,3,0)</f>
        <v>#N/A</v>
      </c>
      <c r="AQ733" s="487" t="e">
        <f>+VLOOKUP($AJ733,Data_Validation!$A:$D,4,0)</f>
        <v>#N/A</v>
      </c>
      <c r="AR733" s="487" t="s">
        <v>299</v>
      </c>
      <c r="AS733" s="487" t="e">
        <f>+VLOOKUP($AJ733,Data_Validation!$A:$E,5,0)</f>
        <v>#N/A</v>
      </c>
      <c r="AT733" s="904">
        <f t="shared" si="46"/>
        <v>0</v>
      </c>
      <c r="AU733" s="488">
        <f t="shared" si="46"/>
        <v>0</v>
      </c>
      <c r="AV733" s="899">
        <f>IFERROR(INDEX(V733:AG733,1,MATCH(Parametres!$B$3,V$1:AG$1,0)-1)*IF(OR(C733="L",C733="S",C733="I"),-1,1),"")</f>
        <v>0</v>
      </c>
      <c r="AW733" s="899">
        <f t="shared" si="47"/>
        <v>0</v>
      </c>
      <c r="AX733" s="899">
        <f>INDEX(V733:AG733,1,MATCH(Parametres!$B$3,V$1:AG$1,0))*IF(OR(C733="L",C733="S",C733="I"),-1,1)</f>
        <v>0</v>
      </c>
      <c r="AY733" s="487" t="s">
        <v>337</v>
      </c>
      <c r="AZ733" s="487" t="e">
        <f>+VLOOKUP($AJ733,Data_Validation!$A:$E,5,0)</f>
        <v>#N/A</v>
      </c>
    </row>
    <row r="734" spans="36:52" ht="15" customHeight="1">
      <c r="AJ734" s="899">
        <f t="shared" si="48"/>
        <v>0</v>
      </c>
      <c r="AK734" s="899">
        <f t="shared" si="48"/>
        <v>0</v>
      </c>
      <c r="AL734" s="905">
        <f>IFERROR(INDEX(G734:R734,1,MATCH(Parametres!$B$3,G$1:R$1,0)-1)*IF(OR(F734="L",F734="S",F734="I"),-1,1),"")</f>
        <v>0</v>
      </c>
      <c r="AM734" s="905">
        <f t="shared" si="45"/>
        <v>0</v>
      </c>
      <c r="AN734" s="905">
        <f>INDEX(G734:R734,1,MATCH(Parametres!$B$3,G$1:R$1,0))*IF(OR(F734="L",F734="S",F734="I"),-1,1)</f>
        <v>0</v>
      </c>
      <c r="AO734" s="487" t="e">
        <f>+VLOOKUP($AJ734,Data_Validation!$A:$D,1,0)</f>
        <v>#N/A</v>
      </c>
      <c r="AP734" s="487" t="e">
        <f>+VLOOKUP($AJ734,Data_Validation!$A:$D,3,0)</f>
        <v>#N/A</v>
      </c>
      <c r="AQ734" s="487" t="e">
        <f>+VLOOKUP($AJ734,Data_Validation!$A:$D,4,0)</f>
        <v>#N/A</v>
      </c>
      <c r="AR734" s="487" t="s">
        <v>299</v>
      </c>
      <c r="AS734" s="487" t="e">
        <f>+VLOOKUP($AJ734,Data_Validation!$A:$E,5,0)</f>
        <v>#N/A</v>
      </c>
      <c r="AT734" s="904">
        <f t="shared" si="46"/>
        <v>0</v>
      </c>
      <c r="AU734" s="488">
        <f t="shared" si="46"/>
        <v>0</v>
      </c>
      <c r="AV734" s="899">
        <f>IFERROR(INDEX(V734:AG734,1,MATCH(Parametres!$B$3,V$1:AG$1,0)-1)*IF(OR(C734="L",C734="S",C734="I"),-1,1),"")</f>
        <v>0</v>
      </c>
      <c r="AW734" s="899">
        <f t="shared" si="47"/>
        <v>0</v>
      </c>
      <c r="AX734" s="899">
        <f>INDEX(V734:AG734,1,MATCH(Parametres!$B$3,V$1:AG$1,0))*IF(OR(C734="L",C734="S",C734="I"),-1,1)</f>
        <v>0</v>
      </c>
      <c r="AY734" s="487" t="s">
        <v>337</v>
      </c>
      <c r="AZ734" s="487" t="e">
        <f>+VLOOKUP($AJ734,Data_Validation!$A:$E,5,0)</f>
        <v>#N/A</v>
      </c>
    </row>
    <row r="735" spans="36:52" ht="15" customHeight="1">
      <c r="AJ735" s="899">
        <f t="shared" si="48"/>
        <v>0</v>
      </c>
      <c r="AK735" s="899">
        <f t="shared" si="48"/>
        <v>0</v>
      </c>
      <c r="AL735" s="905">
        <f>IFERROR(INDEX(G735:R735,1,MATCH(Parametres!$B$3,G$1:R$1,0)-1)*IF(OR(F735="L",F735="S",F735="I"),-1,1),"")</f>
        <v>0</v>
      </c>
      <c r="AM735" s="905">
        <f t="shared" si="45"/>
        <v>0</v>
      </c>
      <c r="AN735" s="905">
        <f>INDEX(G735:R735,1,MATCH(Parametres!$B$3,G$1:R$1,0))*IF(OR(F735="L",F735="S",F735="I"),-1,1)</f>
        <v>0</v>
      </c>
      <c r="AO735" s="487" t="e">
        <f>+VLOOKUP($AJ735,Data_Validation!$A:$D,1,0)</f>
        <v>#N/A</v>
      </c>
      <c r="AP735" s="487" t="e">
        <f>+VLOOKUP($AJ735,Data_Validation!$A:$D,3,0)</f>
        <v>#N/A</v>
      </c>
      <c r="AQ735" s="487" t="e">
        <f>+VLOOKUP($AJ735,Data_Validation!$A:$D,4,0)</f>
        <v>#N/A</v>
      </c>
      <c r="AR735" s="487" t="s">
        <v>299</v>
      </c>
      <c r="AS735" s="487" t="e">
        <f>+VLOOKUP($AJ735,Data_Validation!$A:$E,5,0)</f>
        <v>#N/A</v>
      </c>
      <c r="AT735" s="904">
        <f t="shared" si="46"/>
        <v>0</v>
      </c>
      <c r="AU735" s="488">
        <f t="shared" si="46"/>
        <v>0</v>
      </c>
      <c r="AV735" s="899">
        <f>IFERROR(INDEX(V735:AG735,1,MATCH(Parametres!$B$3,V$1:AG$1,0)-1)*IF(OR(C735="L",C735="S",C735="I"),-1,1),"")</f>
        <v>0</v>
      </c>
      <c r="AW735" s="899">
        <f t="shared" si="47"/>
        <v>0</v>
      </c>
      <c r="AX735" s="899">
        <f>INDEX(V735:AG735,1,MATCH(Parametres!$B$3,V$1:AG$1,0))*IF(OR(C735="L",C735="S",C735="I"),-1,1)</f>
        <v>0</v>
      </c>
      <c r="AY735" s="487" t="s">
        <v>337</v>
      </c>
      <c r="AZ735" s="487" t="e">
        <f>+VLOOKUP($AJ735,Data_Validation!$A:$E,5,0)</f>
        <v>#N/A</v>
      </c>
    </row>
    <row r="736" spans="36:52" ht="15" customHeight="1">
      <c r="AJ736" s="899">
        <f t="shared" si="48"/>
        <v>0</v>
      </c>
      <c r="AK736" s="899">
        <f t="shared" si="48"/>
        <v>0</v>
      </c>
      <c r="AL736" s="905">
        <f>IFERROR(INDEX(G736:R736,1,MATCH(Parametres!$B$3,G$1:R$1,0)-1)*IF(OR(F736="L",F736="S",F736="I"),-1,1),"")</f>
        <v>0</v>
      </c>
      <c r="AM736" s="905">
        <f t="shared" si="45"/>
        <v>0</v>
      </c>
      <c r="AN736" s="905">
        <f>INDEX(G736:R736,1,MATCH(Parametres!$B$3,G$1:R$1,0))*IF(OR(F736="L",F736="S",F736="I"),-1,1)</f>
        <v>0</v>
      </c>
      <c r="AO736" s="487" t="e">
        <f>+VLOOKUP($AJ736,Data_Validation!$A:$D,1,0)</f>
        <v>#N/A</v>
      </c>
      <c r="AP736" s="487" t="e">
        <f>+VLOOKUP($AJ736,Data_Validation!$A:$D,3,0)</f>
        <v>#N/A</v>
      </c>
      <c r="AQ736" s="487" t="e">
        <f>+VLOOKUP($AJ736,Data_Validation!$A:$D,4,0)</f>
        <v>#N/A</v>
      </c>
      <c r="AR736" s="487" t="s">
        <v>299</v>
      </c>
      <c r="AS736" s="487" t="e">
        <f>+VLOOKUP($AJ736,Data_Validation!$A:$E,5,0)</f>
        <v>#N/A</v>
      </c>
      <c r="AT736" s="904">
        <f t="shared" si="46"/>
        <v>0</v>
      </c>
      <c r="AU736" s="488">
        <f t="shared" si="46"/>
        <v>0</v>
      </c>
      <c r="AV736" s="899">
        <f>IFERROR(INDEX(V736:AG736,1,MATCH(Parametres!$B$3,V$1:AG$1,0)-1)*IF(OR(C736="L",C736="S",C736="I"),-1,1),"")</f>
        <v>0</v>
      </c>
      <c r="AW736" s="899">
        <f t="shared" si="47"/>
        <v>0</v>
      </c>
      <c r="AX736" s="899">
        <f>INDEX(V736:AG736,1,MATCH(Parametres!$B$3,V$1:AG$1,0))*IF(OR(C736="L",C736="S",C736="I"),-1,1)</f>
        <v>0</v>
      </c>
      <c r="AY736" s="487" t="s">
        <v>337</v>
      </c>
      <c r="AZ736" s="487" t="e">
        <f>+VLOOKUP($AJ736,Data_Validation!$A:$E,5,0)</f>
        <v>#N/A</v>
      </c>
    </row>
    <row r="737" spans="36:52" ht="15" customHeight="1">
      <c r="AJ737" s="899">
        <f t="shared" si="48"/>
        <v>0</v>
      </c>
      <c r="AK737" s="899">
        <f t="shared" si="48"/>
        <v>0</v>
      </c>
      <c r="AL737" s="905">
        <f>IFERROR(INDEX(G737:R737,1,MATCH(Parametres!$B$3,G$1:R$1,0)-1)*IF(OR(F737="L",F737="S",F737="I"),-1,1),"")</f>
        <v>0</v>
      </c>
      <c r="AM737" s="905">
        <f t="shared" si="45"/>
        <v>0</v>
      </c>
      <c r="AN737" s="905">
        <f>INDEX(G737:R737,1,MATCH(Parametres!$B$3,G$1:R$1,0))*IF(OR(F737="L",F737="S",F737="I"),-1,1)</f>
        <v>0</v>
      </c>
      <c r="AO737" s="487" t="e">
        <f>+VLOOKUP($AJ737,Data_Validation!$A:$D,1,0)</f>
        <v>#N/A</v>
      </c>
      <c r="AP737" s="487" t="e">
        <f>+VLOOKUP($AJ737,Data_Validation!$A:$D,3,0)</f>
        <v>#N/A</v>
      </c>
      <c r="AQ737" s="487" t="e">
        <f>+VLOOKUP($AJ737,Data_Validation!$A:$D,4,0)</f>
        <v>#N/A</v>
      </c>
      <c r="AR737" s="487" t="s">
        <v>299</v>
      </c>
      <c r="AS737" s="487" t="e">
        <f>+VLOOKUP($AJ737,Data_Validation!$A:$E,5,0)</f>
        <v>#N/A</v>
      </c>
      <c r="AT737" s="904">
        <f t="shared" si="46"/>
        <v>0</v>
      </c>
      <c r="AU737" s="488">
        <f t="shared" si="46"/>
        <v>0</v>
      </c>
      <c r="AV737" s="899">
        <f>IFERROR(INDEX(V737:AG737,1,MATCH(Parametres!$B$3,V$1:AG$1,0)-1)*IF(OR(C737="L",C737="S",C737="I"),-1,1),"")</f>
        <v>0</v>
      </c>
      <c r="AW737" s="899">
        <f t="shared" si="47"/>
        <v>0</v>
      </c>
      <c r="AX737" s="899">
        <f>INDEX(V737:AG737,1,MATCH(Parametres!$B$3,V$1:AG$1,0))*IF(OR(C737="L",C737="S",C737="I"),-1,1)</f>
        <v>0</v>
      </c>
      <c r="AY737" s="487" t="s">
        <v>337</v>
      </c>
      <c r="AZ737" s="487" t="e">
        <f>+VLOOKUP($AJ737,Data_Validation!$A:$E,5,0)</f>
        <v>#N/A</v>
      </c>
    </row>
    <row r="738" spans="36:52" ht="15" customHeight="1">
      <c r="AJ738" s="899">
        <f t="shared" si="48"/>
        <v>0</v>
      </c>
      <c r="AK738" s="899">
        <f t="shared" si="48"/>
        <v>0</v>
      </c>
      <c r="AL738" s="905">
        <f>IFERROR(INDEX(G738:R738,1,MATCH(Parametres!$B$3,G$1:R$1,0)-1)*IF(OR(F738="L",F738="S",F738="I"),-1,1),"")</f>
        <v>0</v>
      </c>
      <c r="AM738" s="905">
        <f t="shared" si="45"/>
        <v>0</v>
      </c>
      <c r="AN738" s="905">
        <f>INDEX(G738:R738,1,MATCH(Parametres!$B$3,G$1:R$1,0))*IF(OR(F738="L",F738="S",F738="I"),-1,1)</f>
        <v>0</v>
      </c>
      <c r="AO738" s="487" t="e">
        <f>+VLOOKUP($AJ738,Data_Validation!$A:$D,1,0)</f>
        <v>#N/A</v>
      </c>
      <c r="AP738" s="487" t="e">
        <f>+VLOOKUP($AJ738,Data_Validation!$A:$D,3,0)</f>
        <v>#N/A</v>
      </c>
      <c r="AQ738" s="487" t="e">
        <f>+VLOOKUP($AJ738,Data_Validation!$A:$D,4,0)</f>
        <v>#N/A</v>
      </c>
      <c r="AR738" s="487" t="s">
        <v>299</v>
      </c>
      <c r="AS738" s="487" t="e">
        <f>+VLOOKUP($AJ738,Data_Validation!$A:$E,5,0)</f>
        <v>#N/A</v>
      </c>
      <c r="AT738" s="904">
        <f t="shared" si="46"/>
        <v>0</v>
      </c>
      <c r="AU738" s="488">
        <f t="shared" si="46"/>
        <v>0</v>
      </c>
      <c r="AV738" s="899">
        <f>IFERROR(INDEX(V738:AG738,1,MATCH(Parametres!$B$3,V$1:AG$1,0)-1)*IF(OR(C738="L",C738="S",C738="I"),-1,1),"")</f>
        <v>0</v>
      </c>
      <c r="AW738" s="899">
        <f t="shared" si="47"/>
        <v>0</v>
      </c>
      <c r="AX738" s="899">
        <f>INDEX(V738:AG738,1,MATCH(Parametres!$B$3,V$1:AG$1,0))*IF(OR(C738="L",C738="S",C738="I"),-1,1)</f>
        <v>0</v>
      </c>
      <c r="AY738" s="487" t="s">
        <v>337</v>
      </c>
      <c r="AZ738" s="487" t="e">
        <f>+VLOOKUP($AJ738,Data_Validation!$A:$E,5,0)</f>
        <v>#N/A</v>
      </c>
    </row>
    <row r="739" spans="36:52" ht="15" customHeight="1">
      <c r="AJ739" s="899">
        <f t="shared" si="48"/>
        <v>0</v>
      </c>
      <c r="AK739" s="899">
        <f t="shared" si="48"/>
        <v>0</v>
      </c>
      <c r="AL739" s="905">
        <f>IFERROR(INDEX(G739:R739,1,MATCH(Parametres!$B$3,G$1:R$1,0)-1)*IF(OR(F739="L",F739="S",F739="I"),-1,1),"")</f>
        <v>0</v>
      </c>
      <c r="AM739" s="905">
        <f t="shared" si="45"/>
        <v>0</v>
      </c>
      <c r="AN739" s="905">
        <f>INDEX(G739:R739,1,MATCH(Parametres!$B$3,G$1:R$1,0))*IF(OR(F739="L",F739="S",F739="I"),-1,1)</f>
        <v>0</v>
      </c>
      <c r="AO739" s="487" t="e">
        <f>+VLOOKUP($AJ739,Data_Validation!$A:$D,1,0)</f>
        <v>#N/A</v>
      </c>
      <c r="AP739" s="487" t="e">
        <f>+VLOOKUP($AJ739,Data_Validation!$A:$D,3,0)</f>
        <v>#N/A</v>
      </c>
      <c r="AQ739" s="487" t="e">
        <f>+VLOOKUP($AJ739,Data_Validation!$A:$D,4,0)</f>
        <v>#N/A</v>
      </c>
      <c r="AR739" s="487" t="s">
        <v>299</v>
      </c>
      <c r="AS739" s="487" t="e">
        <f>+VLOOKUP($AJ739,Data_Validation!$A:$E,5,0)</f>
        <v>#N/A</v>
      </c>
      <c r="AT739" s="904">
        <f t="shared" si="46"/>
        <v>0</v>
      </c>
      <c r="AU739" s="488">
        <f t="shared" si="46"/>
        <v>0</v>
      </c>
      <c r="AV739" s="899">
        <f>IFERROR(INDEX(V739:AG739,1,MATCH(Parametres!$B$3,V$1:AG$1,0)-1)*IF(OR(C739="L",C739="S",C739="I"),-1,1),"")</f>
        <v>0</v>
      </c>
      <c r="AW739" s="899">
        <f t="shared" si="47"/>
        <v>0</v>
      </c>
      <c r="AX739" s="899">
        <f>INDEX(V739:AG739,1,MATCH(Parametres!$B$3,V$1:AG$1,0))*IF(OR(C739="L",C739="S",C739="I"),-1,1)</f>
        <v>0</v>
      </c>
      <c r="AY739" s="487" t="s">
        <v>337</v>
      </c>
      <c r="AZ739" s="487" t="e">
        <f>+VLOOKUP($AJ739,Data_Validation!$A:$E,5,0)</f>
        <v>#N/A</v>
      </c>
    </row>
    <row r="740" spans="36:52" ht="15" customHeight="1">
      <c r="AJ740" s="899">
        <f t="shared" si="48"/>
        <v>0</v>
      </c>
      <c r="AK740" s="899">
        <f t="shared" si="48"/>
        <v>0</v>
      </c>
      <c r="AL740" s="905">
        <f>IFERROR(INDEX(G740:R740,1,MATCH(Parametres!$B$3,G$1:R$1,0)-1)*IF(OR(F740="L",F740="S",F740="I"),-1,1),"")</f>
        <v>0</v>
      </c>
      <c r="AM740" s="905">
        <f t="shared" si="45"/>
        <v>0</v>
      </c>
      <c r="AN740" s="905">
        <f>INDEX(G740:R740,1,MATCH(Parametres!$B$3,G$1:R$1,0))*IF(OR(F740="L",F740="S",F740="I"),-1,1)</f>
        <v>0</v>
      </c>
      <c r="AO740" s="487" t="e">
        <f>+VLOOKUP($AJ740,Data_Validation!$A:$D,1,0)</f>
        <v>#N/A</v>
      </c>
      <c r="AP740" s="487" t="e">
        <f>+VLOOKUP($AJ740,Data_Validation!$A:$D,3,0)</f>
        <v>#N/A</v>
      </c>
      <c r="AQ740" s="487" t="e">
        <f>+VLOOKUP($AJ740,Data_Validation!$A:$D,4,0)</f>
        <v>#N/A</v>
      </c>
      <c r="AR740" s="487" t="s">
        <v>299</v>
      </c>
      <c r="AS740" s="487" t="e">
        <f>+VLOOKUP($AJ740,Data_Validation!$A:$E,5,0)</f>
        <v>#N/A</v>
      </c>
      <c r="AT740" s="904">
        <f t="shared" si="46"/>
        <v>0</v>
      </c>
      <c r="AU740" s="488">
        <f t="shared" si="46"/>
        <v>0</v>
      </c>
      <c r="AV740" s="899">
        <f>IFERROR(INDEX(V740:AG740,1,MATCH(Parametres!$B$3,V$1:AG$1,0)-1)*IF(OR(C740="L",C740="S",C740="I"),-1,1),"")</f>
        <v>0</v>
      </c>
      <c r="AW740" s="899">
        <f t="shared" si="47"/>
        <v>0</v>
      </c>
      <c r="AX740" s="899">
        <f>INDEX(V740:AG740,1,MATCH(Parametres!$B$3,V$1:AG$1,0))*IF(OR(C740="L",C740="S",C740="I"),-1,1)</f>
        <v>0</v>
      </c>
      <c r="AY740" s="487" t="s">
        <v>337</v>
      </c>
      <c r="AZ740" s="487" t="e">
        <f>+VLOOKUP($AJ740,Data_Validation!$A:$E,5,0)</f>
        <v>#N/A</v>
      </c>
    </row>
    <row r="741" spans="36:52" ht="15" customHeight="1">
      <c r="AJ741" s="899">
        <f t="shared" si="48"/>
        <v>0</v>
      </c>
      <c r="AK741" s="899">
        <f t="shared" si="48"/>
        <v>0</v>
      </c>
      <c r="AL741" s="905">
        <f>IFERROR(INDEX(G741:R741,1,MATCH(Parametres!$B$3,G$1:R$1,0)-1)*IF(OR(F741="L",F741="S",F741="I"),-1,1),"")</f>
        <v>0</v>
      </c>
      <c r="AM741" s="905">
        <f t="shared" si="45"/>
        <v>0</v>
      </c>
      <c r="AN741" s="905">
        <f>INDEX(G741:R741,1,MATCH(Parametres!$B$3,G$1:R$1,0))*IF(OR(F741="L",F741="S",F741="I"),-1,1)</f>
        <v>0</v>
      </c>
      <c r="AO741" s="487" t="e">
        <f>+VLOOKUP($AJ741,Data_Validation!$A:$D,1,0)</f>
        <v>#N/A</v>
      </c>
      <c r="AP741" s="487" t="e">
        <f>+VLOOKUP($AJ741,Data_Validation!$A:$D,3,0)</f>
        <v>#N/A</v>
      </c>
      <c r="AQ741" s="487" t="e">
        <f>+VLOOKUP($AJ741,Data_Validation!$A:$D,4,0)</f>
        <v>#N/A</v>
      </c>
      <c r="AR741" s="487" t="s">
        <v>299</v>
      </c>
      <c r="AS741" s="487" t="e">
        <f>+VLOOKUP($AJ741,Data_Validation!$A:$E,5,0)</f>
        <v>#N/A</v>
      </c>
      <c r="AT741" s="904">
        <f t="shared" si="46"/>
        <v>0</v>
      </c>
      <c r="AU741" s="488">
        <f t="shared" si="46"/>
        <v>0</v>
      </c>
      <c r="AV741" s="899">
        <f>IFERROR(INDEX(V741:AG741,1,MATCH(Parametres!$B$3,V$1:AG$1,0)-1)*IF(OR(C741="L",C741="S",C741="I"),-1,1),"")</f>
        <v>0</v>
      </c>
      <c r="AW741" s="899">
        <f t="shared" si="47"/>
        <v>0</v>
      </c>
      <c r="AX741" s="899">
        <f>INDEX(V741:AG741,1,MATCH(Parametres!$B$3,V$1:AG$1,0))*IF(OR(C741="L",C741="S",C741="I"),-1,1)</f>
        <v>0</v>
      </c>
      <c r="AY741" s="487" t="s">
        <v>337</v>
      </c>
      <c r="AZ741" s="487" t="e">
        <f>+VLOOKUP($AJ741,Data_Validation!$A:$E,5,0)</f>
        <v>#N/A</v>
      </c>
    </row>
    <row r="742" spans="36:52" ht="15" customHeight="1">
      <c r="AJ742" s="899">
        <f t="shared" si="48"/>
        <v>0</v>
      </c>
      <c r="AK742" s="899">
        <f t="shared" si="48"/>
        <v>0</v>
      </c>
      <c r="AL742" s="905">
        <f>IFERROR(INDEX(G742:R742,1,MATCH(Parametres!$B$3,G$1:R$1,0)-1)*IF(OR(F742="L",F742="S",F742="I"),-1,1),"")</f>
        <v>0</v>
      </c>
      <c r="AM742" s="905">
        <f t="shared" si="45"/>
        <v>0</v>
      </c>
      <c r="AN742" s="905">
        <f>INDEX(G742:R742,1,MATCH(Parametres!$B$3,G$1:R$1,0))*IF(OR(F742="L",F742="S",F742="I"),-1,1)</f>
        <v>0</v>
      </c>
      <c r="AO742" s="487" t="e">
        <f>+VLOOKUP($AJ742,Data_Validation!$A:$D,1,0)</f>
        <v>#N/A</v>
      </c>
      <c r="AP742" s="487" t="e">
        <f>+VLOOKUP($AJ742,Data_Validation!$A:$D,3,0)</f>
        <v>#N/A</v>
      </c>
      <c r="AQ742" s="487" t="e">
        <f>+VLOOKUP($AJ742,Data_Validation!$A:$D,4,0)</f>
        <v>#N/A</v>
      </c>
      <c r="AR742" s="487" t="s">
        <v>299</v>
      </c>
      <c r="AS742" s="487" t="e">
        <f>+VLOOKUP($AJ742,Data_Validation!$A:$E,5,0)</f>
        <v>#N/A</v>
      </c>
      <c r="AT742" s="904">
        <f t="shared" si="46"/>
        <v>0</v>
      </c>
      <c r="AU742" s="488">
        <f t="shared" si="46"/>
        <v>0</v>
      </c>
      <c r="AV742" s="899">
        <f>IFERROR(INDEX(V742:AG742,1,MATCH(Parametres!$B$3,V$1:AG$1,0)-1)*IF(OR(C742="L",C742="S",C742="I"),-1,1),"")</f>
        <v>0</v>
      </c>
      <c r="AW742" s="899">
        <f t="shared" si="47"/>
        <v>0</v>
      </c>
      <c r="AX742" s="899">
        <f>INDEX(V742:AG742,1,MATCH(Parametres!$B$3,V$1:AG$1,0))*IF(OR(C742="L",C742="S",C742="I"),-1,1)</f>
        <v>0</v>
      </c>
      <c r="AY742" s="487" t="s">
        <v>337</v>
      </c>
      <c r="AZ742" s="487" t="e">
        <f>+VLOOKUP($AJ742,Data_Validation!$A:$E,5,0)</f>
        <v>#N/A</v>
      </c>
    </row>
    <row r="743" spans="36:52" ht="15" customHeight="1">
      <c r="AJ743" s="899">
        <f t="shared" si="48"/>
        <v>0</v>
      </c>
      <c r="AK743" s="899">
        <f t="shared" si="48"/>
        <v>0</v>
      </c>
      <c r="AL743" s="905">
        <f>IFERROR(INDEX(G743:R743,1,MATCH(Parametres!$B$3,G$1:R$1,0)-1)*IF(OR(F743="L",F743="S",F743="I"),-1,1),"")</f>
        <v>0</v>
      </c>
      <c r="AM743" s="905">
        <f t="shared" si="45"/>
        <v>0</v>
      </c>
      <c r="AN743" s="905">
        <f>INDEX(G743:R743,1,MATCH(Parametres!$B$3,G$1:R$1,0))*IF(OR(F743="L",F743="S",F743="I"),-1,1)</f>
        <v>0</v>
      </c>
      <c r="AO743" s="487" t="e">
        <f>+VLOOKUP($AJ743,Data_Validation!$A:$D,1,0)</f>
        <v>#N/A</v>
      </c>
      <c r="AP743" s="487" t="e">
        <f>+VLOOKUP($AJ743,Data_Validation!$A:$D,3,0)</f>
        <v>#N/A</v>
      </c>
      <c r="AQ743" s="487" t="e">
        <f>+VLOOKUP($AJ743,Data_Validation!$A:$D,4,0)</f>
        <v>#N/A</v>
      </c>
      <c r="AR743" s="487" t="s">
        <v>299</v>
      </c>
      <c r="AS743" s="487" t="e">
        <f>+VLOOKUP($AJ743,Data_Validation!$A:$E,5,0)</f>
        <v>#N/A</v>
      </c>
      <c r="AT743" s="904">
        <f t="shared" si="46"/>
        <v>0</v>
      </c>
      <c r="AU743" s="488">
        <f t="shared" si="46"/>
        <v>0</v>
      </c>
      <c r="AV743" s="899">
        <f>IFERROR(INDEX(V743:AG743,1,MATCH(Parametres!$B$3,V$1:AG$1,0)-1)*IF(OR(C743="L",C743="S",C743="I"),-1,1),"")</f>
        <v>0</v>
      </c>
      <c r="AW743" s="899">
        <f t="shared" si="47"/>
        <v>0</v>
      </c>
      <c r="AX743" s="899">
        <f>INDEX(V743:AG743,1,MATCH(Parametres!$B$3,V$1:AG$1,0))*IF(OR(C743="L",C743="S",C743="I"),-1,1)</f>
        <v>0</v>
      </c>
      <c r="AY743" s="487" t="s">
        <v>337</v>
      </c>
      <c r="AZ743" s="487" t="e">
        <f>+VLOOKUP($AJ743,Data_Validation!$A:$E,5,0)</f>
        <v>#N/A</v>
      </c>
    </row>
    <row r="744" spans="36:52" ht="15" customHeight="1">
      <c r="AJ744" s="899">
        <f t="shared" si="48"/>
        <v>0</v>
      </c>
      <c r="AK744" s="899">
        <f t="shared" si="48"/>
        <v>0</v>
      </c>
      <c r="AL744" s="905">
        <f>IFERROR(INDEX(G744:R744,1,MATCH(Parametres!$B$3,G$1:R$1,0)-1)*IF(OR(F744="L",F744="S",F744="I"),-1,1),"")</f>
        <v>0</v>
      </c>
      <c r="AM744" s="905">
        <f t="shared" si="45"/>
        <v>0</v>
      </c>
      <c r="AN744" s="905">
        <f>INDEX(G744:R744,1,MATCH(Parametres!$B$3,G$1:R$1,0))*IF(OR(F744="L",F744="S",F744="I"),-1,1)</f>
        <v>0</v>
      </c>
      <c r="AO744" s="487" t="e">
        <f>+VLOOKUP($AJ744,Data_Validation!$A:$D,1,0)</f>
        <v>#N/A</v>
      </c>
      <c r="AP744" s="487" t="e">
        <f>+VLOOKUP($AJ744,Data_Validation!$A:$D,3,0)</f>
        <v>#N/A</v>
      </c>
      <c r="AQ744" s="487" t="e">
        <f>+VLOOKUP($AJ744,Data_Validation!$A:$D,4,0)</f>
        <v>#N/A</v>
      </c>
      <c r="AR744" s="487" t="s">
        <v>299</v>
      </c>
      <c r="AS744" s="487" t="e">
        <f>+VLOOKUP($AJ744,Data_Validation!$A:$E,5,0)</f>
        <v>#N/A</v>
      </c>
      <c r="AT744" s="904">
        <f t="shared" si="46"/>
        <v>0</v>
      </c>
      <c r="AU744" s="488">
        <f t="shared" si="46"/>
        <v>0</v>
      </c>
      <c r="AV744" s="899">
        <f>IFERROR(INDEX(V744:AG744,1,MATCH(Parametres!$B$3,V$1:AG$1,0)-1)*IF(OR(C744="L",C744="S",C744="I"),-1,1),"")</f>
        <v>0</v>
      </c>
      <c r="AW744" s="899">
        <f t="shared" si="47"/>
        <v>0</v>
      </c>
      <c r="AX744" s="899">
        <f>INDEX(V744:AG744,1,MATCH(Parametres!$B$3,V$1:AG$1,0))*IF(OR(C744="L",C744="S",C744="I"),-1,1)</f>
        <v>0</v>
      </c>
      <c r="AY744" s="487" t="s">
        <v>337</v>
      </c>
      <c r="AZ744" s="487" t="e">
        <f>+VLOOKUP($AJ744,Data_Validation!$A:$E,5,0)</f>
        <v>#N/A</v>
      </c>
    </row>
    <row r="745" spans="36:52" ht="15" customHeight="1">
      <c r="AJ745" s="899">
        <f t="shared" si="48"/>
        <v>0</v>
      </c>
      <c r="AK745" s="899">
        <f t="shared" si="48"/>
        <v>0</v>
      </c>
      <c r="AL745" s="905">
        <f>IFERROR(INDEX(G745:R745,1,MATCH(Parametres!$B$3,G$1:R$1,0)-1)*IF(OR(F745="L",F745="S",F745="I"),-1,1),"")</f>
        <v>0</v>
      </c>
      <c r="AM745" s="905">
        <f t="shared" si="45"/>
        <v>0</v>
      </c>
      <c r="AN745" s="905">
        <f>INDEX(G745:R745,1,MATCH(Parametres!$B$3,G$1:R$1,0))*IF(OR(F745="L",F745="S",F745="I"),-1,1)</f>
        <v>0</v>
      </c>
      <c r="AO745" s="487" t="e">
        <f>+VLOOKUP($AJ745,Data_Validation!$A:$D,1,0)</f>
        <v>#N/A</v>
      </c>
      <c r="AP745" s="487" t="e">
        <f>+VLOOKUP($AJ745,Data_Validation!$A:$D,3,0)</f>
        <v>#N/A</v>
      </c>
      <c r="AQ745" s="487" t="e">
        <f>+VLOOKUP($AJ745,Data_Validation!$A:$D,4,0)</f>
        <v>#N/A</v>
      </c>
      <c r="AR745" s="487" t="s">
        <v>299</v>
      </c>
      <c r="AS745" s="487" t="e">
        <f>+VLOOKUP($AJ745,Data_Validation!$A:$E,5,0)</f>
        <v>#N/A</v>
      </c>
      <c r="AT745" s="904">
        <f t="shared" si="46"/>
        <v>0</v>
      </c>
      <c r="AU745" s="488">
        <f t="shared" si="46"/>
        <v>0</v>
      </c>
      <c r="AV745" s="899">
        <f>IFERROR(INDEX(V745:AG745,1,MATCH(Parametres!$B$3,V$1:AG$1,0)-1)*IF(OR(C745="L",C745="S",C745="I"),-1,1),"")</f>
        <v>0</v>
      </c>
      <c r="AW745" s="899">
        <f t="shared" si="47"/>
        <v>0</v>
      </c>
      <c r="AX745" s="899">
        <f>INDEX(V745:AG745,1,MATCH(Parametres!$B$3,V$1:AG$1,0))*IF(OR(C745="L",C745="S",C745="I"),-1,1)</f>
        <v>0</v>
      </c>
      <c r="AY745" s="487" t="s">
        <v>337</v>
      </c>
      <c r="AZ745" s="487" t="e">
        <f>+VLOOKUP($AJ745,Data_Validation!$A:$E,5,0)</f>
        <v>#N/A</v>
      </c>
    </row>
    <row r="746" spans="36:52" ht="15" customHeight="1">
      <c r="AJ746" s="899">
        <f t="shared" si="48"/>
        <v>0</v>
      </c>
      <c r="AK746" s="899">
        <f t="shared" si="48"/>
        <v>0</v>
      </c>
      <c r="AL746" s="905">
        <f>IFERROR(INDEX(G746:R746,1,MATCH(Parametres!$B$3,G$1:R$1,0)-1)*IF(OR(F746="L",F746="S",F746="I"),-1,1),"")</f>
        <v>0</v>
      </c>
      <c r="AM746" s="905">
        <f t="shared" si="45"/>
        <v>0</v>
      </c>
      <c r="AN746" s="905">
        <f>INDEX(G746:R746,1,MATCH(Parametres!$B$3,G$1:R$1,0))*IF(OR(F746="L",F746="S",F746="I"),-1,1)</f>
        <v>0</v>
      </c>
      <c r="AO746" s="487" t="e">
        <f>+VLOOKUP($AJ746,Data_Validation!$A:$D,1,0)</f>
        <v>#N/A</v>
      </c>
      <c r="AP746" s="487" t="e">
        <f>+VLOOKUP($AJ746,Data_Validation!$A:$D,3,0)</f>
        <v>#N/A</v>
      </c>
      <c r="AQ746" s="487" t="e">
        <f>+VLOOKUP($AJ746,Data_Validation!$A:$D,4,0)</f>
        <v>#N/A</v>
      </c>
      <c r="AR746" s="487" t="s">
        <v>299</v>
      </c>
      <c r="AS746" s="487" t="e">
        <f>+VLOOKUP($AJ746,Data_Validation!$A:$E,5,0)</f>
        <v>#N/A</v>
      </c>
      <c r="AT746" s="904">
        <f t="shared" si="46"/>
        <v>0</v>
      </c>
      <c r="AU746" s="488">
        <f t="shared" si="46"/>
        <v>0</v>
      </c>
      <c r="AV746" s="899">
        <f>IFERROR(INDEX(V746:AG746,1,MATCH(Parametres!$B$3,V$1:AG$1,0)-1)*IF(OR(C746="L",C746="S",C746="I"),-1,1),"")</f>
        <v>0</v>
      </c>
      <c r="AW746" s="899">
        <f t="shared" si="47"/>
        <v>0</v>
      </c>
      <c r="AX746" s="899">
        <f>INDEX(V746:AG746,1,MATCH(Parametres!$B$3,V$1:AG$1,0))*IF(OR(C746="L",C746="S",C746="I"),-1,1)</f>
        <v>0</v>
      </c>
      <c r="AY746" s="487" t="s">
        <v>337</v>
      </c>
      <c r="AZ746" s="487" t="e">
        <f>+VLOOKUP($AJ746,Data_Validation!$A:$E,5,0)</f>
        <v>#N/A</v>
      </c>
    </row>
    <row r="747" spans="36:52" ht="15" customHeight="1">
      <c r="AJ747" s="899">
        <f t="shared" si="48"/>
        <v>0</v>
      </c>
      <c r="AK747" s="899">
        <f t="shared" si="48"/>
        <v>0</v>
      </c>
      <c r="AL747" s="905">
        <f>IFERROR(INDEX(G747:R747,1,MATCH(Parametres!$B$3,G$1:R$1,0)-1)*IF(OR(F747="L",F747="S",F747="I"),-1,1),"")</f>
        <v>0</v>
      </c>
      <c r="AM747" s="905">
        <f t="shared" si="45"/>
        <v>0</v>
      </c>
      <c r="AN747" s="905">
        <f>INDEX(G747:R747,1,MATCH(Parametres!$B$3,G$1:R$1,0))*IF(OR(F747="L",F747="S",F747="I"),-1,1)</f>
        <v>0</v>
      </c>
      <c r="AO747" s="487" t="e">
        <f>+VLOOKUP($AJ747,Data_Validation!$A:$D,1,0)</f>
        <v>#N/A</v>
      </c>
      <c r="AP747" s="487" t="e">
        <f>+VLOOKUP($AJ747,Data_Validation!$A:$D,3,0)</f>
        <v>#N/A</v>
      </c>
      <c r="AQ747" s="487" t="e">
        <f>+VLOOKUP($AJ747,Data_Validation!$A:$D,4,0)</f>
        <v>#N/A</v>
      </c>
      <c r="AR747" s="487" t="s">
        <v>299</v>
      </c>
      <c r="AS747" s="487" t="e">
        <f>+VLOOKUP($AJ747,Data_Validation!$A:$E,5,0)</f>
        <v>#N/A</v>
      </c>
      <c r="AT747" s="904">
        <f t="shared" si="46"/>
        <v>0</v>
      </c>
      <c r="AU747" s="488">
        <f t="shared" si="46"/>
        <v>0</v>
      </c>
      <c r="AV747" s="899">
        <f>IFERROR(INDEX(V747:AG747,1,MATCH(Parametres!$B$3,V$1:AG$1,0)-1)*IF(OR(C747="L",C747="S",C747="I"),-1,1),"")</f>
        <v>0</v>
      </c>
      <c r="AW747" s="899">
        <f t="shared" si="47"/>
        <v>0</v>
      </c>
      <c r="AX747" s="899">
        <f>INDEX(V747:AG747,1,MATCH(Parametres!$B$3,V$1:AG$1,0))*IF(OR(C747="L",C747="S",C747="I"),-1,1)</f>
        <v>0</v>
      </c>
      <c r="AY747" s="487" t="s">
        <v>337</v>
      </c>
      <c r="AZ747" s="487" t="e">
        <f>+VLOOKUP($AJ747,Data_Validation!$A:$E,5,0)</f>
        <v>#N/A</v>
      </c>
    </row>
    <row r="748" spans="36:52" ht="15" customHeight="1">
      <c r="AJ748" s="899">
        <f t="shared" si="48"/>
        <v>0</v>
      </c>
      <c r="AK748" s="899">
        <f t="shared" si="48"/>
        <v>0</v>
      </c>
      <c r="AL748" s="905">
        <f>IFERROR(INDEX(G748:R748,1,MATCH(Parametres!$B$3,G$1:R$1,0)-1)*IF(OR(F748="L",F748="S",F748="I"),-1,1),"")</f>
        <v>0</v>
      </c>
      <c r="AM748" s="905">
        <f t="shared" si="45"/>
        <v>0</v>
      </c>
      <c r="AN748" s="905">
        <f>INDEX(G748:R748,1,MATCH(Parametres!$B$3,G$1:R$1,0))*IF(OR(F748="L",F748="S",F748="I"),-1,1)</f>
        <v>0</v>
      </c>
      <c r="AO748" s="487" t="e">
        <f>+VLOOKUP($AJ748,Data_Validation!$A:$D,1,0)</f>
        <v>#N/A</v>
      </c>
      <c r="AP748" s="487" t="e">
        <f>+VLOOKUP($AJ748,Data_Validation!$A:$D,3,0)</f>
        <v>#N/A</v>
      </c>
      <c r="AQ748" s="487" t="e">
        <f>+VLOOKUP($AJ748,Data_Validation!$A:$D,4,0)</f>
        <v>#N/A</v>
      </c>
      <c r="AR748" s="487" t="s">
        <v>299</v>
      </c>
      <c r="AS748" s="487" t="e">
        <f>+VLOOKUP($AJ748,Data_Validation!$A:$E,5,0)</f>
        <v>#N/A</v>
      </c>
      <c r="AT748" s="904">
        <f t="shared" si="46"/>
        <v>0</v>
      </c>
      <c r="AU748" s="488">
        <f t="shared" si="46"/>
        <v>0</v>
      </c>
      <c r="AV748" s="899">
        <f>IFERROR(INDEX(V748:AG748,1,MATCH(Parametres!$B$3,V$1:AG$1,0)-1)*IF(OR(C748="L",C748="S",C748="I"),-1,1),"")</f>
        <v>0</v>
      </c>
      <c r="AW748" s="899">
        <f t="shared" si="47"/>
        <v>0</v>
      </c>
      <c r="AX748" s="899">
        <f>INDEX(V748:AG748,1,MATCH(Parametres!$B$3,V$1:AG$1,0))*IF(OR(C748="L",C748="S",C748="I"),-1,1)</f>
        <v>0</v>
      </c>
      <c r="AY748" s="487" t="s">
        <v>337</v>
      </c>
      <c r="AZ748" s="487" t="e">
        <f>+VLOOKUP($AJ748,Data_Validation!$A:$E,5,0)</f>
        <v>#N/A</v>
      </c>
    </row>
    <row r="749" spans="36:52" ht="15" customHeight="1">
      <c r="AJ749" s="899">
        <f t="shared" si="48"/>
        <v>0</v>
      </c>
      <c r="AK749" s="899">
        <f t="shared" si="48"/>
        <v>0</v>
      </c>
      <c r="AL749" s="905">
        <f>IFERROR(INDEX(G749:R749,1,MATCH(Parametres!$B$3,G$1:R$1,0)-1)*IF(OR(F749="L",F749="S",F749="I"),-1,1),"")</f>
        <v>0</v>
      </c>
      <c r="AM749" s="905">
        <f t="shared" si="45"/>
        <v>0</v>
      </c>
      <c r="AN749" s="905">
        <f>INDEX(G749:R749,1,MATCH(Parametres!$B$3,G$1:R$1,0))*IF(OR(F749="L",F749="S",F749="I"),-1,1)</f>
        <v>0</v>
      </c>
      <c r="AO749" s="487" t="e">
        <f>+VLOOKUP($AJ749,Data_Validation!$A:$D,1,0)</f>
        <v>#N/A</v>
      </c>
      <c r="AP749" s="487" t="e">
        <f>+VLOOKUP($AJ749,Data_Validation!$A:$D,3,0)</f>
        <v>#N/A</v>
      </c>
      <c r="AQ749" s="487" t="e">
        <f>+VLOOKUP($AJ749,Data_Validation!$A:$D,4,0)</f>
        <v>#N/A</v>
      </c>
      <c r="AR749" s="487" t="s">
        <v>299</v>
      </c>
      <c r="AS749" s="487" t="e">
        <f>+VLOOKUP($AJ749,Data_Validation!$A:$E,5,0)</f>
        <v>#N/A</v>
      </c>
      <c r="AT749" s="904">
        <f t="shared" si="46"/>
        <v>0</v>
      </c>
      <c r="AU749" s="488">
        <f t="shared" si="46"/>
        <v>0</v>
      </c>
      <c r="AV749" s="899">
        <f>IFERROR(INDEX(V749:AG749,1,MATCH(Parametres!$B$3,V$1:AG$1,0)-1)*IF(OR(C749="L",C749="S",C749="I"),-1,1),"")</f>
        <v>0</v>
      </c>
      <c r="AW749" s="899">
        <f t="shared" si="47"/>
        <v>0</v>
      </c>
      <c r="AX749" s="899">
        <f>INDEX(V749:AG749,1,MATCH(Parametres!$B$3,V$1:AG$1,0))*IF(OR(C749="L",C749="S",C749="I"),-1,1)</f>
        <v>0</v>
      </c>
      <c r="AY749" s="487" t="s">
        <v>337</v>
      </c>
      <c r="AZ749" s="487" t="e">
        <f>+VLOOKUP($AJ749,Data_Validation!$A:$E,5,0)</f>
        <v>#N/A</v>
      </c>
    </row>
    <row r="750" spans="36:52" ht="15" customHeight="1">
      <c r="AJ750" s="899">
        <f t="shared" si="48"/>
        <v>0</v>
      </c>
      <c r="AK750" s="899">
        <f t="shared" si="48"/>
        <v>0</v>
      </c>
      <c r="AL750" s="905">
        <f>IFERROR(INDEX(G750:R750,1,MATCH(Parametres!$B$3,G$1:R$1,0)-1)*IF(OR(F750="L",F750="S",F750="I"),-1,1),"")</f>
        <v>0</v>
      </c>
      <c r="AM750" s="905">
        <f t="shared" si="45"/>
        <v>0</v>
      </c>
      <c r="AN750" s="905">
        <f>INDEX(G750:R750,1,MATCH(Parametres!$B$3,G$1:R$1,0))*IF(OR(F750="L",F750="S",F750="I"),-1,1)</f>
        <v>0</v>
      </c>
      <c r="AO750" s="487" t="e">
        <f>+VLOOKUP($AJ750,Data_Validation!$A:$D,1,0)</f>
        <v>#N/A</v>
      </c>
      <c r="AP750" s="487" t="e">
        <f>+VLOOKUP($AJ750,Data_Validation!$A:$D,3,0)</f>
        <v>#N/A</v>
      </c>
      <c r="AQ750" s="487" t="e">
        <f>+VLOOKUP($AJ750,Data_Validation!$A:$D,4,0)</f>
        <v>#N/A</v>
      </c>
      <c r="AR750" s="487" t="s">
        <v>299</v>
      </c>
      <c r="AS750" s="487" t="e">
        <f>+VLOOKUP($AJ750,Data_Validation!$A:$E,5,0)</f>
        <v>#N/A</v>
      </c>
      <c r="AT750" s="904">
        <f t="shared" si="46"/>
        <v>0</v>
      </c>
      <c r="AU750" s="488">
        <f t="shared" si="46"/>
        <v>0</v>
      </c>
      <c r="AV750" s="899">
        <f>IFERROR(INDEX(V750:AG750,1,MATCH(Parametres!$B$3,V$1:AG$1,0)-1)*IF(OR(C750="L",C750="S",C750="I"),-1,1),"")</f>
        <v>0</v>
      </c>
      <c r="AW750" s="899">
        <f t="shared" si="47"/>
        <v>0</v>
      </c>
      <c r="AX750" s="899">
        <f>INDEX(V750:AG750,1,MATCH(Parametres!$B$3,V$1:AG$1,0))*IF(OR(C750="L",C750="S",C750="I"),-1,1)</f>
        <v>0</v>
      </c>
      <c r="AY750" s="487" t="s">
        <v>337</v>
      </c>
      <c r="AZ750" s="487" t="e">
        <f>+VLOOKUP($AJ750,Data_Validation!$A:$E,5,0)</f>
        <v>#N/A</v>
      </c>
    </row>
    <row r="751" spans="36:52" ht="15" customHeight="1">
      <c r="AJ751" s="899">
        <f t="shared" si="48"/>
        <v>0</v>
      </c>
      <c r="AK751" s="899">
        <f t="shared" si="48"/>
        <v>0</v>
      </c>
      <c r="AL751" s="905">
        <f>IFERROR(INDEX(G751:R751,1,MATCH(Parametres!$B$3,G$1:R$1,0)-1)*IF(OR(F751="L",F751="S",F751="I"),-1,1),"")</f>
        <v>0</v>
      </c>
      <c r="AM751" s="905">
        <f t="shared" si="45"/>
        <v>0</v>
      </c>
      <c r="AN751" s="905">
        <f>INDEX(G751:R751,1,MATCH(Parametres!$B$3,G$1:R$1,0))*IF(OR(F751="L",F751="S",F751="I"),-1,1)</f>
        <v>0</v>
      </c>
      <c r="AO751" s="487" t="e">
        <f>+VLOOKUP($AJ751,Data_Validation!$A:$D,1,0)</f>
        <v>#N/A</v>
      </c>
      <c r="AP751" s="487" t="e">
        <f>+VLOOKUP($AJ751,Data_Validation!$A:$D,3,0)</f>
        <v>#N/A</v>
      </c>
      <c r="AQ751" s="487" t="e">
        <f>+VLOOKUP($AJ751,Data_Validation!$A:$D,4,0)</f>
        <v>#N/A</v>
      </c>
      <c r="AR751" s="487" t="s">
        <v>299</v>
      </c>
      <c r="AS751" s="487" t="e">
        <f>+VLOOKUP($AJ751,Data_Validation!$A:$E,5,0)</f>
        <v>#N/A</v>
      </c>
      <c r="AT751" s="904">
        <f t="shared" si="46"/>
        <v>0</v>
      </c>
      <c r="AU751" s="488">
        <f t="shared" si="46"/>
        <v>0</v>
      </c>
      <c r="AV751" s="899">
        <f>IFERROR(INDEX(V751:AG751,1,MATCH(Parametres!$B$3,V$1:AG$1,0)-1)*IF(OR(C751="L",C751="S",C751="I"),-1,1),"")</f>
        <v>0</v>
      </c>
      <c r="AW751" s="899">
        <f t="shared" si="47"/>
        <v>0</v>
      </c>
      <c r="AX751" s="899">
        <f>INDEX(V751:AG751,1,MATCH(Parametres!$B$3,V$1:AG$1,0))*IF(OR(C751="L",C751="S",C751="I"),-1,1)</f>
        <v>0</v>
      </c>
      <c r="AY751" s="487" t="s">
        <v>337</v>
      </c>
      <c r="AZ751" s="487" t="e">
        <f>+VLOOKUP($AJ751,Data_Validation!$A:$E,5,0)</f>
        <v>#N/A</v>
      </c>
    </row>
    <row r="752" spans="36:52" ht="15" customHeight="1">
      <c r="AJ752" s="899">
        <f t="shared" si="48"/>
        <v>0</v>
      </c>
      <c r="AK752" s="899">
        <f t="shared" si="48"/>
        <v>0</v>
      </c>
      <c r="AL752" s="905">
        <f>IFERROR(INDEX(G752:R752,1,MATCH(Parametres!$B$3,G$1:R$1,0)-1)*IF(OR(F752="L",F752="S",F752="I"),-1,1),"")</f>
        <v>0</v>
      </c>
      <c r="AM752" s="905">
        <f t="shared" si="45"/>
        <v>0</v>
      </c>
      <c r="AN752" s="905">
        <f>INDEX(G752:R752,1,MATCH(Parametres!$B$3,G$1:R$1,0))*IF(OR(F752="L",F752="S",F752="I"),-1,1)</f>
        <v>0</v>
      </c>
      <c r="AO752" s="487" t="e">
        <f>+VLOOKUP($AJ752,Data_Validation!$A:$D,1,0)</f>
        <v>#N/A</v>
      </c>
      <c r="AP752" s="487" t="e">
        <f>+VLOOKUP($AJ752,Data_Validation!$A:$D,3,0)</f>
        <v>#N/A</v>
      </c>
      <c r="AQ752" s="487" t="e">
        <f>+VLOOKUP($AJ752,Data_Validation!$A:$D,4,0)</f>
        <v>#N/A</v>
      </c>
      <c r="AR752" s="487" t="s">
        <v>299</v>
      </c>
      <c r="AS752" s="487" t="e">
        <f>+VLOOKUP($AJ752,Data_Validation!$A:$E,5,0)</f>
        <v>#N/A</v>
      </c>
      <c r="AT752" s="904">
        <f t="shared" si="46"/>
        <v>0</v>
      </c>
      <c r="AU752" s="488">
        <f t="shared" si="46"/>
        <v>0</v>
      </c>
      <c r="AV752" s="899">
        <f>IFERROR(INDEX(V752:AG752,1,MATCH(Parametres!$B$3,V$1:AG$1,0)-1)*IF(OR(C752="L",C752="S",C752="I"),-1,1),"")</f>
        <v>0</v>
      </c>
      <c r="AW752" s="899">
        <f t="shared" si="47"/>
        <v>0</v>
      </c>
      <c r="AX752" s="899">
        <f>INDEX(V752:AG752,1,MATCH(Parametres!$B$3,V$1:AG$1,0))*IF(OR(C752="L",C752="S",C752="I"),-1,1)</f>
        <v>0</v>
      </c>
      <c r="AY752" s="487" t="s">
        <v>337</v>
      </c>
      <c r="AZ752" s="487" t="e">
        <f>+VLOOKUP($AJ752,Data_Validation!$A:$E,5,0)</f>
        <v>#N/A</v>
      </c>
    </row>
    <row r="753" spans="36:52" ht="15" customHeight="1">
      <c r="AJ753" s="899">
        <f t="shared" si="48"/>
        <v>0</v>
      </c>
      <c r="AK753" s="899">
        <f t="shared" si="48"/>
        <v>0</v>
      </c>
      <c r="AL753" s="905">
        <f>IFERROR(INDEX(G753:R753,1,MATCH(Parametres!$B$3,G$1:R$1,0)-1)*IF(OR(F753="L",F753="S",F753="I"),-1,1),"")</f>
        <v>0</v>
      </c>
      <c r="AM753" s="905">
        <f t="shared" si="45"/>
        <v>0</v>
      </c>
      <c r="AN753" s="905">
        <f>INDEX(G753:R753,1,MATCH(Parametres!$B$3,G$1:R$1,0))*IF(OR(F753="L",F753="S",F753="I"),-1,1)</f>
        <v>0</v>
      </c>
      <c r="AO753" s="487" t="e">
        <f>+VLOOKUP($AJ753,Data_Validation!$A:$D,1,0)</f>
        <v>#N/A</v>
      </c>
      <c r="AP753" s="487" t="e">
        <f>+VLOOKUP($AJ753,Data_Validation!$A:$D,3,0)</f>
        <v>#N/A</v>
      </c>
      <c r="AQ753" s="487" t="e">
        <f>+VLOOKUP($AJ753,Data_Validation!$A:$D,4,0)</f>
        <v>#N/A</v>
      </c>
      <c r="AR753" s="487" t="s">
        <v>299</v>
      </c>
      <c r="AS753" s="487" t="e">
        <f>+VLOOKUP($AJ753,Data_Validation!$A:$E,5,0)</f>
        <v>#N/A</v>
      </c>
      <c r="AT753" s="904">
        <f t="shared" si="46"/>
        <v>0</v>
      </c>
      <c r="AU753" s="488">
        <f t="shared" si="46"/>
        <v>0</v>
      </c>
      <c r="AV753" s="899">
        <f>IFERROR(INDEX(V753:AG753,1,MATCH(Parametres!$B$3,V$1:AG$1,0)-1)*IF(OR(C753="L",C753="S",C753="I"),-1,1),"")</f>
        <v>0</v>
      </c>
      <c r="AW753" s="899">
        <f t="shared" si="47"/>
        <v>0</v>
      </c>
      <c r="AX753" s="899">
        <f>INDEX(V753:AG753,1,MATCH(Parametres!$B$3,V$1:AG$1,0))*IF(OR(C753="L",C753="S",C753="I"),-1,1)</f>
        <v>0</v>
      </c>
      <c r="AY753" s="487" t="s">
        <v>337</v>
      </c>
      <c r="AZ753" s="487" t="e">
        <f>+VLOOKUP($AJ753,Data_Validation!$A:$E,5,0)</f>
        <v>#N/A</v>
      </c>
    </row>
    <row r="754" spans="36:52" ht="15" customHeight="1">
      <c r="AJ754" s="899">
        <f t="shared" si="48"/>
        <v>0</v>
      </c>
      <c r="AK754" s="899">
        <f t="shared" si="48"/>
        <v>0</v>
      </c>
      <c r="AL754" s="905">
        <f>IFERROR(INDEX(G754:R754,1,MATCH(Parametres!$B$3,G$1:R$1,0)-1)*IF(OR(F754="L",F754="S",F754="I"),-1,1),"")</f>
        <v>0</v>
      </c>
      <c r="AM754" s="905">
        <f t="shared" si="45"/>
        <v>0</v>
      </c>
      <c r="AN754" s="905">
        <f>INDEX(G754:R754,1,MATCH(Parametres!$B$3,G$1:R$1,0))*IF(OR(F754="L",F754="S",F754="I"),-1,1)</f>
        <v>0</v>
      </c>
      <c r="AO754" s="487" t="e">
        <f>+VLOOKUP($AJ754,Data_Validation!$A:$D,1,0)</f>
        <v>#N/A</v>
      </c>
      <c r="AP754" s="487" t="e">
        <f>+VLOOKUP($AJ754,Data_Validation!$A:$D,3,0)</f>
        <v>#N/A</v>
      </c>
      <c r="AQ754" s="487" t="e">
        <f>+VLOOKUP($AJ754,Data_Validation!$A:$D,4,0)</f>
        <v>#N/A</v>
      </c>
      <c r="AR754" s="487" t="s">
        <v>299</v>
      </c>
      <c r="AS754" s="487" t="e">
        <f>+VLOOKUP($AJ754,Data_Validation!$A:$E,5,0)</f>
        <v>#N/A</v>
      </c>
      <c r="AT754" s="904">
        <f t="shared" si="46"/>
        <v>0</v>
      </c>
      <c r="AU754" s="488">
        <f t="shared" si="46"/>
        <v>0</v>
      </c>
      <c r="AV754" s="899">
        <f>IFERROR(INDEX(V754:AG754,1,MATCH(Parametres!$B$3,V$1:AG$1,0)-1)*IF(OR(C754="L",C754="S",C754="I"),-1,1),"")</f>
        <v>0</v>
      </c>
      <c r="AW754" s="899">
        <f t="shared" si="47"/>
        <v>0</v>
      </c>
      <c r="AX754" s="899">
        <f>INDEX(V754:AG754,1,MATCH(Parametres!$B$3,V$1:AG$1,0))*IF(OR(C754="L",C754="S",C754="I"),-1,1)</f>
        <v>0</v>
      </c>
      <c r="AY754" s="487" t="s">
        <v>337</v>
      </c>
      <c r="AZ754" s="487" t="e">
        <f>+VLOOKUP($AJ754,Data_Validation!$A:$E,5,0)</f>
        <v>#N/A</v>
      </c>
    </row>
    <row r="755" spans="36:52" ht="15" customHeight="1">
      <c r="AJ755" s="899">
        <f t="shared" si="48"/>
        <v>0</v>
      </c>
      <c r="AK755" s="899">
        <f t="shared" si="48"/>
        <v>0</v>
      </c>
      <c r="AL755" s="905">
        <f>IFERROR(INDEX(G755:R755,1,MATCH(Parametres!$B$3,G$1:R$1,0)-1)*IF(OR(F755="L",F755="S",F755="I"),-1,1),"")</f>
        <v>0</v>
      </c>
      <c r="AM755" s="905">
        <f t="shared" si="45"/>
        <v>0</v>
      </c>
      <c r="AN755" s="905">
        <f>INDEX(G755:R755,1,MATCH(Parametres!$B$3,G$1:R$1,0))*IF(OR(F755="L",F755="S",F755="I"),-1,1)</f>
        <v>0</v>
      </c>
      <c r="AO755" s="487" t="e">
        <f>+VLOOKUP($AJ755,Data_Validation!$A:$D,1,0)</f>
        <v>#N/A</v>
      </c>
      <c r="AP755" s="487" t="e">
        <f>+VLOOKUP($AJ755,Data_Validation!$A:$D,3,0)</f>
        <v>#N/A</v>
      </c>
      <c r="AQ755" s="487" t="e">
        <f>+VLOOKUP($AJ755,Data_Validation!$A:$D,4,0)</f>
        <v>#N/A</v>
      </c>
      <c r="AR755" s="487" t="s">
        <v>299</v>
      </c>
      <c r="AS755" s="487" t="e">
        <f>+VLOOKUP($AJ755,Data_Validation!$A:$E,5,0)</f>
        <v>#N/A</v>
      </c>
      <c r="AT755" s="904">
        <f t="shared" si="46"/>
        <v>0</v>
      </c>
      <c r="AU755" s="488">
        <f t="shared" si="46"/>
        <v>0</v>
      </c>
      <c r="AV755" s="899">
        <f>IFERROR(INDEX(V755:AG755,1,MATCH(Parametres!$B$3,V$1:AG$1,0)-1)*IF(OR(C755="L",C755="S",C755="I"),-1,1),"")</f>
        <v>0</v>
      </c>
      <c r="AW755" s="899">
        <f t="shared" si="47"/>
        <v>0</v>
      </c>
      <c r="AX755" s="899">
        <f>INDEX(V755:AG755,1,MATCH(Parametres!$B$3,V$1:AG$1,0))*IF(OR(C755="L",C755="S",C755="I"),-1,1)</f>
        <v>0</v>
      </c>
      <c r="AY755" s="487" t="s">
        <v>337</v>
      </c>
      <c r="AZ755" s="487" t="e">
        <f>+VLOOKUP($AJ755,Data_Validation!$A:$E,5,0)</f>
        <v>#N/A</v>
      </c>
    </row>
    <row r="756" spans="36:52" ht="15" customHeight="1">
      <c r="AJ756" s="899">
        <f t="shared" si="48"/>
        <v>0</v>
      </c>
      <c r="AK756" s="899">
        <f t="shared" si="48"/>
        <v>0</v>
      </c>
      <c r="AL756" s="905">
        <f>IFERROR(INDEX(G756:R756,1,MATCH(Parametres!$B$3,G$1:R$1,0)-1)*IF(OR(F756="L",F756="S",F756="I"),-1,1),"")</f>
        <v>0</v>
      </c>
      <c r="AM756" s="905">
        <f t="shared" si="45"/>
        <v>0</v>
      </c>
      <c r="AN756" s="905">
        <f>INDEX(G756:R756,1,MATCH(Parametres!$B$3,G$1:R$1,0))*IF(OR(F756="L",F756="S",F756="I"),-1,1)</f>
        <v>0</v>
      </c>
      <c r="AO756" s="487" t="e">
        <f>+VLOOKUP($AJ756,Data_Validation!$A:$D,1,0)</f>
        <v>#N/A</v>
      </c>
      <c r="AP756" s="487" t="e">
        <f>+VLOOKUP($AJ756,Data_Validation!$A:$D,3,0)</f>
        <v>#N/A</v>
      </c>
      <c r="AQ756" s="487" t="e">
        <f>+VLOOKUP($AJ756,Data_Validation!$A:$D,4,0)</f>
        <v>#N/A</v>
      </c>
      <c r="AR756" s="487" t="s">
        <v>299</v>
      </c>
      <c r="AS756" s="487" t="e">
        <f>+VLOOKUP($AJ756,Data_Validation!$A:$E,5,0)</f>
        <v>#N/A</v>
      </c>
      <c r="AT756" s="904">
        <f t="shared" si="46"/>
        <v>0</v>
      </c>
      <c r="AU756" s="488">
        <f t="shared" si="46"/>
        <v>0</v>
      </c>
      <c r="AV756" s="899">
        <f>IFERROR(INDEX(V756:AG756,1,MATCH(Parametres!$B$3,V$1:AG$1,0)-1)*IF(OR(C756="L",C756="S",C756="I"),-1,1),"")</f>
        <v>0</v>
      </c>
      <c r="AW756" s="899">
        <f t="shared" si="47"/>
        <v>0</v>
      </c>
      <c r="AX756" s="899">
        <f>INDEX(V756:AG756,1,MATCH(Parametres!$B$3,V$1:AG$1,0))*IF(OR(C756="L",C756="S",C756="I"),-1,1)</f>
        <v>0</v>
      </c>
      <c r="AY756" s="487" t="s">
        <v>337</v>
      </c>
      <c r="AZ756" s="487" t="e">
        <f>+VLOOKUP($AJ756,Data_Validation!$A:$E,5,0)</f>
        <v>#N/A</v>
      </c>
    </row>
    <row r="757" spans="36:52" ht="15" customHeight="1">
      <c r="AJ757" s="899">
        <f t="shared" si="48"/>
        <v>0</v>
      </c>
      <c r="AK757" s="899">
        <f t="shared" si="48"/>
        <v>0</v>
      </c>
      <c r="AL757" s="905">
        <f>IFERROR(INDEX(G757:R757,1,MATCH(Parametres!$B$3,G$1:R$1,0)-1)*IF(OR(F757="L",F757="S",F757="I"),-1,1),"")</f>
        <v>0</v>
      </c>
      <c r="AM757" s="905">
        <f t="shared" si="45"/>
        <v>0</v>
      </c>
      <c r="AN757" s="905">
        <f>INDEX(G757:R757,1,MATCH(Parametres!$B$3,G$1:R$1,0))*IF(OR(F757="L",F757="S",F757="I"),-1,1)</f>
        <v>0</v>
      </c>
      <c r="AO757" s="487" t="e">
        <f>+VLOOKUP($AJ757,Data_Validation!$A:$D,1,0)</f>
        <v>#N/A</v>
      </c>
      <c r="AP757" s="487" t="e">
        <f>+VLOOKUP($AJ757,Data_Validation!$A:$D,3,0)</f>
        <v>#N/A</v>
      </c>
      <c r="AQ757" s="487" t="e">
        <f>+VLOOKUP($AJ757,Data_Validation!$A:$D,4,0)</f>
        <v>#N/A</v>
      </c>
      <c r="AR757" s="487" t="s">
        <v>299</v>
      </c>
      <c r="AS757" s="487" t="e">
        <f>+VLOOKUP($AJ757,Data_Validation!$A:$E,5,0)</f>
        <v>#N/A</v>
      </c>
      <c r="AT757" s="904">
        <f t="shared" si="46"/>
        <v>0</v>
      </c>
      <c r="AU757" s="488">
        <f t="shared" si="46"/>
        <v>0</v>
      </c>
      <c r="AV757" s="899">
        <f>IFERROR(INDEX(V757:AG757,1,MATCH(Parametres!$B$3,V$1:AG$1,0)-1)*IF(OR(C757="L",C757="S",C757="I"),-1,1),"")</f>
        <v>0</v>
      </c>
      <c r="AW757" s="899">
        <f t="shared" si="47"/>
        <v>0</v>
      </c>
      <c r="AX757" s="899">
        <f>INDEX(V757:AG757,1,MATCH(Parametres!$B$3,V$1:AG$1,0))*IF(OR(C757="L",C757="S",C757="I"),-1,1)</f>
        <v>0</v>
      </c>
      <c r="AY757" s="487" t="s">
        <v>337</v>
      </c>
      <c r="AZ757" s="487" t="e">
        <f>+VLOOKUP($AJ757,Data_Validation!$A:$E,5,0)</f>
        <v>#N/A</v>
      </c>
    </row>
    <row r="758" spans="36:52" ht="15" customHeight="1">
      <c r="AJ758" s="899">
        <f t="shared" si="48"/>
        <v>0</v>
      </c>
      <c r="AK758" s="899">
        <f t="shared" si="48"/>
        <v>0</v>
      </c>
      <c r="AL758" s="905">
        <f>IFERROR(INDEX(G758:R758,1,MATCH(Parametres!$B$3,G$1:R$1,0)-1)*IF(OR(F758="L",F758="S",F758="I"),-1,1),"")</f>
        <v>0</v>
      </c>
      <c r="AM758" s="905">
        <f t="shared" si="45"/>
        <v>0</v>
      </c>
      <c r="AN758" s="905">
        <f>INDEX(G758:R758,1,MATCH(Parametres!$B$3,G$1:R$1,0))*IF(OR(F758="L",F758="S",F758="I"),-1,1)</f>
        <v>0</v>
      </c>
      <c r="AO758" s="487" t="e">
        <f>+VLOOKUP($AJ758,Data_Validation!$A:$D,1,0)</f>
        <v>#N/A</v>
      </c>
      <c r="AP758" s="487" t="e">
        <f>+VLOOKUP($AJ758,Data_Validation!$A:$D,3,0)</f>
        <v>#N/A</v>
      </c>
      <c r="AQ758" s="487" t="e">
        <f>+VLOOKUP($AJ758,Data_Validation!$A:$D,4,0)</f>
        <v>#N/A</v>
      </c>
      <c r="AR758" s="487" t="s">
        <v>299</v>
      </c>
      <c r="AS758" s="487" t="e">
        <f>+VLOOKUP($AJ758,Data_Validation!$A:$E,5,0)</f>
        <v>#N/A</v>
      </c>
      <c r="AT758" s="904">
        <f t="shared" si="46"/>
        <v>0</v>
      </c>
      <c r="AU758" s="488">
        <f t="shared" si="46"/>
        <v>0</v>
      </c>
      <c r="AV758" s="899">
        <f>IFERROR(INDEX(V758:AG758,1,MATCH(Parametres!$B$3,V$1:AG$1,0)-1)*IF(OR(C758="L",C758="S",C758="I"),-1,1),"")</f>
        <v>0</v>
      </c>
      <c r="AW758" s="899">
        <f t="shared" si="47"/>
        <v>0</v>
      </c>
      <c r="AX758" s="899">
        <f>INDEX(V758:AG758,1,MATCH(Parametres!$B$3,V$1:AG$1,0))*IF(OR(C758="L",C758="S",C758="I"),-1,1)</f>
        <v>0</v>
      </c>
      <c r="AY758" s="487" t="s">
        <v>337</v>
      </c>
      <c r="AZ758" s="487" t="e">
        <f>+VLOOKUP($AJ758,Data_Validation!$A:$E,5,0)</f>
        <v>#N/A</v>
      </c>
    </row>
    <row r="759" spans="36:52" ht="15" customHeight="1">
      <c r="AJ759" s="899">
        <f t="shared" si="48"/>
        <v>0</v>
      </c>
      <c r="AK759" s="899">
        <f t="shared" si="48"/>
        <v>0</v>
      </c>
      <c r="AL759" s="905">
        <f>IFERROR(INDEX(G759:R759,1,MATCH(Parametres!$B$3,G$1:R$1,0)-1)*IF(OR(F759="L",F759="S",F759="I"),-1,1),"")</f>
        <v>0</v>
      </c>
      <c r="AM759" s="905">
        <f t="shared" si="45"/>
        <v>0</v>
      </c>
      <c r="AN759" s="905">
        <f>INDEX(G759:R759,1,MATCH(Parametres!$B$3,G$1:R$1,0))*IF(OR(F759="L",F759="S",F759="I"),-1,1)</f>
        <v>0</v>
      </c>
      <c r="AO759" s="487" t="e">
        <f>+VLOOKUP($AJ759,Data_Validation!$A:$D,1,0)</f>
        <v>#N/A</v>
      </c>
      <c r="AP759" s="487" t="e">
        <f>+VLOOKUP($AJ759,Data_Validation!$A:$D,3,0)</f>
        <v>#N/A</v>
      </c>
      <c r="AQ759" s="487" t="e">
        <f>+VLOOKUP($AJ759,Data_Validation!$A:$D,4,0)</f>
        <v>#N/A</v>
      </c>
      <c r="AR759" s="487" t="s">
        <v>299</v>
      </c>
      <c r="AS759" s="487" t="e">
        <f>+VLOOKUP($AJ759,Data_Validation!$A:$E,5,0)</f>
        <v>#N/A</v>
      </c>
      <c r="AT759" s="904">
        <f t="shared" si="46"/>
        <v>0</v>
      </c>
      <c r="AU759" s="488">
        <f t="shared" si="46"/>
        <v>0</v>
      </c>
      <c r="AV759" s="899">
        <f>IFERROR(INDEX(V759:AG759,1,MATCH(Parametres!$B$3,V$1:AG$1,0)-1)*IF(OR(C759="L",C759="S",C759="I"),-1,1),"")</f>
        <v>0</v>
      </c>
      <c r="AW759" s="899">
        <f t="shared" si="47"/>
        <v>0</v>
      </c>
      <c r="AX759" s="899">
        <f>INDEX(V759:AG759,1,MATCH(Parametres!$B$3,V$1:AG$1,0))*IF(OR(C759="L",C759="S",C759="I"),-1,1)</f>
        <v>0</v>
      </c>
      <c r="AY759" s="487" t="s">
        <v>337</v>
      </c>
      <c r="AZ759" s="487" t="e">
        <f>+VLOOKUP($AJ759,Data_Validation!$A:$E,5,0)</f>
        <v>#N/A</v>
      </c>
    </row>
    <row r="760" spans="36:52" ht="15" customHeight="1">
      <c r="AJ760" s="899">
        <f t="shared" si="48"/>
        <v>0</v>
      </c>
      <c r="AK760" s="899">
        <f t="shared" si="48"/>
        <v>0</v>
      </c>
      <c r="AL760" s="905">
        <f>IFERROR(INDEX(G760:R760,1,MATCH(Parametres!$B$3,G$1:R$1,0)-1)*IF(OR(F760="L",F760="S",F760="I"),-1,1),"")</f>
        <v>0</v>
      </c>
      <c r="AM760" s="905">
        <f t="shared" si="45"/>
        <v>0</v>
      </c>
      <c r="AN760" s="905">
        <f>INDEX(G760:R760,1,MATCH(Parametres!$B$3,G$1:R$1,0))*IF(OR(F760="L",F760="S",F760="I"),-1,1)</f>
        <v>0</v>
      </c>
      <c r="AO760" s="487" t="e">
        <f>+VLOOKUP($AJ760,Data_Validation!$A:$D,1,0)</f>
        <v>#N/A</v>
      </c>
      <c r="AP760" s="487" t="e">
        <f>+VLOOKUP($AJ760,Data_Validation!$A:$D,3,0)</f>
        <v>#N/A</v>
      </c>
      <c r="AQ760" s="487" t="e">
        <f>+VLOOKUP($AJ760,Data_Validation!$A:$D,4,0)</f>
        <v>#N/A</v>
      </c>
      <c r="AR760" s="487" t="s">
        <v>299</v>
      </c>
      <c r="AS760" s="487" t="e">
        <f>+VLOOKUP($AJ760,Data_Validation!$A:$E,5,0)</f>
        <v>#N/A</v>
      </c>
      <c r="AT760" s="904">
        <f t="shared" si="46"/>
        <v>0</v>
      </c>
      <c r="AU760" s="488">
        <f t="shared" si="46"/>
        <v>0</v>
      </c>
      <c r="AV760" s="899">
        <f>IFERROR(INDEX(V760:AG760,1,MATCH(Parametres!$B$3,V$1:AG$1,0)-1)*IF(OR(C760="L",C760="S",C760="I"),-1,1),"")</f>
        <v>0</v>
      </c>
      <c r="AW760" s="899">
        <f t="shared" si="47"/>
        <v>0</v>
      </c>
      <c r="AX760" s="899">
        <f>INDEX(V760:AG760,1,MATCH(Parametres!$B$3,V$1:AG$1,0))*IF(OR(C760="L",C760="S",C760="I"),-1,1)</f>
        <v>0</v>
      </c>
      <c r="AY760" s="487" t="s">
        <v>337</v>
      </c>
      <c r="AZ760" s="487" t="e">
        <f>+VLOOKUP($AJ760,Data_Validation!$A:$E,5,0)</f>
        <v>#N/A</v>
      </c>
    </row>
    <row r="761" spans="36:52" ht="15" customHeight="1">
      <c r="AJ761" s="899">
        <f t="shared" si="48"/>
        <v>0</v>
      </c>
      <c r="AK761" s="899">
        <f t="shared" si="48"/>
        <v>0</v>
      </c>
      <c r="AL761" s="905">
        <f>IFERROR(INDEX(G761:R761,1,MATCH(Parametres!$B$3,G$1:R$1,0)-1)*IF(OR(F761="L",F761="S",F761="I"),-1,1),"")</f>
        <v>0</v>
      </c>
      <c r="AM761" s="905">
        <f t="shared" si="45"/>
        <v>0</v>
      </c>
      <c r="AN761" s="905">
        <f>INDEX(G761:R761,1,MATCH(Parametres!$B$3,G$1:R$1,0))*IF(OR(F761="L",F761="S",F761="I"),-1,1)</f>
        <v>0</v>
      </c>
      <c r="AO761" s="487" t="e">
        <f>+VLOOKUP($AJ761,Data_Validation!$A:$D,1,0)</f>
        <v>#N/A</v>
      </c>
      <c r="AP761" s="487" t="e">
        <f>+VLOOKUP($AJ761,Data_Validation!$A:$D,3,0)</f>
        <v>#N/A</v>
      </c>
      <c r="AQ761" s="487" t="e">
        <f>+VLOOKUP($AJ761,Data_Validation!$A:$D,4,0)</f>
        <v>#N/A</v>
      </c>
      <c r="AR761" s="487" t="s">
        <v>299</v>
      </c>
      <c r="AS761" s="487" t="e">
        <f>+VLOOKUP($AJ761,Data_Validation!$A:$E,5,0)</f>
        <v>#N/A</v>
      </c>
      <c r="AT761" s="904">
        <f t="shared" si="46"/>
        <v>0</v>
      </c>
      <c r="AU761" s="488">
        <f t="shared" si="46"/>
        <v>0</v>
      </c>
      <c r="AV761" s="899">
        <f>IFERROR(INDEX(V761:AG761,1,MATCH(Parametres!$B$3,V$1:AG$1,0)-1)*IF(OR(C761="L",C761="S",C761="I"),-1,1),"")</f>
        <v>0</v>
      </c>
      <c r="AW761" s="899">
        <f t="shared" si="47"/>
        <v>0</v>
      </c>
      <c r="AX761" s="899">
        <f>INDEX(V761:AG761,1,MATCH(Parametres!$B$3,V$1:AG$1,0))*IF(OR(C761="L",C761="S",C761="I"),-1,1)</f>
        <v>0</v>
      </c>
      <c r="AY761" s="487" t="s">
        <v>337</v>
      </c>
      <c r="AZ761" s="487" t="e">
        <f>+VLOOKUP($AJ761,Data_Validation!$A:$E,5,0)</f>
        <v>#N/A</v>
      </c>
    </row>
    <row r="762" spans="36:52" ht="15" customHeight="1">
      <c r="AJ762" s="899">
        <f t="shared" si="48"/>
        <v>0</v>
      </c>
      <c r="AK762" s="899">
        <f t="shared" si="48"/>
        <v>0</v>
      </c>
      <c r="AL762" s="905">
        <f>IFERROR(INDEX(G762:R762,1,MATCH(Parametres!$B$3,G$1:R$1,0)-1)*IF(OR(F762="L",F762="S",F762="I"),-1,1),"")</f>
        <v>0</v>
      </c>
      <c r="AM762" s="905">
        <f t="shared" si="45"/>
        <v>0</v>
      </c>
      <c r="AN762" s="905">
        <f>INDEX(G762:R762,1,MATCH(Parametres!$B$3,G$1:R$1,0))*IF(OR(F762="L",F762="S",F762="I"),-1,1)</f>
        <v>0</v>
      </c>
      <c r="AO762" s="487" t="e">
        <f>+VLOOKUP($AJ762,Data_Validation!$A:$D,1,0)</f>
        <v>#N/A</v>
      </c>
      <c r="AP762" s="487" t="e">
        <f>+VLOOKUP($AJ762,Data_Validation!$A:$D,3,0)</f>
        <v>#N/A</v>
      </c>
      <c r="AQ762" s="487" t="e">
        <f>+VLOOKUP($AJ762,Data_Validation!$A:$D,4,0)</f>
        <v>#N/A</v>
      </c>
      <c r="AR762" s="487" t="s">
        <v>299</v>
      </c>
      <c r="AS762" s="487" t="e">
        <f>+VLOOKUP($AJ762,Data_Validation!$A:$E,5,0)</f>
        <v>#N/A</v>
      </c>
      <c r="AT762" s="904">
        <f t="shared" si="46"/>
        <v>0</v>
      </c>
      <c r="AU762" s="488">
        <f t="shared" si="46"/>
        <v>0</v>
      </c>
      <c r="AV762" s="899">
        <f>IFERROR(INDEX(V762:AG762,1,MATCH(Parametres!$B$3,V$1:AG$1,0)-1)*IF(OR(C762="L",C762="S",C762="I"),-1,1),"")</f>
        <v>0</v>
      </c>
      <c r="AW762" s="899">
        <f t="shared" si="47"/>
        <v>0</v>
      </c>
      <c r="AX762" s="899">
        <f>INDEX(V762:AG762,1,MATCH(Parametres!$B$3,V$1:AG$1,0))*IF(OR(C762="L",C762="S",C762="I"),-1,1)</f>
        <v>0</v>
      </c>
      <c r="AY762" s="487" t="s">
        <v>337</v>
      </c>
      <c r="AZ762" s="487" t="e">
        <f>+VLOOKUP($AJ762,Data_Validation!$A:$E,5,0)</f>
        <v>#N/A</v>
      </c>
    </row>
    <row r="763" spans="36:52" ht="15" customHeight="1">
      <c r="AJ763" s="899">
        <f t="shared" si="48"/>
        <v>0</v>
      </c>
      <c r="AK763" s="899">
        <f t="shared" si="48"/>
        <v>0</v>
      </c>
      <c r="AL763" s="905">
        <f>IFERROR(INDEX(G763:R763,1,MATCH(Parametres!$B$3,G$1:R$1,0)-1)*IF(OR(F763="L",F763="S",F763="I"),-1,1),"")</f>
        <v>0</v>
      </c>
      <c r="AM763" s="905">
        <f t="shared" si="45"/>
        <v>0</v>
      </c>
      <c r="AN763" s="905">
        <f>INDEX(G763:R763,1,MATCH(Parametres!$B$3,G$1:R$1,0))*IF(OR(F763="L",F763="S",F763="I"),-1,1)</f>
        <v>0</v>
      </c>
      <c r="AO763" s="487" t="e">
        <f>+VLOOKUP($AJ763,Data_Validation!$A:$D,1,0)</f>
        <v>#N/A</v>
      </c>
      <c r="AP763" s="487" t="e">
        <f>+VLOOKUP($AJ763,Data_Validation!$A:$D,3,0)</f>
        <v>#N/A</v>
      </c>
      <c r="AQ763" s="487" t="e">
        <f>+VLOOKUP($AJ763,Data_Validation!$A:$D,4,0)</f>
        <v>#N/A</v>
      </c>
      <c r="AR763" s="487" t="s">
        <v>299</v>
      </c>
      <c r="AS763" s="487" t="e">
        <f>+VLOOKUP($AJ763,Data_Validation!$A:$E,5,0)</f>
        <v>#N/A</v>
      </c>
      <c r="AT763" s="904">
        <f t="shared" si="46"/>
        <v>0</v>
      </c>
      <c r="AU763" s="488">
        <f t="shared" si="46"/>
        <v>0</v>
      </c>
      <c r="AV763" s="899">
        <f>IFERROR(INDEX(V763:AG763,1,MATCH(Parametres!$B$3,V$1:AG$1,0)-1)*IF(OR(C763="L",C763="S",C763="I"),-1,1),"")</f>
        <v>0</v>
      </c>
      <c r="AW763" s="899">
        <f t="shared" si="47"/>
        <v>0</v>
      </c>
      <c r="AX763" s="899">
        <f>INDEX(V763:AG763,1,MATCH(Parametres!$B$3,V$1:AG$1,0))*IF(OR(C763="L",C763="S",C763="I"),-1,1)</f>
        <v>0</v>
      </c>
      <c r="AY763" s="487" t="s">
        <v>337</v>
      </c>
      <c r="AZ763" s="487" t="e">
        <f>+VLOOKUP($AJ763,Data_Validation!$A:$E,5,0)</f>
        <v>#N/A</v>
      </c>
    </row>
    <row r="764" spans="36:52" ht="15" customHeight="1">
      <c r="AJ764" s="899">
        <f t="shared" si="48"/>
        <v>0</v>
      </c>
      <c r="AK764" s="899">
        <f t="shared" si="48"/>
        <v>0</v>
      </c>
      <c r="AL764" s="905">
        <f>IFERROR(INDEX(G764:R764,1,MATCH(Parametres!$B$3,G$1:R$1,0)-1)*IF(OR(F764="L",F764="S",F764="I"),-1,1),"")</f>
        <v>0</v>
      </c>
      <c r="AM764" s="905">
        <f t="shared" si="45"/>
        <v>0</v>
      </c>
      <c r="AN764" s="905">
        <f>INDEX(G764:R764,1,MATCH(Parametres!$B$3,G$1:R$1,0))*IF(OR(F764="L",F764="S",F764="I"),-1,1)</f>
        <v>0</v>
      </c>
      <c r="AO764" s="487" t="e">
        <f>+VLOOKUP($AJ764,Data_Validation!$A:$D,1,0)</f>
        <v>#N/A</v>
      </c>
      <c r="AP764" s="487" t="e">
        <f>+VLOOKUP($AJ764,Data_Validation!$A:$D,3,0)</f>
        <v>#N/A</v>
      </c>
      <c r="AQ764" s="487" t="e">
        <f>+VLOOKUP($AJ764,Data_Validation!$A:$D,4,0)</f>
        <v>#N/A</v>
      </c>
      <c r="AR764" s="487" t="s">
        <v>299</v>
      </c>
      <c r="AS764" s="487" t="e">
        <f>+VLOOKUP($AJ764,Data_Validation!$A:$E,5,0)</f>
        <v>#N/A</v>
      </c>
      <c r="AT764" s="904">
        <f t="shared" si="46"/>
        <v>0</v>
      </c>
      <c r="AU764" s="488">
        <f t="shared" si="46"/>
        <v>0</v>
      </c>
      <c r="AV764" s="899">
        <f>IFERROR(INDEX(V764:AG764,1,MATCH(Parametres!$B$3,V$1:AG$1,0)-1)*IF(OR(C764="L",C764="S",C764="I"),-1,1),"")</f>
        <v>0</v>
      </c>
      <c r="AW764" s="899">
        <f t="shared" si="47"/>
        <v>0</v>
      </c>
      <c r="AX764" s="899">
        <f>INDEX(V764:AG764,1,MATCH(Parametres!$B$3,V$1:AG$1,0))*IF(OR(C764="L",C764="S",C764="I"),-1,1)</f>
        <v>0</v>
      </c>
      <c r="AY764" s="487" t="s">
        <v>337</v>
      </c>
      <c r="AZ764" s="487" t="e">
        <f>+VLOOKUP($AJ764,Data_Validation!$A:$E,5,0)</f>
        <v>#N/A</v>
      </c>
    </row>
    <row r="765" spans="36:52" ht="15" customHeight="1">
      <c r="AJ765" s="899">
        <f t="shared" si="48"/>
        <v>0</v>
      </c>
      <c r="AK765" s="899">
        <f t="shared" si="48"/>
        <v>0</v>
      </c>
      <c r="AL765" s="905">
        <f>IFERROR(INDEX(G765:R765,1,MATCH(Parametres!$B$3,G$1:R$1,0)-1)*IF(OR(F765="L",F765="S",F765="I"),-1,1),"")</f>
        <v>0</v>
      </c>
      <c r="AM765" s="905">
        <f t="shared" si="45"/>
        <v>0</v>
      </c>
      <c r="AN765" s="905">
        <f>INDEX(G765:R765,1,MATCH(Parametres!$B$3,G$1:R$1,0))*IF(OR(F765="L",F765="S",F765="I"),-1,1)</f>
        <v>0</v>
      </c>
      <c r="AO765" s="487" t="e">
        <f>+VLOOKUP($AJ765,Data_Validation!$A:$D,1,0)</f>
        <v>#N/A</v>
      </c>
      <c r="AP765" s="487" t="e">
        <f>+VLOOKUP($AJ765,Data_Validation!$A:$D,3,0)</f>
        <v>#N/A</v>
      </c>
      <c r="AQ765" s="487" t="e">
        <f>+VLOOKUP($AJ765,Data_Validation!$A:$D,4,0)</f>
        <v>#N/A</v>
      </c>
      <c r="AR765" s="487" t="s">
        <v>299</v>
      </c>
      <c r="AS765" s="487" t="e">
        <f>+VLOOKUP($AJ765,Data_Validation!$A:$E,5,0)</f>
        <v>#N/A</v>
      </c>
      <c r="AT765" s="904">
        <f t="shared" si="46"/>
        <v>0</v>
      </c>
      <c r="AU765" s="488">
        <f t="shared" si="46"/>
        <v>0</v>
      </c>
      <c r="AV765" s="899">
        <f>IFERROR(INDEX(V765:AG765,1,MATCH(Parametres!$B$3,V$1:AG$1,0)-1)*IF(OR(C765="L",C765="S",C765="I"),-1,1),"")</f>
        <v>0</v>
      </c>
      <c r="AW765" s="899">
        <f t="shared" si="47"/>
        <v>0</v>
      </c>
      <c r="AX765" s="899">
        <f>INDEX(V765:AG765,1,MATCH(Parametres!$B$3,V$1:AG$1,0))*IF(OR(C765="L",C765="S",C765="I"),-1,1)</f>
        <v>0</v>
      </c>
      <c r="AY765" s="487" t="s">
        <v>337</v>
      </c>
      <c r="AZ765" s="487" t="e">
        <f>+VLOOKUP($AJ765,Data_Validation!$A:$E,5,0)</f>
        <v>#N/A</v>
      </c>
    </row>
    <row r="766" spans="36:52" ht="15" customHeight="1">
      <c r="AJ766" s="899">
        <f t="shared" si="48"/>
        <v>0</v>
      </c>
      <c r="AK766" s="899">
        <f t="shared" si="48"/>
        <v>0</v>
      </c>
      <c r="AL766" s="905">
        <f>IFERROR(INDEX(G766:R766,1,MATCH(Parametres!$B$3,G$1:R$1,0)-1)*IF(OR(F766="L",F766="S",F766="I"),-1,1),"")</f>
        <v>0</v>
      </c>
      <c r="AM766" s="905">
        <f t="shared" si="45"/>
        <v>0</v>
      </c>
      <c r="AN766" s="905">
        <f>INDEX(G766:R766,1,MATCH(Parametres!$B$3,G$1:R$1,0))*IF(OR(F766="L",F766="S",F766="I"),-1,1)</f>
        <v>0</v>
      </c>
      <c r="AO766" s="487" t="e">
        <f>+VLOOKUP($AJ766,Data_Validation!$A:$D,1,0)</f>
        <v>#N/A</v>
      </c>
      <c r="AP766" s="487" t="e">
        <f>+VLOOKUP($AJ766,Data_Validation!$A:$D,3,0)</f>
        <v>#N/A</v>
      </c>
      <c r="AQ766" s="487" t="e">
        <f>+VLOOKUP($AJ766,Data_Validation!$A:$D,4,0)</f>
        <v>#N/A</v>
      </c>
      <c r="AR766" s="487" t="s">
        <v>299</v>
      </c>
      <c r="AS766" s="487" t="e">
        <f>+VLOOKUP($AJ766,Data_Validation!$A:$E,5,0)</f>
        <v>#N/A</v>
      </c>
      <c r="AT766" s="904">
        <f t="shared" si="46"/>
        <v>0</v>
      </c>
      <c r="AU766" s="488">
        <f t="shared" si="46"/>
        <v>0</v>
      </c>
      <c r="AV766" s="899">
        <f>IFERROR(INDEX(V766:AG766,1,MATCH(Parametres!$B$3,V$1:AG$1,0)-1)*IF(OR(C766="L",C766="S",C766="I"),-1,1),"")</f>
        <v>0</v>
      </c>
      <c r="AW766" s="899">
        <f t="shared" si="47"/>
        <v>0</v>
      </c>
      <c r="AX766" s="899">
        <f>INDEX(V766:AG766,1,MATCH(Parametres!$B$3,V$1:AG$1,0))*IF(OR(C766="L",C766="S",C766="I"),-1,1)</f>
        <v>0</v>
      </c>
      <c r="AY766" s="487" t="s">
        <v>337</v>
      </c>
      <c r="AZ766" s="487" t="e">
        <f>+VLOOKUP($AJ766,Data_Validation!$A:$E,5,0)</f>
        <v>#N/A</v>
      </c>
    </row>
    <row r="767" spans="36:52" ht="15" customHeight="1">
      <c r="AJ767" s="899">
        <f t="shared" si="48"/>
        <v>0</v>
      </c>
      <c r="AK767" s="899">
        <f t="shared" si="48"/>
        <v>0</v>
      </c>
      <c r="AL767" s="905">
        <f>IFERROR(INDEX(G767:R767,1,MATCH(Parametres!$B$3,G$1:R$1,0)-1)*IF(OR(F767="L",F767="S",F767="I"),-1,1),"")</f>
        <v>0</v>
      </c>
      <c r="AM767" s="905">
        <f t="shared" si="45"/>
        <v>0</v>
      </c>
      <c r="AN767" s="905">
        <f>INDEX(G767:R767,1,MATCH(Parametres!$B$3,G$1:R$1,0))*IF(OR(F767="L",F767="S",F767="I"),-1,1)</f>
        <v>0</v>
      </c>
      <c r="AO767" s="487" t="e">
        <f>+VLOOKUP($AJ767,Data_Validation!$A:$D,1,0)</f>
        <v>#N/A</v>
      </c>
      <c r="AP767" s="487" t="e">
        <f>+VLOOKUP($AJ767,Data_Validation!$A:$D,3,0)</f>
        <v>#N/A</v>
      </c>
      <c r="AQ767" s="487" t="e">
        <f>+VLOOKUP($AJ767,Data_Validation!$A:$D,4,0)</f>
        <v>#N/A</v>
      </c>
      <c r="AR767" s="487" t="s">
        <v>299</v>
      </c>
      <c r="AS767" s="487" t="e">
        <f>+VLOOKUP($AJ767,Data_Validation!$A:$E,5,0)</f>
        <v>#N/A</v>
      </c>
      <c r="AT767" s="904">
        <f t="shared" si="46"/>
        <v>0</v>
      </c>
      <c r="AU767" s="488">
        <f t="shared" si="46"/>
        <v>0</v>
      </c>
      <c r="AV767" s="899">
        <f>IFERROR(INDEX(V767:AG767,1,MATCH(Parametres!$B$3,V$1:AG$1,0)-1)*IF(OR(C767="L",C767="S",C767="I"),-1,1),"")</f>
        <v>0</v>
      </c>
      <c r="AW767" s="899">
        <f t="shared" si="47"/>
        <v>0</v>
      </c>
      <c r="AX767" s="899">
        <f>INDEX(V767:AG767,1,MATCH(Parametres!$B$3,V$1:AG$1,0))*IF(OR(C767="L",C767="S",C767="I"),-1,1)</f>
        <v>0</v>
      </c>
      <c r="AY767" s="487" t="s">
        <v>337</v>
      </c>
      <c r="AZ767" s="487" t="e">
        <f>+VLOOKUP($AJ767,Data_Validation!$A:$E,5,0)</f>
        <v>#N/A</v>
      </c>
    </row>
    <row r="768" spans="36:52" ht="15" customHeight="1">
      <c r="AJ768" s="899">
        <f t="shared" si="48"/>
        <v>0</v>
      </c>
      <c r="AK768" s="899">
        <f t="shared" si="48"/>
        <v>0</v>
      </c>
      <c r="AL768" s="905">
        <f>IFERROR(INDEX(G768:R768,1,MATCH(Parametres!$B$3,G$1:R$1,0)-1)*IF(OR(F768="L",F768="S",F768="I"),-1,1),"")</f>
        <v>0</v>
      </c>
      <c r="AM768" s="905">
        <f t="shared" si="45"/>
        <v>0</v>
      </c>
      <c r="AN768" s="905">
        <f>INDEX(G768:R768,1,MATCH(Parametres!$B$3,G$1:R$1,0))*IF(OR(F768="L",F768="S",F768="I"),-1,1)</f>
        <v>0</v>
      </c>
      <c r="AO768" s="487" t="e">
        <f>+VLOOKUP($AJ768,Data_Validation!$A:$D,1,0)</f>
        <v>#N/A</v>
      </c>
      <c r="AP768" s="487" t="e">
        <f>+VLOOKUP($AJ768,Data_Validation!$A:$D,3,0)</f>
        <v>#N/A</v>
      </c>
      <c r="AQ768" s="487" t="e">
        <f>+VLOOKUP($AJ768,Data_Validation!$A:$D,4,0)</f>
        <v>#N/A</v>
      </c>
      <c r="AR768" s="487" t="s">
        <v>299</v>
      </c>
      <c r="AS768" s="487" t="e">
        <f>+VLOOKUP($AJ768,Data_Validation!$A:$E,5,0)</f>
        <v>#N/A</v>
      </c>
      <c r="AT768" s="904">
        <f t="shared" si="46"/>
        <v>0</v>
      </c>
      <c r="AU768" s="488">
        <f t="shared" si="46"/>
        <v>0</v>
      </c>
      <c r="AV768" s="899">
        <f>IFERROR(INDEX(V768:AG768,1,MATCH(Parametres!$B$3,V$1:AG$1,0)-1)*IF(OR(C768="L",C768="S",C768="I"),-1,1),"")</f>
        <v>0</v>
      </c>
      <c r="AW768" s="899">
        <f t="shared" si="47"/>
        <v>0</v>
      </c>
      <c r="AX768" s="899">
        <f>INDEX(V768:AG768,1,MATCH(Parametres!$B$3,V$1:AG$1,0))*IF(OR(C768="L",C768="S",C768="I"),-1,1)</f>
        <v>0</v>
      </c>
      <c r="AY768" s="487" t="s">
        <v>337</v>
      </c>
      <c r="AZ768" s="487" t="e">
        <f>+VLOOKUP($AJ768,Data_Validation!$A:$E,5,0)</f>
        <v>#N/A</v>
      </c>
    </row>
    <row r="769" spans="36:52" ht="15" customHeight="1">
      <c r="AJ769" s="899">
        <f t="shared" si="48"/>
        <v>0</v>
      </c>
      <c r="AK769" s="899">
        <f t="shared" si="48"/>
        <v>0</v>
      </c>
      <c r="AL769" s="905">
        <f>IFERROR(INDEX(G769:R769,1,MATCH(Parametres!$B$3,G$1:R$1,0)-1)*IF(OR(F769="L",F769="S",F769="I"),-1,1),"")</f>
        <v>0</v>
      </c>
      <c r="AM769" s="905">
        <f t="shared" si="45"/>
        <v>0</v>
      </c>
      <c r="AN769" s="905">
        <f>INDEX(G769:R769,1,MATCH(Parametres!$B$3,G$1:R$1,0))*IF(OR(F769="L",F769="S",F769="I"),-1,1)</f>
        <v>0</v>
      </c>
      <c r="AO769" s="487" t="e">
        <f>+VLOOKUP($AJ769,Data_Validation!$A:$D,1,0)</f>
        <v>#N/A</v>
      </c>
      <c r="AP769" s="487" t="e">
        <f>+VLOOKUP($AJ769,Data_Validation!$A:$D,3,0)</f>
        <v>#N/A</v>
      </c>
      <c r="AQ769" s="487" t="e">
        <f>+VLOOKUP($AJ769,Data_Validation!$A:$D,4,0)</f>
        <v>#N/A</v>
      </c>
      <c r="AR769" s="487" t="s">
        <v>299</v>
      </c>
      <c r="AS769" s="487" t="e">
        <f>+VLOOKUP($AJ769,Data_Validation!$A:$E,5,0)</f>
        <v>#N/A</v>
      </c>
      <c r="AT769" s="904">
        <f t="shared" si="46"/>
        <v>0</v>
      </c>
      <c r="AU769" s="488">
        <f t="shared" si="46"/>
        <v>0</v>
      </c>
      <c r="AV769" s="899">
        <f>IFERROR(INDEX(V769:AG769,1,MATCH(Parametres!$B$3,V$1:AG$1,0)-1)*IF(OR(C769="L",C769="S",C769="I"),-1,1),"")</f>
        <v>0</v>
      </c>
      <c r="AW769" s="899">
        <f t="shared" si="47"/>
        <v>0</v>
      </c>
      <c r="AX769" s="899">
        <f>INDEX(V769:AG769,1,MATCH(Parametres!$B$3,V$1:AG$1,0))*IF(OR(C769="L",C769="S",C769="I"),-1,1)</f>
        <v>0</v>
      </c>
      <c r="AY769" s="487" t="s">
        <v>337</v>
      </c>
      <c r="AZ769" s="487" t="e">
        <f>+VLOOKUP($AJ769,Data_Validation!$A:$E,5,0)</f>
        <v>#N/A</v>
      </c>
    </row>
    <row r="770" spans="36:52" ht="15" customHeight="1">
      <c r="AJ770" s="899">
        <f t="shared" si="48"/>
        <v>0</v>
      </c>
      <c r="AK770" s="899">
        <f t="shared" si="48"/>
        <v>0</v>
      </c>
      <c r="AL770" s="905">
        <f>IFERROR(INDEX(G770:R770,1,MATCH(Parametres!$B$3,G$1:R$1,0)-1)*IF(OR(F770="L",F770="S",F770="I"),-1,1),"")</f>
        <v>0</v>
      </c>
      <c r="AM770" s="905">
        <f t="shared" si="45"/>
        <v>0</v>
      </c>
      <c r="AN770" s="905">
        <f>INDEX(G770:R770,1,MATCH(Parametres!$B$3,G$1:R$1,0))*IF(OR(F770="L",F770="S",F770="I"),-1,1)</f>
        <v>0</v>
      </c>
      <c r="AO770" s="487" t="e">
        <f>+VLOOKUP($AJ770,Data_Validation!$A:$D,1,0)</f>
        <v>#N/A</v>
      </c>
      <c r="AP770" s="487" t="e">
        <f>+VLOOKUP($AJ770,Data_Validation!$A:$D,3,0)</f>
        <v>#N/A</v>
      </c>
      <c r="AQ770" s="487" t="e">
        <f>+VLOOKUP($AJ770,Data_Validation!$A:$D,4,0)</f>
        <v>#N/A</v>
      </c>
      <c r="AR770" s="487" t="s">
        <v>299</v>
      </c>
      <c r="AS770" s="487" t="e">
        <f>+VLOOKUP($AJ770,Data_Validation!$A:$E,5,0)</f>
        <v>#N/A</v>
      </c>
      <c r="AT770" s="904">
        <f t="shared" si="46"/>
        <v>0</v>
      </c>
      <c r="AU770" s="488">
        <f t="shared" si="46"/>
        <v>0</v>
      </c>
      <c r="AV770" s="899">
        <f>IFERROR(INDEX(V770:AG770,1,MATCH(Parametres!$B$3,V$1:AG$1,0)-1)*IF(OR(C770="L",C770="S",C770="I"),-1,1),"")</f>
        <v>0</v>
      </c>
      <c r="AW770" s="899">
        <f t="shared" si="47"/>
        <v>0</v>
      </c>
      <c r="AX770" s="899">
        <f>INDEX(V770:AG770,1,MATCH(Parametres!$B$3,V$1:AG$1,0))*IF(OR(C770="L",C770="S",C770="I"),-1,1)</f>
        <v>0</v>
      </c>
      <c r="AY770" s="487" t="s">
        <v>337</v>
      </c>
      <c r="AZ770" s="487" t="e">
        <f>+VLOOKUP($AJ770,Data_Validation!$A:$E,5,0)</f>
        <v>#N/A</v>
      </c>
    </row>
    <row r="771" spans="36:52" ht="15" customHeight="1">
      <c r="AJ771" s="899">
        <f t="shared" si="48"/>
        <v>0</v>
      </c>
      <c r="AK771" s="899">
        <f t="shared" si="48"/>
        <v>0</v>
      </c>
      <c r="AL771" s="905">
        <f>IFERROR(INDEX(G771:R771,1,MATCH(Parametres!$B$3,G$1:R$1,0)-1)*IF(OR(F771="L",F771="S",F771="I"),-1,1),"")</f>
        <v>0</v>
      </c>
      <c r="AM771" s="905">
        <f t="shared" si="45"/>
        <v>0</v>
      </c>
      <c r="AN771" s="905">
        <f>INDEX(G771:R771,1,MATCH(Parametres!$B$3,G$1:R$1,0))*IF(OR(F771="L",F771="S",F771="I"),-1,1)</f>
        <v>0</v>
      </c>
      <c r="AO771" s="487" t="e">
        <f>+VLOOKUP($AJ771,Data_Validation!$A:$D,1,0)</f>
        <v>#N/A</v>
      </c>
      <c r="AP771" s="487" t="e">
        <f>+VLOOKUP($AJ771,Data_Validation!$A:$D,3,0)</f>
        <v>#N/A</v>
      </c>
      <c r="AQ771" s="487" t="e">
        <f>+VLOOKUP($AJ771,Data_Validation!$A:$D,4,0)</f>
        <v>#N/A</v>
      </c>
      <c r="AR771" s="487" t="s">
        <v>299</v>
      </c>
      <c r="AS771" s="487" t="e">
        <f>+VLOOKUP($AJ771,Data_Validation!$A:$E,5,0)</f>
        <v>#N/A</v>
      </c>
      <c r="AT771" s="904">
        <f t="shared" si="46"/>
        <v>0</v>
      </c>
      <c r="AU771" s="488">
        <f t="shared" si="46"/>
        <v>0</v>
      </c>
      <c r="AV771" s="899">
        <f>IFERROR(INDEX(V771:AG771,1,MATCH(Parametres!$B$3,V$1:AG$1,0)-1)*IF(OR(C771="L",C771="S",C771="I"),-1,1),"")</f>
        <v>0</v>
      </c>
      <c r="AW771" s="899">
        <f t="shared" si="47"/>
        <v>0</v>
      </c>
      <c r="AX771" s="899">
        <f>INDEX(V771:AG771,1,MATCH(Parametres!$B$3,V$1:AG$1,0))*IF(OR(C771="L",C771="S",C771="I"),-1,1)</f>
        <v>0</v>
      </c>
      <c r="AY771" s="487" t="s">
        <v>337</v>
      </c>
      <c r="AZ771" s="487" t="e">
        <f>+VLOOKUP($AJ771,Data_Validation!$A:$E,5,0)</f>
        <v>#N/A</v>
      </c>
    </row>
    <row r="772" spans="36:52" ht="15" customHeight="1">
      <c r="AJ772" s="899">
        <f t="shared" si="48"/>
        <v>0</v>
      </c>
      <c r="AK772" s="899">
        <f t="shared" si="48"/>
        <v>0</v>
      </c>
      <c r="AL772" s="905">
        <f>IFERROR(INDEX(G772:R772,1,MATCH(Parametres!$B$3,G$1:R$1,0)-1)*IF(OR(F772="L",F772="S",F772="I"),-1,1),"")</f>
        <v>0</v>
      </c>
      <c r="AM772" s="905">
        <f t="shared" ref="AM772:AM792" si="49">AN772-AL772</f>
        <v>0</v>
      </c>
      <c r="AN772" s="905">
        <f>INDEX(G772:R772,1,MATCH(Parametres!$B$3,G$1:R$1,0))*IF(OR(F772="L",F772="S",F772="I"),-1,1)</f>
        <v>0</v>
      </c>
      <c r="AO772" s="487" t="e">
        <f>+VLOOKUP($AJ772,Data_Validation!$A:$D,1,0)</f>
        <v>#N/A</v>
      </c>
      <c r="AP772" s="487" t="e">
        <f>+VLOOKUP($AJ772,Data_Validation!$A:$D,3,0)</f>
        <v>#N/A</v>
      </c>
      <c r="AQ772" s="487" t="e">
        <f>+VLOOKUP($AJ772,Data_Validation!$A:$D,4,0)</f>
        <v>#N/A</v>
      </c>
      <c r="AR772" s="487" t="s">
        <v>299</v>
      </c>
      <c r="AS772" s="487" t="e">
        <f>+VLOOKUP($AJ772,Data_Validation!$A:$E,5,0)</f>
        <v>#N/A</v>
      </c>
      <c r="AT772" s="904">
        <f t="shared" ref="AT772:AU792" si="50">C772</f>
        <v>0</v>
      </c>
      <c r="AU772" s="488">
        <f t="shared" si="50"/>
        <v>0</v>
      </c>
      <c r="AV772" s="899">
        <f>IFERROR(INDEX(V772:AG772,1,MATCH(Parametres!$B$3,V$1:AG$1,0)-1)*IF(OR(C772="L",C772="S",C772="I"),-1,1),"")</f>
        <v>0</v>
      </c>
      <c r="AW772" s="899">
        <f t="shared" ref="AW772:AW792" si="51">AX772-AV772</f>
        <v>0</v>
      </c>
      <c r="AX772" s="899">
        <f>INDEX(V772:AG772,1,MATCH(Parametres!$B$3,V$1:AG$1,0))*IF(OR(C772="L",C772="S",C772="I"),-1,1)</f>
        <v>0</v>
      </c>
      <c r="AY772" s="487" t="s">
        <v>337</v>
      </c>
      <c r="AZ772" s="487" t="e">
        <f>+VLOOKUP($AJ772,Data_Validation!$A:$E,5,0)</f>
        <v>#N/A</v>
      </c>
    </row>
    <row r="773" spans="36:52" ht="15" customHeight="1">
      <c r="AJ773" s="899">
        <f t="shared" si="48"/>
        <v>0</v>
      </c>
      <c r="AK773" s="899">
        <f t="shared" si="48"/>
        <v>0</v>
      </c>
      <c r="AL773" s="905">
        <f>IFERROR(INDEX(G773:R773,1,MATCH(Parametres!$B$3,G$1:R$1,0)-1)*IF(OR(F773="L",F773="S",F773="I"),-1,1),"")</f>
        <v>0</v>
      </c>
      <c r="AM773" s="905">
        <f t="shared" si="49"/>
        <v>0</v>
      </c>
      <c r="AN773" s="905">
        <f>INDEX(G773:R773,1,MATCH(Parametres!$B$3,G$1:R$1,0))*IF(OR(F773="L",F773="S",F773="I"),-1,1)</f>
        <v>0</v>
      </c>
      <c r="AO773" s="487" t="e">
        <f>+VLOOKUP($AJ773,Data_Validation!$A:$D,1,0)</f>
        <v>#N/A</v>
      </c>
      <c r="AP773" s="487" t="e">
        <f>+VLOOKUP($AJ773,Data_Validation!$A:$D,3,0)</f>
        <v>#N/A</v>
      </c>
      <c r="AQ773" s="487" t="e">
        <f>+VLOOKUP($AJ773,Data_Validation!$A:$D,4,0)</f>
        <v>#N/A</v>
      </c>
      <c r="AR773" s="487" t="s">
        <v>299</v>
      </c>
      <c r="AS773" s="487" t="e">
        <f>+VLOOKUP($AJ773,Data_Validation!$A:$E,5,0)</f>
        <v>#N/A</v>
      </c>
      <c r="AT773" s="904">
        <f t="shared" si="50"/>
        <v>0</v>
      </c>
      <c r="AU773" s="488">
        <f t="shared" si="50"/>
        <v>0</v>
      </c>
      <c r="AV773" s="899">
        <f>IFERROR(INDEX(V773:AG773,1,MATCH(Parametres!$B$3,V$1:AG$1,0)-1)*IF(OR(C773="L",C773="S",C773="I"),-1,1),"")</f>
        <v>0</v>
      </c>
      <c r="AW773" s="899">
        <f t="shared" si="51"/>
        <v>0</v>
      </c>
      <c r="AX773" s="899">
        <f>INDEX(V773:AG773,1,MATCH(Parametres!$B$3,V$1:AG$1,0))*IF(OR(C773="L",C773="S",C773="I"),-1,1)</f>
        <v>0</v>
      </c>
      <c r="AY773" s="487" t="s">
        <v>337</v>
      </c>
      <c r="AZ773" s="487" t="e">
        <f>+VLOOKUP($AJ773,Data_Validation!$A:$E,5,0)</f>
        <v>#N/A</v>
      </c>
    </row>
    <row r="774" spans="36:52" ht="15" customHeight="1">
      <c r="AJ774" s="899">
        <f t="shared" si="48"/>
        <v>0</v>
      </c>
      <c r="AK774" s="899">
        <f t="shared" si="48"/>
        <v>0</v>
      </c>
      <c r="AL774" s="905">
        <f>IFERROR(INDEX(G774:R774,1,MATCH(Parametres!$B$3,G$1:R$1,0)-1)*IF(OR(F774="L",F774="S",F774="I"),-1,1),"")</f>
        <v>0</v>
      </c>
      <c r="AM774" s="905">
        <f t="shared" si="49"/>
        <v>0</v>
      </c>
      <c r="AN774" s="905">
        <f>INDEX(G774:R774,1,MATCH(Parametres!$B$3,G$1:R$1,0))*IF(OR(F774="L",F774="S",F774="I"),-1,1)</f>
        <v>0</v>
      </c>
      <c r="AO774" s="487" t="e">
        <f>+VLOOKUP($AJ774,Data_Validation!$A:$D,1,0)</f>
        <v>#N/A</v>
      </c>
      <c r="AP774" s="487" t="e">
        <f>+VLOOKUP($AJ774,Data_Validation!$A:$D,3,0)</f>
        <v>#N/A</v>
      </c>
      <c r="AQ774" s="487" t="e">
        <f>+VLOOKUP($AJ774,Data_Validation!$A:$D,4,0)</f>
        <v>#N/A</v>
      </c>
      <c r="AR774" s="487" t="s">
        <v>299</v>
      </c>
      <c r="AS774" s="487" t="e">
        <f>+VLOOKUP($AJ774,Data_Validation!$A:$E,5,0)</f>
        <v>#N/A</v>
      </c>
      <c r="AT774" s="904">
        <f t="shared" si="50"/>
        <v>0</v>
      </c>
      <c r="AU774" s="488">
        <f t="shared" si="50"/>
        <v>0</v>
      </c>
      <c r="AV774" s="899">
        <f>IFERROR(INDEX(V774:AG774,1,MATCH(Parametres!$B$3,V$1:AG$1,0)-1)*IF(OR(C774="L",C774="S",C774="I"),-1,1),"")</f>
        <v>0</v>
      </c>
      <c r="AW774" s="899">
        <f t="shared" si="51"/>
        <v>0</v>
      </c>
      <c r="AX774" s="899">
        <f>INDEX(V774:AG774,1,MATCH(Parametres!$B$3,V$1:AG$1,0))*IF(OR(C774="L",C774="S",C774="I"),-1,1)</f>
        <v>0</v>
      </c>
      <c r="AY774" s="487" t="s">
        <v>337</v>
      </c>
      <c r="AZ774" s="487" t="e">
        <f>+VLOOKUP($AJ774,Data_Validation!$A:$E,5,0)</f>
        <v>#N/A</v>
      </c>
    </row>
    <row r="775" spans="36:52" ht="15" customHeight="1">
      <c r="AJ775" s="899">
        <f t="shared" si="48"/>
        <v>0</v>
      </c>
      <c r="AK775" s="899">
        <f t="shared" si="48"/>
        <v>0</v>
      </c>
      <c r="AL775" s="905">
        <f>IFERROR(INDEX(G775:R775,1,MATCH(Parametres!$B$3,G$1:R$1,0)-1)*IF(OR(F775="L",F775="S",F775="I"),-1,1),"")</f>
        <v>0</v>
      </c>
      <c r="AM775" s="905">
        <f t="shared" si="49"/>
        <v>0</v>
      </c>
      <c r="AN775" s="905">
        <f>INDEX(G775:R775,1,MATCH(Parametres!$B$3,G$1:R$1,0))*IF(OR(F775="L",F775="S",F775="I"),-1,1)</f>
        <v>0</v>
      </c>
      <c r="AO775" s="487" t="e">
        <f>+VLOOKUP($AJ775,Data_Validation!$A:$D,1,0)</f>
        <v>#N/A</v>
      </c>
      <c r="AP775" s="487" t="e">
        <f>+VLOOKUP($AJ775,Data_Validation!$A:$D,3,0)</f>
        <v>#N/A</v>
      </c>
      <c r="AQ775" s="487" t="e">
        <f>+VLOOKUP($AJ775,Data_Validation!$A:$D,4,0)</f>
        <v>#N/A</v>
      </c>
      <c r="AR775" s="487" t="s">
        <v>299</v>
      </c>
      <c r="AS775" s="487" t="e">
        <f>+VLOOKUP($AJ775,Data_Validation!$A:$E,5,0)</f>
        <v>#N/A</v>
      </c>
      <c r="AT775" s="904">
        <f t="shared" si="50"/>
        <v>0</v>
      </c>
      <c r="AU775" s="488">
        <f t="shared" si="50"/>
        <v>0</v>
      </c>
      <c r="AV775" s="899">
        <f>IFERROR(INDEX(V775:AG775,1,MATCH(Parametres!$B$3,V$1:AG$1,0)-1)*IF(OR(C775="L",C775="S",C775="I"),-1,1),"")</f>
        <v>0</v>
      </c>
      <c r="AW775" s="899">
        <f t="shared" si="51"/>
        <v>0</v>
      </c>
      <c r="AX775" s="899">
        <f>INDEX(V775:AG775,1,MATCH(Parametres!$B$3,V$1:AG$1,0))*IF(OR(C775="L",C775="S",C775="I"),-1,1)</f>
        <v>0</v>
      </c>
      <c r="AY775" s="487" t="s">
        <v>337</v>
      </c>
      <c r="AZ775" s="487" t="e">
        <f>+VLOOKUP($AJ775,Data_Validation!$A:$E,5,0)</f>
        <v>#N/A</v>
      </c>
    </row>
    <row r="776" spans="36:52" ht="15" customHeight="1">
      <c r="AJ776" s="899">
        <f t="shared" si="48"/>
        <v>0</v>
      </c>
      <c r="AK776" s="899">
        <f t="shared" si="48"/>
        <v>0</v>
      </c>
      <c r="AL776" s="905">
        <f>IFERROR(INDEX(G776:R776,1,MATCH(Parametres!$B$3,G$1:R$1,0)-1)*IF(OR(F776="L",F776="S",F776="I"),-1,1),"")</f>
        <v>0</v>
      </c>
      <c r="AM776" s="905">
        <f t="shared" si="49"/>
        <v>0</v>
      </c>
      <c r="AN776" s="905">
        <f>INDEX(G776:R776,1,MATCH(Parametres!$B$3,G$1:R$1,0))*IF(OR(F776="L",F776="S",F776="I"),-1,1)</f>
        <v>0</v>
      </c>
      <c r="AO776" s="487" t="e">
        <f>+VLOOKUP($AJ776,Data_Validation!$A:$D,1,0)</f>
        <v>#N/A</v>
      </c>
      <c r="AP776" s="487" t="e">
        <f>+VLOOKUP($AJ776,Data_Validation!$A:$D,3,0)</f>
        <v>#N/A</v>
      </c>
      <c r="AQ776" s="487" t="e">
        <f>+VLOOKUP($AJ776,Data_Validation!$A:$D,4,0)</f>
        <v>#N/A</v>
      </c>
      <c r="AR776" s="487" t="s">
        <v>299</v>
      </c>
      <c r="AS776" s="487" t="e">
        <f>+VLOOKUP($AJ776,Data_Validation!$A:$E,5,0)</f>
        <v>#N/A</v>
      </c>
      <c r="AT776" s="904">
        <f t="shared" si="50"/>
        <v>0</v>
      </c>
      <c r="AU776" s="488">
        <f t="shared" si="50"/>
        <v>0</v>
      </c>
      <c r="AV776" s="899">
        <f>IFERROR(INDEX(V776:AG776,1,MATCH(Parametres!$B$3,V$1:AG$1,0)-1)*IF(OR(C776="L",C776="S",C776="I"),-1,1),"")</f>
        <v>0</v>
      </c>
      <c r="AW776" s="899">
        <f t="shared" si="51"/>
        <v>0</v>
      </c>
      <c r="AX776" s="899">
        <f>INDEX(V776:AG776,1,MATCH(Parametres!$B$3,V$1:AG$1,0))*IF(OR(C776="L",C776="S",C776="I"),-1,1)</f>
        <v>0</v>
      </c>
      <c r="AY776" s="487" t="s">
        <v>337</v>
      </c>
      <c r="AZ776" s="487" t="e">
        <f>+VLOOKUP($AJ776,Data_Validation!$A:$E,5,0)</f>
        <v>#N/A</v>
      </c>
    </row>
    <row r="777" spans="36:52" ht="15" customHeight="1">
      <c r="AJ777" s="899">
        <f t="shared" si="48"/>
        <v>0</v>
      </c>
      <c r="AK777" s="899">
        <f t="shared" si="48"/>
        <v>0</v>
      </c>
      <c r="AL777" s="905">
        <f>IFERROR(INDEX(G777:R777,1,MATCH(Parametres!$B$3,G$1:R$1,0)-1)*IF(OR(F777="L",F777="S",F777="I"),-1,1),"")</f>
        <v>0</v>
      </c>
      <c r="AM777" s="905">
        <f t="shared" si="49"/>
        <v>0</v>
      </c>
      <c r="AN777" s="905">
        <f>INDEX(G777:R777,1,MATCH(Parametres!$B$3,G$1:R$1,0))*IF(OR(F777="L",F777="S",F777="I"),-1,1)</f>
        <v>0</v>
      </c>
      <c r="AO777" s="487" t="e">
        <f>+VLOOKUP($AJ777,Data_Validation!$A:$D,1,0)</f>
        <v>#N/A</v>
      </c>
      <c r="AP777" s="487" t="e">
        <f>+VLOOKUP($AJ777,Data_Validation!$A:$D,3,0)</f>
        <v>#N/A</v>
      </c>
      <c r="AQ777" s="487" t="e">
        <f>+VLOOKUP($AJ777,Data_Validation!$A:$D,4,0)</f>
        <v>#N/A</v>
      </c>
      <c r="AR777" s="487" t="s">
        <v>299</v>
      </c>
      <c r="AS777" s="487" t="e">
        <f>+VLOOKUP($AJ777,Data_Validation!$A:$E,5,0)</f>
        <v>#N/A</v>
      </c>
      <c r="AT777" s="904">
        <f t="shared" si="50"/>
        <v>0</v>
      </c>
      <c r="AU777" s="488">
        <f t="shared" si="50"/>
        <v>0</v>
      </c>
      <c r="AV777" s="899">
        <f>IFERROR(INDEX(V777:AG777,1,MATCH(Parametres!$B$3,V$1:AG$1,0)-1)*IF(OR(C777="L",C777="S",C777="I"),-1,1),"")</f>
        <v>0</v>
      </c>
      <c r="AW777" s="899">
        <f t="shared" si="51"/>
        <v>0</v>
      </c>
      <c r="AX777" s="899">
        <f>INDEX(V777:AG777,1,MATCH(Parametres!$B$3,V$1:AG$1,0))*IF(OR(C777="L",C777="S",C777="I"),-1,1)</f>
        <v>0</v>
      </c>
      <c r="AY777" s="487" t="s">
        <v>337</v>
      </c>
      <c r="AZ777" s="487" t="e">
        <f>+VLOOKUP($AJ777,Data_Validation!$A:$E,5,0)</f>
        <v>#N/A</v>
      </c>
    </row>
    <row r="778" spans="36:52" ht="15" customHeight="1">
      <c r="AJ778" s="899">
        <f t="shared" si="48"/>
        <v>0</v>
      </c>
      <c r="AK778" s="899">
        <f t="shared" si="48"/>
        <v>0</v>
      </c>
      <c r="AL778" s="905">
        <f>IFERROR(INDEX(G778:R778,1,MATCH(Parametres!$B$3,G$1:R$1,0)-1)*IF(OR(F778="L",F778="S",F778="I"),-1,1),"")</f>
        <v>0</v>
      </c>
      <c r="AM778" s="905">
        <f t="shared" si="49"/>
        <v>0</v>
      </c>
      <c r="AN778" s="905">
        <f>INDEX(G778:R778,1,MATCH(Parametres!$B$3,G$1:R$1,0))*IF(OR(F778="L",F778="S",F778="I"),-1,1)</f>
        <v>0</v>
      </c>
      <c r="AO778" s="487" t="e">
        <f>+VLOOKUP($AJ778,Data_Validation!$A:$D,1,0)</f>
        <v>#N/A</v>
      </c>
      <c r="AP778" s="487" t="e">
        <f>+VLOOKUP($AJ778,Data_Validation!$A:$D,3,0)</f>
        <v>#N/A</v>
      </c>
      <c r="AQ778" s="487" t="e">
        <f>+VLOOKUP($AJ778,Data_Validation!$A:$D,4,0)</f>
        <v>#N/A</v>
      </c>
      <c r="AR778" s="487" t="s">
        <v>299</v>
      </c>
      <c r="AS778" s="487" t="e">
        <f>+VLOOKUP($AJ778,Data_Validation!$A:$E,5,0)</f>
        <v>#N/A</v>
      </c>
      <c r="AT778" s="904">
        <f t="shared" si="50"/>
        <v>0</v>
      </c>
      <c r="AU778" s="488">
        <f t="shared" si="50"/>
        <v>0</v>
      </c>
      <c r="AV778" s="899">
        <f>IFERROR(INDEX(V778:AG778,1,MATCH(Parametres!$B$3,V$1:AG$1,0)-1)*IF(OR(C778="L",C778="S",C778="I"),-1,1),"")</f>
        <v>0</v>
      </c>
      <c r="AW778" s="899">
        <f t="shared" si="51"/>
        <v>0</v>
      </c>
      <c r="AX778" s="899">
        <f>INDEX(V778:AG778,1,MATCH(Parametres!$B$3,V$1:AG$1,0))*IF(OR(C778="L",C778="S",C778="I"),-1,1)</f>
        <v>0</v>
      </c>
      <c r="AY778" s="487" t="s">
        <v>337</v>
      </c>
      <c r="AZ778" s="487" t="e">
        <f>+VLOOKUP($AJ778,Data_Validation!$A:$E,5,0)</f>
        <v>#N/A</v>
      </c>
    </row>
    <row r="779" spans="36:52" ht="15" customHeight="1">
      <c r="AJ779" s="899">
        <f t="shared" si="48"/>
        <v>0</v>
      </c>
      <c r="AK779" s="899">
        <f t="shared" si="48"/>
        <v>0</v>
      </c>
      <c r="AL779" s="905">
        <f>IFERROR(INDEX(G779:R779,1,MATCH(Parametres!$B$3,G$1:R$1,0)-1)*IF(OR(F779="L",F779="S",F779="I"),-1,1),"")</f>
        <v>0</v>
      </c>
      <c r="AM779" s="905">
        <f t="shared" si="49"/>
        <v>0</v>
      </c>
      <c r="AN779" s="905">
        <f>INDEX(G779:R779,1,MATCH(Parametres!$B$3,G$1:R$1,0))*IF(OR(F779="L",F779="S",F779="I"),-1,1)</f>
        <v>0</v>
      </c>
      <c r="AO779" s="487" t="e">
        <f>+VLOOKUP($AJ779,Data_Validation!$A:$D,1,0)</f>
        <v>#N/A</v>
      </c>
      <c r="AP779" s="487" t="e">
        <f>+VLOOKUP($AJ779,Data_Validation!$A:$D,3,0)</f>
        <v>#N/A</v>
      </c>
      <c r="AQ779" s="487" t="e">
        <f>+VLOOKUP($AJ779,Data_Validation!$A:$D,4,0)</f>
        <v>#N/A</v>
      </c>
      <c r="AR779" s="487" t="s">
        <v>299</v>
      </c>
      <c r="AS779" s="487" t="e">
        <f>+VLOOKUP($AJ779,Data_Validation!$A:$E,5,0)</f>
        <v>#N/A</v>
      </c>
      <c r="AT779" s="904">
        <f t="shared" si="50"/>
        <v>0</v>
      </c>
      <c r="AU779" s="488">
        <f t="shared" si="50"/>
        <v>0</v>
      </c>
      <c r="AV779" s="899">
        <f>IFERROR(INDEX(V779:AG779,1,MATCH(Parametres!$B$3,V$1:AG$1,0)-1)*IF(OR(C779="L",C779="S",C779="I"),-1,1),"")</f>
        <v>0</v>
      </c>
      <c r="AW779" s="899">
        <f t="shared" si="51"/>
        <v>0</v>
      </c>
      <c r="AX779" s="899">
        <f>INDEX(V779:AG779,1,MATCH(Parametres!$B$3,V$1:AG$1,0))*IF(OR(C779="L",C779="S",C779="I"),-1,1)</f>
        <v>0</v>
      </c>
      <c r="AY779" s="487" t="s">
        <v>337</v>
      </c>
      <c r="AZ779" s="487" t="e">
        <f>+VLOOKUP($AJ779,Data_Validation!$A:$E,5,0)</f>
        <v>#N/A</v>
      </c>
    </row>
    <row r="780" spans="36:52" ht="15" customHeight="1">
      <c r="AJ780" s="899">
        <f t="shared" si="48"/>
        <v>0</v>
      </c>
      <c r="AK780" s="899">
        <f t="shared" si="48"/>
        <v>0</v>
      </c>
      <c r="AL780" s="905">
        <f>IFERROR(INDEX(G780:R780,1,MATCH(Parametres!$B$3,G$1:R$1,0)-1)*IF(OR(F780="L",F780="S",F780="I"),-1,1),"")</f>
        <v>0</v>
      </c>
      <c r="AM780" s="905">
        <f t="shared" si="49"/>
        <v>0</v>
      </c>
      <c r="AN780" s="905">
        <f>INDEX(G780:R780,1,MATCH(Parametres!$B$3,G$1:R$1,0))*IF(OR(F780="L",F780="S",F780="I"),-1,1)</f>
        <v>0</v>
      </c>
      <c r="AO780" s="487" t="e">
        <f>+VLOOKUP($AJ780,Data_Validation!$A:$D,1,0)</f>
        <v>#N/A</v>
      </c>
      <c r="AP780" s="487" t="e">
        <f>+VLOOKUP($AJ780,Data_Validation!$A:$D,3,0)</f>
        <v>#N/A</v>
      </c>
      <c r="AQ780" s="487" t="e">
        <f>+VLOOKUP($AJ780,Data_Validation!$A:$D,4,0)</f>
        <v>#N/A</v>
      </c>
      <c r="AR780" s="487" t="s">
        <v>299</v>
      </c>
      <c r="AS780" s="487" t="e">
        <f>+VLOOKUP($AJ780,Data_Validation!$A:$E,5,0)</f>
        <v>#N/A</v>
      </c>
      <c r="AT780" s="904">
        <f t="shared" si="50"/>
        <v>0</v>
      </c>
      <c r="AU780" s="488">
        <f t="shared" si="50"/>
        <v>0</v>
      </c>
      <c r="AV780" s="899">
        <f>IFERROR(INDEX(V780:AG780,1,MATCH(Parametres!$B$3,V$1:AG$1,0)-1)*IF(OR(C780="L",C780="S",C780="I"),-1,1),"")</f>
        <v>0</v>
      </c>
      <c r="AW780" s="899">
        <f t="shared" si="51"/>
        <v>0</v>
      </c>
      <c r="AX780" s="899">
        <f>INDEX(V780:AG780,1,MATCH(Parametres!$B$3,V$1:AG$1,0))*IF(OR(C780="L",C780="S",C780="I"),-1,1)</f>
        <v>0</v>
      </c>
      <c r="AY780" s="487" t="s">
        <v>337</v>
      </c>
      <c r="AZ780" s="487" t="e">
        <f>+VLOOKUP($AJ780,Data_Validation!$A:$E,5,0)</f>
        <v>#N/A</v>
      </c>
    </row>
    <row r="781" spans="36:52" ht="15" customHeight="1">
      <c r="AJ781" s="899">
        <f t="shared" si="48"/>
        <v>0</v>
      </c>
      <c r="AK781" s="899">
        <f t="shared" si="48"/>
        <v>0</v>
      </c>
      <c r="AL781" s="905">
        <f>IFERROR(INDEX(G781:R781,1,MATCH(Parametres!$B$3,G$1:R$1,0)-1)*IF(OR(F781="L",F781="S",F781="I"),-1,1),"")</f>
        <v>0</v>
      </c>
      <c r="AM781" s="905">
        <f t="shared" si="49"/>
        <v>0</v>
      </c>
      <c r="AN781" s="905">
        <f>INDEX(G781:R781,1,MATCH(Parametres!$B$3,G$1:R$1,0))*IF(OR(F781="L",F781="S",F781="I"),-1,1)</f>
        <v>0</v>
      </c>
      <c r="AO781" s="487" t="e">
        <f>+VLOOKUP($AJ781,Data_Validation!$A:$D,1,0)</f>
        <v>#N/A</v>
      </c>
      <c r="AP781" s="487" t="e">
        <f>+VLOOKUP($AJ781,Data_Validation!$A:$D,3,0)</f>
        <v>#N/A</v>
      </c>
      <c r="AQ781" s="487" t="e">
        <f>+VLOOKUP($AJ781,Data_Validation!$A:$D,4,0)</f>
        <v>#N/A</v>
      </c>
      <c r="AR781" s="487" t="s">
        <v>299</v>
      </c>
      <c r="AS781" s="487" t="e">
        <f>+VLOOKUP($AJ781,Data_Validation!$A:$E,5,0)</f>
        <v>#N/A</v>
      </c>
      <c r="AT781" s="904">
        <f t="shared" si="50"/>
        <v>0</v>
      </c>
      <c r="AU781" s="488">
        <f t="shared" si="50"/>
        <v>0</v>
      </c>
      <c r="AV781" s="899">
        <f>IFERROR(INDEX(V781:AG781,1,MATCH(Parametres!$B$3,V$1:AG$1,0)-1)*IF(OR(C781="L",C781="S",C781="I"),-1,1),"")</f>
        <v>0</v>
      </c>
      <c r="AW781" s="899">
        <f t="shared" si="51"/>
        <v>0</v>
      </c>
      <c r="AX781" s="899">
        <f>INDEX(V781:AG781,1,MATCH(Parametres!$B$3,V$1:AG$1,0))*IF(OR(C781="L",C781="S",C781="I"),-1,1)</f>
        <v>0</v>
      </c>
      <c r="AY781" s="487" t="s">
        <v>337</v>
      </c>
      <c r="AZ781" s="487" t="e">
        <f>+VLOOKUP($AJ781,Data_Validation!$A:$E,5,0)</f>
        <v>#N/A</v>
      </c>
    </row>
    <row r="782" spans="36:52" ht="15" customHeight="1">
      <c r="AJ782" s="899">
        <f t="shared" si="48"/>
        <v>0</v>
      </c>
      <c r="AK782" s="899">
        <f t="shared" si="48"/>
        <v>0</v>
      </c>
      <c r="AL782" s="905">
        <f>IFERROR(INDEX(G782:R782,1,MATCH(Parametres!$B$3,G$1:R$1,0)-1)*IF(OR(F782="L",F782="S",F782="I"),-1,1),"")</f>
        <v>0</v>
      </c>
      <c r="AM782" s="905">
        <f t="shared" si="49"/>
        <v>0</v>
      </c>
      <c r="AN782" s="905">
        <f>INDEX(G782:R782,1,MATCH(Parametres!$B$3,G$1:R$1,0))*IF(OR(F782="L",F782="S",F782="I"),-1,1)</f>
        <v>0</v>
      </c>
      <c r="AO782" s="487" t="e">
        <f>+VLOOKUP($AJ782,Data_Validation!$A:$D,1,0)</f>
        <v>#N/A</v>
      </c>
      <c r="AP782" s="487" t="e">
        <f>+VLOOKUP($AJ782,Data_Validation!$A:$D,3,0)</f>
        <v>#N/A</v>
      </c>
      <c r="AQ782" s="487" t="e">
        <f>+VLOOKUP($AJ782,Data_Validation!$A:$D,4,0)</f>
        <v>#N/A</v>
      </c>
      <c r="AR782" s="487" t="s">
        <v>299</v>
      </c>
      <c r="AS782" s="487" t="e">
        <f>+VLOOKUP($AJ782,Data_Validation!$A:$E,5,0)</f>
        <v>#N/A</v>
      </c>
      <c r="AT782" s="904">
        <f t="shared" si="50"/>
        <v>0</v>
      </c>
      <c r="AU782" s="488">
        <f t="shared" si="50"/>
        <v>0</v>
      </c>
      <c r="AV782" s="899">
        <f>IFERROR(INDEX(V782:AG782,1,MATCH(Parametres!$B$3,V$1:AG$1,0)-1)*IF(OR(C782="L",C782="S",C782="I"),-1,1),"")</f>
        <v>0</v>
      </c>
      <c r="AW782" s="899">
        <f t="shared" si="51"/>
        <v>0</v>
      </c>
      <c r="AX782" s="899">
        <f>INDEX(V782:AG782,1,MATCH(Parametres!$B$3,V$1:AG$1,0))*IF(OR(C782="L",C782="S",C782="I"),-1,1)</f>
        <v>0</v>
      </c>
      <c r="AY782" s="487" t="s">
        <v>337</v>
      </c>
      <c r="AZ782" s="487" t="e">
        <f>+VLOOKUP($AJ782,Data_Validation!$A:$E,5,0)</f>
        <v>#N/A</v>
      </c>
    </row>
    <row r="783" spans="36:52" ht="15" customHeight="1">
      <c r="AJ783" s="899">
        <f t="shared" si="48"/>
        <v>0</v>
      </c>
      <c r="AK783" s="899">
        <f t="shared" si="48"/>
        <v>0</v>
      </c>
      <c r="AL783" s="905">
        <f>IFERROR(INDEX(G783:R783,1,MATCH(Parametres!$B$3,G$1:R$1,0)-1)*IF(OR(F783="L",F783="S",F783="I"),-1,1),"")</f>
        <v>0</v>
      </c>
      <c r="AM783" s="905">
        <f t="shared" si="49"/>
        <v>0</v>
      </c>
      <c r="AN783" s="905">
        <f>INDEX(G783:R783,1,MATCH(Parametres!$B$3,G$1:R$1,0))*IF(OR(F783="L",F783="S",F783="I"),-1,1)</f>
        <v>0</v>
      </c>
      <c r="AO783" s="487" t="e">
        <f>+VLOOKUP($AJ783,Data_Validation!$A:$D,1,0)</f>
        <v>#N/A</v>
      </c>
      <c r="AP783" s="487" t="e">
        <f>+VLOOKUP($AJ783,Data_Validation!$A:$D,3,0)</f>
        <v>#N/A</v>
      </c>
      <c r="AQ783" s="487" t="e">
        <f>+VLOOKUP($AJ783,Data_Validation!$A:$D,4,0)</f>
        <v>#N/A</v>
      </c>
      <c r="AR783" s="487" t="s">
        <v>299</v>
      </c>
      <c r="AS783" s="487" t="e">
        <f>+VLOOKUP($AJ783,Data_Validation!$A:$E,5,0)</f>
        <v>#N/A</v>
      </c>
      <c r="AT783" s="904">
        <f t="shared" si="50"/>
        <v>0</v>
      </c>
      <c r="AU783" s="488">
        <f t="shared" si="50"/>
        <v>0</v>
      </c>
      <c r="AV783" s="899">
        <f>IFERROR(INDEX(V783:AG783,1,MATCH(Parametres!$B$3,V$1:AG$1,0)-1)*IF(OR(C783="L",C783="S",C783="I"),-1,1),"")</f>
        <v>0</v>
      </c>
      <c r="AW783" s="899">
        <f t="shared" si="51"/>
        <v>0</v>
      </c>
      <c r="AX783" s="899">
        <f>INDEX(V783:AG783,1,MATCH(Parametres!$B$3,V$1:AG$1,0))*IF(OR(C783="L",C783="S",C783="I"),-1,1)</f>
        <v>0</v>
      </c>
      <c r="AY783" s="487" t="s">
        <v>337</v>
      </c>
      <c r="AZ783" s="487" t="e">
        <f>+VLOOKUP($AJ783,Data_Validation!$A:$E,5,0)</f>
        <v>#N/A</v>
      </c>
    </row>
    <row r="784" spans="36:52" ht="15" customHeight="1">
      <c r="AJ784" s="899">
        <f t="shared" si="48"/>
        <v>0</v>
      </c>
      <c r="AK784" s="899">
        <f t="shared" si="48"/>
        <v>0</v>
      </c>
      <c r="AL784" s="905">
        <f>IFERROR(INDEX(G784:R784,1,MATCH(Parametres!$B$3,G$1:R$1,0)-1)*IF(OR(F784="L",F784="S",F784="I"),-1,1),"")</f>
        <v>0</v>
      </c>
      <c r="AM784" s="905">
        <f t="shared" si="49"/>
        <v>0</v>
      </c>
      <c r="AN784" s="905">
        <f>INDEX(G784:R784,1,MATCH(Parametres!$B$3,G$1:R$1,0))*IF(OR(F784="L",F784="S",F784="I"),-1,1)</f>
        <v>0</v>
      </c>
      <c r="AO784" s="487" t="e">
        <f>+VLOOKUP($AJ784,Data_Validation!$A:$D,1,0)</f>
        <v>#N/A</v>
      </c>
      <c r="AP784" s="487" t="e">
        <f>+VLOOKUP($AJ784,Data_Validation!$A:$D,3,0)</f>
        <v>#N/A</v>
      </c>
      <c r="AQ784" s="487" t="e">
        <f>+VLOOKUP($AJ784,Data_Validation!$A:$D,4,0)</f>
        <v>#N/A</v>
      </c>
      <c r="AR784" s="487" t="s">
        <v>299</v>
      </c>
      <c r="AS784" s="487" t="e">
        <f>+VLOOKUP($AJ784,Data_Validation!$A:$E,5,0)</f>
        <v>#N/A</v>
      </c>
      <c r="AT784" s="904">
        <f t="shared" si="50"/>
        <v>0</v>
      </c>
      <c r="AU784" s="488">
        <f t="shared" si="50"/>
        <v>0</v>
      </c>
      <c r="AV784" s="899">
        <f>IFERROR(INDEX(V784:AG784,1,MATCH(Parametres!$B$3,V$1:AG$1,0)-1)*IF(OR(C784="L",C784="S",C784="I"),-1,1),"")</f>
        <v>0</v>
      </c>
      <c r="AW784" s="899">
        <f t="shared" si="51"/>
        <v>0</v>
      </c>
      <c r="AX784" s="899">
        <f>INDEX(V784:AG784,1,MATCH(Parametres!$B$3,V$1:AG$1,0))*IF(OR(C784="L",C784="S",C784="I"),-1,1)</f>
        <v>0</v>
      </c>
      <c r="AY784" s="487" t="s">
        <v>337</v>
      </c>
      <c r="AZ784" s="487" t="e">
        <f>+VLOOKUP($AJ784,Data_Validation!$A:$E,5,0)</f>
        <v>#N/A</v>
      </c>
    </row>
    <row r="785" spans="36:52" ht="15" customHeight="1">
      <c r="AJ785" s="899">
        <f t="shared" si="48"/>
        <v>0</v>
      </c>
      <c r="AK785" s="899">
        <f t="shared" si="48"/>
        <v>0</v>
      </c>
      <c r="AL785" s="905">
        <f>IFERROR(INDEX(G785:R785,1,MATCH(Parametres!$B$3,G$1:R$1,0)-1)*IF(OR(F785="L",F785="S",F785="I"),-1,1),"")</f>
        <v>0</v>
      </c>
      <c r="AM785" s="905">
        <f t="shared" si="49"/>
        <v>0</v>
      </c>
      <c r="AN785" s="905">
        <f>INDEX(G785:R785,1,MATCH(Parametres!$B$3,G$1:R$1,0))*IF(OR(F785="L",F785="S",F785="I"),-1,1)</f>
        <v>0</v>
      </c>
      <c r="AO785" s="487" t="e">
        <f>+VLOOKUP($AJ785,Data_Validation!$A:$D,1,0)</f>
        <v>#N/A</v>
      </c>
      <c r="AP785" s="487" t="e">
        <f>+VLOOKUP($AJ785,Data_Validation!$A:$D,3,0)</f>
        <v>#N/A</v>
      </c>
      <c r="AQ785" s="487" t="e">
        <f>+VLOOKUP($AJ785,Data_Validation!$A:$D,4,0)</f>
        <v>#N/A</v>
      </c>
      <c r="AR785" s="487" t="s">
        <v>299</v>
      </c>
      <c r="AS785" s="487" t="e">
        <f>+VLOOKUP($AJ785,Data_Validation!$A:$E,5,0)</f>
        <v>#N/A</v>
      </c>
      <c r="AT785" s="904">
        <f t="shared" si="50"/>
        <v>0</v>
      </c>
      <c r="AU785" s="488">
        <f t="shared" si="50"/>
        <v>0</v>
      </c>
      <c r="AV785" s="899">
        <f>IFERROR(INDEX(V785:AG785,1,MATCH(Parametres!$B$3,V$1:AG$1,0)-1)*IF(OR(C785="L",C785="S",C785="I"),-1,1),"")</f>
        <v>0</v>
      </c>
      <c r="AW785" s="899">
        <f t="shared" si="51"/>
        <v>0</v>
      </c>
      <c r="AX785" s="899">
        <f>INDEX(V785:AG785,1,MATCH(Parametres!$B$3,V$1:AG$1,0))*IF(OR(C785="L",C785="S",C785="I"),-1,1)</f>
        <v>0</v>
      </c>
      <c r="AY785" s="487" t="s">
        <v>337</v>
      </c>
      <c r="AZ785" s="487" t="e">
        <f>+VLOOKUP($AJ785,Data_Validation!$A:$E,5,0)</f>
        <v>#N/A</v>
      </c>
    </row>
    <row r="786" spans="36:52" ht="15" customHeight="1">
      <c r="AJ786" s="899">
        <f t="shared" si="48"/>
        <v>0</v>
      </c>
      <c r="AK786" s="899">
        <f t="shared" si="48"/>
        <v>0</v>
      </c>
      <c r="AL786" s="905">
        <f>IFERROR(INDEX(G786:R786,1,MATCH(Parametres!$B$3,G$1:R$1,0)-1)*IF(OR(F786="L",F786="S",F786="I"),-1,1),"")</f>
        <v>0</v>
      </c>
      <c r="AM786" s="905">
        <f t="shared" si="49"/>
        <v>0</v>
      </c>
      <c r="AN786" s="905">
        <f>INDEX(G786:R786,1,MATCH(Parametres!$B$3,G$1:R$1,0))*IF(OR(F786="L",F786="S",F786="I"),-1,1)</f>
        <v>0</v>
      </c>
      <c r="AO786" s="487" t="e">
        <f>+VLOOKUP($AJ786,Data_Validation!$A:$D,1,0)</f>
        <v>#N/A</v>
      </c>
      <c r="AP786" s="487" t="e">
        <f>+VLOOKUP($AJ786,Data_Validation!$A:$D,3,0)</f>
        <v>#N/A</v>
      </c>
      <c r="AQ786" s="487" t="e">
        <f>+VLOOKUP($AJ786,Data_Validation!$A:$D,4,0)</f>
        <v>#N/A</v>
      </c>
      <c r="AR786" s="487" t="s">
        <v>299</v>
      </c>
      <c r="AS786" s="487" t="e">
        <f>+VLOOKUP($AJ786,Data_Validation!$A:$E,5,0)</f>
        <v>#N/A</v>
      </c>
      <c r="AT786" s="904">
        <f t="shared" si="50"/>
        <v>0</v>
      </c>
      <c r="AU786" s="488">
        <f t="shared" si="50"/>
        <v>0</v>
      </c>
      <c r="AV786" s="899">
        <f>IFERROR(INDEX(V786:AG786,1,MATCH(Parametres!$B$3,V$1:AG$1,0)-1)*IF(OR(C786="L",C786="S",C786="I"),-1,1),"")</f>
        <v>0</v>
      </c>
      <c r="AW786" s="899">
        <f t="shared" si="51"/>
        <v>0</v>
      </c>
      <c r="AX786" s="899">
        <f>INDEX(V786:AG786,1,MATCH(Parametres!$B$3,V$1:AG$1,0))*IF(OR(C786="L",C786="S",C786="I"),-1,1)</f>
        <v>0</v>
      </c>
      <c r="AY786" s="487" t="s">
        <v>337</v>
      </c>
      <c r="AZ786" s="487" t="e">
        <f>+VLOOKUP($AJ786,Data_Validation!$A:$E,5,0)</f>
        <v>#N/A</v>
      </c>
    </row>
    <row r="787" spans="36:52" ht="15" customHeight="1">
      <c r="AJ787" s="899">
        <f t="shared" si="48"/>
        <v>0</v>
      </c>
      <c r="AK787" s="899">
        <f t="shared" si="48"/>
        <v>0</v>
      </c>
      <c r="AL787" s="905">
        <f>IFERROR(INDEX(G787:R787,1,MATCH(Parametres!$B$3,G$1:R$1,0)-1)*IF(OR(F787="L",F787="S",F787="I"),-1,1),"")</f>
        <v>0</v>
      </c>
      <c r="AM787" s="905">
        <f t="shared" si="49"/>
        <v>0</v>
      </c>
      <c r="AN787" s="905">
        <f>INDEX(G787:R787,1,MATCH(Parametres!$B$3,G$1:R$1,0))*IF(OR(F787="L",F787="S",F787="I"),-1,1)</f>
        <v>0</v>
      </c>
      <c r="AO787" s="487" t="e">
        <f>+VLOOKUP($AJ787,Data_Validation!$A:$D,1,0)</f>
        <v>#N/A</v>
      </c>
      <c r="AP787" s="487" t="e">
        <f>+VLOOKUP($AJ787,Data_Validation!$A:$D,3,0)</f>
        <v>#N/A</v>
      </c>
      <c r="AQ787" s="487" t="e">
        <f>+VLOOKUP($AJ787,Data_Validation!$A:$D,4,0)</f>
        <v>#N/A</v>
      </c>
      <c r="AR787" s="487" t="s">
        <v>299</v>
      </c>
      <c r="AS787" s="487" t="e">
        <f>+VLOOKUP($AJ787,Data_Validation!$A:$E,5,0)</f>
        <v>#N/A</v>
      </c>
      <c r="AT787" s="904">
        <f t="shared" si="50"/>
        <v>0</v>
      </c>
      <c r="AU787" s="488">
        <f t="shared" si="50"/>
        <v>0</v>
      </c>
      <c r="AV787" s="899">
        <f>IFERROR(INDEX(V787:AG787,1,MATCH(Parametres!$B$3,V$1:AG$1,0)-1)*IF(OR(C787="L",C787="S",C787="I"),-1,1),"")</f>
        <v>0</v>
      </c>
      <c r="AW787" s="899">
        <f t="shared" si="51"/>
        <v>0</v>
      </c>
      <c r="AX787" s="899">
        <f>INDEX(V787:AG787,1,MATCH(Parametres!$B$3,V$1:AG$1,0))*IF(OR(C787="L",C787="S",C787="I"),-1,1)</f>
        <v>0</v>
      </c>
      <c r="AY787" s="487" t="s">
        <v>337</v>
      </c>
      <c r="AZ787" s="487" t="e">
        <f>+VLOOKUP($AJ787,Data_Validation!$A:$E,5,0)</f>
        <v>#N/A</v>
      </c>
    </row>
    <row r="788" spans="36:52" ht="15" customHeight="1">
      <c r="AJ788" s="899">
        <f t="shared" ref="AJ788:AK792" si="52">C788</f>
        <v>0</v>
      </c>
      <c r="AK788" s="899">
        <f t="shared" si="52"/>
        <v>0</v>
      </c>
      <c r="AL788" s="905">
        <f>IFERROR(INDEX(G788:R788,1,MATCH(Parametres!$B$3,G$1:R$1,0)-1)*IF(OR(F788="L",F788="S",F788="I"),-1,1),"")</f>
        <v>0</v>
      </c>
      <c r="AM788" s="905">
        <f t="shared" si="49"/>
        <v>0</v>
      </c>
      <c r="AN788" s="905">
        <f>INDEX(G788:R788,1,MATCH(Parametres!$B$3,G$1:R$1,0))*IF(OR(F788="L",F788="S",F788="I"),-1,1)</f>
        <v>0</v>
      </c>
      <c r="AO788" s="487" t="e">
        <f>+VLOOKUP($AJ788,Data_Validation!$A:$D,1,0)</f>
        <v>#N/A</v>
      </c>
      <c r="AP788" s="487" t="e">
        <f>+VLOOKUP($AJ788,Data_Validation!$A:$D,3,0)</f>
        <v>#N/A</v>
      </c>
      <c r="AQ788" s="487" t="e">
        <f>+VLOOKUP($AJ788,Data_Validation!$A:$D,4,0)</f>
        <v>#N/A</v>
      </c>
      <c r="AR788" s="487" t="s">
        <v>299</v>
      </c>
      <c r="AS788" s="487" t="e">
        <f>+VLOOKUP($AJ788,Data_Validation!$A:$E,5,0)</f>
        <v>#N/A</v>
      </c>
      <c r="AT788" s="904">
        <f t="shared" si="50"/>
        <v>0</v>
      </c>
      <c r="AU788" s="488">
        <f t="shared" si="50"/>
        <v>0</v>
      </c>
      <c r="AV788" s="899">
        <f>IFERROR(INDEX(V788:AG788,1,MATCH(Parametres!$B$3,V$1:AG$1,0)-1)*IF(OR(C788="L",C788="S",C788="I"),-1,1),"")</f>
        <v>0</v>
      </c>
      <c r="AW788" s="899">
        <f t="shared" si="51"/>
        <v>0</v>
      </c>
      <c r="AX788" s="899">
        <f>INDEX(V788:AG788,1,MATCH(Parametres!$B$3,V$1:AG$1,0))*IF(OR(C788="L",C788="S",C788="I"),-1,1)</f>
        <v>0</v>
      </c>
      <c r="AY788" s="487" t="s">
        <v>337</v>
      </c>
      <c r="AZ788" s="487" t="e">
        <f>+VLOOKUP($AJ788,Data_Validation!$A:$E,5,0)</f>
        <v>#N/A</v>
      </c>
    </row>
    <row r="789" spans="36:52" ht="15" customHeight="1">
      <c r="AJ789" s="899">
        <f t="shared" si="52"/>
        <v>0</v>
      </c>
      <c r="AK789" s="899">
        <f t="shared" si="52"/>
        <v>0</v>
      </c>
      <c r="AL789" s="905">
        <f>IFERROR(INDEX(G789:R789,1,MATCH(Parametres!$B$3,G$1:R$1,0)-1)*IF(OR(F789="L",F789="S",F789="I"),-1,1),"")</f>
        <v>0</v>
      </c>
      <c r="AM789" s="905">
        <f t="shared" si="49"/>
        <v>0</v>
      </c>
      <c r="AN789" s="905">
        <f>INDEX(G789:R789,1,MATCH(Parametres!$B$3,G$1:R$1,0))*IF(OR(F789="L",F789="S",F789="I"),-1,1)</f>
        <v>0</v>
      </c>
      <c r="AO789" s="487" t="e">
        <f>+VLOOKUP($AJ789,Data_Validation!$A:$D,1,0)</f>
        <v>#N/A</v>
      </c>
      <c r="AP789" s="487" t="e">
        <f>+VLOOKUP($AJ789,Data_Validation!$A:$D,3,0)</f>
        <v>#N/A</v>
      </c>
      <c r="AQ789" s="487" t="e">
        <f>+VLOOKUP($AJ789,Data_Validation!$A:$D,4,0)</f>
        <v>#N/A</v>
      </c>
      <c r="AR789" s="487" t="s">
        <v>299</v>
      </c>
      <c r="AS789" s="487" t="e">
        <f>+VLOOKUP($AJ789,Data_Validation!$A:$E,5,0)</f>
        <v>#N/A</v>
      </c>
      <c r="AT789" s="904">
        <f t="shared" si="50"/>
        <v>0</v>
      </c>
      <c r="AU789" s="488">
        <f t="shared" si="50"/>
        <v>0</v>
      </c>
      <c r="AV789" s="899">
        <f>IFERROR(INDEX(V789:AG789,1,MATCH(Parametres!$B$3,V$1:AG$1,0)-1)*IF(OR(C789="L",C789="S",C789="I"),-1,1),"")</f>
        <v>0</v>
      </c>
      <c r="AW789" s="899">
        <f t="shared" si="51"/>
        <v>0</v>
      </c>
      <c r="AX789" s="899">
        <f>INDEX(V789:AG789,1,MATCH(Parametres!$B$3,V$1:AG$1,0))*IF(OR(C789="L",C789="S",C789="I"),-1,1)</f>
        <v>0</v>
      </c>
      <c r="AY789" s="487" t="s">
        <v>337</v>
      </c>
      <c r="AZ789" s="487" t="e">
        <f>+VLOOKUP($AJ789,Data_Validation!$A:$E,5,0)</f>
        <v>#N/A</v>
      </c>
    </row>
    <row r="790" spans="36:52" ht="15" customHeight="1">
      <c r="AJ790" s="899">
        <f t="shared" si="52"/>
        <v>0</v>
      </c>
      <c r="AK790" s="899">
        <f t="shared" si="52"/>
        <v>0</v>
      </c>
      <c r="AL790" s="905">
        <f>IFERROR(INDEX(G790:R790,1,MATCH(Parametres!$B$3,G$1:R$1,0)-1)*IF(OR(F790="L",F790="S",F790="I"),-1,1),"")</f>
        <v>0</v>
      </c>
      <c r="AM790" s="905">
        <f t="shared" si="49"/>
        <v>0</v>
      </c>
      <c r="AN790" s="905">
        <f>INDEX(G790:R790,1,MATCH(Parametres!$B$3,G$1:R$1,0))*IF(OR(F790="L",F790="S",F790="I"),-1,1)</f>
        <v>0</v>
      </c>
      <c r="AO790" s="487" t="e">
        <f>+VLOOKUP($AJ790,Data_Validation!$A:$D,1,0)</f>
        <v>#N/A</v>
      </c>
      <c r="AP790" s="487" t="e">
        <f>+VLOOKUP($AJ790,Data_Validation!$A:$D,3,0)</f>
        <v>#N/A</v>
      </c>
      <c r="AQ790" s="487" t="e">
        <f>+VLOOKUP($AJ790,Data_Validation!$A:$D,4,0)</f>
        <v>#N/A</v>
      </c>
      <c r="AR790" s="487" t="s">
        <v>299</v>
      </c>
      <c r="AS790" s="487" t="e">
        <f>+VLOOKUP($AJ790,Data_Validation!$A:$E,5,0)</f>
        <v>#N/A</v>
      </c>
      <c r="AT790" s="904">
        <f t="shared" si="50"/>
        <v>0</v>
      </c>
      <c r="AU790" s="488">
        <f t="shared" si="50"/>
        <v>0</v>
      </c>
      <c r="AV790" s="899">
        <f>IFERROR(INDEX(V790:AG790,1,MATCH(Parametres!$B$3,V$1:AG$1,0)-1)*IF(OR(C790="L",C790="S",C790="I"),-1,1),"")</f>
        <v>0</v>
      </c>
      <c r="AW790" s="899">
        <f t="shared" si="51"/>
        <v>0</v>
      </c>
      <c r="AX790" s="899">
        <f>INDEX(V790:AG790,1,MATCH(Parametres!$B$3,V$1:AG$1,0))*IF(OR(C790="L",C790="S",C790="I"),-1,1)</f>
        <v>0</v>
      </c>
      <c r="AY790" s="487" t="s">
        <v>337</v>
      </c>
      <c r="AZ790" s="487" t="e">
        <f>+VLOOKUP($AJ790,Data_Validation!$A:$E,5,0)</f>
        <v>#N/A</v>
      </c>
    </row>
    <row r="791" spans="36:52" ht="15" customHeight="1">
      <c r="AJ791" s="899">
        <f t="shared" si="52"/>
        <v>0</v>
      </c>
      <c r="AK791" s="899">
        <f t="shared" si="52"/>
        <v>0</v>
      </c>
      <c r="AL791" s="905">
        <f>IFERROR(INDEX(G791:R791,1,MATCH(Parametres!$B$3,G$1:R$1,0)-1)*IF(OR(F791="L",F791="S",F791="I"),-1,1),"")</f>
        <v>0</v>
      </c>
      <c r="AM791" s="905">
        <f t="shared" si="49"/>
        <v>0</v>
      </c>
      <c r="AN791" s="905">
        <f>INDEX(G791:R791,1,MATCH(Parametres!$B$3,G$1:R$1,0))*IF(OR(F791="L",F791="S",F791="I"),-1,1)</f>
        <v>0</v>
      </c>
      <c r="AO791" s="487" t="e">
        <f>+VLOOKUP($AJ791,Data_Validation!$A:$D,1,0)</f>
        <v>#N/A</v>
      </c>
      <c r="AP791" s="487" t="e">
        <f>+VLOOKUP($AJ791,Data_Validation!$A:$D,3,0)</f>
        <v>#N/A</v>
      </c>
      <c r="AQ791" s="487" t="e">
        <f>+VLOOKUP($AJ791,Data_Validation!$A:$D,4,0)</f>
        <v>#N/A</v>
      </c>
      <c r="AR791" s="487" t="s">
        <v>299</v>
      </c>
      <c r="AS791" s="487" t="e">
        <f>+VLOOKUP($AJ791,Data_Validation!$A:$E,5,0)</f>
        <v>#N/A</v>
      </c>
      <c r="AT791" s="904">
        <f t="shared" si="50"/>
        <v>0</v>
      </c>
      <c r="AU791" s="488">
        <f t="shared" si="50"/>
        <v>0</v>
      </c>
      <c r="AV791" s="899">
        <f>IFERROR(INDEX(V791:AG791,1,MATCH(Parametres!$B$3,V$1:AG$1,0)-1)*IF(OR(C791="L",C791="S",C791="I"),-1,1),"")</f>
        <v>0</v>
      </c>
      <c r="AW791" s="899">
        <f t="shared" si="51"/>
        <v>0</v>
      </c>
      <c r="AX791" s="899">
        <f>INDEX(V791:AG791,1,MATCH(Parametres!$B$3,V$1:AG$1,0))*IF(OR(C791="L",C791="S",C791="I"),-1,1)</f>
        <v>0</v>
      </c>
      <c r="AY791" s="487" t="s">
        <v>337</v>
      </c>
      <c r="AZ791" s="487" t="e">
        <f>+VLOOKUP($AJ791,Data_Validation!$A:$E,5,0)</f>
        <v>#N/A</v>
      </c>
    </row>
    <row r="792" spans="36:52" ht="15" customHeight="1">
      <c r="AJ792" s="899">
        <f t="shared" si="52"/>
        <v>0</v>
      </c>
      <c r="AK792" s="899">
        <f t="shared" si="52"/>
        <v>0</v>
      </c>
      <c r="AL792" s="905">
        <f>IFERROR(INDEX(G792:R792,1,MATCH(Parametres!$B$3,G$1:R$1,0)-1)*IF(OR(F792="L",F792="S",F792="I"),-1,1),"")</f>
        <v>0</v>
      </c>
      <c r="AM792" s="905">
        <f t="shared" si="49"/>
        <v>0</v>
      </c>
      <c r="AN792" s="905">
        <f>INDEX(G792:R792,1,MATCH(Parametres!$B$3,G$1:R$1,0))*IF(OR(F792="L",F792="S",F792="I"),-1,1)</f>
        <v>0</v>
      </c>
      <c r="AO792" s="487" t="e">
        <f>+VLOOKUP($AJ792,Data_Validation!$A:$D,1,0)</f>
        <v>#N/A</v>
      </c>
      <c r="AP792" s="487" t="e">
        <f>+VLOOKUP($AJ792,Data_Validation!$A:$D,3,0)</f>
        <v>#N/A</v>
      </c>
      <c r="AQ792" s="487" t="e">
        <f>+VLOOKUP($AJ792,Data_Validation!$A:$D,4,0)</f>
        <v>#N/A</v>
      </c>
      <c r="AR792" s="487" t="s">
        <v>299</v>
      </c>
      <c r="AS792" s="487" t="e">
        <f>+VLOOKUP($AJ792,Data_Validation!$A:$E,5,0)</f>
        <v>#N/A</v>
      </c>
      <c r="AT792" s="904">
        <f t="shared" si="50"/>
        <v>0</v>
      </c>
      <c r="AU792" s="488">
        <f t="shared" si="50"/>
        <v>0</v>
      </c>
      <c r="AV792" s="899">
        <f>IFERROR(INDEX(V792:AG792,1,MATCH(Parametres!$B$3,V$1:AG$1,0)-1)*IF(OR(C792="L",C792="S",C792="I"),-1,1),"")</f>
        <v>0</v>
      </c>
      <c r="AW792" s="899">
        <f t="shared" si="51"/>
        <v>0</v>
      </c>
      <c r="AX792" s="899">
        <f>INDEX(V792:AG792,1,MATCH(Parametres!$B$3,V$1:AG$1,0))*IF(OR(C792="L",C792="S",C792="I"),-1,1)</f>
        <v>0</v>
      </c>
      <c r="AY792" s="487" t="s">
        <v>337</v>
      </c>
      <c r="AZ792" s="487" t="e">
        <f>+VLOOKUP($AJ792,Data_Validation!$A:$E,5,0)</f>
        <v>#N/A</v>
      </c>
    </row>
    <row r="793" spans="36:52" ht="15" customHeight="1">
      <c r="AJ793" s="899">
        <f t="shared" ref="AJ793:AJ856" si="53">C793</f>
        <v>0</v>
      </c>
      <c r="AK793" s="899">
        <f t="shared" ref="AK793:AK856" si="54">D793</f>
        <v>0</v>
      </c>
      <c r="AL793" s="905">
        <f>IFERROR(INDEX(G793:R793,1,MATCH(Parametres!$B$3,G$1:R$1,0)-1)*IF(OR(F793="L",F793="S",F793="I"),-1,1),"")</f>
        <v>0</v>
      </c>
      <c r="AM793" s="905">
        <f t="shared" ref="AM793:AM856" si="55">AN793-AL793</f>
        <v>0</v>
      </c>
      <c r="AN793" s="905">
        <f>INDEX(G793:R793,1,MATCH(Parametres!$B$3,G$1:R$1,0))*IF(OR(F793="L",F793="S",F793="I"),-1,1)</f>
        <v>0</v>
      </c>
      <c r="AO793" s="487" t="e">
        <f>+VLOOKUP($AJ793,Data_Validation!$A:$D,1,0)</f>
        <v>#N/A</v>
      </c>
      <c r="AP793" s="487" t="e">
        <f>+VLOOKUP($AJ793,Data_Validation!$A:$D,3,0)</f>
        <v>#N/A</v>
      </c>
      <c r="AQ793" s="487" t="e">
        <f>+VLOOKUP($AJ793,Data_Validation!$A:$D,4,0)</f>
        <v>#N/A</v>
      </c>
      <c r="AR793" s="487" t="s">
        <v>299</v>
      </c>
      <c r="AS793" s="487" t="e">
        <f>+VLOOKUP($AJ793,Data_Validation!$A:$E,5,0)</f>
        <v>#N/A</v>
      </c>
      <c r="AT793" s="904">
        <f t="shared" ref="AT793:AT856" si="56">C793</f>
        <v>0</v>
      </c>
      <c r="AU793" s="488">
        <f t="shared" ref="AU793:AU856" si="57">D793</f>
        <v>0</v>
      </c>
      <c r="AV793" s="899">
        <f>IFERROR(INDEX(V793:AG793,1,MATCH(Parametres!$B$3,V$1:AG$1,0)-1)*IF(OR(C793="L",C793="S",C793="I"),-1,1),"")</f>
        <v>0</v>
      </c>
      <c r="AW793" s="899">
        <f t="shared" ref="AW793:AW856" si="58">AX793-AV793</f>
        <v>0</v>
      </c>
      <c r="AX793" s="899">
        <f>INDEX(V793:AG793,1,MATCH(Parametres!$B$3,V$1:AG$1,0))*IF(OR(C793="L",C793="S",C793="I"),-1,1)</f>
        <v>0</v>
      </c>
      <c r="AY793" s="487" t="s">
        <v>337</v>
      </c>
      <c r="AZ793" s="487" t="e">
        <f>+VLOOKUP($AJ793,Data_Validation!$A:$E,5,0)</f>
        <v>#N/A</v>
      </c>
    </row>
    <row r="794" spans="36:52" ht="15" customHeight="1">
      <c r="AJ794" s="899">
        <f t="shared" si="53"/>
        <v>0</v>
      </c>
      <c r="AK794" s="899">
        <f t="shared" si="54"/>
        <v>0</v>
      </c>
      <c r="AL794" s="905">
        <f>IFERROR(INDEX(G794:R794,1,MATCH(Parametres!$B$3,G$1:R$1,0)-1)*IF(OR(F794="L",F794="S",F794="I"),-1,1),"")</f>
        <v>0</v>
      </c>
      <c r="AM794" s="905">
        <f t="shared" si="55"/>
        <v>0</v>
      </c>
      <c r="AN794" s="905">
        <f>INDEX(G794:R794,1,MATCH(Parametres!$B$3,G$1:R$1,0))*IF(OR(F794="L",F794="S",F794="I"),-1,1)</f>
        <v>0</v>
      </c>
      <c r="AO794" s="487" t="e">
        <f>+VLOOKUP($AJ794,Data_Validation!$A:$D,1,0)</f>
        <v>#N/A</v>
      </c>
      <c r="AP794" s="487" t="e">
        <f>+VLOOKUP($AJ794,Data_Validation!$A:$D,3,0)</f>
        <v>#N/A</v>
      </c>
      <c r="AQ794" s="487" t="e">
        <f>+VLOOKUP($AJ794,Data_Validation!$A:$D,4,0)</f>
        <v>#N/A</v>
      </c>
      <c r="AR794" s="487" t="s">
        <v>299</v>
      </c>
      <c r="AS794" s="487" t="e">
        <f>+VLOOKUP($AJ794,Data_Validation!$A:$E,5,0)</f>
        <v>#N/A</v>
      </c>
      <c r="AT794" s="904">
        <f t="shared" si="56"/>
        <v>0</v>
      </c>
      <c r="AU794" s="488">
        <f t="shared" si="57"/>
        <v>0</v>
      </c>
      <c r="AV794" s="899">
        <f>IFERROR(INDEX(V794:AG794,1,MATCH(Parametres!$B$3,V$1:AG$1,0)-1)*IF(OR(C794="L",C794="S",C794="I"),-1,1),"")</f>
        <v>0</v>
      </c>
      <c r="AW794" s="899">
        <f t="shared" si="58"/>
        <v>0</v>
      </c>
      <c r="AX794" s="899">
        <f>INDEX(V794:AG794,1,MATCH(Parametres!$B$3,V$1:AG$1,0))*IF(OR(C794="L",C794="S",C794="I"),-1,1)</f>
        <v>0</v>
      </c>
      <c r="AY794" s="487" t="s">
        <v>337</v>
      </c>
      <c r="AZ794" s="487" t="e">
        <f>+VLOOKUP($AJ794,Data_Validation!$A:$E,5,0)</f>
        <v>#N/A</v>
      </c>
    </row>
    <row r="795" spans="36:52" ht="15" customHeight="1">
      <c r="AJ795" s="899">
        <f t="shared" si="53"/>
        <v>0</v>
      </c>
      <c r="AK795" s="899">
        <f t="shared" si="54"/>
        <v>0</v>
      </c>
      <c r="AL795" s="905">
        <f>IFERROR(INDEX(G795:R795,1,MATCH(Parametres!$B$3,G$1:R$1,0)-1)*IF(OR(F795="L",F795="S",F795="I"),-1,1),"")</f>
        <v>0</v>
      </c>
      <c r="AM795" s="905">
        <f t="shared" si="55"/>
        <v>0</v>
      </c>
      <c r="AN795" s="905">
        <f>INDEX(G795:R795,1,MATCH(Parametres!$B$3,G$1:R$1,0))*IF(OR(F795="L",F795="S",F795="I"),-1,1)</f>
        <v>0</v>
      </c>
      <c r="AO795" s="487" t="e">
        <f>+VLOOKUP($AJ795,Data_Validation!$A:$D,1,0)</f>
        <v>#N/A</v>
      </c>
      <c r="AP795" s="487" t="e">
        <f>+VLOOKUP($AJ795,Data_Validation!$A:$D,3,0)</f>
        <v>#N/A</v>
      </c>
      <c r="AQ795" s="487" t="e">
        <f>+VLOOKUP($AJ795,Data_Validation!$A:$D,4,0)</f>
        <v>#N/A</v>
      </c>
      <c r="AR795" s="487" t="s">
        <v>299</v>
      </c>
      <c r="AS795" s="487" t="e">
        <f>+VLOOKUP($AJ795,Data_Validation!$A:$E,5,0)</f>
        <v>#N/A</v>
      </c>
      <c r="AT795" s="904">
        <f t="shared" si="56"/>
        <v>0</v>
      </c>
      <c r="AU795" s="488">
        <f t="shared" si="57"/>
        <v>0</v>
      </c>
      <c r="AV795" s="899">
        <f>IFERROR(INDEX(V795:AG795,1,MATCH(Parametres!$B$3,V$1:AG$1,0)-1)*IF(OR(C795="L",C795="S",C795="I"),-1,1),"")</f>
        <v>0</v>
      </c>
      <c r="AW795" s="899">
        <f t="shared" si="58"/>
        <v>0</v>
      </c>
      <c r="AX795" s="899">
        <f>INDEX(V795:AG795,1,MATCH(Parametres!$B$3,V$1:AG$1,0))*IF(OR(C795="L",C795="S",C795="I"),-1,1)</f>
        <v>0</v>
      </c>
      <c r="AY795" s="487" t="s">
        <v>337</v>
      </c>
      <c r="AZ795" s="487" t="e">
        <f>+VLOOKUP($AJ795,Data_Validation!$A:$E,5,0)</f>
        <v>#N/A</v>
      </c>
    </row>
    <row r="796" spans="36:52" ht="15" customHeight="1">
      <c r="AJ796" s="899">
        <f t="shared" si="53"/>
        <v>0</v>
      </c>
      <c r="AK796" s="899">
        <f t="shared" si="54"/>
        <v>0</v>
      </c>
      <c r="AL796" s="905">
        <f>IFERROR(INDEX(G796:R796,1,MATCH(Parametres!$B$3,G$1:R$1,0)-1)*IF(OR(F796="L",F796="S",F796="I"),-1,1),"")</f>
        <v>0</v>
      </c>
      <c r="AM796" s="905">
        <f t="shared" si="55"/>
        <v>0</v>
      </c>
      <c r="AN796" s="905">
        <f>INDEX(G796:R796,1,MATCH(Parametres!$B$3,G$1:R$1,0))*IF(OR(F796="L",F796="S",F796="I"),-1,1)</f>
        <v>0</v>
      </c>
      <c r="AO796" s="487" t="e">
        <f>+VLOOKUP($AJ796,Data_Validation!$A:$D,1,0)</f>
        <v>#N/A</v>
      </c>
      <c r="AP796" s="487" t="e">
        <f>+VLOOKUP($AJ796,Data_Validation!$A:$D,3,0)</f>
        <v>#N/A</v>
      </c>
      <c r="AQ796" s="487" t="e">
        <f>+VLOOKUP($AJ796,Data_Validation!$A:$D,4,0)</f>
        <v>#N/A</v>
      </c>
      <c r="AR796" s="487" t="s">
        <v>299</v>
      </c>
      <c r="AS796" s="487" t="e">
        <f>+VLOOKUP($AJ796,Data_Validation!$A:$E,5,0)</f>
        <v>#N/A</v>
      </c>
      <c r="AT796" s="904">
        <f t="shared" si="56"/>
        <v>0</v>
      </c>
      <c r="AU796" s="488">
        <f t="shared" si="57"/>
        <v>0</v>
      </c>
      <c r="AV796" s="899">
        <f>IFERROR(INDEX(V796:AG796,1,MATCH(Parametres!$B$3,V$1:AG$1,0)-1)*IF(OR(C796="L",C796="S",C796="I"),-1,1),"")</f>
        <v>0</v>
      </c>
      <c r="AW796" s="899">
        <f t="shared" si="58"/>
        <v>0</v>
      </c>
      <c r="AX796" s="899">
        <f>INDEX(V796:AG796,1,MATCH(Parametres!$B$3,V$1:AG$1,0))*IF(OR(C796="L",C796="S",C796="I"),-1,1)</f>
        <v>0</v>
      </c>
      <c r="AY796" s="487" t="s">
        <v>337</v>
      </c>
      <c r="AZ796" s="487" t="e">
        <f>+VLOOKUP($AJ796,Data_Validation!$A:$E,5,0)</f>
        <v>#N/A</v>
      </c>
    </row>
    <row r="797" spans="36:52" ht="15" customHeight="1">
      <c r="AJ797" s="899">
        <f t="shared" si="53"/>
        <v>0</v>
      </c>
      <c r="AK797" s="899">
        <f t="shared" si="54"/>
        <v>0</v>
      </c>
      <c r="AL797" s="905">
        <f>IFERROR(INDEX(G797:R797,1,MATCH(Parametres!$B$3,G$1:R$1,0)-1)*IF(OR(F797="L",F797="S",F797="I"),-1,1),"")</f>
        <v>0</v>
      </c>
      <c r="AM797" s="905">
        <f t="shared" si="55"/>
        <v>0</v>
      </c>
      <c r="AN797" s="905">
        <f>INDEX(G797:R797,1,MATCH(Parametres!$B$3,G$1:R$1,0))*IF(OR(F797="L",F797="S",F797="I"),-1,1)</f>
        <v>0</v>
      </c>
      <c r="AO797" s="487" t="e">
        <f>+VLOOKUP($AJ797,Data_Validation!$A:$D,1,0)</f>
        <v>#N/A</v>
      </c>
      <c r="AP797" s="487" t="e">
        <f>+VLOOKUP($AJ797,Data_Validation!$A:$D,3,0)</f>
        <v>#N/A</v>
      </c>
      <c r="AQ797" s="487" t="e">
        <f>+VLOOKUP($AJ797,Data_Validation!$A:$D,4,0)</f>
        <v>#N/A</v>
      </c>
      <c r="AR797" s="487" t="s">
        <v>299</v>
      </c>
      <c r="AS797" s="487" t="e">
        <f>+VLOOKUP($AJ797,Data_Validation!$A:$E,5,0)</f>
        <v>#N/A</v>
      </c>
      <c r="AT797" s="904">
        <f t="shared" si="56"/>
        <v>0</v>
      </c>
      <c r="AU797" s="488">
        <f t="shared" si="57"/>
        <v>0</v>
      </c>
      <c r="AV797" s="899">
        <f>IFERROR(INDEX(V797:AG797,1,MATCH(Parametres!$B$3,V$1:AG$1,0)-1)*IF(OR(C797="L",C797="S",C797="I"),-1,1),"")</f>
        <v>0</v>
      </c>
      <c r="AW797" s="899">
        <f t="shared" si="58"/>
        <v>0</v>
      </c>
      <c r="AX797" s="899">
        <f>INDEX(V797:AG797,1,MATCH(Parametres!$B$3,V$1:AG$1,0))*IF(OR(C797="L",C797="S",C797="I"),-1,1)</f>
        <v>0</v>
      </c>
      <c r="AY797" s="487" t="s">
        <v>337</v>
      </c>
      <c r="AZ797" s="487" t="e">
        <f>+VLOOKUP($AJ797,Data_Validation!$A:$E,5,0)</f>
        <v>#N/A</v>
      </c>
    </row>
    <row r="798" spans="36:52" ht="15" customHeight="1">
      <c r="AJ798" s="899">
        <f t="shared" si="53"/>
        <v>0</v>
      </c>
      <c r="AK798" s="899">
        <f t="shared" si="54"/>
        <v>0</v>
      </c>
      <c r="AL798" s="905">
        <f>IFERROR(INDEX(G798:R798,1,MATCH(Parametres!$B$3,G$1:R$1,0)-1)*IF(OR(F798="L",F798="S",F798="I"),-1,1),"")</f>
        <v>0</v>
      </c>
      <c r="AM798" s="905">
        <f t="shared" si="55"/>
        <v>0</v>
      </c>
      <c r="AN798" s="905">
        <f>INDEX(G798:R798,1,MATCH(Parametres!$B$3,G$1:R$1,0))*IF(OR(F798="L",F798="S",F798="I"),-1,1)</f>
        <v>0</v>
      </c>
      <c r="AO798" s="487" t="e">
        <f>+VLOOKUP($AJ798,Data_Validation!$A:$D,1,0)</f>
        <v>#N/A</v>
      </c>
      <c r="AP798" s="487" t="e">
        <f>+VLOOKUP($AJ798,Data_Validation!$A:$D,3,0)</f>
        <v>#N/A</v>
      </c>
      <c r="AQ798" s="487" t="e">
        <f>+VLOOKUP($AJ798,Data_Validation!$A:$D,4,0)</f>
        <v>#N/A</v>
      </c>
      <c r="AR798" s="487" t="s">
        <v>299</v>
      </c>
      <c r="AS798" s="487" t="e">
        <f>+VLOOKUP($AJ798,Data_Validation!$A:$E,5,0)</f>
        <v>#N/A</v>
      </c>
      <c r="AT798" s="904">
        <f t="shared" si="56"/>
        <v>0</v>
      </c>
      <c r="AU798" s="488">
        <f t="shared" si="57"/>
        <v>0</v>
      </c>
      <c r="AV798" s="899">
        <f>IFERROR(INDEX(V798:AG798,1,MATCH(Parametres!$B$3,V$1:AG$1,0)-1)*IF(OR(C798="L",C798="S",C798="I"),-1,1),"")</f>
        <v>0</v>
      </c>
      <c r="AW798" s="899">
        <f t="shared" si="58"/>
        <v>0</v>
      </c>
      <c r="AX798" s="899">
        <f>INDEX(V798:AG798,1,MATCH(Parametres!$B$3,V$1:AG$1,0))*IF(OR(C798="L",C798="S",C798="I"),-1,1)</f>
        <v>0</v>
      </c>
      <c r="AY798" s="487" t="s">
        <v>337</v>
      </c>
      <c r="AZ798" s="487" t="e">
        <f>+VLOOKUP($AJ798,Data_Validation!$A:$E,5,0)</f>
        <v>#N/A</v>
      </c>
    </row>
    <row r="799" spans="36:52" ht="15" customHeight="1">
      <c r="AJ799" s="899">
        <f t="shared" si="53"/>
        <v>0</v>
      </c>
      <c r="AK799" s="899">
        <f t="shared" si="54"/>
        <v>0</v>
      </c>
      <c r="AL799" s="905">
        <f>IFERROR(INDEX(G799:R799,1,MATCH(Parametres!$B$3,G$1:R$1,0)-1)*IF(OR(F799="L",F799="S",F799="I"),-1,1),"")</f>
        <v>0</v>
      </c>
      <c r="AM799" s="905">
        <f t="shared" si="55"/>
        <v>0</v>
      </c>
      <c r="AN799" s="905">
        <f>INDEX(G799:R799,1,MATCH(Parametres!$B$3,G$1:R$1,0))*IF(OR(F799="L",F799="S",F799="I"),-1,1)</f>
        <v>0</v>
      </c>
      <c r="AO799" s="487" t="e">
        <f>+VLOOKUP($AJ799,Data_Validation!$A:$D,1,0)</f>
        <v>#N/A</v>
      </c>
      <c r="AP799" s="487" t="e">
        <f>+VLOOKUP($AJ799,Data_Validation!$A:$D,3,0)</f>
        <v>#N/A</v>
      </c>
      <c r="AQ799" s="487" t="e">
        <f>+VLOOKUP($AJ799,Data_Validation!$A:$D,4,0)</f>
        <v>#N/A</v>
      </c>
      <c r="AR799" s="487" t="s">
        <v>299</v>
      </c>
      <c r="AS799" s="487" t="e">
        <f>+VLOOKUP($AJ799,Data_Validation!$A:$E,5,0)</f>
        <v>#N/A</v>
      </c>
      <c r="AT799" s="904">
        <f t="shared" si="56"/>
        <v>0</v>
      </c>
      <c r="AU799" s="488">
        <f t="shared" si="57"/>
        <v>0</v>
      </c>
      <c r="AV799" s="899">
        <f>IFERROR(INDEX(V799:AG799,1,MATCH(Parametres!$B$3,V$1:AG$1,0)-1)*IF(OR(C799="L",C799="S",C799="I"),-1,1),"")</f>
        <v>0</v>
      </c>
      <c r="AW799" s="899">
        <f t="shared" si="58"/>
        <v>0</v>
      </c>
      <c r="AX799" s="899">
        <f>INDEX(V799:AG799,1,MATCH(Parametres!$B$3,V$1:AG$1,0))*IF(OR(C799="L",C799="S",C799="I"),-1,1)</f>
        <v>0</v>
      </c>
      <c r="AY799" s="487" t="s">
        <v>337</v>
      </c>
      <c r="AZ799" s="487" t="e">
        <f>+VLOOKUP($AJ799,Data_Validation!$A:$E,5,0)</f>
        <v>#N/A</v>
      </c>
    </row>
    <row r="800" spans="36:52" ht="15" customHeight="1">
      <c r="AJ800" s="899">
        <f t="shared" si="53"/>
        <v>0</v>
      </c>
      <c r="AK800" s="899">
        <f t="shared" si="54"/>
        <v>0</v>
      </c>
      <c r="AL800" s="905">
        <f>IFERROR(INDEX(G800:R800,1,MATCH(Parametres!$B$3,G$1:R$1,0)-1)*IF(OR(F800="L",F800="S",F800="I"),-1,1),"")</f>
        <v>0</v>
      </c>
      <c r="AM800" s="905">
        <f t="shared" si="55"/>
        <v>0</v>
      </c>
      <c r="AN800" s="905">
        <f>INDEX(G800:R800,1,MATCH(Parametres!$B$3,G$1:R$1,0))*IF(OR(F800="L",F800="S",F800="I"),-1,1)</f>
        <v>0</v>
      </c>
      <c r="AO800" s="487" t="e">
        <f>+VLOOKUP($AJ800,Data_Validation!$A:$D,1,0)</f>
        <v>#N/A</v>
      </c>
      <c r="AP800" s="487" t="e">
        <f>+VLOOKUP($AJ800,Data_Validation!$A:$D,3,0)</f>
        <v>#N/A</v>
      </c>
      <c r="AQ800" s="487" t="e">
        <f>+VLOOKUP($AJ800,Data_Validation!$A:$D,4,0)</f>
        <v>#N/A</v>
      </c>
      <c r="AR800" s="487" t="s">
        <v>299</v>
      </c>
      <c r="AS800" s="487" t="e">
        <f>+VLOOKUP($AJ800,Data_Validation!$A:$E,5,0)</f>
        <v>#N/A</v>
      </c>
      <c r="AT800" s="904">
        <f t="shared" si="56"/>
        <v>0</v>
      </c>
      <c r="AU800" s="488">
        <f t="shared" si="57"/>
        <v>0</v>
      </c>
      <c r="AV800" s="899">
        <f>IFERROR(INDEX(V800:AG800,1,MATCH(Parametres!$B$3,V$1:AG$1,0)-1)*IF(OR(C800="L",C800="S",C800="I"),-1,1),"")</f>
        <v>0</v>
      </c>
      <c r="AW800" s="899">
        <f t="shared" si="58"/>
        <v>0</v>
      </c>
      <c r="AX800" s="899">
        <f>INDEX(V800:AG800,1,MATCH(Parametres!$B$3,V$1:AG$1,0))*IF(OR(C800="L",C800="S",C800="I"),-1,1)</f>
        <v>0</v>
      </c>
      <c r="AY800" s="487" t="s">
        <v>337</v>
      </c>
      <c r="AZ800" s="487" t="e">
        <f>+VLOOKUP($AJ800,Data_Validation!$A:$E,5,0)</f>
        <v>#N/A</v>
      </c>
    </row>
    <row r="801" spans="36:52" ht="15" customHeight="1">
      <c r="AJ801" s="899">
        <f t="shared" si="53"/>
        <v>0</v>
      </c>
      <c r="AK801" s="899">
        <f t="shared" si="54"/>
        <v>0</v>
      </c>
      <c r="AL801" s="905">
        <f>IFERROR(INDEX(G801:R801,1,MATCH(Parametres!$B$3,G$1:R$1,0)-1)*IF(OR(F801="L",F801="S",F801="I"),-1,1),"")</f>
        <v>0</v>
      </c>
      <c r="AM801" s="905">
        <f t="shared" si="55"/>
        <v>0</v>
      </c>
      <c r="AN801" s="905">
        <f>INDEX(G801:R801,1,MATCH(Parametres!$B$3,G$1:R$1,0))*IF(OR(F801="L",F801="S",F801="I"),-1,1)</f>
        <v>0</v>
      </c>
      <c r="AO801" s="487" t="e">
        <f>+VLOOKUP($AJ801,Data_Validation!$A:$D,1,0)</f>
        <v>#N/A</v>
      </c>
      <c r="AP801" s="487" t="e">
        <f>+VLOOKUP($AJ801,Data_Validation!$A:$D,3,0)</f>
        <v>#N/A</v>
      </c>
      <c r="AQ801" s="487" t="e">
        <f>+VLOOKUP($AJ801,Data_Validation!$A:$D,4,0)</f>
        <v>#N/A</v>
      </c>
      <c r="AR801" s="487" t="s">
        <v>299</v>
      </c>
      <c r="AS801" s="487" t="e">
        <f>+VLOOKUP($AJ801,Data_Validation!$A:$E,5,0)</f>
        <v>#N/A</v>
      </c>
      <c r="AT801" s="904">
        <f t="shared" si="56"/>
        <v>0</v>
      </c>
      <c r="AU801" s="488">
        <f t="shared" si="57"/>
        <v>0</v>
      </c>
      <c r="AV801" s="899">
        <f>IFERROR(INDEX(V801:AG801,1,MATCH(Parametres!$B$3,V$1:AG$1,0)-1)*IF(OR(C801="L",C801="S",C801="I"),-1,1),"")</f>
        <v>0</v>
      </c>
      <c r="AW801" s="899">
        <f t="shared" si="58"/>
        <v>0</v>
      </c>
      <c r="AX801" s="899">
        <f>INDEX(V801:AG801,1,MATCH(Parametres!$B$3,V$1:AG$1,0))*IF(OR(C801="L",C801="S",C801="I"),-1,1)</f>
        <v>0</v>
      </c>
      <c r="AY801" s="487" t="s">
        <v>337</v>
      </c>
      <c r="AZ801" s="487" t="e">
        <f>+VLOOKUP($AJ801,Data_Validation!$A:$E,5,0)</f>
        <v>#N/A</v>
      </c>
    </row>
    <row r="802" spans="36:52" ht="15" customHeight="1">
      <c r="AJ802" s="899">
        <f t="shared" si="53"/>
        <v>0</v>
      </c>
      <c r="AK802" s="899">
        <f t="shared" si="54"/>
        <v>0</v>
      </c>
      <c r="AL802" s="905">
        <f>IFERROR(INDEX(G802:R802,1,MATCH(Parametres!$B$3,G$1:R$1,0)-1)*IF(OR(F802="L",F802="S",F802="I"),-1,1),"")</f>
        <v>0</v>
      </c>
      <c r="AM802" s="905">
        <f t="shared" si="55"/>
        <v>0</v>
      </c>
      <c r="AN802" s="905">
        <f>INDEX(G802:R802,1,MATCH(Parametres!$B$3,G$1:R$1,0))*IF(OR(F802="L",F802="S",F802="I"),-1,1)</f>
        <v>0</v>
      </c>
      <c r="AO802" s="487" t="e">
        <f>+VLOOKUP($AJ802,Data_Validation!$A:$D,1,0)</f>
        <v>#N/A</v>
      </c>
      <c r="AP802" s="487" t="e">
        <f>+VLOOKUP($AJ802,Data_Validation!$A:$D,3,0)</f>
        <v>#N/A</v>
      </c>
      <c r="AQ802" s="487" t="e">
        <f>+VLOOKUP($AJ802,Data_Validation!$A:$D,4,0)</f>
        <v>#N/A</v>
      </c>
      <c r="AR802" s="487" t="s">
        <v>299</v>
      </c>
      <c r="AS802" s="487" t="e">
        <f>+VLOOKUP($AJ802,Data_Validation!$A:$E,5,0)</f>
        <v>#N/A</v>
      </c>
      <c r="AT802" s="904">
        <f t="shared" si="56"/>
        <v>0</v>
      </c>
      <c r="AU802" s="488">
        <f t="shared" si="57"/>
        <v>0</v>
      </c>
      <c r="AV802" s="899">
        <f>IFERROR(INDEX(V802:AG802,1,MATCH(Parametres!$B$3,V$1:AG$1,0)-1)*IF(OR(C802="L",C802="S",C802="I"),-1,1),"")</f>
        <v>0</v>
      </c>
      <c r="AW802" s="899">
        <f t="shared" si="58"/>
        <v>0</v>
      </c>
      <c r="AX802" s="899">
        <f>INDEX(V802:AG802,1,MATCH(Parametres!$B$3,V$1:AG$1,0))*IF(OR(C802="L",C802="S",C802="I"),-1,1)</f>
        <v>0</v>
      </c>
      <c r="AY802" s="487" t="s">
        <v>337</v>
      </c>
      <c r="AZ802" s="487" t="e">
        <f>+VLOOKUP($AJ802,Data_Validation!$A:$E,5,0)</f>
        <v>#N/A</v>
      </c>
    </row>
    <row r="803" spans="36:52" ht="15" customHeight="1">
      <c r="AJ803" s="899">
        <f t="shared" si="53"/>
        <v>0</v>
      </c>
      <c r="AK803" s="899">
        <f t="shared" si="54"/>
        <v>0</v>
      </c>
      <c r="AL803" s="905">
        <f>IFERROR(INDEX(G803:R803,1,MATCH(Parametres!$B$3,G$1:R$1,0)-1)*IF(OR(F803="L",F803="S",F803="I"),-1,1),"")</f>
        <v>0</v>
      </c>
      <c r="AM803" s="905">
        <f t="shared" si="55"/>
        <v>0</v>
      </c>
      <c r="AN803" s="905">
        <f>INDEX(G803:R803,1,MATCH(Parametres!$B$3,G$1:R$1,0))*IF(OR(F803="L",F803="S",F803="I"),-1,1)</f>
        <v>0</v>
      </c>
      <c r="AO803" s="487" t="e">
        <f>+VLOOKUP($AJ803,Data_Validation!$A:$D,1,0)</f>
        <v>#N/A</v>
      </c>
      <c r="AP803" s="487" t="e">
        <f>+VLOOKUP($AJ803,Data_Validation!$A:$D,3,0)</f>
        <v>#N/A</v>
      </c>
      <c r="AQ803" s="487" t="e">
        <f>+VLOOKUP($AJ803,Data_Validation!$A:$D,4,0)</f>
        <v>#N/A</v>
      </c>
      <c r="AR803" s="487" t="s">
        <v>299</v>
      </c>
      <c r="AS803" s="487" t="e">
        <f>+VLOOKUP($AJ803,Data_Validation!$A:$E,5,0)</f>
        <v>#N/A</v>
      </c>
      <c r="AT803" s="904">
        <f t="shared" si="56"/>
        <v>0</v>
      </c>
      <c r="AU803" s="488">
        <f t="shared" si="57"/>
        <v>0</v>
      </c>
      <c r="AV803" s="899">
        <f>IFERROR(INDEX(V803:AG803,1,MATCH(Parametres!$B$3,V$1:AG$1,0)-1)*IF(OR(C803="L",C803="S",C803="I"),-1,1),"")</f>
        <v>0</v>
      </c>
      <c r="AW803" s="899">
        <f t="shared" si="58"/>
        <v>0</v>
      </c>
      <c r="AX803" s="899">
        <f>INDEX(V803:AG803,1,MATCH(Parametres!$B$3,V$1:AG$1,0))*IF(OR(C803="L",C803="S",C803="I"),-1,1)</f>
        <v>0</v>
      </c>
      <c r="AY803" s="487" t="s">
        <v>337</v>
      </c>
      <c r="AZ803" s="487" t="e">
        <f>+VLOOKUP($AJ803,Data_Validation!$A:$E,5,0)</f>
        <v>#N/A</v>
      </c>
    </row>
    <row r="804" spans="36:52" ht="15" customHeight="1">
      <c r="AJ804" s="899">
        <f t="shared" si="53"/>
        <v>0</v>
      </c>
      <c r="AK804" s="899">
        <f t="shared" si="54"/>
        <v>0</v>
      </c>
      <c r="AL804" s="905">
        <f>IFERROR(INDEX(G804:R804,1,MATCH(Parametres!$B$3,G$1:R$1,0)-1)*IF(OR(F804="L",F804="S",F804="I"),-1,1),"")</f>
        <v>0</v>
      </c>
      <c r="AM804" s="905">
        <f t="shared" si="55"/>
        <v>0</v>
      </c>
      <c r="AN804" s="905">
        <f>INDEX(G804:R804,1,MATCH(Parametres!$B$3,G$1:R$1,0))*IF(OR(F804="L",F804="S",F804="I"),-1,1)</f>
        <v>0</v>
      </c>
      <c r="AO804" s="487" t="e">
        <f>+VLOOKUP($AJ804,Data_Validation!$A:$D,1,0)</f>
        <v>#N/A</v>
      </c>
      <c r="AP804" s="487" t="e">
        <f>+VLOOKUP($AJ804,Data_Validation!$A:$D,3,0)</f>
        <v>#N/A</v>
      </c>
      <c r="AQ804" s="487" t="e">
        <f>+VLOOKUP($AJ804,Data_Validation!$A:$D,4,0)</f>
        <v>#N/A</v>
      </c>
      <c r="AR804" s="487" t="s">
        <v>299</v>
      </c>
      <c r="AS804" s="487" t="e">
        <f>+VLOOKUP($AJ804,Data_Validation!$A:$E,5,0)</f>
        <v>#N/A</v>
      </c>
      <c r="AT804" s="904">
        <f t="shared" si="56"/>
        <v>0</v>
      </c>
      <c r="AU804" s="488">
        <f t="shared" si="57"/>
        <v>0</v>
      </c>
      <c r="AV804" s="899">
        <f>IFERROR(INDEX(V804:AG804,1,MATCH(Parametres!$B$3,V$1:AG$1,0)-1)*IF(OR(C804="L",C804="S",C804="I"),-1,1),"")</f>
        <v>0</v>
      </c>
      <c r="AW804" s="899">
        <f t="shared" si="58"/>
        <v>0</v>
      </c>
      <c r="AX804" s="899">
        <f>INDEX(V804:AG804,1,MATCH(Parametres!$B$3,V$1:AG$1,0))*IF(OR(C804="L",C804="S",C804="I"),-1,1)</f>
        <v>0</v>
      </c>
      <c r="AY804" s="487" t="s">
        <v>337</v>
      </c>
      <c r="AZ804" s="487" t="e">
        <f>+VLOOKUP($AJ804,Data_Validation!$A:$E,5,0)</f>
        <v>#N/A</v>
      </c>
    </row>
    <row r="805" spans="36:52" ht="15" customHeight="1">
      <c r="AJ805" s="899">
        <f t="shared" si="53"/>
        <v>0</v>
      </c>
      <c r="AK805" s="899">
        <f t="shared" si="54"/>
        <v>0</v>
      </c>
      <c r="AL805" s="905">
        <f>IFERROR(INDEX(G805:R805,1,MATCH(Parametres!$B$3,G$1:R$1,0)-1)*IF(OR(F805="L",F805="S",F805="I"),-1,1),"")</f>
        <v>0</v>
      </c>
      <c r="AM805" s="905">
        <f t="shared" si="55"/>
        <v>0</v>
      </c>
      <c r="AN805" s="905">
        <f>INDEX(G805:R805,1,MATCH(Parametres!$B$3,G$1:R$1,0))*IF(OR(F805="L",F805="S",F805="I"),-1,1)</f>
        <v>0</v>
      </c>
      <c r="AO805" s="487" t="e">
        <f>+VLOOKUP($AJ805,Data_Validation!$A:$D,1,0)</f>
        <v>#N/A</v>
      </c>
      <c r="AP805" s="487" t="e">
        <f>+VLOOKUP($AJ805,Data_Validation!$A:$D,3,0)</f>
        <v>#N/A</v>
      </c>
      <c r="AQ805" s="487" t="e">
        <f>+VLOOKUP($AJ805,Data_Validation!$A:$D,4,0)</f>
        <v>#N/A</v>
      </c>
      <c r="AR805" s="487" t="s">
        <v>299</v>
      </c>
      <c r="AS805" s="487" t="e">
        <f>+VLOOKUP($AJ805,Data_Validation!$A:$E,5,0)</f>
        <v>#N/A</v>
      </c>
      <c r="AT805" s="904">
        <f t="shared" si="56"/>
        <v>0</v>
      </c>
      <c r="AU805" s="488">
        <f t="shared" si="57"/>
        <v>0</v>
      </c>
      <c r="AV805" s="899">
        <f>IFERROR(INDEX(V805:AG805,1,MATCH(Parametres!$B$3,V$1:AG$1,0)-1)*IF(OR(C805="L",C805="S",C805="I"),-1,1),"")</f>
        <v>0</v>
      </c>
      <c r="AW805" s="899">
        <f t="shared" si="58"/>
        <v>0</v>
      </c>
      <c r="AX805" s="899">
        <f>INDEX(V805:AG805,1,MATCH(Parametres!$B$3,V$1:AG$1,0))*IF(OR(C805="L",C805="S",C805="I"),-1,1)</f>
        <v>0</v>
      </c>
      <c r="AY805" s="487" t="s">
        <v>337</v>
      </c>
      <c r="AZ805" s="487" t="e">
        <f>+VLOOKUP($AJ805,Data_Validation!$A:$E,5,0)</f>
        <v>#N/A</v>
      </c>
    </row>
    <row r="806" spans="36:52" ht="15" customHeight="1">
      <c r="AJ806" s="899">
        <f t="shared" si="53"/>
        <v>0</v>
      </c>
      <c r="AK806" s="899">
        <f t="shared" si="54"/>
        <v>0</v>
      </c>
      <c r="AL806" s="905">
        <f>IFERROR(INDEX(G806:R806,1,MATCH(Parametres!$B$3,G$1:R$1,0)-1)*IF(OR(F806="L",F806="S",F806="I"),-1,1),"")</f>
        <v>0</v>
      </c>
      <c r="AM806" s="905">
        <f t="shared" si="55"/>
        <v>0</v>
      </c>
      <c r="AN806" s="905">
        <f>INDEX(G806:R806,1,MATCH(Parametres!$B$3,G$1:R$1,0))*IF(OR(F806="L",F806="S",F806="I"),-1,1)</f>
        <v>0</v>
      </c>
      <c r="AO806" s="487" t="e">
        <f>+VLOOKUP($AJ806,Data_Validation!$A:$D,1,0)</f>
        <v>#N/A</v>
      </c>
      <c r="AP806" s="487" t="e">
        <f>+VLOOKUP($AJ806,Data_Validation!$A:$D,3,0)</f>
        <v>#N/A</v>
      </c>
      <c r="AQ806" s="487" t="e">
        <f>+VLOOKUP($AJ806,Data_Validation!$A:$D,4,0)</f>
        <v>#N/A</v>
      </c>
      <c r="AR806" s="487" t="s">
        <v>299</v>
      </c>
      <c r="AS806" s="487" t="e">
        <f>+VLOOKUP($AJ806,Data_Validation!$A:$E,5,0)</f>
        <v>#N/A</v>
      </c>
      <c r="AT806" s="904">
        <f t="shared" si="56"/>
        <v>0</v>
      </c>
      <c r="AU806" s="488">
        <f t="shared" si="57"/>
        <v>0</v>
      </c>
      <c r="AV806" s="899">
        <f>IFERROR(INDEX(V806:AG806,1,MATCH(Parametres!$B$3,V$1:AG$1,0)-1)*IF(OR(C806="L",C806="S",C806="I"),-1,1),"")</f>
        <v>0</v>
      </c>
      <c r="AW806" s="899">
        <f t="shared" si="58"/>
        <v>0</v>
      </c>
      <c r="AX806" s="899">
        <f>INDEX(V806:AG806,1,MATCH(Parametres!$B$3,V$1:AG$1,0))*IF(OR(C806="L",C806="S",C806="I"),-1,1)</f>
        <v>0</v>
      </c>
      <c r="AY806" s="487" t="s">
        <v>337</v>
      </c>
      <c r="AZ806" s="487" t="e">
        <f>+VLOOKUP($AJ806,Data_Validation!$A:$E,5,0)</f>
        <v>#N/A</v>
      </c>
    </row>
    <row r="807" spans="36:52" ht="15" customHeight="1">
      <c r="AJ807" s="899">
        <f t="shared" si="53"/>
        <v>0</v>
      </c>
      <c r="AK807" s="899">
        <f t="shared" si="54"/>
        <v>0</v>
      </c>
      <c r="AL807" s="905">
        <f>IFERROR(INDEX(G807:R807,1,MATCH(Parametres!$B$3,G$1:R$1,0)-1)*IF(OR(F807="L",F807="S",F807="I"),-1,1),"")</f>
        <v>0</v>
      </c>
      <c r="AM807" s="905">
        <f t="shared" si="55"/>
        <v>0</v>
      </c>
      <c r="AN807" s="905">
        <f>INDEX(G807:R807,1,MATCH(Parametres!$B$3,G$1:R$1,0))*IF(OR(F807="L",F807="S",F807="I"),-1,1)</f>
        <v>0</v>
      </c>
      <c r="AO807" s="487" t="e">
        <f>+VLOOKUP($AJ807,Data_Validation!$A:$D,1,0)</f>
        <v>#N/A</v>
      </c>
      <c r="AP807" s="487" t="e">
        <f>+VLOOKUP($AJ807,Data_Validation!$A:$D,3,0)</f>
        <v>#N/A</v>
      </c>
      <c r="AQ807" s="487" t="e">
        <f>+VLOOKUP($AJ807,Data_Validation!$A:$D,4,0)</f>
        <v>#N/A</v>
      </c>
      <c r="AR807" s="487" t="s">
        <v>299</v>
      </c>
      <c r="AS807" s="487" t="e">
        <f>+VLOOKUP($AJ807,Data_Validation!$A:$E,5,0)</f>
        <v>#N/A</v>
      </c>
      <c r="AT807" s="904">
        <f t="shared" si="56"/>
        <v>0</v>
      </c>
      <c r="AU807" s="488">
        <f t="shared" si="57"/>
        <v>0</v>
      </c>
      <c r="AV807" s="899">
        <f>IFERROR(INDEX(V807:AG807,1,MATCH(Parametres!$B$3,V$1:AG$1,0)-1)*IF(OR(C807="L",C807="S",C807="I"),-1,1),"")</f>
        <v>0</v>
      </c>
      <c r="AW807" s="899">
        <f t="shared" si="58"/>
        <v>0</v>
      </c>
      <c r="AX807" s="899">
        <f>INDEX(V807:AG807,1,MATCH(Parametres!$B$3,V$1:AG$1,0))*IF(OR(C807="L",C807="S",C807="I"),-1,1)</f>
        <v>0</v>
      </c>
      <c r="AY807" s="487" t="s">
        <v>337</v>
      </c>
      <c r="AZ807" s="487" t="e">
        <f>+VLOOKUP($AJ807,Data_Validation!$A:$E,5,0)</f>
        <v>#N/A</v>
      </c>
    </row>
    <row r="808" spans="36:52" ht="15" customHeight="1">
      <c r="AJ808" s="899">
        <f t="shared" si="53"/>
        <v>0</v>
      </c>
      <c r="AK808" s="899">
        <f t="shared" si="54"/>
        <v>0</v>
      </c>
      <c r="AL808" s="905">
        <f>IFERROR(INDEX(G808:R808,1,MATCH(Parametres!$B$3,G$1:R$1,0)-1)*IF(OR(F808="L",F808="S",F808="I"),-1,1),"")</f>
        <v>0</v>
      </c>
      <c r="AM808" s="905">
        <f t="shared" si="55"/>
        <v>0</v>
      </c>
      <c r="AN808" s="905">
        <f>INDEX(G808:R808,1,MATCH(Parametres!$B$3,G$1:R$1,0))*IF(OR(F808="L",F808="S",F808="I"),-1,1)</f>
        <v>0</v>
      </c>
      <c r="AO808" s="487" t="e">
        <f>+VLOOKUP($AJ808,Data_Validation!$A:$D,1,0)</f>
        <v>#N/A</v>
      </c>
      <c r="AP808" s="487" t="e">
        <f>+VLOOKUP($AJ808,Data_Validation!$A:$D,3,0)</f>
        <v>#N/A</v>
      </c>
      <c r="AQ808" s="487" t="e">
        <f>+VLOOKUP($AJ808,Data_Validation!$A:$D,4,0)</f>
        <v>#N/A</v>
      </c>
      <c r="AR808" s="487" t="s">
        <v>299</v>
      </c>
      <c r="AS808" s="487" t="e">
        <f>+VLOOKUP($AJ808,Data_Validation!$A:$E,5,0)</f>
        <v>#N/A</v>
      </c>
      <c r="AT808" s="904">
        <f t="shared" si="56"/>
        <v>0</v>
      </c>
      <c r="AU808" s="488">
        <f t="shared" si="57"/>
        <v>0</v>
      </c>
      <c r="AV808" s="899">
        <f>IFERROR(INDEX(V808:AG808,1,MATCH(Parametres!$B$3,V$1:AG$1,0)-1)*IF(OR(C808="L",C808="S",C808="I"),-1,1),"")</f>
        <v>0</v>
      </c>
      <c r="AW808" s="899">
        <f t="shared" si="58"/>
        <v>0</v>
      </c>
      <c r="AX808" s="899">
        <f>INDEX(V808:AG808,1,MATCH(Parametres!$B$3,V$1:AG$1,0))*IF(OR(C808="L",C808="S",C808="I"),-1,1)</f>
        <v>0</v>
      </c>
      <c r="AY808" s="487" t="s">
        <v>337</v>
      </c>
      <c r="AZ808" s="487" t="e">
        <f>+VLOOKUP($AJ808,Data_Validation!$A:$E,5,0)</f>
        <v>#N/A</v>
      </c>
    </row>
    <row r="809" spans="36:52" ht="15" customHeight="1">
      <c r="AJ809" s="899">
        <f t="shared" si="53"/>
        <v>0</v>
      </c>
      <c r="AK809" s="899">
        <f t="shared" si="54"/>
        <v>0</v>
      </c>
      <c r="AL809" s="905">
        <f>IFERROR(INDEX(G809:R809,1,MATCH(Parametres!$B$3,G$1:R$1,0)-1)*IF(OR(F809="L",F809="S",F809="I"),-1,1),"")</f>
        <v>0</v>
      </c>
      <c r="AM809" s="905">
        <f t="shared" si="55"/>
        <v>0</v>
      </c>
      <c r="AN809" s="905">
        <f>INDEX(G809:R809,1,MATCH(Parametres!$B$3,G$1:R$1,0))*IF(OR(F809="L",F809="S",F809="I"),-1,1)</f>
        <v>0</v>
      </c>
      <c r="AO809" s="487" t="e">
        <f>+VLOOKUP($AJ809,Data_Validation!$A:$D,1,0)</f>
        <v>#N/A</v>
      </c>
      <c r="AP809" s="487" t="e">
        <f>+VLOOKUP($AJ809,Data_Validation!$A:$D,3,0)</f>
        <v>#N/A</v>
      </c>
      <c r="AQ809" s="487" t="e">
        <f>+VLOOKUP($AJ809,Data_Validation!$A:$D,4,0)</f>
        <v>#N/A</v>
      </c>
      <c r="AR809" s="487" t="s">
        <v>299</v>
      </c>
      <c r="AS809" s="487" t="e">
        <f>+VLOOKUP($AJ809,Data_Validation!$A:$E,5,0)</f>
        <v>#N/A</v>
      </c>
      <c r="AT809" s="904">
        <f t="shared" si="56"/>
        <v>0</v>
      </c>
      <c r="AU809" s="488">
        <f t="shared" si="57"/>
        <v>0</v>
      </c>
      <c r="AV809" s="899">
        <f>IFERROR(INDEX(V809:AG809,1,MATCH(Parametres!$B$3,V$1:AG$1,0)-1)*IF(OR(C809="L",C809="S",C809="I"),-1,1),"")</f>
        <v>0</v>
      </c>
      <c r="AW809" s="899">
        <f t="shared" si="58"/>
        <v>0</v>
      </c>
      <c r="AX809" s="899">
        <f>INDEX(V809:AG809,1,MATCH(Parametres!$B$3,V$1:AG$1,0))*IF(OR(C809="L",C809="S",C809="I"),-1,1)</f>
        <v>0</v>
      </c>
      <c r="AY809" s="487" t="s">
        <v>337</v>
      </c>
      <c r="AZ809" s="487" t="e">
        <f>+VLOOKUP($AJ809,Data_Validation!$A:$E,5,0)</f>
        <v>#N/A</v>
      </c>
    </row>
    <row r="810" spans="36:52" ht="15" customHeight="1">
      <c r="AJ810" s="899">
        <f t="shared" si="53"/>
        <v>0</v>
      </c>
      <c r="AK810" s="899">
        <f t="shared" si="54"/>
        <v>0</v>
      </c>
      <c r="AL810" s="905">
        <f>IFERROR(INDEX(G810:R810,1,MATCH(Parametres!$B$3,G$1:R$1,0)-1)*IF(OR(F810="L",F810="S",F810="I"),-1,1),"")</f>
        <v>0</v>
      </c>
      <c r="AM810" s="905">
        <f t="shared" si="55"/>
        <v>0</v>
      </c>
      <c r="AN810" s="905">
        <f>INDEX(G810:R810,1,MATCH(Parametres!$B$3,G$1:R$1,0))*IF(OR(F810="L",F810="S",F810="I"),-1,1)</f>
        <v>0</v>
      </c>
      <c r="AO810" s="487" t="e">
        <f>+VLOOKUP($AJ810,Data_Validation!$A:$D,1,0)</f>
        <v>#N/A</v>
      </c>
      <c r="AP810" s="487" t="e">
        <f>+VLOOKUP($AJ810,Data_Validation!$A:$D,3,0)</f>
        <v>#N/A</v>
      </c>
      <c r="AQ810" s="487" t="e">
        <f>+VLOOKUP($AJ810,Data_Validation!$A:$D,4,0)</f>
        <v>#N/A</v>
      </c>
      <c r="AR810" s="487" t="s">
        <v>299</v>
      </c>
      <c r="AS810" s="487" t="e">
        <f>+VLOOKUP($AJ810,Data_Validation!$A:$E,5,0)</f>
        <v>#N/A</v>
      </c>
      <c r="AT810" s="904">
        <f t="shared" si="56"/>
        <v>0</v>
      </c>
      <c r="AU810" s="488">
        <f t="shared" si="57"/>
        <v>0</v>
      </c>
      <c r="AV810" s="899">
        <f>IFERROR(INDEX(V810:AG810,1,MATCH(Parametres!$B$3,V$1:AG$1,0)-1)*IF(OR(C810="L",C810="S",C810="I"),-1,1),"")</f>
        <v>0</v>
      </c>
      <c r="AW810" s="899">
        <f t="shared" si="58"/>
        <v>0</v>
      </c>
      <c r="AX810" s="899">
        <f>INDEX(V810:AG810,1,MATCH(Parametres!$B$3,V$1:AG$1,0))*IF(OR(C810="L",C810="S",C810="I"),-1,1)</f>
        <v>0</v>
      </c>
      <c r="AY810" s="487" t="s">
        <v>337</v>
      </c>
      <c r="AZ810" s="487" t="e">
        <f>+VLOOKUP($AJ810,Data_Validation!$A:$E,5,0)</f>
        <v>#N/A</v>
      </c>
    </row>
    <row r="811" spans="36:52" ht="15" customHeight="1">
      <c r="AJ811" s="899">
        <f t="shared" si="53"/>
        <v>0</v>
      </c>
      <c r="AK811" s="899">
        <f t="shared" si="54"/>
        <v>0</v>
      </c>
      <c r="AL811" s="905">
        <f>IFERROR(INDEX(G811:R811,1,MATCH(Parametres!$B$3,G$1:R$1,0)-1)*IF(OR(F811="L",F811="S",F811="I"),-1,1),"")</f>
        <v>0</v>
      </c>
      <c r="AM811" s="905">
        <f t="shared" si="55"/>
        <v>0</v>
      </c>
      <c r="AN811" s="905">
        <f>INDEX(G811:R811,1,MATCH(Parametres!$B$3,G$1:R$1,0))*IF(OR(F811="L",F811="S",F811="I"),-1,1)</f>
        <v>0</v>
      </c>
      <c r="AO811" s="487" t="e">
        <f>+VLOOKUP($AJ811,Data_Validation!$A:$D,1,0)</f>
        <v>#N/A</v>
      </c>
      <c r="AP811" s="487" t="e">
        <f>+VLOOKUP($AJ811,Data_Validation!$A:$D,3,0)</f>
        <v>#N/A</v>
      </c>
      <c r="AQ811" s="487" t="e">
        <f>+VLOOKUP($AJ811,Data_Validation!$A:$D,4,0)</f>
        <v>#N/A</v>
      </c>
      <c r="AR811" s="487" t="s">
        <v>299</v>
      </c>
      <c r="AS811" s="487" t="e">
        <f>+VLOOKUP($AJ811,Data_Validation!$A:$E,5,0)</f>
        <v>#N/A</v>
      </c>
      <c r="AT811" s="904">
        <f t="shared" si="56"/>
        <v>0</v>
      </c>
      <c r="AU811" s="488">
        <f t="shared" si="57"/>
        <v>0</v>
      </c>
      <c r="AV811" s="899">
        <f>IFERROR(INDEX(V811:AG811,1,MATCH(Parametres!$B$3,V$1:AG$1,0)-1)*IF(OR(C811="L",C811="S",C811="I"),-1,1),"")</f>
        <v>0</v>
      </c>
      <c r="AW811" s="899">
        <f t="shared" si="58"/>
        <v>0</v>
      </c>
      <c r="AX811" s="899">
        <f>INDEX(V811:AG811,1,MATCH(Parametres!$B$3,V$1:AG$1,0))*IF(OR(C811="L",C811="S",C811="I"),-1,1)</f>
        <v>0</v>
      </c>
      <c r="AY811" s="487" t="s">
        <v>337</v>
      </c>
      <c r="AZ811" s="487" t="e">
        <f>+VLOOKUP($AJ811,Data_Validation!$A:$E,5,0)</f>
        <v>#N/A</v>
      </c>
    </row>
    <row r="812" spans="36:52" ht="15" customHeight="1">
      <c r="AJ812" s="899">
        <f t="shared" si="53"/>
        <v>0</v>
      </c>
      <c r="AK812" s="899">
        <f t="shared" si="54"/>
        <v>0</v>
      </c>
      <c r="AL812" s="905">
        <f>IFERROR(INDEX(G812:R812,1,MATCH(Parametres!$B$3,G$1:R$1,0)-1)*IF(OR(F812="L",F812="S",F812="I"),-1,1),"")</f>
        <v>0</v>
      </c>
      <c r="AM812" s="905">
        <f t="shared" si="55"/>
        <v>0</v>
      </c>
      <c r="AN812" s="905">
        <f>INDEX(G812:R812,1,MATCH(Parametres!$B$3,G$1:R$1,0))*IF(OR(F812="L",F812="S",F812="I"),-1,1)</f>
        <v>0</v>
      </c>
      <c r="AO812" s="487" t="e">
        <f>+VLOOKUP($AJ812,Data_Validation!$A:$D,1,0)</f>
        <v>#N/A</v>
      </c>
      <c r="AP812" s="487" t="e">
        <f>+VLOOKUP($AJ812,Data_Validation!$A:$D,3,0)</f>
        <v>#N/A</v>
      </c>
      <c r="AQ812" s="487" t="e">
        <f>+VLOOKUP($AJ812,Data_Validation!$A:$D,4,0)</f>
        <v>#N/A</v>
      </c>
      <c r="AR812" s="487" t="s">
        <v>299</v>
      </c>
      <c r="AS812" s="487" t="e">
        <f>+VLOOKUP($AJ812,Data_Validation!$A:$E,5,0)</f>
        <v>#N/A</v>
      </c>
      <c r="AT812" s="904">
        <f t="shared" si="56"/>
        <v>0</v>
      </c>
      <c r="AU812" s="488">
        <f t="shared" si="57"/>
        <v>0</v>
      </c>
      <c r="AV812" s="899">
        <f>IFERROR(INDEX(V812:AG812,1,MATCH(Parametres!$B$3,V$1:AG$1,0)-1)*IF(OR(C812="L",C812="S",C812="I"),-1,1),"")</f>
        <v>0</v>
      </c>
      <c r="AW812" s="899">
        <f t="shared" si="58"/>
        <v>0</v>
      </c>
      <c r="AX812" s="899">
        <f>INDEX(V812:AG812,1,MATCH(Parametres!$B$3,V$1:AG$1,0))*IF(OR(C812="L",C812="S",C812="I"),-1,1)</f>
        <v>0</v>
      </c>
      <c r="AY812" s="487" t="s">
        <v>337</v>
      </c>
      <c r="AZ812" s="487" t="e">
        <f>+VLOOKUP($AJ812,Data_Validation!$A:$E,5,0)</f>
        <v>#N/A</v>
      </c>
    </row>
    <row r="813" spans="36:52" ht="15" customHeight="1">
      <c r="AJ813" s="899">
        <f t="shared" si="53"/>
        <v>0</v>
      </c>
      <c r="AK813" s="899">
        <f t="shared" si="54"/>
        <v>0</v>
      </c>
      <c r="AL813" s="905">
        <f>IFERROR(INDEX(G813:R813,1,MATCH(Parametres!$B$3,G$1:R$1,0)-1)*IF(OR(F813="L",F813="S",F813="I"),-1,1),"")</f>
        <v>0</v>
      </c>
      <c r="AM813" s="905">
        <f t="shared" si="55"/>
        <v>0</v>
      </c>
      <c r="AN813" s="905">
        <f>INDEX(G813:R813,1,MATCH(Parametres!$B$3,G$1:R$1,0))*IF(OR(F813="L",F813="S",F813="I"),-1,1)</f>
        <v>0</v>
      </c>
      <c r="AO813" s="487" t="e">
        <f>+VLOOKUP($AJ813,Data_Validation!$A:$D,1,0)</f>
        <v>#N/A</v>
      </c>
      <c r="AP813" s="487" t="e">
        <f>+VLOOKUP($AJ813,Data_Validation!$A:$D,3,0)</f>
        <v>#N/A</v>
      </c>
      <c r="AQ813" s="487" t="e">
        <f>+VLOOKUP($AJ813,Data_Validation!$A:$D,4,0)</f>
        <v>#N/A</v>
      </c>
      <c r="AR813" s="487" t="s">
        <v>299</v>
      </c>
      <c r="AS813" s="487" t="e">
        <f>+VLOOKUP($AJ813,Data_Validation!$A:$E,5,0)</f>
        <v>#N/A</v>
      </c>
      <c r="AT813" s="904">
        <f t="shared" si="56"/>
        <v>0</v>
      </c>
      <c r="AU813" s="488">
        <f t="shared" si="57"/>
        <v>0</v>
      </c>
      <c r="AV813" s="899">
        <f>IFERROR(INDEX(V813:AG813,1,MATCH(Parametres!$B$3,V$1:AG$1,0)-1)*IF(OR(C813="L",C813="S",C813="I"),-1,1),"")</f>
        <v>0</v>
      </c>
      <c r="AW813" s="899">
        <f t="shared" si="58"/>
        <v>0</v>
      </c>
      <c r="AX813" s="899">
        <f>INDEX(V813:AG813,1,MATCH(Parametres!$B$3,V$1:AG$1,0))*IF(OR(C813="L",C813="S",C813="I"),-1,1)</f>
        <v>0</v>
      </c>
      <c r="AY813" s="487" t="s">
        <v>337</v>
      </c>
      <c r="AZ813" s="487" t="e">
        <f>+VLOOKUP($AJ813,Data_Validation!$A:$E,5,0)</f>
        <v>#N/A</v>
      </c>
    </row>
    <row r="814" spans="36:52" ht="15" customHeight="1">
      <c r="AJ814" s="899">
        <f t="shared" si="53"/>
        <v>0</v>
      </c>
      <c r="AK814" s="899">
        <f t="shared" si="54"/>
        <v>0</v>
      </c>
      <c r="AL814" s="905">
        <f>IFERROR(INDEX(G814:R814,1,MATCH(Parametres!$B$3,G$1:R$1,0)-1)*IF(OR(F814="L",F814="S",F814="I"),-1,1),"")</f>
        <v>0</v>
      </c>
      <c r="AM814" s="905">
        <f t="shared" si="55"/>
        <v>0</v>
      </c>
      <c r="AN814" s="905">
        <f>INDEX(G814:R814,1,MATCH(Parametres!$B$3,G$1:R$1,0))*IF(OR(F814="L",F814="S",F814="I"),-1,1)</f>
        <v>0</v>
      </c>
      <c r="AO814" s="487" t="e">
        <f>+VLOOKUP($AJ814,Data_Validation!$A:$D,1,0)</f>
        <v>#N/A</v>
      </c>
      <c r="AP814" s="487" t="e">
        <f>+VLOOKUP($AJ814,Data_Validation!$A:$D,3,0)</f>
        <v>#N/A</v>
      </c>
      <c r="AQ814" s="487" t="e">
        <f>+VLOOKUP($AJ814,Data_Validation!$A:$D,4,0)</f>
        <v>#N/A</v>
      </c>
      <c r="AR814" s="487" t="s">
        <v>299</v>
      </c>
      <c r="AS814" s="487" t="e">
        <f>+VLOOKUP($AJ814,Data_Validation!$A:$E,5,0)</f>
        <v>#N/A</v>
      </c>
      <c r="AT814" s="904">
        <f t="shared" si="56"/>
        <v>0</v>
      </c>
      <c r="AU814" s="488">
        <f t="shared" si="57"/>
        <v>0</v>
      </c>
      <c r="AV814" s="899">
        <f>IFERROR(INDEX(V814:AG814,1,MATCH(Parametres!$B$3,V$1:AG$1,0)-1)*IF(OR(C814="L",C814="S",C814="I"),-1,1),"")</f>
        <v>0</v>
      </c>
      <c r="AW814" s="899">
        <f t="shared" si="58"/>
        <v>0</v>
      </c>
      <c r="AX814" s="899">
        <f>INDEX(V814:AG814,1,MATCH(Parametres!$B$3,V$1:AG$1,0))*IF(OR(C814="L",C814="S",C814="I"),-1,1)</f>
        <v>0</v>
      </c>
      <c r="AY814" s="487" t="s">
        <v>337</v>
      </c>
      <c r="AZ814" s="487" t="e">
        <f>+VLOOKUP($AJ814,Data_Validation!$A:$E,5,0)</f>
        <v>#N/A</v>
      </c>
    </row>
    <row r="815" spans="36:52" ht="15" customHeight="1">
      <c r="AJ815" s="899">
        <f t="shared" si="53"/>
        <v>0</v>
      </c>
      <c r="AK815" s="899">
        <f t="shared" si="54"/>
        <v>0</v>
      </c>
      <c r="AL815" s="905">
        <f>IFERROR(INDEX(G815:R815,1,MATCH(Parametres!$B$3,G$1:R$1,0)-1)*IF(OR(F815="L",F815="S",F815="I"),-1,1),"")</f>
        <v>0</v>
      </c>
      <c r="AM815" s="905">
        <f t="shared" si="55"/>
        <v>0</v>
      </c>
      <c r="AN815" s="905">
        <f>INDEX(G815:R815,1,MATCH(Parametres!$B$3,G$1:R$1,0))*IF(OR(F815="L",F815="S",F815="I"),-1,1)</f>
        <v>0</v>
      </c>
      <c r="AO815" s="487" t="e">
        <f>+VLOOKUP($AJ815,Data_Validation!$A:$D,1,0)</f>
        <v>#N/A</v>
      </c>
      <c r="AP815" s="487" t="e">
        <f>+VLOOKUP($AJ815,Data_Validation!$A:$D,3,0)</f>
        <v>#N/A</v>
      </c>
      <c r="AQ815" s="487" t="e">
        <f>+VLOOKUP($AJ815,Data_Validation!$A:$D,4,0)</f>
        <v>#N/A</v>
      </c>
      <c r="AR815" s="487" t="s">
        <v>299</v>
      </c>
      <c r="AS815" s="487" t="e">
        <f>+VLOOKUP($AJ815,Data_Validation!$A:$E,5,0)</f>
        <v>#N/A</v>
      </c>
      <c r="AT815" s="904">
        <f t="shared" si="56"/>
        <v>0</v>
      </c>
      <c r="AU815" s="488">
        <f t="shared" si="57"/>
        <v>0</v>
      </c>
      <c r="AV815" s="899">
        <f>IFERROR(INDEX(V815:AG815,1,MATCH(Parametres!$B$3,V$1:AG$1,0)-1)*IF(OR(C815="L",C815="S",C815="I"),-1,1),"")</f>
        <v>0</v>
      </c>
      <c r="AW815" s="899">
        <f t="shared" si="58"/>
        <v>0</v>
      </c>
      <c r="AX815" s="899">
        <f>INDEX(V815:AG815,1,MATCH(Parametres!$B$3,V$1:AG$1,0))*IF(OR(C815="L",C815="S",C815="I"),-1,1)</f>
        <v>0</v>
      </c>
      <c r="AY815" s="487" t="s">
        <v>337</v>
      </c>
      <c r="AZ815" s="487" t="e">
        <f>+VLOOKUP($AJ815,Data_Validation!$A:$E,5,0)</f>
        <v>#N/A</v>
      </c>
    </row>
    <row r="816" spans="36:52" ht="15" customHeight="1">
      <c r="AJ816" s="899">
        <f t="shared" si="53"/>
        <v>0</v>
      </c>
      <c r="AK816" s="899">
        <f t="shared" si="54"/>
        <v>0</v>
      </c>
      <c r="AL816" s="905">
        <f>IFERROR(INDEX(G816:R816,1,MATCH(Parametres!$B$3,G$1:R$1,0)-1)*IF(OR(F816="L",F816="S",F816="I"),-1,1),"")</f>
        <v>0</v>
      </c>
      <c r="AM816" s="905">
        <f t="shared" si="55"/>
        <v>0</v>
      </c>
      <c r="AN816" s="905">
        <f>INDEX(G816:R816,1,MATCH(Parametres!$B$3,G$1:R$1,0))*IF(OR(F816="L",F816="S",F816="I"),-1,1)</f>
        <v>0</v>
      </c>
      <c r="AO816" s="487" t="e">
        <f>+VLOOKUP($AJ816,Data_Validation!$A:$D,1,0)</f>
        <v>#N/A</v>
      </c>
      <c r="AP816" s="487" t="e">
        <f>+VLOOKUP($AJ816,Data_Validation!$A:$D,3,0)</f>
        <v>#N/A</v>
      </c>
      <c r="AQ816" s="487" t="e">
        <f>+VLOOKUP($AJ816,Data_Validation!$A:$D,4,0)</f>
        <v>#N/A</v>
      </c>
      <c r="AR816" s="487" t="s">
        <v>299</v>
      </c>
      <c r="AS816" s="487" t="e">
        <f>+VLOOKUP($AJ816,Data_Validation!$A:$E,5,0)</f>
        <v>#N/A</v>
      </c>
      <c r="AT816" s="904">
        <f t="shared" si="56"/>
        <v>0</v>
      </c>
      <c r="AU816" s="488">
        <f t="shared" si="57"/>
        <v>0</v>
      </c>
      <c r="AV816" s="899">
        <f>IFERROR(INDEX(V816:AG816,1,MATCH(Parametres!$B$3,V$1:AG$1,0)-1)*IF(OR(C816="L",C816="S",C816="I"),-1,1),"")</f>
        <v>0</v>
      </c>
      <c r="AW816" s="899">
        <f t="shared" si="58"/>
        <v>0</v>
      </c>
      <c r="AX816" s="899">
        <f>INDEX(V816:AG816,1,MATCH(Parametres!$B$3,V$1:AG$1,0))*IF(OR(C816="L",C816="S",C816="I"),-1,1)</f>
        <v>0</v>
      </c>
      <c r="AY816" s="487" t="s">
        <v>337</v>
      </c>
      <c r="AZ816" s="487" t="e">
        <f>+VLOOKUP($AJ816,Data_Validation!$A:$E,5,0)</f>
        <v>#N/A</v>
      </c>
    </row>
    <row r="817" spans="36:52" ht="15" customHeight="1">
      <c r="AJ817" s="899">
        <f t="shared" si="53"/>
        <v>0</v>
      </c>
      <c r="AK817" s="899">
        <f t="shared" si="54"/>
        <v>0</v>
      </c>
      <c r="AL817" s="905">
        <f>IFERROR(INDEX(G817:R817,1,MATCH(Parametres!$B$3,G$1:R$1,0)-1)*IF(OR(F817="L",F817="S",F817="I"),-1,1),"")</f>
        <v>0</v>
      </c>
      <c r="AM817" s="905">
        <f t="shared" si="55"/>
        <v>0</v>
      </c>
      <c r="AN817" s="905">
        <f>INDEX(G817:R817,1,MATCH(Parametres!$B$3,G$1:R$1,0))*IF(OR(F817="L",F817="S",F817="I"),-1,1)</f>
        <v>0</v>
      </c>
      <c r="AO817" s="487" t="e">
        <f>+VLOOKUP($AJ817,Data_Validation!$A:$D,1,0)</f>
        <v>#N/A</v>
      </c>
      <c r="AP817" s="487" t="e">
        <f>+VLOOKUP($AJ817,Data_Validation!$A:$D,3,0)</f>
        <v>#N/A</v>
      </c>
      <c r="AQ817" s="487" t="e">
        <f>+VLOOKUP($AJ817,Data_Validation!$A:$D,4,0)</f>
        <v>#N/A</v>
      </c>
      <c r="AR817" s="487" t="s">
        <v>299</v>
      </c>
      <c r="AS817" s="487" t="e">
        <f>+VLOOKUP($AJ817,Data_Validation!$A:$E,5,0)</f>
        <v>#N/A</v>
      </c>
      <c r="AT817" s="904">
        <f t="shared" si="56"/>
        <v>0</v>
      </c>
      <c r="AU817" s="488">
        <f t="shared" si="57"/>
        <v>0</v>
      </c>
      <c r="AV817" s="899">
        <f>IFERROR(INDEX(V817:AG817,1,MATCH(Parametres!$B$3,V$1:AG$1,0)-1)*IF(OR(C817="L",C817="S",C817="I"),-1,1),"")</f>
        <v>0</v>
      </c>
      <c r="AW817" s="899">
        <f t="shared" si="58"/>
        <v>0</v>
      </c>
      <c r="AX817" s="899">
        <f>INDEX(V817:AG817,1,MATCH(Parametres!$B$3,V$1:AG$1,0))*IF(OR(C817="L",C817="S",C817="I"),-1,1)</f>
        <v>0</v>
      </c>
      <c r="AY817" s="487" t="s">
        <v>337</v>
      </c>
      <c r="AZ817" s="487" t="e">
        <f>+VLOOKUP($AJ817,Data_Validation!$A:$E,5,0)</f>
        <v>#N/A</v>
      </c>
    </row>
    <row r="818" spans="36:52" ht="15" customHeight="1">
      <c r="AJ818" s="899">
        <f t="shared" si="53"/>
        <v>0</v>
      </c>
      <c r="AK818" s="899">
        <f t="shared" si="54"/>
        <v>0</v>
      </c>
      <c r="AL818" s="905">
        <f>IFERROR(INDEX(G818:R818,1,MATCH(Parametres!$B$3,G$1:R$1,0)-1)*IF(OR(F818="L",F818="S",F818="I"),-1,1),"")</f>
        <v>0</v>
      </c>
      <c r="AM818" s="905">
        <f t="shared" si="55"/>
        <v>0</v>
      </c>
      <c r="AN818" s="905">
        <f>INDEX(G818:R818,1,MATCH(Parametres!$B$3,G$1:R$1,0))*IF(OR(F818="L",F818="S",F818="I"),-1,1)</f>
        <v>0</v>
      </c>
      <c r="AO818" s="487" t="e">
        <f>+VLOOKUP($AJ818,Data_Validation!$A:$D,1,0)</f>
        <v>#N/A</v>
      </c>
      <c r="AP818" s="487" t="e">
        <f>+VLOOKUP($AJ818,Data_Validation!$A:$D,3,0)</f>
        <v>#N/A</v>
      </c>
      <c r="AQ818" s="487" t="e">
        <f>+VLOOKUP($AJ818,Data_Validation!$A:$D,4,0)</f>
        <v>#N/A</v>
      </c>
      <c r="AR818" s="487" t="s">
        <v>299</v>
      </c>
      <c r="AS818" s="487" t="e">
        <f>+VLOOKUP($AJ818,Data_Validation!$A:$E,5,0)</f>
        <v>#N/A</v>
      </c>
      <c r="AT818" s="904">
        <f t="shared" si="56"/>
        <v>0</v>
      </c>
      <c r="AU818" s="488">
        <f t="shared" si="57"/>
        <v>0</v>
      </c>
      <c r="AV818" s="899">
        <f>IFERROR(INDEX(V818:AG818,1,MATCH(Parametres!$B$3,V$1:AG$1,0)-1)*IF(OR(C818="L",C818="S",C818="I"),-1,1),"")</f>
        <v>0</v>
      </c>
      <c r="AW818" s="899">
        <f t="shared" si="58"/>
        <v>0</v>
      </c>
      <c r="AX818" s="899">
        <f>INDEX(V818:AG818,1,MATCH(Parametres!$B$3,V$1:AG$1,0))*IF(OR(C818="L",C818="S",C818="I"),-1,1)</f>
        <v>0</v>
      </c>
      <c r="AY818" s="487" t="s">
        <v>337</v>
      </c>
      <c r="AZ818" s="487" t="e">
        <f>+VLOOKUP($AJ818,Data_Validation!$A:$E,5,0)</f>
        <v>#N/A</v>
      </c>
    </row>
    <row r="819" spans="36:52" ht="15" customHeight="1">
      <c r="AJ819" s="899">
        <f t="shared" si="53"/>
        <v>0</v>
      </c>
      <c r="AK819" s="899">
        <f t="shared" si="54"/>
        <v>0</v>
      </c>
      <c r="AL819" s="905">
        <f>IFERROR(INDEX(G819:R819,1,MATCH(Parametres!$B$3,G$1:R$1,0)-1)*IF(OR(F819="L",F819="S",F819="I"),-1,1),"")</f>
        <v>0</v>
      </c>
      <c r="AM819" s="905">
        <f t="shared" si="55"/>
        <v>0</v>
      </c>
      <c r="AN819" s="905">
        <f>INDEX(G819:R819,1,MATCH(Parametres!$B$3,G$1:R$1,0))*IF(OR(F819="L",F819="S",F819="I"),-1,1)</f>
        <v>0</v>
      </c>
      <c r="AO819" s="487" t="e">
        <f>+VLOOKUP($AJ819,Data_Validation!$A:$D,1,0)</f>
        <v>#N/A</v>
      </c>
      <c r="AP819" s="487" t="e">
        <f>+VLOOKUP($AJ819,Data_Validation!$A:$D,3,0)</f>
        <v>#N/A</v>
      </c>
      <c r="AQ819" s="487" t="e">
        <f>+VLOOKUP($AJ819,Data_Validation!$A:$D,4,0)</f>
        <v>#N/A</v>
      </c>
      <c r="AR819" s="487" t="s">
        <v>299</v>
      </c>
      <c r="AS819" s="487" t="e">
        <f>+VLOOKUP($AJ819,Data_Validation!$A:$E,5,0)</f>
        <v>#N/A</v>
      </c>
      <c r="AT819" s="904">
        <f t="shared" si="56"/>
        <v>0</v>
      </c>
      <c r="AU819" s="488">
        <f t="shared" si="57"/>
        <v>0</v>
      </c>
      <c r="AV819" s="899">
        <f>IFERROR(INDEX(V819:AG819,1,MATCH(Parametres!$B$3,V$1:AG$1,0)-1)*IF(OR(C819="L",C819="S",C819="I"),-1,1),"")</f>
        <v>0</v>
      </c>
      <c r="AW819" s="899">
        <f t="shared" si="58"/>
        <v>0</v>
      </c>
      <c r="AX819" s="899">
        <f>INDEX(V819:AG819,1,MATCH(Parametres!$B$3,V$1:AG$1,0))*IF(OR(C819="L",C819="S",C819="I"),-1,1)</f>
        <v>0</v>
      </c>
      <c r="AY819" s="487" t="s">
        <v>337</v>
      </c>
      <c r="AZ819" s="487" t="e">
        <f>+VLOOKUP($AJ819,Data_Validation!$A:$E,5,0)</f>
        <v>#N/A</v>
      </c>
    </row>
    <row r="820" spans="36:52" ht="15" customHeight="1">
      <c r="AJ820" s="899">
        <f t="shared" si="53"/>
        <v>0</v>
      </c>
      <c r="AK820" s="899">
        <f t="shared" si="54"/>
        <v>0</v>
      </c>
      <c r="AL820" s="905">
        <f>IFERROR(INDEX(G820:R820,1,MATCH(Parametres!$B$3,G$1:R$1,0)-1)*IF(OR(F820="L",F820="S",F820="I"),-1,1),"")</f>
        <v>0</v>
      </c>
      <c r="AM820" s="905">
        <f t="shared" si="55"/>
        <v>0</v>
      </c>
      <c r="AN820" s="905">
        <f>INDEX(G820:R820,1,MATCH(Parametres!$B$3,G$1:R$1,0))*IF(OR(F820="L",F820="S",F820="I"),-1,1)</f>
        <v>0</v>
      </c>
      <c r="AO820" s="487" t="e">
        <f>+VLOOKUP($AJ820,Data_Validation!$A:$D,1,0)</f>
        <v>#N/A</v>
      </c>
      <c r="AP820" s="487" t="e">
        <f>+VLOOKUP($AJ820,Data_Validation!$A:$D,3,0)</f>
        <v>#N/A</v>
      </c>
      <c r="AQ820" s="487" t="e">
        <f>+VLOOKUP($AJ820,Data_Validation!$A:$D,4,0)</f>
        <v>#N/A</v>
      </c>
      <c r="AR820" s="487" t="s">
        <v>299</v>
      </c>
      <c r="AS820" s="487" t="e">
        <f>+VLOOKUP($AJ820,Data_Validation!$A:$E,5,0)</f>
        <v>#N/A</v>
      </c>
      <c r="AT820" s="904">
        <f t="shared" si="56"/>
        <v>0</v>
      </c>
      <c r="AU820" s="488">
        <f t="shared" si="57"/>
        <v>0</v>
      </c>
      <c r="AV820" s="899">
        <f>IFERROR(INDEX(V820:AG820,1,MATCH(Parametres!$B$3,V$1:AG$1,0)-1)*IF(OR(C820="L",C820="S",C820="I"),-1,1),"")</f>
        <v>0</v>
      </c>
      <c r="AW820" s="899">
        <f t="shared" si="58"/>
        <v>0</v>
      </c>
      <c r="AX820" s="899">
        <f>INDEX(V820:AG820,1,MATCH(Parametres!$B$3,V$1:AG$1,0))*IF(OR(C820="L",C820="S",C820="I"),-1,1)</f>
        <v>0</v>
      </c>
      <c r="AY820" s="487" t="s">
        <v>337</v>
      </c>
      <c r="AZ820" s="487" t="e">
        <f>+VLOOKUP($AJ820,Data_Validation!$A:$E,5,0)</f>
        <v>#N/A</v>
      </c>
    </row>
    <row r="821" spans="36:52" ht="15" customHeight="1">
      <c r="AJ821" s="899">
        <f t="shared" si="53"/>
        <v>0</v>
      </c>
      <c r="AK821" s="899">
        <f t="shared" si="54"/>
        <v>0</v>
      </c>
      <c r="AL821" s="905">
        <f>IFERROR(INDEX(G821:R821,1,MATCH(Parametres!$B$3,G$1:R$1,0)-1)*IF(OR(F821="L",F821="S",F821="I"),-1,1),"")</f>
        <v>0</v>
      </c>
      <c r="AM821" s="905">
        <f t="shared" si="55"/>
        <v>0</v>
      </c>
      <c r="AN821" s="905">
        <f>INDEX(G821:R821,1,MATCH(Parametres!$B$3,G$1:R$1,0))*IF(OR(F821="L",F821="S",F821="I"),-1,1)</f>
        <v>0</v>
      </c>
      <c r="AO821" s="487" t="e">
        <f>+VLOOKUP($AJ821,Data_Validation!$A:$D,1,0)</f>
        <v>#N/A</v>
      </c>
      <c r="AP821" s="487" t="e">
        <f>+VLOOKUP($AJ821,Data_Validation!$A:$D,3,0)</f>
        <v>#N/A</v>
      </c>
      <c r="AQ821" s="487" t="e">
        <f>+VLOOKUP($AJ821,Data_Validation!$A:$D,4,0)</f>
        <v>#N/A</v>
      </c>
      <c r="AR821" s="487" t="s">
        <v>299</v>
      </c>
      <c r="AS821" s="487" t="e">
        <f>+VLOOKUP($AJ821,Data_Validation!$A:$E,5,0)</f>
        <v>#N/A</v>
      </c>
      <c r="AT821" s="904">
        <f t="shared" si="56"/>
        <v>0</v>
      </c>
      <c r="AU821" s="488">
        <f t="shared" si="57"/>
        <v>0</v>
      </c>
      <c r="AV821" s="899">
        <f>IFERROR(INDEX(V821:AG821,1,MATCH(Parametres!$B$3,V$1:AG$1,0)-1)*IF(OR(C821="L",C821="S",C821="I"),-1,1),"")</f>
        <v>0</v>
      </c>
      <c r="AW821" s="899">
        <f t="shared" si="58"/>
        <v>0</v>
      </c>
      <c r="AX821" s="899">
        <f>INDEX(V821:AG821,1,MATCH(Parametres!$B$3,V$1:AG$1,0))*IF(OR(C821="L",C821="S",C821="I"),-1,1)</f>
        <v>0</v>
      </c>
      <c r="AY821" s="487" t="s">
        <v>337</v>
      </c>
      <c r="AZ821" s="487" t="e">
        <f>+VLOOKUP($AJ821,Data_Validation!$A:$E,5,0)</f>
        <v>#N/A</v>
      </c>
    </row>
    <row r="822" spans="36:52" ht="15" customHeight="1">
      <c r="AJ822" s="899">
        <f t="shared" si="53"/>
        <v>0</v>
      </c>
      <c r="AK822" s="899">
        <f t="shared" si="54"/>
        <v>0</v>
      </c>
      <c r="AL822" s="905">
        <f>IFERROR(INDEX(G822:R822,1,MATCH(Parametres!$B$3,G$1:R$1,0)-1)*IF(OR(F822="L",F822="S",F822="I"),-1,1),"")</f>
        <v>0</v>
      </c>
      <c r="AM822" s="905">
        <f t="shared" si="55"/>
        <v>0</v>
      </c>
      <c r="AN822" s="905">
        <f>INDEX(G822:R822,1,MATCH(Parametres!$B$3,G$1:R$1,0))*IF(OR(F822="L",F822="S",F822="I"),-1,1)</f>
        <v>0</v>
      </c>
      <c r="AO822" s="487" t="e">
        <f>+VLOOKUP($AJ822,Data_Validation!$A:$D,1,0)</f>
        <v>#N/A</v>
      </c>
      <c r="AP822" s="487" t="e">
        <f>+VLOOKUP($AJ822,Data_Validation!$A:$D,3,0)</f>
        <v>#N/A</v>
      </c>
      <c r="AQ822" s="487" t="e">
        <f>+VLOOKUP($AJ822,Data_Validation!$A:$D,4,0)</f>
        <v>#N/A</v>
      </c>
      <c r="AR822" s="487" t="s">
        <v>299</v>
      </c>
      <c r="AS822" s="487" t="e">
        <f>+VLOOKUP($AJ822,Data_Validation!$A:$E,5,0)</f>
        <v>#N/A</v>
      </c>
      <c r="AT822" s="904">
        <f t="shared" si="56"/>
        <v>0</v>
      </c>
      <c r="AU822" s="488">
        <f t="shared" si="57"/>
        <v>0</v>
      </c>
      <c r="AV822" s="899">
        <f>IFERROR(INDEX(V822:AG822,1,MATCH(Parametres!$B$3,V$1:AG$1,0)-1)*IF(OR(C822="L",C822="S",C822="I"),-1,1),"")</f>
        <v>0</v>
      </c>
      <c r="AW822" s="899">
        <f t="shared" si="58"/>
        <v>0</v>
      </c>
      <c r="AX822" s="899">
        <f>INDEX(V822:AG822,1,MATCH(Parametres!$B$3,V$1:AG$1,0))*IF(OR(C822="L",C822="S",C822="I"),-1,1)</f>
        <v>0</v>
      </c>
      <c r="AY822" s="487" t="s">
        <v>337</v>
      </c>
      <c r="AZ822" s="487" t="e">
        <f>+VLOOKUP($AJ822,Data_Validation!$A:$E,5,0)</f>
        <v>#N/A</v>
      </c>
    </row>
    <row r="823" spans="36:52" ht="15" customHeight="1">
      <c r="AJ823" s="899">
        <f t="shared" si="53"/>
        <v>0</v>
      </c>
      <c r="AK823" s="899">
        <f t="shared" si="54"/>
        <v>0</v>
      </c>
      <c r="AL823" s="905">
        <f>IFERROR(INDEX(G823:R823,1,MATCH(Parametres!$B$3,G$1:R$1,0)-1)*IF(OR(F823="L",F823="S",F823="I"),-1,1),"")</f>
        <v>0</v>
      </c>
      <c r="AM823" s="905">
        <f t="shared" si="55"/>
        <v>0</v>
      </c>
      <c r="AN823" s="905">
        <f>INDEX(G823:R823,1,MATCH(Parametres!$B$3,G$1:R$1,0))*IF(OR(F823="L",F823="S",F823="I"),-1,1)</f>
        <v>0</v>
      </c>
      <c r="AO823" s="487" t="e">
        <f>+VLOOKUP($AJ823,Data_Validation!$A:$D,1,0)</f>
        <v>#N/A</v>
      </c>
      <c r="AP823" s="487" t="e">
        <f>+VLOOKUP($AJ823,Data_Validation!$A:$D,3,0)</f>
        <v>#N/A</v>
      </c>
      <c r="AQ823" s="487" t="e">
        <f>+VLOOKUP($AJ823,Data_Validation!$A:$D,4,0)</f>
        <v>#N/A</v>
      </c>
      <c r="AR823" s="487" t="s">
        <v>299</v>
      </c>
      <c r="AS823" s="487" t="e">
        <f>+VLOOKUP($AJ823,Data_Validation!$A:$E,5,0)</f>
        <v>#N/A</v>
      </c>
      <c r="AT823" s="904">
        <f t="shared" si="56"/>
        <v>0</v>
      </c>
      <c r="AU823" s="488">
        <f t="shared" si="57"/>
        <v>0</v>
      </c>
      <c r="AV823" s="899">
        <f>IFERROR(INDEX(V823:AG823,1,MATCH(Parametres!$B$3,V$1:AG$1,0)-1)*IF(OR(C823="L",C823="S",C823="I"),-1,1),"")</f>
        <v>0</v>
      </c>
      <c r="AW823" s="899">
        <f t="shared" si="58"/>
        <v>0</v>
      </c>
      <c r="AX823" s="899">
        <f>INDEX(V823:AG823,1,MATCH(Parametres!$B$3,V$1:AG$1,0))*IF(OR(C823="L",C823="S",C823="I"),-1,1)</f>
        <v>0</v>
      </c>
      <c r="AY823" s="487" t="s">
        <v>337</v>
      </c>
      <c r="AZ823" s="487" t="e">
        <f>+VLOOKUP($AJ823,Data_Validation!$A:$E,5,0)</f>
        <v>#N/A</v>
      </c>
    </row>
    <row r="824" spans="36:52" ht="15" customHeight="1">
      <c r="AJ824" s="899">
        <f t="shared" si="53"/>
        <v>0</v>
      </c>
      <c r="AK824" s="899">
        <f t="shared" si="54"/>
        <v>0</v>
      </c>
      <c r="AL824" s="905">
        <f>IFERROR(INDEX(G824:R824,1,MATCH(Parametres!$B$3,G$1:R$1,0)-1)*IF(OR(F824="L",F824="S",F824="I"),-1,1),"")</f>
        <v>0</v>
      </c>
      <c r="AM824" s="905">
        <f t="shared" si="55"/>
        <v>0</v>
      </c>
      <c r="AN824" s="905">
        <f>INDEX(G824:R824,1,MATCH(Parametres!$B$3,G$1:R$1,0))*IF(OR(F824="L",F824="S",F824="I"),-1,1)</f>
        <v>0</v>
      </c>
      <c r="AO824" s="487" t="e">
        <f>+VLOOKUP($AJ824,Data_Validation!$A:$D,1,0)</f>
        <v>#N/A</v>
      </c>
      <c r="AP824" s="487" t="e">
        <f>+VLOOKUP($AJ824,Data_Validation!$A:$D,3,0)</f>
        <v>#N/A</v>
      </c>
      <c r="AQ824" s="487" t="e">
        <f>+VLOOKUP($AJ824,Data_Validation!$A:$D,4,0)</f>
        <v>#N/A</v>
      </c>
      <c r="AR824" s="487" t="s">
        <v>299</v>
      </c>
      <c r="AS824" s="487" t="e">
        <f>+VLOOKUP($AJ824,Data_Validation!$A:$E,5,0)</f>
        <v>#N/A</v>
      </c>
      <c r="AT824" s="904">
        <f t="shared" si="56"/>
        <v>0</v>
      </c>
      <c r="AU824" s="488">
        <f t="shared" si="57"/>
        <v>0</v>
      </c>
      <c r="AV824" s="899">
        <f>IFERROR(INDEX(V824:AG824,1,MATCH(Parametres!$B$3,V$1:AG$1,0)-1)*IF(OR(C824="L",C824="S",C824="I"),-1,1),"")</f>
        <v>0</v>
      </c>
      <c r="AW824" s="899">
        <f t="shared" si="58"/>
        <v>0</v>
      </c>
      <c r="AX824" s="899">
        <f>INDEX(V824:AG824,1,MATCH(Parametres!$B$3,V$1:AG$1,0))*IF(OR(C824="L",C824="S",C824="I"),-1,1)</f>
        <v>0</v>
      </c>
      <c r="AY824" s="487" t="s">
        <v>337</v>
      </c>
      <c r="AZ824" s="487" t="e">
        <f>+VLOOKUP($AJ824,Data_Validation!$A:$E,5,0)</f>
        <v>#N/A</v>
      </c>
    </row>
    <row r="825" spans="36:52" ht="15" customHeight="1">
      <c r="AJ825" s="899">
        <f t="shared" si="53"/>
        <v>0</v>
      </c>
      <c r="AK825" s="899">
        <f t="shared" si="54"/>
        <v>0</v>
      </c>
      <c r="AL825" s="905">
        <f>IFERROR(INDEX(G825:R825,1,MATCH(Parametres!$B$3,G$1:R$1,0)-1)*IF(OR(F825="L",F825="S",F825="I"),-1,1),"")</f>
        <v>0</v>
      </c>
      <c r="AM825" s="905">
        <f t="shared" si="55"/>
        <v>0</v>
      </c>
      <c r="AN825" s="905">
        <f>INDEX(G825:R825,1,MATCH(Parametres!$B$3,G$1:R$1,0))*IF(OR(F825="L",F825="S",F825="I"),-1,1)</f>
        <v>0</v>
      </c>
      <c r="AO825" s="487" t="e">
        <f>+VLOOKUP($AJ825,Data_Validation!$A:$D,1,0)</f>
        <v>#N/A</v>
      </c>
      <c r="AP825" s="487" t="e">
        <f>+VLOOKUP($AJ825,Data_Validation!$A:$D,3,0)</f>
        <v>#N/A</v>
      </c>
      <c r="AQ825" s="487" t="e">
        <f>+VLOOKUP($AJ825,Data_Validation!$A:$D,4,0)</f>
        <v>#N/A</v>
      </c>
      <c r="AR825" s="487" t="s">
        <v>299</v>
      </c>
      <c r="AS825" s="487" t="e">
        <f>+VLOOKUP($AJ825,Data_Validation!$A:$E,5,0)</f>
        <v>#N/A</v>
      </c>
      <c r="AT825" s="904">
        <f t="shared" si="56"/>
        <v>0</v>
      </c>
      <c r="AU825" s="488">
        <f t="shared" si="57"/>
        <v>0</v>
      </c>
      <c r="AV825" s="899">
        <f>IFERROR(INDEX(V825:AG825,1,MATCH(Parametres!$B$3,V$1:AG$1,0)-1)*IF(OR(C825="L",C825="S",C825="I"),-1,1),"")</f>
        <v>0</v>
      </c>
      <c r="AW825" s="899">
        <f t="shared" si="58"/>
        <v>0</v>
      </c>
      <c r="AX825" s="899">
        <f>INDEX(V825:AG825,1,MATCH(Parametres!$B$3,V$1:AG$1,0))*IF(OR(C825="L",C825="S",C825="I"),-1,1)</f>
        <v>0</v>
      </c>
      <c r="AY825" s="487" t="s">
        <v>337</v>
      </c>
      <c r="AZ825" s="487" t="e">
        <f>+VLOOKUP($AJ825,Data_Validation!$A:$E,5,0)</f>
        <v>#N/A</v>
      </c>
    </row>
    <row r="826" spans="36:52" ht="15" customHeight="1">
      <c r="AJ826" s="899">
        <f t="shared" si="53"/>
        <v>0</v>
      </c>
      <c r="AK826" s="899">
        <f t="shared" si="54"/>
        <v>0</v>
      </c>
      <c r="AL826" s="905">
        <f>IFERROR(INDEX(G826:R826,1,MATCH(Parametres!$B$3,G$1:R$1,0)-1)*IF(OR(F826="L",F826="S",F826="I"),-1,1),"")</f>
        <v>0</v>
      </c>
      <c r="AM826" s="905">
        <f t="shared" si="55"/>
        <v>0</v>
      </c>
      <c r="AN826" s="905">
        <f>INDEX(G826:R826,1,MATCH(Parametres!$B$3,G$1:R$1,0))*IF(OR(F826="L",F826="S",F826="I"),-1,1)</f>
        <v>0</v>
      </c>
      <c r="AO826" s="487" t="e">
        <f>+VLOOKUP($AJ826,Data_Validation!$A:$D,1,0)</f>
        <v>#N/A</v>
      </c>
      <c r="AP826" s="487" t="e">
        <f>+VLOOKUP($AJ826,Data_Validation!$A:$D,3,0)</f>
        <v>#N/A</v>
      </c>
      <c r="AQ826" s="487" t="e">
        <f>+VLOOKUP($AJ826,Data_Validation!$A:$D,4,0)</f>
        <v>#N/A</v>
      </c>
      <c r="AR826" s="487" t="s">
        <v>299</v>
      </c>
      <c r="AS826" s="487" t="e">
        <f>+VLOOKUP($AJ826,Data_Validation!$A:$E,5,0)</f>
        <v>#N/A</v>
      </c>
      <c r="AT826" s="904">
        <f t="shared" si="56"/>
        <v>0</v>
      </c>
      <c r="AU826" s="488">
        <f t="shared" si="57"/>
        <v>0</v>
      </c>
      <c r="AV826" s="899">
        <f>IFERROR(INDEX(V826:AG826,1,MATCH(Parametres!$B$3,V$1:AG$1,0)-1)*IF(OR(C826="L",C826="S",C826="I"),-1,1),"")</f>
        <v>0</v>
      </c>
      <c r="AW826" s="899">
        <f t="shared" si="58"/>
        <v>0</v>
      </c>
      <c r="AX826" s="899">
        <f>INDEX(V826:AG826,1,MATCH(Parametres!$B$3,V$1:AG$1,0))*IF(OR(C826="L",C826="S",C826="I"),-1,1)</f>
        <v>0</v>
      </c>
      <c r="AY826" s="487" t="s">
        <v>337</v>
      </c>
      <c r="AZ826" s="487" t="e">
        <f>+VLOOKUP($AJ826,Data_Validation!$A:$E,5,0)</f>
        <v>#N/A</v>
      </c>
    </row>
    <row r="827" spans="36:52" ht="15" customHeight="1">
      <c r="AJ827" s="899">
        <f t="shared" si="53"/>
        <v>0</v>
      </c>
      <c r="AK827" s="899">
        <f t="shared" si="54"/>
        <v>0</v>
      </c>
      <c r="AL827" s="905">
        <f>IFERROR(INDEX(G827:R827,1,MATCH(Parametres!$B$3,G$1:R$1,0)-1)*IF(OR(F827="L",F827="S",F827="I"),-1,1),"")</f>
        <v>0</v>
      </c>
      <c r="AM827" s="905">
        <f t="shared" si="55"/>
        <v>0</v>
      </c>
      <c r="AN827" s="905">
        <f>INDEX(G827:R827,1,MATCH(Parametres!$B$3,G$1:R$1,0))*IF(OR(F827="L",F827="S",F827="I"),-1,1)</f>
        <v>0</v>
      </c>
      <c r="AO827" s="487" t="e">
        <f>+VLOOKUP($AJ827,Data_Validation!$A:$D,1,0)</f>
        <v>#N/A</v>
      </c>
      <c r="AP827" s="487" t="e">
        <f>+VLOOKUP($AJ827,Data_Validation!$A:$D,3,0)</f>
        <v>#N/A</v>
      </c>
      <c r="AQ827" s="487" t="e">
        <f>+VLOOKUP($AJ827,Data_Validation!$A:$D,4,0)</f>
        <v>#N/A</v>
      </c>
      <c r="AR827" s="487" t="s">
        <v>299</v>
      </c>
      <c r="AS827" s="487" t="e">
        <f>+VLOOKUP($AJ827,Data_Validation!$A:$E,5,0)</f>
        <v>#N/A</v>
      </c>
      <c r="AT827" s="904">
        <f t="shared" si="56"/>
        <v>0</v>
      </c>
      <c r="AU827" s="488">
        <f t="shared" si="57"/>
        <v>0</v>
      </c>
      <c r="AV827" s="899">
        <f>IFERROR(INDEX(V827:AG827,1,MATCH(Parametres!$B$3,V$1:AG$1,0)-1)*IF(OR(C827="L",C827="S",C827="I"),-1,1),"")</f>
        <v>0</v>
      </c>
      <c r="AW827" s="899">
        <f t="shared" si="58"/>
        <v>0</v>
      </c>
      <c r="AX827" s="899">
        <f>INDEX(V827:AG827,1,MATCH(Parametres!$B$3,V$1:AG$1,0))*IF(OR(C827="L",C827="S",C827="I"),-1,1)</f>
        <v>0</v>
      </c>
      <c r="AY827" s="487" t="s">
        <v>337</v>
      </c>
      <c r="AZ827" s="487" t="e">
        <f>+VLOOKUP($AJ827,Data_Validation!$A:$E,5,0)</f>
        <v>#N/A</v>
      </c>
    </row>
    <row r="828" spans="36:52" ht="15" customHeight="1">
      <c r="AJ828" s="899">
        <f t="shared" si="53"/>
        <v>0</v>
      </c>
      <c r="AK828" s="899">
        <f t="shared" si="54"/>
        <v>0</v>
      </c>
      <c r="AL828" s="905">
        <f>IFERROR(INDEX(G828:R828,1,MATCH(Parametres!$B$3,G$1:R$1,0)-1)*IF(OR(F828="L",F828="S",F828="I"),-1,1),"")</f>
        <v>0</v>
      </c>
      <c r="AM828" s="905">
        <f t="shared" si="55"/>
        <v>0</v>
      </c>
      <c r="AN828" s="905">
        <f>INDEX(G828:R828,1,MATCH(Parametres!$B$3,G$1:R$1,0))*IF(OR(F828="L",F828="S",F828="I"),-1,1)</f>
        <v>0</v>
      </c>
      <c r="AO828" s="487" t="e">
        <f>+VLOOKUP($AJ828,Data_Validation!$A:$D,1,0)</f>
        <v>#N/A</v>
      </c>
      <c r="AP828" s="487" t="e">
        <f>+VLOOKUP($AJ828,Data_Validation!$A:$D,3,0)</f>
        <v>#N/A</v>
      </c>
      <c r="AQ828" s="487" t="e">
        <f>+VLOOKUP($AJ828,Data_Validation!$A:$D,4,0)</f>
        <v>#N/A</v>
      </c>
      <c r="AR828" s="487" t="s">
        <v>299</v>
      </c>
      <c r="AS828" s="487" t="e">
        <f>+VLOOKUP($AJ828,Data_Validation!$A:$E,5,0)</f>
        <v>#N/A</v>
      </c>
      <c r="AT828" s="904">
        <f t="shared" si="56"/>
        <v>0</v>
      </c>
      <c r="AU828" s="488">
        <f t="shared" si="57"/>
        <v>0</v>
      </c>
      <c r="AV828" s="899">
        <f>IFERROR(INDEX(V828:AG828,1,MATCH(Parametres!$B$3,V$1:AG$1,0)-1)*IF(OR(C828="L",C828="S",C828="I"),-1,1),"")</f>
        <v>0</v>
      </c>
      <c r="AW828" s="899">
        <f t="shared" si="58"/>
        <v>0</v>
      </c>
      <c r="AX828" s="899">
        <f>INDEX(V828:AG828,1,MATCH(Parametres!$B$3,V$1:AG$1,0))*IF(OR(C828="L",C828="S",C828="I"),-1,1)</f>
        <v>0</v>
      </c>
      <c r="AY828" s="487" t="s">
        <v>337</v>
      </c>
      <c r="AZ828" s="487" t="e">
        <f>+VLOOKUP($AJ828,Data_Validation!$A:$E,5,0)</f>
        <v>#N/A</v>
      </c>
    </row>
    <row r="829" spans="36:52" ht="15" customHeight="1">
      <c r="AJ829" s="899">
        <f t="shared" si="53"/>
        <v>0</v>
      </c>
      <c r="AK829" s="899">
        <f t="shared" si="54"/>
        <v>0</v>
      </c>
      <c r="AL829" s="905">
        <f>IFERROR(INDEX(G829:R829,1,MATCH(Parametres!$B$3,G$1:R$1,0)-1)*IF(OR(F829="L",F829="S",F829="I"),-1,1),"")</f>
        <v>0</v>
      </c>
      <c r="AM829" s="905">
        <f t="shared" si="55"/>
        <v>0</v>
      </c>
      <c r="AN829" s="905">
        <f>INDEX(G829:R829,1,MATCH(Parametres!$B$3,G$1:R$1,0))*IF(OR(F829="L",F829="S",F829="I"),-1,1)</f>
        <v>0</v>
      </c>
      <c r="AO829" s="487" t="e">
        <f>+VLOOKUP($AJ829,Data_Validation!$A:$D,1,0)</f>
        <v>#N/A</v>
      </c>
      <c r="AP829" s="487" t="e">
        <f>+VLOOKUP($AJ829,Data_Validation!$A:$D,3,0)</f>
        <v>#N/A</v>
      </c>
      <c r="AQ829" s="487" t="e">
        <f>+VLOOKUP($AJ829,Data_Validation!$A:$D,4,0)</f>
        <v>#N/A</v>
      </c>
      <c r="AR829" s="487" t="s">
        <v>299</v>
      </c>
      <c r="AS829" s="487" t="e">
        <f>+VLOOKUP($AJ829,Data_Validation!$A:$E,5,0)</f>
        <v>#N/A</v>
      </c>
      <c r="AT829" s="904">
        <f t="shared" si="56"/>
        <v>0</v>
      </c>
      <c r="AU829" s="488">
        <f t="shared" si="57"/>
        <v>0</v>
      </c>
      <c r="AV829" s="899">
        <f>IFERROR(INDEX(V829:AG829,1,MATCH(Parametres!$B$3,V$1:AG$1,0)-1)*IF(OR(C829="L",C829="S",C829="I"),-1,1),"")</f>
        <v>0</v>
      </c>
      <c r="AW829" s="899">
        <f t="shared" si="58"/>
        <v>0</v>
      </c>
      <c r="AX829" s="899">
        <f>INDEX(V829:AG829,1,MATCH(Parametres!$B$3,V$1:AG$1,0))*IF(OR(C829="L",C829="S",C829="I"),-1,1)</f>
        <v>0</v>
      </c>
      <c r="AY829" s="487" t="s">
        <v>337</v>
      </c>
      <c r="AZ829" s="487" t="e">
        <f>+VLOOKUP($AJ829,Data_Validation!$A:$E,5,0)</f>
        <v>#N/A</v>
      </c>
    </row>
    <row r="830" spans="36:52" ht="15" customHeight="1">
      <c r="AJ830" s="899">
        <f t="shared" si="53"/>
        <v>0</v>
      </c>
      <c r="AK830" s="899">
        <f t="shared" si="54"/>
        <v>0</v>
      </c>
      <c r="AL830" s="905">
        <f>IFERROR(INDEX(G830:R830,1,MATCH(Parametres!$B$3,G$1:R$1,0)-1)*IF(OR(F830="L",F830="S",F830="I"),-1,1),"")</f>
        <v>0</v>
      </c>
      <c r="AM830" s="905">
        <f t="shared" si="55"/>
        <v>0</v>
      </c>
      <c r="AN830" s="905">
        <f>INDEX(G830:R830,1,MATCH(Parametres!$B$3,G$1:R$1,0))*IF(OR(F830="L",F830="S",F830="I"),-1,1)</f>
        <v>0</v>
      </c>
      <c r="AO830" s="487" t="e">
        <f>+VLOOKUP($AJ830,Data_Validation!$A:$D,1,0)</f>
        <v>#N/A</v>
      </c>
      <c r="AP830" s="487" t="e">
        <f>+VLOOKUP($AJ830,Data_Validation!$A:$D,3,0)</f>
        <v>#N/A</v>
      </c>
      <c r="AQ830" s="487" t="e">
        <f>+VLOOKUP($AJ830,Data_Validation!$A:$D,4,0)</f>
        <v>#N/A</v>
      </c>
      <c r="AR830" s="487" t="s">
        <v>299</v>
      </c>
      <c r="AS830" s="487" t="e">
        <f>+VLOOKUP($AJ830,Data_Validation!$A:$E,5,0)</f>
        <v>#N/A</v>
      </c>
      <c r="AT830" s="904">
        <f t="shared" si="56"/>
        <v>0</v>
      </c>
      <c r="AU830" s="488">
        <f t="shared" si="57"/>
        <v>0</v>
      </c>
      <c r="AV830" s="899">
        <f>IFERROR(INDEX(V830:AG830,1,MATCH(Parametres!$B$3,V$1:AG$1,0)-1)*IF(OR(C830="L",C830="S",C830="I"),-1,1),"")</f>
        <v>0</v>
      </c>
      <c r="AW830" s="899">
        <f t="shared" si="58"/>
        <v>0</v>
      </c>
      <c r="AX830" s="899">
        <f>INDEX(V830:AG830,1,MATCH(Parametres!$B$3,V$1:AG$1,0))*IF(OR(C830="L",C830="S",C830="I"),-1,1)</f>
        <v>0</v>
      </c>
      <c r="AY830" s="487" t="s">
        <v>337</v>
      </c>
      <c r="AZ830" s="487" t="e">
        <f>+VLOOKUP($AJ830,Data_Validation!$A:$E,5,0)</f>
        <v>#N/A</v>
      </c>
    </row>
    <row r="831" spans="36:52" ht="15" customHeight="1">
      <c r="AJ831" s="899">
        <f t="shared" si="53"/>
        <v>0</v>
      </c>
      <c r="AK831" s="899">
        <f t="shared" si="54"/>
        <v>0</v>
      </c>
      <c r="AL831" s="905">
        <f>IFERROR(INDEX(G831:R831,1,MATCH(Parametres!$B$3,G$1:R$1,0)-1)*IF(OR(F831="L",F831="S",F831="I"),-1,1),"")</f>
        <v>0</v>
      </c>
      <c r="AM831" s="905">
        <f t="shared" si="55"/>
        <v>0</v>
      </c>
      <c r="AN831" s="905">
        <f>INDEX(G831:R831,1,MATCH(Parametres!$B$3,G$1:R$1,0))*IF(OR(F831="L",F831="S",F831="I"),-1,1)</f>
        <v>0</v>
      </c>
      <c r="AO831" s="487" t="e">
        <f>+VLOOKUP($AJ831,Data_Validation!$A:$D,1,0)</f>
        <v>#N/A</v>
      </c>
      <c r="AP831" s="487" t="e">
        <f>+VLOOKUP($AJ831,Data_Validation!$A:$D,3,0)</f>
        <v>#N/A</v>
      </c>
      <c r="AQ831" s="487" t="e">
        <f>+VLOOKUP($AJ831,Data_Validation!$A:$D,4,0)</f>
        <v>#N/A</v>
      </c>
      <c r="AR831" s="487" t="s">
        <v>299</v>
      </c>
      <c r="AS831" s="487" t="e">
        <f>+VLOOKUP($AJ831,Data_Validation!$A:$E,5,0)</f>
        <v>#N/A</v>
      </c>
      <c r="AT831" s="904">
        <f t="shared" si="56"/>
        <v>0</v>
      </c>
      <c r="AU831" s="488">
        <f t="shared" si="57"/>
        <v>0</v>
      </c>
      <c r="AV831" s="899">
        <f>IFERROR(INDEX(V831:AG831,1,MATCH(Parametres!$B$3,V$1:AG$1,0)-1)*IF(OR(C831="L",C831="S",C831="I"),-1,1),"")</f>
        <v>0</v>
      </c>
      <c r="AW831" s="899">
        <f t="shared" si="58"/>
        <v>0</v>
      </c>
      <c r="AX831" s="899">
        <f>INDEX(V831:AG831,1,MATCH(Parametres!$B$3,V$1:AG$1,0))*IF(OR(C831="L",C831="S",C831="I"),-1,1)</f>
        <v>0</v>
      </c>
      <c r="AY831" s="487" t="s">
        <v>337</v>
      </c>
      <c r="AZ831" s="487" t="e">
        <f>+VLOOKUP($AJ831,Data_Validation!$A:$E,5,0)</f>
        <v>#N/A</v>
      </c>
    </row>
    <row r="832" spans="36:52" ht="15" customHeight="1">
      <c r="AJ832" s="899">
        <f t="shared" si="53"/>
        <v>0</v>
      </c>
      <c r="AK832" s="899">
        <f t="shared" si="54"/>
        <v>0</v>
      </c>
      <c r="AL832" s="905">
        <f>IFERROR(INDEX(G832:R832,1,MATCH(Parametres!$B$3,G$1:R$1,0)-1)*IF(OR(F832="L",F832="S",F832="I"),-1,1),"")</f>
        <v>0</v>
      </c>
      <c r="AM832" s="905">
        <f t="shared" si="55"/>
        <v>0</v>
      </c>
      <c r="AN832" s="905">
        <f>INDEX(G832:R832,1,MATCH(Parametres!$B$3,G$1:R$1,0))*IF(OR(F832="L",F832="S",F832="I"),-1,1)</f>
        <v>0</v>
      </c>
      <c r="AO832" s="487" t="e">
        <f>+VLOOKUP($AJ832,Data_Validation!$A:$D,1,0)</f>
        <v>#N/A</v>
      </c>
      <c r="AP832" s="487" t="e">
        <f>+VLOOKUP($AJ832,Data_Validation!$A:$D,3,0)</f>
        <v>#N/A</v>
      </c>
      <c r="AQ832" s="487" t="e">
        <f>+VLOOKUP($AJ832,Data_Validation!$A:$D,4,0)</f>
        <v>#N/A</v>
      </c>
      <c r="AR832" s="487" t="s">
        <v>299</v>
      </c>
      <c r="AS832" s="487" t="e">
        <f>+VLOOKUP($AJ832,Data_Validation!$A:$E,5,0)</f>
        <v>#N/A</v>
      </c>
      <c r="AT832" s="904">
        <f t="shared" si="56"/>
        <v>0</v>
      </c>
      <c r="AU832" s="488">
        <f t="shared" si="57"/>
        <v>0</v>
      </c>
      <c r="AV832" s="899">
        <f>IFERROR(INDEX(V832:AG832,1,MATCH(Parametres!$B$3,V$1:AG$1,0)-1)*IF(OR(C832="L",C832="S",C832="I"),-1,1),"")</f>
        <v>0</v>
      </c>
      <c r="AW832" s="899">
        <f t="shared" si="58"/>
        <v>0</v>
      </c>
      <c r="AX832" s="899">
        <f>INDEX(V832:AG832,1,MATCH(Parametres!$B$3,V$1:AG$1,0))*IF(OR(C832="L",C832="S",C832="I"),-1,1)</f>
        <v>0</v>
      </c>
      <c r="AY832" s="487" t="s">
        <v>337</v>
      </c>
      <c r="AZ832" s="487" t="e">
        <f>+VLOOKUP($AJ832,Data_Validation!$A:$E,5,0)</f>
        <v>#N/A</v>
      </c>
    </row>
    <row r="833" spans="36:52" ht="15" customHeight="1">
      <c r="AJ833" s="899">
        <f t="shared" si="53"/>
        <v>0</v>
      </c>
      <c r="AK833" s="899">
        <f t="shared" si="54"/>
        <v>0</v>
      </c>
      <c r="AL833" s="905">
        <f>IFERROR(INDEX(G833:R833,1,MATCH(Parametres!$B$3,G$1:R$1,0)-1)*IF(OR(F833="L",F833="S",F833="I"),-1,1),"")</f>
        <v>0</v>
      </c>
      <c r="AM833" s="905">
        <f t="shared" si="55"/>
        <v>0</v>
      </c>
      <c r="AN833" s="905">
        <f>INDEX(G833:R833,1,MATCH(Parametres!$B$3,G$1:R$1,0))*IF(OR(F833="L",F833="S",F833="I"),-1,1)</f>
        <v>0</v>
      </c>
      <c r="AO833" s="487" t="e">
        <f>+VLOOKUP($AJ833,Data_Validation!$A:$D,1,0)</f>
        <v>#N/A</v>
      </c>
      <c r="AP833" s="487" t="e">
        <f>+VLOOKUP($AJ833,Data_Validation!$A:$D,3,0)</f>
        <v>#N/A</v>
      </c>
      <c r="AQ833" s="487" t="e">
        <f>+VLOOKUP($AJ833,Data_Validation!$A:$D,4,0)</f>
        <v>#N/A</v>
      </c>
      <c r="AR833" s="487" t="s">
        <v>299</v>
      </c>
      <c r="AS833" s="487" t="e">
        <f>+VLOOKUP($AJ833,Data_Validation!$A:$E,5,0)</f>
        <v>#N/A</v>
      </c>
      <c r="AT833" s="904">
        <f t="shared" si="56"/>
        <v>0</v>
      </c>
      <c r="AU833" s="488">
        <f t="shared" si="57"/>
        <v>0</v>
      </c>
      <c r="AV833" s="899">
        <f>IFERROR(INDEX(V833:AG833,1,MATCH(Parametres!$B$3,V$1:AG$1,0)-1)*IF(OR(C833="L",C833="S",C833="I"),-1,1),"")</f>
        <v>0</v>
      </c>
      <c r="AW833" s="899">
        <f t="shared" si="58"/>
        <v>0</v>
      </c>
      <c r="AX833" s="899">
        <f>INDEX(V833:AG833,1,MATCH(Parametres!$B$3,V$1:AG$1,0))*IF(OR(C833="L",C833="S",C833="I"),-1,1)</f>
        <v>0</v>
      </c>
      <c r="AY833" s="487" t="s">
        <v>337</v>
      </c>
      <c r="AZ833" s="487" t="e">
        <f>+VLOOKUP($AJ833,Data_Validation!$A:$E,5,0)</f>
        <v>#N/A</v>
      </c>
    </row>
    <row r="834" spans="36:52" ht="15" customHeight="1">
      <c r="AJ834" s="899">
        <f t="shared" si="53"/>
        <v>0</v>
      </c>
      <c r="AK834" s="899">
        <f t="shared" si="54"/>
        <v>0</v>
      </c>
      <c r="AL834" s="905">
        <f>IFERROR(INDEX(G834:R834,1,MATCH(Parametres!$B$3,G$1:R$1,0)-1)*IF(OR(F834="L",F834="S",F834="I"),-1,1),"")</f>
        <v>0</v>
      </c>
      <c r="AM834" s="905">
        <f t="shared" si="55"/>
        <v>0</v>
      </c>
      <c r="AN834" s="905">
        <f>INDEX(G834:R834,1,MATCH(Parametres!$B$3,G$1:R$1,0))*IF(OR(F834="L",F834="S",F834="I"),-1,1)</f>
        <v>0</v>
      </c>
      <c r="AO834" s="487" t="e">
        <f>+VLOOKUP($AJ834,Data_Validation!$A:$D,1,0)</f>
        <v>#N/A</v>
      </c>
      <c r="AP834" s="487" t="e">
        <f>+VLOOKUP($AJ834,Data_Validation!$A:$D,3,0)</f>
        <v>#N/A</v>
      </c>
      <c r="AQ834" s="487" t="e">
        <f>+VLOOKUP($AJ834,Data_Validation!$A:$D,4,0)</f>
        <v>#N/A</v>
      </c>
      <c r="AR834" s="487" t="s">
        <v>299</v>
      </c>
      <c r="AS834" s="487" t="e">
        <f>+VLOOKUP($AJ834,Data_Validation!$A:$E,5,0)</f>
        <v>#N/A</v>
      </c>
      <c r="AT834" s="904">
        <f t="shared" si="56"/>
        <v>0</v>
      </c>
      <c r="AU834" s="488">
        <f t="shared" si="57"/>
        <v>0</v>
      </c>
      <c r="AV834" s="899">
        <f>IFERROR(INDEX(V834:AG834,1,MATCH(Parametres!$B$3,V$1:AG$1,0)-1)*IF(OR(C834="L",C834="S",C834="I"),-1,1),"")</f>
        <v>0</v>
      </c>
      <c r="AW834" s="899">
        <f t="shared" si="58"/>
        <v>0</v>
      </c>
      <c r="AX834" s="899">
        <f>INDEX(V834:AG834,1,MATCH(Parametres!$B$3,V$1:AG$1,0))*IF(OR(C834="L",C834="S",C834="I"),-1,1)</f>
        <v>0</v>
      </c>
      <c r="AY834" s="487" t="s">
        <v>337</v>
      </c>
      <c r="AZ834" s="487" t="e">
        <f>+VLOOKUP($AJ834,Data_Validation!$A:$E,5,0)</f>
        <v>#N/A</v>
      </c>
    </row>
    <row r="835" spans="36:52" ht="15" customHeight="1">
      <c r="AJ835" s="899">
        <f t="shared" si="53"/>
        <v>0</v>
      </c>
      <c r="AK835" s="899">
        <f t="shared" si="54"/>
        <v>0</v>
      </c>
      <c r="AL835" s="905">
        <f>IFERROR(INDEX(G835:R835,1,MATCH(Parametres!$B$3,G$1:R$1,0)-1)*IF(OR(F835="L",F835="S",F835="I"),-1,1),"")</f>
        <v>0</v>
      </c>
      <c r="AM835" s="905">
        <f t="shared" si="55"/>
        <v>0</v>
      </c>
      <c r="AN835" s="905">
        <f>INDEX(G835:R835,1,MATCH(Parametres!$B$3,G$1:R$1,0))*IF(OR(F835="L",F835="S",F835="I"),-1,1)</f>
        <v>0</v>
      </c>
      <c r="AO835" s="487" t="e">
        <f>+VLOOKUP($AJ835,Data_Validation!$A:$D,1,0)</f>
        <v>#N/A</v>
      </c>
      <c r="AP835" s="487" t="e">
        <f>+VLOOKUP($AJ835,Data_Validation!$A:$D,3,0)</f>
        <v>#N/A</v>
      </c>
      <c r="AQ835" s="487" t="e">
        <f>+VLOOKUP($AJ835,Data_Validation!$A:$D,4,0)</f>
        <v>#N/A</v>
      </c>
      <c r="AR835" s="487" t="s">
        <v>299</v>
      </c>
      <c r="AS835" s="487" t="e">
        <f>+VLOOKUP($AJ835,Data_Validation!$A:$E,5,0)</f>
        <v>#N/A</v>
      </c>
      <c r="AT835" s="904">
        <f t="shared" si="56"/>
        <v>0</v>
      </c>
      <c r="AU835" s="488">
        <f t="shared" si="57"/>
        <v>0</v>
      </c>
      <c r="AV835" s="899">
        <f>IFERROR(INDEX(V835:AG835,1,MATCH(Parametres!$B$3,V$1:AG$1,0)-1)*IF(OR(C835="L",C835="S",C835="I"),-1,1),"")</f>
        <v>0</v>
      </c>
      <c r="AW835" s="899">
        <f t="shared" si="58"/>
        <v>0</v>
      </c>
      <c r="AX835" s="899">
        <f>INDEX(V835:AG835,1,MATCH(Parametres!$B$3,V$1:AG$1,0))*IF(OR(C835="L",C835="S",C835="I"),-1,1)</f>
        <v>0</v>
      </c>
      <c r="AY835" s="487" t="s">
        <v>337</v>
      </c>
      <c r="AZ835" s="487" t="e">
        <f>+VLOOKUP($AJ835,Data_Validation!$A:$E,5,0)</f>
        <v>#N/A</v>
      </c>
    </row>
    <row r="836" spans="36:52" ht="15" customHeight="1">
      <c r="AJ836" s="899">
        <f t="shared" si="53"/>
        <v>0</v>
      </c>
      <c r="AK836" s="899">
        <f t="shared" si="54"/>
        <v>0</v>
      </c>
      <c r="AL836" s="905">
        <f>IFERROR(INDEX(G836:R836,1,MATCH(Parametres!$B$3,G$1:R$1,0)-1)*IF(OR(F836="L",F836="S",F836="I"),-1,1),"")</f>
        <v>0</v>
      </c>
      <c r="AM836" s="905">
        <f t="shared" si="55"/>
        <v>0</v>
      </c>
      <c r="AN836" s="905">
        <f>INDEX(G836:R836,1,MATCH(Parametres!$B$3,G$1:R$1,0))*IF(OR(F836="L",F836="S",F836="I"),-1,1)</f>
        <v>0</v>
      </c>
      <c r="AO836" s="487" t="e">
        <f>+VLOOKUP($AJ836,Data_Validation!$A:$D,1,0)</f>
        <v>#N/A</v>
      </c>
      <c r="AP836" s="487" t="e">
        <f>+VLOOKUP($AJ836,Data_Validation!$A:$D,3,0)</f>
        <v>#N/A</v>
      </c>
      <c r="AQ836" s="487" t="e">
        <f>+VLOOKUP($AJ836,Data_Validation!$A:$D,4,0)</f>
        <v>#N/A</v>
      </c>
      <c r="AR836" s="487" t="s">
        <v>299</v>
      </c>
      <c r="AS836" s="487" t="e">
        <f>+VLOOKUP($AJ836,Data_Validation!$A:$E,5,0)</f>
        <v>#N/A</v>
      </c>
      <c r="AT836" s="904">
        <f t="shared" si="56"/>
        <v>0</v>
      </c>
      <c r="AU836" s="488">
        <f t="shared" si="57"/>
        <v>0</v>
      </c>
      <c r="AV836" s="899">
        <f>IFERROR(INDEX(V836:AG836,1,MATCH(Parametres!$B$3,V$1:AG$1,0)-1)*IF(OR(C836="L",C836="S",C836="I"),-1,1),"")</f>
        <v>0</v>
      </c>
      <c r="AW836" s="899">
        <f t="shared" si="58"/>
        <v>0</v>
      </c>
      <c r="AX836" s="899">
        <f>INDEX(V836:AG836,1,MATCH(Parametres!$B$3,V$1:AG$1,0))*IF(OR(C836="L",C836="S",C836="I"),-1,1)</f>
        <v>0</v>
      </c>
      <c r="AY836" s="487" t="s">
        <v>337</v>
      </c>
      <c r="AZ836" s="487" t="e">
        <f>+VLOOKUP($AJ836,Data_Validation!$A:$E,5,0)</f>
        <v>#N/A</v>
      </c>
    </row>
    <row r="837" spans="36:52" ht="15" customHeight="1">
      <c r="AJ837" s="899">
        <f t="shared" si="53"/>
        <v>0</v>
      </c>
      <c r="AK837" s="899">
        <f t="shared" si="54"/>
        <v>0</v>
      </c>
      <c r="AL837" s="905">
        <f>IFERROR(INDEX(G837:R837,1,MATCH(Parametres!$B$3,G$1:R$1,0)-1)*IF(OR(F837="L",F837="S",F837="I"),-1,1),"")</f>
        <v>0</v>
      </c>
      <c r="AM837" s="905">
        <f t="shared" si="55"/>
        <v>0</v>
      </c>
      <c r="AN837" s="905">
        <f>INDEX(G837:R837,1,MATCH(Parametres!$B$3,G$1:R$1,0))*IF(OR(F837="L",F837="S",F837="I"),-1,1)</f>
        <v>0</v>
      </c>
      <c r="AO837" s="487" t="e">
        <f>+VLOOKUP($AJ837,Data_Validation!$A:$D,1,0)</f>
        <v>#N/A</v>
      </c>
      <c r="AP837" s="487" t="e">
        <f>+VLOOKUP($AJ837,Data_Validation!$A:$D,3,0)</f>
        <v>#N/A</v>
      </c>
      <c r="AQ837" s="487" t="e">
        <f>+VLOOKUP($AJ837,Data_Validation!$A:$D,4,0)</f>
        <v>#N/A</v>
      </c>
      <c r="AR837" s="487" t="s">
        <v>299</v>
      </c>
      <c r="AS837" s="487" t="e">
        <f>+VLOOKUP($AJ837,Data_Validation!$A:$E,5,0)</f>
        <v>#N/A</v>
      </c>
      <c r="AT837" s="904">
        <f t="shared" si="56"/>
        <v>0</v>
      </c>
      <c r="AU837" s="488">
        <f t="shared" si="57"/>
        <v>0</v>
      </c>
      <c r="AV837" s="899">
        <f>IFERROR(INDEX(V837:AG837,1,MATCH(Parametres!$B$3,V$1:AG$1,0)-1)*IF(OR(C837="L",C837="S",C837="I"),-1,1),"")</f>
        <v>0</v>
      </c>
      <c r="AW837" s="899">
        <f t="shared" si="58"/>
        <v>0</v>
      </c>
      <c r="AX837" s="899">
        <f>INDEX(V837:AG837,1,MATCH(Parametres!$B$3,V$1:AG$1,0))*IF(OR(C837="L",C837="S",C837="I"),-1,1)</f>
        <v>0</v>
      </c>
      <c r="AY837" s="487" t="s">
        <v>337</v>
      </c>
      <c r="AZ837" s="487" t="e">
        <f>+VLOOKUP($AJ837,Data_Validation!$A:$E,5,0)</f>
        <v>#N/A</v>
      </c>
    </row>
    <row r="838" spans="36:52" ht="15" customHeight="1">
      <c r="AJ838" s="899">
        <f t="shared" si="53"/>
        <v>0</v>
      </c>
      <c r="AK838" s="899">
        <f t="shared" si="54"/>
        <v>0</v>
      </c>
      <c r="AL838" s="905">
        <f>IFERROR(INDEX(G838:R838,1,MATCH(Parametres!$B$3,G$1:R$1,0)-1)*IF(OR(F838="L",F838="S",F838="I"),-1,1),"")</f>
        <v>0</v>
      </c>
      <c r="AM838" s="905">
        <f t="shared" si="55"/>
        <v>0</v>
      </c>
      <c r="AN838" s="905">
        <f>INDEX(G838:R838,1,MATCH(Parametres!$B$3,G$1:R$1,0))*IF(OR(F838="L",F838="S",F838="I"),-1,1)</f>
        <v>0</v>
      </c>
      <c r="AO838" s="487" t="e">
        <f>+VLOOKUP($AJ838,Data_Validation!$A:$D,1,0)</f>
        <v>#N/A</v>
      </c>
      <c r="AP838" s="487" t="e">
        <f>+VLOOKUP($AJ838,Data_Validation!$A:$D,3,0)</f>
        <v>#N/A</v>
      </c>
      <c r="AQ838" s="487" t="e">
        <f>+VLOOKUP($AJ838,Data_Validation!$A:$D,4,0)</f>
        <v>#N/A</v>
      </c>
      <c r="AR838" s="487" t="s">
        <v>299</v>
      </c>
      <c r="AS838" s="487" t="e">
        <f>+VLOOKUP($AJ838,Data_Validation!$A:$E,5,0)</f>
        <v>#N/A</v>
      </c>
      <c r="AT838" s="904">
        <f t="shared" si="56"/>
        <v>0</v>
      </c>
      <c r="AU838" s="488">
        <f t="shared" si="57"/>
        <v>0</v>
      </c>
      <c r="AV838" s="899">
        <f>IFERROR(INDEX(V838:AG838,1,MATCH(Parametres!$B$3,V$1:AG$1,0)-1)*IF(OR(C838="L",C838="S",C838="I"),-1,1),"")</f>
        <v>0</v>
      </c>
      <c r="AW838" s="899">
        <f t="shared" si="58"/>
        <v>0</v>
      </c>
      <c r="AX838" s="899">
        <f>INDEX(V838:AG838,1,MATCH(Parametres!$B$3,V$1:AG$1,0))*IF(OR(C838="L",C838="S",C838="I"),-1,1)</f>
        <v>0</v>
      </c>
      <c r="AY838" s="487" t="s">
        <v>337</v>
      </c>
      <c r="AZ838" s="487" t="e">
        <f>+VLOOKUP($AJ838,Data_Validation!$A:$E,5,0)</f>
        <v>#N/A</v>
      </c>
    </row>
    <row r="839" spans="36:52" ht="15" customHeight="1">
      <c r="AJ839" s="899">
        <f t="shared" si="53"/>
        <v>0</v>
      </c>
      <c r="AK839" s="899">
        <f t="shared" si="54"/>
        <v>0</v>
      </c>
      <c r="AL839" s="905">
        <f>IFERROR(INDEX(G839:R839,1,MATCH(Parametres!$B$3,G$1:R$1,0)-1)*IF(OR(F839="L",F839="S",F839="I"),-1,1),"")</f>
        <v>0</v>
      </c>
      <c r="AM839" s="905">
        <f t="shared" si="55"/>
        <v>0</v>
      </c>
      <c r="AN839" s="905">
        <f>INDEX(G839:R839,1,MATCH(Parametres!$B$3,G$1:R$1,0))*IF(OR(F839="L",F839="S",F839="I"),-1,1)</f>
        <v>0</v>
      </c>
      <c r="AO839" s="487" t="e">
        <f>+VLOOKUP($AJ839,Data_Validation!$A:$D,1,0)</f>
        <v>#N/A</v>
      </c>
      <c r="AP839" s="487" t="e">
        <f>+VLOOKUP($AJ839,Data_Validation!$A:$D,3,0)</f>
        <v>#N/A</v>
      </c>
      <c r="AQ839" s="487" t="e">
        <f>+VLOOKUP($AJ839,Data_Validation!$A:$D,4,0)</f>
        <v>#N/A</v>
      </c>
      <c r="AR839" s="487" t="s">
        <v>299</v>
      </c>
      <c r="AS839" s="487" t="e">
        <f>+VLOOKUP($AJ839,Data_Validation!$A:$E,5,0)</f>
        <v>#N/A</v>
      </c>
      <c r="AT839" s="904">
        <f t="shared" si="56"/>
        <v>0</v>
      </c>
      <c r="AU839" s="488">
        <f t="shared" si="57"/>
        <v>0</v>
      </c>
      <c r="AV839" s="899">
        <f>IFERROR(INDEX(V839:AG839,1,MATCH(Parametres!$B$3,V$1:AG$1,0)-1)*IF(OR(C839="L",C839="S",C839="I"),-1,1),"")</f>
        <v>0</v>
      </c>
      <c r="AW839" s="899">
        <f t="shared" si="58"/>
        <v>0</v>
      </c>
      <c r="AX839" s="899">
        <f>INDEX(V839:AG839,1,MATCH(Parametres!$B$3,V$1:AG$1,0))*IF(OR(C839="L",C839="S",C839="I"),-1,1)</f>
        <v>0</v>
      </c>
      <c r="AY839" s="487" t="s">
        <v>337</v>
      </c>
      <c r="AZ839" s="487" t="e">
        <f>+VLOOKUP($AJ839,Data_Validation!$A:$E,5,0)</f>
        <v>#N/A</v>
      </c>
    </row>
    <row r="840" spans="36:52" ht="15" customHeight="1">
      <c r="AJ840" s="899">
        <f t="shared" si="53"/>
        <v>0</v>
      </c>
      <c r="AK840" s="899">
        <f t="shared" si="54"/>
        <v>0</v>
      </c>
      <c r="AL840" s="905">
        <f>IFERROR(INDEX(G840:R840,1,MATCH(Parametres!$B$3,G$1:R$1,0)-1)*IF(OR(F840="L",F840="S",F840="I"),-1,1),"")</f>
        <v>0</v>
      </c>
      <c r="AM840" s="905">
        <f t="shared" si="55"/>
        <v>0</v>
      </c>
      <c r="AN840" s="905">
        <f>INDEX(G840:R840,1,MATCH(Parametres!$B$3,G$1:R$1,0))*IF(OR(F840="L",F840="S",F840="I"),-1,1)</f>
        <v>0</v>
      </c>
      <c r="AO840" s="487" t="e">
        <f>+VLOOKUP($AJ840,Data_Validation!$A:$D,1,0)</f>
        <v>#N/A</v>
      </c>
      <c r="AP840" s="487" t="e">
        <f>+VLOOKUP($AJ840,Data_Validation!$A:$D,3,0)</f>
        <v>#N/A</v>
      </c>
      <c r="AQ840" s="487" t="e">
        <f>+VLOOKUP($AJ840,Data_Validation!$A:$D,4,0)</f>
        <v>#N/A</v>
      </c>
      <c r="AR840" s="487" t="s">
        <v>299</v>
      </c>
      <c r="AS840" s="487" t="e">
        <f>+VLOOKUP($AJ840,Data_Validation!$A:$E,5,0)</f>
        <v>#N/A</v>
      </c>
      <c r="AT840" s="904">
        <f t="shared" si="56"/>
        <v>0</v>
      </c>
      <c r="AU840" s="488">
        <f t="shared" si="57"/>
        <v>0</v>
      </c>
      <c r="AV840" s="899">
        <f>IFERROR(INDEX(V840:AG840,1,MATCH(Parametres!$B$3,V$1:AG$1,0)-1)*IF(OR(C840="L",C840="S",C840="I"),-1,1),"")</f>
        <v>0</v>
      </c>
      <c r="AW840" s="899">
        <f t="shared" si="58"/>
        <v>0</v>
      </c>
      <c r="AX840" s="899">
        <f>INDEX(V840:AG840,1,MATCH(Parametres!$B$3,V$1:AG$1,0))*IF(OR(C840="L",C840="S",C840="I"),-1,1)</f>
        <v>0</v>
      </c>
      <c r="AY840" s="487" t="s">
        <v>337</v>
      </c>
      <c r="AZ840" s="487" t="e">
        <f>+VLOOKUP($AJ840,Data_Validation!$A:$E,5,0)</f>
        <v>#N/A</v>
      </c>
    </row>
    <row r="841" spans="36:52" ht="15" customHeight="1">
      <c r="AJ841" s="899">
        <f t="shared" si="53"/>
        <v>0</v>
      </c>
      <c r="AK841" s="899">
        <f t="shared" si="54"/>
        <v>0</v>
      </c>
      <c r="AL841" s="905">
        <f>IFERROR(INDEX(G841:R841,1,MATCH(Parametres!$B$3,G$1:R$1,0)-1)*IF(OR(F841="L",F841="S",F841="I"),-1,1),"")</f>
        <v>0</v>
      </c>
      <c r="AM841" s="905">
        <f t="shared" si="55"/>
        <v>0</v>
      </c>
      <c r="AN841" s="905">
        <f>INDEX(G841:R841,1,MATCH(Parametres!$B$3,G$1:R$1,0))*IF(OR(F841="L",F841="S",F841="I"),-1,1)</f>
        <v>0</v>
      </c>
      <c r="AO841" s="487" t="e">
        <f>+VLOOKUP($AJ841,Data_Validation!$A:$D,1,0)</f>
        <v>#N/A</v>
      </c>
      <c r="AP841" s="487" t="e">
        <f>+VLOOKUP($AJ841,Data_Validation!$A:$D,3,0)</f>
        <v>#N/A</v>
      </c>
      <c r="AQ841" s="487" t="e">
        <f>+VLOOKUP($AJ841,Data_Validation!$A:$D,4,0)</f>
        <v>#N/A</v>
      </c>
      <c r="AR841" s="487" t="s">
        <v>299</v>
      </c>
      <c r="AS841" s="487" t="e">
        <f>+VLOOKUP($AJ841,Data_Validation!$A:$E,5,0)</f>
        <v>#N/A</v>
      </c>
      <c r="AT841" s="904">
        <f t="shared" si="56"/>
        <v>0</v>
      </c>
      <c r="AU841" s="488">
        <f t="shared" si="57"/>
        <v>0</v>
      </c>
      <c r="AV841" s="899">
        <f>IFERROR(INDEX(V841:AG841,1,MATCH(Parametres!$B$3,V$1:AG$1,0)-1)*IF(OR(C841="L",C841="S",C841="I"),-1,1),"")</f>
        <v>0</v>
      </c>
      <c r="AW841" s="899">
        <f t="shared" si="58"/>
        <v>0</v>
      </c>
      <c r="AX841" s="899">
        <f>INDEX(V841:AG841,1,MATCH(Parametres!$B$3,V$1:AG$1,0))*IF(OR(C841="L",C841="S",C841="I"),-1,1)</f>
        <v>0</v>
      </c>
      <c r="AY841" s="487" t="s">
        <v>337</v>
      </c>
      <c r="AZ841" s="487" t="e">
        <f>+VLOOKUP($AJ841,Data_Validation!$A:$E,5,0)</f>
        <v>#N/A</v>
      </c>
    </row>
    <row r="842" spans="36:52" ht="15" customHeight="1">
      <c r="AJ842" s="899">
        <f t="shared" si="53"/>
        <v>0</v>
      </c>
      <c r="AK842" s="899">
        <f t="shared" si="54"/>
        <v>0</v>
      </c>
      <c r="AL842" s="905">
        <f>IFERROR(INDEX(G842:R842,1,MATCH(Parametres!$B$3,G$1:R$1,0)-1)*IF(OR(F842="L",F842="S",F842="I"),-1,1),"")</f>
        <v>0</v>
      </c>
      <c r="AM842" s="905">
        <f t="shared" si="55"/>
        <v>0</v>
      </c>
      <c r="AN842" s="905">
        <f>INDEX(G842:R842,1,MATCH(Parametres!$B$3,G$1:R$1,0))*IF(OR(F842="L",F842="S",F842="I"),-1,1)</f>
        <v>0</v>
      </c>
      <c r="AO842" s="487" t="e">
        <f>+VLOOKUP($AJ842,Data_Validation!$A:$D,1,0)</f>
        <v>#N/A</v>
      </c>
      <c r="AP842" s="487" t="e">
        <f>+VLOOKUP($AJ842,Data_Validation!$A:$D,3,0)</f>
        <v>#N/A</v>
      </c>
      <c r="AQ842" s="487" t="e">
        <f>+VLOOKUP($AJ842,Data_Validation!$A:$D,4,0)</f>
        <v>#N/A</v>
      </c>
      <c r="AR842" s="487" t="s">
        <v>299</v>
      </c>
      <c r="AS842" s="487" t="e">
        <f>+VLOOKUP($AJ842,Data_Validation!$A:$E,5,0)</f>
        <v>#N/A</v>
      </c>
      <c r="AT842" s="904">
        <f t="shared" si="56"/>
        <v>0</v>
      </c>
      <c r="AU842" s="488">
        <f t="shared" si="57"/>
        <v>0</v>
      </c>
      <c r="AV842" s="899">
        <f>IFERROR(INDEX(V842:AG842,1,MATCH(Parametres!$B$3,V$1:AG$1,0)-1)*IF(OR(C842="L",C842="S",C842="I"),-1,1),"")</f>
        <v>0</v>
      </c>
      <c r="AW842" s="899">
        <f t="shared" si="58"/>
        <v>0</v>
      </c>
      <c r="AX842" s="899">
        <f>INDEX(V842:AG842,1,MATCH(Parametres!$B$3,V$1:AG$1,0))*IF(OR(C842="L",C842="S",C842="I"),-1,1)</f>
        <v>0</v>
      </c>
      <c r="AY842" s="487" t="s">
        <v>337</v>
      </c>
      <c r="AZ842" s="487" t="e">
        <f>+VLOOKUP($AJ842,Data_Validation!$A:$E,5,0)</f>
        <v>#N/A</v>
      </c>
    </row>
    <row r="843" spans="36:52" ht="15" customHeight="1">
      <c r="AJ843" s="899">
        <f t="shared" si="53"/>
        <v>0</v>
      </c>
      <c r="AK843" s="899">
        <f t="shared" si="54"/>
        <v>0</v>
      </c>
      <c r="AL843" s="905">
        <f>IFERROR(INDEX(G843:R843,1,MATCH(Parametres!$B$3,G$1:R$1,0)-1)*IF(OR(F843="L",F843="S",F843="I"),-1,1),"")</f>
        <v>0</v>
      </c>
      <c r="AM843" s="905">
        <f t="shared" si="55"/>
        <v>0</v>
      </c>
      <c r="AN843" s="905">
        <f>INDEX(G843:R843,1,MATCH(Parametres!$B$3,G$1:R$1,0))*IF(OR(F843="L",F843="S",F843="I"),-1,1)</f>
        <v>0</v>
      </c>
      <c r="AO843" s="487" t="e">
        <f>+VLOOKUP($AJ843,Data_Validation!$A:$D,1,0)</f>
        <v>#N/A</v>
      </c>
      <c r="AP843" s="487" t="e">
        <f>+VLOOKUP($AJ843,Data_Validation!$A:$D,3,0)</f>
        <v>#N/A</v>
      </c>
      <c r="AQ843" s="487" t="e">
        <f>+VLOOKUP($AJ843,Data_Validation!$A:$D,4,0)</f>
        <v>#N/A</v>
      </c>
      <c r="AR843" s="487" t="s">
        <v>299</v>
      </c>
      <c r="AS843" s="487" t="e">
        <f>+VLOOKUP($AJ843,Data_Validation!$A:$E,5,0)</f>
        <v>#N/A</v>
      </c>
      <c r="AT843" s="904">
        <f t="shared" si="56"/>
        <v>0</v>
      </c>
      <c r="AU843" s="488">
        <f t="shared" si="57"/>
        <v>0</v>
      </c>
      <c r="AV843" s="899">
        <f>IFERROR(INDEX(V843:AG843,1,MATCH(Parametres!$B$3,V$1:AG$1,0)-1)*IF(OR(C843="L",C843="S",C843="I"),-1,1),"")</f>
        <v>0</v>
      </c>
      <c r="AW843" s="899">
        <f t="shared" si="58"/>
        <v>0</v>
      </c>
      <c r="AX843" s="899">
        <f>INDEX(V843:AG843,1,MATCH(Parametres!$B$3,V$1:AG$1,0))*IF(OR(C843="L",C843="S",C843="I"),-1,1)</f>
        <v>0</v>
      </c>
      <c r="AY843" s="487" t="s">
        <v>337</v>
      </c>
      <c r="AZ843" s="487" t="e">
        <f>+VLOOKUP($AJ843,Data_Validation!$A:$E,5,0)</f>
        <v>#N/A</v>
      </c>
    </row>
    <row r="844" spans="36:52" ht="15" customHeight="1">
      <c r="AJ844" s="899">
        <f t="shared" si="53"/>
        <v>0</v>
      </c>
      <c r="AK844" s="899">
        <f t="shared" si="54"/>
        <v>0</v>
      </c>
      <c r="AL844" s="905">
        <f>IFERROR(INDEX(G844:R844,1,MATCH(Parametres!$B$3,G$1:R$1,0)-1)*IF(OR(F844="L",F844="S",F844="I"),-1,1),"")</f>
        <v>0</v>
      </c>
      <c r="AM844" s="905">
        <f t="shared" si="55"/>
        <v>0</v>
      </c>
      <c r="AN844" s="905">
        <f>INDEX(G844:R844,1,MATCH(Parametres!$B$3,G$1:R$1,0))*IF(OR(F844="L",F844="S",F844="I"),-1,1)</f>
        <v>0</v>
      </c>
      <c r="AO844" s="487" t="e">
        <f>+VLOOKUP($AJ844,Data_Validation!$A:$D,1,0)</f>
        <v>#N/A</v>
      </c>
      <c r="AP844" s="487" t="e">
        <f>+VLOOKUP($AJ844,Data_Validation!$A:$D,3,0)</f>
        <v>#N/A</v>
      </c>
      <c r="AQ844" s="487" t="e">
        <f>+VLOOKUP($AJ844,Data_Validation!$A:$D,4,0)</f>
        <v>#N/A</v>
      </c>
      <c r="AR844" s="487" t="s">
        <v>299</v>
      </c>
      <c r="AS844" s="487" t="e">
        <f>+VLOOKUP($AJ844,Data_Validation!$A:$E,5,0)</f>
        <v>#N/A</v>
      </c>
      <c r="AT844" s="904">
        <f t="shared" si="56"/>
        <v>0</v>
      </c>
      <c r="AU844" s="488">
        <f t="shared" si="57"/>
        <v>0</v>
      </c>
      <c r="AV844" s="899">
        <f>IFERROR(INDEX(V844:AG844,1,MATCH(Parametres!$B$3,V$1:AG$1,0)-1)*IF(OR(C844="L",C844="S",C844="I"),-1,1),"")</f>
        <v>0</v>
      </c>
      <c r="AW844" s="899">
        <f t="shared" si="58"/>
        <v>0</v>
      </c>
      <c r="AX844" s="899">
        <f>INDEX(V844:AG844,1,MATCH(Parametres!$B$3,V$1:AG$1,0))*IF(OR(C844="L",C844="S",C844="I"),-1,1)</f>
        <v>0</v>
      </c>
      <c r="AY844" s="487" t="s">
        <v>337</v>
      </c>
      <c r="AZ844" s="487" t="e">
        <f>+VLOOKUP($AJ844,Data_Validation!$A:$E,5,0)</f>
        <v>#N/A</v>
      </c>
    </row>
    <row r="845" spans="36:52" ht="15" customHeight="1">
      <c r="AJ845" s="899">
        <f t="shared" si="53"/>
        <v>0</v>
      </c>
      <c r="AK845" s="899">
        <f t="shared" si="54"/>
        <v>0</v>
      </c>
      <c r="AL845" s="905">
        <f>IFERROR(INDEX(G845:R845,1,MATCH(Parametres!$B$3,G$1:R$1,0)-1)*IF(OR(F845="L",F845="S",F845="I"),-1,1),"")</f>
        <v>0</v>
      </c>
      <c r="AM845" s="905">
        <f t="shared" si="55"/>
        <v>0</v>
      </c>
      <c r="AN845" s="905">
        <f>INDEX(G845:R845,1,MATCH(Parametres!$B$3,G$1:R$1,0))*IF(OR(F845="L",F845="S",F845="I"),-1,1)</f>
        <v>0</v>
      </c>
      <c r="AO845" s="487" t="e">
        <f>+VLOOKUP($AJ845,Data_Validation!$A:$D,1,0)</f>
        <v>#N/A</v>
      </c>
      <c r="AP845" s="487" t="e">
        <f>+VLOOKUP($AJ845,Data_Validation!$A:$D,3,0)</f>
        <v>#N/A</v>
      </c>
      <c r="AQ845" s="487" t="e">
        <f>+VLOOKUP($AJ845,Data_Validation!$A:$D,4,0)</f>
        <v>#N/A</v>
      </c>
      <c r="AR845" s="487" t="s">
        <v>299</v>
      </c>
      <c r="AS845" s="487" t="e">
        <f>+VLOOKUP($AJ845,Data_Validation!$A:$E,5,0)</f>
        <v>#N/A</v>
      </c>
      <c r="AT845" s="904">
        <f t="shared" si="56"/>
        <v>0</v>
      </c>
      <c r="AU845" s="488">
        <f t="shared" si="57"/>
        <v>0</v>
      </c>
      <c r="AV845" s="899">
        <f>IFERROR(INDEX(V845:AG845,1,MATCH(Parametres!$B$3,V$1:AG$1,0)-1)*IF(OR(C845="L",C845="S",C845="I"),-1,1),"")</f>
        <v>0</v>
      </c>
      <c r="AW845" s="899">
        <f t="shared" si="58"/>
        <v>0</v>
      </c>
      <c r="AX845" s="899">
        <f>INDEX(V845:AG845,1,MATCH(Parametres!$B$3,V$1:AG$1,0))*IF(OR(C845="L",C845="S",C845="I"),-1,1)</f>
        <v>0</v>
      </c>
      <c r="AY845" s="487" t="s">
        <v>337</v>
      </c>
      <c r="AZ845" s="487" t="e">
        <f>+VLOOKUP($AJ845,Data_Validation!$A:$E,5,0)</f>
        <v>#N/A</v>
      </c>
    </row>
    <row r="846" spans="36:52" ht="15" customHeight="1">
      <c r="AJ846" s="899">
        <f t="shared" si="53"/>
        <v>0</v>
      </c>
      <c r="AK846" s="899">
        <f t="shared" si="54"/>
        <v>0</v>
      </c>
      <c r="AL846" s="905">
        <f>IFERROR(INDEX(G846:R846,1,MATCH(Parametres!$B$3,G$1:R$1,0)-1)*IF(OR(F846="L",F846="S",F846="I"),-1,1),"")</f>
        <v>0</v>
      </c>
      <c r="AM846" s="905">
        <f t="shared" si="55"/>
        <v>0</v>
      </c>
      <c r="AN846" s="905">
        <f>INDEX(G846:R846,1,MATCH(Parametres!$B$3,G$1:R$1,0))*IF(OR(F846="L",F846="S",F846="I"),-1,1)</f>
        <v>0</v>
      </c>
      <c r="AO846" s="487" t="e">
        <f>+VLOOKUP($AJ846,Data_Validation!$A:$D,1,0)</f>
        <v>#N/A</v>
      </c>
      <c r="AP846" s="487" t="e">
        <f>+VLOOKUP($AJ846,Data_Validation!$A:$D,3,0)</f>
        <v>#N/A</v>
      </c>
      <c r="AQ846" s="487" t="e">
        <f>+VLOOKUP($AJ846,Data_Validation!$A:$D,4,0)</f>
        <v>#N/A</v>
      </c>
      <c r="AR846" s="487" t="s">
        <v>299</v>
      </c>
      <c r="AS846" s="487" t="e">
        <f>+VLOOKUP($AJ846,Data_Validation!$A:$E,5,0)</f>
        <v>#N/A</v>
      </c>
      <c r="AT846" s="904">
        <f t="shared" si="56"/>
        <v>0</v>
      </c>
      <c r="AU846" s="488">
        <f t="shared" si="57"/>
        <v>0</v>
      </c>
      <c r="AV846" s="899">
        <f>IFERROR(INDEX(V846:AG846,1,MATCH(Parametres!$B$3,V$1:AG$1,0)-1)*IF(OR(C846="L",C846="S",C846="I"),-1,1),"")</f>
        <v>0</v>
      </c>
      <c r="AW846" s="899">
        <f t="shared" si="58"/>
        <v>0</v>
      </c>
      <c r="AX846" s="899">
        <f>INDEX(V846:AG846,1,MATCH(Parametres!$B$3,V$1:AG$1,0))*IF(OR(C846="L",C846="S",C846="I"),-1,1)</f>
        <v>0</v>
      </c>
      <c r="AY846" s="487" t="s">
        <v>337</v>
      </c>
      <c r="AZ846" s="487" t="e">
        <f>+VLOOKUP($AJ846,Data_Validation!$A:$E,5,0)</f>
        <v>#N/A</v>
      </c>
    </row>
    <row r="847" spans="36:52" ht="15" customHeight="1">
      <c r="AJ847" s="899">
        <f t="shared" si="53"/>
        <v>0</v>
      </c>
      <c r="AK847" s="899">
        <f t="shared" si="54"/>
        <v>0</v>
      </c>
      <c r="AL847" s="905">
        <f>IFERROR(INDEX(G847:R847,1,MATCH(Parametres!$B$3,G$1:R$1,0)-1)*IF(OR(F847="L",F847="S",F847="I"),-1,1),"")</f>
        <v>0</v>
      </c>
      <c r="AM847" s="905">
        <f t="shared" si="55"/>
        <v>0</v>
      </c>
      <c r="AN847" s="905">
        <f>INDEX(G847:R847,1,MATCH(Parametres!$B$3,G$1:R$1,0))*IF(OR(F847="L",F847="S",F847="I"),-1,1)</f>
        <v>0</v>
      </c>
      <c r="AO847" s="487" t="e">
        <f>+VLOOKUP($AJ847,Data_Validation!$A:$D,1,0)</f>
        <v>#N/A</v>
      </c>
      <c r="AP847" s="487" t="e">
        <f>+VLOOKUP($AJ847,Data_Validation!$A:$D,3,0)</f>
        <v>#N/A</v>
      </c>
      <c r="AQ847" s="487" t="e">
        <f>+VLOOKUP($AJ847,Data_Validation!$A:$D,4,0)</f>
        <v>#N/A</v>
      </c>
      <c r="AR847" s="487" t="s">
        <v>299</v>
      </c>
      <c r="AS847" s="487" t="e">
        <f>+VLOOKUP($AJ847,Data_Validation!$A:$E,5,0)</f>
        <v>#N/A</v>
      </c>
      <c r="AT847" s="904">
        <f t="shared" si="56"/>
        <v>0</v>
      </c>
      <c r="AU847" s="488">
        <f t="shared" si="57"/>
        <v>0</v>
      </c>
      <c r="AV847" s="899">
        <f>IFERROR(INDEX(V847:AG847,1,MATCH(Parametres!$B$3,V$1:AG$1,0)-1)*IF(OR(C847="L",C847="S",C847="I"),-1,1),"")</f>
        <v>0</v>
      </c>
      <c r="AW847" s="899">
        <f t="shared" si="58"/>
        <v>0</v>
      </c>
      <c r="AX847" s="899">
        <f>INDEX(V847:AG847,1,MATCH(Parametres!$B$3,V$1:AG$1,0))*IF(OR(C847="L",C847="S",C847="I"),-1,1)</f>
        <v>0</v>
      </c>
      <c r="AY847" s="487" t="s">
        <v>337</v>
      </c>
      <c r="AZ847" s="487" t="e">
        <f>+VLOOKUP($AJ847,Data_Validation!$A:$E,5,0)</f>
        <v>#N/A</v>
      </c>
    </row>
    <row r="848" spans="36:52" ht="15" customHeight="1">
      <c r="AJ848" s="899">
        <f t="shared" si="53"/>
        <v>0</v>
      </c>
      <c r="AK848" s="899">
        <f t="shared" si="54"/>
        <v>0</v>
      </c>
      <c r="AL848" s="905">
        <f>IFERROR(INDEX(G848:R848,1,MATCH(Parametres!$B$3,G$1:R$1,0)-1)*IF(OR(F848="L",F848="S",F848="I"),-1,1),"")</f>
        <v>0</v>
      </c>
      <c r="AM848" s="905">
        <f t="shared" si="55"/>
        <v>0</v>
      </c>
      <c r="AN848" s="905">
        <f>INDEX(G848:R848,1,MATCH(Parametres!$B$3,G$1:R$1,0))*IF(OR(F848="L",F848="S",F848="I"),-1,1)</f>
        <v>0</v>
      </c>
      <c r="AO848" s="487" t="e">
        <f>+VLOOKUP($AJ848,Data_Validation!$A:$D,1,0)</f>
        <v>#N/A</v>
      </c>
      <c r="AP848" s="487" t="e">
        <f>+VLOOKUP($AJ848,Data_Validation!$A:$D,3,0)</f>
        <v>#N/A</v>
      </c>
      <c r="AQ848" s="487" t="e">
        <f>+VLOOKUP($AJ848,Data_Validation!$A:$D,4,0)</f>
        <v>#N/A</v>
      </c>
      <c r="AR848" s="487" t="s">
        <v>299</v>
      </c>
      <c r="AS848" s="487" t="e">
        <f>+VLOOKUP($AJ848,Data_Validation!$A:$E,5,0)</f>
        <v>#N/A</v>
      </c>
      <c r="AT848" s="904">
        <f t="shared" si="56"/>
        <v>0</v>
      </c>
      <c r="AU848" s="488">
        <f t="shared" si="57"/>
        <v>0</v>
      </c>
      <c r="AV848" s="899">
        <f>IFERROR(INDEX(V848:AG848,1,MATCH(Parametres!$B$3,V$1:AG$1,0)-1)*IF(OR(C848="L",C848="S",C848="I"),-1,1),"")</f>
        <v>0</v>
      </c>
      <c r="AW848" s="899">
        <f t="shared" si="58"/>
        <v>0</v>
      </c>
      <c r="AX848" s="899">
        <f>INDEX(V848:AG848,1,MATCH(Parametres!$B$3,V$1:AG$1,0))*IF(OR(C848="L",C848="S",C848="I"),-1,1)</f>
        <v>0</v>
      </c>
      <c r="AY848" s="487" t="s">
        <v>337</v>
      </c>
      <c r="AZ848" s="487" t="e">
        <f>+VLOOKUP($AJ848,Data_Validation!$A:$E,5,0)</f>
        <v>#N/A</v>
      </c>
    </row>
    <row r="849" spans="36:52" ht="15" customHeight="1">
      <c r="AJ849" s="899">
        <f t="shared" si="53"/>
        <v>0</v>
      </c>
      <c r="AK849" s="899">
        <f t="shared" si="54"/>
        <v>0</v>
      </c>
      <c r="AL849" s="905">
        <f>IFERROR(INDEX(G849:R849,1,MATCH(Parametres!$B$3,G$1:R$1,0)-1)*IF(OR(F849="L",F849="S",F849="I"),-1,1),"")</f>
        <v>0</v>
      </c>
      <c r="AM849" s="905">
        <f t="shared" si="55"/>
        <v>0</v>
      </c>
      <c r="AN849" s="905">
        <f>INDEX(G849:R849,1,MATCH(Parametres!$B$3,G$1:R$1,0))*IF(OR(F849="L",F849="S",F849="I"),-1,1)</f>
        <v>0</v>
      </c>
      <c r="AO849" s="487" t="e">
        <f>+VLOOKUP($AJ849,Data_Validation!$A:$D,1,0)</f>
        <v>#N/A</v>
      </c>
      <c r="AP849" s="487" t="e">
        <f>+VLOOKUP($AJ849,Data_Validation!$A:$D,3,0)</f>
        <v>#N/A</v>
      </c>
      <c r="AQ849" s="487" t="e">
        <f>+VLOOKUP($AJ849,Data_Validation!$A:$D,4,0)</f>
        <v>#N/A</v>
      </c>
      <c r="AR849" s="487" t="s">
        <v>299</v>
      </c>
      <c r="AS849" s="487" t="e">
        <f>+VLOOKUP($AJ849,Data_Validation!$A:$E,5,0)</f>
        <v>#N/A</v>
      </c>
      <c r="AT849" s="904">
        <f t="shared" si="56"/>
        <v>0</v>
      </c>
      <c r="AU849" s="488">
        <f t="shared" si="57"/>
        <v>0</v>
      </c>
      <c r="AV849" s="899">
        <f>IFERROR(INDEX(V849:AG849,1,MATCH(Parametres!$B$3,V$1:AG$1,0)-1)*IF(OR(C849="L",C849="S",C849="I"),-1,1),"")</f>
        <v>0</v>
      </c>
      <c r="AW849" s="899">
        <f t="shared" si="58"/>
        <v>0</v>
      </c>
      <c r="AX849" s="899">
        <f>INDEX(V849:AG849,1,MATCH(Parametres!$B$3,V$1:AG$1,0))*IF(OR(C849="L",C849="S",C849="I"),-1,1)</f>
        <v>0</v>
      </c>
      <c r="AY849" s="487" t="s">
        <v>337</v>
      </c>
      <c r="AZ849" s="487" t="e">
        <f>+VLOOKUP($AJ849,Data_Validation!$A:$E,5,0)</f>
        <v>#N/A</v>
      </c>
    </row>
    <row r="850" spans="36:52" ht="15" customHeight="1">
      <c r="AJ850" s="899">
        <f t="shared" si="53"/>
        <v>0</v>
      </c>
      <c r="AK850" s="899">
        <f t="shared" si="54"/>
        <v>0</v>
      </c>
      <c r="AL850" s="905">
        <f>IFERROR(INDEX(G850:R850,1,MATCH(Parametres!$B$3,G$1:R$1,0)-1)*IF(OR(F850="L",F850="S",F850="I"),-1,1),"")</f>
        <v>0</v>
      </c>
      <c r="AM850" s="905">
        <f t="shared" si="55"/>
        <v>0</v>
      </c>
      <c r="AN850" s="905">
        <f>INDEX(G850:R850,1,MATCH(Parametres!$B$3,G$1:R$1,0))*IF(OR(F850="L",F850="S",F850="I"),-1,1)</f>
        <v>0</v>
      </c>
      <c r="AO850" s="487" t="e">
        <f>+VLOOKUP($AJ850,Data_Validation!$A:$D,1,0)</f>
        <v>#N/A</v>
      </c>
      <c r="AP850" s="487" t="e">
        <f>+VLOOKUP($AJ850,Data_Validation!$A:$D,3,0)</f>
        <v>#N/A</v>
      </c>
      <c r="AQ850" s="487" t="e">
        <f>+VLOOKUP($AJ850,Data_Validation!$A:$D,4,0)</f>
        <v>#N/A</v>
      </c>
      <c r="AR850" s="487" t="s">
        <v>299</v>
      </c>
      <c r="AS850" s="487" t="e">
        <f>+VLOOKUP($AJ850,Data_Validation!$A:$E,5,0)</f>
        <v>#N/A</v>
      </c>
      <c r="AT850" s="904">
        <f t="shared" si="56"/>
        <v>0</v>
      </c>
      <c r="AU850" s="488">
        <f t="shared" si="57"/>
        <v>0</v>
      </c>
      <c r="AV850" s="899">
        <f>IFERROR(INDEX(V850:AG850,1,MATCH(Parametres!$B$3,V$1:AG$1,0)-1)*IF(OR(C850="L",C850="S",C850="I"),-1,1),"")</f>
        <v>0</v>
      </c>
      <c r="AW850" s="899">
        <f t="shared" si="58"/>
        <v>0</v>
      </c>
      <c r="AX850" s="899">
        <f>INDEX(V850:AG850,1,MATCH(Parametres!$B$3,V$1:AG$1,0))*IF(OR(C850="L",C850="S",C850="I"),-1,1)</f>
        <v>0</v>
      </c>
      <c r="AY850" s="487" t="s">
        <v>337</v>
      </c>
      <c r="AZ850" s="487" t="e">
        <f>+VLOOKUP($AJ850,Data_Validation!$A:$E,5,0)</f>
        <v>#N/A</v>
      </c>
    </row>
    <row r="851" spans="36:52" ht="15" customHeight="1">
      <c r="AJ851" s="899">
        <f t="shared" si="53"/>
        <v>0</v>
      </c>
      <c r="AK851" s="899">
        <f t="shared" si="54"/>
        <v>0</v>
      </c>
      <c r="AL851" s="905">
        <f>IFERROR(INDEX(G851:R851,1,MATCH(Parametres!$B$3,G$1:R$1,0)-1)*IF(OR(F851="L",F851="S",F851="I"),-1,1),"")</f>
        <v>0</v>
      </c>
      <c r="AM851" s="905">
        <f t="shared" si="55"/>
        <v>0</v>
      </c>
      <c r="AN851" s="905">
        <f>INDEX(G851:R851,1,MATCH(Parametres!$B$3,G$1:R$1,0))*IF(OR(F851="L",F851="S",F851="I"),-1,1)</f>
        <v>0</v>
      </c>
      <c r="AO851" s="487" t="e">
        <f>+VLOOKUP($AJ851,Data_Validation!$A:$D,1,0)</f>
        <v>#N/A</v>
      </c>
      <c r="AP851" s="487" t="e">
        <f>+VLOOKUP($AJ851,Data_Validation!$A:$D,3,0)</f>
        <v>#N/A</v>
      </c>
      <c r="AQ851" s="487" t="e">
        <f>+VLOOKUP($AJ851,Data_Validation!$A:$D,4,0)</f>
        <v>#N/A</v>
      </c>
      <c r="AR851" s="487" t="s">
        <v>299</v>
      </c>
      <c r="AS851" s="487" t="e">
        <f>+VLOOKUP($AJ851,Data_Validation!$A:$E,5,0)</f>
        <v>#N/A</v>
      </c>
      <c r="AT851" s="904">
        <f t="shared" si="56"/>
        <v>0</v>
      </c>
      <c r="AU851" s="488">
        <f t="shared" si="57"/>
        <v>0</v>
      </c>
      <c r="AV851" s="899">
        <f>IFERROR(INDEX(V851:AG851,1,MATCH(Parametres!$B$3,V$1:AG$1,0)-1)*IF(OR(C851="L",C851="S",C851="I"),-1,1),"")</f>
        <v>0</v>
      </c>
      <c r="AW851" s="899">
        <f t="shared" si="58"/>
        <v>0</v>
      </c>
      <c r="AX851" s="899">
        <f>INDEX(V851:AG851,1,MATCH(Parametres!$B$3,V$1:AG$1,0))*IF(OR(C851="L",C851="S",C851="I"),-1,1)</f>
        <v>0</v>
      </c>
      <c r="AY851" s="487" t="s">
        <v>337</v>
      </c>
      <c r="AZ851" s="487" t="e">
        <f>+VLOOKUP($AJ851,Data_Validation!$A:$E,5,0)</f>
        <v>#N/A</v>
      </c>
    </row>
    <row r="852" spans="36:52" ht="15" customHeight="1">
      <c r="AJ852" s="899">
        <f t="shared" si="53"/>
        <v>0</v>
      </c>
      <c r="AK852" s="899">
        <f t="shared" si="54"/>
        <v>0</v>
      </c>
      <c r="AL852" s="905">
        <f>IFERROR(INDEX(G852:R852,1,MATCH(Parametres!$B$3,G$1:R$1,0)-1)*IF(OR(F852="L",F852="S",F852="I"),-1,1),"")</f>
        <v>0</v>
      </c>
      <c r="AM852" s="905">
        <f t="shared" si="55"/>
        <v>0</v>
      </c>
      <c r="AN852" s="905">
        <f>INDEX(G852:R852,1,MATCH(Parametres!$B$3,G$1:R$1,0))*IF(OR(F852="L",F852="S",F852="I"),-1,1)</f>
        <v>0</v>
      </c>
      <c r="AO852" s="487" t="e">
        <f>+VLOOKUP($AJ852,Data_Validation!$A:$D,1,0)</f>
        <v>#N/A</v>
      </c>
      <c r="AP852" s="487" t="e">
        <f>+VLOOKUP($AJ852,Data_Validation!$A:$D,3,0)</f>
        <v>#N/A</v>
      </c>
      <c r="AQ852" s="487" t="e">
        <f>+VLOOKUP($AJ852,Data_Validation!$A:$D,4,0)</f>
        <v>#N/A</v>
      </c>
      <c r="AR852" s="487" t="s">
        <v>299</v>
      </c>
      <c r="AS852" s="487" t="e">
        <f>+VLOOKUP($AJ852,Data_Validation!$A:$E,5,0)</f>
        <v>#N/A</v>
      </c>
      <c r="AT852" s="904">
        <f t="shared" si="56"/>
        <v>0</v>
      </c>
      <c r="AU852" s="488">
        <f t="shared" si="57"/>
        <v>0</v>
      </c>
      <c r="AV852" s="899">
        <f>IFERROR(INDEX(V852:AG852,1,MATCH(Parametres!$B$3,V$1:AG$1,0)-1)*IF(OR(C852="L",C852="S",C852="I"),-1,1),"")</f>
        <v>0</v>
      </c>
      <c r="AW852" s="899">
        <f t="shared" si="58"/>
        <v>0</v>
      </c>
      <c r="AX852" s="899">
        <f>INDEX(V852:AG852,1,MATCH(Parametres!$B$3,V$1:AG$1,0))*IF(OR(C852="L",C852="S",C852="I"),-1,1)</f>
        <v>0</v>
      </c>
      <c r="AY852" s="487" t="s">
        <v>337</v>
      </c>
      <c r="AZ852" s="487" t="e">
        <f>+VLOOKUP($AJ852,Data_Validation!$A:$E,5,0)</f>
        <v>#N/A</v>
      </c>
    </row>
    <row r="853" spans="36:52" ht="15" customHeight="1">
      <c r="AJ853" s="899">
        <f t="shared" si="53"/>
        <v>0</v>
      </c>
      <c r="AK853" s="899">
        <f t="shared" si="54"/>
        <v>0</v>
      </c>
      <c r="AL853" s="905">
        <f>IFERROR(INDEX(G853:R853,1,MATCH(Parametres!$B$3,G$1:R$1,0)-1)*IF(OR(F853="L",F853="S",F853="I"),-1,1),"")</f>
        <v>0</v>
      </c>
      <c r="AM853" s="905">
        <f t="shared" si="55"/>
        <v>0</v>
      </c>
      <c r="AN853" s="905">
        <f>INDEX(G853:R853,1,MATCH(Parametres!$B$3,G$1:R$1,0))*IF(OR(F853="L",F853="S",F853="I"),-1,1)</f>
        <v>0</v>
      </c>
      <c r="AO853" s="487" t="e">
        <f>+VLOOKUP($AJ853,Data_Validation!$A:$D,1,0)</f>
        <v>#N/A</v>
      </c>
      <c r="AP853" s="487" t="e">
        <f>+VLOOKUP($AJ853,Data_Validation!$A:$D,3,0)</f>
        <v>#N/A</v>
      </c>
      <c r="AQ853" s="487" t="e">
        <f>+VLOOKUP($AJ853,Data_Validation!$A:$D,4,0)</f>
        <v>#N/A</v>
      </c>
      <c r="AR853" s="487" t="s">
        <v>299</v>
      </c>
      <c r="AS853" s="487" t="e">
        <f>+VLOOKUP($AJ853,Data_Validation!$A:$E,5,0)</f>
        <v>#N/A</v>
      </c>
      <c r="AT853" s="904">
        <f t="shared" si="56"/>
        <v>0</v>
      </c>
      <c r="AU853" s="488">
        <f t="shared" si="57"/>
        <v>0</v>
      </c>
      <c r="AV853" s="899">
        <f>IFERROR(INDEX(V853:AG853,1,MATCH(Parametres!$B$3,V$1:AG$1,0)-1)*IF(OR(C853="L",C853="S",C853="I"),-1,1),"")</f>
        <v>0</v>
      </c>
      <c r="AW853" s="899">
        <f t="shared" si="58"/>
        <v>0</v>
      </c>
      <c r="AX853" s="899">
        <f>INDEX(V853:AG853,1,MATCH(Parametres!$B$3,V$1:AG$1,0))*IF(OR(C853="L",C853="S",C853="I"),-1,1)</f>
        <v>0</v>
      </c>
      <c r="AY853" s="487" t="s">
        <v>337</v>
      </c>
      <c r="AZ853" s="487" t="e">
        <f>+VLOOKUP($AJ853,Data_Validation!$A:$E,5,0)</f>
        <v>#N/A</v>
      </c>
    </row>
    <row r="854" spans="36:52" ht="15" customHeight="1">
      <c r="AJ854" s="899">
        <f t="shared" si="53"/>
        <v>0</v>
      </c>
      <c r="AK854" s="899">
        <f t="shared" si="54"/>
        <v>0</v>
      </c>
      <c r="AL854" s="905">
        <f>IFERROR(INDEX(G854:R854,1,MATCH(Parametres!$B$3,G$1:R$1,0)-1)*IF(OR(F854="L",F854="S",F854="I"),-1,1),"")</f>
        <v>0</v>
      </c>
      <c r="AM854" s="905">
        <f t="shared" si="55"/>
        <v>0</v>
      </c>
      <c r="AN854" s="905">
        <f>INDEX(G854:R854,1,MATCH(Parametres!$B$3,G$1:R$1,0))*IF(OR(F854="L",F854="S",F854="I"),-1,1)</f>
        <v>0</v>
      </c>
      <c r="AO854" s="487" t="e">
        <f>+VLOOKUP($AJ854,Data_Validation!$A:$D,1,0)</f>
        <v>#N/A</v>
      </c>
      <c r="AP854" s="487" t="e">
        <f>+VLOOKUP($AJ854,Data_Validation!$A:$D,3,0)</f>
        <v>#N/A</v>
      </c>
      <c r="AQ854" s="487" t="e">
        <f>+VLOOKUP($AJ854,Data_Validation!$A:$D,4,0)</f>
        <v>#N/A</v>
      </c>
      <c r="AR854" s="487" t="s">
        <v>299</v>
      </c>
      <c r="AS854" s="487" t="e">
        <f>+VLOOKUP($AJ854,Data_Validation!$A:$E,5,0)</f>
        <v>#N/A</v>
      </c>
      <c r="AT854" s="904">
        <f t="shared" si="56"/>
        <v>0</v>
      </c>
      <c r="AU854" s="488">
        <f t="shared" si="57"/>
        <v>0</v>
      </c>
      <c r="AV854" s="899">
        <f>IFERROR(INDEX(V854:AG854,1,MATCH(Parametres!$B$3,V$1:AG$1,0)-1)*IF(OR(C854="L",C854="S",C854="I"),-1,1),"")</f>
        <v>0</v>
      </c>
      <c r="AW854" s="899">
        <f t="shared" si="58"/>
        <v>0</v>
      </c>
      <c r="AX854" s="899">
        <f>INDEX(V854:AG854,1,MATCH(Parametres!$B$3,V$1:AG$1,0))*IF(OR(C854="L",C854="S",C854="I"),-1,1)</f>
        <v>0</v>
      </c>
      <c r="AY854" s="487" t="s">
        <v>337</v>
      </c>
      <c r="AZ854" s="487" t="e">
        <f>+VLOOKUP($AJ854,Data_Validation!$A:$E,5,0)</f>
        <v>#N/A</v>
      </c>
    </row>
    <row r="855" spans="36:52" ht="15" customHeight="1">
      <c r="AJ855" s="899">
        <f t="shared" si="53"/>
        <v>0</v>
      </c>
      <c r="AK855" s="899">
        <f t="shared" si="54"/>
        <v>0</v>
      </c>
      <c r="AL855" s="905">
        <f>IFERROR(INDEX(G855:R855,1,MATCH(Parametres!$B$3,G$1:R$1,0)-1)*IF(OR(F855="L",F855="S",F855="I"),-1,1),"")</f>
        <v>0</v>
      </c>
      <c r="AM855" s="905">
        <f t="shared" si="55"/>
        <v>0</v>
      </c>
      <c r="AN855" s="905">
        <f>INDEX(G855:R855,1,MATCH(Parametres!$B$3,G$1:R$1,0))*IF(OR(F855="L",F855="S",F855="I"),-1,1)</f>
        <v>0</v>
      </c>
      <c r="AO855" s="487" t="e">
        <f>+VLOOKUP($AJ855,Data_Validation!$A:$D,1,0)</f>
        <v>#N/A</v>
      </c>
      <c r="AP855" s="487" t="e">
        <f>+VLOOKUP($AJ855,Data_Validation!$A:$D,3,0)</f>
        <v>#N/A</v>
      </c>
      <c r="AQ855" s="487" t="e">
        <f>+VLOOKUP($AJ855,Data_Validation!$A:$D,4,0)</f>
        <v>#N/A</v>
      </c>
      <c r="AR855" s="487" t="s">
        <v>299</v>
      </c>
      <c r="AS855" s="487" t="e">
        <f>+VLOOKUP($AJ855,Data_Validation!$A:$E,5,0)</f>
        <v>#N/A</v>
      </c>
      <c r="AT855" s="904">
        <f t="shared" si="56"/>
        <v>0</v>
      </c>
      <c r="AU855" s="488">
        <f t="shared" si="57"/>
        <v>0</v>
      </c>
      <c r="AV855" s="899">
        <f>IFERROR(INDEX(V855:AG855,1,MATCH(Parametres!$B$3,V$1:AG$1,0)-1)*IF(OR(C855="L",C855="S",C855="I"),-1,1),"")</f>
        <v>0</v>
      </c>
      <c r="AW855" s="899">
        <f t="shared" si="58"/>
        <v>0</v>
      </c>
      <c r="AX855" s="899">
        <f>INDEX(V855:AG855,1,MATCH(Parametres!$B$3,V$1:AG$1,0))*IF(OR(C855="L",C855="S",C855="I"),-1,1)</f>
        <v>0</v>
      </c>
      <c r="AY855" s="487" t="s">
        <v>337</v>
      </c>
      <c r="AZ855" s="487" t="e">
        <f>+VLOOKUP($AJ855,Data_Validation!$A:$E,5,0)</f>
        <v>#N/A</v>
      </c>
    </row>
    <row r="856" spans="36:52" ht="15" customHeight="1">
      <c r="AJ856" s="899">
        <f t="shared" si="53"/>
        <v>0</v>
      </c>
      <c r="AK856" s="899">
        <f t="shared" si="54"/>
        <v>0</v>
      </c>
      <c r="AL856" s="905">
        <f>IFERROR(INDEX(G856:R856,1,MATCH(Parametres!$B$3,G$1:R$1,0)-1)*IF(OR(F856="L",F856="S",F856="I"),-1,1),"")</f>
        <v>0</v>
      </c>
      <c r="AM856" s="905">
        <f t="shared" si="55"/>
        <v>0</v>
      </c>
      <c r="AN856" s="905">
        <f>INDEX(G856:R856,1,MATCH(Parametres!$B$3,G$1:R$1,0))*IF(OR(F856="L",F856="S",F856="I"),-1,1)</f>
        <v>0</v>
      </c>
      <c r="AO856" s="487" t="e">
        <f>+VLOOKUP($AJ856,Data_Validation!$A:$D,1,0)</f>
        <v>#N/A</v>
      </c>
      <c r="AP856" s="487" t="e">
        <f>+VLOOKUP($AJ856,Data_Validation!$A:$D,3,0)</f>
        <v>#N/A</v>
      </c>
      <c r="AQ856" s="487" t="e">
        <f>+VLOOKUP($AJ856,Data_Validation!$A:$D,4,0)</f>
        <v>#N/A</v>
      </c>
      <c r="AR856" s="487" t="s">
        <v>299</v>
      </c>
      <c r="AS856" s="487" t="e">
        <f>+VLOOKUP($AJ856,Data_Validation!$A:$E,5,0)</f>
        <v>#N/A</v>
      </c>
      <c r="AT856" s="904">
        <f t="shared" si="56"/>
        <v>0</v>
      </c>
      <c r="AU856" s="488">
        <f t="shared" si="57"/>
        <v>0</v>
      </c>
      <c r="AV856" s="899">
        <f>IFERROR(INDEX(V856:AG856,1,MATCH(Parametres!$B$3,V$1:AG$1,0)-1)*IF(OR(C856="L",C856="S",C856="I"),-1,1),"")</f>
        <v>0</v>
      </c>
      <c r="AW856" s="899">
        <f t="shared" si="58"/>
        <v>0</v>
      </c>
      <c r="AX856" s="899">
        <f>INDEX(V856:AG856,1,MATCH(Parametres!$B$3,V$1:AG$1,0))*IF(OR(C856="L",C856="S",C856="I"),-1,1)</f>
        <v>0</v>
      </c>
      <c r="AY856" s="487" t="s">
        <v>337</v>
      </c>
      <c r="AZ856" s="487" t="e">
        <f>+VLOOKUP($AJ856,Data_Validation!$A:$E,5,0)</f>
        <v>#N/A</v>
      </c>
    </row>
    <row r="857" spans="36:52" ht="15" customHeight="1">
      <c r="AJ857" s="899">
        <f t="shared" ref="AJ857:AJ889" si="59">C857</f>
        <v>0</v>
      </c>
      <c r="AK857" s="899">
        <f t="shared" ref="AK857:AK889" si="60">D857</f>
        <v>0</v>
      </c>
      <c r="AL857" s="905">
        <f>IFERROR(INDEX(G857:R857,1,MATCH(Parametres!$B$3,G$1:R$1,0)-1)*IF(OR(F857="L",F857="S",F857="I"),-1,1),"")</f>
        <v>0</v>
      </c>
      <c r="AM857" s="905">
        <f t="shared" ref="AM857:AM889" si="61">AN857-AL857</f>
        <v>0</v>
      </c>
      <c r="AN857" s="905">
        <f>INDEX(G857:R857,1,MATCH(Parametres!$B$3,G$1:R$1,0))*IF(OR(F857="L",F857="S",F857="I"),-1,1)</f>
        <v>0</v>
      </c>
      <c r="AO857" s="487" t="e">
        <f>+VLOOKUP($AJ857,Data_Validation!$A:$D,1,0)</f>
        <v>#N/A</v>
      </c>
      <c r="AP857" s="487" t="e">
        <f>+VLOOKUP($AJ857,Data_Validation!$A:$D,3,0)</f>
        <v>#N/A</v>
      </c>
      <c r="AQ857" s="487" t="e">
        <f>+VLOOKUP($AJ857,Data_Validation!$A:$D,4,0)</f>
        <v>#N/A</v>
      </c>
      <c r="AR857" s="487" t="s">
        <v>299</v>
      </c>
      <c r="AS857" s="487" t="e">
        <f>+VLOOKUP($AJ857,Data_Validation!$A:$E,5,0)</f>
        <v>#N/A</v>
      </c>
      <c r="AT857" s="904">
        <f t="shared" ref="AT857:AT889" si="62">C857</f>
        <v>0</v>
      </c>
      <c r="AU857" s="488">
        <f t="shared" ref="AU857:AU889" si="63">D857</f>
        <v>0</v>
      </c>
      <c r="AV857" s="899">
        <f>IFERROR(INDEX(V857:AG857,1,MATCH(Parametres!$B$3,V$1:AG$1,0)-1)*IF(OR(C857="L",C857="S",C857="I"),-1,1),"")</f>
        <v>0</v>
      </c>
      <c r="AW857" s="899">
        <f t="shared" ref="AW857:AW889" si="64">AX857-AV857</f>
        <v>0</v>
      </c>
      <c r="AX857" s="899">
        <f>INDEX(V857:AG857,1,MATCH(Parametres!$B$3,V$1:AG$1,0))*IF(OR(C857="L",C857="S",C857="I"),-1,1)</f>
        <v>0</v>
      </c>
      <c r="AY857" s="487" t="s">
        <v>337</v>
      </c>
      <c r="AZ857" s="487" t="e">
        <f>+VLOOKUP($AJ857,Data_Validation!$A:$E,5,0)</f>
        <v>#N/A</v>
      </c>
    </row>
    <row r="858" spans="36:52" ht="15" customHeight="1">
      <c r="AJ858" s="899">
        <f t="shared" si="59"/>
        <v>0</v>
      </c>
      <c r="AK858" s="899">
        <f t="shared" si="60"/>
        <v>0</v>
      </c>
      <c r="AL858" s="905">
        <f>IFERROR(INDEX(G858:R858,1,MATCH(Parametres!$B$3,G$1:R$1,0)-1)*IF(OR(F858="L",F858="S",F858="I"),-1,1),"")</f>
        <v>0</v>
      </c>
      <c r="AM858" s="905">
        <f t="shared" si="61"/>
        <v>0</v>
      </c>
      <c r="AN858" s="905">
        <f>INDEX(G858:R858,1,MATCH(Parametres!$B$3,G$1:R$1,0))*IF(OR(F858="L",F858="S",F858="I"),-1,1)</f>
        <v>0</v>
      </c>
      <c r="AO858" s="487" t="e">
        <f>+VLOOKUP($AJ858,Data_Validation!$A:$D,1,0)</f>
        <v>#N/A</v>
      </c>
      <c r="AP858" s="487" t="e">
        <f>+VLOOKUP($AJ858,Data_Validation!$A:$D,3,0)</f>
        <v>#N/A</v>
      </c>
      <c r="AQ858" s="487" t="e">
        <f>+VLOOKUP($AJ858,Data_Validation!$A:$D,4,0)</f>
        <v>#N/A</v>
      </c>
      <c r="AR858" s="487" t="s">
        <v>299</v>
      </c>
      <c r="AS858" s="487" t="e">
        <f>+VLOOKUP($AJ858,Data_Validation!$A:$E,5,0)</f>
        <v>#N/A</v>
      </c>
      <c r="AT858" s="904">
        <f t="shared" si="62"/>
        <v>0</v>
      </c>
      <c r="AU858" s="488">
        <f t="shared" si="63"/>
        <v>0</v>
      </c>
      <c r="AV858" s="899">
        <f>IFERROR(INDEX(V858:AG858,1,MATCH(Parametres!$B$3,V$1:AG$1,0)-1)*IF(OR(C858="L",C858="S",C858="I"),-1,1),"")</f>
        <v>0</v>
      </c>
      <c r="AW858" s="899">
        <f t="shared" si="64"/>
        <v>0</v>
      </c>
      <c r="AX858" s="899">
        <f>INDEX(V858:AG858,1,MATCH(Parametres!$B$3,V$1:AG$1,0))*IF(OR(C858="L",C858="S",C858="I"),-1,1)</f>
        <v>0</v>
      </c>
      <c r="AY858" s="487" t="s">
        <v>337</v>
      </c>
      <c r="AZ858" s="487" t="e">
        <f>+VLOOKUP($AJ858,Data_Validation!$A:$E,5,0)</f>
        <v>#N/A</v>
      </c>
    </row>
    <row r="859" spans="36:52" ht="15" customHeight="1">
      <c r="AJ859" s="899">
        <f t="shared" si="59"/>
        <v>0</v>
      </c>
      <c r="AK859" s="899">
        <f t="shared" si="60"/>
        <v>0</v>
      </c>
      <c r="AL859" s="905">
        <f>IFERROR(INDEX(G859:R859,1,MATCH(Parametres!$B$3,G$1:R$1,0)-1)*IF(OR(F859="L",F859="S",F859="I"),-1,1),"")</f>
        <v>0</v>
      </c>
      <c r="AM859" s="905">
        <f t="shared" si="61"/>
        <v>0</v>
      </c>
      <c r="AN859" s="905">
        <f>INDEX(G859:R859,1,MATCH(Parametres!$B$3,G$1:R$1,0))*IF(OR(F859="L",F859="S",F859="I"),-1,1)</f>
        <v>0</v>
      </c>
      <c r="AO859" s="487" t="e">
        <f>+VLOOKUP($AJ859,Data_Validation!$A:$D,1,0)</f>
        <v>#N/A</v>
      </c>
      <c r="AP859" s="487" t="e">
        <f>+VLOOKUP($AJ859,Data_Validation!$A:$D,3,0)</f>
        <v>#N/A</v>
      </c>
      <c r="AQ859" s="487" t="e">
        <f>+VLOOKUP($AJ859,Data_Validation!$A:$D,4,0)</f>
        <v>#N/A</v>
      </c>
      <c r="AR859" s="487" t="s">
        <v>299</v>
      </c>
      <c r="AS859" s="487" t="e">
        <f>+VLOOKUP($AJ859,Data_Validation!$A:$E,5,0)</f>
        <v>#N/A</v>
      </c>
      <c r="AT859" s="904">
        <f t="shared" si="62"/>
        <v>0</v>
      </c>
      <c r="AU859" s="488">
        <f t="shared" si="63"/>
        <v>0</v>
      </c>
      <c r="AV859" s="899">
        <f>IFERROR(INDEX(V859:AG859,1,MATCH(Parametres!$B$3,V$1:AG$1,0)-1)*IF(OR(C859="L",C859="S",C859="I"),-1,1),"")</f>
        <v>0</v>
      </c>
      <c r="AW859" s="899">
        <f t="shared" si="64"/>
        <v>0</v>
      </c>
      <c r="AX859" s="899">
        <f>INDEX(V859:AG859,1,MATCH(Parametres!$B$3,V$1:AG$1,0))*IF(OR(C859="L",C859="S",C859="I"),-1,1)</f>
        <v>0</v>
      </c>
      <c r="AY859" s="487" t="s">
        <v>337</v>
      </c>
      <c r="AZ859" s="487" t="e">
        <f>+VLOOKUP($AJ859,Data_Validation!$A:$E,5,0)</f>
        <v>#N/A</v>
      </c>
    </row>
    <row r="860" spans="36:52" ht="15" customHeight="1">
      <c r="AJ860" s="899">
        <f t="shared" si="59"/>
        <v>0</v>
      </c>
      <c r="AK860" s="899">
        <f t="shared" si="60"/>
        <v>0</v>
      </c>
      <c r="AL860" s="905">
        <f>IFERROR(INDEX(G860:R860,1,MATCH(Parametres!$B$3,G$1:R$1,0)-1)*IF(OR(F860="L",F860="S",F860="I"),-1,1),"")</f>
        <v>0</v>
      </c>
      <c r="AM860" s="905">
        <f t="shared" si="61"/>
        <v>0</v>
      </c>
      <c r="AN860" s="905">
        <f>INDEX(G860:R860,1,MATCH(Parametres!$B$3,G$1:R$1,0))*IF(OR(F860="L",F860="S",F860="I"),-1,1)</f>
        <v>0</v>
      </c>
      <c r="AO860" s="487" t="e">
        <f>+VLOOKUP($AJ860,Data_Validation!$A:$D,1,0)</f>
        <v>#N/A</v>
      </c>
      <c r="AP860" s="487" t="e">
        <f>+VLOOKUP($AJ860,Data_Validation!$A:$D,3,0)</f>
        <v>#N/A</v>
      </c>
      <c r="AQ860" s="487" t="e">
        <f>+VLOOKUP($AJ860,Data_Validation!$A:$D,4,0)</f>
        <v>#N/A</v>
      </c>
      <c r="AR860" s="487" t="s">
        <v>299</v>
      </c>
      <c r="AS860" s="487" t="e">
        <f>+VLOOKUP($AJ860,Data_Validation!$A:$E,5,0)</f>
        <v>#N/A</v>
      </c>
      <c r="AT860" s="904">
        <f t="shared" si="62"/>
        <v>0</v>
      </c>
      <c r="AU860" s="488">
        <f t="shared" si="63"/>
        <v>0</v>
      </c>
      <c r="AV860" s="899">
        <f>IFERROR(INDEX(V860:AG860,1,MATCH(Parametres!$B$3,V$1:AG$1,0)-1)*IF(OR(C860="L",C860="S",C860="I"),-1,1),"")</f>
        <v>0</v>
      </c>
      <c r="AW860" s="899">
        <f t="shared" si="64"/>
        <v>0</v>
      </c>
      <c r="AX860" s="899">
        <f>INDEX(V860:AG860,1,MATCH(Parametres!$B$3,V$1:AG$1,0))*IF(OR(C860="L",C860="S",C860="I"),-1,1)</f>
        <v>0</v>
      </c>
      <c r="AY860" s="487" t="s">
        <v>337</v>
      </c>
      <c r="AZ860" s="487" t="e">
        <f>+VLOOKUP($AJ860,Data_Validation!$A:$E,5,0)</f>
        <v>#N/A</v>
      </c>
    </row>
    <row r="861" spans="36:52" ht="15" customHeight="1">
      <c r="AJ861" s="899">
        <f t="shared" si="59"/>
        <v>0</v>
      </c>
      <c r="AK861" s="899">
        <f t="shared" si="60"/>
        <v>0</v>
      </c>
      <c r="AL861" s="905">
        <f>IFERROR(INDEX(G861:R861,1,MATCH(Parametres!$B$3,G$1:R$1,0)-1)*IF(OR(F861="L",F861="S",F861="I"),-1,1),"")</f>
        <v>0</v>
      </c>
      <c r="AM861" s="905">
        <f t="shared" si="61"/>
        <v>0</v>
      </c>
      <c r="AN861" s="905">
        <f>INDEX(G861:R861,1,MATCH(Parametres!$B$3,G$1:R$1,0))*IF(OR(F861="L",F861="S",F861="I"),-1,1)</f>
        <v>0</v>
      </c>
      <c r="AO861" s="487" t="e">
        <f>+VLOOKUP($AJ861,Data_Validation!$A:$D,1,0)</f>
        <v>#N/A</v>
      </c>
      <c r="AP861" s="487" t="e">
        <f>+VLOOKUP($AJ861,Data_Validation!$A:$D,3,0)</f>
        <v>#N/A</v>
      </c>
      <c r="AQ861" s="487" t="e">
        <f>+VLOOKUP($AJ861,Data_Validation!$A:$D,4,0)</f>
        <v>#N/A</v>
      </c>
      <c r="AR861" s="487" t="s">
        <v>299</v>
      </c>
      <c r="AS861" s="487" t="e">
        <f>+VLOOKUP($AJ861,Data_Validation!$A:$E,5,0)</f>
        <v>#N/A</v>
      </c>
      <c r="AT861" s="904">
        <f t="shared" si="62"/>
        <v>0</v>
      </c>
      <c r="AU861" s="488">
        <f t="shared" si="63"/>
        <v>0</v>
      </c>
      <c r="AV861" s="899">
        <f>IFERROR(INDEX(V861:AG861,1,MATCH(Parametres!$B$3,V$1:AG$1,0)-1)*IF(OR(C861="L",C861="S",C861="I"),-1,1),"")</f>
        <v>0</v>
      </c>
      <c r="AW861" s="899">
        <f t="shared" si="64"/>
        <v>0</v>
      </c>
      <c r="AX861" s="899">
        <f>INDEX(V861:AG861,1,MATCH(Parametres!$B$3,V$1:AG$1,0))*IF(OR(C861="L",C861="S",C861="I"),-1,1)</f>
        <v>0</v>
      </c>
      <c r="AY861" s="487" t="s">
        <v>337</v>
      </c>
      <c r="AZ861" s="487" t="e">
        <f>+VLOOKUP($AJ861,Data_Validation!$A:$E,5,0)</f>
        <v>#N/A</v>
      </c>
    </row>
    <row r="862" spans="36:52" ht="15" customHeight="1">
      <c r="AJ862" s="899">
        <f t="shared" si="59"/>
        <v>0</v>
      </c>
      <c r="AK862" s="899">
        <f t="shared" si="60"/>
        <v>0</v>
      </c>
      <c r="AL862" s="905">
        <f>IFERROR(INDEX(G862:R862,1,MATCH(Parametres!$B$3,G$1:R$1,0)-1)*IF(OR(F862="L",F862="S",F862="I"),-1,1),"")</f>
        <v>0</v>
      </c>
      <c r="AM862" s="905">
        <f t="shared" si="61"/>
        <v>0</v>
      </c>
      <c r="AN862" s="905">
        <f>INDEX(G862:R862,1,MATCH(Parametres!$B$3,G$1:R$1,0))*IF(OR(F862="L",F862="S",F862="I"),-1,1)</f>
        <v>0</v>
      </c>
      <c r="AO862" s="487" t="e">
        <f>+VLOOKUP($AJ862,Data_Validation!$A:$D,1,0)</f>
        <v>#N/A</v>
      </c>
      <c r="AP862" s="487" t="e">
        <f>+VLOOKUP($AJ862,Data_Validation!$A:$D,3,0)</f>
        <v>#N/A</v>
      </c>
      <c r="AQ862" s="487" t="e">
        <f>+VLOOKUP($AJ862,Data_Validation!$A:$D,4,0)</f>
        <v>#N/A</v>
      </c>
      <c r="AR862" s="487" t="s">
        <v>299</v>
      </c>
      <c r="AS862" s="487" t="e">
        <f>+VLOOKUP($AJ862,Data_Validation!$A:$E,5,0)</f>
        <v>#N/A</v>
      </c>
      <c r="AT862" s="904">
        <f t="shared" si="62"/>
        <v>0</v>
      </c>
      <c r="AU862" s="488">
        <f t="shared" si="63"/>
        <v>0</v>
      </c>
      <c r="AV862" s="899">
        <f>IFERROR(INDEX(V862:AG862,1,MATCH(Parametres!$B$3,V$1:AG$1,0)-1)*IF(OR(C862="L",C862="S",C862="I"),-1,1),"")</f>
        <v>0</v>
      </c>
      <c r="AW862" s="899">
        <f t="shared" si="64"/>
        <v>0</v>
      </c>
      <c r="AX862" s="899">
        <f>INDEX(V862:AG862,1,MATCH(Parametres!$B$3,V$1:AG$1,0))*IF(OR(C862="L",C862="S",C862="I"),-1,1)</f>
        <v>0</v>
      </c>
      <c r="AY862" s="487" t="s">
        <v>337</v>
      </c>
      <c r="AZ862" s="487" t="e">
        <f>+VLOOKUP($AJ862,Data_Validation!$A:$E,5,0)</f>
        <v>#N/A</v>
      </c>
    </row>
    <row r="863" spans="36:52" ht="15" customHeight="1">
      <c r="AJ863" s="899">
        <f t="shared" si="59"/>
        <v>0</v>
      </c>
      <c r="AK863" s="899">
        <f t="shared" si="60"/>
        <v>0</v>
      </c>
      <c r="AL863" s="905">
        <f>IFERROR(INDEX(G863:R863,1,MATCH(Parametres!$B$3,G$1:R$1,0)-1)*IF(OR(F863="L",F863="S",F863="I"),-1,1),"")</f>
        <v>0</v>
      </c>
      <c r="AM863" s="905">
        <f t="shared" si="61"/>
        <v>0</v>
      </c>
      <c r="AN863" s="905">
        <f>INDEX(G863:R863,1,MATCH(Parametres!$B$3,G$1:R$1,0))*IF(OR(F863="L",F863="S",F863="I"),-1,1)</f>
        <v>0</v>
      </c>
      <c r="AO863" s="487" t="e">
        <f>+VLOOKUP($AJ863,Data_Validation!$A:$D,1,0)</f>
        <v>#N/A</v>
      </c>
      <c r="AP863" s="487" t="e">
        <f>+VLOOKUP($AJ863,Data_Validation!$A:$D,3,0)</f>
        <v>#N/A</v>
      </c>
      <c r="AQ863" s="487" t="e">
        <f>+VLOOKUP($AJ863,Data_Validation!$A:$D,4,0)</f>
        <v>#N/A</v>
      </c>
      <c r="AR863" s="487" t="s">
        <v>299</v>
      </c>
      <c r="AS863" s="487" t="e">
        <f>+VLOOKUP($AJ863,Data_Validation!$A:$E,5,0)</f>
        <v>#N/A</v>
      </c>
      <c r="AT863" s="904">
        <f t="shared" si="62"/>
        <v>0</v>
      </c>
      <c r="AU863" s="488">
        <f t="shared" si="63"/>
        <v>0</v>
      </c>
      <c r="AV863" s="899">
        <f>IFERROR(INDEX(V863:AG863,1,MATCH(Parametres!$B$3,V$1:AG$1,0)-1)*IF(OR(C863="L",C863="S",C863="I"),-1,1),"")</f>
        <v>0</v>
      </c>
      <c r="AW863" s="899">
        <f t="shared" si="64"/>
        <v>0</v>
      </c>
      <c r="AX863" s="899">
        <f>INDEX(V863:AG863,1,MATCH(Parametres!$B$3,V$1:AG$1,0))*IF(OR(C863="L",C863="S",C863="I"),-1,1)</f>
        <v>0</v>
      </c>
      <c r="AY863" s="487" t="s">
        <v>337</v>
      </c>
      <c r="AZ863" s="487" t="e">
        <f>+VLOOKUP($AJ863,Data_Validation!$A:$E,5,0)</f>
        <v>#N/A</v>
      </c>
    </row>
    <row r="864" spans="36:52" ht="15" customHeight="1">
      <c r="AJ864" s="899">
        <f t="shared" si="59"/>
        <v>0</v>
      </c>
      <c r="AK864" s="899">
        <f t="shared" si="60"/>
        <v>0</v>
      </c>
      <c r="AL864" s="905">
        <f>IFERROR(INDEX(G864:R864,1,MATCH(Parametres!$B$3,G$1:R$1,0)-1)*IF(OR(F864="L",F864="S",F864="I"),-1,1),"")</f>
        <v>0</v>
      </c>
      <c r="AM864" s="905">
        <f t="shared" si="61"/>
        <v>0</v>
      </c>
      <c r="AN864" s="905">
        <f>INDEX(G864:R864,1,MATCH(Parametres!$B$3,G$1:R$1,0))*IF(OR(F864="L",F864="S",F864="I"),-1,1)</f>
        <v>0</v>
      </c>
      <c r="AO864" s="487" t="e">
        <f>+VLOOKUP($AJ864,Data_Validation!$A:$D,1,0)</f>
        <v>#N/A</v>
      </c>
      <c r="AP864" s="487" t="e">
        <f>+VLOOKUP($AJ864,Data_Validation!$A:$D,3,0)</f>
        <v>#N/A</v>
      </c>
      <c r="AQ864" s="487" t="e">
        <f>+VLOOKUP($AJ864,Data_Validation!$A:$D,4,0)</f>
        <v>#N/A</v>
      </c>
      <c r="AR864" s="487" t="s">
        <v>299</v>
      </c>
      <c r="AS864" s="487" t="e">
        <f>+VLOOKUP($AJ864,Data_Validation!$A:$E,5,0)</f>
        <v>#N/A</v>
      </c>
      <c r="AT864" s="904">
        <f t="shared" si="62"/>
        <v>0</v>
      </c>
      <c r="AU864" s="488">
        <f t="shared" si="63"/>
        <v>0</v>
      </c>
      <c r="AV864" s="899">
        <f>IFERROR(INDEX(V864:AG864,1,MATCH(Parametres!$B$3,V$1:AG$1,0)-1)*IF(OR(C864="L",C864="S",C864="I"),-1,1),"")</f>
        <v>0</v>
      </c>
      <c r="AW864" s="899">
        <f t="shared" si="64"/>
        <v>0</v>
      </c>
      <c r="AX864" s="899">
        <f>INDEX(V864:AG864,1,MATCH(Parametres!$B$3,V$1:AG$1,0))*IF(OR(C864="L",C864="S",C864="I"),-1,1)</f>
        <v>0</v>
      </c>
      <c r="AY864" s="487" t="s">
        <v>337</v>
      </c>
      <c r="AZ864" s="487" t="e">
        <f>+VLOOKUP($AJ864,Data_Validation!$A:$E,5,0)</f>
        <v>#N/A</v>
      </c>
    </row>
    <row r="865" spans="36:52" ht="15" customHeight="1">
      <c r="AJ865" s="899">
        <f t="shared" si="59"/>
        <v>0</v>
      </c>
      <c r="AK865" s="899">
        <f t="shared" si="60"/>
        <v>0</v>
      </c>
      <c r="AL865" s="905">
        <f>IFERROR(INDEX(G865:R865,1,MATCH(Parametres!$B$3,G$1:R$1,0)-1)*IF(OR(F865="L",F865="S",F865="I"),-1,1),"")</f>
        <v>0</v>
      </c>
      <c r="AM865" s="905">
        <f t="shared" si="61"/>
        <v>0</v>
      </c>
      <c r="AN865" s="905">
        <f>INDEX(G865:R865,1,MATCH(Parametres!$B$3,G$1:R$1,0))*IF(OR(F865="L",F865="S",F865="I"),-1,1)</f>
        <v>0</v>
      </c>
      <c r="AO865" s="487" t="e">
        <f>+VLOOKUP($AJ865,Data_Validation!$A:$D,1,0)</f>
        <v>#N/A</v>
      </c>
      <c r="AP865" s="487" t="e">
        <f>+VLOOKUP($AJ865,Data_Validation!$A:$D,3,0)</f>
        <v>#N/A</v>
      </c>
      <c r="AQ865" s="487" t="e">
        <f>+VLOOKUP($AJ865,Data_Validation!$A:$D,4,0)</f>
        <v>#N/A</v>
      </c>
      <c r="AR865" s="487" t="s">
        <v>299</v>
      </c>
      <c r="AS865" s="487" t="e">
        <f>+VLOOKUP($AJ865,Data_Validation!$A:$E,5,0)</f>
        <v>#N/A</v>
      </c>
      <c r="AT865" s="904">
        <f t="shared" si="62"/>
        <v>0</v>
      </c>
      <c r="AU865" s="488">
        <f t="shared" si="63"/>
        <v>0</v>
      </c>
      <c r="AV865" s="899">
        <f>IFERROR(INDEX(V865:AG865,1,MATCH(Parametres!$B$3,V$1:AG$1,0)-1)*IF(OR(C865="L",C865="S",C865="I"),-1,1),"")</f>
        <v>0</v>
      </c>
      <c r="AW865" s="899">
        <f t="shared" si="64"/>
        <v>0</v>
      </c>
      <c r="AX865" s="899">
        <f>INDEX(V865:AG865,1,MATCH(Parametres!$B$3,V$1:AG$1,0))*IF(OR(C865="L",C865="S",C865="I"),-1,1)</f>
        <v>0</v>
      </c>
      <c r="AY865" s="487" t="s">
        <v>337</v>
      </c>
      <c r="AZ865" s="487" t="e">
        <f>+VLOOKUP($AJ865,Data_Validation!$A:$E,5,0)</f>
        <v>#N/A</v>
      </c>
    </row>
    <row r="866" spans="36:52" ht="15" customHeight="1">
      <c r="AJ866" s="899">
        <f t="shared" si="59"/>
        <v>0</v>
      </c>
      <c r="AK866" s="899">
        <f t="shared" si="60"/>
        <v>0</v>
      </c>
      <c r="AL866" s="905">
        <f>IFERROR(INDEX(G866:R866,1,MATCH(Parametres!$B$3,G$1:R$1,0)-1)*IF(OR(F866="L",F866="S",F866="I"),-1,1),"")</f>
        <v>0</v>
      </c>
      <c r="AM866" s="905">
        <f t="shared" si="61"/>
        <v>0</v>
      </c>
      <c r="AN866" s="905">
        <f>INDEX(G866:R866,1,MATCH(Parametres!$B$3,G$1:R$1,0))*IF(OR(F866="L",F866="S",F866="I"),-1,1)</f>
        <v>0</v>
      </c>
      <c r="AO866" s="487" t="e">
        <f>+VLOOKUP($AJ866,Data_Validation!$A:$D,1,0)</f>
        <v>#N/A</v>
      </c>
      <c r="AP866" s="487" t="e">
        <f>+VLOOKUP($AJ866,Data_Validation!$A:$D,3,0)</f>
        <v>#N/A</v>
      </c>
      <c r="AQ866" s="487" t="e">
        <f>+VLOOKUP($AJ866,Data_Validation!$A:$D,4,0)</f>
        <v>#N/A</v>
      </c>
      <c r="AR866" s="487" t="s">
        <v>299</v>
      </c>
      <c r="AS866" s="487" t="e">
        <f>+VLOOKUP($AJ866,Data_Validation!$A:$E,5,0)</f>
        <v>#N/A</v>
      </c>
      <c r="AT866" s="904">
        <f t="shared" si="62"/>
        <v>0</v>
      </c>
      <c r="AU866" s="488">
        <f t="shared" si="63"/>
        <v>0</v>
      </c>
      <c r="AV866" s="899">
        <f>IFERROR(INDEX(V866:AG866,1,MATCH(Parametres!$B$3,V$1:AG$1,0)-1)*IF(OR(C866="L",C866="S",C866="I"),-1,1),"")</f>
        <v>0</v>
      </c>
      <c r="AW866" s="899">
        <f t="shared" si="64"/>
        <v>0</v>
      </c>
      <c r="AX866" s="899">
        <f>INDEX(V866:AG866,1,MATCH(Parametres!$B$3,V$1:AG$1,0))*IF(OR(C866="L",C866="S",C866="I"),-1,1)</f>
        <v>0</v>
      </c>
      <c r="AY866" s="487" t="s">
        <v>337</v>
      </c>
      <c r="AZ866" s="487" t="e">
        <f>+VLOOKUP($AJ866,Data_Validation!$A:$E,5,0)</f>
        <v>#N/A</v>
      </c>
    </row>
    <row r="867" spans="36:52" ht="15" customHeight="1">
      <c r="AJ867" s="899">
        <f t="shared" si="59"/>
        <v>0</v>
      </c>
      <c r="AK867" s="899">
        <f t="shared" si="60"/>
        <v>0</v>
      </c>
      <c r="AL867" s="905">
        <f>IFERROR(INDEX(G867:R867,1,MATCH(Parametres!$B$3,G$1:R$1,0)-1)*IF(OR(F867="L",F867="S",F867="I"),-1,1),"")</f>
        <v>0</v>
      </c>
      <c r="AM867" s="905">
        <f t="shared" si="61"/>
        <v>0</v>
      </c>
      <c r="AN867" s="905">
        <f>INDEX(G867:R867,1,MATCH(Parametres!$B$3,G$1:R$1,0))*IF(OR(F867="L",F867="S",F867="I"),-1,1)</f>
        <v>0</v>
      </c>
      <c r="AO867" s="487" t="e">
        <f>+VLOOKUP($AJ867,Data_Validation!$A:$D,1,0)</f>
        <v>#N/A</v>
      </c>
      <c r="AP867" s="487" t="e">
        <f>+VLOOKUP($AJ867,Data_Validation!$A:$D,3,0)</f>
        <v>#N/A</v>
      </c>
      <c r="AQ867" s="487" t="e">
        <f>+VLOOKUP($AJ867,Data_Validation!$A:$D,4,0)</f>
        <v>#N/A</v>
      </c>
      <c r="AR867" s="487" t="s">
        <v>299</v>
      </c>
      <c r="AS867" s="487" t="e">
        <f>+VLOOKUP($AJ867,Data_Validation!$A:$E,5,0)</f>
        <v>#N/A</v>
      </c>
      <c r="AT867" s="904">
        <f t="shared" si="62"/>
        <v>0</v>
      </c>
      <c r="AU867" s="488">
        <f t="shared" si="63"/>
        <v>0</v>
      </c>
      <c r="AV867" s="899">
        <f>IFERROR(INDEX(V867:AG867,1,MATCH(Parametres!$B$3,V$1:AG$1,0)-1)*IF(OR(C867="L",C867="S",C867="I"),-1,1),"")</f>
        <v>0</v>
      </c>
      <c r="AW867" s="899">
        <f t="shared" si="64"/>
        <v>0</v>
      </c>
      <c r="AX867" s="899">
        <f>INDEX(V867:AG867,1,MATCH(Parametres!$B$3,V$1:AG$1,0))*IF(OR(C867="L",C867="S",C867="I"),-1,1)</f>
        <v>0</v>
      </c>
      <c r="AY867" s="487" t="s">
        <v>337</v>
      </c>
      <c r="AZ867" s="487" t="e">
        <f>+VLOOKUP($AJ867,Data_Validation!$A:$E,5,0)</f>
        <v>#N/A</v>
      </c>
    </row>
    <row r="868" spans="36:52" ht="15" customHeight="1">
      <c r="AJ868" s="899">
        <f t="shared" si="59"/>
        <v>0</v>
      </c>
      <c r="AK868" s="899">
        <f t="shared" si="60"/>
        <v>0</v>
      </c>
      <c r="AL868" s="905">
        <f>IFERROR(INDEX(G868:R868,1,MATCH(Parametres!$B$3,G$1:R$1,0)-1)*IF(OR(F868="L",F868="S",F868="I"),-1,1),"")</f>
        <v>0</v>
      </c>
      <c r="AM868" s="905">
        <f t="shared" si="61"/>
        <v>0</v>
      </c>
      <c r="AN868" s="905">
        <f>INDEX(G868:R868,1,MATCH(Parametres!$B$3,G$1:R$1,0))*IF(OR(F868="L",F868="S",F868="I"),-1,1)</f>
        <v>0</v>
      </c>
      <c r="AO868" s="487" t="e">
        <f>+VLOOKUP($AJ868,Data_Validation!$A:$D,1,0)</f>
        <v>#N/A</v>
      </c>
      <c r="AP868" s="487" t="e">
        <f>+VLOOKUP($AJ868,Data_Validation!$A:$D,3,0)</f>
        <v>#N/A</v>
      </c>
      <c r="AQ868" s="487" t="e">
        <f>+VLOOKUP($AJ868,Data_Validation!$A:$D,4,0)</f>
        <v>#N/A</v>
      </c>
      <c r="AR868" s="487" t="s">
        <v>299</v>
      </c>
      <c r="AS868" s="487" t="e">
        <f>+VLOOKUP($AJ868,Data_Validation!$A:$E,5,0)</f>
        <v>#N/A</v>
      </c>
      <c r="AT868" s="904">
        <f t="shared" si="62"/>
        <v>0</v>
      </c>
      <c r="AU868" s="488">
        <f t="shared" si="63"/>
        <v>0</v>
      </c>
      <c r="AV868" s="899">
        <f>IFERROR(INDEX(V868:AG868,1,MATCH(Parametres!$B$3,V$1:AG$1,0)-1)*IF(OR(C868="L",C868="S",C868="I"),-1,1),"")</f>
        <v>0</v>
      </c>
      <c r="AW868" s="899">
        <f t="shared" si="64"/>
        <v>0</v>
      </c>
      <c r="AX868" s="899">
        <f>INDEX(V868:AG868,1,MATCH(Parametres!$B$3,V$1:AG$1,0))*IF(OR(C868="L",C868="S",C868="I"),-1,1)</f>
        <v>0</v>
      </c>
      <c r="AY868" s="487" t="s">
        <v>337</v>
      </c>
      <c r="AZ868" s="487" t="e">
        <f>+VLOOKUP($AJ868,Data_Validation!$A:$E,5,0)</f>
        <v>#N/A</v>
      </c>
    </row>
    <row r="869" spans="36:52" ht="15" customHeight="1">
      <c r="AJ869" s="899">
        <f t="shared" si="59"/>
        <v>0</v>
      </c>
      <c r="AK869" s="899">
        <f t="shared" si="60"/>
        <v>0</v>
      </c>
      <c r="AL869" s="905">
        <f>IFERROR(INDEX(G869:R869,1,MATCH(Parametres!$B$3,G$1:R$1,0)-1)*IF(OR(F869="L",F869="S",F869="I"),-1,1),"")</f>
        <v>0</v>
      </c>
      <c r="AM869" s="905">
        <f t="shared" si="61"/>
        <v>0</v>
      </c>
      <c r="AN869" s="905">
        <f>INDEX(G869:R869,1,MATCH(Parametres!$B$3,G$1:R$1,0))*IF(OR(F869="L",F869="S",F869="I"),-1,1)</f>
        <v>0</v>
      </c>
      <c r="AO869" s="487" t="e">
        <f>+VLOOKUP($AJ869,Data_Validation!$A:$D,1,0)</f>
        <v>#N/A</v>
      </c>
      <c r="AP869" s="487" t="e">
        <f>+VLOOKUP($AJ869,Data_Validation!$A:$D,3,0)</f>
        <v>#N/A</v>
      </c>
      <c r="AQ869" s="487" t="e">
        <f>+VLOOKUP($AJ869,Data_Validation!$A:$D,4,0)</f>
        <v>#N/A</v>
      </c>
      <c r="AR869" s="487" t="s">
        <v>299</v>
      </c>
      <c r="AS869" s="487" t="e">
        <f>+VLOOKUP($AJ869,Data_Validation!$A:$E,5,0)</f>
        <v>#N/A</v>
      </c>
      <c r="AT869" s="904">
        <f t="shared" si="62"/>
        <v>0</v>
      </c>
      <c r="AU869" s="488">
        <f t="shared" si="63"/>
        <v>0</v>
      </c>
      <c r="AV869" s="899">
        <f>IFERROR(INDEX(V869:AG869,1,MATCH(Parametres!$B$3,V$1:AG$1,0)-1)*IF(OR(C869="L",C869="S",C869="I"),-1,1),"")</f>
        <v>0</v>
      </c>
      <c r="AW869" s="899">
        <f t="shared" si="64"/>
        <v>0</v>
      </c>
      <c r="AX869" s="899">
        <f>INDEX(V869:AG869,1,MATCH(Parametres!$B$3,V$1:AG$1,0))*IF(OR(C869="L",C869="S",C869="I"),-1,1)</f>
        <v>0</v>
      </c>
      <c r="AY869" s="487" t="s">
        <v>337</v>
      </c>
      <c r="AZ869" s="487" t="e">
        <f>+VLOOKUP($AJ869,Data_Validation!$A:$E,5,0)</f>
        <v>#N/A</v>
      </c>
    </row>
    <row r="870" spans="36:52" ht="15" customHeight="1">
      <c r="AJ870" s="899">
        <f t="shared" si="59"/>
        <v>0</v>
      </c>
      <c r="AK870" s="899">
        <f t="shared" si="60"/>
        <v>0</v>
      </c>
      <c r="AL870" s="905">
        <f>IFERROR(INDEX(G870:R870,1,MATCH(Parametres!$B$3,G$1:R$1,0)-1)*IF(OR(F870="L",F870="S",F870="I"),-1,1),"")</f>
        <v>0</v>
      </c>
      <c r="AM870" s="905">
        <f t="shared" si="61"/>
        <v>0</v>
      </c>
      <c r="AN870" s="905">
        <f>INDEX(G870:R870,1,MATCH(Parametres!$B$3,G$1:R$1,0))*IF(OR(F870="L",F870="S",F870="I"),-1,1)</f>
        <v>0</v>
      </c>
      <c r="AO870" s="487" t="e">
        <f>+VLOOKUP($AJ870,Data_Validation!$A:$D,1,0)</f>
        <v>#N/A</v>
      </c>
      <c r="AP870" s="487" t="e">
        <f>+VLOOKUP($AJ870,Data_Validation!$A:$D,3,0)</f>
        <v>#N/A</v>
      </c>
      <c r="AQ870" s="487" t="e">
        <f>+VLOOKUP($AJ870,Data_Validation!$A:$D,4,0)</f>
        <v>#N/A</v>
      </c>
      <c r="AR870" s="487" t="s">
        <v>299</v>
      </c>
      <c r="AS870" s="487" t="e">
        <f>+VLOOKUP($AJ870,Data_Validation!$A:$E,5,0)</f>
        <v>#N/A</v>
      </c>
      <c r="AT870" s="904">
        <f t="shared" si="62"/>
        <v>0</v>
      </c>
      <c r="AU870" s="488">
        <f t="shared" si="63"/>
        <v>0</v>
      </c>
      <c r="AV870" s="899">
        <f>IFERROR(INDEX(V870:AG870,1,MATCH(Parametres!$B$3,V$1:AG$1,0)-1)*IF(OR(C870="L",C870="S",C870="I"),-1,1),"")</f>
        <v>0</v>
      </c>
      <c r="AW870" s="899">
        <f t="shared" si="64"/>
        <v>0</v>
      </c>
      <c r="AX870" s="899">
        <f>INDEX(V870:AG870,1,MATCH(Parametres!$B$3,V$1:AG$1,0))*IF(OR(C870="L",C870="S",C870="I"),-1,1)</f>
        <v>0</v>
      </c>
      <c r="AY870" s="487" t="s">
        <v>337</v>
      </c>
      <c r="AZ870" s="487" t="e">
        <f>+VLOOKUP($AJ870,Data_Validation!$A:$E,5,0)</f>
        <v>#N/A</v>
      </c>
    </row>
    <row r="871" spans="36:52" ht="15" customHeight="1">
      <c r="AJ871" s="899">
        <f t="shared" si="59"/>
        <v>0</v>
      </c>
      <c r="AK871" s="899">
        <f t="shared" si="60"/>
        <v>0</v>
      </c>
      <c r="AL871" s="905">
        <f>IFERROR(INDEX(G871:R871,1,MATCH(Parametres!$B$3,G$1:R$1,0)-1)*IF(OR(F871="L",F871="S",F871="I"),-1,1),"")</f>
        <v>0</v>
      </c>
      <c r="AM871" s="905">
        <f t="shared" si="61"/>
        <v>0</v>
      </c>
      <c r="AN871" s="905">
        <f>INDEX(G871:R871,1,MATCH(Parametres!$B$3,G$1:R$1,0))*IF(OR(F871="L",F871="S",F871="I"),-1,1)</f>
        <v>0</v>
      </c>
      <c r="AO871" s="487" t="e">
        <f>+VLOOKUP($AJ871,Data_Validation!$A:$D,1,0)</f>
        <v>#N/A</v>
      </c>
      <c r="AP871" s="487" t="e">
        <f>+VLOOKUP($AJ871,Data_Validation!$A:$D,3,0)</f>
        <v>#N/A</v>
      </c>
      <c r="AQ871" s="487" t="e">
        <f>+VLOOKUP($AJ871,Data_Validation!$A:$D,4,0)</f>
        <v>#N/A</v>
      </c>
      <c r="AR871" s="487" t="s">
        <v>299</v>
      </c>
      <c r="AS871" s="487" t="e">
        <f>+VLOOKUP($AJ871,Data_Validation!$A:$E,5,0)</f>
        <v>#N/A</v>
      </c>
      <c r="AT871" s="904">
        <f t="shared" si="62"/>
        <v>0</v>
      </c>
      <c r="AU871" s="488">
        <f t="shared" si="63"/>
        <v>0</v>
      </c>
      <c r="AV871" s="899">
        <f>IFERROR(INDEX(V871:AG871,1,MATCH(Parametres!$B$3,V$1:AG$1,0)-1)*IF(OR(C871="L",C871="S",C871="I"),-1,1),"")</f>
        <v>0</v>
      </c>
      <c r="AW871" s="899">
        <f t="shared" si="64"/>
        <v>0</v>
      </c>
      <c r="AX871" s="899">
        <f>INDEX(V871:AG871,1,MATCH(Parametres!$B$3,V$1:AG$1,0))*IF(OR(C871="L",C871="S",C871="I"),-1,1)</f>
        <v>0</v>
      </c>
      <c r="AY871" s="487" t="s">
        <v>337</v>
      </c>
      <c r="AZ871" s="487" t="e">
        <f>+VLOOKUP($AJ871,Data_Validation!$A:$E,5,0)</f>
        <v>#N/A</v>
      </c>
    </row>
    <row r="872" spans="36:52" ht="15" customHeight="1">
      <c r="AJ872" s="899">
        <f t="shared" si="59"/>
        <v>0</v>
      </c>
      <c r="AK872" s="899">
        <f t="shared" si="60"/>
        <v>0</v>
      </c>
      <c r="AL872" s="905">
        <f>IFERROR(INDEX(G872:R872,1,MATCH(Parametres!$B$3,G$1:R$1,0)-1)*IF(OR(F872="L",F872="S",F872="I"),-1,1),"")</f>
        <v>0</v>
      </c>
      <c r="AM872" s="905">
        <f t="shared" si="61"/>
        <v>0</v>
      </c>
      <c r="AN872" s="905">
        <f>INDEX(G872:R872,1,MATCH(Parametres!$B$3,G$1:R$1,0))*IF(OR(F872="L",F872="S",F872="I"),-1,1)</f>
        <v>0</v>
      </c>
      <c r="AO872" s="487" t="e">
        <f>+VLOOKUP($AJ872,Data_Validation!$A:$D,1,0)</f>
        <v>#N/A</v>
      </c>
      <c r="AP872" s="487" t="e">
        <f>+VLOOKUP($AJ872,Data_Validation!$A:$D,3,0)</f>
        <v>#N/A</v>
      </c>
      <c r="AQ872" s="487" t="e">
        <f>+VLOOKUP($AJ872,Data_Validation!$A:$D,4,0)</f>
        <v>#N/A</v>
      </c>
      <c r="AR872" s="487" t="s">
        <v>299</v>
      </c>
      <c r="AS872" s="487" t="e">
        <f>+VLOOKUP($AJ872,Data_Validation!$A:$E,5,0)</f>
        <v>#N/A</v>
      </c>
      <c r="AT872" s="904">
        <f t="shared" si="62"/>
        <v>0</v>
      </c>
      <c r="AU872" s="488">
        <f t="shared" si="63"/>
        <v>0</v>
      </c>
      <c r="AV872" s="899">
        <f>IFERROR(INDEX(V872:AG872,1,MATCH(Parametres!$B$3,V$1:AG$1,0)-1)*IF(OR(C872="L",C872="S",C872="I"),-1,1),"")</f>
        <v>0</v>
      </c>
      <c r="AW872" s="899">
        <f t="shared" si="64"/>
        <v>0</v>
      </c>
      <c r="AX872" s="899">
        <f>INDEX(V872:AG872,1,MATCH(Parametres!$B$3,V$1:AG$1,0))*IF(OR(C872="L",C872="S",C872="I"),-1,1)</f>
        <v>0</v>
      </c>
      <c r="AY872" s="487" t="s">
        <v>337</v>
      </c>
      <c r="AZ872" s="487" t="e">
        <f>+VLOOKUP($AJ872,Data_Validation!$A:$E,5,0)</f>
        <v>#N/A</v>
      </c>
    </row>
    <row r="873" spans="36:52" ht="15" customHeight="1">
      <c r="AJ873" s="899">
        <f t="shared" si="59"/>
        <v>0</v>
      </c>
      <c r="AK873" s="899">
        <f t="shared" si="60"/>
        <v>0</v>
      </c>
      <c r="AL873" s="905">
        <f>IFERROR(INDEX(G873:R873,1,MATCH(Parametres!$B$3,G$1:R$1,0)-1)*IF(OR(F873="L",F873="S",F873="I"),-1,1),"")</f>
        <v>0</v>
      </c>
      <c r="AM873" s="905">
        <f t="shared" si="61"/>
        <v>0</v>
      </c>
      <c r="AN873" s="905">
        <f>INDEX(G873:R873,1,MATCH(Parametres!$B$3,G$1:R$1,0))*IF(OR(F873="L",F873="S",F873="I"),-1,1)</f>
        <v>0</v>
      </c>
      <c r="AO873" s="487" t="e">
        <f>+VLOOKUP($AJ873,Data_Validation!$A:$D,1,0)</f>
        <v>#N/A</v>
      </c>
      <c r="AP873" s="487" t="e">
        <f>+VLOOKUP($AJ873,Data_Validation!$A:$D,3,0)</f>
        <v>#N/A</v>
      </c>
      <c r="AQ873" s="487" t="e">
        <f>+VLOOKUP($AJ873,Data_Validation!$A:$D,4,0)</f>
        <v>#N/A</v>
      </c>
      <c r="AR873" s="487" t="s">
        <v>299</v>
      </c>
      <c r="AS873" s="487" t="e">
        <f>+VLOOKUP($AJ873,Data_Validation!$A:$E,5,0)</f>
        <v>#N/A</v>
      </c>
      <c r="AT873" s="904">
        <f t="shared" si="62"/>
        <v>0</v>
      </c>
      <c r="AU873" s="488">
        <f t="shared" si="63"/>
        <v>0</v>
      </c>
      <c r="AV873" s="899">
        <f>IFERROR(INDEX(V873:AG873,1,MATCH(Parametres!$B$3,V$1:AG$1,0)-1)*IF(OR(C873="L",C873="S",C873="I"),-1,1),"")</f>
        <v>0</v>
      </c>
      <c r="AW873" s="899">
        <f t="shared" si="64"/>
        <v>0</v>
      </c>
      <c r="AX873" s="899">
        <f>INDEX(V873:AG873,1,MATCH(Parametres!$B$3,V$1:AG$1,0))*IF(OR(C873="L",C873="S",C873="I"),-1,1)</f>
        <v>0</v>
      </c>
      <c r="AY873" s="487" t="s">
        <v>337</v>
      </c>
      <c r="AZ873" s="487" t="e">
        <f>+VLOOKUP($AJ873,Data_Validation!$A:$E,5,0)</f>
        <v>#N/A</v>
      </c>
    </row>
    <row r="874" spans="36:52" ht="15" customHeight="1">
      <c r="AJ874" s="899">
        <f t="shared" si="59"/>
        <v>0</v>
      </c>
      <c r="AK874" s="899">
        <f t="shared" si="60"/>
        <v>0</v>
      </c>
      <c r="AL874" s="905">
        <f>IFERROR(INDEX(G874:R874,1,MATCH(Parametres!$B$3,G$1:R$1,0)-1)*IF(OR(F874="L",F874="S",F874="I"),-1,1),"")</f>
        <v>0</v>
      </c>
      <c r="AM874" s="905">
        <f t="shared" si="61"/>
        <v>0</v>
      </c>
      <c r="AN874" s="905">
        <f>INDEX(G874:R874,1,MATCH(Parametres!$B$3,G$1:R$1,0))*IF(OR(F874="L",F874="S",F874="I"),-1,1)</f>
        <v>0</v>
      </c>
      <c r="AO874" s="487" t="e">
        <f>+VLOOKUP($AJ874,Data_Validation!$A:$D,1,0)</f>
        <v>#N/A</v>
      </c>
      <c r="AP874" s="487" t="e">
        <f>+VLOOKUP($AJ874,Data_Validation!$A:$D,3,0)</f>
        <v>#N/A</v>
      </c>
      <c r="AQ874" s="487" t="e">
        <f>+VLOOKUP($AJ874,Data_Validation!$A:$D,4,0)</f>
        <v>#N/A</v>
      </c>
      <c r="AR874" s="487" t="s">
        <v>299</v>
      </c>
      <c r="AS874" s="487" t="e">
        <f>+VLOOKUP($AJ874,Data_Validation!$A:$E,5,0)</f>
        <v>#N/A</v>
      </c>
      <c r="AT874" s="904">
        <f t="shared" si="62"/>
        <v>0</v>
      </c>
      <c r="AU874" s="488">
        <f t="shared" si="63"/>
        <v>0</v>
      </c>
      <c r="AV874" s="899">
        <f>IFERROR(INDEX(V874:AG874,1,MATCH(Parametres!$B$3,V$1:AG$1,0)-1)*IF(OR(C874="L",C874="S",C874="I"),-1,1),"")</f>
        <v>0</v>
      </c>
      <c r="AW874" s="899">
        <f t="shared" si="64"/>
        <v>0</v>
      </c>
      <c r="AX874" s="899">
        <f>INDEX(V874:AG874,1,MATCH(Parametres!$B$3,V$1:AG$1,0))*IF(OR(C874="L",C874="S",C874="I"),-1,1)</f>
        <v>0</v>
      </c>
      <c r="AY874" s="487" t="s">
        <v>337</v>
      </c>
      <c r="AZ874" s="487" t="e">
        <f>+VLOOKUP($AJ874,Data_Validation!$A:$E,5,0)</f>
        <v>#N/A</v>
      </c>
    </row>
    <row r="875" spans="36:52" ht="15" customHeight="1">
      <c r="AJ875" s="899">
        <f t="shared" si="59"/>
        <v>0</v>
      </c>
      <c r="AK875" s="899">
        <f t="shared" si="60"/>
        <v>0</v>
      </c>
      <c r="AL875" s="905">
        <f>IFERROR(INDEX(G875:R875,1,MATCH(Parametres!$B$3,G$1:R$1,0)-1)*IF(OR(F875="L",F875="S",F875="I"),-1,1),"")</f>
        <v>0</v>
      </c>
      <c r="AM875" s="905">
        <f t="shared" si="61"/>
        <v>0</v>
      </c>
      <c r="AN875" s="905">
        <f>INDEX(G875:R875,1,MATCH(Parametres!$B$3,G$1:R$1,0))*IF(OR(F875="L",F875="S",F875="I"),-1,1)</f>
        <v>0</v>
      </c>
      <c r="AO875" s="487" t="e">
        <f>+VLOOKUP($AJ875,Data_Validation!$A:$D,1,0)</f>
        <v>#N/A</v>
      </c>
      <c r="AP875" s="487" t="e">
        <f>+VLOOKUP($AJ875,Data_Validation!$A:$D,3,0)</f>
        <v>#N/A</v>
      </c>
      <c r="AQ875" s="487" t="e">
        <f>+VLOOKUP($AJ875,Data_Validation!$A:$D,4,0)</f>
        <v>#N/A</v>
      </c>
      <c r="AR875" s="487" t="s">
        <v>299</v>
      </c>
      <c r="AS875" s="487" t="e">
        <f>+VLOOKUP($AJ875,Data_Validation!$A:$E,5,0)</f>
        <v>#N/A</v>
      </c>
      <c r="AT875" s="904">
        <f t="shared" si="62"/>
        <v>0</v>
      </c>
      <c r="AU875" s="488">
        <f t="shared" si="63"/>
        <v>0</v>
      </c>
      <c r="AV875" s="899">
        <f>IFERROR(INDEX(V875:AG875,1,MATCH(Parametres!$B$3,V$1:AG$1,0)-1)*IF(OR(C875="L",C875="S",C875="I"),-1,1),"")</f>
        <v>0</v>
      </c>
      <c r="AW875" s="899">
        <f t="shared" si="64"/>
        <v>0</v>
      </c>
      <c r="AX875" s="899">
        <f>INDEX(V875:AG875,1,MATCH(Parametres!$B$3,V$1:AG$1,0))*IF(OR(C875="L",C875="S",C875="I"),-1,1)</f>
        <v>0</v>
      </c>
      <c r="AY875" s="487" t="s">
        <v>337</v>
      </c>
      <c r="AZ875" s="487" t="e">
        <f>+VLOOKUP($AJ875,Data_Validation!$A:$E,5,0)</f>
        <v>#N/A</v>
      </c>
    </row>
    <row r="876" spans="36:52" ht="15" customHeight="1">
      <c r="AJ876" s="899">
        <f t="shared" si="59"/>
        <v>0</v>
      </c>
      <c r="AK876" s="899">
        <f t="shared" si="60"/>
        <v>0</v>
      </c>
      <c r="AL876" s="905">
        <f>IFERROR(INDEX(G876:R876,1,MATCH(Parametres!$B$3,G$1:R$1,0)-1)*IF(OR(F876="L",F876="S",F876="I"),-1,1),"")</f>
        <v>0</v>
      </c>
      <c r="AM876" s="905">
        <f t="shared" si="61"/>
        <v>0</v>
      </c>
      <c r="AN876" s="905">
        <f>INDEX(G876:R876,1,MATCH(Parametres!$B$3,G$1:R$1,0))*IF(OR(F876="L",F876="S",F876="I"),-1,1)</f>
        <v>0</v>
      </c>
      <c r="AO876" s="487" t="e">
        <f>+VLOOKUP($AJ876,Data_Validation!$A:$D,1,0)</f>
        <v>#N/A</v>
      </c>
      <c r="AP876" s="487" t="e">
        <f>+VLOOKUP($AJ876,Data_Validation!$A:$D,3,0)</f>
        <v>#N/A</v>
      </c>
      <c r="AQ876" s="487" t="e">
        <f>+VLOOKUP($AJ876,Data_Validation!$A:$D,4,0)</f>
        <v>#N/A</v>
      </c>
      <c r="AR876" s="487" t="s">
        <v>299</v>
      </c>
      <c r="AS876" s="487" t="e">
        <f>+VLOOKUP($AJ876,Data_Validation!$A:$E,5,0)</f>
        <v>#N/A</v>
      </c>
      <c r="AT876" s="904">
        <f t="shared" si="62"/>
        <v>0</v>
      </c>
      <c r="AU876" s="488">
        <f t="shared" si="63"/>
        <v>0</v>
      </c>
      <c r="AV876" s="899">
        <f>IFERROR(INDEX(V876:AG876,1,MATCH(Parametres!$B$3,V$1:AG$1,0)-1)*IF(OR(C876="L",C876="S",C876="I"),-1,1),"")</f>
        <v>0</v>
      </c>
      <c r="AW876" s="899">
        <f t="shared" si="64"/>
        <v>0</v>
      </c>
      <c r="AX876" s="899">
        <f>INDEX(V876:AG876,1,MATCH(Parametres!$B$3,V$1:AG$1,0))*IF(OR(C876="L",C876="S",C876="I"),-1,1)</f>
        <v>0</v>
      </c>
      <c r="AY876" s="487" t="s">
        <v>337</v>
      </c>
      <c r="AZ876" s="487" t="e">
        <f>+VLOOKUP($AJ876,Data_Validation!$A:$E,5,0)</f>
        <v>#N/A</v>
      </c>
    </row>
    <row r="877" spans="36:52" ht="15" customHeight="1">
      <c r="AJ877" s="899">
        <f t="shared" si="59"/>
        <v>0</v>
      </c>
      <c r="AK877" s="899">
        <f t="shared" si="60"/>
        <v>0</v>
      </c>
      <c r="AL877" s="905">
        <f>IFERROR(INDEX(G877:R877,1,MATCH(Parametres!$B$3,G$1:R$1,0)-1)*IF(OR(F877="L",F877="S",F877="I"),-1,1),"")</f>
        <v>0</v>
      </c>
      <c r="AM877" s="905">
        <f t="shared" si="61"/>
        <v>0</v>
      </c>
      <c r="AN877" s="905">
        <f>INDEX(G877:R877,1,MATCH(Parametres!$B$3,G$1:R$1,0))*IF(OR(F877="L",F877="S",F877="I"),-1,1)</f>
        <v>0</v>
      </c>
      <c r="AO877" s="487" t="e">
        <f>+VLOOKUP($AJ877,Data_Validation!$A:$D,1,0)</f>
        <v>#N/A</v>
      </c>
      <c r="AP877" s="487" t="e">
        <f>+VLOOKUP($AJ877,Data_Validation!$A:$D,3,0)</f>
        <v>#N/A</v>
      </c>
      <c r="AQ877" s="487" t="e">
        <f>+VLOOKUP($AJ877,Data_Validation!$A:$D,4,0)</f>
        <v>#N/A</v>
      </c>
      <c r="AR877" s="487" t="s">
        <v>299</v>
      </c>
      <c r="AS877" s="487" t="e">
        <f>+VLOOKUP($AJ877,Data_Validation!$A:$E,5,0)</f>
        <v>#N/A</v>
      </c>
      <c r="AT877" s="904">
        <f t="shared" si="62"/>
        <v>0</v>
      </c>
      <c r="AU877" s="488">
        <f t="shared" si="63"/>
        <v>0</v>
      </c>
      <c r="AV877" s="899">
        <f>IFERROR(INDEX(V877:AG877,1,MATCH(Parametres!$B$3,V$1:AG$1,0)-1)*IF(OR(C877="L",C877="S",C877="I"),-1,1),"")</f>
        <v>0</v>
      </c>
      <c r="AW877" s="899">
        <f t="shared" si="64"/>
        <v>0</v>
      </c>
      <c r="AX877" s="899">
        <f>INDEX(V877:AG877,1,MATCH(Parametres!$B$3,V$1:AG$1,0))*IF(OR(C877="L",C877="S",C877="I"),-1,1)</f>
        <v>0</v>
      </c>
      <c r="AY877" s="487" t="s">
        <v>337</v>
      </c>
      <c r="AZ877" s="487" t="e">
        <f>+VLOOKUP($AJ877,Data_Validation!$A:$E,5,0)</f>
        <v>#N/A</v>
      </c>
    </row>
    <row r="878" spans="36:52" ht="15" customHeight="1">
      <c r="AJ878" s="899">
        <f t="shared" si="59"/>
        <v>0</v>
      </c>
      <c r="AK878" s="899">
        <f t="shared" si="60"/>
        <v>0</v>
      </c>
      <c r="AL878" s="905">
        <f>IFERROR(INDEX(G878:R878,1,MATCH(Parametres!$B$3,G$1:R$1,0)-1)*IF(OR(F878="L",F878="S",F878="I"),-1,1),"")</f>
        <v>0</v>
      </c>
      <c r="AM878" s="905">
        <f t="shared" si="61"/>
        <v>0</v>
      </c>
      <c r="AN878" s="905">
        <f>INDEX(G878:R878,1,MATCH(Parametres!$B$3,G$1:R$1,0))*IF(OR(F878="L",F878="S",F878="I"),-1,1)</f>
        <v>0</v>
      </c>
      <c r="AO878" s="487" t="e">
        <f>+VLOOKUP($AJ878,Data_Validation!$A:$D,1,0)</f>
        <v>#N/A</v>
      </c>
      <c r="AP878" s="487" t="e">
        <f>+VLOOKUP($AJ878,Data_Validation!$A:$D,3,0)</f>
        <v>#N/A</v>
      </c>
      <c r="AQ878" s="487" t="e">
        <f>+VLOOKUP($AJ878,Data_Validation!$A:$D,4,0)</f>
        <v>#N/A</v>
      </c>
      <c r="AR878" s="487" t="s">
        <v>299</v>
      </c>
      <c r="AS878" s="487" t="e">
        <f>+VLOOKUP($AJ878,Data_Validation!$A:$E,5,0)</f>
        <v>#N/A</v>
      </c>
      <c r="AT878" s="904">
        <f t="shared" si="62"/>
        <v>0</v>
      </c>
      <c r="AU878" s="488">
        <f t="shared" si="63"/>
        <v>0</v>
      </c>
      <c r="AV878" s="899">
        <f>IFERROR(INDEX(V878:AG878,1,MATCH(Parametres!$B$3,V$1:AG$1,0)-1)*IF(OR(C878="L",C878="S",C878="I"),-1,1),"")</f>
        <v>0</v>
      </c>
      <c r="AW878" s="899">
        <f t="shared" si="64"/>
        <v>0</v>
      </c>
      <c r="AX878" s="899">
        <f>INDEX(V878:AG878,1,MATCH(Parametres!$B$3,V$1:AG$1,0))*IF(OR(C878="L",C878="S",C878="I"),-1,1)</f>
        <v>0</v>
      </c>
      <c r="AY878" s="487" t="s">
        <v>337</v>
      </c>
      <c r="AZ878" s="487" t="e">
        <f>+VLOOKUP($AJ878,Data_Validation!$A:$E,5,0)</f>
        <v>#N/A</v>
      </c>
    </row>
    <row r="879" spans="36:52" ht="15" customHeight="1">
      <c r="AJ879" s="899">
        <f t="shared" si="59"/>
        <v>0</v>
      </c>
      <c r="AK879" s="899">
        <f t="shared" si="60"/>
        <v>0</v>
      </c>
      <c r="AL879" s="905">
        <f>IFERROR(INDEX(G879:R879,1,MATCH(Parametres!$B$3,G$1:R$1,0)-1)*IF(OR(F879="L",F879="S",F879="I"),-1,1),"")</f>
        <v>0</v>
      </c>
      <c r="AM879" s="905">
        <f t="shared" si="61"/>
        <v>0</v>
      </c>
      <c r="AN879" s="905">
        <f>INDEX(G879:R879,1,MATCH(Parametres!$B$3,G$1:R$1,0))*IF(OR(F879="L",F879="S",F879="I"),-1,1)</f>
        <v>0</v>
      </c>
      <c r="AO879" s="487" t="e">
        <f>+VLOOKUP($AJ879,Data_Validation!$A:$D,1,0)</f>
        <v>#N/A</v>
      </c>
      <c r="AP879" s="487" t="e">
        <f>+VLOOKUP($AJ879,Data_Validation!$A:$D,3,0)</f>
        <v>#N/A</v>
      </c>
      <c r="AQ879" s="487" t="e">
        <f>+VLOOKUP($AJ879,Data_Validation!$A:$D,4,0)</f>
        <v>#N/A</v>
      </c>
      <c r="AR879" s="487" t="s">
        <v>299</v>
      </c>
      <c r="AS879" s="487" t="e">
        <f>+VLOOKUP($AJ879,Data_Validation!$A:$E,5,0)</f>
        <v>#N/A</v>
      </c>
      <c r="AT879" s="904">
        <f t="shared" si="62"/>
        <v>0</v>
      </c>
      <c r="AU879" s="488">
        <f t="shared" si="63"/>
        <v>0</v>
      </c>
      <c r="AV879" s="899">
        <f>IFERROR(INDEX(V879:AG879,1,MATCH(Parametres!$B$3,V$1:AG$1,0)-1)*IF(OR(C879="L",C879="S",C879="I"),-1,1),"")</f>
        <v>0</v>
      </c>
      <c r="AW879" s="899">
        <f t="shared" si="64"/>
        <v>0</v>
      </c>
      <c r="AX879" s="899">
        <f>INDEX(V879:AG879,1,MATCH(Parametres!$B$3,V$1:AG$1,0))*IF(OR(C879="L",C879="S",C879="I"),-1,1)</f>
        <v>0</v>
      </c>
      <c r="AY879" s="487" t="s">
        <v>337</v>
      </c>
      <c r="AZ879" s="487" t="e">
        <f>+VLOOKUP($AJ879,Data_Validation!$A:$E,5,0)</f>
        <v>#N/A</v>
      </c>
    </row>
    <row r="880" spans="36:52" ht="15" customHeight="1">
      <c r="AJ880" s="899">
        <f t="shared" si="59"/>
        <v>0</v>
      </c>
      <c r="AK880" s="899">
        <f t="shared" si="60"/>
        <v>0</v>
      </c>
      <c r="AL880" s="905">
        <f>IFERROR(INDEX(G880:R880,1,MATCH(Parametres!$B$3,G$1:R$1,0)-1)*IF(OR(F880="L",F880="S",F880="I"),-1,1),"")</f>
        <v>0</v>
      </c>
      <c r="AM880" s="905">
        <f t="shared" si="61"/>
        <v>0</v>
      </c>
      <c r="AN880" s="905">
        <f>INDEX(G880:R880,1,MATCH(Parametres!$B$3,G$1:R$1,0))*IF(OR(F880="L",F880="S",F880="I"),-1,1)</f>
        <v>0</v>
      </c>
      <c r="AO880" s="487" t="e">
        <f>+VLOOKUP($AJ880,Data_Validation!$A:$D,1,0)</f>
        <v>#N/A</v>
      </c>
      <c r="AP880" s="487" t="e">
        <f>+VLOOKUP($AJ880,Data_Validation!$A:$D,3,0)</f>
        <v>#N/A</v>
      </c>
      <c r="AQ880" s="487" t="e">
        <f>+VLOOKUP($AJ880,Data_Validation!$A:$D,4,0)</f>
        <v>#N/A</v>
      </c>
      <c r="AR880" s="487" t="s">
        <v>299</v>
      </c>
      <c r="AS880" s="487" t="e">
        <f>+VLOOKUP($AJ880,Data_Validation!$A:$E,5,0)</f>
        <v>#N/A</v>
      </c>
      <c r="AT880" s="904">
        <f t="shared" si="62"/>
        <v>0</v>
      </c>
      <c r="AU880" s="488">
        <f t="shared" si="63"/>
        <v>0</v>
      </c>
      <c r="AV880" s="899">
        <f>IFERROR(INDEX(V880:AG880,1,MATCH(Parametres!$B$3,V$1:AG$1,0)-1)*IF(OR(C880="L",C880="S",C880="I"),-1,1),"")</f>
        <v>0</v>
      </c>
      <c r="AW880" s="899">
        <f t="shared" si="64"/>
        <v>0</v>
      </c>
      <c r="AX880" s="899">
        <f>INDEX(V880:AG880,1,MATCH(Parametres!$B$3,V$1:AG$1,0))*IF(OR(C880="L",C880="S",C880="I"),-1,1)</f>
        <v>0</v>
      </c>
      <c r="AY880" s="487" t="s">
        <v>337</v>
      </c>
      <c r="AZ880" s="487" t="e">
        <f>+VLOOKUP($AJ880,Data_Validation!$A:$E,5,0)</f>
        <v>#N/A</v>
      </c>
    </row>
    <row r="881" spans="36:52" ht="15" customHeight="1">
      <c r="AJ881" s="899">
        <f t="shared" si="59"/>
        <v>0</v>
      </c>
      <c r="AK881" s="899">
        <f t="shared" si="60"/>
        <v>0</v>
      </c>
      <c r="AL881" s="905">
        <f>IFERROR(INDEX(G881:R881,1,MATCH(Parametres!$B$3,G$1:R$1,0)-1)*IF(OR(F881="L",F881="S",F881="I"),-1,1),"")</f>
        <v>0</v>
      </c>
      <c r="AM881" s="905">
        <f t="shared" si="61"/>
        <v>0</v>
      </c>
      <c r="AN881" s="905">
        <f>INDEX(G881:R881,1,MATCH(Parametres!$B$3,G$1:R$1,0))*IF(OR(F881="L",F881="S",F881="I"),-1,1)</f>
        <v>0</v>
      </c>
      <c r="AO881" s="487" t="e">
        <f>+VLOOKUP($AJ881,Data_Validation!$A:$D,1,0)</f>
        <v>#N/A</v>
      </c>
      <c r="AP881" s="487" t="e">
        <f>+VLOOKUP($AJ881,Data_Validation!$A:$D,3,0)</f>
        <v>#N/A</v>
      </c>
      <c r="AQ881" s="487" t="e">
        <f>+VLOOKUP($AJ881,Data_Validation!$A:$D,4,0)</f>
        <v>#N/A</v>
      </c>
      <c r="AR881" s="487" t="s">
        <v>299</v>
      </c>
      <c r="AS881" s="487" t="e">
        <f>+VLOOKUP($AJ881,Data_Validation!$A:$E,5,0)</f>
        <v>#N/A</v>
      </c>
      <c r="AT881" s="904">
        <f t="shared" si="62"/>
        <v>0</v>
      </c>
      <c r="AU881" s="488">
        <f t="shared" si="63"/>
        <v>0</v>
      </c>
      <c r="AV881" s="899">
        <f>IFERROR(INDEX(V881:AG881,1,MATCH(Parametres!$B$3,V$1:AG$1,0)-1)*IF(OR(C881="L",C881="S",C881="I"),-1,1),"")</f>
        <v>0</v>
      </c>
      <c r="AW881" s="899">
        <f t="shared" si="64"/>
        <v>0</v>
      </c>
      <c r="AX881" s="899">
        <f>INDEX(V881:AG881,1,MATCH(Parametres!$B$3,V$1:AG$1,0))*IF(OR(C881="L",C881="S",C881="I"),-1,1)</f>
        <v>0</v>
      </c>
      <c r="AY881" s="487" t="s">
        <v>337</v>
      </c>
      <c r="AZ881" s="487" t="e">
        <f>+VLOOKUP($AJ881,Data_Validation!$A:$E,5,0)</f>
        <v>#N/A</v>
      </c>
    </row>
    <row r="882" spans="36:52" ht="15" customHeight="1">
      <c r="AJ882" s="899">
        <f t="shared" si="59"/>
        <v>0</v>
      </c>
      <c r="AK882" s="899">
        <f t="shared" si="60"/>
        <v>0</v>
      </c>
      <c r="AL882" s="905">
        <f>IFERROR(INDEX(G882:R882,1,MATCH(Parametres!$B$3,G$1:R$1,0)-1)*IF(OR(F882="L",F882="S",F882="I"),-1,1),"")</f>
        <v>0</v>
      </c>
      <c r="AM882" s="905">
        <f t="shared" si="61"/>
        <v>0</v>
      </c>
      <c r="AN882" s="905">
        <f>INDEX(G882:R882,1,MATCH(Parametres!$B$3,G$1:R$1,0))*IF(OR(F882="L",F882="S",F882="I"),-1,1)</f>
        <v>0</v>
      </c>
      <c r="AO882" s="487" t="e">
        <f>+VLOOKUP($AJ882,Data_Validation!$A:$D,1,0)</f>
        <v>#N/A</v>
      </c>
      <c r="AP882" s="487" t="e">
        <f>+VLOOKUP($AJ882,Data_Validation!$A:$D,3,0)</f>
        <v>#N/A</v>
      </c>
      <c r="AQ882" s="487" t="e">
        <f>+VLOOKUP($AJ882,Data_Validation!$A:$D,4,0)</f>
        <v>#N/A</v>
      </c>
      <c r="AR882" s="487" t="s">
        <v>299</v>
      </c>
      <c r="AS882" s="487" t="e">
        <f>+VLOOKUP($AJ882,Data_Validation!$A:$E,5,0)</f>
        <v>#N/A</v>
      </c>
      <c r="AT882" s="904">
        <f t="shared" si="62"/>
        <v>0</v>
      </c>
      <c r="AU882" s="488">
        <f t="shared" si="63"/>
        <v>0</v>
      </c>
      <c r="AV882" s="899">
        <f>IFERROR(INDEX(V882:AG882,1,MATCH(Parametres!$B$3,V$1:AG$1,0)-1)*IF(OR(C882="L",C882="S",C882="I"),-1,1),"")</f>
        <v>0</v>
      </c>
      <c r="AW882" s="899">
        <f t="shared" si="64"/>
        <v>0</v>
      </c>
      <c r="AX882" s="899">
        <f>INDEX(V882:AG882,1,MATCH(Parametres!$B$3,V$1:AG$1,0))*IF(OR(C882="L",C882="S",C882="I"),-1,1)</f>
        <v>0</v>
      </c>
      <c r="AY882" s="487" t="s">
        <v>337</v>
      </c>
      <c r="AZ882" s="487" t="e">
        <f>+VLOOKUP($AJ882,Data_Validation!$A:$E,5,0)</f>
        <v>#N/A</v>
      </c>
    </row>
    <row r="883" spans="36:52" ht="15" customHeight="1">
      <c r="AJ883" s="899">
        <f t="shared" si="59"/>
        <v>0</v>
      </c>
      <c r="AK883" s="899">
        <f t="shared" si="60"/>
        <v>0</v>
      </c>
      <c r="AL883" s="905">
        <f>IFERROR(INDEX(G883:R883,1,MATCH(Parametres!$B$3,G$1:R$1,0)-1)*IF(OR(F883="L",F883="S",F883="I"),-1,1),"")</f>
        <v>0</v>
      </c>
      <c r="AM883" s="905">
        <f t="shared" si="61"/>
        <v>0</v>
      </c>
      <c r="AN883" s="905">
        <f>INDEX(G883:R883,1,MATCH(Parametres!$B$3,G$1:R$1,0))*IF(OR(F883="L",F883="S",F883="I"),-1,1)</f>
        <v>0</v>
      </c>
      <c r="AO883" s="487" t="e">
        <f>+VLOOKUP($AJ883,Data_Validation!$A:$D,1,0)</f>
        <v>#N/A</v>
      </c>
      <c r="AP883" s="487" t="e">
        <f>+VLOOKUP($AJ883,Data_Validation!$A:$D,3,0)</f>
        <v>#N/A</v>
      </c>
      <c r="AQ883" s="487" t="e">
        <f>+VLOOKUP($AJ883,Data_Validation!$A:$D,4,0)</f>
        <v>#N/A</v>
      </c>
      <c r="AR883" s="487" t="s">
        <v>299</v>
      </c>
      <c r="AS883" s="487" t="e">
        <f>+VLOOKUP($AJ883,Data_Validation!$A:$E,5,0)</f>
        <v>#N/A</v>
      </c>
      <c r="AT883" s="904">
        <f t="shared" si="62"/>
        <v>0</v>
      </c>
      <c r="AU883" s="488">
        <f t="shared" si="63"/>
        <v>0</v>
      </c>
      <c r="AV883" s="899">
        <f>IFERROR(INDEX(V883:AG883,1,MATCH(Parametres!$B$3,V$1:AG$1,0)-1)*IF(OR(C883="L",C883="S",C883="I"),-1,1),"")</f>
        <v>0</v>
      </c>
      <c r="AW883" s="899">
        <f t="shared" si="64"/>
        <v>0</v>
      </c>
      <c r="AX883" s="899">
        <f>INDEX(V883:AG883,1,MATCH(Parametres!$B$3,V$1:AG$1,0))*IF(OR(C883="L",C883="S",C883="I"),-1,1)</f>
        <v>0</v>
      </c>
      <c r="AY883" s="487" t="s">
        <v>337</v>
      </c>
      <c r="AZ883" s="487" t="e">
        <f>+VLOOKUP($AJ883,Data_Validation!$A:$E,5,0)</f>
        <v>#N/A</v>
      </c>
    </row>
    <row r="884" spans="36:52" ht="15" customHeight="1">
      <c r="AJ884" s="899">
        <f t="shared" si="59"/>
        <v>0</v>
      </c>
      <c r="AK884" s="899">
        <f t="shared" si="60"/>
        <v>0</v>
      </c>
      <c r="AL884" s="905">
        <f>IFERROR(INDEX(G884:R884,1,MATCH(Parametres!$B$3,G$1:R$1,0)-1)*IF(OR(F884="L",F884="S",F884="I"),-1,1),"")</f>
        <v>0</v>
      </c>
      <c r="AM884" s="905">
        <f t="shared" si="61"/>
        <v>0</v>
      </c>
      <c r="AN884" s="905">
        <f>INDEX(G884:R884,1,MATCH(Parametres!$B$3,G$1:R$1,0))*IF(OR(F884="L",F884="S",F884="I"),-1,1)</f>
        <v>0</v>
      </c>
      <c r="AO884" s="487" t="e">
        <f>+VLOOKUP($AJ884,Data_Validation!$A:$D,1,0)</f>
        <v>#N/A</v>
      </c>
      <c r="AP884" s="487" t="e">
        <f>+VLOOKUP($AJ884,Data_Validation!$A:$D,3,0)</f>
        <v>#N/A</v>
      </c>
      <c r="AQ884" s="487" t="e">
        <f>+VLOOKUP($AJ884,Data_Validation!$A:$D,4,0)</f>
        <v>#N/A</v>
      </c>
      <c r="AR884" s="487" t="s">
        <v>299</v>
      </c>
      <c r="AS884" s="487" t="e">
        <f>+VLOOKUP($AJ884,Data_Validation!$A:$E,5,0)</f>
        <v>#N/A</v>
      </c>
      <c r="AT884" s="904">
        <f t="shared" si="62"/>
        <v>0</v>
      </c>
      <c r="AU884" s="488">
        <f t="shared" si="63"/>
        <v>0</v>
      </c>
      <c r="AV884" s="899">
        <f>IFERROR(INDEX(V884:AG884,1,MATCH(Parametres!$B$3,V$1:AG$1,0)-1)*IF(OR(C884="L",C884="S",C884="I"),-1,1),"")</f>
        <v>0</v>
      </c>
      <c r="AW884" s="899">
        <f t="shared" si="64"/>
        <v>0</v>
      </c>
      <c r="AX884" s="899">
        <f>INDEX(V884:AG884,1,MATCH(Parametres!$B$3,V$1:AG$1,0))*IF(OR(C884="L",C884="S",C884="I"),-1,1)</f>
        <v>0</v>
      </c>
      <c r="AY884" s="487" t="s">
        <v>337</v>
      </c>
      <c r="AZ884" s="487" t="e">
        <f>+VLOOKUP($AJ884,Data_Validation!$A:$E,5,0)</f>
        <v>#N/A</v>
      </c>
    </row>
    <row r="885" spans="36:52" ht="15" customHeight="1">
      <c r="AJ885" s="899">
        <f t="shared" si="59"/>
        <v>0</v>
      </c>
      <c r="AK885" s="899">
        <f t="shared" si="60"/>
        <v>0</v>
      </c>
      <c r="AL885" s="905">
        <f>IFERROR(INDEX(G885:R885,1,MATCH(Parametres!$B$3,G$1:R$1,0)-1)*IF(OR(F885="L",F885="S",F885="I"),-1,1),"")</f>
        <v>0</v>
      </c>
      <c r="AM885" s="905">
        <f t="shared" si="61"/>
        <v>0</v>
      </c>
      <c r="AN885" s="905">
        <f>INDEX(G885:R885,1,MATCH(Parametres!$B$3,G$1:R$1,0))*IF(OR(F885="L",F885="S",F885="I"),-1,1)</f>
        <v>0</v>
      </c>
      <c r="AO885" s="487" t="e">
        <f>+VLOOKUP($AJ885,Data_Validation!$A:$D,1,0)</f>
        <v>#N/A</v>
      </c>
      <c r="AP885" s="487" t="e">
        <f>+VLOOKUP($AJ885,Data_Validation!$A:$D,3,0)</f>
        <v>#N/A</v>
      </c>
      <c r="AQ885" s="487" t="e">
        <f>+VLOOKUP($AJ885,Data_Validation!$A:$D,4,0)</f>
        <v>#N/A</v>
      </c>
      <c r="AR885" s="487" t="s">
        <v>299</v>
      </c>
      <c r="AS885" s="487" t="e">
        <f>+VLOOKUP($AJ885,Data_Validation!$A:$E,5,0)</f>
        <v>#N/A</v>
      </c>
      <c r="AT885" s="904">
        <f t="shared" si="62"/>
        <v>0</v>
      </c>
      <c r="AU885" s="488">
        <f t="shared" si="63"/>
        <v>0</v>
      </c>
      <c r="AV885" s="899">
        <f>IFERROR(INDEX(V885:AG885,1,MATCH(Parametres!$B$3,V$1:AG$1,0)-1)*IF(OR(C885="L",C885="S",C885="I"),-1,1),"")</f>
        <v>0</v>
      </c>
      <c r="AW885" s="899">
        <f t="shared" si="64"/>
        <v>0</v>
      </c>
      <c r="AX885" s="899">
        <f>INDEX(V885:AG885,1,MATCH(Parametres!$B$3,V$1:AG$1,0))*IF(OR(C885="L",C885="S",C885="I"),-1,1)</f>
        <v>0</v>
      </c>
      <c r="AY885" s="487" t="s">
        <v>337</v>
      </c>
      <c r="AZ885" s="487" t="e">
        <f>+VLOOKUP($AJ885,Data_Validation!$A:$E,5,0)</f>
        <v>#N/A</v>
      </c>
    </row>
    <row r="886" spans="36:52" ht="15" customHeight="1">
      <c r="AJ886" s="899">
        <f t="shared" si="59"/>
        <v>0</v>
      </c>
      <c r="AK886" s="899">
        <f t="shared" si="60"/>
        <v>0</v>
      </c>
      <c r="AL886" s="905">
        <f>IFERROR(INDEX(G886:R886,1,MATCH(Parametres!$B$3,G$1:R$1,0)-1)*IF(OR(F886="L",F886="S",F886="I"),-1,1),"")</f>
        <v>0</v>
      </c>
      <c r="AM886" s="905">
        <f t="shared" si="61"/>
        <v>0</v>
      </c>
      <c r="AN886" s="905">
        <f>INDEX(G886:R886,1,MATCH(Parametres!$B$3,G$1:R$1,0))*IF(OR(F886="L",F886="S",F886="I"),-1,1)</f>
        <v>0</v>
      </c>
      <c r="AO886" s="487" t="e">
        <f>+VLOOKUP($AJ886,Data_Validation!$A:$D,1,0)</f>
        <v>#N/A</v>
      </c>
      <c r="AP886" s="487" t="e">
        <f>+VLOOKUP($AJ886,Data_Validation!$A:$D,3,0)</f>
        <v>#N/A</v>
      </c>
      <c r="AQ886" s="487" t="e">
        <f>+VLOOKUP($AJ886,Data_Validation!$A:$D,4,0)</f>
        <v>#N/A</v>
      </c>
      <c r="AR886" s="487" t="s">
        <v>299</v>
      </c>
      <c r="AS886" s="487" t="e">
        <f>+VLOOKUP($AJ886,Data_Validation!$A:$E,5,0)</f>
        <v>#N/A</v>
      </c>
      <c r="AT886" s="904">
        <f t="shared" si="62"/>
        <v>0</v>
      </c>
      <c r="AU886" s="488">
        <f t="shared" si="63"/>
        <v>0</v>
      </c>
      <c r="AV886" s="899">
        <f>IFERROR(INDEX(V886:AG886,1,MATCH(Parametres!$B$3,V$1:AG$1,0)-1)*IF(OR(C886="L",C886="S",C886="I"),-1,1),"")</f>
        <v>0</v>
      </c>
      <c r="AW886" s="899">
        <f t="shared" si="64"/>
        <v>0</v>
      </c>
      <c r="AX886" s="899">
        <f>INDEX(V886:AG886,1,MATCH(Parametres!$B$3,V$1:AG$1,0))*IF(OR(C886="L",C886="S",C886="I"),-1,1)</f>
        <v>0</v>
      </c>
      <c r="AY886" s="487" t="s">
        <v>337</v>
      </c>
      <c r="AZ886" s="487" t="e">
        <f>+VLOOKUP($AJ886,Data_Validation!$A:$E,5,0)</f>
        <v>#N/A</v>
      </c>
    </row>
    <row r="887" spans="36:52" ht="15" customHeight="1">
      <c r="AJ887" s="899">
        <f t="shared" si="59"/>
        <v>0</v>
      </c>
      <c r="AK887" s="899">
        <f t="shared" si="60"/>
        <v>0</v>
      </c>
      <c r="AL887" s="905">
        <f>IFERROR(INDEX(G887:R887,1,MATCH(Parametres!$B$3,G$1:R$1,0)-1)*IF(OR(F887="L",F887="S",F887="I"),-1,1),"")</f>
        <v>0</v>
      </c>
      <c r="AM887" s="905">
        <f t="shared" si="61"/>
        <v>0</v>
      </c>
      <c r="AN887" s="905">
        <f>INDEX(G887:R887,1,MATCH(Parametres!$B$3,G$1:R$1,0))*IF(OR(F887="L",F887="S",F887="I"),-1,1)</f>
        <v>0</v>
      </c>
      <c r="AO887" s="487" t="e">
        <f>+VLOOKUP($AJ887,Data_Validation!$A:$D,1,0)</f>
        <v>#N/A</v>
      </c>
      <c r="AP887" s="487" t="e">
        <f>+VLOOKUP($AJ887,Data_Validation!$A:$D,3,0)</f>
        <v>#N/A</v>
      </c>
      <c r="AQ887" s="487" t="e">
        <f>+VLOOKUP($AJ887,Data_Validation!$A:$D,4,0)</f>
        <v>#N/A</v>
      </c>
      <c r="AR887" s="487" t="s">
        <v>299</v>
      </c>
      <c r="AS887" s="487" t="e">
        <f>+VLOOKUP($AJ887,Data_Validation!$A:$E,5,0)</f>
        <v>#N/A</v>
      </c>
      <c r="AT887" s="904">
        <f t="shared" si="62"/>
        <v>0</v>
      </c>
      <c r="AU887" s="488">
        <f t="shared" si="63"/>
        <v>0</v>
      </c>
      <c r="AV887" s="899">
        <f>IFERROR(INDEX(V887:AG887,1,MATCH(Parametres!$B$3,V$1:AG$1,0)-1)*IF(OR(C887="L",C887="S",C887="I"),-1,1),"")</f>
        <v>0</v>
      </c>
      <c r="AW887" s="899">
        <f t="shared" si="64"/>
        <v>0</v>
      </c>
      <c r="AX887" s="899">
        <f>INDEX(V887:AG887,1,MATCH(Parametres!$B$3,V$1:AG$1,0))*IF(OR(C887="L",C887="S",C887="I"),-1,1)</f>
        <v>0</v>
      </c>
      <c r="AY887" s="487" t="s">
        <v>337</v>
      </c>
      <c r="AZ887" s="487" t="e">
        <f>+VLOOKUP($AJ887,Data_Validation!$A:$E,5,0)</f>
        <v>#N/A</v>
      </c>
    </row>
    <row r="888" spans="36:52" ht="15" customHeight="1">
      <c r="AJ888" s="899">
        <f t="shared" si="59"/>
        <v>0</v>
      </c>
      <c r="AK888" s="899">
        <f t="shared" si="60"/>
        <v>0</v>
      </c>
      <c r="AL888" s="905">
        <f>IFERROR(INDEX(G888:R888,1,MATCH(Parametres!$B$3,G$1:R$1,0)-1)*IF(OR(F888="L",F888="S",F888="I"),-1,1),"")</f>
        <v>0</v>
      </c>
      <c r="AM888" s="905">
        <f t="shared" si="61"/>
        <v>0</v>
      </c>
      <c r="AN888" s="905">
        <f>INDEX(G888:R888,1,MATCH(Parametres!$B$3,G$1:R$1,0))*IF(OR(F888="L",F888="S",F888="I"),-1,1)</f>
        <v>0</v>
      </c>
      <c r="AO888" s="487" t="e">
        <f>+VLOOKUP($AJ888,Data_Validation!$A:$D,1,0)</f>
        <v>#N/A</v>
      </c>
      <c r="AP888" s="487" t="e">
        <f>+VLOOKUP($AJ888,Data_Validation!$A:$D,3,0)</f>
        <v>#N/A</v>
      </c>
      <c r="AQ888" s="487" t="e">
        <f>+VLOOKUP($AJ888,Data_Validation!$A:$D,4,0)</f>
        <v>#N/A</v>
      </c>
      <c r="AR888" s="487" t="s">
        <v>299</v>
      </c>
      <c r="AS888" s="487" t="e">
        <f>+VLOOKUP($AJ888,Data_Validation!$A:$E,5,0)</f>
        <v>#N/A</v>
      </c>
      <c r="AT888" s="904">
        <f t="shared" si="62"/>
        <v>0</v>
      </c>
      <c r="AU888" s="488">
        <f t="shared" si="63"/>
        <v>0</v>
      </c>
      <c r="AV888" s="899">
        <f>IFERROR(INDEX(V888:AG888,1,MATCH(Parametres!$B$3,V$1:AG$1,0)-1)*IF(OR(C888="L",C888="S",C888="I"),-1,1),"")</f>
        <v>0</v>
      </c>
      <c r="AW888" s="899">
        <f t="shared" si="64"/>
        <v>0</v>
      </c>
      <c r="AX888" s="899">
        <f>INDEX(V888:AG888,1,MATCH(Parametres!$B$3,V$1:AG$1,0))*IF(OR(C888="L",C888="S",C888="I"),-1,1)</f>
        <v>0</v>
      </c>
      <c r="AY888" s="487" t="s">
        <v>337</v>
      </c>
      <c r="AZ888" s="487" t="e">
        <f>+VLOOKUP($AJ888,Data_Validation!$A:$E,5,0)</f>
        <v>#N/A</v>
      </c>
    </row>
    <row r="889" spans="36:52" ht="15" customHeight="1">
      <c r="AJ889" s="899">
        <f t="shared" si="59"/>
        <v>0</v>
      </c>
      <c r="AK889" s="899">
        <f t="shared" si="60"/>
        <v>0</v>
      </c>
      <c r="AL889" s="905">
        <f>IFERROR(INDEX(G889:R889,1,MATCH(Parametres!$B$3,G$1:R$1,0)-1)*IF(OR(F889="L",F889="S",F889="I"),-1,1),"")</f>
        <v>0</v>
      </c>
      <c r="AM889" s="905">
        <f t="shared" si="61"/>
        <v>0</v>
      </c>
      <c r="AN889" s="905">
        <f>INDEX(G889:R889,1,MATCH(Parametres!$B$3,G$1:R$1,0))*IF(OR(F889="L",F889="S",F889="I"),-1,1)</f>
        <v>0</v>
      </c>
      <c r="AO889" s="487" t="e">
        <f>+VLOOKUP($AJ889,Data_Validation!$A:$D,1,0)</f>
        <v>#N/A</v>
      </c>
      <c r="AP889" s="487" t="e">
        <f>+VLOOKUP($AJ889,Data_Validation!$A:$D,3,0)</f>
        <v>#N/A</v>
      </c>
      <c r="AQ889" s="487" t="e">
        <f>+VLOOKUP($AJ889,Data_Validation!$A:$D,4,0)</f>
        <v>#N/A</v>
      </c>
      <c r="AR889" s="487" t="s">
        <v>299</v>
      </c>
      <c r="AS889" s="487" t="e">
        <f>+VLOOKUP($AJ889,Data_Validation!$A:$E,5,0)</f>
        <v>#N/A</v>
      </c>
      <c r="AT889" s="904">
        <f t="shared" si="62"/>
        <v>0</v>
      </c>
      <c r="AU889" s="488">
        <f t="shared" si="63"/>
        <v>0</v>
      </c>
      <c r="AV889" s="899">
        <f>IFERROR(INDEX(V889:AG889,1,MATCH(Parametres!$B$3,V$1:AG$1,0)-1)*IF(OR(C889="L",C889="S",C889="I"),-1,1),"")</f>
        <v>0</v>
      </c>
      <c r="AW889" s="899">
        <f t="shared" si="64"/>
        <v>0</v>
      </c>
      <c r="AX889" s="899">
        <f>INDEX(V889:AG889,1,MATCH(Parametres!$B$3,V$1:AG$1,0))*IF(OR(C889="L",C889="S",C889="I"),-1,1)</f>
        <v>0</v>
      </c>
      <c r="AY889" s="487" t="s">
        <v>337</v>
      </c>
      <c r="AZ889" s="487" t="e">
        <f>+VLOOKUP($AJ889,Data_Validation!$A:$E,5,0)</f>
        <v>#N/A</v>
      </c>
    </row>
    <row r="890" spans="36:52" ht="15" customHeight="1">
      <c r="AJ890" s="899">
        <f t="shared" ref="AJ890:AJ899" si="65">C890</f>
        <v>0</v>
      </c>
      <c r="AK890" s="899">
        <f t="shared" ref="AK890:AK899" si="66">D890</f>
        <v>0</v>
      </c>
      <c r="AL890" s="905">
        <f>IFERROR(INDEX(G890:R890,1,MATCH(Parametres!$B$3,G$1:R$1,0)-1)*IF(OR(F890="L",F890="S",F890="I"),-1,1),"")</f>
        <v>0</v>
      </c>
      <c r="AM890" s="905">
        <f t="shared" ref="AM890:AM899" si="67">AN890-AL890</f>
        <v>0</v>
      </c>
      <c r="AN890" s="905">
        <f>INDEX(G890:R890,1,MATCH(Parametres!$B$3,G$1:R$1,0))*IF(OR(F890="L",F890="S",F890="I"),-1,1)</f>
        <v>0</v>
      </c>
      <c r="AO890" s="487" t="e">
        <f>+VLOOKUP($AJ890,Data_Validation!$A:$D,1,0)</f>
        <v>#N/A</v>
      </c>
      <c r="AP890" s="487" t="e">
        <f>+VLOOKUP($AJ890,Data_Validation!$A:$D,3,0)</f>
        <v>#N/A</v>
      </c>
      <c r="AQ890" s="487" t="e">
        <f>+VLOOKUP($AJ890,Data_Validation!$A:$D,4,0)</f>
        <v>#N/A</v>
      </c>
      <c r="AR890" s="487" t="s">
        <v>299</v>
      </c>
      <c r="AS890" s="487" t="e">
        <f>+VLOOKUP($AJ890,Data_Validation!$A:$E,5,0)</f>
        <v>#N/A</v>
      </c>
      <c r="AT890" s="904">
        <f t="shared" ref="AT890:AT899" si="68">C890</f>
        <v>0</v>
      </c>
      <c r="AU890" s="488">
        <f t="shared" ref="AU890:AU899" si="69">D890</f>
        <v>0</v>
      </c>
      <c r="AV890" s="899">
        <f>IFERROR(INDEX(V890:AG890,1,MATCH(Parametres!$B$3,V$1:AG$1,0)-1)*IF(OR(C890="L",C890="S",C890="I"),-1,1),"")</f>
        <v>0</v>
      </c>
      <c r="AW890" s="899">
        <f t="shared" ref="AW890:AW899" si="70">AX890-AV890</f>
        <v>0</v>
      </c>
      <c r="AX890" s="899">
        <f>INDEX(V890:AG890,1,MATCH(Parametres!$B$3,V$1:AG$1,0))*IF(OR(C890="L",C890="S",C890="I"),-1,1)</f>
        <v>0</v>
      </c>
      <c r="AY890" s="487" t="s">
        <v>337</v>
      </c>
      <c r="AZ890" s="487" t="e">
        <f>+VLOOKUP($AJ890,Data_Validation!$A:$E,5,0)</f>
        <v>#N/A</v>
      </c>
    </row>
    <row r="891" spans="36:52" ht="15" customHeight="1">
      <c r="AJ891" s="899">
        <f t="shared" si="65"/>
        <v>0</v>
      </c>
      <c r="AK891" s="899">
        <f t="shared" si="66"/>
        <v>0</v>
      </c>
      <c r="AL891" s="905">
        <f>IFERROR(INDEX(G891:R891,1,MATCH(Parametres!$B$3,G$1:R$1,0)-1)*IF(OR(F891="L",F891="S",F891="I"),-1,1),"")</f>
        <v>0</v>
      </c>
      <c r="AM891" s="905">
        <f t="shared" si="67"/>
        <v>0</v>
      </c>
      <c r="AN891" s="905">
        <f>INDEX(G891:R891,1,MATCH(Parametres!$B$3,G$1:R$1,0))*IF(OR(F891="L",F891="S",F891="I"),-1,1)</f>
        <v>0</v>
      </c>
      <c r="AO891" s="487" t="e">
        <f>+VLOOKUP($AJ891,Data_Validation!$A:$D,1,0)</f>
        <v>#N/A</v>
      </c>
      <c r="AP891" s="487" t="e">
        <f>+VLOOKUP($AJ891,Data_Validation!$A:$D,3,0)</f>
        <v>#N/A</v>
      </c>
      <c r="AQ891" s="487" t="e">
        <f>+VLOOKUP($AJ891,Data_Validation!$A:$D,4,0)</f>
        <v>#N/A</v>
      </c>
      <c r="AR891" s="487" t="s">
        <v>299</v>
      </c>
      <c r="AS891" s="487" t="e">
        <f>+VLOOKUP($AJ891,Data_Validation!$A:$E,5,0)</f>
        <v>#N/A</v>
      </c>
      <c r="AT891" s="904">
        <f t="shared" si="68"/>
        <v>0</v>
      </c>
      <c r="AU891" s="488">
        <f t="shared" si="69"/>
        <v>0</v>
      </c>
      <c r="AV891" s="899">
        <f>IFERROR(INDEX(V891:AG891,1,MATCH(Parametres!$B$3,V$1:AG$1,0)-1)*IF(OR(C891="L",C891="S",C891="I"),-1,1),"")</f>
        <v>0</v>
      </c>
      <c r="AW891" s="899">
        <f t="shared" si="70"/>
        <v>0</v>
      </c>
      <c r="AX891" s="899">
        <f>INDEX(V891:AG891,1,MATCH(Parametres!$B$3,V$1:AG$1,0))*IF(OR(C891="L",C891="S",C891="I"),-1,1)</f>
        <v>0</v>
      </c>
      <c r="AY891" s="487" t="s">
        <v>337</v>
      </c>
      <c r="AZ891" s="487" t="e">
        <f>+VLOOKUP($AJ891,Data_Validation!$A:$E,5,0)</f>
        <v>#N/A</v>
      </c>
    </row>
    <row r="892" spans="36:52" ht="15" customHeight="1">
      <c r="AJ892" s="899">
        <f t="shared" si="65"/>
        <v>0</v>
      </c>
      <c r="AK892" s="899">
        <f t="shared" si="66"/>
        <v>0</v>
      </c>
      <c r="AL892" s="905">
        <f>IFERROR(INDEX(G892:R892,1,MATCH(Parametres!$B$3,G$1:R$1,0)-1)*IF(OR(F892="L",F892="S",F892="I"),-1,1),"")</f>
        <v>0</v>
      </c>
      <c r="AM892" s="905">
        <f t="shared" si="67"/>
        <v>0</v>
      </c>
      <c r="AN892" s="905">
        <f>INDEX(G892:R892,1,MATCH(Parametres!$B$3,G$1:R$1,0))*IF(OR(F892="L",F892="S",F892="I"),-1,1)</f>
        <v>0</v>
      </c>
      <c r="AO892" s="487" t="e">
        <f>+VLOOKUP($AJ892,Data_Validation!$A:$D,1,0)</f>
        <v>#N/A</v>
      </c>
      <c r="AP892" s="487" t="e">
        <f>+VLOOKUP($AJ892,Data_Validation!$A:$D,3,0)</f>
        <v>#N/A</v>
      </c>
      <c r="AQ892" s="487" t="e">
        <f>+VLOOKUP($AJ892,Data_Validation!$A:$D,4,0)</f>
        <v>#N/A</v>
      </c>
      <c r="AR892" s="487" t="s">
        <v>299</v>
      </c>
      <c r="AS892" s="487" t="e">
        <f>+VLOOKUP($AJ892,Data_Validation!$A:$E,5,0)</f>
        <v>#N/A</v>
      </c>
      <c r="AT892" s="904">
        <f t="shared" si="68"/>
        <v>0</v>
      </c>
      <c r="AU892" s="488">
        <f t="shared" si="69"/>
        <v>0</v>
      </c>
      <c r="AV892" s="899">
        <f>IFERROR(INDEX(V892:AG892,1,MATCH(Parametres!$B$3,V$1:AG$1,0)-1)*IF(OR(C892="L",C892="S",C892="I"),-1,1),"")</f>
        <v>0</v>
      </c>
      <c r="AW892" s="899">
        <f t="shared" si="70"/>
        <v>0</v>
      </c>
      <c r="AX892" s="899">
        <f>INDEX(V892:AG892,1,MATCH(Parametres!$B$3,V$1:AG$1,0))*IF(OR(C892="L",C892="S",C892="I"),-1,1)</f>
        <v>0</v>
      </c>
      <c r="AY892" s="487" t="s">
        <v>337</v>
      </c>
      <c r="AZ892" s="487" t="e">
        <f>+VLOOKUP($AJ892,Data_Validation!$A:$E,5,0)</f>
        <v>#N/A</v>
      </c>
    </row>
    <row r="893" spans="36:52" ht="15" customHeight="1">
      <c r="AJ893" s="899">
        <f t="shared" si="65"/>
        <v>0</v>
      </c>
      <c r="AK893" s="899">
        <f t="shared" si="66"/>
        <v>0</v>
      </c>
      <c r="AL893" s="905">
        <f>IFERROR(INDEX(G893:R893,1,MATCH(Parametres!$B$3,G$1:R$1,0)-1)*IF(OR(F893="L",F893="S",F893="I"),-1,1),"")</f>
        <v>0</v>
      </c>
      <c r="AM893" s="905">
        <f t="shared" si="67"/>
        <v>0</v>
      </c>
      <c r="AN893" s="905">
        <f>INDEX(G893:R893,1,MATCH(Parametres!$B$3,G$1:R$1,0))*IF(OR(F893="L",F893="S",F893="I"),-1,1)</f>
        <v>0</v>
      </c>
      <c r="AO893" s="487" t="e">
        <f>+VLOOKUP($AJ893,Data_Validation!$A:$D,1,0)</f>
        <v>#N/A</v>
      </c>
      <c r="AP893" s="487" t="e">
        <f>+VLOOKUP($AJ893,Data_Validation!$A:$D,3,0)</f>
        <v>#N/A</v>
      </c>
      <c r="AQ893" s="487" t="e">
        <f>+VLOOKUP($AJ893,Data_Validation!$A:$D,4,0)</f>
        <v>#N/A</v>
      </c>
      <c r="AR893" s="487" t="s">
        <v>299</v>
      </c>
      <c r="AS893" s="487" t="e">
        <f>+VLOOKUP($AJ893,Data_Validation!$A:$E,5,0)</f>
        <v>#N/A</v>
      </c>
      <c r="AT893" s="904">
        <f t="shared" si="68"/>
        <v>0</v>
      </c>
      <c r="AU893" s="488">
        <f t="shared" si="69"/>
        <v>0</v>
      </c>
      <c r="AV893" s="899">
        <f>IFERROR(INDEX(V893:AG893,1,MATCH(Parametres!$B$3,V$1:AG$1,0)-1)*IF(OR(C893="L",C893="S",C893="I"),-1,1),"")</f>
        <v>0</v>
      </c>
      <c r="AW893" s="899">
        <f t="shared" si="70"/>
        <v>0</v>
      </c>
      <c r="AX893" s="899">
        <f>INDEX(V893:AG893,1,MATCH(Parametres!$B$3,V$1:AG$1,0))*IF(OR(C893="L",C893="S",C893="I"),-1,1)</f>
        <v>0</v>
      </c>
      <c r="AY893" s="487" t="s">
        <v>337</v>
      </c>
      <c r="AZ893" s="487" t="e">
        <f>+VLOOKUP($AJ893,Data_Validation!$A:$E,5,0)</f>
        <v>#N/A</v>
      </c>
    </row>
    <row r="894" spans="36:52" ht="15" customHeight="1">
      <c r="AJ894" s="899">
        <f t="shared" si="65"/>
        <v>0</v>
      </c>
      <c r="AK894" s="899">
        <f t="shared" si="66"/>
        <v>0</v>
      </c>
      <c r="AL894" s="905">
        <f>IFERROR(INDEX(G894:R894,1,MATCH(Parametres!$B$3,G$1:R$1,0)-1)*IF(OR(F894="L",F894="S",F894="I"),-1,1),"")</f>
        <v>0</v>
      </c>
      <c r="AM894" s="905">
        <f t="shared" si="67"/>
        <v>0</v>
      </c>
      <c r="AN894" s="905">
        <f>INDEX(G894:R894,1,MATCH(Parametres!$B$3,G$1:R$1,0))*IF(OR(F894="L",F894="S",F894="I"),-1,1)</f>
        <v>0</v>
      </c>
      <c r="AO894" s="487" t="e">
        <f>+VLOOKUP($AJ894,Data_Validation!$A:$D,1,0)</f>
        <v>#N/A</v>
      </c>
      <c r="AP894" s="487" t="e">
        <f>+VLOOKUP($AJ894,Data_Validation!$A:$D,3,0)</f>
        <v>#N/A</v>
      </c>
      <c r="AQ894" s="487" t="e">
        <f>+VLOOKUP($AJ894,Data_Validation!$A:$D,4,0)</f>
        <v>#N/A</v>
      </c>
      <c r="AR894" s="487" t="s">
        <v>299</v>
      </c>
      <c r="AS894" s="487" t="e">
        <f>+VLOOKUP($AJ894,Data_Validation!$A:$E,5,0)</f>
        <v>#N/A</v>
      </c>
      <c r="AT894" s="904">
        <f t="shared" si="68"/>
        <v>0</v>
      </c>
      <c r="AU894" s="488">
        <f t="shared" si="69"/>
        <v>0</v>
      </c>
      <c r="AV894" s="899">
        <f>IFERROR(INDEX(V894:AG894,1,MATCH(Parametres!$B$3,V$1:AG$1,0)-1)*IF(OR(C894="L",C894="S",C894="I"),-1,1),"")</f>
        <v>0</v>
      </c>
      <c r="AW894" s="899">
        <f t="shared" si="70"/>
        <v>0</v>
      </c>
      <c r="AX894" s="899">
        <f>INDEX(V894:AG894,1,MATCH(Parametres!$B$3,V$1:AG$1,0))*IF(OR(C894="L",C894="S",C894="I"),-1,1)</f>
        <v>0</v>
      </c>
      <c r="AY894" s="487" t="s">
        <v>337</v>
      </c>
      <c r="AZ894" s="487" t="e">
        <f>+VLOOKUP($AJ894,Data_Validation!$A:$E,5,0)</f>
        <v>#N/A</v>
      </c>
    </row>
    <row r="895" spans="36:52" ht="15" customHeight="1">
      <c r="AJ895" s="899">
        <f t="shared" si="65"/>
        <v>0</v>
      </c>
      <c r="AK895" s="899">
        <f t="shared" si="66"/>
        <v>0</v>
      </c>
      <c r="AL895" s="905">
        <f>IFERROR(INDEX(G895:R895,1,MATCH(Parametres!$B$3,G$1:R$1,0)-1)*IF(OR(F895="L",F895="S",F895="I"),-1,1),"")</f>
        <v>0</v>
      </c>
      <c r="AM895" s="905">
        <f t="shared" si="67"/>
        <v>0</v>
      </c>
      <c r="AN895" s="905">
        <f>INDEX(G895:R895,1,MATCH(Parametres!$B$3,G$1:R$1,0))*IF(OR(F895="L",F895="S",F895="I"),-1,1)</f>
        <v>0</v>
      </c>
      <c r="AO895" s="487" t="e">
        <f>+VLOOKUP($AJ895,Data_Validation!$A:$D,1,0)</f>
        <v>#N/A</v>
      </c>
      <c r="AP895" s="487" t="e">
        <f>+VLOOKUP($AJ895,Data_Validation!$A:$D,3,0)</f>
        <v>#N/A</v>
      </c>
      <c r="AQ895" s="487" t="e">
        <f>+VLOOKUP($AJ895,Data_Validation!$A:$D,4,0)</f>
        <v>#N/A</v>
      </c>
      <c r="AR895" s="487" t="s">
        <v>299</v>
      </c>
      <c r="AS895" s="487" t="e">
        <f>+VLOOKUP($AJ895,Data_Validation!$A:$E,5,0)</f>
        <v>#N/A</v>
      </c>
      <c r="AT895" s="904">
        <f t="shared" si="68"/>
        <v>0</v>
      </c>
      <c r="AU895" s="488">
        <f t="shared" si="69"/>
        <v>0</v>
      </c>
      <c r="AV895" s="899">
        <f>IFERROR(INDEX(V895:AG895,1,MATCH(Parametres!$B$3,V$1:AG$1,0)-1)*IF(OR(C895="L",C895="S",C895="I"),-1,1),"")</f>
        <v>0</v>
      </c>
      <c r="AW895" s="899">
        <f t="shared" si="70"/>
        <v>0</v>
      </c>
      <c r="AX895" s="899">
        <f>INDEX(V895:AG895,1,MATCH(Parametres!$B$3,V$1:AG$1,0))*IF(OR(C895="L",C895="S",C895="I"),-1,1)</f>
        <v>0</v>
      </c>
      <c r="AY895" s="487" t="s">
        <v>337</v>
      </c>
      <c r="AZ895" s="487" t="e">
        <f>+VLOOKUP($AJ895,Data_Validation!$A:$E,5,0)</f>
        <v>#N/A</v>
      </c>
    </row>
    <row r="896" spans="36:52" ht="15" customHeight="1">
      <c r="AJ896" s="899">
        <f t="shared" si="65"/>
        <v>0</v>
      </c>
      <c r="AK896" s="899">
        <f t="shared" si="66"/>
        <v>0</v>
      </c>
      <c r="AL896" s="905">
        <f>IFERROR(INDEX(G896:R896,1,MATCH(Parametres!$B$3,G$1:R$1,0)-1)*IF(OR(F896="L",F896="S",F896="I"),-1,1),"")</f>
        <v>0</v>
      </c>
      <c r="AM896" s="905">
        <f t="shared" si="67"/>
        <v>0</v>
      </c>
      <c r="AN896" s="905">
        <f>INDEX(G896:R896,1,MATCH(Parametres!$B$3,G$1:R$1,0))*IF(OR(F896="L",F896="S",F896="I"),-1,1)</f>
        <v>0</v>
      </c>
      <c r="AO896" s="487" t="e">
        <f>+VLOOKUP($AJ896,Data_Validation!$A:$D,1,0)</f>
        <v>#N/A</v>
      </c>
      <c r="AP896" s="487" t="e">
        <f>+VLOOKUP($AJ896,Data_Validation!$A:$D,3,0)</f>
        <v>#N/A</v>
      </c>
      <c r="AQ896" s="487" t="e">
        <f>+VLOOKUP($AJ896,Data_Validation!$A:$D,4,0)</f>
        <v>#N/A</v>
      </c>
      <c r="AR896" s="487" t="s">
        <v>299</v>
      </c>
      <c r="AS896" s="487" t="e">
        <f>+VLOOKUP($AJ896,Data_Validation!$A:$E,5,0)</f>
        <v>#N/A</v>
      </c>
      <c r="AT896" s="904">
        <f t="shared" si="68"/>
        <v>0</v>
      </c>
      <c r="AU896" s="488">
        <f t="shared" si="69"/>
        <v>0</v>
      </c>
      <c r="AV896" s="899">
        <f>IFERROR(INDEX(V896:AG896,1,MATCH(Parametres!$B$3,V$1:AG$1,0)-1)*IF(OR(C896="L",C896="S",C896="I"),-1,1),"")</f>
        <v>0</v>
      </c>
      <c r="AW896" s="899">
        <f t="shared" si="70"/>
        <v>0</v>
      </c>
      <c r="AX896" s="899">
        <f>INDEX(V896:AG896,1,MATCH(Parametres!$B$3,V$1:AG$1,0))*IF(OR(C896="L",C896="S",C896="I"),-1,1)</f>
        <v>0</v>
      </c>
      <c r="AY896" s="487" t="s">
        <v>337</v>
      </c>
      <c r="AZ896" s="487" t="e">
        <f>+VLOOKUP($AJ896,Data_Validation!$A:$E,5,0)</f>
        <v>#N/A</v>
      </c>
    </row>
    <row r="897" spans="36:52" ht="15" customHeight="1">
      <c r="AJ897" s="899">
        <f t="shared" si="65"/>
        <v>0</v>
      </c>
      <c r="AK897" s="899">
        <f t="shared" si="66"/>
        <v>0</v>
      </c>
      <c r="AL897" s="905">
        <f>IFERROR(INDEX(G897:R897,1,MATCH(Parametres!$B$3,G$1:R$1,0)-1)*IF(OR(F897="L",F897="S",F897="I"),-1,1),"")</f>
        <v>0</v>
      </c>
      <c r="AM897" s="905">
        <f t="shared" si="67"/>
        <v>0</v>
      </c>
      <c r="AN897" s="905">
        <f>INDEX(G897:R897,1,MATCH(Parametres!$B$3,G$1:R$1,0))*IF(OR(F897="L",F897="S",F897="I"),-1,1)</f>
        <v>0</v>
      </c>
      <c r="AO897" s="487" t="e">
        <f>+VLOOKUP($AJ897,Data_Validation!$A:$D,1,0)</f>
        <v>#N/A</v>
      </c>
      <c r="AP897" s="487" t="e">
        <f>+VLOOKUP($AJ897,Data_Validation!$A:$D,3,0)</f>
        <v>#N/A</v>
      </c>
      <c r="AQ897" s="487" t="e">
        <f>+VLOOKUP($AJ897,Data_Validation!$A:$D,4,0)</f>
        <v>#N/A</v>
      </c>
      <c r="AR897" s="487" t="s">
        <v>299</v>
      </c>
      <c r="AS897" s="487" t="e">
        <f>+VLOOKUP($AJ897,Data_Validation!$A:$E,5,0)</f>
        <v>#N/A</v>
      </c>
      <c r="AT897" s="904">
        <f t="shared" si="68"/>
        <v>0</v>
      </c>
      <c r="AU897" s="488">
        <f t="shared" si="69"/>
        <v>0</v>
      </c>
      <c r="AV897" s="899">
        <f>IFERROR(INDEX(V897:AG897,1,MATCH(Parametres!$B$3,V$1:AG$1,0)-1)*IF(OR(C897="L",C897="S",C897="I"),-1,1),"")</f>
        <v>0</v>
      </c>
      <c r="AW897" s="899">
        <f t="shared" si="70"/>
        <v>0</v>
      </c>
      <c r="AX897" s="899">
        <f>INDEX(V897:AG897,1,MATCH(Parametres!$B$3,V$1:AG$1,0))*IF(OR(C897="L",C897="S",C897="I"),-1,1)</f>
        <v>0</v>
      </c>
      <c r="AY897" s="487" t="s">
        <v>337</v>
      </c>
      <c r="AZ897" s="487" t="e">
        <f>+VLOOKUP($AJ897,Data_Validation!$A:$E,5,0)</f>
        <v>#N/A</v>
      </c>
    </row>
    <row r="898" spans="36:52" ht="15" customHeight="1">
      <c r="AJ898" s="899">
        <f t="shared" si="65"/>
        <v>0</v>
      </c>
      <c r="AK898" s="899">
        <f t="shared" si="66"/>
        <v>0</v>
      </c>
      <c r="AL898" s="905">
        <f>IFERROR(INDEX(G898:R898,1,MATCH(Parametres!$B$3,G$1:R$1,0)-1)*IF(OR(F898="L",F898="S",F898="I"),-1,1),"")</f>
        <v>0</v>
      </c>
      <c r="AM898" s="905">
        <f t="shared" si="67"/>
        <v>0</v>
      </c>
      <c r="AN898" s="905">
        <f>INDEX(G898:R898,1,MATCH(Parametres!$B$3,G$1:R$1,0))*IF(OR(F898="L",F898="S",F898="I"),-1,1)</f>
        <v>0</v>
      </c>
      <c r="AO898" s="487" t="e">
        <f>+VLOOKUP($AJ898,Data_Validation!$A:$D,1,0)</f>
        <v>#N/A</v>
      </c>
      <c r="AP898" s="487" t="e">
        <f>+VLOOKUP($AJ898,Data_Validation!$A:$D,3,0)</f>
        <v>#N/A</v>
      </c>
      <c r="AQ898" s="487" t="e">
        <f>+VLOOKUP($AJ898,Data_Validation!$A:$D,4,0)</f>
        <v>#N/A</v>
      </c>
      <c r="AR898" s="487" t="s">
        <v>299</v>
      </c>
      <c r="AS898" s="487" t="e">
        <f>+VLOOKUP($AJ898,Data_Validation!$A:$E,5,0)</f>
        <v>#N/A</v>
      </c>
      <c r="AT898" s="904">
        <f t="shared" si="68"/>
        <v>0</v>
      </c>
      <c r="AU898" s="488">
        <f t="shared" si="69"/>
        <v>0</v>
      </c>
      <c r="AV898" s="899">
        <f>IFERROR(INDEX(V898:AG898,1,MATCH(Parametres!$B$3,V$1:AG$1,0)-1)*IF(OR(C898="L",C898="S",C898="I"),-1,1),"")</f>
        <v>0</v>
      </c>
      <c r="AW898" s="899">
        <f t="shared" si="70"/>
        <v>0</v>
      </c>
      <c r="AX898" s="899">
        <f>INDEX(V898:AG898,1,MATCH(Parametres!$B$3,V$1:AG$1,0))*IF(OR(C898="L",C898="S",C898="I"),-1,1)</f>
        <v>0</v>
      </c>
      <c r="AY898" s="487" t="s">
        <v>337</v>
      </c>
      <c r="AZ898" s="487" t="e">
        <f>+VLOOKUP($AJ898,Data_Validation!$A:$E,5,0)</f>
        <v>#N/A</v>
      </c>
    </row>
    <row r="899" spans="36:52" ht="15" customHeight="1">
      <c r="AJ899" s="899">
        <f t="shared" si="65"/>
        <v>0</v>
      </c>
      <c r="AK899" s="899">
        <f t="shared" si="66"/>
        <v>0</v>
      </c>
      <c r="AL899" s="905">
        <f>IFERROR(INDEX(G899:R899,1,MATCH(Parametres!$B$3,G$1:R$1,0)-1)*IF(OR(F899="L",F899="S",F899="I"),-1,1),"")</f>
        <v>0</v>
      </c>
      <c r="AM899" s="905">
        <f t="shared" si="67"/>
        <v>0</v>
      </c>
      <c r="AN899" s="905">
        <f>INDEX(G899:R899,1,MATCH(Parametres!$B$3,G$1:R$1,0))*IF(OR(F899="L",F899="S",F899="I"),-1,1)</f>
        <v>0</v>
      </c>
      <c r="AO899" s="487" t="e">
        <f>+VLOOKUP($AJ899,Data_Validation!$A:$D,1,0)</f>
        <v>#N/A</v>
      </c>
      <c r="AP899" s="487" t="e">
        <f>+VLOOKUP($AJ899,Data_Validation!$A:$D,3,0)</f>
        <v>#N/A</v>
      </c>
      <c r="AQ899" s="487" t="e">
        <f>+VLOOKUP($AJ899,Data_Validation!$A:$D,4,0)</f>
        <v>#N/A</v>
      </c>
      <c r="AR899" s="487" t="s">
        <v>299</v>
      </c>
      <c r="AS899" s="487" t="e">
        <f>+VLOOKUP($AJ899,Data_Validation!$A:$E,5,0)</f>
        <v>#N/A</v>
      </c>
      <c r="AT899" s="904">
        <f t="shared" si="68"/>
        <v>0</v>
      </c>
      <c r="AU899" s="488">
        <f t="shared" si="69"/>
        <v>0</v>
      </c>
      <c r="AV899" s="899">
        <f>IFERROR(INDEX(V899:AG899,1,MATCH(Parametres!$B$3,V$1:AG$1,0)-1)*IF(OR(C899="L",C899="S",C899="I"),-1,1),"")</f>
        <v>0</v>
      </c>
      <c r="AW899" s="899">
        <f t="shared" si="70"/>
        <v>0</v>
      </c>
      <c r="AX899" s="899">
        <f>INDEX(V899:AG899,1,MATCH(Parametres!$B$3,V$1:AG$1,0))*IF(OR(C899="L",C899="S",C899="I"),-1,1)</f>
        <v>0</v>
      </c>
      <c r="AY899" s="487" t="s">
        <v>337</v>
      </c>
      <c r="AZ899" s="487" t="e">
        <f>+VLOOKUP($AJ899,Data_Validation!$A:$E,5,0)</f>
        <v>#N/A</v>
      </c>
    </row>
  </sheetData>
  <autoFilter ref="A2:AZ899" xr:uid="{23287991-2ED4-41CD-B78F-A18EE5D1B07E}"/>
  <dataValidations disablePrompts="1" count="1">
    <dataValidation type="list" allowBlank="1" showErrorMessage="1" sqref="AP2" xr:uid="{954FDEA4-55BE-4CF5-822D-4E220A4CDFB8}">
      <formula1>$D$1:$D$26</formula1>
    </dataValidation>
  </dataValidations>
  <pageMargins left="0.7" right="0.7" top="0.75" bottom="0.75" header="0" footer="0"/>
  <pageSetup scale="63"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15</vt:i4>
      </vt:variant>
      <vt:variant>
        <vt:lpstr>Plages nommées</vt:lpstr>
      </vt:variant>
      <vt:variant>
        <vt:i4>2</vt:i4>
      </vt:variant>
    </vt:vector>
  </HeadingPairs>
  <TitlesOfParts>
    <vt:vector size="17" baseType="lpstr">
      <vt:lpstr>Parametres</vt:lpstr>
      <vt:lpstr>Bilan</vt:lpstr>
      <vt:lpstr>Budget original</vt:lpstr>
      <vt:lpstr>Réel 2024</vt:lpstr>
      <vt:lpstr>Capex</vt:lpstr>
      <vt:lpstr>Inventaire_Used</vt:lpstr>
      <vt:lpstr>Inventaire_Neuf</vt:lpstr>
      <vt:lpstr>2pager</vt:lpstr>
      <vt:lpstr>Print_Mois</vt:lpstr>
      <vt:lpstr>Print_AAD</vt:lpstr>
      <vt:lpstr>Carrosserie_Mois</vt:lpstr>
      <vt:lpstr>Carrosserie_AAD</vt:lpstr>
      <vt:lpstr>BV_Data_An_Cour</vt:lpstr>
      <vt:lpstr>Data_Validation</vt:lpstr>
      <vt:lpstr>BV_Data_An_Prec</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2026-06-12T03:12:15Z</cp:lastPrinted>
  <dcterms:created xsi:type="dcterms:W3CDTF">2023-01-24T17:19:21Z</dcterms:created>
  <dcterms:modified xsi:type="dcterms:W3CDTF">2026-06-17T02:53:27Z</dcterms:modified>
</cp:coreProperties>
</file>